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Price Data\"/>
    </mc:Choice>
  </mc:AlternateContent>
  <xr:revisionPtr revIDLastSave="0" documentId="13_ncr:1_{E7492D40-22D2-45D5-81C4-3CD7EE08B21D}" xr6:coauthVersionLast="47" xr6:coauthVersionMax="47" xr10:uidLastSave="{00000000-0000-0000-0000-000000000000}"/>
  <bookViews>
    <workbookView xWindow="28680" yWindow="-120" windowWidth="29040" windowHeight="15720" activeTab="1" xr2:uid="{816BD6A0-074A-467A-AC2D-44F443FA6185}"/>
  </bookViews>
  <sheets>
    <sheet name="SubSector Analysis" sheetId="3" r:id="rId1"/>
    <sheet name="Nifty 750 Analysis" sheetId="2" r:id="rId2"/>
    <sheet name="Price_Filter_23_09_2024" sheetId="1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3" l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B104" i="3" l="1"/>
  <c r="B115" i="3"/>
  <c r="B112" i="3"/>
  <c r="B78" i="3"/>
  <c r="I78" i="3" s="1"/>
  <c r="B113" i="3"/>
  <c r="D113" i="3" s="1"/>
  <c r="B103" i="3"/>
  <c r="D103" i="3" s="1"/>
  <c r="B20" i="3"/>
  <c r="B81" i="3"/>
  <c r="E81" i="3" s="1"/>
  <c r="B46" i="3"/>
  <c r="D46" i="3" s="1"/>
  <c r="B67" i="3"/>
  <c r="B22" i="3"/>
  <c r="B5" i="3"/>
  <c r="B24" i="3"/>
  <c r="B71" i="3"/>
  <c r="B39" i="3"/>
  <c r="B97" i="3"/>
  <c r="D97" i="3" s="1"/>
  <c r="B105" i="3"/>
  <c r="H105" i="3" s="1"/>
  <c r="B29" i="3"/>
  <c r="I29" i="3" s="1"/>
  <c r="B3" i="3"/>
  <c r="B92" i="3"/>
  <c r="E92" i="3" s="1"/>
  <c r="B118" i="3"/>
  <c r="D118" i="3" s="1"/>
  <c r="B10" i="3"/>
  <c r="B45" i="3"/>
  <c r="B51" i="3"/>
  <c r="F51" i="3" s="1"/>
  <c r="B95" i="3"/>
  <c r="B6" i="3"/>
  <c r="B28" i="3"/>
  <c r="B40" i="3"/>
  <c r="D40" i="3" s="1"/>
  <c r="B98" i="3"/>
  <c r="H98" i="3" s="1"/>
  <c r="B42" i="3"/>
  <c r="I42" i="3" s="1"/>
  <c r="B31" i="3"/>
  <c r="B16" i="3"/>
  <c r="E16" i="3" s="1"/>
  <c r="B21" i="3"/>
  <c r="F21" i="3" s="1"/>
  <c r="B68" i="3"/>
  <c r="B19" i="3"/>
  <c r="B11" i="3"/>
  <c r="B106" i="3"/>
  <c r="B93" i="3"/>
  <c r="B18" i="3"/>
  <c r="B52" i="3"/>
  <c r="D52" i="3" s="1"/>
  <c r="B38" i="3"/>
  <c r="D38" i="3" s="1"/>
  <c r="B82" i="3"/>
  <c r="I82" i="3" s="1"/>
  <c r="B102" i="3"/>
  <c r="B30" i="3"/>
  <c r="E30" i="3" s="1"/>
  <c r="B87" i="3"/>
  <c r="D87" i="3" s="1"/>
  <c r="B23" i="3"/>
  <c r="B53" i="3"/>
  <c r="G53" i="3" s="1"/>
  <c r="B63" i="3"/>
  <c r="F63" i="3" s="1"/>
  <c r="B94" i="3"/>
  <c r="B8" i="3"/>
  <c r="G8" i="3" s="1"/>
  <c r="B4" i="3"/>
  <c r="B99" i="3"/>
  <c r="G99" i="3" s="1"/>
  <c r="B27" i="3"/>
  <c r="D27" i="3" s="1"/>
  <c r="B17" i="3"/>
  <c r="I17" i="3" s="1"/>
  <c r="B35" i="3"/>
  <c r="B116" i="3"/>
  <c r="F116" i="3" s="1"/>
  <c r="B76" i="3"/>
  <c r="F76" i="3" s="1"/>
  <c r="B119" i="3"/>
  <c r="B54" i="3"/>
  <c r="B34" i="3"/>
  <c r="F34" i="3" s="1"/>
  <c r="B59" i="3"/>
  <c r="F59" i="3" s="1"/>
  <c r="B60" i="3"/>
  <c r="F60" i="3" s="1"/>
  <c r="B61" i="3"/>
  <c r="B101" i="3"/>
  <c r="D101" i="3" s="1"/>
  <c r="B65" i="3"/>
  <c r="E65" i="3" s="1"/>
  <c r="B55" i="3"/>
  <c r="D55" i="3" s="1"/>
  <c r="B79" i="3"/>
  <c r="B33" i="3"/>
  <c r="E33" i="3" s="1"/>
  <c r="B120" i="3"/>
  <c r="D120" i="3" s="1"/>
  <c r="B77" i="3"/>
  <c r="B13" i="3"/>
  <c r="B84" i="3"/>
  <c r="B83" i="3"/>
  <c r="B50" i="3"/>
  <c r="B47" i="3"/>
  <c r="B75" i="3"/>
  <c r="F75" i="3" s="1"/>
  <c r="B14" i="3"/>
  <c r="D14" i="3" s="1"/>
  <c r="B62" i="3"/>
  <c r="D62" i="3" s="1"/>
  <c r="B41" i="3"/>
  <c r="B25" i="3"/>
  <c r="P25" i="3" s="1"/>
  <c r="B69" i="3"/>
  <c r="D69" i="3" s="1"/>
  <c r="B73" i="3"/>
  <c r="B66" i="3"/>
  <c r="G66" i="3" s="1"/>
  <c r="B44" i="3"/>
  <c r="B121" i="3"/>
  <c r="B86" i="3"/>
  <c r="B56" i="3"/>
  <c r="B117" i="3"/>
  <c r="D117" i="3" s="1"/>
  <c r="B36" i="3"/>
  <c r="D36" i="3" s="1"/>
  <c r="B85" i="3"/>
  <c r="I85" i="3" s="1"/>
  <c r="B107" i="3"/>
  <c r="F107" i="3" s="1"/>
  <c r="B88" i="3"/>
  <c r="F88" i="3" s="1"/>
  <c r="B49" i="3"/>
  <c r="F49" i="3" s="1"/>
  <c r="B57" i="3"/>
  <c r="B70" i="3"/>
  <c r="B26" i="3"/>
  <c r="B37" i="3"/>
  <c r="B12" i="3"/>
  <c r="B7" i="3"/>
  <c r="B48" i="3"/>
  <c r="D48" i="3" s="1"/>
  <c r="B9" i="3"/>
  <c r="E9" i="3" s="1"/>
  <c r="B64" i="3"/>
  <c r="I64" i="3" s="1"/>
  <c r="B89" i="3"/>
  <c r="B43" i="3"/>
  <c r="F43" i="3" s="1"/>
  <c r="B90" i="3"/>
  <c r="F90" i="3" s="1"/>
  <c r="B122" i="3"/>
  <c r="B72" i="3"/>
  <c r="F72" i="3" s="1"/>
  <c r="B74" i="3"/>
  <c r="B2" i="3"/>
  <c r="B15" i="3"/>
  <c r="B32" i="3"/>
  <c r="B80" i="3"/>
  <c r="G80" i="3" s="1"/>
  <c r="B96" i="3"/>
  <c r="D96" i="3" s="1"/>
  <c r="B108" i="3"/>
  <c r="I108" i="3" s="1"/>
  <c r="B109" i="3"/>
  <c r="B100" i="3"/>
  <c r="F100" i="3" s="1"/>
  <c r="B91" i="3"/>
  <c r="F91" i="3" s="1"/>
  <c r="B58" i="3"/>
  <c r="B110" i="3"/>
  <c r="F110" i="3" s="1"/>
  <c r="B114" i="3"/>
  <c r="B111" i="3"/>
  <c r="AQ609" i="2"/>
  <c r="AQ628" i="2"/>
  <c r="AQ599" i="2"/>
  <c r="AQ93" i="2"/>
  <c r="AQ323" i="2"/>
  <c r="AQ524" i="2"/>
  <c r="AQ512" i="2"/>
  <c r="AQ449" i="2"/>
  <c r="AQ379" i="2"/>
  <c r="AQ497" i="2"/>
  <c r="AQ408" i="2"/>
  <c r="AQ510" i="2"/>
  <c r="AQ689" i="2"/>
  <c r="AQ265" i="2"/>
  <c r="AQ132" i="2"/>
  <c r="AQ525" i="2"/>
  <c r="AQ464" i="2"/>
  <c r="AQ676" i="2"/>
  <c r="AQ348" i="2"/>
  <c r="AQ345" i="2"/>
  <c r="AQ52" i="2"/>
  <c r="AQ494" i="2"/>
  <c r="AQ536" i="2"/>
  <c r="AQ368" i="2"/>
  <c r="AQ523" i="2"/>
  <c r="AQ69" i="2"/>
  <c r="AQ333" i="2"/>
  <c r="AQ661" i="2"/>
  <c r="AQ211" i="2"/>
  <c r="AQ340" i="2"/>
  <c r="AQ583" i="2"/>
  <c r="AQ269" i="2"/>
  <c r="AQ65" i="2"/>
  <c r="AQ620" i="2"/>
  <c r="AQ4" i="2"/>
  <c r="AQ600" i="2"/>
  <c r="AQ151" i="2"/>
  <c r="AQ94" i="2"/>
  <c r="AQ115" i="2"/>
  <c r="AQ465" i="2"/>
  <c r="AQ339" i="2"/>
  <c r="AQ534" i="2"/>
  <c r="AQ336" i="2"/>
  <c r="AQ188" i="2"/>
  <c r="AQ221" i="2"/>
  <c r="AQ205" i="2"/>
  <c r="AQ61" i="2"/>
  <c r="AQ641" i="2"/>
  <c r="AQ125" i="2"/>
  <c r="AQ555" i="2"/>
  <c r="AQ355" i="2"/>
  <c r="AQ389" i="2"/>
  <c r="AQ153" i="2"/>
  <c r="AQ543" i="2"/>
  <c r="AQ117" i="2"/>
  <c r="AQ123" i="2"/>
  <c r="AQ521" i="2"/>
  <c r="AQ382" i="2"/>
  <c r="AQ624" i="2"/>
  <c r="AQ480" i="2"/>
  <c r="AQ395" i="2"/>
  <c r="AQ415" i="2"/>
  <c r="AQ365" i="2"/>
  <c r="AQ342" i="2"/>
  <c r="AQ157" i="2"/>
  <c r="AQ231" i="2"/>
  <c r="AQ273" i="2"/>
  <c r="AQ239" i="2"/>
  <c r="AQ121" i="2"/>
  <c r="AQ142" i="2"/>
  <c r="AQ359" i="2"/>
  <c r="AQ190" i="2"/>
  <c r="AQ86" i="2"/>
  <c r="AQ113" i="2"/>
  <c r="AQ433" i="2"/>
  <c r="AQ328" i="2"/>
  <c r="AQ266" i="2"/>
  <c r="AQ493" i="2"/>
  <c r="AQ651" i="2"/>
  <c r="AQ495" i="2"/>
  <c r="AQ167" i="2"/>
  <c r="AQ429" i="2"/>
  <c r="AQ577" i="2"/>
  <c r="AQ169" i="2"/>
  <c r="AQ665" i="2"/>
  <c r="AQ227" i="2"/>
  <c r="AQ84" i="2"/>
  <c r="AQ6" i="2"/>
  <c r="AQ11" i="2"/>
  <c r="AQ460" i="2"/>
  <c r="AQ312" i="2"/>
  <c r="AQ394" i="2"/>
  <c r="AQ569" i="2"/>
  <c r="AQ383" i="2"/>
  <c r="AQ92" i="2"/>
  <c r="AQ200" i="2"/>
  <c r="AQ240" i="2"/>
  <c r="AQ148" i="2"/>
  <c r="AQ241" i="2"/>
  <c r="AQ283" i="2"/>
  <c r="AQ458" i="2"/>
  <c r="AQ456" i="2"/>
  <c r="AQ127" i="2"/>
  <c r="AQ146" i="2"/>
  <c r="AQ262" i="2"/>
  <c r="AQ175" i="2"/>
  <c r="AQ294" i="2"/>
  <c r="AQ147" i="2"/>
  <c r="AQ152" i="2"/>
  <c r="AQ420" i="2"/>
  <c r="AQ377" i="2"/>
  <c r="AQ267" i="2"/>
  <c r="AQ462" i="2"/>
  <c r="AQ409" i="2"/>
  <c r="AQ168" i="2"/>
  <c r="AQ461" i="2"/>
  <c r="AQ68" i="2"/>
  <c r="AQ91" i="2"/>
  <c r="AQ718" i="2"/>
  <c r="AQ22" i="2"/>
  <c r="AQ128" i="2"/>
  <c r="AQ210" i="2"/>
  <c r="AQ649" i="2"/>
  <c r="AQ189" i="2"/>
  <c r="AQ33" i="2"/>
  <c r="AQ245" i="2"/>
  <c r="AQ358" i="2"/>
  <c r="AQ163" i="2"/>
  <c r="AQ37" i="2"/>
  <c r="AQ338" i="2"/>
  <c r="AQ7" i="2"/>
  <c r="AQ673" i="2"/>
  <c r="AQ256" i="2"/>
  <c r="AQ721" i="2"/>
  <c r="AQ363" i="2"/>
  <c r="AQ687" i="2"/>
  <c r="AQ527" i="2"/>
  <c r="AQ705" i="2"/>
  <c r="AQ403" i="2"/>
  <c r="AQ593" i="2"/>
  <c r="AQ290" i="2"/>
  <c r="AQ319" i="2"/>
  <c r="AQ247" i="2"/>
  <c r="AQ260" i="2"/>
  <c r="AQ242" i="2"/>
  <c r="AQ381" i="2"/>
  <c r="AQ281" i="2"/>
  <c r="AQ105" i="2"/>
  <c r="AQ76" i="2"/>
  <c r="AQ259" i="2"/>
  <c r="AQ136" i="2"/>
  <c r="AQ95" i="2"/>
  <c r="AQ369" i="2"/>
  <c r="AQ384" i="2"/>
  <c r="AQ170" i="2"/>
  <c r="AQ570" i="2"/>
  <c r="AQ299" i="2"/>
  <c r="AQ484" i="2"/>
  <c r="AQ329" i="2"/>
  <c r="AQ655" i="2"/>
  <c r="AQ513" i="2"/>
  <c r="AQ485" i="2"/>
  <c r="AQ553" i="2"/>
  <c r="AQ514" i="2"/>
  <c r="AQ617" i="2"/>
  <c r="AQ306" i="2"/>
  <c r="AQ453" i="2"/>
  <c r="AQ660" i="2"/>
  <c r="AQ603" i="2"/>
  <c r="AQ519" i="2"/>
  <c r="AQ26" i="2"/>
  <c r="AQ20" i="2"/>
  <c r="AQ713" i="2"/>
  <c r="AQ592" i="2"/>
  <c r="AQ674" i="2"/>
  <c r="AQ248" i="2"/>
  <c r="AQ444" i="2"/>
  <c r="AQ79" i="2"/>
  <c r="AQ607" i="2"/>
  <c r="AQ627" i="2"/>
  <c r="AQ182" i="2"/>
  <c r="AQ404" i="2"/>
  <c r="AQ10" i="2"/>
  <c r="AQ567" i="2"/>
  <c r="AQ30" i="2"/>
  <c r="AQ253" i="2"/>
  <c r="AQ537" i="2"/>
  <c r="AQ466" i="2"/>
  <c r="AQ442" i="2"/>
  <c r="AQ46" i="2"/>
  <c r="AQ215" i="2"/>
  <c r="AQ640" i="2"/>
  <c r="AQ145" i="2"/>
  <c r="AQ330" i="2"/>
  <c r="AQ663" i="2"/>
  <c r="AQ331" i="2"/>
  <c r="AQ233" i="2"/>
  <c r="AQ659" i="2"/>
  <c r="AQ214" i="2"/>
  <c r="AQ632" i="2"/>
  <c r="AQ517" i="2"/>
  <c r="AQ402" i="2"/>
  <c r="AQ305" i="2"/>
  <c r="AQ557" i="2"/>
  <c r="AQ549" i="2"/>
  <c r="AQ81" i="2"/>
  <c r="AQ180" i="2"/>
  <c r="AQ360" i="2"/>
  <c r="AQ109" i="2"/>
  <c r="AQ414" i="2"/>
  <c r="AQ538" i="2"/>
  <c r="AQ643" i="2"/>
  <c r="AQ67" i="2"/>
  <c r="AQ48" i="2"/>
  <c r="AQ104" i="2"/>
  <c r="AQ471" i="2"/>
  <c r="AQ9" i="2"/>
  <c r="AQ547" i="2"/>
  <c r="AQ181" i="2"/>
  <c r="AQ451" i="2"/>
  <c r="AQ171" i="2"/>
  <c r="AQ431" i="2"/>
  <c r="AQ275" i="2"/>
  <c r="AQ82" i="2"/>
  <c r="AQ87" i="2"/>
  <c r="AQ539" i="2"/>
  <c r="AQ126" i="2"/>
  <c r="AQ412" i="2"/>
  <c r="AQ489" i="2"/>
  <c r="AQ440" i="2"/>
  <c r="AQ664" i="2"/>
  <c r="AQ390" i="2"/>
  <c r="AQ158" i="2"/>
  <c r="AQ250" i="2"/>
  <c r="AQ307" i="2"/>
  <c r="AQ733" i="2"/>
  <c r="AQ137" i="2"/>
  <c r="AQ459" i="2"/>
  <c r="AQ598" i="2"/>
  <c r="AQ675" i="2"/>
  <c r="AQ277" i="2"/>
  <c r="AQ8" i="2"/>
  <c r="AQ438" i="2"/>
  <c r="AQ375" i="2"/>
  <c r="AQ287" i="2"/>
  <c r="AQ66" i="2"/>
  <c r="AQ72" i="2"/>
  <c r="AQ722" i="2"/>
  <c r="AQ213" i="2"/>
  <c r="AQ341" i="2"/>
  <c r="AQ334" i="2"/>
  <c r="AQ13" i="2"/>
  <c r="AQ580" i="2"/>
  <c r="AQ445" i="2"/>
  <c r="AQ55" i="2"/>
  <c r="AQ63" i="2"/>
  <c r="AQ24" i="2"/>
  <c r="AQ506" i="2"/>
  <c r="AQ45" i="2"/>
  <c r="AQ585" i="2"/>
  <c r="AQ436" i="2"/>
  <c r="AQ576" i="2"/>
  <c r="AQ703" i="2"/>
  <c r="AQ41" i="2"/>
  <c r="AQ373" i="2"/>
  <c r="AQ352" i="2"/>
  <c r="AQ74" i="2"/>
  <c r="AQ350" i="2"/>
  <c r="AQ476" i="2"/>
  <c r="AQ183" i="2"/>
  <c r="AQ357" i="2"/>
  <c r="AQ424" i="2"/>
  <c r="AQ201" i="2"/>
  <c r="AQ572" i="2"/>
  <c r="AQ324" i="2"/>
  <c r="AQ427" i="2"/>
  <c r="AQ206" i="2"/>
  <c r="AQ391" i="2"/>
  <c r="AQ452" i="2"/>
  <c r="AQ228" i="2"/>
  <c r="AQ478" i="2"/>
  <c r="AQ222" i="2"/>
  <c r="AQ54" i="2"/>
  <c r="AQ432" i="2"/>
  <c r="AQ701" i="2"/>
  <c r="AQ280" i="2"/>
  <c r="AQ98" i="2"/>
  <c r="AQ386" i="2"/>
  <c r="AQ509" i="2"/>
  <c r="AQ110" i="2"/>
  <c r="AQ596" i="2"/>
  <c r="AQ186" i="2"/>
  <c r="AQ252" i="2"/>
  <c r="AQ3" i="2"/>
  <c r="AQ97" i="2"/>
  <c r="AQ695" i="2"/>
  <c r="AQ284" i="2"/>
  <c r="AQ535" i="2"/>
  <c r="AQ196" i="2"/>
  <c r="AQ164" i="2"/>
  <c r="AQ589" i="2"/>
  <c r="AQ622" i="2"/>
  <c r="AQ486" i="2"/>
  <c r="AQ80" i="2"/>
  <c r="AQ118" i="2"/>
  <c r="AQ385" i="2"/>
  <c r="AQ311" i="2"/>
  <c r="AQ477" i="2"/>
  <c r="AQ496" i="2"/>
  <c r="AQ49" i="2"/>
  <c r="AQ90" i="2"/>
  <c r="AQ594" i="2"/>
  <c r="AQ371" i="2"/>
  <c r="AQ62" i="2"/>
  <c r="AQ337" i="2"/>
  <c r="AQ326" i="2"/>
  <c r="AQ249" i="2"/>
  <c r="AQ398" i="2"/>
  <c r="AQ291" i="2"/>
  <c r="AQ317" i="2"/>
  <c r="AQ295" i="2"/>
  <c r="AQ131" i="2"/>
  <c r="AQ174" i="2"/>
  <c r="AQ308" i="2"/>
  <c r="AQ21" i="2"/>
  <c r="AQ193" i="2"/>
  <c r="AQ483" i="2"/>
  <c r="AQ149" i="2"/>
  <c r="AQ717" i="2"/>
  <c r="AQ216" i="2"/>
  <c r="AQ99" i="2"/>
  <c r="AQ630" i="2"/>
  <c r="AQ258" i="2"/>
  <c r="AQ119" i="2"/>
  <c r="AQ712" i="2"/>
  <c r="AQ229" i="2"/>
  <c r="AQ437" i="2"/>
  <c r="AQ298" i="2"/>
  <c r="AQ27" i="2"/>
  <c r="AQ300" i="2"/>
  <c r="AQ595" i="2"/>
  <c r="AQ508" i="2"/>
  <c r="AQ274" i="2"/>
  <c r="AQ73" i="2"/>
  <c r="AQ264" i="2"/>
  <c r="AQ202" i="2"/>
  <c r="AQ161" i="2"/>
  <c r="AQ302" i="2"/>
  <c r="AQ207" i="2"/>
  <c r="AQ29" i="2"/>
  <c r="AQ31" i="2"/>
  <c r="AQ102" i="2"/>
  <c r="AQ726" i="2"/>
  <c r="AQ416" i="2"/>
  <c r="AQ666" i="2"/>
  <c r="AQ106" i="2"/>
  <c r="AQ637" i="2"/>
  <c r="AQ51" i="2"/>
  <c r="AQ179" i="2"/>
  <c r="AQ540" i="2"/>
  <c r="AQ586" i="2"/>
  <c r="AQ349" i="2"/>
  <c r="AQ83" i="2"/>
  <c r="AQ15" i="2"/>
  <c r="AQ566" i="2"/>
  <c r="AQ226" i="2"/>
  <c r="AQ597" i="2"/>
  <c r="AQ441" i="2"/>
  <c r="AQ12" i="2"/>
  <c r="AQ156" i="2"/>
  <c r="AQ590" i="2"/>
  <c r="AQ278" i="2"/>
  <c r="AQ64" i="2"/>
  <c r="AQ522" i="2"/>
  <c r="AQ209" i="2"/>
  <c r="AQ5" i="2"/>
  <c r="AQ234" i="2"/>
  <c r="AQ124" i="2"/>
  <c r="AQ581" i="2"/>
  <c r="AQ219" i="2"/>
  <c r="AQ268" i="2"/>
  <c r="AQ646" i="2"/>
  <c r="AQ446" i="2"/>
  <c r="AQ715" i="2"/>
  <c r="AQ16" i="2"/>
  <c r="AQ288" i="2"/>
  <c r="AQ473" i="2"/>
  <c r="AQ591" i="2"/>
  <c r="AQ454" i="2"/>
  <c r="AQ154" i="2"/>
  <c r="AQ500" i="2"/>
  <c r="AQ2" i="2"/>
  <c r="AQ208" i="2"/>
  <c r="AQ53" i="2"/>
  <c r="AQ235" i="2"/>
  <c r="AQ251" i="2"/>
  <c r="AQ428" i="2"/>
  <c r="AQ162" i="2"/>
  <c r="AQ25" i="2"/>
  <c r="AQ166" i="2"/>
  <c r="AQ177" i="2"/>
  <c r="AQ320" i="2"/>
  <c r="AQ14" i="2"/>
  <c r="AQ694" i="2"/>
  <c r="AQ626" i="2"/>
  <c r="AQ224" i="2"/>
  <c r="AQ133" i="2"/>
  <c r="AQ530" i="2"/>
  <c r="AQ35" i="2"/>
  <c r="AQ304" i="2"/>
  <c r="AQ155" i="2"/>
  <c r="AQ18" i="2"/>
  <c r="AQ107" i="2"/>
  <c r="AQ400" i="2"/>
  <c r="AQ204" i="2"/>
  <c r="AQ374" i="2"/>
  <c r="AQ564" i="2"/>
  <c r="AQ296" i="2"/>
  <c r="AQ39" i="2"/>
  <c r="AQ396" i="2"/>
  <c r="AQ230" i="2"/>
  <c r="AQ582" i="2"/>
  <c r="AQ78" i="2"/>
  <c r="AQ575" i="2"/>
  <c r="AQ57" i="2"/>
  <c r="AQ271" i="2"/>
  <c r="AQ481" i="2"/>
  <c r="AQ103" i="2"/>
  <c r="AQ301" i="2"/>
  <c r="AQ684" i="2"/>
  <c r="AQ691" i="2"/>
  <c r="AQ604" i="2"/>
  <c r="AQ309" i="2"/>
  <c r="AQ270" i="2"/>
  <c r="AQ380" i="2"/>
  <c r="AQ611" i="2"/>
  <c r="AQ565" i="2"/>
  <c r="AQ165" i="2"/>
  <c r="AQ243" i="2"/>
  <c r="AQ38" i="2"/>
  <c r="AQ503" i="2"/>
  <c r="AQ614" i="2"/>
  <c r="AQ88" i="2"/>
  <c r="AQ563" i="2"/>
  <c r="AQ741" i="2"/>
  <c r="AQ59" i="2"/>
  <c r="AQ122" i="2"/>
  <c r="AQ625" i="2"/>
  <c r="AQ263" i="2"/>
  <c r="AQ217" i="2"/>
  <c r="AQ315" i="2"/>
  <c r="AQ160" i="2"/>
  <c r="AQ285" i="2"/>
  <c r="AQ729" i="2"/>
  <c r="AQ353" i="2"/>
  <c r="AQ706" i="2"/>
  <c r="AQ44" i="2"/>
  <c r="AQ77" i="2"/>
  <c r="AQ276" i="2"/>
  <c r="AQ571" i="2"/>
  <c r="AQ376" i="2"/>
  <c r="AQ413" i="2"/>
  <c r="AQ552" i="2"/>
  <c r="AQ670" i="2"/>
  <c r="AQ237" i="2"/>
  <c r="AQ518" i="2"/>
  <c r="AQ528" i="2"/>
  <c r="AQ191" i="2"/>
  <c r="AQ387" i="2"/>
  <c r="AQ388" i="2"/>
  <c r="AQ548" i="2"/>
  <c r="AQ652" i="2"/>
  <c r="AQ286" i="2"/>
  <c r="AQ443" i="2"/>
  <c r="AQ457" i="2"/>
  <c r="AQ532" i="2"/>
  <c r="AQ34" i="2"/>
  <c r="AQ261" i="2"/>
  <c r="AQ439" i="2"/>
  <c r="AQ406" i="2"/>
  <c r="AQ366" i="2"/>
  <c r="AQ58" i="2"/>
  <c r="AQ116" i="2"/>
  <c r="AQ430" i="2"/>
  <c r="AQ140" i="2"/>
  <c r="AQ236" i="2"/>
  <c r="AQ159" i="2"/>
  <c r="AQ554" i="2"/>
  <c r="AQ419" i="2"/>
  <c r="AQ736" i="2"/>
  <c r="AQ138" i="2"/>
  <c r="AQ693" i="2"/>
  <c r="AQ709" i="2"/>
  <c r="AQ293" i="2"/>
  <c r="AQ187" i="2"/>
  <c r="AQ505" i="2"/>
  <c r="AQ318" i="2"/>
  <c r="AQ668" i="2"/>
  <c r="AQ28" i="2"/>
  <c r="AQ19" i="2"/>
  <c r="AQ198" i="2"/>
  <c r="AQ469" i="2"/>
  <c r="AQ573" i="2"/>
  <c r="AQ17" i="2"/>
  <c r="AQ144" i="2"/>
  <c r="AQ42" i="2"/>
  <c r="AQ372" i="2"/>
  <c r="AQ681" i="2"/>
  <c r="AQ218" i="2"/>
  <c r="AQ321" i="2"/>
  <c r="AQ354" i="2"/>
  <c r="AQ23" i="2"/>
  <c r="AQ463" i="2"/>
  <c r="AQ631" i="2"/>
  <c r="AQ297" i="2"/>
  <c r="AQ426" i="2"/>
  <c r="AQ135" i="2"/>
  <c r="AQ134" i="2"/>
  <c r="AQ544" i="2"/>
  <c r="AQ474" i="2"/>
  <c r="AQ526" i="2"/>
  <c r="AQ47" i="2"/>
  <c r="AQ562" i="2"/>
  <c r="AQ332" i="2"/>
  <c r="AQ507" i="2"/>
  <c r="AQ516" i="2"/>
  <c r="AQ531" i="2"/>
  <c r="AQ56" i="2"/>
  <c r="AQ467" i="2"/>
  <c r="AQ498" i="2"/>
  <c r="AQ50" i="2"/>
  <c r="AQ502" i="2"/>
  <c r="AQ605" i="2"/>
  <c r="AQ370" i="2"/>
  <c r="AQ511" i="2"/>
  <c r="AQ114" i="2"/>
  <c r="AQ734" i="2"/>
  <c r="AQ601" i="2"/>
  <c r="AQ232" i="2"/>
  <c r="AQ618" i="2"/>
  <c r="AQ70" i="2"/>
  <c r="AQ680" i="2"/>
  <c r="AQ737" i="2"/>
  <c r="AQ255" i="2"/>
  <c r="AQ613" i="2"/>
  <c r="AQ606" i="2"/>
  <c r="AQ316" i="2"/>
  <c r="AQ520" i="2"/>
  <c r="AQ120" i="2"/>
  <c r="AQ642" i="2"/>
  <c r="AQ545" i="2"/>
  <c r="AQ735" i="2"/>
  <c r="AQ410" i="2"/>
  <c r="AQ656" i="2"/>
  <c r="AQ455" i="2"/>
  <c r="AQ672" i="2"/>
  <c r="AQ172" i="2"/>
  <c r="AQ32" i="2"/>
  <c r="AQ491" i="2"/>
  <c r="AQ60" i="2"/>
  <c r="AQ203" i="2"/>
  <c r="AQ411" i="2"/>
  <c r="AQ346" i="2"/>
  <c r="AQ434" i="2"/>
  <c r="AQ344" i="2"/>
  <c r="AQ111" i="2"/>
  <c r="AQ724" i="2"/>
  <c r="AQ225" i="2"/>
  <c r="AQ43" i="2"/>
  <c r="AQ678" i="2"/>
  <c r="AQ610" i="2"/>
  <c r="AQ550" i="2"/>
  <c r="AQ669" i="2"/>
  <c r="AQ378" i="2"/>
  <c r="AQ238" i="2"/>
  <c r="AQ184" i="2"/>
  <c r="AQ487" i="2"/>
  <c r="AQ139" i="2"/>
  <c r="AQ40" i="2"/>
  <c r="AQ220" i="2"/>
  <c r="AQ322" i="2"/>
  <c r="AQ492" i="2"/>
  <c r="AQ194" i="2"/>
  <c r="AQ731" i="2"/>
  <c r="AQ254" i="2"/>
  <c r="AQ638" i="2"/>
  <c r="AQ141" i="2"/>
  <c r="AQ89" i="2"/>
  <c r="AQ690" i="2"/>
  <c r="AQ574" i="2"/>
  <c r="AQ192" i="2"/>
  <c r="AQ647" i="2"/>
  <c r="AQ696" i="2"/>
  <c r="AQ36" i="2"/>
  <c r="AQ112" i="2"/>
  <c r="AQ475" i="2"/>
  <c r="AQ401" i="2"/>
  <c r="AQ422" i="2"/>
  <c r="AQ351" i="2"/>
  <c r="AQ108" i="2"/>
  <c r="AQ654" i="2"/>
  <c r="AQ347" i="2"/>
  <c r="AQ579" i="2"/>
  <c r="AQ634" i="2"/>
  <c r="AQ568" i="2"/>
  <c r="AQ727" i="2"/>
  <c r="AQ129" i="2"/>
  <c r="AQ199" i="2"/>
  <c r="AQ367" i="2"/>
  <c r="AQ447" i="2"/>
  <c r="AQ707" i="2"/>
  <c r="AQ130" i="2"/>
  <c r="AQ417" i="2"/>
  <c r="AQ96" i="2"/>
  <c r="AQ289" i="2"/>
  <c r="AQ529" i="2"/>
  <c r="AQ244" i="2"/>
  <c r="AQ173" i="2"/>
  <c r="AQ212" i="2"/>
  <c r="AQ653" i="2"/>
  <c r="AQ75" i="2"/>
  <c r="AQ272" i="2"/>
  <c r="AQ176" i="2"/>
  <c r="AQ364" i="2"/>
  <c r="AQ692" i="2"/>
  <c r="AQ393" i="2"/>
  <c r="AQ85" i="2"/>
  <c r="AQ71" i="2"/>
  <c r="AQ662" i="2"/>
  <c r="AQ719" i="2"/>
  <c r="AQ185" i="2"/>
  <c r="AQ636" i="2"/>
  <c r="AQ223" i="2"/>
  <c r="AQ702" i="2"/>
  <c r="AQ405" i="2"/>
  <c r="AQ667" i="2"/>
  <c r="AQ490" i="2"/>
  <c r="AQ584" i="2"/>
  <c r="AQ621" i="2"/>
  <c r="AQ699" i="2"/>
  <c r="AQ619" i="2"/>
  <c r="AQ608" i="2"/>
  <c r="AQ742" i="2"/>
  <c r="AQ150" i="2"/>
  <c r="AQ399" i="2"/>
  <c r="AQ560" i="2"/>
  <c r="AQ418" i="2"/>
  <c r="AQ279" i="2"/>
  <c r="AQ310" i="2"/>
  <c r="AQ644" i="2"/>
  <c r="AQ639" i="2"/>
  <c r="AQ343" i="2"/>
  <c r="AQ100" i="2"/>
  <c r="AQ257" i="2"/>
  <c r="AQ482" i="2"/>
  <c r="AQ448" i="2"/>
  <c r="AQ314" i="2"/>
  <c r="AQ657" i="2"/>
  <c r="AQ541" i="2"/>
  <c r="AQ327" i="2"/>
  <c r="AQ578" i="2"/>
  <c r="AQ633" i="2"/>
  <c r="AQ397" i="2"/>
  <c r="AQ101" i="2"/>
  <c r="AQ671" i="2"/>
  <c r="AQ472" i="2"/>
  <c r="AQ195" i="2"/>
  <c r="AQ556" i="2"/>
  <c r="AQ282" i="2"/>
  <c r="AQ732" i="2"/>
  <c r="AQ499" i="2"/>
  <c r="AQ246" i="2"/>
  <c r="AQ361" i="2"/>
  <c r="AQ587" i="2"/>
  <c r="AQ435" i="2"/>
  <c r="AQ546" i="2"/>
  <c r="AQ356" i="2"/>
  <c r="AQ688" i="2"/>
  <c r="AQ292" i="2"/>
  <c r="AQ197" i="2"/>
  <c r="AQ143" i="2"/>
  <c r="AQ470" i="2"/>
  <c r="AQ551" i="2"/>
  <c r="AQ178" i="2"/>
  <c r="AQ362" i="2"/>
  <c r="AQ602" i="2"/>
  <c r="AQ303" i="2"/>
  <c r="AQ648" i="2"/>
  <c r="AQ392" i="2"/>
  <c r="AQ313" i="2"/>
  <c r="AQ488" i="2"/>
  <c r="AQ700" i="2"/>
  <c r="AQ612" i="2"/>
  <c r="AQ533" i="2"/>
  <c r="AQ561" i="2"/>
  <c r="AQ407" i="2"/>
  <c r="AQ725" i="2"/>
  <c r="AQ697" i="2"/>
  <c r="AQ515" i="2"/>
  <c r="AQ468" i="2"/>
  <c r="AQ421" i="2"/>
  <c r="AQ645" i="2"/>
  <c r="AQ588" i="2"/>
  <c r="AQ423" i="2"/>
  <c r="AQ479" i="2"/>
  <c r="AQ335" i="2"/>
  <c r="AQ501" i="2"/>
  <c r="AQ704" i="2"/>
  <c r="AQ623" i="2"/>
  <c r="AQ682" i="2"/>
  <c r="AQ325" i="2"/>
  <c r="AQ542" i="2"/>
  <c r="AQ730" i="2"/>
  <c r="AQ616" i="2"/>
  <c r="AQ450" i="2"/>
  <c r="AQ698" i="2"/>
  <c r="AQ685" i="2"/>
  <c r="AQ679" i="2"/>
  <c r="AQ615" i="2"/>
  <c r="AQ504" i="2"/>
  <c r="AQ559" i="2"/>
  <c r="AQ425" i="2"/>
  <c r="AQ740" i="2"/>
  <c r="AQ710" i="2"/>
  <c r="AQ635" i="2"/>
  <c r="AQ658" i="2"/>
  <c r="AQ558" i="2"/>
  <c r="AQ629" i="2"/>
  <c r="AQ723" i="2"/>
  <c r="AQ683" i="2"/>
  <c r="AQ720" i="2"/>
  <c r="AQ739" i="2"/>
  <c r="AQ650" i="2"/>
  <c r="AQ708" i="2"/>
  <c r="AQ738" i="2"/>
  <c r="AQ728" i="2"/>
  <c r="AQ686" i="2"/>
  <c r="AQ677" i="2"/>
  <c r="AQ711" i="2"/>
  <c r="AQ714" i="2"/>
  <c r="AQ716" i="2"/>
  <c r="AK609" i="2"/>
  <c r="AK628" i="2"/>
  <c r="AK599" i="2"/>
  <c r="AK93" i="2"/>
  <c r="AK323" i="2"/>
  <c r="AK524" i="2"/>
  <c r="AK512" i="2"/>
  <c r="AK449" i="2"/>
  <c r="AK379" i="2"/>
  <c r="AK497" i="2"/>
  <c r="AK408" i="2"/>
  <c r="AK510" i="2"/>
  <c r="AK689" i="2"/>
  <c r="AK265" i="2"/>
  <c r="AK132" i="2"/>
  <c r="AK525" i="2"/>
  <c r="AK464" i="2"/>
  <c r="AK676" i="2"/>
  <c r="AK348" i="2"/>
  <c r="AK345" i="2"/>
  <c r="AR345" i="2" s="1"/>
  <c r="AK52" i="2"/>
  <c r="AK494" i="2"/>
  <c r="AK536" i="2"/>
  <c r="AK368" i="2"/>
  <c r="AK523" i="2"/>
  <c r="AK69" i="2"/>
  <c r="AK333" i="2"/>
  <c r="AK661" i="2"/>
  <c r="AK211" i="2"/>
  <c r="AK340" i="2"/>
  <c r="AK583" i="2"/>
  <c r="AK269" i="2"/>
  <c r="AK65" i="2"/>
  <c r="AK620" i="2"/>
  <c r="AK4" i="2"/>
  <c r="AK600" i="2"/>
  <c r="AK151" i="2"/>
  <c r="AR151" i="2" s="1"/>
  <c r="AK94" i="2"/>
  <c r="AK115" i="2"/>
  <c r="AK465" i="2"/>
  <c r="AK339" i="2"/>
  <c r="AR339" i="2" s="1"/>
  <c r="AK534" i="2"/>
  <c r="AK336" i="2"/>
  <c r="AK188" i="2"/>
  <c r="AK221" i="2"/>
  <c r="AK205" i="2"/>
  <c r="AK61" i="2"/>
  <c r="AK641" i="2"/>
  <c r="AR641" i="2" s="1"/>
  <c r="AK125" i="2"/>
  <c r="AK555" i="2"/>
  <c r="AK355" i="2"/>
  <c r="AK389" i="2"/>
  <c r="AK153" i="2"/>
  <c r="AK543" i="2"/>
  <c r="AK117" i="2"/>
  <c r="AK123" i="2"/>
  <c r="AR123" i="2" s="1"/>
  <c r="AK521" i="2"/>
  <c r="AK382" i="2"/>
  <c r="AK624" i="2"/>
  <c r="AK480" i="2"/>
  <c r="AR480" i="2" s="1"/>
  <c r="AK395" i="2"/>
  <c r="AK415" i="2"/>
  <c r="AK365" i="2"/>
  <c r="AK342" i="2"/>
  <c r="AK157" i="2"/>
  <c r="AR157" i="2" s="1"/>
  <c r="AK231" i="2"/>
  <c r="AK273" i="2"/>
  <c r="AK239" i="2"/>
  <c r="AR239" i="2" s="1"/>
  <c r="AK121" i="2"/>
  <c r="AK142" i="2"/>
  <c r="AK359" i="2"/>
  <c r="AK190" i="2"/>
  <c r="AK86" i="2"/>
  <c r="AK113" i="2"/>
  <c r="AK433" i="2"/>
  <c r="AK328" i="2"/>
  <c r="AK266" i="2"/>
  <c r="AK493" i="2"/>
  <c r="AR493" i="2" s="1"/>
  <c r="AK651" i="2"/>
  <c r="AK495" i="2"/>
  <c r="AK167" i="2"/>
  <c r="AK429" i="2"/>
  <c r="AR429" i="2" s="1"/>
  <c r="AK577" i="2"/>
  <c r="AK169" i="2"/>
  <c r="AK665" i="2"/>
  <c r="AR665" i="2" s="1"/>
  <c r="AK227" i="2"/>
  <c r="AK84" i="2"/>
  <c r="AK6" i="2"/>
  <c r="AK11" i="2"/>
  <c r="AK460" i="2"/>
  <c r="AK312" i="2"/>
  <c r="AK394" i="2"/>
  <c r="AR394" i="2" s="1"/>
  <c r="AK569" i="2"/>
  <c r="AK383" i="2"/>
  <c r="AR383" i="2" s="1"/>
  <c r="AK92" i="2"/>
  <c r="AK200" i="2"/>
  <c r="AK240" i="2"/>
  <c r="AK148" i="2"/>
  <c r="AK241" i="2"/>
  <c r="AK283" i="2"/>
  <c r="AK458" i="2"/>
  <c r="AK456" i="2"/>
  <c r="AK127" i="2"/>
  <c r="AK146" i="2"/>
  <c r="AK262" i="2"/>
  <c r="AK175" i="2"/>
  <c r="AK294" i="2"/>
  <c r="AK147" i="2"/>
  <c r="AK152" i="2"/>
  <c r="AK420" i="2"/>
  <c r="C119" i="3" s="1"/>
  <c r="AK377" i="2"/>
  <c r="AR377" i="2" s="1"/>
  <c r="AK267" i="2"/>
  <c r="AR267" i="2" s="1"/>
  <c r="AK462" i="2"/>
  <c r="AR462" i="2" s="1"/>
  <c r="AK409" i="2"/>
  <c r="AK168" i="2"/>
  <c r="AR168" i="2" s="1"/>
  <c r="AK461" i="2"/>
  <c r="AK68" i="2"/>
  <c r="AK91" i="2"/>
  <c r="AK718" i="2"/>
  <c r="AR718" i="2" s="1"/>
  <c r="AK22" i="2"/>
  <c r="AK128" i="2"/>
  <c r="AK210" i="2"/>
  <c r="AK649" i="2"/>
  <c r="AR649" i="2" s="1"/>
  <c r="AK189" i="2"/>
  <c r="AK33" i="2"/>
  <c r="AK245" i="2"/>
  <c r="AR245" i="2" s="1"/>
  <c r="AK358" i="2"/>
  <c r="AK163" i="2"/>
  <c r="AK37" i="2"/>
  <c r="AK338" i="2"/>
  <c r="AK7" i="2"/>
  <c r="AK673" i="2"/>
  <c r="AK256" i="2"/>
  <c r="AR256" i="2" s="1"/>
  <c r="AK721" i="2"/>
  <c r="AR721" i="2" s="1"/>
  <c r="AK363" i="2"/>
  <c r="AK687" i="2"/>
  <c r="AK527" i="2"/>
  <c r="AR527" i="2" s="1"/>
  <c r="AK705" i="2"/>
  <c r="AR705" i="2" s="1"/>
  <c r="AK403" i="2"/>
  <c r="AK593" i="2"/>
  <c r="AR593" i="2" s="1"/>
  <c r="AK290" i="2"/>
  <c r="AK319" i="2"/>
  <c r="AK247" i="2"/>
  <c r="AK260" i="2"/>
  <c r="AK242" i="2"/>
  <c r="AK381" i="2"/>
  <c r="AR381" i="2" s="1"/>
  <c r="AK281" i="2"/>
  <c r="AK105" i="2"/>
  <c r="AK76" i="2"/>
  <c r="AK259" i="2"/>
  <c r="AK136" i="2"/>
  <c r="AK95" i="2"/>
  <c r="AK369" i="2"/>
  <c r="AK384" i="2"/>
  <c r="AK170" i="2"/>
  <c r="AK570" i="2"/>
  <c r="AK299" i="2"/>
  <c r="AR299" i="2" s="1"/>
  <c r="AK484" i="2"/>
  <c r="AK329" i="2"/>
  <c r="AK655" i="2"/>
  <c r="AK513" i="2"/>
  <c r="AK485" i="2"/>
  <c r="AR485" i="2" s="1"/>
  <c r="AK553" i="2"/>
  <c r="AK514" i="2"/>
  <c r="AK617" i="2"/>
  <c r="AK306" i="2"/>
  <c r="AK453" i="2"/>
  <c r="AK660" i="2"/>
  <c r="AR660" i="2" s="1"/>
  <c r="AK603" i="2"/>
  <c r="AK519" i="2"/>
  <c r="AK26" i="2"/>
  <c r="AK20" i="2"/>
  <c r="AK713" i="2"/>
  <c r="AR713" i="2" s="1"/>
  <c r="AK592" i="2"/>
  <c r="AR592" i="2" s="1"/>
  <c r="AK674" i="2"/>
  <c r="AK248" i="2"/>
  <c r="AR248" i="2" s="1"/>
  <c r="AK444" i="2"/>
  <c r="AR444" i="2" s="1"/>
  <c r="AK79" i="2"/>
  <c r="AR79" i="2" s="1"/>
  <c r="AK607" i="2"/>
  <c r="AR607" i="2" s="1"/>
  <c r="AK627" i="2"/>
  <c r="AK182" i="2"/>
  <c r="AK404" i="2"/>
  <c r="AR404" i="2" s="1"/>
  <c r="AK10" i="2"/>
  <c r="AR10" i="2" s="1"/>
  <c r="AK567" i="2"/>
  <c r="AK30" i="2"/>
  <c r="AK253" i="2"/>
  <c r="AK537" i="2"/>
  <c r="AK466" i="2"/>
  <c r="AK442" i="2"/>
  <c r="AK46" i="2"/>
  <c r="AK215" i="2"/>
  <c r="AK640" i="2"/>
  <c r="AR640" i="2" s="1"/>
  <c r="AK145" i="2"/>
  <c r="AK330" i="2"/>
  <c r="AR330" i="2" s="1"/>
  <c r="AK663" i="2"/>
  <c r="AR663" i="2" s="1"/>
  <c r="AK331" i="2"/>
  <c r="AK233" i="2"/>
  <c r="AK659" i="2"/>
  <c r="AR659" i="2" s="1"/>
  <c r="AK214" i="2"/>
  <c r="AK632" i="2"/>
  <c r="AK517" i="2"/>
  <c r="AR517" i="2" s="1"/>
  <c r="AK402" i="2"/>
  <c r="AK305" i="2"/>
  <c r="AK557" i="2"/>
  <c r="AK549" i="2"/>
  <c r="AK81" i="2"/>
  <c r="AR81" i="2" s="1"/>
  <c r="AK180" i="2"/>
  <c r="AK360" i="2"/>
  <c r="AR360" i="2" s="1"/>
  <c r="AK109" i="2"/>
  <c r="AK414" i="2"/>
  <c r="AK538" i="2"/>
  <c r="AK643" i="2"/>
  <c r="AR643" i="2" s="1"/>
  <c r="AK67" i="2"/>
  <c r="AK48" i="2"/>
  <c r="AK104" i="2"/>
  <c r="AK471" i="2"/>
  <c r="AK9" i="2"/>
  <c r="AK547" i="2"/>
  <c r="AK181" i="2"/>
  <c r="AK451" i="2"/>
  <c r="AK171" i="2"/>
  <c r="AK431" i="2"/>
  <c r="AR431" i="2" s="1"/>
  <c r="AK275" i="2"/>
  <c r="AR275" i="2" s="1"/>
  <c r="AK82" i="2"/>
  <c r="AK87" i="2"/>
  <c r="AK539" i="2"/>
  <c r="AK126" i="2"/>
  <c r="AK412" i="2"/>
  <c r="AK489" i="2"/>
  <c r="AK440" i="2"/>
  <c r="AK664" i="2"/>
  <c r="AK390" i="2"/>
  <c r="AK158" i="2"/>
  <c r="AK250" i="2"/>
  <c r="AK307" i="2"/>
  <c r="AR307" i="2" s="1"/>
  <c r="AK733" i="2"/>
  <c r="AR733" i="2" s="1"/>
  <c r="AK137" i="2"/>
  <c r="AK459" i="2"/>
  <c r="AK598" i="2"/>
  <c r="AK675" i="2"/>
  <c r="AR675" i="2" s="1"/>
  <c r="AK277" i="2"/>
  <c r="AR277" i="2" s="1"/>
  <c r="AK8" i="2"/>
  <c r="AK438" i="2"/>
  <c r="AK375" i="2"/>
  <c r="AK287" i="2"/>
  <c r="AK66" i="2"/>
  <c r="AK72" i="2"/>
  <c r="AK722" i="2"/>
  <c r="AR722" i="2" s="1"/>
  <c r="AK213" i="2"/>
  <c r="AK341" i="2"/>
  <c r="AR341" i="2" s="1"/>
  <c r="AK334" i="2"/>
  <c r="AK13" i="2"/>
  <c r="AK580" i="2"/>
  <c r="AR580" i="2" s="1"/>
  <c r="AK445" i="2"/>
  <c r="AK55" i="2"/>
  <c r="AK63" i="2"/>
  <c r="AK24" i="2"/>
  <c r="AK506" i="2"/>
  <c r="AK45" i="2"/>
  <c r="AK585" i="2"/>
  <c r="AR585" i="2" s="1"/>
  <c r="AK436" i="2"/>
  <c r="AK576" i="2"/>
  <c r="AR576" i="2" s="1"/>
  <c r="AK703" i="2"/>
  <c r="AR703" i="2" s="1"/>
  <c r="AK41" i="2"/>
  <c r="AK373" i="2"/>
  <c r="AK352" i="2"/>
  <c r="AK74" i="2"/>
  <c r="AK350" i="2"/>
  <c r="AR350" i="2" s="1"/>
  <c r="AK476" i="2"/>
  <c r="AK183" i="2"/>
  <c r="AK357" i="2"/>
  <c r="AK424" i="2"/>
  <c r="AR424" i="2" s="1"/>
  <c r="AK201" i="2"/>
  <c r="AK572" i="2"/>
  <c r="AK324" i="2"/>
  <c r="AK427" i="2"/>
  <c r="AK206" i="2"/>
  <c r="AK391" i="2"/>
  <c r="AR391" i="2" s="1"/>
  <c r="AK452" i="2"/>
  <c r="AR452" i="2" s="1"/>
  <c r="AK228" i="2"/>
  <c r="AK478" i="2"/>
  <c r="AR478" i="2" s="1"/>
  <c r="AK222" i="2"/>
  <c r="AK54" i="2"/>
  <c r="AK432" i="2"/>
  <c r="AK701" i="2"/>
  <c r="AR701" i="2" s="1"/>
  <c r="AK280" i="2"/>
  <c r="AK98" i="2"/>
  <c r="AK386" i="2"/>
  <c r="AK509" i="2"/>
  <c r="AK110" i="2"/>
  <c r="AR110" i="2" s="1"/>
  <c r="AK596" i="2"/>
  <c r="AK186" i="2"/>
  <c r="AK252" i="2"/>
  <c r="AK3" i="2"/>
  <c r="AK97" i="2"/>
  <c r="AK695" i="2"/>
  <c r="AK284" i="2"/>
  <c r="AK535" i="2"/>
  <c r="AK196" i="2"/>
  <c r="AK164" i="2"/>
  <c r="AK589" i="2"/>
  <c r="AK622" i="2"/>
  <c r="AK486" i="2"/>
  <c r="AR486" i="2" s="1"/>
  <c r="AK80" i="2"/>
  <c r="AK118" i="2"/>
  <c r="AK385" i="2"/>
  <c r="AR385" i="2" s="1"/>
  <c r="AK311" i="2"/>
  <c r="AK477" i="2"/>
  <c r="AK496" i="2"/>
  <c r="AK49" i="2"/>
  <c r="AK90" i="2"/>
  <c r="AK594" i="2"/>
  <c r="AK371" i="2"/>
  <c r="AR371" i="2" s="1"/>
  <c r="AK62" i="2"/>
  <c r="AR62" i="2" s="1"/>
  <c r="AK337" i="2"/>
  <c r="AR337" i="2" s="1"/>
  <c r="AK326" i="2"/>
  <c r="AK249" i="2"/>
  <c r="AK398" i="2"/>
  <c r="AK291" i="2"/>
  <c r="AK317" i="2"/>
  <c r="AR317" i="2" s="1"/>
  <c r="AK295" i="2"/>
  <c r="AK131" i="2"/>
  <c r="AK174" i="2"/>
  <c r="AK308" i="2"/>
  <c r="AK21" i="2"/>
  <c r="AR21" i="2" s="1"/>
  <c r="AK193" i="2"/>
  <c r="AR193" i="2" s="1"/>
  <c r="AK483" i="2"/>
  <c r="AK149" i="2"/>
  <c r="AR149" i="2" s="1"/>
  <c r="AK717" i="2"/>
  <c r="AR717" i="2" s="1"/>
  <c r="AK216" i="2"/>
  <c r="AK99" i="2"/>
  <c r="AK630" i="2"/>
  <c r="AR630" i="2" s="1"/>
  <c r="AK258" i="2"/>
  <c r="AK119" i="2"/>
  <c r="AR119" i="2" s="1"/>
  <c r="AK712" i="2"/>
  <c r="AR712" i="2" s="1"/>
  <c r="AK229" i="2"/>
  <c r="AK437" i="2"/>
  <c r="AK298" i="2"/>
  <c r="AK27" i="2"/>
  <c r="AK300" i="2"/>
  <c r="AK595" i="2"/>
  <c r="AR595" i="2" s="1"/>
  <c r="AK508" i="2"/>
  <c r="AR508" i="2" s="1"/>
  <c r="AK274" i="2"/>
  <c r="AK73" i="2"/>
  <c r="AK264" i="2"/>
  <c r="AK202" i="2"/>
  <c r="AK161" i="2"/>
  <c r="AR161" i="2" s="1"/>
  <c r="AK302" i="2"/>
  <c r="AR302" i="2" s="1"/>
  <c r="AK207" i="2"/>
  <c r="AK29" i="2"/>
  <c r="AK31" i="2"/>
  <c r="AK102" i="2"/>
  <c r="AK726" i="2"/>
  <c r="AR726" i="2" s="1"/>
  <c r="AK416" i="2"/>
  <c r="AR416" i="2" s="1"/>
  <c r="AK666" i="2"/>
  <c r="AK106" i="2"/>
  <c r="AK637" i="2"/>
  <c r="AR637" i="2" s="1"/>
  <c r="AK51" i="2"/>
  <c r="AK179" i="2"/>
  <c r="AK540" i="2"/>
  <c r="AK586" i="2"/>
  <c r="AK349" i="2"/>
  <c r="AK83" i="2"/>
  <c r="AR83" i="2" s="1"/>
  <c r="AK15" i="2"/>
  <c r="AK566" i="2"/>
  <c r="AR566" i="2" s="1"/>
  <c r="AK226" i="2"/>
  <c r="AR226" i="2" s="1"/>
  <c r="AK597" i="2"/>
  <c r="AR597" i="2" s="1"/>
  <c r="AK441" i="2"/>
  <c r="AK12" i="2"/>
  <c r="AK156" i="2"/>
  <c r="AK590" i="2"/>
  <c r="AR590" i="2" s="1"/>
  <c r="AK278" i="2"/>
  <c r="AK64" i="2"/>
  <c r="AK522" i="2"/>
  <c r="AK209" i="2"/>
  <c r="AK5" i="2"/>
  <c r="AK234" i="2"/>
  <c r="AK124" i="2"/>
  <c r="AK581" i="2"/>
  <c r="AK219" i="2"/>
  <c r="AK268" i="2"/>
  <c r="AK646" i="2"/>
  <c r="AK446" i="2"/>
  <c r="AK715" i="2"/>
  <c r="AR715" i="2" s="1"/>
  <c r="AK16" i="2"/>
  <c r="AK288" i="2"/>
  <c r="AK473" i="2"/>
  <c r="AK591" i="2"/>
  <c r="AK454" i="2"/>
  <c r="AK154" i="2"/>
  <c r="AK500" i="2"/>
  <c r="AK2" i="2"/>
  <c r="AK208" i="2"/>
  <c r="AK53" i="2"/>
  <c r="AK235" i="2"/>
  <c r="AR235" i="2" s="1"/>
  <c r="AK251" i="2"/>
  <c r="AR251" i="2" s="1"/>
  <c r="AK428" i="2"/>
  <c r="AK162" i="2"/>
  <c r="AR162" i="2" s="1"/>
  <c r="AK25" i="2"/>
  <c r="AK166" i="2"/>
  <c r="AK177" i="2"/>
  <c r="AK320" i="2"/>
  <c r="AK14" i="2"/>
  <c r="AK694" i="2"/>
  <c r="AR694" i="2" s="1"/>
  <c r="AK626" i="2"/>
  <c r="AK224" i="2"/>
  <c r="AK133" i="2"/>
  <c r="AK530" i="2"/>
  <c r="AK35" i="2"/>
  <c r="AK304" i="2"/>
  <c r="AK155" i="2"/>
  <c r="AK18" i="2"/>
  <c r="AK107" i="2"/>
  <c r="AK400" i="2"/>
  <c r="AR400" i="2" s="1"/>
  <c r="AK204" i="2"/>
  <c r="AK374" i="2"/>
  <c r="AK564" i="2"/>
  <c r="AR564" i="2" s="1"/>
  <c r="AK296" i="2"/>
  <c r="AK39" i="2"/>
  <c r="AK396" i="2"/>
  <c r="AR396" i="2" s="1"/>
  <c r="AK230" i="2"/>
  <c r="AK582" i="2"/>
  <c r="AK78" i="2"/>
  <c r="AK575" i="2"/>
  <c r="AR575" i="2" s="1"/>
  <c r="AK57" i="2"/>
  <c r="AR57" i="2" s="1"/>
  <c r="AK271" i="2"/>
  <c r="AR271" i="2" s="1"/>
  <c r="AK481" i="2"/>
  <c r="AK103" i="2"/>
  <c r="AK301" i="2"/>
  <c r="AK684" i="2"/>
  <c r="AK691" i="2"/>
  <c r="AR691" i="2" s="1"/>
  <c r="AK604" i="2"/>
  <c r="AK309" i="2"/>
  <c r="AR309" i="2" s="1"/>
  <c r="AK270" i="2"/>
  <c r="AK380" i="2"/>
  <c r="AK611" i="2"/>
  <c r="AR611" i="2" s="1"/>
  <c r="AK565" i="2"/>
  <c r="AR565" i="2" s="1"/>
  <c r="AK165" i="2"/>
  <c r="AR165" i="2" s="1"/>
  <c r="AK243" i="2"/>
  <c r="AK38" i="2"/>
  <c r="AK503" i="2"/>
  <c r="AK614" i="2"/>
  <c r="AR614" i="2" s="1"/>
  <c r="AK88" i="2"/>
  <c r="AK563" i="2"/>
  <c r="AK741" i="2"/>
  <c r="AR741" i="2" s="1"/>
  <c r="AK59" i="2"/>
  <c r="AK122" i="2"/>
  <c r="AK625" i="2"/>
  <c r="AK263" i="2"/>
  <c r="AK217" i="2"/>
  <c r="AK315" i="2"/>
  <c r="AK160" i="2"/>
  <c r="AR160" i="2" s="1"/>
  <c r="AK285" i="2"/>
  <c r="AK729" i="2"/>
  <c r="AR729" i="2" s="1"/>
  <c r="AK353" i="2"/>
  <c r="AR353" i="2" s="1"/>
  <c r="AK706" i="2"/>
  <c r="AR706" i="2" s="1"/>
  <c r="AK44" i="2"/>
  <c r="AK77" i="2"/>
  <c r="AK276" i="2"/>
  <c r="AR276" i="2" s="1"/>
  <c r="AK571" i="2"/>
  <c r="AR571" i="2" s="1"/>
  <c r="AK376" i="2"/>
  <c r="AR376" i="2" s="1"/>
  <c r="AK413" i="2"/>
  <c r="AK552" i="2"/>
  <c r="AK670" i="2"/>
  <c r="AR670" i="2" s="1"/>
  <c r="AK237" i="2"/>
  <c r="AK518" i="2"/>
  <c r="AR518" i="2" s="1"/>
  <c r="AK528" i="2"/>
  <c r="AK191" i="2"/>
  <c r="AK387" i="2"/>
  <c r="AK388" i="2"/>
  <c r="AK548" i="2"/>
  <c r="AK652" i="2"/>
  <c r="AR652" i="2" s="1"/>
  <c r="AK286" i="2"/>
  <c r="AK443" i="2"/>
  <c r="AK457" i="2"/>
  <c r="AK532" i="2"/>
  <c r="AR532" i="2" s="1"/>
  <c r="AK34" i="2"/>
  <c r="AR34" i="2" s="1"/>
  <c r="AK261" i="2"/>
  <c r="AK439" i="2"/>
  <c r="AR439" i="2" s="1"/>
  <c r="AK406" i="2"/>
  <c r="AR406" i="2" s="1"/>
  <c r="AK366" i="2"/>
  <c r="AK58" i="2"/>
  <c r="AK116" i="2"/>
  <c r="AK430" i="2"/>
  <c r="AK140" i="2"/>
  <c r="AR140" i="2" s="1"/>
  <c r="AK236" i="2"/>
  <c r="AR236" i="2" s="1"/>
  <c r="AK159" i="2"/>
  <c r="AK554" i="2"/>
  <c r="AK419" i="2"/>
  <c r="AK736" i="2"/>
  <c r="AK138" i="2"/>
  <c r="AR138" i="2" s="1"/>
  <c r="AK693" i="2"/>
  <c r="AR693" i="2" s="1"/>
  <c r="AK709" i="2"/>
  <c r="AK293" i="2"/>
  <c r="AK187" i="2"/>
  <c r="AK505" i="2"/>
  <c r="AR505" i="2" s="1"/>
  <c r="AK318" i="2"/>
  <c r="AK668" i="2"/>
  <c r="AR668" i="2" s="1"/>
  <c r="AK28" i="2"/>
  <c r="AK19" i="2"/>
  <c r="AK198" i="2"/>
  <c r="AK469" i="2"/>
  <c r="AK573" i="2"/>
  <c r="AR573" i="2" s="1"/>
  <c r="AK17" i="2"/>
  <c r="AK144" i="2"/>
  <c r="AK42" i="2"/>
  <c r="AK372" i="2"/>
  <c r="AK681" i="2"/>
  <c r="AR681" i="2" s="1"/>
  <c r="AK218" i="2"/>
  <c r="AK321" i="2"/>
  <c r="AK354" i="2"/>
  <c r="AK23" i="2"/>
  <c r="AK463" i="2"/>
  <c r="AK631" i="2"/>
  <c r="AR631" i="2" s="1"/>
  <c r="AK297" i="2"/>
  <c r="AK426" i="2"/>
  <c r="AK135" i="2"/>
  <c r="AK134" i="2"/>
  <c r="AR134" i="2" s="1"/>
  <c r="AK544" i="2"/>
  <c r="AK474" i="2"/>
  <c r="AR474" i="2" s="1"/>
  <c r="AK526" i="2"/>
  <c r="AR526" i="2" s="1"/>
  <c r="AK47" i="2"/>
  <c r="AK562" i="2"/>
  <c r="AR562" i="2" s="1"/>
  <c r="AK332" i="2"/>
  <c r="AK507" i="2"/>
  <c r="AK516" i="2"/>
  <c r="AK531" i="2"/>
  <c r="AK56" i="2"/>
  <c r="AK467" i="2"/>
  <c r="AR467" i="2" s="1"/>
  <c r="AK498" i="2"/>
  <c r="AR498" i="2" s="1"/>
  <c r="AK50" i="2"/>
  <c r="AK502" i="2"/>
  <c r="AK605" i="2"/>
  <c r="AR605" i="2" s="1"/>
  <c r="AK370" i="2"/>
  <c r="AK511" i="2"/>
  <c r="AR511" i="2" s="1"/>
  <c r="AK114" i="2"/>
  <c r="AK734" i="2"/>
  <c r="AR734" i="2" s="1"/>
  <c r="AK601" i="2"/>
  <c r="AR601" i="2" s="1"/>
  <c r="AK232" i="2"/>
  <c r="AK618" i="2"/>
  <c r="AR618" i="2" s="1"/>
  <c r="AK70" i="2"/>
  <c r="AK680" i="2"/>
  <c r="AR680" i="2" s="1"/>
  <c r="AK737" i="2"/>
  <c r="AR737" i="2" s="1"/>
  <c r="AK255" i="2"/>
  <c r="AR255" i="2" s="1"/>
  <c r="AK613" i="2"/>
  <c r="AR613" i="2" s="1"/>
  <c r="AK606" i="2"/>
  <c r="AR606" i="2" s="1"/>
  <c r="AK316" i="2"/>
  <c r="AK520" i="2"/>
  <c r="AR520" i="2" s="1"/>
  <c r="AK120" i="2"/>
  <c r="AK642" i="2"/>
  <c r="AK545" i="2"/>
  <c r="AR545" i="2" s="1"/>
  <c r="AK735" i="2"/>
  <c r="AR735" i="2" s="1"/>
  <c r="AK410" i="2"/>
  <c r="AK656" i="2"/>
  <c r="AK455" i="2"/>
  <c r="AK672" i="2"/>
  <c r="AR672" i="2" s="1"/>
  <c r="AK172" i="2"/>
  <c r="AK32" i="2"/>
  <c r="AK491" i="2"/>
  <c r="AK60" i="2"/>
  <c r="AR60" i="2" s="1"/>
  <c r="AK203" i="2"/>
  <c r="AR203" i="2" s="1"/>
  <c r="AK411" i="2"/>
  <c r="AK346" i="2"/>
  <c r="AR346" i="2" s="1"/>
  <c r="AK434" i="2"/>
  <c r="AK344" i="2"/>
  <c r="AK111" i="2"/>
  <c r="AK724" i="2"/>
  <c r="AR724" i="2" s="1"/>
  <c r="AK225" i="2"/>
  <c r="AK43" i="2"/>
  <c r="AK678" i="2"/>
  <c r="AK610" i="2"/>
  <c r="AK550" i="2"/>
  <c r="AR550" i="2" s="1"/>
  <c r="AK669" i="2"/>
  <c r="AR669" i="2" s="1"/>
  <c r="AK378" i="2"/>
  <c r="AK238" i="2"/>
  <c r="AK184" i="2"/>
  <c r="AK487" i="2"/>
  <c r="AR487" i="2" s="1"/>
  <c r="AK139" i="2"/>
  <c r="AR139" i="2" s="1"/>
  <c r="AK40" i="2"/>
  <c r="AK220" i="2"/>
  <c r="AK322" i="2"/>
  <c r="AK492" i="2"/>
  <c r="AR492" i="2" s="1"/>
  <c r="AK194" i="2"/>
  <c r="AR194" i="2" s="1"/>
  <c r="AK731" i="2"/>
  <c r="AR731" i="2" s="1"/>
  <c r="AK254" i="2"/>
  <c r="AK638" i="2"/>
  <c r="AR638" i="2" s="1"/>
  <c r="AK141" i="2"/>
  <c r="AK89" i="2"/>
  <c r="AK690" i="2"/>
  <c r="AK574" i="2"/>
  <c r="AK192" i="2"/>
  <c r="AR192" i="2" s="1"/>
  <c r="AK647" i="2"/>
  <c r="AK696" i="2"/>
  <c r="AR696" i="2" s="1"/>
  <c r="AK36" i="2"/>
  <c r="AK112" i="2"/>
  <c r="AK475" i="2"/>
  <c r="AR475" i="2" s="1"/>
  <c r="AK401" i="2"/>
  <c r="AK422" i="2"/>
  <c r="AR422" i="2" s="1"/>
  <c r="AK351" i="2"/>
  <c r="AK108" i="2"/>
  <c r="AK654" i="2"/>
  <c r="AR654" i="2" s="1"/>
  <c r="AK347" i="2"/>
  <c r="AK579" i="2"/>
  <c r="AK634" i="2"/>
  <c r="AR634" i="2" s="1"/>
  <c r="AK568" i="2"/>
  <c r="AR568" i="2" s="1"/>
  <c r="AK727" i="2"/>
  <c r="AR727" i="2" s="1"/>
  <c r="AK129" i="2"/>
  <c r="AR129" i="2" s="1"/>
  <c r="AK199" i="2"/>
  <c r="AR199" i="2" s="1"/>
  <c r="AK367" i="2"/>
  <c r="AK447" i="2"/>
  <c r="AR447" i="2" s="1"/>
  <c r="AK707" i="2"/>
  <c r="AR707" i="2" s="1"/>
  <c r="AK130" i="2"/>
  <c r="AR130" i="2" s="1"/>
  <c r="AK417" i="2"/>
  <c r="AK96" i="2"/>
  <c r="AK289" i="2"/>
  <c r="AK529" i="2"/>
  <c r="AK244" i="2"/>
  <c r="AK173" i="2"/>
  <c r="AR173" i="2" s="1"/>
  <c r="AK212" i="2"/>
  <c r="AR212" i="2" s="1"/>
  <c r="AK653" i="2"/>
  <c r="AK75" i="2"/>
  <c r="AK272" i="2"/>
  <c r="AK176" i="2"/>
  <c r="AR176" i="2" s="1"/>
  <c r="AK364" i="2"/>
  <c r="AK692" i="2"/>
  <c r="AR692" i="2" s="1"/>
  <c r="AK393" i="2"/>
  <c r="AK85" i="2"/>
  <c r="AK71" i="2"/>
  <c r="AK662" i="2"/>
  <c r="AR662" i="2" s="1"/>
  <c r="AK719" i="2"/>
  <c r="AR719" i="2" s="1"/>
  <c r="AK185" i="2"/>
  <c r="AK636" i="2"/>
  <c r="AR636" i="2" s="1"/>
  <c r="AK223" i="2"/>
  <c r="AK702" i="2"/>
  <c r="AR702" i="2" s="1"/>
  <c r="AK405" i="2"/>
  <c r="AR405" i="2" s="1"/>
  <c r="AK667" i="2"/>
  <c r="AR667" i="2" s="1"/>
  <c r="AK490" i="2"/>
  <c r="AR490" i="2" s="1"/>
  <c r="AK584" i="2"/>
  <c r="AR584" i="2" s="1"/>
  <c r="AK621" i="2"/>
  <c r="AK699" i="2"/>
  <c r="AR699" i="2" s="1"/>
  <c r="AK619" i="2"/>
  <c r="AR619" i="2" s="1"/>
  <c r="AK608" i="2"/>
  <c r="AK742" i="2"/>
  <c r="AR742" i="2" s="1"/>
  <c r="AK150" i="2"/>
  <c r="AK399" i="2"/>
  <c r="AR399" i="2" s="1"/>
  <c r="AK560" i="2"/>
  <c r="AK418" i="2"/>
  <c r="AK279" i="2"/>
  <c r="AR279" i="2" s="1"/>
  <c r="AK310" i="2"/>
  <c r="AK644" i="2"/>
  <c r="AR644" i="2" s="1"/>
  <c r="AK639" i="2"/>
  <c r="AR639" i="2" s="1"/>
  <c r="AK343" i="2"/>
  <c r="AK100" i="2"/>
  <c r="AK257" i="2"/>
  <c r="AK482" i="2"/>
  <c r="AK448" i="2"/>
  <c r="AK314" i="2"/>
  <c r="AK657" i="2"/>
  <c r="AR657" i="2" s="1"/>
  <c r="AK541" i="2"/>
  <c r="AK327" i="2"/>
  <c r="AR327" i="2" s="1"/>
  <c r="AK578" i="2"/>
  <c r="AK633" i="2"/>
  <c r="AR633" i="2" s="1"/>
  <c r="AK397" i="2"/>
  <c r="AK101" i="2"/>
  <c r="AK671" i="2"/>
  <c r="AR671" i="2" s="1"/>
  <c r="AK472" i="2"/>
  <c r="AK195" i="2"/>
  <c r="AR195" i="2" s="1"/>
  <c r="AK556" i="2"/>
  <c r="AR556" i="2" s="1"/>
  <c r="AK282" i="2"/>
  <c r="AK732" i="2"/>
  <c r="AR732" i="2" s="1"/>
  <c r="AK499" i="2"/>
  <c r="AR499" i="2" s="1"/>
  <c r="AK246" i="2"/>
  <c r="AR246" i="2" s="1"/>
  <c r="AK361" i="2"/>
  <c r="AK587" i="2"/>
  <c r="AR587" i="2" s="1"/>
  <c r="AK435" i="2"/>
  <c r="AK546" i="2"/>
  <c r="AR546" i="2" s="1"/>
  <c r="AK356" i="2"/>
  <c r="AK688" i="2"/>
  <c r="AR688" i="2" s="1"/>
  <c r="AK292" i="2"/>
  <c r="AK197" i="2"/>
  <c r="AR197" i="2" s="1"/>
  <c r="AK143" i="2"/>
  <c r="AK470" i="2"/>
  <c r="AR470" i="2" s="1"/>
  <c r="AK551" i="2"/>
  <c r="AR551" i="2" s="1"/>
  <c r="AK178" i="2"/>
  <c r="AK362" i="2"/>
  <c r="AK602" i="2"/>
  <c r="AK303" i="2"/>
  <c r="AK648" i="2"/>
  <c r="AR648" i="2" s="1"/>
  <c r="AK392" i="2"/>
  <c r="AK313" i="2"/>
  <c r="AK488" i="2"/>
  <c r="AK700" i="2"/>
  <c r="AK612" i="2"/>
  <c r="AR612" i="2" s="1"/>
  <c r="AK533" i="2"/>
  <c r="AK561" i="2"/>
  <c r="AK407" i="2"/>
  <c r="AR407" i="2" s="1"/>
  <c r="AK725" i="2"/>
  <c r="AR725" i="2" s="1"/>
  <c r="AK697" i="2"/>
  <c r="AR697" i="2" s="1"/>
  <c r="AK515" i="2"/>
  <c r="AK468" i="2"/>
  <c r="AR468" i="2" s="1"/>
  <c r="AK421" i="2"/>
  <c r="AK645" i="2"/>
  <c r="AK588" i="2"/>
  <c r="AR588" i="2" s="1"/>
  <c r="AK423" i="2"/>
  <c r="AK479" i="2"/>
  <c r="AR479" i="2" s="1"/>
  <c r="AK335" i="2"/>
  <c r="AK501" i="2"/>
  <c r="AK704" i="2"/>
  <c r="AR704" i="2" s="1"/>
  <c r="AK623" i="2"/>
  <c r="AR623" i="2" s="1"/>
  <c r="AK682" i="2"/>
  <c r="AR682" i="2" s="1"/>
  <c r="AK325" i="2"/>
  <c r="AR325" i="2" s="1"/>
  <c r="AK542" i="2"/>
  <c r="AK730" i="2"/>
  <c r="AR730" i="2" s="1"/>
  <c r="AK616" i="2"/>
  <c r="AK450" i="2"/>
  <c r="AR450" i="2" s="1"/>
  <c r="AK698" i="2"/>
  <c r="AR698" i="2" s="1"/>
  <c r="AK685" i="2"/>
  <c r="AK679" i="2"/>
  <c r="AR679" i="2" s="1"/>
  <c r="AK615" i="2"/>
  <c r="AK504" i="2"/>
  <c r="AR504" i="2" s="1"/>
  <c r="AK559" i="2"/>
  <c r="AK425" i="2"/>
  <c r="AK740" i="2"/>
  <c r="AR740" i="2" s="1"/>
  <c r="AK710" i="2"/>
  <c r="AR710" i="2" s="1"/>
  <c r="AK635" i="2"/>
  <c r="AR635" i="2" s="1"/>
  <c r="AK658" i="2"/>
  <c r="AR658" i="2" s="1"/>
  <c r="AK558" i="2"/>
  <c r="AK629" i="2"/>
  <c r="AK723" i="2"/>
  <c r="AR723" i="2" s="1"/>
  <c r="AK683" i="2"/>
  <c r="AR683" i="2" s="1"/>
  <c r="AK720" i="2"/>
  <c r="AK739" i="2"/>
  <c r="AR739" i="2" s="1"/>
  <c r="AK650" i="2"/>
  <c r="AK708" i="2"/>
  <c r="AR708" i="2" s="1"/>
  <c r="AK738" i="2"/>
  <c r="AR738" i="2" s="1"/>
  <c r="AK728" i="2"/>
  <c r="AR728" i="2" s="1"/>
  <c r="AK686" i="2"/>
  <c r="AR686" i="2" s="1"/>
  <c r="AK677" i="2"/>
  <c r="AR677" i="2" s="1"/>
  <c r="AK711" i="2"/>
  <c r="AR711" i="2" s="1"/>
  <c r="AK714" i="2"/>
  <c r="AR714" i="2" s="1"/>
  <c r="AK716" i="2"/>
  <c r="AR716" i="2" s="1"/>
  <c r="AD628" i="2"/>
  <c r="AE628" i="2"/>
  <c r="AF628" i="2"/>
  <c r="AG628" i="2"/>
  <c r="AH628" i="2"/>
  <c r="AD599" i="2"/>
  <c r="AE599" i="2"/>
  <c r="AF599" i="2"/>
  <c r="AG599" i="2"/>
  <c r="AH599" i="2"/>
  <c r="AD93" i="2"/>
  <c r="AE93" i="2"/>
  <c r="AF93" i="2"/>
  <c r="AG93" i="2"/>
  <c r="AH93" i="2"/>
  <c r="AD323" i="2"/>
  <c r="AE323" i="2"/>
  <c r="AF323" i="2"/>
  <c r="AG323" i="2"/>
  <c r="AH323" i="2"/>
  <c r="AD524" i="2"/>
  <c r="AE524" i="2"/>
  <c r="AF524" i="2"/>
  <c r="AG524" i="2"/>
  <c r="AH524" i="2"/>
  <c r="AD512" i="2"/>
  <c r="AE512" i="2"/>
  <c r="AF512" i="2"/>
  <c r="AG512" i="2"/>
  <c r="AH512" i="2"/>
  <c r="AD449" i="2"/>
  <c r="AE449" i="2"/>
  <c r="AF449" i="2"/>
  <c r="AG449" i="2"/>
  <c r="AH449" i="2"/>
  <c r="AD379" i="2"/>
  <c r="AE379" i="2"/>
  <c r="AF379" i="2"/>
  <c r="AG379" i="2"/>
  <c r="AH379" i="2"/>
  <c r="AD497" i="2"/>
  <c r="AE497" i="2"/>
  <c r="AF497" i="2"/>
  <c r="AG497" i="2"/>
  <c r="AH497" i="2"/>
  <c r="AD408" i="2"/>
  <c r="AE408" i="2"/>
  <c r="AF408" i="2"/>
  <c r="AG408" i="2"/>
  <c r="AH408" i="2"/>
  <c r="AD510" i="2"/>
  <c r="AE510" i="2"/>
  <c r="AF510" i="2"/>
  <c r="AG510" i="2"/>
  <c r="AH510" i="2"/>
  <c r="AD689" i="2"/>
  <c r="AE689" i="2"/>
  <c r="AF689" i="2"/>
  <c r="AG689" i="2"/>
  <c r="AH689" i="2"/>
  <c r="AD265" i="2"/>
  <c r="AE265" i="2"/>
  <c r="AF265" i="2"/>
  <c r="AG265" i="2"/>
  <c r="AH265" i="2"/>
  <c r="AD132" i="2"/>
  <c r="AE132" i="2"/>
  <c r="AF132" i="2"/>
  <c r="AG132" i="2"/>
  <c r="AH132" i="2"/>
  <c r="AD525" i="2"/>
  <c r="AE525" i="2"/>
  <c r="AF525" i="2"/>
  <c r="AG525" i="2"/>
  <c r="AH525" i="2"/>
  <c r="AD464" i="2"/>
  <c r="AE464" i="2"/>
  <c r="AF464" i="2"/>
  <c r="AG464" i="2"/>
  <c r="AH464" i="2"/>
  <c r="AD676" i="2"/>
  <c r="AE676" i="2"/>
  <c r="AF676" i="2"/>
  <c r="AG676" i="2"/>
  <c r="AH676" i="2"/>
  <c r="AD348" i="2"/>
  <c r="AE348" i="2"/>
  <c r="AF348" i="2"/>
  <c r="AG348" i="2"/>
  <c r="AH348" i="2"/>
  <c r="AD345" i="2"/>
  <c r="AE345" i="2"/>
  <c r="AF345" i="2"/>
  <c r="AG345" i="2"/>
  <c r="AH345" i="2"/>
  <c r="AD52" i="2"/>
  <c r="AE52" i="2"/>
  <c r="AF52" i="2"/>
  <c r="AG52" i="2"/>
  <c r="AH52" i="2"/>
  <c r="AD494" i="2"/>
  <c r="AE494" i="2"/>
  <c r="AF494" i="2"/>
  <c r="AG494" i="2"/>
  <c r="AH494" i="2"/>
  <c r="AD536" i="2"/>
  <c r="AE536" i="2"/>
  <c r="AF536" i="2"/>
  <c r="AG536" i="2"/>
  <c r="AH536" i="2"/>
  <c r="AD368" i="2"/>
  <c r="AE368" i="2"/>
  <c r="AF368" i="2"/>
  <c r="AG368" i="2"/>
  <c r="AH368" i="2"/>
  <c r="AD523" i="2"/>
  <c r="AE523" i="2"/>
  <c r="AF523" i="2"/>
  <c r="AG523" i="2"/>
  <c r="AH523" i="2"/>
  <c r="AD69" i="2"/>
  <c r="AE69" i="2"/>
  <c r="AF69" i="2"/>
  <c r="AG69" i="2"/>
  <c r="AH69" i="2"/>
  <c r="AD333" i="2"/>
  <c r="AE333" i="2"/>
  <c r="AF333" i="2"/>
  <c r="AG333" i="2"/>
  <c r="AH333" i="2"/>
  <c r="AD661" i="2"/>
  <c r="AE661" i="2"/>
  <c r="AF661" i="2"/>
  <c r="AG661" i="2"/>
  <c r="AH661" i="2"/>
  <c r="AD211" i="2"/>
  <c r="AE211" i="2"/>
  <c r="AF211" i="2"/>
  <c r="AG211" i="2"/>
  <c r="AH211" i="2"/>
  <c r="AD340" i="2"/>
  <c r="AE340" i="2"/>
  <c r="AF340" i="2"/>
  <c r="AG340" i="2"/>
  <c r="AH340" i="2"/>
  <c r="AD583" i="2"/>
  <c r="AE583" i="2"/>
  <c r="AF583" i="2"/>
  <c r="AG583" i="2"/>
  <c r="AH583" i="2"/>
  <c r="AD269" i="2"/>
  <c r="K51" i="3" s="1"/>
  <c r="AE269" i="2"/>
  <c r="L51" i="3" s="1"/>
  <c r="AF269" i="2"/>
  <c r="M51" i="3" s="1"/>
  <c r="AG269" i="2"/>
  <c r="AH269" i="2"/>
  <c r="AD65" i="2"/>
  <c r="AE65" i="2"/>
  <c r="AF65" i="2"/>
  <c r="AG65" i="2"/>
  <c r="AH65" i="2"/>
  <c r="AD620" i="2"/>
  <c r="AE620" i="2"/>
  <c r="AF620" i="2"/>
  <c r="AG620" i="2"/>
  <c r="AH620" i="2"/>
  <c r="AD4" i="2"/>
  <c r="AE4" i="2"/>
  <c r="AF4" i="2"/>
  <c r="AG4" i="2"/>
  <c r="AH4" i="2"/>
  <c r="AD600" i="2"/>
  <c r="AE600" i="2"/>
  <c r="AF600" i="2"/>
  <c r="AG600" i="2"/>
  <c r="AH600" i="2"/>
  <c r="AD151" i="2"/>
  <c r="AE151" i="2"/>
  <c r="AF151" i="2"/>
  <c r="AG151" i="2"/>
  <c r="AH151" i="2"/>
  <c r="AD94" i="2"/>
  <c r="AE94" i="2"/>
  <c r="AF94" i="2"/>
  <c r="AG94" i="2"/>
  <c r="AH94" i="2"/>
  <c r="AD115" i="2"/>
  <c r="AE115" i="2"/>
  <c r="AF115" i="2"/>
  <c r="AG115" i="2"/>
  <c r="AH115" i="2"/>
  <c r="AD465" i="2"/>
  <c r="AE465" i="2"/>
  <c r="AF465" i="2"/>
  <c r="AG465" i="2"/>
  <c r="AH465" i="2"/>
  <c r="AD339" i="2"/>
  <c r="AE339" i="2"/>
  <c r="AF339" i="2"/>
  <c r="AG339" i="2"/>
  <c r="AH339" i="2"/>
  <c r="AD534" i="2"/>
  <c r="AE534" i="2"/>
  <c r="AF534" i="2"/>
  <c r="AG534" i="2"/>
  <c r="AH534" i="2"/>
  <c r="AD336" i="2"/>
  <c r="AE336" i="2"/>
  <c r="AF336" i="2"/>
  <c r="AG336" i="2"/>
  <c r="AH336" i="2"/>
  <c r="AD188" i="2"/>
  <c r="K16" i="3" s="1"/>
  <c r="AE188" i="2"/>
  <c r="L16" i="3" s="1"/>
  <c r="AF188" i="2"/>
  <c r="M16" i="3" s="1"/>
  <c r="AG188" i="2"/>
  <c r="AH188" i="2"/>
  <c r="AD221" i="2"/>
  <c r="AE221" i="2"/>
  <c r="AF221" i="2"/>
  <c r="AG221" i="2"/>
  <c r="AH221" i="2"/>
  <c r="AD205" i="2"/>
  <c r="AE205" i="2"/>
  <c r="AF205" i="2"/>
  <c r="AG205" i="2"/>
  <c r="AH205" i="2"/>
  <c r="AD61" i="2"/>
  <c r="AE61" i="2"/>
  <c r="AF61" i="2"/>
  <c r="AG61" i="2"/>
  <c r="AH61" i="2"/>
  <c r="AD641" i="2"/>
  <c r="AE641" i="2"/>
  <c r="AF641" i="2"/>
  <c r="AG641" i="2"/>
  <c r="AH641" i="2"/>
  <c r="AD125" i="2"/>
  <c r="K11" i="3" s="1"/>
  <c r="AE125" i="2"/>
  <c r="L11" i="3" s="1"/>
  <c r="AF125" i="2"/>
  <c r="M11" i="3" s="1"/>
  <c r="AG125" i="2"/>
  <c r="AH125" i="2"/>
  <c r="AD555" i="2"/>
  <c r="AE555" i="2"/>
  <c r="AF555" i="2"/>
  <c r="AG555" i="2"/>
  <c r="AH555" i="2"/>
  <c r="AD355" i="2"/>
  <c r="AE355" i="2"/>
  <c r="AF355" i="2"/>
  <c r="AG355" i="2"/>
  <c r="AH355" i="2"/>
  <c r="AD389" i="2"/>
  <c r="AE389" i="2"/>
  <c r="AF389" i="2"/>
  <c r="AG389" i="2"/>
  <c r="AH389" i="2"/>
  <c r="AD153" i="2"/>
  <c r="AE153" i="2"/>
  <c r="AF153" i="2"/>
  <c r="AG153" i="2"/>
  <c r="AH153" i="2"/>
  <c r="AD543" i="2"/>
  <c r="AE543" i="2"/>
  <c r="AF543" i="2"/>
  <c r="AG543" i="2"/>
  <c r="AH543" i="2"/>
  <c r="AD117" i="2"/>
  <c r="AE117" i="2"/>
  <c r="AF117" i="2"/>
  <c r="AG117" i="2"/>
  <c r="AH117" i="2"/>
  <c r="AD123" i="2"/>
  <c r="AE123" i="2"/>
  <c r="AF123" i="2"/>
  <c r="AG123" i="2"/>
  <c r="AH123" i="2"/>
  <c r="AD521" i="2"/>
  <c r="AE521" i="2"/>
  <c r="AF521" i="2"/>
  <c r="AG521" i="2"/>
  <c r="AH521" i="2"/>
  <c r="AD382" i="2"/>
  <c r="AE382" i="2"/>
  <c r="AF382" i="2"/>
  <c r="AG382" i="2"/>
  <c r="AH382" i="2"/>
  <c r="AD624" i="2"/>
  <c r="AE624" i="2"/>
  <c r="AF624" i="2"/>
  <c r="AG624" i="2"/>
  <c r="AH624" i="2"/>
  <c r="AD480" i="2"/>
  <c r="AE480" i="2"/>
  <c r="AF480" i="2"/>
  <c r="AG480" i="2"/>
  <c r="AH480" i="2"/>
  <c r="AD395" i="2"/>
  <c r="AE395" i="2"/>
  <c r="AF395" i="2"/>
  <c r="AG395" i="2"/>
  <c r="AH395" i="2"/>
  <c r="AD415" i="2"/>
  <c r="AE415" i="2"/>
  <c r="AF415" i="2"/>
  <c r="AG415" i="2"/>
  <c r="AH415" i="2"/>
  <c r="AD365" i="2"/>
  <c r="AE365" i="2"/>
  <c r="AF365" i="2"/>
  <c r="AG365" i="2"/>
  <c r="AH365" i="2"/>
  <c r="AD342" i="2"/>
  <c r="AE342" i="2"/>
  <c r="AF342" i="2"/>
  <c r="AG342" i="2"/>
  <c r="AH342" i="2"/>
  <c r="AD157" i="2"/>
  <c r="AE157" i="2"/>
  <c r="AF157" i="2"/>
  <c r="AG157" i="2"/>
  <c r="AH157" i="2"/>
  <c r="AD231" i="2"/>
  <c r="AE231" i="2"/>
  <c r="AF231" i="2"/>
  <c r="AG231" i="2"/>
  <c r="AH231" i="2"/>
  <c r="AD273" i="2"/>
  <c r="AE273" i="2"/>
  <c r="AF273" i="2"/>
  <c r="AG273" i="2"/>
  <c r="AH273" i="2"/>
  <c r="AD239" i="2"/>
  <c r="AE239" i="2"/>
  <c r="AF239" i="2"/>
  <c r="AG239" i="2"/>
  <c r="AH239" i="2"/>
  <c r="AD121" i="2"/>
  <c r="AE121" i="2"/>
  <c r="AF121" i="2"/>
  <c r="AG121" i="2"/>
  <c r="AH121" i="2"/>
  <c r="AD142" i="2"/>
  <c r="AE142" i="2"/>
  <c r="AF142" i="2"/>
  <c r="AG142" i="2"/>
  <c r="AH142" i="2"/>
  <c r="AD359" i="2"/>
  <c r="AE359" i="2"/>
  <c r="AF359" i="2"/>
  <c r="AG359" i="2"/>
  <c r="AH359" i="2"/>
  <c r="AD190" i="2"/>
  <c r="AE190" i="2"/>
  <c r="AF190" i="2"/>
  <c r="AG190" i="2"/>
  <c r="AH190" i="2"/>
  <c r="AD86" i="2"/>
  <c r="AE86" i="2"/>
  <c r="AF86" i="2"/>
  <c r="AG86" i="2"/>
  <c r="AH86" i="2"/>
  <c r="AD113" i="2"/>
  <c r="AE113" i="2"/>
  <c r="AF113" i="2"/>
  <c r="AG113" i="2"/>
  <c r="AH113" i="2"/>
  <c r="AD433" i="2"/>
  <c r="AE433" i="2"/>
  <c r="AF433" i="2"/>
  <c r="AG433" i="2"/>
  <c r="AH433" i="2"/>
  <c r="AD328" i="2"/>
  <c r="AE328" i="2"/>
  <c r="AF328" i="2"/>
  <c r="AG328" i="2"/>
  <c r="AH328" i="2"/>
  <c r="AD266" i="2"/>
  <c r="AE266" i="2"/>
  <c r="AF266" i="2"/>
  <c r="AG266" i="2"/>
  <c r="AH266" i="2"/>
  <c r="AD493" i="2"/>
  <c r="AE493" i="2"/>
  <c r="AF493" i="2"/>
  <c r="AG493" i="2"/>
  <c r="AH493" i="2"/>
  <c r="AD651" i="2"/>
  <c r="AE651" i="2"/>
  <c r="AF651" i="2"/>
  <c r="AG651" i="2"/>
  <c r="AH651" i="2"/>
  <c r="AD495" i="2"/>
  <c r="AE495" i="2"/>
  <c r="AF495" i="2"/>
  <c r="AG495" i="2"/>
  <c r="AH495" i="2"/>
  <c r="AD167" i="2"/>
  <c r="AE167" i="2"/>
  <c r="AF167" i="2"/>
  <c r="AG167" i="2"/>
  <c r="AH167" i="2"/>
  <c r="AD429" i="2"/>
  <c r="AE429" i="2"/>
  <c r="AF429" i="2"/>
  <c r="AG429" i="2"/>
  <c r="AH429" i="2"/>
  <c r="AD577" i="2"/>
  <c r="AE577" i="2"/>
  <c r="AF577" i="2"/>
  <c r="AG577" i="2"/>
  <c r="AH577" i="2"/>
  <c r="AD169" i="2"/>
  <c r="AE169" i="2"/>
  <c r="AF169" i="2"/>
  <c r="AG169" i="2"/>
  <c r="AH169" i="2"/>
  <c r="AD665" i="2"/>
  <c r="AE665" i="2"/>
  <c r="AF665" i="2"/>
  <c r="AG665" i="2"/>
  <c r="AH665" i="2"/>
  <c r="AD227" i="2"/>
  <c r="AE227" i="2"/>
  <c r="AF227" i="2"/>
  <c r="AG227" i="2"/>
  <c r="AH227" i="2"/>
  <c r="AD84" i="2"/>
  <c r="AE84" i="2"/>
  <c r="AF84" i="2"/>
  <c r="AG84" i="2"/>
  <c r="AH84" i="2"/>
  <c r="AD6" i="2"/>
  <c r="AE6" i="2"/>
  <c r="AF6" i="2"/>
  <c r="AG6" i="2"/>
  <c r="AH6" i="2"/>
  <c r="AD11" i="2"/>
  <c r="AE11" i="2"/>
  <c r="AF11" i="2"/>
  <c r="AG11" i="2"/>
  <c r="AH11" i="2"/>
  <c r="AD460" i="2"/>
  <c r="AE460" i="2"/>
  <c r="AF460" i="2"/>
  <c r="AG460" i="2"/>
  <c r="AH460" i="2"/>
  <c r="AD312" i="2"/>
  <c r="AE312" i="2"/>
  <c r="AF312" i="2"/>
  <c r="AG312" i="2"/>
  <c r="AH312" i="2"/>
  <c r="AD394" i="2"/>
  <c r="AE394" i="2"/>
  <c r="AF394" i="2"/>
  <c r="AG394" i="2"/>
  <c r="AH394" i="2"/>
  <c r="AD569" i="2"/>
  <c r="AE569" i="2"/>
  <c r="AF569" i="2"/>
  <c r="AG569" i="2"/>
  <c r="AH569" i="2"/>
  <c r="AD383" i="2"/>
  <c r="AE383" i="2"/>
  <c r="AF383" i="2"/>
  <c r="AG383" i="2"/>
  <c r="AH383" i="2"/>
  <c r="AD92" i="2"/>
  <c r="AE92" i="2"/>
  <c r="AF92" i="2"/>
  <c r="AG92" i="2"/>
  <c r="AH92" i="2"/>
  <c r="AD200" i="2"/>
  <c r="AE200" i="2"/>
  <c r="AF200" i="2"/>
  <c r="AG200" i="2"/>
  <c r="AH200" i="2"/>
  <c r="AD240" i="2"/>
  <c r="AE240" i="2"/>
  <c r="AF240" i="2"/>
  <c r="AG240" i="2"/>
  <c r="AH240" i="2"/>
  <c r="AD148" i="2"/>
  <c r="AE148" i="2"/>
  <c r="AF148" i="2"/>
  <c r="AG148" i="2"/>
  <c r="AH148" i="2"/>
  <c r="AD241" i="2"/>
  <c r="K17" i="3" s="1"/>
  <c r="AE241" i="2"/>
  <c r="L17" i="3" s="1"/>
  <c r="AF241" i="2"/>
  <c r="M17" i="3" s="1"/>
  <c r="AG241" i="2"/>
  <c r="AH241" i="2"/>
  <c r="AD283" i="2"/>
  <c r="AE283" i="2"/>
  <c r="AF283" i="2"/>
  <c r="AG283" i="2"/>
  <c r="AH283" i="2"/>
  <c r="AD458" i="2"/>
  <c r="AE458" i="2"/>
  <c r="AF458" i="2"/>
  <c r="AG458" i="2"/>
  <c r="AH458" i="2"/>
  <c r="AD456" i="2"/>
  <c r="AE456" i="2"/>
  <c r="AF456" i="2"/>
  <c r="AG456" i="2"/>
  <c r="AH456" i="2"/>
  <c r="AD127" i="2"/>
  <c r="AE127" i="2"/>
  <c r="AF127" i="2"/>
  <c r="AG127" i="2"/>
  <c r="AH127" i="2"/>
  <c r="AD146" i="2"/>
  <c r="AE146" i="2"/>
  <c r="AF146" i="2"/>
  <c r="AG146" i="2"/>
  <c r="AH146" i="2"/>
  <c r="AD262" i="2"/>
  <c r="AE262" i="2"/>
  <c r="AF262" i="2"/>
  <c r="AG262" i="2"/>
  <c r="AH262" i="2"/>
  <c r="AD175" i="2"/>
  <c r="AE175" i="2"/>
  <c r="AF175" i="2"/>
  <c r="AG175" i="2"/>
  <c r="AH175" i="2"/>
  <c r="AD294" i="2"/>
  <c r="AE294" i="2"/>
  <c r="AF294" i="2"/>
  <c r="AG294" i="2"/>
  <c r="AH294" i="2"/>
  <c r="AD147" i="2"/>
  <c r="AE147" i="2"/>
  <c r="AF147" i="2"/>
  <c r="AG147" i="2"/>
  <c r="AH147" i="2"/>
  <c r="AD152" i="2"/>
  <c r="AE152" i="2"/>
  <c r="AF152" i="2"/>
  <c r="AG152" i="2"/>
  <c r="AH152" i="2"/>
  <c r="AD420" i="2"/>
  <c r="K119" i="3" s="1"/>
  <c r="AE420" i="2"/>
  <c r="L119" i="3" s="1"/>
  <c r="AF420" i="2"/>
  <c r="M119" i="3" s="1"/>
  <c r="AG420" i="2"/>
  <c r="AH420" i="2"/>
  <c r="AD377" i="2"/>
  <c r="AE377" i="2"/>
  <c r="AF377" i="2"/>
  <c r="AG377" i="2"/>
  <c r="AH377" i="2"/>
  <c r="AD267" i="2"/>
  <c r="AE267" i="2"/>
  <c r="AF267" i="2"/>
  <c r="AG267" i="2"/>
  <c r="AH267" i="2"/>
  <c r="AD462" i="2"/>
  <c r="AE462" i="2"/>
  <c r="AF462" i="2"/>
  <c r="AG462" i="2"/>
  <c r="AH462" i="2"/>
  <c r="AD409" i="2"/>
  <c r="AE409" i="2"/>
  <c r="AF409" i="2"/>
  <c r="AG409" i="2"/>
  <c r="AH409" i="2"/>
  <c r="AD168" i="2"/>
  <c r="AE168" i="2"/>
  <c r="AF168" i="2"/>
  <c r="AG168" i="2"/>
  <c r="AH168" i="2"/>
  <c r="AD461" i="2"/>
  <c r="AE461" i="2"/>
  <c r="AF461" i="2"/>
  <c r="AG461" i="2"/>
  <c r="AH461" i="2"/>
  <c r="AD68" i="2"/>
  <c r="AE68" i="2"/>
  <c r="AF68" i="2"/>
  <c r="AG68" i="2"/>
  <c r="AH68" i="2"/>
  <c r="AD91" i="2"/>
  <c r="AE91" i="2"/>
  <c r="AF91" i="2"/>
  <c r="AG91" i="2"/>
  <c r="AH91" i="2"/>
  <c r="AD718" i="2"/>
  <c r="AE718" i="2"/>
  <c r="AF718" i="2"/>
  <c r="AG718" i="2"/>
  <c r="AH718" i="2"/>
  <c r="AD22" i="2"/>
  <c r="AE22" i="2"/>
  <c r="AF22" i="2"/>
  <c r="AG22" i="2"/>
  <c r="AH22" i="2"/>
  <c r="AD128" i="2"/>
  <c r="AE128" i="2"/>
  <c r="AF128" i="2"/>
  <c r="AG128" i="2"/>
  <c r="AH128" i="2"/>
  <c r="AD210" i="2"/>
  <c r="AE210" i="2"/>
  <c r="AF210" i="2"/>
  <c r="AG210" i="2"/>
  <c r="AH210" i="2"/>
  <c r="AD649" i="2"/>
  <c r="AE649" i="2"/>
  <c r="AF649" i="2"/>
  <c r="AG649" i="2"/>
  <c r="AH649" i="2"/>
  <c r="AD189" i="2"/>
  <c r="AE189" i="2"/>
  <c r="AF189" i="2"/>
  <c r="AG189" i="2"/>
  <c r="AH189" i="2"/>
  <c r="AD33" i="2"/>
  <c r="AE33" i="2"/>
  <c r="AF33" i="2"/>
  <c r="AG33" i="2"/>
  <c r="AH33" i="2"/>
  <c r="AD245" i="2"/>
  <c r="AE245" i="2"/>
  <c r="AF245" i="2"/>
  <c r="AG245" i="2"/>
  <c r="AH245" i="2"/>
  <c r="AD358" i="2"/>
  <c r="K59" i="3" s="1"/>
  <c r="AE358" i="2"/>
  <c r="L59" i="3" s="1"/>
  <c r="AF358" i="2"/>
  <c r="M59" i="3" s="1"/>
  <c r="AG358" i="2"/>
  <c r="AH358" i="2"/>
  <c r="AD163" i="2"/>
  <c r="AE163" i="2"/>
  <c r="AF163" i="2"/>
  <c r="AG163" i="2"/>
  <c r="AH163" i="2"/>
  <c r="AD37" i="2"/>
  <c r="AE37" i="2"/>
  <c r="AF37" i="2"/>
  <c r="AG37" i="2"/>
  <c r="AH37" i="2"/>
  <c r="AD338" i="2"/>
  <c r="AE338" i="2"/>
  <c r="AF338" i="2"/>
  <c r="AG338" i="2"/>
  <c r="AH338" i="2"/>
  <c r="AD7" i="2"/>
  <c r="AE7" i="2"/>
  <c r="AF7" i="2"/>
  <c r="AG7" i="2"/>
  <c r="AH7" i="2"/>
  <c r="AD673" i="2"/>
  <c r="K60" i="3" s="1"/>
  <c r="AE673" i="2"/>
  <c r="L60" i="3" s="1"/>
  <c r="AF673" i="2"/>
  <c r="M60" i="3" s="1"/>
  <c r="AG673" i="2"/>
  <c r="AH673" i="2"/>
  <c r="AD256" i="2"/>
  <c r="AE256" i="2"/>
  <c r="AF256" i="2"/>
  <c r="AG256" i="2"/>
  <c r="AH256" i="2"/>
  <c r="AD721" i="2"/>
  <c r="AE721" i="2"/>
  <c r="AF721" i="2"/>
  <c r="AG721" i="2"/>
  <c r="AH721" i="2"/>
  <c r="AD363" i="2"/>
  <c r="AE363" i="2"/>
  <c r="AF363" i="2"/>
  <c r="AG363" i="2"/>
  <c r="AH363" i="2"/>
  <c r="AD687" i="2"/>
  <c r="AE687" i="2"/>
  <c r="AF687" i="2"/>
  <c r="AG687" i="2"/>
  <c r="AH687" i="2"/>
  <c r="AD527" i="2"/>
  <c r="AE527" i="2"/>
  <c r="AF527" i="2"/>
  <c r="AG527" i="2"/>
  <c r="AH527" i="2"/>
  <c r="AD705" i="2"/>
  <c r="AE705" i="2"/>
  <c r="AF705" i="2"/>
  <c r="AG705" i="2"/>
  <c r="AH705" i="2"/>
  <c r="AD403" i="2"/>
  <c r="AE403" i="2"/>
  <c r="AF403" i="2"/>
  <c r="AG403" i="2"/>
  <c r="AH403" i="2"/>
  <c r="AD593" i="2"/>
  <c r="AE593" i="2"/>
  <c r="AF593" i="2"/>
  <c r="AG593" i="2"/>
  <c r="AH593" i="2"/>
  <c r="AD290" i="2"/>
  <c r="AE290" i="2"/>
  <c r="AF290" i="2"/>
  <c r="AG290" i="2"/>
  <c r="AH290" i="2"/>
  <c r="AD319" i="2"/>
  <c r="AE319" i="2"/>
  <c r="AF319" i="2"/>
  <c r="AG319" i="2"/>
  <c r="AH319" i="2"/>
  <c r="AD247" i="2"/>
  <c r="AE247" i="2"/>
  <c r="AF247" i="2"/>
  <c r="AG247" i="2"/>
  <c r="AH247" i="2"/>
  <c r="AD260" i="2"/>
  <c r="AE260" i="2"/>
  <c r="AF260" i="2"/>
  <c r="AG260" i="2"/>
  <c r="AH260" i="2"/>
  <c r="AD242" i="2"/>
  <c r="AE242" i="2"/>
  <c r="AF242" i="2"/>
  <c r="AG242" i="2"/>
  <c r="AH242" i="2"/>
  <c r="AD381" i="2"/>
  <c r="AE381" i="2"/>
  <c r="AF381" i="2"/>
  <c r="AG381" i="2"/>
  <c r="AH381" i="2"/>
  <c r="AD281" i="2"/>
  <c r="AE281" i="2"/>
  <c r="AF281" i="2"/>
  <c r="AG281" i="2"/>
  <c r="AH281" i="2"/>
  <c r="AD105" i="2"/>
  <c r="AE105" i="2"/>
  <c r="AF105" i="2"/>
  <c r="AG105" i="2"/>
  <c r="AH105" i="2"/>
  <c r="AD76" i="2"/>
  <c r="AE76" i="2"/>
  <c r="AF76" i="2"/>
  <c r="AG76" i="2"/>
  <c r="AH76" i="2"/>
  <c r="AD259" i="2"/>
  <c r="AE259" i="2"/>
  <c r="AF259" i="2"/>
  <c r="AG259" i="2"/>
  <c r="AH259" i="2"/>
  <c r="AD136" i="2"/>
  <c r="AE136" i="2"/>
  <c r="AF136" i="2"/>
  <c r="AG136" i="2"/>
  <c r="AH136" i="2"/>
  <c r="AD95" i="2"/>
  <c r="AE95" i="2"/>
  <c r="AF95" i="2"/>
  <c r="AG95" i="2"/>
  <c r="AH95" i="2"/>
  <c r="AD369" i="2"/>
  <c r="AE369" i="2"/>
  <c r="AF369" i="2"/>
  <c r="AG369" i="2"/>
  <c r="AH369" i="2"/>
  <c r="AD384" i="2"/>
  <c r="K55" i="3" s="1"/>
  <c r="AE384" i="2"/>
  <c r="L55" i="3" s="1"/>
  <c r="AF384" i="2"/>
  <c r="M55" i="3" s="1"/>
  <c r="AG384" i="2"/>
  <c r="AH384" i="2"/>
  <c r="AD170" i="2"/>
  <c r="AE170" i="2"/>
  <c r="AF170" i="2"/>
  <c r="AG170" i="2"/>
  <c r="AH170" i="2"/>
  <c r="AD570" i="2"/>
  <c r="AE570" i="2"/>
  <c r="AF570" i="2"/>
  <c r="AG570" i="2"/>
  <c r="AH570" i="2"/>
  <c r="AD299" i="2"/>
  <c r="AE299" i="2"/>
  <c r="AF299" i="2"/>
  <c r="AG299" i="2"/>
  <c r="AH299" i="2"/>
  <c r="AD484" i="2"/>
  <c r="AE484" i="2"/>
  <c r="AF484" i="2"/>
  <c r="AG484" i="2"/>
  <c r="AH484" i="2"/>
  <c r="AD329" i="2"/>
  <c r="AE329" i="2"/>
  <c r="AF329" i="2"/>
  <c r="AG329" i="2"/>
  <c r="AH329" i="2"/>
  <c r="AD655" i="2"/>
  <c r="AE655" i="2"/>
  <c r="AF655" i="2"/>
  <c r="AG655" i="2"/>
  <c r="AH655" i="2"/>
  <c r="AD513" i="2"/>
  <c r="AE513" i="2"/>
  <c r="AF513" i="2"/>
  <c r="AG513" i="2"/>
  <c r="AH513" i="2"/>
  <c r="AD485" i="2"/>
  <c r="AE485" i="2"/>
  <c r="AF485" i="2"/>
  <c r="AG485" i="2"/>
  <c r="AH485" i="2"/>
  <c r="AD553" i="2"/>
  <c r="AE553" i="2"/>
  <c r="AF553" i="2"/>
  <c r="AG553" i="2"/>
  <c r="AH553" i="2"/>
  <c r="AD514" i="2"/>
  <c r="K120" i="3" s="1"/>
  <c r="AE514" i="2"/>
  <c r="L120" i="3" s="1"/>
  <c r="AF514" i="2"/>
  <c r="M120" i="3" s="1"/>
  <c r="AG514" i="2"/>
  <c r="AH514" i="2"/>
  <c r="AD617" i="2"/>
  <c r="AE617" i="2"/>
  <c r="AF617" i="2"/>
  <c r="AG617" i="2"/>
  <c r="AH617" i="2"/>
  <c r="AD306" i="2"/>
  <c r="AE306" i="2"/>
  <c r="AF306" i="2"/>
  <c r="AG306" i="2"/>
  <c r="AH306" i="2"/>
  <c r="AD453" i="2"/>
  <c r="AE453" i="2"/>
  <c r="AF453" i="2"/>
  <c r="AG453" i="2"/>
  <c r="AH453" i="2"/>
  <c r="AD660" i="2"/>
  <c r="AE660" i="2"/>
  <c r="AF660" i="2"/>
  <c r="AG660" i="2"/>
  <c r="AH660" i="2"/>
  <c r="AD603" i="2"/>
  <c r="AE603" i="2"/>
  <c r="AF603" i="2"/>
  <c r="AG603" i="2"/>
  <c r="AH603" i="2"/>
  <c r="AD519" i="2"/>
  <c r="AE519" i="2"/>
  <c r="AF519" i="2"/>
  <c r="AG519" i="2"/>
  <c r="AH519" i="2"/>
  <c r="AD26" i="2"/>
  <c r="AE26" i="2"/>
  <c r="AF26" i="2"/>
  <c r="AG26" i="2"/>
  <c r="AH26" i="2"/>
  <c r="AD20" i="2"/>
  <c r="AE20" i="2"/>
  <c r="AF20" i="2"/>
  <c r="AG20" i="2"/>
  <c r="AH20" i="2"/>
  <c r="AD713" i="2"/>
  <c r="AE713" i="2"/>
  <c r="AF713" i="2"/>
  <c r="AG713" i="2"/>
  <c r="AH713" i="2"/>
  <c r="AD592" i="2"/>
  <c r="AE592" i="2"/>
  <c r="AF592" i="2"/>
  <c r="AG592" i="2"/>
  <c r="AH592" i="2"/>
  <c r="AD674" i="2"/>
  <c r="AE674" i="2"/>
  <c r="AF674" i="2"/>
  <c r="AG674" i="2"/>
  <c r="AH674" i="2"/>
  <c r="AD248" i="2"/>
  <c r="AE248" i="2"/>
  <c r="AF248" i="2"/>
  <c r="AG248" i="2"/>
  <c r="AH248" i="2"/>
  <c r="AD444" i="2"/>
  <c r="AE444" i="2"/>
  <c r="AF444" i="2"/>
  <c r="AG444" i="2"/>
  <c r="AH444" i="2"/>
  <c r="AD79" i="2"/>
  <c r="AE79" i="2"/>
  <c r="AF79" i="2"/>
  <c r="AG79" i="2"/>
  <c r="AH79" i="2"/>
  <c r="AD607" i="2"/>
  <c r="AE607" i="2"/>
  <c r="AF607" i="2"/>
  <c r="AG607" i="2"/>
  <c r="AH607" i="2"/>
  <c r="AD627" i="2"/>
  <c r="AE627" i="2"/>
  <c r="AF627" i="2"/>
  <c r="AG627" i="2"/>
  <c r="AH627" i="2"/>
  <c r="AD182" i="2"/>
  <c r="AE182" i="2"/>
  <c r="AF182" i="2"/>
  <c r="AG182" i="2"/>
  <c r="AH182" i="2"/>
  <c r="AD404" i="2"/>
  <c r="AE404" i="2"/>
  <c r="AF404" i="2"/>
  <c r="AG404" i="2"/>
  <c r="AH404" i="2"/>
  <c r="AD10" i="2"/>
  <c r="AE10" i="2"/>
  <c r="AF10" i="2"/>
  <c r="AG10" i="2"/>
  <c r="AH10" i="2"/>
  <c r="AD567" i="2"/>
  <c r="AE567" i="2"/>
  <c r="AF567" i="2"/>
  <c r="AG567" i="2"/>
  <c r="AH567" i="2"/>
  <c r="AD30" i="2"/>
  <c r="AE30" i="2"/>
  <c r="AF30" i="2"/>
  <c r="AG30" i="2"/>
  <c r="AH30" i="2"/>
  <c r="AD253" i="2"/>
  <c r="AE253" i="2"/>
  <c r="AF253" i="2"/>
  <c r="AG253" i="2"/>
  <c r="AH253" i="2"/>
  <c r="AD537" i="2"/>
  <c r="AE537" i="2"/>
  <c r="AF537" i="2"/>
  <c r="AG537" i="2"/>
  <c r="AH537" i="2"/>
  <c r="AD466" i="2"/>
  <c r="AE466" i="2"/>
  <c r="AF466" i="2"/>
  <c r="AG466" i="2"/>
  <c r="AH466" i="2"/>
  <c r="AD442" i="2"/>
  <c r="AE442" i="2"/>
  <c r="AF442" i="2"/>
  <c r="AG442" i="2"/>
  <c r="AH442" i="2"/>
  <c r="AD46" i="2"/>
  <c r="AE46" i="2"/>
  <c r="AF46" i="2"/>
  <c r="AG46" i="2"/>
  <c r="AH46" i="2"/>
  <c r="AD215" i="2"/>
  <c r="AE215" i="2"/>
  <c r="AF215" i="2"/>
  <c r="AG215" i="2"/>
  <c r="AH215" i="2"/>
  <c r="AD640" i="2"/>
  <c r="AE640" i="2"/>
  <c r="AF640" i="2"/>
  <c r="AG640" i="2"/>
  <c r="AH640" i="2"/>
  <c r="AD145" i="2"/>
  <c r="AE145" i="2"/>
  <c r="AF145" i="2"/>
  <c r="AG145" i="2"/>
  <c r="AH145" i="2"/>
  <c r="AD330" i="2"/>
  <c r="AE330" i="2"/>
  <c r="AF330" i="2"/>
  <c r="AG330" i="2"/>
  <c r="AH330" i="2"/>
  <c r="AD663" i="2"/>
  <c r="AE663" i="2"/>
  <c r="AF663" i="2"/>
  <c r="AG663" i="2"/>
  <c r="AH663" i="2"/>
  <c r="AD331" i="2"/>
  <c r="AE331" i="2"/>
  <c r="AF331" i="2"/>
  <c r="AG331" i="2"/>
  <c r="AH331" i="2"/>
  <c r="AD233" i="2"/>
  <c r="AE233" i="2"/>
  <c r="AF233" i="2"/>
  <c r="AG233" i="2"/>
  <c r="AH233" i="2"/>
  <c r="AD659" i="2"/>
  <c r="AE659" i="2"/>
  <c r="AF659" i="2"/>
  <c r="AG659" i="2"/>
  <c r="AH659" i="2"/>
  <c r="AD214" i="2"/>
  <c r="AE214" i="2"/>
  <c r="AF214" i="2"/>
  <c r="AG214" i="2"/>
  <c r="AH214" i="2"/>
  <c r="AD632" i="2"/>
  <c r="AE632" i="2"/>
  <c r="AF632" i="2"/>
  <c r="AG632" i="2"/>
  <c r="AH632" i="2"/>
  <c r="AD517" i="2"/>
  <c r="AE517" i="2"/>
  <c r="AF517" i="2"/>
  <c r="AG517" i="2"/>
  <c r="AH517" i="2"/>
  <c r="AD402" i="2"/>
  <c r="K62" i="3" s="1"/>
  <c r="AE402" i="2"/>
  <c r="L62" i="3" s="1"/>
  <c r="AF402" i="2"/>
  <c r="M62" i="3" s="1"/>
  <c r="AG402" i="2"/>
  <c r="AH402" i="2"/>
  <c r="AD305" i="2"/>
  <c r="AE305" i="2"/>
  <c r="AF305" i="2"/>
  <c r="AG305" i="2"/>
  <c r="AH305" i="2"/>
  <c r="AD557" i="2"/>
  <c r="AE557" i="2"/>
  <c r="AF557" i="2"/>
  <c r="AG557" i="2"/>
  <c r="AH557" i="2"/>
  <c r="AD549" i="2"/>
  <c r="AE549" i="2"/>
  <c r="AF549" i="2"/>
  <c r="AG549" i="2"/>
  <c r="AH549" i="2"/>
  <c r="AD81" i="2"/>
  <c r="AE81" i="2"/>
  <c r="AF81" i="2"/>
  <c r="AG81" i="2"/>
  <c r="AH81" i="2"/>
  <c r="AD180" i="2"/>
  <c r="AE180" i="2"/>
  <c r="AF180" i="2"/>
  <c r="AG180" i="2"/>
  <c r="AH180" i="2"/>
  <c r="AD360" i="2"/>
  <c r="AE360" i="2"/>
  <c r="AF360" i="2"/>
  <c r="AG360" i="2"/>
  <c r="AH360" i="2"/>
  <c r="AD109" i="2"/>
  <c r="AE109" i="2"/>
  <c r="AF109" i="2"/>
  <c r="AG109" i="2"/>
  <c r="AH109" i="2"/>
  <c r="AD414" i="2"/>
  <c r="AE414" i="2"/>
  <c r="AF414" i="2"/>
  <c r="AG414" i="2"/>
  <c r="AH414" i="2"/>
  <c r="AD538" i="2"/>
  <c r="AE538" i="2"/>
  <c r="AF538" i="2"/>
  <c r="AG538" i="2"/>
  <c r="AH538" i="2"/>
  <c r="AD643" i="2"/>
  <c r="AE643" i="2"/>
  <c r="AF643" i="2"/>
  <c r="AG643" i="2"/>
  <c r="AH643" i="2"/>
  <c r="AD67" i="2"/>
  <c r="AE67" i="2"/>
  <c r="AF67" i="2"/>
  <c r="AG67" i="2"/>
  <c r="AH67" i="2"/>
  <c r="AD48" i="2"/>
  <c r="AE48" i="2"/>
  <c r="AF48" i="2"/>
  <c r="AG48" i="2"/>
  <c r="AH48" i="2"/>
  <c r="AD104" i="2"/>
  <c r="AE104" i="2"/>
  <c r="AF104" i="2"/>
  <c r="AG104" i="2"/>
  <c r="AH104" i="2"/>
  <c r="AD471" i="2"/>
  <c r="AE471" i="2"/>
  <c r="AF471" i="2"/>
  <c r="AG471" i="2"/>
  <c r="AH471" i="2"/>
  <c r="AD9" i="2"/>
  <c r="AE9" i="2"/>
  <c r="AF9" i="2"/>
  <c r="AG9" i="2"/>
  <c r="AH9" i="2"/>
  <c r="AD547" i="2"/>
  <c r="AE547" i="2"/>
  <c r="AF547" i="2"/>
  <c r="AG547" i="2"/>
  <c r="AH547" i="2"/>
  <c r="AD181" i="2"/>
  <c r="AE181" i="2"/>
  <c r="AF181" i="2"/>
  <c r="AG181" i="2"/>
  <c r="AH181" i="2"/>
  <c r="AD451" i="2"/>
  <c r="AE451" i="2"/>
  <c r="AF451" i="2"/>
  <c r="AG451" i="2"/>
  <c r="AH451" i="2"/>
  <c r="AD171" i="2"/>
  <c r="AE171" i="2"/>
  <c r="AF171" i="2"/>
  <c r="AG171" i="2"/>
  <c r="AH171" i="2"/>
  <c r="AD431" i="2"/>
  <c r="AE431" i="2"/>
  <c r="AF431" i="2"/>
  <c r="AG431" i="2"/>
  <c r="AH431" i="2"/>
  <c r="AD275" i="2"/>
  <c r="AE275" i="2"/>
  <c r="AF275" i="2"/>
  <c r="AG275" i="2"/>
  <c r="AH275" i="2"/>
  <c r="AD82" i="2"/>
  <c r="AE82" i="2"/>
  <c r="AF82" i="2"/>
  <c r="AG82" i="2"/>
  <c r="AH82" i="2"/>
  <c r="AD87" i="2"/>
  <c r="AE87" i="2"/>
  <c r="AF87" i="2"/>
  <c r="AG87" i="2"/>
  <c r="AH87" i="2"/>
  <c r="AD539" i="2"/>
  <c r="AE539" i="2"/>
  <c r="AF539" i="2"/>
  <c r="AG539" i="2"/>
  <c r="AH539" i="2"/>
  <c r="AD126" i="2"/>
  <c r="AE126" i="2"/>
  <c r="AF126" i="2"/>
  <c r="AG126" i="2"/>
  <c r="AH126" i="2"/>
  <c r="AD412" i="2"/>
  <c r="AE412" i="2"/>
  <c r="AF412" i="2"/>
  <c r="AG412" i="2"/>
  <c r="AH412" i="2"/>
  <c r="AD489" i="2"/>
  <c r="AE489" i="2"/>
  <c r="AF489" i="2"/>
  <c r="AG489" i="2"/>
  <c r="AH489" i="2"/>
  <c r="AD440" i="2"/>
  <c r="AE440" i="2"/>
  <c r="AF440" i="2"/>
  <c r="AG440" i="2"/>
  <c r="AH440" i="2"/>
  <c r="AD664" i="2"/>
  <c r="AE664" i="2"/>
  <c r="AF664" i="2"/>
  <c r="AG664" i="2"/>
  <c r="AH664" i="2"/>
  <c r="AD390" i="2"/>
  <c r="AE390" i="2"/>
  <c r="AF390" i="2"/>
  <c r="AG390" i="2"/>
  <c r="AH390" i="2"/>
  <c r="AD158" i="2"/>
  <c r="AE158" i="2"/>
  <c r="AF158" i="2"/>
  <c r="AG158" i="2"/>
  <c r="AH158" i="2"/>
  <c r="AD250" i="2"/>
  <c r="AE250" i="2"/>
  <c r="AF250" i="2"/>
  <c r="AG250" i="2"/>
  <c r="AH250" i="2"/>
  <c r="AD307" i="2"/>
  <c r="AE307" i="2"/>
  <c r="AF307" i="2"/>
  <c r="AG307" i="2"/>
  <c r="AH307" i="2"/>
  <c r="AD733" i="2"/>
  <c r="AE733" i="2"/>
  <c r="AF733" i="2"/>
  <c r="AG733" i="2"/>
  <c r="AH733" i="2"/>
  <c r="AD137" i="2"/>
  <c r="AE137" i="2"/>
  <c r="AF137" i="2"/>
  <c r="AG137" i="2"/>
  <c r="AH137" i="2"/>
  <c r="AD459" i="2"/>
  <c r="AE459" i="2"/>
  <c r="AF459" i="2"/>
  <c r="AG459" i="2"/>
  <c r="AH459" i="2"/>
  <c r="AD598" i="2"/>
  <c r="AE598" i="2"/>
  <c r="AF598" i="2"/>
  <c r="AG598" i="2"/>
  <c r="AH598" i="2"/>
  <c r="AD675" i="2"/>
  <c r="AE675" i="2"/>
  <c r="AF675" i="2"/>
  <c r="AG675" i="2"/>
  <c r="AH675" i="2"/>
  <c r="AD277" i="2"/>
  <c r="AE277" i="2"/>
  <c r="AF277" i="2"/>
  <c r="AG277" i="2"/>
  <c r="AH277" i="2"/>
  <c r="AD8" i="2"/>
  <c r="AE8" i="2"/>
  <c r="AF8" i="2"/>
  <c r="AG8" i="2"/>
  <c r="AH8" i="2"/>
  <c r="AD438" i="2"/>
  <c r="AE438" i="2"/>
  <c r="AF438" i="2"/>
  <c r="AG438" i="2"/>
  <c r="AH438" i="2"/>
  <c r="AD375" i="2"/>
  <c r="AE375" i="2"/>
  <c r="AF375" i="2"/>
  <c r="AG375" i="2"/>
  <c r="AH375" i="2"/>
  <c r="AD287" i="2"/>
  <c r="AE287" i="2"/>
  <c r="AF287" i="2"/>
  <c r="AG287" i="2"/>
  <c r="AH287" i="2"/>
  <c r="AD66" i="2"/>
  <c r="AE66" i="2"/>
  <c r="AF66" i="2"/>
  <c r="AG66" i="2"/>
  <c r="AH66" i="2"/>
  <c r="AD72" i="2"/>
  <c r="AE72" i="2"/>
  <c r="AF72" i="2"/>
  <c r="AG72" i="2"/>
  <c r="AH72" i="2"/>
  <c r="AD722" i="2"/>
  <c r="AE722" i="2"/>
  <c r="AF722" i="2"/>
  <c r="AG722" i="2"/>
  <c r="AH722" i="2"/>
  <c r="AD213" i="2"/>
  <c r="K56" i="3" s="1"/>
  <c r="AE213" i="2"/>
  <c r="L56" i="3" s="1"/>
  <c r="AF213" i="2"/>
  <c r="AG213" i="2"/>
  <c r="AH213" i="2"/>
  <c r="AD341" i="2"/>
  <c r="AE341" i="2"/>
  <c r="AF341" i="2"/>
  <c r="AG341" i="2"/>
  <c r="AH341" i="2"/>
  <c r="AD334" i="2"/>
  <c r="AE334" i="2"/>
  <c r="AF334" i="2"/>
  <c r="M117" i="3" s="1"/>
  <c r="AG334" i="2"/>
  <c r="AH334" i="2"/>
  <c r="AD13" i="2"/>
  <c r="AE13" i="2"/>
  <c r="AF13" i="2"/>
  <c r="AG13" i="2"/>
  <c r="AH13" i="2"/>
  <c r="AD580" i="2"/>
  <c r="AE580" i="2"/>
  <c r="AF580" i="2"/>
  <c r="AG580" i="2"/>
  <c r="AH580" i="2"/>
  <c r="AD445" i="2"/>
  <c r="AE445" i="2"/>
  <c r="AF445" i="2"/>
  <c r="AG445" i="2"/>
  <c r="AH445" i="2"/>
  <c r="AD55" i="2"/>
  <c r="AE55" i="2"/>
  <c r="AF55" i="2"/>
  <c r="AG55" i="2"/>
  <c r="AH55" i="2"/>
  <c r="AD63" i="2"/>
  <c r="AE63" i="2"/>
  <c r="AF63" i="2"/>
  <c r="AG63" i="2"/>
  <c r="AH63" i="2"/>
  <c r="AD24" i="2"/>
  <c r="AE24" i="2"/>
  <c r="AF24" i="2"/>
  <c r="AG24" i="2"/>
  <c r="AH24" i="2"/>
  <c r="AD506" i="2"/>
  <c r="AE506" i="2"/>
  <c r="AF506" i="2"/>
  <c r="AG506" i="2"/>
  <c r="AH506" i="2"/>
  <c r="AD45" i="2"/>
  <c r="AE45" i="2"/>
  <c r="AF45" i="2"/>
  <c r="AG45" i="2"/>
  <c r="AH45" i="2"/>
  <c r="AD585" i="2"/>
  <c r="AE585" i="2"/>
  <c r="AF585" i="2"/>
  <c r="AG585" i="2"/>
  <c r="AH585" i="2"/>
  <c r="AD436" i="2"/>
  <c r="AE436" i="2"/>
  <c r="AF436" i="2"/>
  <c r="AG436" i="2"/>
  <c r="AH436" i="2"/>
  <c r="AD576" i="2"/>
  <c r="AE576" i="2"/>
  <c r="AF576" i="2"/>
  <c r="AG576" i="2"/>
  <c r="AH576" i="2"/>
  <c r="AD703" i="2"/>
  <c r="AE703" i="2"/>
  <c r="AF703" i="2"/>
  <c r="AG703" i="2"/>
  <c r="AH703" i="2"/>
  <c r="AD41" i="2"/>
  <c r="AE41" i="2"/>
  <c r="AF41" i="2"/>
  <c r="AG41" i="2"/>
  <c r="AH41" i="2"/>
  <c r="AD373" i="2"/>
  <c r="AE373" i="2"/>
  <c r="AF373" i="2"/>
  <c r="AG373" i="2"/>
  <c r="AH373" i="2"/>
  <c r="AD352" i="2"/>
  <c r="AE352" i="2"/>
  <c r="AF352" i="2"/>
  <c r="AG352" i="2"/>
  <c r="AH352" i="2"/>
  <c r="AD74" i="2"/>
  <c r="AE74" i="2"/>
  <c r="AF74" i="2"/>
  <c r="AG74" i="2"/>
  <c r="AH74" i="2"/>
  <c r="AD350" i="2"/>
  <c r="AE350" i="2"/>
  <c r="AF350" i="2"/>
  <c r="AG350" i="2"/>
  <c r="AH350" i="2"/>
  <c r="AD476" i="2"/>
  <c r="AE476" i="2"/>
  <c r="AF476" i="2"/>
  <c r="AG476" i="2"/>
  <c r="AH476" i="2"/>
  <c r="AD183" i="2"/>
  <c r="AE183" i="2"/>
  <c r="AF183" i="2"/>
  <c r="AG183" i="2"/>
  <c r="AH183" i="2"/>
  <c r="AD357" i="2"/>
  <c r="AE357" i="2"/>
  <c r="AF357" i="2"/>
  <c r="AG357" i="2"/>
  <c r="AH357" i="2"/>
  <c r="AD424" i="2"/>
  <c r="AE424" i="2"/>
  <c r="AF424" i="2"/>
  <c r="AG424" i="2"/>
  <c r="AH424" i="2"/>
  <c r="AD201" i="2"/>
  <c r="AE201" i="2"/>
  <c r="AF201" i="2"/>
  <c r="AG201" i="2"/>
  <c r="AH201" i="2"/>
  <c r="AD572" i="2"/>
  <c r="AE572" i="2"/>
  <c r="AF572" i="2"/>
  <c r="AG572" i="2"/>
  <c r="AH572" i="2"/>
  <c r="AD324" i="2"/>
  <c r="AE324" i="2"/>
  <c r="AF324" i="2"/>
  <c r="AG324" i="2"/>
  <c r="AH324" i="2"/>
  <c r="AD427" i="2"/>
  <c r="AE427" i="2"/>
  <c r="AF427" i="2"/>
  <c r="AG427" i="2"/>
  <c r="AH427" i="2"/>
  <c r="AD206" i="2"/>
  <c r="AE206" i="2"/>
  <c r="AF206" i="2"/>
  <c r="AG206" i="2"/>
  <c r="AH206" i="2"/>
  <c r="AD391" i="2"/>
  <c r="AE391" i="2"/>
  <c r="AF391" i="2"/>
  <c r="AG391" i="2"/>
  <c r="AH391" i="2"/>
  <c r="AD452" i="2"/>
  <c r="AE452" i="2"/>
  <c r="AF452" i="2"/>
  <c r="AG452" i="2"/>
  <c r="AH452" i="2"/>
  <c r="AD228" i="2"/>
  <c r="AE228" i="2"/>
  <c r="AF228" i="2"/>
  <c r="AG228" i="2"/>
  <c r="AH228" i="2"/>
  <c r="AD478" i="2"/>
  <c r="AE478" i="2"/>
  <c r="AF478" i="2"/>
  <c r="AG478" i="2"/>
  <c r="AH478" i="2"/>
  <c r="AD222" i="2"/>
  <c r="AE222" i="2"/>
  <c r="AF222" i="2"/>
  <c r="AG222" i="2"/>
  <c r="AH222" i="2"/>
  <c r="AD54" i="2"/>
  <c r="AE54" i="2"/>
  <c r="AF54" i="2"/>
  <c r="AG54" i="2"/>
  <c r="AH54" i="2"/>
  <c r="AD432" i="2"/>
  <c r="AE432" i="2"/>
  <c r="AF432" i="2"/>
  <c r="AG432" i="2"/>
  <c r="AH432" i="2"/>
  <c r="AD701" i="2"/>
  <c r="AE701" i="2"/>
  <c r="AF701" i="2"/>
  <c r="AG701" i="2"/>
  <c r="AH701" i="2"/>
  <c r="AD280" i="2"/>
  <c r="AE280" i="2"/>
  <c r="AF280" i="2"/>
  <c r="AG280" i="2"/>
  <c r="AH280" i="2"/>
  <c r="AD98" i="2"/>
  <c r="AE98" i="2"/>
  <c r="AF98" i="2"/>
  <c r="AG98" i="2"/>
  <c r="AH98" i="2"/>
  <c r="AD386" i="2"/>
  <c r="AE386" i="2"/>
  <c r="AF386" i="2"/>
  <c r="AG386" i="2"/>
  <c r="AH386" i="2"/>
  <c r="AD509" i="2"/>
  <c r="AE509" i="2"/>
  <c r="AF509" i="2"/>
  <c r="AG509" i="2"/>
  <c r="AH509" i="2"/>
  <c r="AD110" i="2"/>
  <c r="AE110" i="2"/>
  <c r="AF110" i="2"/>
  <c r="AG110" i="2"/>
  <c r="AH110" i="2"/>
  <c r="AD596" i="2"/>
  <c r="AE596" i="2"/>
  <c r="AF596" i="2"/>
  <c r="AG596" i="2"/>
  <c r="AH596" i="2"/>
  <c r="AD186" i="2"/>
  <c r="AE186" i="2"/>
  <c r="AF186" i="2"/>
  <c r="AG186" i="2"/>
  <c r="AH186" i="2"/>
  <c r="AD252" i="2"/>
  <c r="AE252" i="2"/>
  <c r="AF252" i="2"/>
  <c r="AG252" i="2"/>
  <c r="AH252" i="2"/>
  <c r="AD3" i="2"/>
  <c r="AE3" i="2"/>
  <c r="AF3" i="2"/>
  <c r="AG3" i="2"/>
  <c r="AH3" i="2"/>
  <c r="AD97" i="2"/>
  <c r="AE97" i="2"/>
  <c r="AF97" i="2"/>
  <c r="AG97" i="2"/>
  <c r="AH97" i="2"/>
  <c r="AD695" i="2"/>
  <c r="AE695" i="2"/>
  <c r="AF695" i="2"/>
  <c r="AG695" i="2"/>
  <c r="AH695" i="2"/>
  <c r="AD284" i="2"/>
  <c r="AE284" i="2"/>
  <c r="AF284" i="2"/>
  <c r="AG284" i="2"/>
  <c r="AH284" i="2"/>
  <c r="AD535" i="2"/>
  <c r="AE535" i="2"/>
  <c r="AF535" i="2"/>
  <c r="AG535" i="2"/>
  <c r="AH535" i="2"/>
  <c r="AD196" i="2"/>
  <c r="AE196" i="2"/>
  <c r="AF196" i="2"/>
  <c r="AG196" i="2"/>
  <c r="AH196" i="2"/>
  <c r="AD164" i="2"/>
  <c r="AE164" i="2"/>
  <c r="AF164" i="2"/>
  <c r="AG164" i="2"/>
  <c r="AH164" i="2"/>
  <c r="AD589" i="2"/>
  <c r="AE589" i="2"/>
  <c r="AF589" i="2"/>
  <c r="AG589" i="2"/>
  <c r="AH589" i="2"/>
  <c r="AD622" i="2"/>
  <c r="AE622" i="2"/>
  <c r="AF622" i="2"/>
  <c r="AG622" i="2"/>
  <c r="AH622" i="2"/>
  <c r="AD486" i="2"/>
  <c r="AE486" i="2"/>
  <c r="AF486" i="2"/>
  <c r="AG486" i="2"/>
  <c r="AH486" i="2"/>
  <c r="AD80" i="2"/>
  <c r="AE80" i="2"/>
  <c r="AF80" i="2"/>
  <c r="AG80" i="2"/>
  <c r="AH80" i="2"/>
  <c r="AD118" i="2"/>
  <c r="AE118" i="2"/>
  <c r="AF118" i="2"/>
  <c r="AG118" i="2"/>
  <c r="AH118" i="2"/>
  <c r="AD385" i="2"/>
  <c r="AE385" i="2"/>
  <c r="AF385" i="2"/>
  <c r="AG385" i="2"/>
  <c r="AH385" i="2"/>
  <c r="AD311" i="2"/>
  <c r="AE311" i="2"/>
  <c r="AF311" i="2"/>
  <c r="AG311" i="2"/>
  <c r="AH311" i="2"/>
  <c r="AD477" i="2"/>
  <c r="AE477" i="2"/>
  <c r="AF477" i="2"/>
  <c r="AG477" i="2"/>
  <c r="AH477" i="2"/>
  <c r="AD496" i="2"/>
  <c r="AE496" i="2"/>
  <c r="AF496" i="2"/>
  <c r="AG496" i="2"/>
  <c r="AH496" i="2"/>
  <c r="AD49" i="2"/>
  <c r="AE49" i="2"/>
  <c r="AF49" i="2"/>
  <c r="AG49" i="2"/>
  <c r="AH49" i="2"/>
  <c r="AD90" i="2"/>
  <c r="AE90" i="2"/>
  <c r="AF90" i="2"/>
  <c r="AG90" i="2"/>
  <c r="AH90" i="2"/>
  <c r="AD594" i="2"/>
  <c r="AE594" i="2"/>
  <c r="AF594" i="2"/>
  <c r="AG594" i="2"/>
  <c r="AH594" i="2"/>
  <c r="AD371" i="2"/>
  <c r="AE371" i="2"/>
  <c r="AF371" i="2"/>
  <c r="AG371" i="2"/>
  <c r="AH371" i="2"/>
  <c r="AD62" i="2"/>
  <c r="AE62" i="2"/>
  <c r="AF62" i="2"/>
  <c r="AG62" i="2"/>
  <c r="AH62" i="2"/>
  <c r="AD337" i="2"/>
  <c r="AE337" i="2"/>
  <c r="AF337" i="2"/>
  <c r="AG337" i="2"/>
  <c r="AH337" i="2"/>
  <c r="AD326" i="2"/>
  <c r="AE326" i="2"/>
  <c r="AF326" i="2"/>
  <c r="AG326" i="2"/>
  <c r="AH326" i="2"/>
  <c r="AD249" i="2"/>
  <c r="AE249" i="2"/>
  <c r="AF249" i="2"/>
  <c r="AG249" i="2"/>
  <c r="AH249" i="2"/>
  <c r="AD398" i="2"/>
  <c r="AE398" i="2"/>
  <c r="AF398" i="2"/>
  <c r="AG398" i="2"/>
  <c r="AH398" i="2"/>
  <c r="AD291" i="2"/>
  <c r="AE291" i="2"/>
  <c r="AF291" i="2"/>
  <c r="AG291" i="2"/>
  <c r="AH291" i="2"/>
  <c r="AD317" i="2"/>
  <c r="AE317" i="2"/>
  <c r="AF317" i="2"/>
  <c r="AG317" i="2"/>
  <c r="AH317" i="2"/>
  <c r="AD295" i="2"/>
  <c r="K57" i="3" s="1"/>
  <c r="AE295" i="2"/>
  <c r="L57" i="3" s="1"/>
  <c r="AF295" i="2"/>
  <c r="M57" i="3" s="1"/>
  <c r="AG295" i="2"/>
  <c r="AH295" i="2"/>
  <c r="AD131" i="2"/>
  <c r="AE131" i="2"/>
  <c r="AF131" i="2"/>
  <c r="AG131" i="2"/>
  <c r="AH131" i="2"/>
  <c r="AD174" i="2"/>
  <c r="AE174" i="2"/>
  <c r="AF174" i="2"/>
  <c r="M70" i="3" s="1"/>
  <c r="AG174" i="2"/>
  <c r="AH174" i="2"/>
  <c r="AD308" i="2"/>
  <c r="AE308" i="2"/>
  <c r="AF308" i="2"/>
  <c r="AG308" i="2"/>
  <c r="AH308" i="2"/>
  <c r="AD21" i="2"/>
  <c r="AE21" i="2"/>
  <c r="AF21" i="2"/>
  <c r="AG21" i="2"/>
  <c r="AH21" i="2"/>
  <c r="AD193" i="2"/>
  <c r="AE193" i="2"/>
  <c r="AF193" i="2"/>
  <c r="AG193" i="2"/>
  <c r="AH193" i="2"/>
  <c r="AD483" i="2"/>
  <c r="AE483" i="2"/>
  <c r="AF483" i="2"/>
  <c r="AG483" i="2"/>
  <c r="AH483" i="2"/>
  <c r="AD149" i="2"/>
  <c r="AE149" i="2"/>
  <c r="AF149" i="2"/>
  <c r="AG149" i="2"/>
  <c r="AH149" i="2"/>
  <c r="AD717" i="2"/>
  <c r="AE717" i="2"/>
  <c r="AF717" i="2"/>
  <c r="AG717" i="2"/>
  <c r="AH717" i="2"/>
  <c r="AD216" i="2"/>
  <c r="AE216" i="2"/>
  <c r="AF216" i="2"/>
  <c r="AG216" i="2"/>
  <c r="AH216" i="2"/>
  <c r="AD99" i="2"/>
  <c r="AE99" i="2"/>
  <c r="AF99" i="2"/>
  <c r="AG99" i="2"/>
  <c r="AH99" i="2"/>
  <c r="AD630" i="2"/>
  <c r="AE630" i="2"/>
  <c r="AF630" i="2"/>
  <c r="AG630" i="2"/>
  <c r="AH630" i="2"/>
  <c r="AD258" i="2"/>
  <c r="AE258" i="2"/>
  <c r="AF258" i="2"/>
  <c r="AG258" i="2"/>
  <c r="AH258" i="2"/>
  <c r="AD119" i="2"/>
  <c r="AE119" i="2"/>
  <c r="AF119" i="2"/>
  <c r="AG119" i="2"/>
  <c r="AH119" i="2"/>
  <c r="AD712" i="2"/>
  <c r="AE712" i="2"/>
  <c r="AF712" i="2"/>
  <c r="AG712" i="2"/>
  <c r="AH712" i="2"/>
  <c r="AD229" i="2"/>
  <c r="AE229" i="2"/>
  <c r="AF229" i="2"/>
  <c r="AG229" i="2"/>
  <c r="AH229" i="2"/>
  <c r="AD437" i="2"/>
  <c r="AE437" i="2"/>
  <c r="AF437" i="2"/>
  <c r="AG437" i="2"/>
  <c r="AH437" i="2"/>
  <c r="AD298" i="2"/>
  <c r="AE298" i="2"/>
  <c r="AF298" i="2"/>
  <c r="AG298" i="2"/>
  <c r="AH298" i="2"/>
  <c r="AD27" i="2"/>
  <c r="AE27" i="2"/>
  <c r="AF27" i="2"/>
  <c r="AG27" i="2"/>
  <c r="AH27" i="2"/>
  <c r="AD300" i="2"/>
  <c r="AE300" i="2"/>
  <c r="AF300" i="2"/>
  <c r="AG300" i="2"/>
  <c r="AH300" i="2"/>
  <c r="AD595" i="2"/>
  <c r="AE595" i="2"/>
  <c r="AF595" i="2"/>
  <c r="AG595" i="2"/>
  <c r="AH595" i="2"/>
  <c r="AD508" i="2"/>
  <c r="AE508" i="2"/>
  <c r="AF508" i="2"/>
  <c r="AG508" i="2"/>
  <c r="AH508" i="2"/>
  <c r="AD274" i="2"/>
  <c r="AE274" i="2"/>
  <c r="AF274" i="2"/>
  <c r="AG274" i="2"/>
  <c r="AH274" i="2"/>
  <c r="AD73" i="2"/>
  <c r="AE73" i="2"/>
  <c r="AF73" i="2"/>
  <c r="AG73" i="2"/>
  <c r="AH73" i="2"/>
  <c r="AD264" i="2"/>
  <c r="AE264" i="2"/>
  <c r="AF264" i="2"/>
  <c r="AG264" i="2"/>
  <c r="AH264" i="2"/>
  <c r="AD202" i="2"/>
  <c r="AE202" i="2"/>
  <c r="AF202" i="2"/>
  <c r="AG202" i="2"/>
  <c r="AH202" i="2"/>
  <c r="AD161" i="2"/>
  <c r="AE161" i="2"/>
  <c r="AF161" i="2"/>
  <c r="AG161" i="2"/>
  <c r="AH161" i="2"/>
  <c r="AD302" i="2"/>
  <c r="AE302" i="2"/>
  <c r="AF302" i="2"/>
  <c r="AG302" i="2"/>
  <c r="AH302" i="2"/>
  <c r="AD207" i="2"/>
  <c r="AE207" i="2"/>
  <c r="AF207" i="2"/>
  <c r="AG207" i="2"/>
  <c r="AH207" i="2"/>
  <c r="AD29" i="2"/>
  <c r="AE29" i="2"/>
  <c r="AF29" i="2"/>
  <c r="AG29" i="2"/>
  <c r="AH29" i="2"/>
  <c r="AD31" i="2"/>
  <c r="AE31" i="2"/>
  <c r="AF31" i="2"/>
  <c r="AG31" i="2"/>
  <c r="AH31" i="2"/>
  <c r="AD102" i="2"/>
  <c r="AE102" i="2"/>
  <c r="AF102" i="2"/>
  <c r="AG102" i="2"/>
  <c r="AH102" i="2"/>
  <c r="AD726" i="2"/>
  <c r="AE726" i="2"/>
  <c r="AF726" i="2"/>
  <c r="AG726" i="2"/>
  <c r="AH726" i="2"/>
  <c r="AD416" i="2"/>
  <c r="AE416" i="2"/>
  <c r="AF416" i="2"/>
  <c r="AG416" i="2"/>
  <c r="AH416" i="2"/>
  <c r="AD666" i="2"/>
  <c r="AE666" i="2"/>
  <c r="AF666" i="2"/>
  <c r="AG666" i="2"/>
  <c r="AH666" i="2"/>
  <c r="AD106" i="2"/>
  <c r="AE106" i="2"/>
  <c r="AF106" i="2"/>
  <c r="AG106" i="2"/>
  <c r="AH106" i="2"/>
  <c r="AD637" i="2"/>
  <c r="AE637" i="2"/>
  <c r="AF637" i="2"/>
  <c r="AG637" i="2"/>
  <c r="AH637" i="2"/>
  <c r="AD51" i="2"/>
  <c r="AE51" i="2"/>
  <c r="AF51" i="2"/>
  <c r="AG51" i="2"/>
  <c r="AH51" i="2"/>
  <c r="AD179" i="2"/>
  <c r="AE179" i="2"/>
  <c r="AF179" i="2"/>
  <c r="AG179" i="2"/>
  <c r="AH179" i="2"/>
  <c r="AD540" i="2"/>
  <c r="AE540" i="2"/>
  <c r="AF540" i="2"/>
  <c r="AG540" i="2"/>
  <c r="AH540" i="2"/>
  <c r="AD586" i="2"/>
  <c r="AE586" i="2"/>
  <c r="AF586" i="2"/>
  <c r="AG586" i="2"/>
  <c r="AH586" i="2"/>
  <c r="AD349" i="2"/>
  <c r="AE349" i="2"/>
  <c r="AF349" i="2"/>
  <c r="AG349" i="2"/>
  <c r="AH349" i="2"/>
  <c r="AD83" i="2"/>
  <c r="AE83" i="2"/>
  <c r="AF83" i="2"/>
  <c r="AG83" i="2"/>
  <c r="AH83" i="2"/>
  <c r="AD15" i="2"/>
  <c r="AE15" i="2"/>
  <c r="AF15" i="2"/>
  <c r="AG15" i="2"/>
  <c r="AH15" i="2"/>
  <c r="AD566" i="2"/>
  <c r="AE566" i="2"/>
  <c r="AF566" i="2"/>
  <c r="AG566" i="2"/>
  <c r="AH566" i="2"/>
  <c r="AD226" i="2"/>
  <c r="AE226" i="2"/>
  <c r="AF226" i="2"/>
  <c r="AG226" i="2"/>
  <c r="AH226" i="2"/>
  <c r="AD597" i="2"/>
  <c r="AE597" i="2"/>
  <c r="AF597" i="2"/>
  <c r="AG597" i="2"/>
  <c r="AH597" i="2"/>
  <c r="AD441" i="2"/>
  <c r="AE441" i="2"/>
  <c r="AF441" i="2"/>
  <c r="AG441" i="2"/>
  <c r="AH441" i="2"/>
  <c r="AD12" i="2"/>
  <c r="AE12" i="2"/>
  <c r="AF12" i="2"/>
  <c r="AG12" i="2"/>
  <c r="AH12" i="2"/>
  <c r="AD156" i="2"/>
  <c r="AE156" i="2"/>
  <c r="AF156" i="2"/>
  <c r="AG156" i="2"/>
  <c r="AH156" i="2"/>
  <c r="AD590" i="2"/>
  <c r="AE590" i="2"/>
  <c r="AF590" i="2"/>
  <c r="AG590" i="2"/>
  <c r="AH590" i="2"/>
  <c r="AD278" i="2"/>
  <c r="AE278" i="2"/>
  <c r="AF278" i="2"/>
  <c r="AG278" i="2"/>
  <c r="AH278" i="2"/>
  <c r="AD64" i="2"/>
  <c r="AE64" i="2"/>
  <c r="AF64" i="2"/>
  <c r="AG64" i="2"/>
  <c r="AH64" i="2"/>
  <c r="AD522" i="2"/>
  <c r="AE522" i="2"/>
  <c r="AF522" i="2"/>
  <c r="AG522" i="2"/>
  <c r="AH522" i="2"/>
  <c r="AD209" i="2"/>
  <c r="AE209" i="2"/>
  <c r="AF209" i="2"/>
  <c r="AG209" i="2"/>
  <c r="AH209" i="2"/>
  <c r="AD5" i="2"/>
  <c r="K12" i="3" s="1"/>
  <c r="AE5" i="2"/>
  <c r="L12" i="3" s="1"/>
  <c r="AF5" i="2"/>
  <c r="M12" i="3" s="1"/>
  <c r="AG5" i="2"/>
  <c r="AH5" i="2"/>
  <c r="AD234" i="2"/>
  <c r="AE234" i="2"/>
  <c r="AF234" i="2"/>
  <c r="AG234" i="2"/>
  <c r="AH234" i="2"/>
  <c r="AD124" i="2"/>
  <c r="AE124" i="2"/>
  <c r="AF124" i="2"/>
  <c r="AG124" i="2"/>
  <c r="AH124" i="2"/>
  <c r="AD581" i="2"/>
  <c r="AE581" i="2"/>
  <c r="AF581" i="2"/>
  <c r="AG581" i="2"/>
  <c r="AH581" i="2"/>
  <c r="AD219" i="2"/>
  <c r="AE219" i="2"/>
  <c r="AF219" i="2"/>
  <c r="AG219" i="2"/>
  <c r="AH219" i="2"/>
  <c r="AD268" i="2"/>
  <c r="AE268" i="2"/>
  <c r="AF268" i="2"/>
  <c r="AG268" i="2"/>
  <c r="AH268" i="2"/>
  <c r="AD646" i="2"/>
  <c r="AE646" i="2"/>
  <c r="AF646" i="2"/>
  <c r="AG646" i="2"/>
  <c r="AH646" i="2"/>
  <c r="AD446" i="2"/>
  <c r="AE446" i="2"/>
  <c r="AF446" i="2"/>
  <c r="AG446" i="2"/>
  <c r="AH446" i="2"/>
  <c r="AD715" i="2"/>
  <c r="AE715" i="2"/>
  <c r="AF715" i="2"/>
  <c r="AG715" i="2"/>
  <c r="AH715" i="2"/>
  <c r="AD16" i="2"/>
  <c r="AE16" i="2"/>
  <c r="AF16" i="2"/>
  <c r="AG16" i="2"/>
  <c r="AH16" i="2"/>
  <c r="AD288" i="2"/>
  <c r="AE288" i="2"/>
  <c r="AF288" i="2"/>
  <c r="AG288" i="2"/>
  <c r="AH288" i="2"/>
  <c r="AD473" i="2"/>
  <c r="AE473" i="2"/>
  <c r="AF473" i="2"/>
  <c r="AG473" i="2"/>
  <c r="AH473" i="2"/>
  <c r="AD591" i="2"/>
  <c r="K48" i="3" s="1"/>
  <c r="AE591" i="2"/>
  <c r="L48" i="3" s="1"/>
  <c r="AF591" i="2"/>
  <c r="M48" i="3" s="1"/>
  <c r="AG591" i="2"/>
  <c r="AH591" i="2"/>
  <c r="AD454" i="2"/>
  <c r="AE454" i="2"/>
  <c r="AF454" i="2"/>
  <c r="AG454" i="2"/>
  <c r="AH454" i="2"/>
  <c r="AD154" i="2"/>
  <c r="AE154" i="2"/>
  <c r="AF154" i="2"/>
  <c r="AG154" i="2"/>
  <c r="AH154" i="2"/>
  <c r="AD500" i="2"/>
  <c r="AE500" i="2"/>
  <c r="AF500" i="2"/>
  <c r="AG500" i="2"/>
  <c r="AH500" i="2"/>
  <c r="AD2" i="2"/>
  <c r="AE2" i="2"/>
  <c r="AF2" i="2"/>
  <c r="AG2" i="2"/>
  <c r="AH2" i="2"/>
  <c r="AD208" i="2"/>
  <c r="AE208" i="2"/>
  <c r="AF208" i="2"/>
  <c r="AG208" i="2"/>
  <c r="AH208" i="2"/>
  <c r="AD53" i="2"/>
  <c r="AE53" i="2"/>
  <c r="AF53" i="2"/>
  <c r="AG53" i="2"/>
  <c r="AH53" i="2"/>
  <c r="AD235" i="2"/>
  <c r="AE235" i="2"/>
  <c r="AF235" i="2"/>
  <c r="AG235" i="2"/>
  <c r="AH235" i="2"/>
  <c r="AD251" i="2"/>
  <c r="AE251" i="2"/>
  <c r="AF251" i="2"/>
  <c r="AG251" i="2"/>
  <c r="AH251" i="2"/>
  <c r="AD428" i="2"/>
  <c r="AE428" i="2"/>
  <c r="AF428" i="2"/>
  <c r="AG428" i="2"/>
  <c r="AH428" i="2"/>
  <c r="AD162" i="2"/>
  <c r="AE162" i="2"/>
  <c r="AF162" i="2"/>
  <c r="AG162" i="2"/>
  <c r="AH162" i="2"/>
  <c r="AD25" i="2"/>
  <c r="AE25" i="2"/>
  <c r="AF25" i="2"/>
  <c r="AG25" i="2"/>
  <c r="AH25" i="2"/>
  <c r="AD166" i="2"/>
  <c r="AE166" i="2"/>
  <c r="AF166" i="2"/>
  <c r="AG166" i="2"/>
  <c r="AH166" i="2"/>
  <c r="AD177" i="2"/>
  <c r="AE177" i="2"/>
  <c r="AF177" i="2"/>
  <c r="AG177" i="2"/>
  <c r="AH177" i="2"/>
  <c r="AD320" i="2"/>
  <c r="AE320" i="2"/>
  <c r="AF320" i="2"/>
  <c r="AG320" i="2"/>
  <c r="AH320" i="2"/>
  <c r="AD14" i="2"/>
  <c r="AE14" i="2"/>
  <c r="AF14" i="2"/>
  <c r="AG14" i="2"/>
  <c r="AH14" i="2"/>
  <c r="AD694" i="2"/>
  <c r="AE694" i="2"/>
  <c r="AF694" i="2"/>
  <c r="AG694" i="2"/>
  <c r="AH694" i="2"/>
  <c r="AD626" i="2"/>
  <c r="AE626" i="2"/>
  <c r="AF626" i="2"/>
  <c r="AG626" i="2"/>
  <c r="AH626" i="2"/>
  <c r="AD224" i="2"/>
  <c r="AE224" i="2"/>
  <c r="AF224" i="2"/>
  <c r="AG224" i="2"/>
  <c r="AH224" i="2"/>
  <c r="AD133" i="2"/>
  <c r="AE133" i="2"/>
  <c r="AF133" i="2"/>
  <c r="AG133" i="2"/>
  <c r="AH133" i="2"/>
  <c r="AD530" i="2"/>
  <c r="AE530" i="2"/>
  <c r="AF530" i="2"/>
  <c r="AG530" i="2"/>
  <c r="AH530" i="2"/>
  <c r="AD35" i="2"/>
  <c r="AE35" i="2"/>
  <c r="AF35" i="2"/>
  <c r="AG35" i="2"/>
  <c r="AH35" i="2"/>
  <c r="AD304" i="2"/>
  <c r="AE304" i="2"/>
  <c r="AF304" i="2"/>
  <c r="AG304" i="2"/>
  <c r="AH304" i="2"/>
  <c r="AD155" i="2"/>
  <c r="AE155" i="2"/>
  <c r="AF155" i="2"/>
  <c r="AG155" i="2"/>
  <c r="AH155" i="2"/>
  <c r="AD18" i="2"/>
  <c r="AE18" i="2"/>
  <c r="AF18" i="2"/>
  <c r="AG18" i="2"/>
  <c r="AH18" i="2"/>
  <c r="AD107" i="2"/>
  <c r="AE107" i="2"/>
  <c r="AF107" i="2"/>
  <c r="AG107" i="2"/>
  <c r="AH107" i="2"/>
  <c r="AD400" i="2"/>
  <c r="AE400" i="2"/>
  <c r="AF400" i="2"/>
  <c r="AG400" i="2"/>
  <c r="AH400" i="2"/>
  <c r="AD204" i="2"/>
  <c r="AE204" i="2"/>
  <c r="AF204" i="2"/>
  <c r="AG204" i="2"/>
  <c r="AH204" i="2"/>
  <c r="AD374" i="2"/>
  <c r="AE374" i="2"/>
  <c r="AF374" i="2"/>
  <c r="AG374" i="2"/>
  <c r="AH374" i="2"/>
  <c r="AD564" i="2"/>
  <c r="AE564" i="2"/>
  <c r="AF564" i="2"/>
  <c r="AG564" i="2"/>
  <c r="AH564" i="2"/>
  <c r="AD296" i="2"/>
  <c r="AE296" i="2"/>
  <c r="AF296" i="2"/>
  <c r="AG296" i="2"/>
  <c r="AH296" i="2"/>
  <c r="AD39" i="2"/>
  <c r="AE39" i="2"/>
  <c r="AF39" i="2"/>
  <c r="AG39" i="2"/>
  <c r="AH39" i="2"/>
  <c r="AD396" i="2"/>
  <c r="AE396" i="2"/>
  <c r="AF396" i="2"/>
  <c r="AG396" i="2"/>
  <c r="AH396" i="2"/>
  <c r="AD230" i="2"/>
  <c r="AE230" i="2"/>
  <c r="AF230" i="2"/>
  <c r="AG230" i="2"/>
  <c r="AH230" i="2"/>
  <c r="AD582" i="2"/>
  <c r="AE582" i="2"/>
  <c r="AF582" i="2"/>
  <c r="AG582" i="2"/>
  <c r="AH582" i="2"/>
  <c r="AD78" i="2"/>
  <c r="AE78" i="2"/>
  <c r="AF78" i="2"/>
  <c r="AG78" i="2"/>
  <c r="AH78" i="2"/>
  <c r="AD575" i="2"/>
  <c r="AE575" i="2"/>
  <c r="AF575" i="2"/>
  <c r="AG575" i="2"/>
  <c r="AH575" i="2"/>
  <c r="AD57" i="2"/>
  <c r="AE57" i="2"/>
  <c r="AF57" i="2"/>
  <c r="AG57" i="2"/>
  <c r="AH57" i="2"/>
  <c r="AD271" i="2"/>
  <c r="AE271" i="2"/>
  <c r="AF271" i="2"/>
  <c r="AG271" i="2"/>
  <c r="AH271" i="2"/>
  <c r="AD481" i="2"/>
  <c r="AE481" i="2"/>
  <c r="AF481" i="2"/>
  <c r="AG481" i="2"/>
  <c r="AH481" i="2"/>
  <c r="AD103" i="2"/>
  <c r="AE103" i="2"/>
  <c r="AF103" i="2"/>
  <c r="AG103" i="2"/>
  <c r="AH103" i="2"/>
  <c r="AD301" i="2"/>
  <c r="AE301" i="2"/>
  <c r="AF301" i="2"/>
  <c r="AG301" i="2"/>
  <c r="AH301" i="2"/>
  <c r="AD684" i="2"/>
  <c r="AE684" i="2"/>
  <c r="AF684" i="2"/>
  <c r="AG684" i="2"/>
  <c r="AH684" i="2"/>
  <c r="AD691" i="2"/>
  <c r="AE691" i="2"/>
  <c r="AF691" i="2"/>
  <c r="AG691" i="2"/>
  <c r="AH691" i="2"/>
  <c r="AD604" i="2"/>
  <c r="AE604" i="2"/>
  <c r="AF604" i="2"/>
  <c r="AG604" i="2"/>
  <c r="AH604" i="2"/>
  <c r="AD309" i="2"/>
  <c r="AE309" i="2"/>
  <c r="AF309" i="2"/>
  <c r="AG309" i="2"/>
  <c r="AH309" i="2"/>
  <c r="AD270" i="2"/>
  <c r="AE270" i="2"/>
  <c r="AF270" i="2"/>
  <c r="AG270" i="2"/>
  <c r="AH270" i="2"/>
  <c r="AD380" i="2"/>
  <c r="AE380" i="2"/>
  <c r="AF380" i="2"/>
  <c r="AG380" i="2"/>
  <c r="AH380" i="2"/>
  <c r="AD611" i="2"/>
  <c r="AE611" i="2"/>
  <c r="AF611" i="2"/>
  <c r="AG611" i="2"/>
  <c r="AH611" i="2"/>
  <c r="AD565" i="2"/>
  <c r="AE565" i="2"/>
  <c r="AF565" i="2"/>
  <c r="AG565" i="2"/>
  <c r="AH565" i="2"/>
  <c r="AD165" i="2"/>
  <c r="AE165" i="2"/>
  <c r="AF165" i="2"/>
  <c r="AG165" i="2"/>
  <c r="AH165" i="2"/>
  <c r="AD243" i="2"/>
  <c r="AE243" i="2"/>
  <c r="AF243" i="2"/>
  <c r="AG243" i="2"/>
  <c r="AH243" i="2"/>
  <c r="AD38" i="2"/>
  <c r="AE38" i="2"/>
  <c r="AF38" i="2"/>
  <c r="AG38" i="2"/>
  <c r="AH38" i="2"/>
  <c r="AD503" i="2"/>
  <c r="AE503" i="2"/>
  <c r="AF503" i="2"/>
  <c r="AG503" i="2"/>
  <c r="AH503" i="2"/>
  <c r="AD614" i="2"/>
  <c r="AE614" i="2"/>
  <c r="AF614" i="2"/>
  <c r="AG614" i="2"/>
  <c r="AH614" i="2"/>
  <c r="AD88" i="2"/>
  <c r="AE88" i="2"/>
  <c r="AF88" i="2"/>
  <c r="AG88" i="2"/>
  <c r="AH88" i="2"/>
  <c r="AD563" i="2"/>
  <c r="AE563" i="2"/>
  <c r="AF563" i="2"/>
  <c r="AG563" i="2"/>
  <c r="AH563" i="2"/>
  <c r="AD741" i="2"/>
  <c r="AE741" i="2"/>
  <c r="AF741" i="2"/>
  <c r="AG741" i="2"/>
  <c r="AH741" i="2"/>
  <c r="AD59" i="2"/>
  <c r="AE59" i="2"/>
  <c r="AF59" i="2"/>
  <c r="AG59" i="2"/>
  <c r="AH59" i="2"/>
  <c r="AD122" i="2"/>
  <c r="AE122" i="2"/>
  <c r="AF122" i="2"/>
  <c r="AG122" i="2"/>
  <c r="AH122" i="2"/>
  <c r="AD625" i="2"/>
  <c r="AE625" i="2"/>
  <c r="AF625" i="2"/>
  <c r="AG625" i="2"/>
  <c r="AH625" i="2"/>
  <c r="AD263" i="2"/>
  <c r="AE263" i="2"/>
  <c r="AF263" i="2"/>
  <c r="AG263" i="2"/>
  <c r="AH263" i="2"/>
  <c r="AD217" i="2"/>
  <c r="AE217" i="2"/>
  <c r="AF217" i="2"/>
  <c r="AG217" i="2"/>
  <c r="AH217" i="2"/>
  <c r="AD315" i="2"/>
  <c r="AE315" i="2"/>
  <c r="AF315" i="2"/>
  <c r="AG315" i="2"/>
  <c r="AH315" i="2"/>
  <c r="AD160" i="2"/>
  <c r="AE160" i="2"/>
  <c r="AF160" i="2"/>
  <c r="AG160" i="2"/>
  <c r="AH160" i="2"/>
  <c r="AD285" i="2"/>
  <c r="AE285" i="2"/>
  <c r="AF285" i="2"/>
  <c r="AG285" i="2"/>
  <c r="AH285" i="2"/>
  <c r="AD729" i="2"/>
  <c r="AE729" i="2"/>
  <c r="AF729" i="2"/>
  <c r="AG729" i="2"/>
  <c r="AH729" i="2"/>
  <c r="AD353" i="2"/>
  <c r="AE353" i="2"/>
  <c r="AF353" i="2"/>
  <c r="AG353" i="2"/>
  <c r="AH353" i="2"/>
  <c r="AD706" i="2"/>
  <c r="AE706" i="2"/>
  <c r="AF706" i="2"/>
  <c r="AG706" i="2"/>
  <c r="AH706" i="2"/>
  <c r="AD44" i="2"/>
  <c r="AE44" i="2"/>
  <c r="AF44" i="2"/>
  <c r="AG44" i="2"/>
  <c r="AH44" i="2"/>
  <c r="AD77" i="2"/>
  <c r="AE77" i="2"/>
  <c r="AF77" i="2"/>
  <c r="AG77" i="2"/>
  <c r="AH77" i="2"/>
  <c r="AD276" i="2"/>
  <c r="AE276" i="2"/>
  <c r="AF276" i="2"/>
  <c r="AG276" i="2"/>
  <c r="AH276" i="2"/>
  <c r="AD571" i="2"/>
  <c r="AE571" i="2"/>
  <c r="AF571" i="2"/>
  <c r="AG571" i="2"/>
  <c r="AH571" i="2"/>
  <c r="AD376" i="2"/>
  <c r="AE376" i="2"/>
  <c r="AF376" i="2"/>
  <c r="AG376" i="2"/>
  <c r="AH376" i="2"/>
  <c r="AD413" i="2"/>
  <c r="AE413" i="2"/>
  <c r="AF413" i="2"/>
  <c r="AG413" i="2"/>
  <c r="AH413" i="2"/>
  <c r="AD552" i="2"/>
  <c r="AE552" i="2"/>
  <c r="AF552" i="2"/>
  <c r="AG552" i="2"/>
  <c r="AH552" i="2"/>
  <c r="AD670" i="2"/>
  <c r="AE670" i="2"/>
  <c r="AF670" i="2"/>
  <c r="AG670" i="2"/>
  <c r="AH670" i="2"/>
  <c r="AD237" i="2"/>
  <c r="AE237" i="2"/>
  <c r="AF237" i="2"/>
  <c r="AG237" i="2"/>
  <c r="AH237" i="2"/>
  <c r="AD518" i="2"/>
  <c r="AE518" i="2"/>
  <c r="AF518" i="2"/>
  <c r="AG518" i="2"/>
  <c r="AH518" i="2"/>
  <c r="AD528" i="2"/>
  <c r="AE528" i="2"/>
  <c r="AF528" i="2"/>
  <c r="AG528" i="2"/>
  <c r="AH528" i="2"/>
  <c r="AD191" i="2"/>
  <c r="AE191" i="2"/>
  <c r="AF191" i="2"/>
  <c r="AG191" i="2"/>
  <c r="AH191" i="2"/>
  <c r="AD387" i="2"/>
  <c r="AE387" i="2"/>
  <c r="AF387" i="2"/>
  <c r="AG387" i="2"/>
  <c r="AH387" i="2"/>
  <c r="AD388" i="2"/>
  <c r="AE388" i="2"/>
  <c r="AF388" i="2"/>
  <c r="AG388" i="2"/>
  <c r="AH388" i="2"/>
  <c r="AD548" i="2"/>
  <c r="AE548" i="2"/>
  <c r="AF548" i="2"/>
  <c r="AG548" i="2"/>
  <c r="AH548" i="2"/>
  <c r="AD652" i="2"/>
  <c r="AE652" i="2"/>
  <c r="AF652" i="2"/>
  <c r="AG652" i="2"/>
  <c r="AH652" i="2"/>
  <c r="AD286" i="2"/>
  <c r="AE286" i="2"/>
  <c r="AF286" i="2"/>
  <c r="AG286" i="2"/>
  <c r="AH286" i="2"/>
  <c r="AD443" i="2"/>
  <c r="AE443" i="2"/>
  <c r="AF443" i="2"/>
  <c r="AG443" i="2"/>
  <c r="AH443" i="2"/>
  <c r="AD457" i="2"/>
  <c r="AE457" i="2"/>
  <c r="AF457" i="2"/>
  <c r="AG457" i="2"/>
  <c r="AH457" i="2"/>
  <c r="AD532" i="2"/>
  <c r="AE532" i="2"/>
  <c r="AF532" i="2"/>
  <c r="AG532" i="2"/>
  <c r="AH532" i="2"/>
  <c r="AD34" i="2"/>
  <c r="AE34" i="2"/>
  <c r="AF34" i="2"/>
  <c r="AG34" i="2"/>
  <c r="AH34" i="2"/>
  <c r="AD261" i="2"/>
  <c r="AE261" i="2"/>
  <c r="AF261" i="2"/>
  <c r="AG261" i="2"/>
  <c r="AH261" i="2"/>
  <c r="AD439" i="2"/>
  <c r="AE439" i="2"/>
  <c r="AF439" i="2"/>
  <c r="AG439" i="2"/>
  <c r="AH439" i="2"/>
  <c r="AD406" i="2"/>
  <c r="AE406" i="2"/>
  <c r="AF406" i="2"/>
  <c r="AG406" i="2"/>
  <c r="AH406" i="2"/>
  <c r="AD366" i="2"/>
  <c r="AE366" i="2"/>
  <c r="AF366" i="2"/>
  <c r="AG366" i="2"/>
  <c r="AH366" i="2"/>
  <c r="AD58" i="2"/>
  <c r="AE58" i="2"/>
  <c r="AF58" i="2"/>
  <c r="AG58" i="2"/>
  <c r="AH58" i="2"/>
  <c r="AD116" i="2"/>
  <c r="AE116" i="2"/>
  <c r="AF116" i="2"/>
  <c r="AG116" i="2"/>
  <c r="AH116" i="2"/>
  <c r="AD430" i="2"/>
  <c r="AE430" i="2"/>
  <c r="AF430" i="2"/>
  <c r="AG430" i="2"/>
  <c r="AH430" i="2"/>
  <c r="AD140" i="2"/>
  <c r="AE140" i="2"/>
  <c r="AF140" i="2"/>
  <c r="AG140" i="2"/>
  <c r="AH140" i="2"/>
  <c r="AD236" i="2"/>
  <c r="AE236" i="2"/>
  <c r="AF236" i="2"/>
  <c r="AG236" i="2"/>
  <c r="AH236" i="2"/>
  <c r="AD159" i="2"/>
  <c r="AE159" i="2"/>
  <c r="AF159" i="2"/>
  <c r="AG159" i="2"/>
  <c r="AH159" i="2"/>
  <c r="AD554" i="2"/>
  <c r="AE554" i="2"/>
  <c r="AF554" i="2"/>
  <c r="AG554" i="2"/>
  <c r="AH554" i="2"/>
  <c r="AD419" i="2"/>
  <c r="AE419" i="2"/>
  <c r="AF419" i="2"/>
  <c r="AG419" i="2"/>
  <c r="AH419" i="2"/>
  <c r="AD736" i="2"/>
  <c r="AE736" i="2"/>
  <c r="AF736" i="2"/>
  <c r="AG736" i="2"/>
  <c r="AH736" i="2"/>
  <c r="AD138" i="2"/>
  <c r="AE138" i="2"/>
  <c r="AF138" i="2"/>
  <c r="AG138" i="2"/>
  <c r="AH138" i="2"/>
  <c r="AD693" i="2"/>
  <c r="AE693" i="2"/>
  <c r="AF693" i="2"/>
  <c r="AG693" i="2"/>
  <c r="AH693" i="2"/>
  <c r="AD709" i="2"/>
  <c r="AE709" i="2"/>
  <c r="AF709" i="2"/>
  <c r="AG709" i="2"/>
  <c r="AH709" i="2"/>
  <c r="AD293" i="2"/>
  <c r="AE293" i="2"/>
  <c r="AF293" i="2"/>
  <c r="AG293" i="2"/>
  <c r="AH293" i="2"/>
  <c r="AD187" i="2"/>
  <c r="AE187" i="2"/>
  <c r="AF187" i="2"/>
  <c r="AG187" i="2"/>
  <c r="AH187" i="2"/>
  <c r="AD505" i="2"/>
  <c r="AE505" i="2"/>
  <c r="AF505" i="2"/>
  <c r="AG505" i="2"/>
  <c r="AH505" i="2"/>
  <c r="AD318" i="2"/>
  <c r="AE318" i="2"/>
  <c r="AF318" i="2"/>
  <c r="AG318" i="2"/>
  <c r="AH318" i="2"/>
  <c r="AD668" i="2"/>
  <c r="AE668" i="2"/>
  <c r="AF668" i="2"/>
  <c r="AG668" i="2"/>
  <c r="AH668" i="2"/>
  <c r="AD28" i="2"/>
  <c r="AE28" i="2"/>
  <c r="AF28" i="2"/>
  <c r="AG28" i="2"/>
  <c r="AH28" i="2"/>
  <c r="AD19" i="2"/>
  <c r="AE19" i="2"/>
  <c r="AF19" i="2"/>
  <c r="AG19" i="2"/>
  <c r="AH19" i="2"/>
  <c r="AD198" i="2"/>
  <c r="AE198" i="2"/>
  <c r="AF198" i="2"/>
  <c r="AG198" i="2"/>
  <c r="AH198" i="2"/>
  <c r="AD469" i="2"/>
  <c r="AE469" i="2"/>
  <c r="AF469" i="2"/>
  <c r="AG469" i="2"/>
  <c r="AH469" i="2"/>
  <c r="AD573" i="2"/>
  <c r="AE573" i="2"/>
  <c r="AF573" i="2"/>
  <c r="AG573" i="2"/>
  <c r="AH573" i="2"/>
  <c r="AD17" i="2"/>
  <c r="AE17" i="2"/>
  <c r="AF17" i="2"/>
  <c r="AG17" i="2"/>
  <c r="AH17" i="2"/>
  <c r="AD144" i="2"/>
  <c r="AE144" i="2"/>
  <c r="AF144" i="2"/>
  <c r="AG144" i="2"/>
  <c r="AH144" i="2"/>
  <c r="AD42" i="2"/>
  <c r="AE42" i="2"/>
  <c r="AF42" i="2"/>
  <c r="AG42" i="2"/>
  <c r="AH42" i="2"/>
  <c r="AD372" i="2"/>
  <c r="AE372" i="2"/>
  <c r="AF372" i="2"/>
  <c r="AG372" i="2"/>
  <c r="AH372" i="2"/>
  <c r="AD681" i="2"/>
  <c r="AE681" i="2"/>
  <c r="AF681" i="2"/>
  <c r="AG681" i="2"/>
  <c r="AH681" i="2"/>
  <c r="AD218" i="2"/>
  <c r="AE218" i="2"/>
  <c r="AF218" i="2"/>
  <c r="AG218" i="2"/>
  <c r="AH218" i="2"/>
  <c r="AD321" i="2"/>
  <c r="AE321" i="2"/>
  <c r="AF321" i="2"/>
  <c r="AG321" i="2"/>
  <c r="AH321" i="2"/>
  <c r="AD354" i="2"/>
  <c r="AE354" i="2"/>
  <c r="AF354" i="2"/>
  <c r="AG354" i="2"/>
  <c r="AH354" i="2"/>
  <c r="AD23" i="2"/>
  <c r="AE23" i="2"/>
  <c r="AF23" i="2"/>
  <c r="AG23" i="2"/>
  <c r="AH23" i="2"/>
  <c r="AD463" i="2"/>
  <c r="AE463" i="2"/>
  <c r="AF463" i="2"/>
  <c r="AG463" i="2"/>
  <c r="AH463" i="2"/>
  <c r="AD631" i="2"/>
  <c r="AE631" i="2"/>
  <c r="AF631" i="2"/>
  <c r="AG631" i="2"/>
  <c r="AH631" i="2"/>
  <c r="AD297" i="2"/>
  <c r="AE297" i="2"/>
  <c r="AF297" i="2"/>
  <c r="AG297" i="2"/>
  <c r="AH297" i="2"/>
  <c r="AD426" i="2"/>
  <c r="AE426" i="2"/>
  <c r="AF426" i="2"/>
  <c r="AG426" i="2"/>
  <c r="AH426" i="2"/>
  <c r="AD135" i="2"/>
  <c r="AE135" i="2"/>
  <c r="AF135" i="2"/>
  <c r="AG135" i="2"/>
  <c r="AH135" i="2"/>
  <c r="AD134" i="2"/>
  <c r="AE134" i="2"/>
  <c r="AF134" i="2"/>
  <c r="AG134" i="2"/>
  <c r="AH134" i="2"/>
  <c r="AD544" i="2"/>
  <c r="AE544" i="2"/>
  <c r="AF544" i="2"/>
  <c r="AG544" i="2"/>
  <c r="AH544" i="2"/>
  <c r="AD474" i="2"/>
  <c r="AE474" i="2"/>
  <c r="AF474" i="2"/>
  <c r="AG474" i="2"/>
  <c r="AH474" i="2"/>
  <c r="AD526" i="2"/>
  <c r="AE526" i="2"/>
  <c r="AF526" i="2"/>
  <c r="AG526" i="2"/>
  <c r="AH526" i="2"/>
  <c r="AD47" i="2"/>
  <c r="AE47" i="2"/>
  <c r="AF47" i="2"/>
  <c r="AG47" i="2"/>
  <c r="AH47" i="2"/>
  <c r="AD562" i="2"/>
  <c r="AE562" i="2"/>
  <c r="AF562" i="2"/>
  <c r="AG562" i="2"/>
  <c r="AH562" i="2"/>
  <c r="AD332" i="2"/>
  <c r="AE332" i="2"/>
  <c r="AF332" i="2"/>
  <c r="AG332" i="2"/>
  <c r="AH332" i="2"/>
  <c r="AD507" i="2"/>
  <c r="AE507" i="2"/>
  <c r="AF507" i="2"/>
  <c r="AG507" i="2"/>
  <c r="AH507" i="2"/>
  <c r="AD516" i="2"/>
  <c r="AE516" i="2"/>
  <c r="AF516" i="2"/>
  <c r="AG516" i="2"/>
  <c r="AH516" i="2"/>
  <c r="AD531" i="2"/>
  <c r="AE531" i="2"/>
  <c r="AF531" i="2"/>
  <c r="AG531" i="2"/>
  <c r="AH531" i="2"/>
  <c r="AD56" i="2"/>
  <c r="AE56" i="2"/>
  <c r="AF56" i="2"/>
  <c r="AG56" i="2"/>
  <c r="AH56" i="2"/>
  <c r="AD467" i="2"/>
  <c r="AE467" i="2"/>
  <c r="AF467" i="2"/>
  <c r="AG467" i="2"/>
  <c r="AH467" i="2"/>
  <c r="AD498" i="2"/>
  <c r="AE498" i="2"/>
  <c r="AF498" i="2"/>
  <c r="AG498" i="2"/>
  <c r="AH498" i="2"/>
  <c r="AD50" i="2"/>
  <c r="AE50" i="2"/>
  <c r="AF50" i="2"/>
  <c r="AG50" i="2"/>
  <c r="AH50" i="2"/>
  <c r="AD502" i="2"/>
  <c r="AE502" i="2"/>
  <c r="AF502" i="2"/>
  <c r="AG502" i="2"/>
  <c r="AH502" i="2"/>
  <c r="AD605" i="2"/>
  <c r="AE605" i="2"/>
  <c r="AF605" i="2"/>
  <c r="AG605" i="2"/>
  <c r="AH605" i="2"/>
  <c r="AD370" i="2"/>
  <c r="AE370" i="2"/>
  <c r="AF370" i="2"/>
  <c r="AG370" i="2"/>
  <c r="AH370" i="2"/>
  <c r="AD511" i="2"/>
  <c r="AE511" i="2"/>
  <c r="AF511" i="2"/>
  <c r="AG511" i="2"/>
  <c r="AH511" i="2"/>
  <c r="AD114" i="2"/>
  <c r="AE114" i="2"/>
  <c r="AF114" i="2"/>
  <c r="AG114" i="2"/>
  <c r="AH114" i="2"/>
  <c r="AD734" i="2"/>
  <c r="AE734" i="2"/>
  <c r="AF734" i="2"/>
  <c r="AG734" i="2"/>
  <c r="AH734" i="2"/>
  <c r="AD601" i="2"/>
  <c r="AE601" i="2"/>
  <c r="AF601" i="2"/>
  <c r="AG601" i="2"/>
  <c r="AH601" i="2"/>
  <c r="AD232" i="2"/>
  <c r="K15" i="3" s="1"/>
  <c r="AE232" i="2"/>
  <c r="L15" i="3" s="1"/>
  <c r="AF232" i="2"/>
  <c r="M15" i="3" s="1"/>
  <c r="AG232" i="2"/>
  <c r="AH232" i="2"/>
  <c r="AD618" i="2"/>
  <c r="AE618" i="2"/>
  <c r="AF618" i="2"/>
  <c r="AG618" i="2"/>
  <c r="AH618" i="2"/>
  <c r="AD70" i="2"/>
  <c r="AE70" i="2"/>
  <c r="AF70" i="2"/>
  <c r="AG70" i="2"/>
  <c r="AH70" i="2"/>
  <c r="AD680" i="2"/>
  <c r="AE680" i="2"/>
  <c r="AF680" i="2"/>
  <c r="AG680" i="2"/>
  <c r="AH680" i="2"/>
  <c r="AD737" i="2"/>
  <c r="AE737" i="2"/>
  <c r="AF737" i="2"/>
  <c r="AG737" i="2"/>
  <c r="AH737" i="2"/>
  <c r="AD255" i="2"/>
  <c r="AE255" i="2"/>
  <c r="AF255" i="2"/>
  <c r="AG255" i="2"/>
  <c r="AH255" i="2"/>
  <c r="AD613" i="2"/>
  <c r="AE613" i="2"/>
  <c r="AF613" i="2"/>
  <c r="AG613" i="2"/>
  <c r="AH613" i="2"/>
  <c r="AD606" i="2"/>
  <c r="AE606" i="2"/>
  <c r="AF606" i="2"/>
  <c r="AG606" i="2"/>
  <c r="AH606" i="2"/>
  <c r="AD316" i="2"/>
  <c r="AE316" i="2"/>
  <c r="AF316" i="2"/>
  <c r="AG316" i="2"/>
  <c r="AH316" i="2"/>
  <c r="AD520" i="2"/>
  <c r="AE520" i="2"/>
  <c r="AF520" i="2"/>
  <c r="AG520" i="2"/>
  <c r="AH520" i="2"/>
  <c r="AD120" i="2"/>
  <c r="AE120" i="2"/>
  <c r="AF120" i="2"/>
  <c r="AG120" i="2"/>
  <c r="AH120" i="2"/>
  <c r="AD642" i="2"/>
  <c r="AE642" i="2"/>
  <c r="AF642" i="2"/>
  <c r="AG642" i="2"/>
  <c r="AH642" i="2"/>
  <c r="AD545" i="2"/>
  <c r="AE545" i="2"/>
  <c r="AF545" i="2"/>
  <c r="AG545" i="2"/>
  <c r="AH545" i="2"/>
  <c r="AD735" i="2"/>
  <c r="AE735" i="2"/>
  <c r="AF735" i="2"/>
  <c r="AG735" i="2"/>
  <c r="AH735" i="2"/>
  <c r="AD410" i="2"/>
  <c r="AE410" i="2"/>
  <c r="AF410" i="2"/>
  <c r="AG410" i="2"/>
  <c r="AH410" i="2"/>
  <c r="AD656" i="2"/>
  <c r="AE656" i="2"/>
  <c r="AF656" i="2"/>
  <c r="AG656" i="2"/>
  <c r="AH656" i="2"/>
  <c r="AD455" i="2"/>
  <c r="AE455" i="2"/>
  <c r="AF455" i="2"/>
  <c r="AG455" i="2"/>
  <c r="AH455" i="2"/>
  <c r="AD672" i="2"/>
  <c r="AE672" i="2"/>
  <c r="AF672" i="2"/>
  <c r="AG672" i="2"/>
  <c r="AH672" i="2"/>
  <c r="AD172" i="2"/>
  <c r="AE172" i="2"/>
  <c r="AF172" i="2"/>
  <c r="AG172" i="2"/>
  <c r="AH172" i="2"/>
  <c r="AD32" i="2"/>
  <c r="AE32" i="2"/>
  <c r="AF32" i="2"/>
  <c r="AG32" i="2"/>
  <c r="AH32" i="2"/>
  <c r="AD491" i="2"/>
  <c r="AE491" i="2"/>
  <c r="AF491" i="2"/>
  <c r="AG491" i="2"/>
  <c r="AH491" i="2"/>
  <c r="AD60" i="2"/>
  <c r="AE60" i="2"/>
  <c r="AF60" i="2"/>
  <c r="AG60" i="2"/>
  <c r="AH60" i="2"/>
  <c r="AD203" i="2"/>
  <c r="AE203" i="2"/>
  <c r="AF203" i="2"/>
  <c r="AG203" i="2"/>
  <c r="AH203" i="2"/>
  <c r="AD411" i="2"/>
  <c r="AE411" i="2"/>
  <c r="AF411" i="2"/>
  <c r="AG411" i="2"/>
  <c r="AH411" i="2"/>
  <c r="AD346" i="2"/>
  <c r="AE346" i="2"/>
  <c r="AF346" i="2"/>
  <c r="AG346" i="2"/>
  <c r="AH346" i="2"/>
  <c r="AD434" i="2"/>
  <c r="AE434" i="2"/>
  <c r="AF434" i="2"/>
  <c r="AG434" i="2"/>
  <c r="AH434" i="2"/>
  <c r="AD344" i="2"/>
  <c r="AE344" i="2"/>
  <c r="AF344" i="2"/>
  <c r="AG344" i="2"/>
  <c r="AH344" i="2"/>
  <c r="AD111" i="2"/>
  <c r="AE111" i="2"/>
  <c r="AF111" i="2"/>
  <c r="AG111" i="2"/>
  <c r="AH111" i="2"/>
  <c r="AD724" i="2"/>
  <c r="AE724" i="2"/>
  <c r="AF724" i="2"/>
  <c r="AG724" i="2"/>
  <c r="AH724" i="2"/>
  <c r="AD225" i="2"/>
  <c r="AE225" i="2"/>
  <c r="AF225" i="2"/>
  <c r="AG225" i="2"/>
  <c r="AH225" i="2"/>
  <c r="AD43" i="2"/>
  <c r="AE43" i="2"/>
  <c r="AF43" i="2"/>
  <c r="AG43" i="2"/>
  <c r="AH43" i="2"/>
  <c r="AD678" i="2"/>
  <c r="AE678" i="2"/>
  <c r="AF678" i="2"/>
  <c r="AG678" i="2"/>
  <c r="AH678" i="2"/>
  <c r="AD610" i="2"/>
  <c r="AE610" i="2"/>
  <c r="AF610" i="2"/>
  <c r="AG610" i="2"/>
  <c r="AH610" i="2"/>
  <c r="AD550" i="2"/>
  <c r="AE550" i="2"/>
  <c r="AF550" i="2"/>
  <c r="AG550" i="2"/>
  <c r="AH550" i="2"/>
  <c r="AD669" i="2"/>
  <c r="AE669" i="2"/>
  <c r="AF669" i="2"/>
  <c r="AG669" i="2"/>
  <c r="AH669" i="2"/>
  <c r="AD378" i="2"/>
  <c r="AE378" i="2"/>
  <c r="AF378" i="2"/>
  <c r="AG378" i="2"/>
  <c r="AH378" i="2"/>
  <c r="AD238" i="2"/>
  <c r="AE238" i="2"/>
  <c r="AF238" i="2"/>
  <c r="AG238" i="2"/>
  <c r="AH238" i="2"/>
  <c r="AD184" i="2"/>
  <c r="AE184" i="2"/>
  <c r="AF184" i="2"/>
  <c r="AG184" i="2"/>
  <c r="AH184" i="2"/>
  <c r="AD487" i="2"/>
  <c r="AE487" i="2"/>
  <c r="AF487" i="2"/>
  <c r="AG487" i="2"/>
  <c r="AH487" i="2"/>
  <c r="AD139" i="2"/>
  <c r="AE139" i="2"/>
  <c r="AF139" i="2"/>
  <c r="AG139" i="2"/>
  <c r="AH139" i="2"/>
  <c r="AD40" i="2"/>
  <c r="AE40" i="2"/>
  <c r="AF40" i="2"/>
  <c r="AG40" i="2"/>
  <c r="AH40" i="2"/>
  <c r="AD220" i="2"/>
  <c r="AE220" i="2"/>
  <c r="AF220" i="2"/>
  <c r="AG220" i="2"/>
  <c r="AH220" i="2"/>
  <c r="AD322" i="2"/>
  <c r="AE322" i="2"/>
  <c r="AF322" i="2"/>
  <c r="AG322" i="2"/>
  <c r="AH322" i="2"/>
  <c r="AD492" i="2"/>
  <c r="AE492" i="2"/>
  <c r="AF492" i="2"/>
  <c r="AG492" i="2"/>
  <c r="AH492" i="2"/>
  <c r="AD194" i="2"/>
  <c r="AE194" i="2"/>
  <c r="AF194" i="2"/>
  <c r="AG194" i="2"/>
  <c r="AH194" i="2"/>
  <c r="AD731" i="2"/>
  <c r="AE731" i="2"/>
  <c r="AF731" i="2"/>
  <c r="AG731" i="2"/>
  <c r="AH731" i="2"/>
  <c r="AD254" i="2"/>
  <c r="AE254" i="2"/>
  <c r="AF254" i="2"/>
  <c r="AG254" i="2"/>
  <c r="AH254" i="2"/>
  <c r="AD638" i="2"/>
  <c r="AE638" i="2"/>
  <c r="AF638" i="2"/>
  <c r="AG638" i="2"/>
  <c r="AH638" i="2"/>
  <c r="AD141" i="2"/>
  <c r="AE141" i="2"/>
  <c r="AF141" i="2"/>
  <c r="AG141" i="2"/>
  <c r="AH141" i="2"/>
  <c r="AD89" i="2"/>
  <c r="AE89" i="2"/>
  <c r="AF89" i="2"/>
  <c r="AG89" i="2"/>
  <c r="AH89" i="2"/>
  <c r="AD690" i="2"/>
  <c r="AE690" i="2"/>
  <c r="AF690" i="2"/>
  <c r="AG690" i="2"/>
  <c r="AH690" i="2"/>
  <c r="AD574" i="2"/>
  <c r="K109" i="3" s="1"/>
  <c r="AE574" i="2"/>
  <c r="L109" i="3" s="1"/>
  <c r="AF574" i="2"/>
  <c r="M109" i="3" s="1"/>
  <c r="AG574" i="2"/>
  <c r="AH574" i="2"/>
  <c r="AD192" i="2"/>
  <c r="AE192" i="2"/>
  <c r="AF192" i="2"/>
  <c r="AG192" i="2"/>
  <c r="AH192" i="2"/>
  <c r="AD647" i="2"/>
  <c r="AE647" i="2"/>
  <c r="AF647" i="2"/>
  <c r="AG647" i="2"/>
  <c r="AH647" i="2"/>
  <c r="AD696" i="2"/>
  <c r="AE696" i="2"/>
  <c r="AF696" i="2"/>
  <c r="AG696" i="2"/>
  <c r="AH696" i="2"/>
  <c r="AD36" i="2"/>
  <c r="AE36" i="2"/>
  <c r="AF36" i="2"/>
  <c r="AG36" i="2"/>
  <c r="AH36" i="2"/>
  <c r="AD112" i="2"/>
  <c r="AE112" i="2"/>
  <c r="AF112" i="2"/>
  <c r="AG112" i="2"/>
  <c r="AH112" i="2"/>
  <c r="AD475" i="2"/>
  <c r="AE475" i="2"/>
  <c r="AF475" i="2"/>
  <c r="AG475" i="2"/>
  <c r="AH475" i="2"/>
  <c r="AD401" i="2"/>
  <c r="AE401" i="2"/>
  <c r="AF401" i="2"/>
  <c r="AG401" i="2"/>
  <c r="AH401" i="2"/>
  <c r="AD422" i="2"/>
  <c r="AE422" i="2"/>
  <c r="AF422" i="2"/>
  <c r="AG422" i="2"/>
  <c r="AH422" i="2"/>
  <c r="AD351" i="2"/>
  <c r="AE351" i="2"/>
  <c r="AF351" i="2"/>
  <c r="AG351" i="2"/>
  <c r="AH351" i="2"/>
  <c r="AD108" i="2"/>
  <c r="AE108" i="2"/>
  <c r="AF108" i="2"/>
  <c r="AG108" i="2"/>
  <c r="AH108" i="2"/>
  <c r="AD654" i="2"/>
  <c r="AE654" i="2"/>
  <c r="AF654" i="2"/>
  <c r="AG654" i="2"/>
  <c r="AH654" i="2"/>
  <c r="AD347" i="2"/>
  <c r="AE347" i="2"/>
  <c r="AF347" i="2"/>
  <c r="AG347" i="2"/>
  <c r="AH347" i="2"/>
  <c r="AD579" i="2"/>
  <c r="AE579" i="2"/>
  <c r="AF579" i="2"/>
  <c r="AG579" i="2"/>
  <c r="AH579" i="2"/>
  <c r="AD634" i="2"/>
  <c r="AE634" i="2"/>
  <c r="AF634" i="2"/>
  <c r="AG634" i="2"/>
  <c r="AH634" i="2"/>
  <c r="AD568" i="2"/>
  <c r="AE568" i="2"/>
  <c r="AF568" i="2"/>
  <c r="AG568" i="2"/>
  <c r="AH568" i="2"/>
  <c r="AD727" i="2"/>
  <c r="AE727" i="2"/>
  <c r="AF727" i="2"/>
  <c r="AG727" i="2"/>
  <c r="AH727" i="2"/>
  <c r="AD129" i="2"/>
  <c r="AE129" i="2"/>
  <c r="AF129" i="2"/>
  <c r="AG129" i="2"/>
  <c r="AH129" i="2"/>
  <c r="AD199" i="2"/>
  <c r="AE199" i="2"/>
  <c r="AF199" i="2"/>
  <c r="AG199" i="2"/>
  <c r="AH199" i="2"/>
  <c r="AD367" i="2"/>
  <c r="AE367" i="2"/>
  <c r="AF367" i="2"/>
  <c r="AG367" i="2"/>
  <c r="AH367" i="2"/>
  <c r="AD447" i="2"/>
  <c r="AE447" i="2"/>
  <c r="AF447" i="2"/>
  <c r="AG447" i="2"/>
  <c r="AH447" i="2"/>
  <c r="AD707" i="2"/>
  <c r="AE707" i="2"/>
  <c r="AF707" i="2"/>
  <c r="AG707" i="2"/>
  <c r="AH707" i="2"/>
  <c r="AD130" i="2"/>
  <c r="AE130" i="2"/>
  <c r="AF130" i="2"/>
  <c r="AG130" i="2"/>
  <c r="AH130" i="2"/>
  <c r="AD417" i="2"/>
  <c r="AE417" i="2"/>
  <c r="AF417" i="2"/>
  <c r="AG417" i="2"/>
  <c r="AH417" i="2"/>
  <c r="AD96" i="2"/>
  <c r="AE96" i="2"/>
  <c r="AF96" i="2"/>
  <c r="AG96" i="2"/>
  <c r="AH96" i="2"/>
  <c r="AD289" i="2"/>
  <c r="AE289" i="2"/>
  <c r="AF289" i="2"/>
  <c r="AG289" i="2"/>
  <c r="AH289" i="2"/>
  <c r="AD529" i="2"/>
  <c r="AE529" i="2"/>
  <c r="AF529" i="2"/>
  <c r="AG529" i="2"/>
  <c r="AH529" i="2"/>
  <c r="AD244" i="2"/>
  <c r="AE244" i="2"/>
  <c r="AF244" i="2"/>
  <c r="AG244" i="2"/>
  <c r="AH244" i="2"/>
  <c r="AD173" i="2"/>
  <c r="AE173" i="2"/>
  <c r="AF173" i="2"/>
  <c r="AG173" i="2"/>
  <c r="AH173" i="2"/>
  <c r="AD212" i="2"/>
  <c r="AE212" i="2"/>
  <c r="AF212" i="2"/>
  <c r="AG212" i="2"/>
  <c r="AH212" i="2"/>
  <c r="AD653" i="2"/>
  <c r="AE653" i="2"/>
  <c r="AF653" i="2"/>
  <c r="AG653" i="2"/>
  <c r="AH653" i="2"/>
  <c r="AD75" i="2"/>
  <c r="AE75" i="2"/>
  <c r="AF75" i="2"/>
  <c r="AG75" i="2"/>
  <c r="AH75" i="2"/>
  <c r="AD272" i="2"/>
  <c r="AE272" i="2"/>
  <c r="AF272" i="2"/>
  <c r="AG272" i="2"/>
  <c r="AH272" i="2"/>
  <c r="AD176" i="2"/>
  <c r="AE176" i="2"/>
  <c r="AF176" i="2"/>
  <c r="AG176" i="2"/>
  <c r="AH176" i="2"/>
  <c r="AD364" i="2"/>
  <c r="AE364" i="2"/>
  <c r="AF364" i="2"/>
  <c r="AG364" i="2"/>
  <c r="AH364" i="2"/>
  <c r="AD692" i="2"/>
  <c r="AE692" i="2"/>
  <c r="AF692" i="2"/>
  <c r="AG692" i="2"/>
  <c r="AH692" i="2"/>
  <c r="AD393" i="2"/>
  <c r="AE393" i="2"/>
  <c r="AF393" i="2"/>
  <c r="AG393" i="2"/>
  <c r="AH393" i="2"/>
  <c r="AD85" i="2"/>
  <c r="AE85" i="2"/>
  <c r="AF85" i="2"/>
  <c r="AG85" i="2"/>
  <c r="AH85" i="2"/>
  <c r="AD71" i="2"/>
  <c r="AE71" i="2"/>
  <c r="AF71" i="2"/>
  <c r="AG71" i="2"/>
  <c r="AH71" i="2"/>
  <c r="AD662" i="2"/>
  <c r="AE662" i="2"/>
  <c r="AF662" i="2"/>
  <c r="AG662" i="2"/>
  <c r="AH662" i="2"/>
  <c r="AD719" i="2"/>
  <c r="AE719" i="2"/>
  <c r="AF719" i="2"/>
  <c r="AG719" i="2"/>
  <c r="AH719" i="2"/>
  <c r="AD185" i="2"/>
  <c r="K58" i="3" s="1"/>
  <c r="AE185" i="2"/>
  <c r="L58" i="3" s="1"/>
  <c r="AF185" i="2"/>
  <c r="M58" i="3" s="1"/>
  <c r="AG185" i="2"/>
  <c r="AH185" i="2"/>
  <c r="AD636" i="2"/>
  <c r="AE636" i="2"/>
  <c r="AF636" i="2"/>
  <c r="AG636" i="2"/>
  <c r="AH636" i="2"/>
  <c r="AD223" i="2"/>
  <c r="AE223" i="2"/>
  <c r="AF223" i="2"/>
  <c r="AG223" i="2"/>
  <c r="AH223" i="2"/>
  <c r="AD702" i="2"/>
  <c r="AE702" i="2"/>
  <c r="AF702" i="2"/>
  <c r="AG702" i="2"/>
  <c r="AH702" i="2"/>
  <c r="AD405" i="2"/>
  <c r="AE405" i="2"/>
  <c r="AF405" i="2"/>
  <c r="AG405" i="2"/>
  <c r="AH405" i="2"/>
  <c r="AD667" i="2"/>
  <c r="AE667" i="2"/>
  <c r="AF667" i="2"/>
  <c r="AG667" i="2"/>
  <c r="AH667" i="2"/>
  <c r="AD490" i="2"/>
  <c r="AE490" i="2"/>
  <c r="AF490" i="2"/>
  <c r="AG490" i="2"/>
  <c r="AH490" i="2"/>
  <c r="AD584" i="2"/>
  <c r="AE584" i="2"/>
  <c r="AF584" i="2"/>
  <c r="AG584" i="2"/>
  <c r="AH584" i="2"/>
  <c r="AD621" i="2"/>
  <c r="AE621" i="2"/>
  <c r="AF621" i="2"/>
  <c r="AG621" i="2"/>
  <c r="AH621" i="2"/>
  <c r="AD699" i="2"/>
  <c r="AE699" i="2"/>
  <c r="AF699" i="2"/>
  <c r="AG699" i="2"/>
  <c r="AH699" i="2"/>
  <c r="AD619" i="2"/>
  <c r="AE619" i="2"/>
  <c r="AF619" i="2"/>
  <c r="AG619" i="2"/>
  <c r="AH619" i="2"/>
  <c r="AD608" i="2"/>
  <c r="AE608" i="2"/>
  <c r="AF608" i="2"/>
  <c r="AG608" i="2"/>
  <c r="AH608" i="2"/>
  <c r="AD742" i="2"/>
  <c r="AE742" i="2"/>
  <c r="AF742" i="2"/>
  <c r="AG742" i="2"/>
  <c r="AH742" i="2"/>
  <c r="AD150" i="2"/>
  <c r="AE150" i="2"/>
  <c r="AF150" i="2"/>
  <c r="AG150" i="2"/>
  <c r="AH150" i="2"/>
  <c r="AD399" i="2"/>
  <c r="AE399" i="2"/>
  <c r="AF399" i="2"/>
  <c r="AG399" i="2"/>
  <c r="AH399" i="2"/>
  <c r="AD560" i="2"/>
  <c r="AE560" i="2"/>
  <c r="AF560" i="2"/>
  <c r="AG560" i="2"/>
  <c r="AH560" i="2"/>
  <c r="AD418" i="2"/>
  <c r="AE418" i="2"/>
  <c r="AF418" i="2"/>
  <c r="AG418" i="2"/>
  <c r="AH418" i="2"/>
  <c r="AD279" i="2"/>
  <c r="AE279" i="2"/>
  <c r="AF279" i="2"/>
  <c r="AG279" i="2"/>
  <c r="AH279" i="2"/>
  <c r="AD310" i="2"/>
  <c r="AE310" i="2"/>
  <c r="AF310" i="2"/>
  <c r="AG310" i="2"/>
  <c r="AH310" i="2"/>
  <c r="AD644" i="2"/>
  <c r="AE644" i="2"/>
  <c r="AF644" i="2"/>
  <c r="AG644" i="2"/>
  <c r="AH644" i="2"/>
  <c r="AD639" i="2"/>
  <c r="AE639" i="2"/>
  <c r="AF639" i="2"/>
  <c r="AG639" i="2"/>
  <c r="AH639" i="2"/>
  <c r="AD343" i="2"/>
  <c r="AE343" i="2"/>
  <c r="AF343" i="2"/>
  <c r="AG343" i="2"/>
  <c r="AH343" i="2"/>
  <c r="AD100" i="2"/>
  <c r="AE100" i="2"/>
  <c r="AF100" i="2"/>
  <c r="AG100" i="2"/>
  <c r="AH100" i="2"/>
  <c r="AD257" i="2"/>
  <c r="AE257" i="2"/>
  <c r="AF257" i="2"/>
  <c r="AG257" i="2"/>
  <c r="AH257" i="2"/>
  <c r="AD482" i="2"/>
  <c r="AE482" i="2"/>
  <c r="AF482" i="2"/>
  <c r="AG482" i="2"/>
  <c r="AH482" i="2"/>
  <c r="AD448" i="2"/>
  <c r="AE448" i="2"/>
  <c r="AF448" i="2"/>
  <c r="AG448" i="2"/>
  <c r="AH448" i="2"/>
  <c r="AD314" i="2"/>
  <c r="AE314" i="2"/>
  <c r="AF314" i="2"/>
  <c r="AG314" i="2"/>
  <c r="AH314" i="2"/>
  <c r="AD657" i="2"/>
  <c r="AE657" i="2"/>
  <c r="AF657" i="2"/>
  <c r="AG657" i="2"/>
  <c r="AH657" i="2"/>
  <c r="AD541" i="2"/>
  <c r="AE541" i="2"/>
  <c r="AF541" i="2"/>
  <c r="AG541" i="2"/>
  <c r="AH541" i="2"/>
  <c r="AD327" i="2"/>
  <c r="AE327" i="2"/>
  <c r="AF327" i="2"/>
  <c r="AG327" i="2"/>
  <c r="AH327" i="2"/>
  <c r="AD578" i="2"/>
  <c r="AE578" i="2"/>
  <c r="AF578" i="2"/>
  <c r="AG578" i="2"/>
  <c r="AH578" i="2"/>
  <c r="AD633" i="2"/>
  <c r="AE633" i="2"/>
  <c r="AF633" i="2"/>
  <c r="AG633" i="2"/>
  <c r="AH633" i="2"/>
  <c r="AD397" i="2"/>
  <c r="K110" i="3" s="1"/>
  <c r="AE397" i="2"/>
  <c r="L110" i="3" s="1"/>
  <c r="AF397" i="2"/>
  <c r="M110" i="3" s="1"/>
  <c r="AG397" i="2"/>
  <c r="AH397" i="2"/>
  <c r="AD101" i="2"/>
  <c r="AE101" i="2"/>
  <c r="AF101" i="2"/>
  <c r="AG101" i="2"/>
  <c r="AH101" i="2"/>
  <c r="AD671" i="2"/>
  <c r="AE671" i="2"/>
  <c r="AF671" i="2"/>
  <c r="AG671" i="2"/>
  <c r="AH671" i="2"/>
  <c r="AD472" i="2"/>
  <c r="AE472" i="2"/>
  <c r="AF472" i="2"/>
  <c r="AG472" i="2"/>
  <c r="AH472" i="2"/>
  <c r="AD195" i="2"/>
  <c r="AE195" i="2"/>
  <c r="AF195" i="2"/>
  <c r="AG195" i="2"/>
  <c r="AH195" i="2"/>
  <c r="AD556" i="2"/>
  <c r="AE556" i="2"/>
  <c r="AF556" i="2"/>
  <c r="AG556" i="2"/>
  <c r="AH556" i="2"/>
  <c r="AD282" i="2"/>
  <c r="AE282" i="2"/>
  <c r="AF282" i="2"/>
  <c r="AG282" i="2"/>
  <c r="AH282" i="2"/>
  <c r="AD732" i="2"/>
  <c r="AE732" i="2"/>
  <c r="AF732" i="2"/>
  <c r="AG732" i="2"/>
  <c r="AH732" i="2"/>
  <c r="AD499" i="2"/>
  <c r="AE499" i="2"/>
  <c r="AF499" i="2"/>
  <c r="AG499" i="2"/>
  <c r="AH499" i="2"/>
  <c r="AD246" i="2"/>
  <c r="AE246" i="2"/>
  <c r="AF246" i="2"/>
  <c r="AG246" i="2"/>
  <c r="AH246" i="2"/>
  <c r="AD361" i="2"/>
  <c r="AE361" i="2"/>
  <c r="AF361" i="2"/>
  <c r="AG361" i="2"/>
  <c r="AH361" i="2"/>
  <c r="AD587" i="2"/>
  <c r="AE587" i="2"/>
  <c r="AF587" i="2"/>
  <c r="AG587" i="2"/>
  <c r="AH587" i="2"/>
  <c r="AD435" i="2"/>
  <c r="AE435" i="2"/>
  <c r="AF435" i="2"/>
  <c r="AG435" i="2"/>
  <c r="AH435" i="2"/>
  <c r="AD546" i="2"/>
  <c r="AE546" i="2"/>
  <c r="AF546" i="2"/>
  <c r="AG546" i="2"/>
  <c r="AH546" i="2"/>
  <c r="AD356" i="2"/>
  <c r="AE356" i="2"/>
  <c r="AF356" i="2"/>
  <c r="AG356" i="2"/>
  <c r="AH356" i="2"/>
  <c r="AD688" i="2"/>
  <c r="AE688" i="2"/>
  <c r="AF688" i="2"/>
  <c r="AG688" i="2"/>
  <c r="AH688" i="2"/>
  <c r="AD292" i="2"/>
  <c r="AE292" i="2"/>
  <c r="AF292" i="2"/>
  <c r="AG292" i="2"/>
  <c r="AH292" i="2"/>
  <c r="AD197" i="2"/>
  <c r="AE197" i="2"/>
  <c r="AF197" i="2"/>
  <c r="AG197" i="2"/>
  <c r="AH197" i="2"/>
  <c r="AD143" i="2"/>
  <c r="AE143" i="2"/>
  <c r="AF143" i="2"/>
  <c r="AG143" i="2"/>
  <c r="AH143" i="2"/>
  <c r="AD470" i="2"/>
  <c r="AE470" i="2"/>
  <c r="AF470" i="2"/>
  <c r="AG470" i="2"/>
  <c r="AH470" i="2"/>
  <c r="AD551" i="2"/>
  <c r="AE551" i="2"/>
  <c r="AF551" i="2"/>
  <c r="AG551" i="2"/>
  <c r="AH551" i="2"/>
  <c r="AD178" i="2"/>
  <c r="AE178" i="2"/>
  <c r="AF178" i="2"/>
  <c r="AG178" i="2"/>
  <c r="AH178" i="2"/>
  <c r="AD362" i="2"/>
  <c r="AE362" i="2"/>
  <c r="AF362" i="2"/>
  <c r="AG362" i="2"/>
  <c r="AH362" i="2"/>
  <c r="AD602" i="2"/>
  <c r="AE602" i="2"/>
  <c r="AF602" i="2"/>
  <c r="AG602" i="2"/>
  <c r="AH602" i="2"/>
  <c r="AD303" i="2"/>
  <c r="AE303" i="2"/>
  <c r="AF303" i="2"/>
  <c r="AG303" i="2"/>
  <c r="AH303" i="2"/>
  <c r="AD648" i="2"/>
  <c r="AE648" i="2"/>
  <c r="AF648" i="2"/>
  <c r="AG648" i="2"/>
  <c r="AH648" i="2"/>
  <c r="AD392" i="2"/>
  <c r="AE392" i="2"/>
  <c r="AF392" i="2"/>
  <c r="AG392" i="2"/>
  <c r="AH392" i="2"/>
  <c r="AD313" i="2"/>
  <c r="AE313" i="2"/>
  <c r="AF313" i="2"/>
  <c r="AG313" i="2"/>
  <c r="AH313" i="2"/>
  <c r="AD488" i="2"/>
  <c r="AE488" i="2"/>
  <c r="AF488" i="2"/>
  <c r="AG488" i="2"/>
  <c r="AH488" i="2"/>
  <c r="AD700" i="2"/>
  <c r="AE700" i="2"/>
  <c r="AF700" i="2"/>
  <c r="AG700" i="2"/>
  <c r="AH700" i="2"/>
  <c r="AD612" i="2"/>
  <c r="AE612" i="2"/>
  <c r="AF612" i="2"/>
  <c r="AG612" i="2"/>
  <c r="AH612" i="2"/>
  <c r="AD533" i="2"/>
  <c r="AE533" i="2"/>
  <c r="AF533" i="2"/>
  <c r="AG533" i="2"/>
  <c r="AH533" i="2"/>
  <c r="AD561" i="2"/>
  <c r="AE561" i="2"/>
  <c r="AF561" i="2"/>
  <c r="AG561" i="2"/>
  <c r="AH561" i="2"/>
  <c r="AD407" i="2"/>
  <c r="AE407" i="2"/>
  <c r="AF407" i="2"/>
  <c r="AG407" i="2"/>
  <c r="AH407" i="2"/>
  <c r="AD725" i="2"/>
  <c r="AE725" i="2"/>
  <c r="AF725" i="2"/>
  <c r="AG725" i="2"/>
  <c r="AH725" i="2"/>
  <c r="AD697" i="2"/>
  <c r="AE697" i="2"/>
  <c r="AF697" i="2"/>
  <c r="AG697" i="2"/>
  <c r="AH697" i="2"/>
  <c r="AD515" i="2"/>
  <c r="AE515" i="2"/>
  <c r="AF515" i="2"/>
  <c r="AG515" i="2"/>
  <c r="AH515" i="2"/>
  <c r="AD468" i="2"/>
  <c r="AE468" i="2"/>
  <c r="AF468" i="2"/>
  <c r="AG468" i="2"/>
  <c r="AH468" i="2"/>
  <c r="AD421" i="2"/>
  <c r="AE421" i="2"/>
  <c r="AF421" i="2"/>
  <c r="AG421" i="2"/>
  <c r="AH421" i="2"/>
  <c r="AD645" i="2"/>
  <c r="AE645" i="2"/>
  <c r="AF645" i="2"/>
  <c r="AG645" i="2"/>
  <c r="AH645" i="2"/>
  <c r="AD588" i="2"/>
  <c r="AE588" i="2"/>
  <c r="AF588" i="2"/>
  <c r="AG588" i="2"/>
  <c r="AH588" i="2"/>
  <c r="AD423" i="2"/>
  <c r="AE423" i="2"/>
  <c r="AF423" i="2"/>
  <c r="AG423" i="2"/>
  <c r="AH423" i="2"/>
  <c r="AD479" i="2"/>
  <c r="AE479" i="2"/>
  <c r="AF479" i="2"/>
  <c r="AG479" i="2"/>
  <c r="AH479" i="2"/>
  <c r="AD335" i="2"/>
  <c r="AE335" i="2"/>
  <c r="AF335" i="2"/>
  <c r="AG335" i="2"/>
  <c r="AH335" i="2"/>
  <c r="AD501" i="2"/>
  <c r="AE501" i="2"/>
  <c r="AF501" i="2"/>
  <c r="AG501" i="2"/>
  <c r="AH501" i="2"/>
  <c r="AD704" i="2"/>
  <c r="AE704" i="2"/>
  <c r="AF704" i="2"/>
  <c r="AG704" i="2"/>
  <c r="AH704" i="2"/>
  <c r="AD623" i="2"/>
  <c r="AE623" i="2"/>
  <c r="AF623" i="2"/>
  <c r="AG623" i="2"/>
  <c r="AH623" i="2"/>
  <c r="AD682" i="2"/>
  <c r="AE682" i="2"/>
  <c r="AF682" i="2"/>
  <c r="AG682" i="2"/>
  <c r="AH682" i="2"/>
  <c r="AD325" i="2"/>
  <c r="AE325" i="2"/>
  <c r="AF325" i="2"/>
  <c r="AG325" i="2"/>
  <c r="AH325" i="2"/>
  <c r="AD542" i="2"/>
  <c r="AE542" i="2"/>
  <c r="AF542" i="2"/>
  <c r="AG542" i="2"/>
  <c r="AH542" i="2"/>
  <c r="AD730" i="2"/>
  <c r="AE730" i="2"/>
  <c r="AF730" i="2"/>
  <c r="AG730" i="2"/>
  <c r="AH730" i="2"/>
  <c r="AD616" i="2"/>
  <c r="AE616" i="2"/>
  <c r="AF616" i="2"/>
  <c r="AG616" i="2"/>
  <c r="AH616" i="2"/>
  <c r="AD450" i="2"/>
  <c r="AE450" i="2"/>
  <c r="AF450" i="2"/>
  <c r="AG450" i="2"/>
  <c r="AH450" i="2"/>
  <c r="AD698" i="2"/>
  <c r="AE698" i="2"/>
  <c r="AF698" i="2"/>
  <c r="AG698" i="2"/>
  <c r="AH698" i="2"/>
  <c r="AD685" i="2"/>
  <c r="AE685" i="2"/>
  <c r="AF685" i="2"/>
  <c r="AG685" i="2"/>
  <c r="AH685" i="2"/>
  <c r="AD679" i="2"/>
  <c r="AE679" i="2"/>
  <c r="AF679" i="2"/>
  <c r="AG679" i="2"/>
  <c r="AH679" i="2"/>
  <c r="AD615" i="2"/>
  <c r="AE615" i="2"/>
  <c r="AF615" i="2"/>
  <c r="AG615" i="2"/>
  <c r="AH615" i="2"/>
  <c r="AD504" i="2"/>
  <c r="AE504" i="2"/>
  <c r="AF504" i="2"/>
  <c r="AG504" i="2"/>
  <c r="AH504" i="2"/>
  <c r="AD559" i="2"/>
  <c r="AE559" i="2"/>
  <c r="AF559" i="2"/>
  <c r="AG559" i="2"/>
  <c r="AH559" i="2"/>
  <c r="AD425" i="2"/>
  <c r="AE425" i="2"/>
  <c r="AF425" i="2"/>
  <c r="AG425" i="2"/>
  <c r="AH425" i="2"/>
  <c r="AD740" i="2"/>
  <c r="AE740" i="2"/>
  <c r="AF740" i="2"/>
  <c r="AG740" i="2"/>
  <c r="AH740" i="2"/>
  <c r="AD710" i="2"/>
  <c r="AE710" i="2"/>
  <c r="AF710" i="2"/>
  <c r="AG710" i="2"/>
  <c r="AH710" i="2"/>
  <c r="AD635" i="2"/>
  <c r="AE635" i="2"/>
  <c r="AF635" i="2"/>
  <c r="AG635" i="2"/>
  <c r="AH635" i="2"/>
  <c r="AD658" i="2"/>
  <c r="AE658" i="2"/>
  <c r="AF658" i="2"/>
  <c r="AG658" i="2"/>
  <c r="AH658" i="2"/>
  <c r="AD558" i="2"/>
  <c r="AE558" i="2"/>
  <c r="AF558" i="2"/>
  <c r="AG558" i="2"/>
  <c r="AH558" i="2"/>
  <c r="AD629" i="2"/>
  <c r="AE629" i="2"/>
  <c r="AF629" i="2"/>
  <c r="AG629" i="2"/>
  <c r="AH629" i="2"/>
  <c r="AD723" i="2"/>
  <c r="AE723" i="2"/>
  <c r="AF723" i="2"/>
  <c r="AG723" i="2"/>
  <c r="AH723" i="2"/>
  <c r="AD683" i="2"/>
  <c r="AE683" i="2"/>
  <c r="AF683" i="2"/>
  <c r="AG683" i="2"/>
  <c r="AH683" i="2"/>
  <c r="AD720" i="2"/>
  <c r="K111" i="3" s="1"/>
  <c r="AE720" i="2"/>
  <c r="L111" i="3" s="1"/>
  <c r="AF720" i="2"/>
  <c r="M111" i="3" s="1"/>
  <c r="AG720" i="2"/>
  <c r="AH720" i="2"/>
  <c r="AD739" i="2"/>
  <c r="AE739" i="2"/>
  <c r="AF739" i="2"/>
  <c r="AG739" i="2"/>
  <c r="AH739" i="2"/>
  <c r="AD650" i="2"/>
  <c r="AE650" i="2"/>
  <c r="AF650" i="2"/>
  <c r="AG650" i="2"/>
  <c r="AH650" i="2"/>
  <c r="AD708" i="2"/>
  <c r="AE708" i="2"/>
  <c r="AF708" i="2"/>
  <c r="AG708" i="2"/>
  <c r="AH708" i="2"/>
  <c r="AD738" i="2"/>
  <c r="AE738" i="2"/>
  <c r="AF738" i="2"/>
  <c r="AG738" i="2"/>
  <c r="AH738" i="2"/>
  <c r="AD728" i="2"/>
  <c r="AE728" i="2"/>
  <c r="AF728" i="2"/>
  <c r="AG728" i="2"/>
  <c r="AH728" i="2"/>
  <c r="AD686" i="2"/>
  <c r="AE686" i="2"/>
  <c r="AF686" i="2"/>
  <c r="AG686" i="2"/>
  <c r="AH686" i="2"/>
  <c r="AD677" i="2"/>
  <c r="AE677" i="2"/>
  <c r="AF677" i="2"/>
  <c r="AG677" i="2"/>
  <c r="AH677" i="2"/>
  <c r="AD711" i="2"/>
  <c r="AE711" i="2"/>
  <c r="AF711" i="2"/>
  <c r="AG711" i="2"/>
  <c r="AH711" i="2"/>
  <c r="AD714" i="2"/>
  <c r="AE714" i="2"/>
  <c r="AF714" i="2"/>
  <c r="AG714" i="2"/>
  <c r="AH714" i="2"/>
  <c r="AD716" i="2"/>
  <c r="AE716" i="2"/>
  <c r="AF716" i="2"/>
  <c r="AG716" i="2"/>
  <c r="AH716" i="2"/>
  <c r="AD609" i="2"/>
  <c r="AE609" i="2"/>
  <c r="AF609" i="2"/>
  <c r="AG609" i="2"/>
  <c r="AH609" i="2"/>
  <c r="AC609" i="2"/>
  <c r="AC628" i="2"/>
  <c r="AC599" i="2"/>
  <c r="AC93" i="2"/>
  <c r="AC323" i="2"/>
  <c r="AC524" i="2"/>
  <c r="AC512" i="2"/>
  <c r="AC449" i="2"/>
  <c r="AC379" i="2"/>
  <c r="AC497" i="2"/>
  <c r="AC408" i="2"/>
  <c r="AC510" i="2"/>
  <c r="AC689" i="2"/>
  <c r="AC265" i="2"/>
  <c r="AC132" i="2"/>
  <c r="AC525" i="2"/>
  <c r="AC464" i="2"/>
  <c r="AC676" i="2"/>
  <c r="AC348" i="2"/>
  <c r="AC345" i="2"/>
  <c r="AC52" i="2"/>
  <c r="AC494" i="2"/>
  <c r="AC536" i="2"/>
  <c r="AC368" i="2"/>
  <c r="AC523" i="2"/>
  <c r="AC69" i="2"/>
  <c r="AC333" i="2"/>
  <c r="AC661" i="2"/>
  <c r="AC211" i="2"/>
  <c r="AC340" i="2"/>
  <c r="AC583" i="2"/>
  <c r="AC269" i="2"/>
  <c r="J51" i="3" s="1"/>
  <c r="AC65" i="2"/>
  <c r="AC620" i="2"/>
  <c r="AC4" i="2"/>
  <c r="AC600" i="2"/>
  <c r="AC151" i="2"/>
  <c r="AC94" i="2"/>
  <c r="AC115" i="2"/>
  <c r="AC465" i="2"/>
  <c r="AC339" i="2"/>
  <c r="AC534" i="2"/>
  <c r="AC336" i="2"/>
  <c r="AC188" i="2"/>
  <c r="J16" i="3" s="1"/>
  <c r="AC221" i="2"/>
  <c r="AC205" i="2"/>
  <c r="AC61" i="2"/>
  <c r="AC641" i="2"/>
  <c r="AC125" i="2"/>
  <c r="J11" i="3" s="1"/>
  <c r="AC555" i="2"/>
  <c r="AC355" i="2"/>
  <c r="AC389" i="2"/>
  <c r="AC153" i="2"/>
  <c r="AC543" i="2"/>
  <c r="AC117" i="2"/>
  <c r="AC123" i="2"/>
  <c r="AC521" i="2"/>
  <c r="AC382" i="2"/>
  <c r="J52" i="3" s="1"/>
  <c r="AC624" i="2"/>
  <c r="AC480" i="2"/>
  <c r="AC395" i="2"/>
  <c r="AC415" i="2"/>
  <c r="AC365" i="2"/>
  <c r="AC342" i="2"/>
  <c r="AC157" i="2"/>
  <c r="AC231" i="2"/>
  <c r="AC273" i="2"/>
  <c r="AC239" i="2"/>
  <c r="AC121" i="2"/>
  <c r="AC142" i="2"/>
  <c r="AC359" i="2"/>
  <c r="AC190" i="2"/>
  <c r="AC86" i="2"/>
  <c r="AC113" i="2"/>
  <c r="AC433" i="2"/>
  <c r="AC328" i="2"/>
  <c r="AC266" i="2"/>
  <c r="AC493" i="2"/>
  <c r="AC651" i="2"/>
  <c r="AC495" i="2"/>
  <c r="AC167" i="2"/>
  <c r="AC429" i="2"/>
  <c r="AC577" i="2"/>
  <c r="AC169" i="2"/>
  <c r="AC665" i="2"/>
  <c r="AC227" i="2"/>
  <c r="AC84" i="2"/>
  <c r="AC6" i="2"/>
  <c r="AC11" i="2"/>
  <c r="AC460" i="2"/>
  <c r="AC312" i="2"/>
  <c r="AC394" i="2"/>
  <c r="AC569" i="2"/>
  <c r="AC383" i="2"/>
  <c r="AC92" i="2"/>
  <c r="AC200" i="2"/>
  <c r="AC240" i="2"/>
  <c r="AC148" i="2"/>
  <c r="AC241" i="2"/>
  <c r="J17" i="3" s="1"/>
  <c r="AC283" i="2"/>
  <c r="AC458" i="2"/>
  <c r="AC456" i="2"/>
  <c r="AC127" i="2"/>
  <c r="AC146" i="2"/>
  <c r="AC262" i="2"/>
  <c r="AC175" i="2"/>
  <c r="AC294" i="2"/>
  <c r="AC147" i="2"/>
  <c r="AC152" i="2"/>
  <c r="AC420" i="2"/>
  <c r="J119" i="3" s="1"/>
  <c r="AC377" i="2"/>
  <c r="AC267" i="2"/>
  <c r="AC462" i="2"/>
  <c r="AC409" i="2"/>
  <c r="AC168" i="2"/>
  <c r="AC461" i="2"/>
  <c r="AC68" i="2"/>
  <c r="AC91" i="2"/>
  <c r="AC718" i="2"/>
  <c r="AC22" i="2"/>
  <c r="AC128" i="2"/>
  <c r="AC210" i="2"/>
  <c r="AC649" i="2"/>
  <c r="AC189" i="2"/>
  <c r="AC33" i="2"/>
  <c r="AC245" i="2"/>
  <c r="AC358" i="2"/>
  <c r="J59" i="3" s="1"/>
  <c r="AC163" i="2"/>
  <c r="AC37" i="2"/>
  <c r="AC338" i="2"/>
  <c r="AC7" i="2"/>
  <c r="AC673" i="2"/>
  <c r="J60" i="3" s="1"/>
  <c r="AC256" i="2"/>
  <c r="AC721" i="2"/>
  <c r="AC363" i="2"/>
  <c r="AC687" i="2"/>
  <c r="AC527" i="2"/>
  <c r="AC705" i="2"/>
  <c r="AC403" i="2"/>
  <c r="AC593" i="2"/>
  <c r="AC290" i="2"/>
  <c r="AC319" i="2"/>
  <c r="AC247" i="2"/>
  <c r="AC260" i="2"/>
  <c r="AC242" i="2"/>
  <c r="AC381" i="2"/>
  <c r="AC281" i="2"/>
  <c r="AC105" i="2"/>
  <c r="AC76" i="2"/>
  <c r="AC259" i="2"/>
  <c r="AC136" i="2"/>
  <c r="AC95" i="2"/>
  <c r="AC369" i="2"/>
  <c r="AC384" i="2"/>
  <c r="J55" i="3" s="1"/>
  <c r="AC170" i="2"/>
  <c r="AC570" i="2"/>
  <c r="AC299" i="2"/>
  <c r="AC484" i="2"/>
  <c r="AC329" i="2"/>
  <c r="AC655" i="2"/>
  <c r="AC513" i="2"/>
  <c r="AC485" i="2"/>
  <c r="AC553" i="2"/>
  <c r="AC514" i="2"/>
  <c r="J120" i="3" s="1"/>
  <c r="AC617" i="2"/>
  <c r="AC306" i="2"/>
  <c r="AC453" i="2"/>
  <c r="AC660" i="2"/>
  <c r="AC603" i="2"/>
  <c r="AC519" i="2"/>
  <c r="AC26" i="2"/>
  <c r="AC20" i="2"/>
  <c r="AC713" i="2"/>
  <c r="AC592" i="2"/>
  <c r="AC674" i="2"/>
  <c r="AC248" i="2"/>
  <c r="AC444" i="2"/>
  <c r="AC79" i="2"/>
  <c r="AC607" i="2"/>
  <c r="AC627" i="2"/>
  <c r="AC182" i="2"/>
  <c r="AC404" i="2"/>
  <c r="AC10" i="2"/>
  <c r="AC567" i="2"/>
  <c r="AC30" i="2"/>
  <c r="AC253" i="2"/>
  <c r="AC537" i="2"/>
  <c r="AC466" i="2"/>
  <c r="AC442" i="2"/>
  <c r="AC46" i="2"/>
  <c r="AC215" i="2"/>
  <c r="AC640" i="2"/>
  <c r="AC145" i="2"/>
  <c r="AC330" i="2"/>
  <c r="AC663" i="2"/>
  <c r="AC331" i="2"/>
  <c r="AC233" i="2"/>
  <c r="AC659" i="2"/>
  <c r="AC214" i="2"/>
  <c r="AC632" i="2"/>
  <c r="AC517" i="2"/>
  <c r="AC402" i="2"/>
  <c r="J62" i="3" s="1"/>
  <c r="AC305" i="2"/>
  <c r="AC557" i="2"/>
  <c r="AC549" i="2"/>
  <c r="AC81" i="2"/>
  <c r="AC180" i="2"/>
  <c r="AC360" i="2"/>
  <c r="AC109" i="2"/>
  <c r="AC414" i="2"/>
  <c r="AC538" i="2"/>
  <c r="AC643" i="2"/>
  <c r="AC67" i="2"/>
  <c r="AC48" i="2"/>
  <c r="AC104" i="2"/>
  <c r="AC471" i="2"/>
  <c r="AC9" i="2"/>
  <c r="AC547" i="2"/>
  <c r="J73" i="3" s="1"/>
  <c r="AC181" i="2"/>
  <c r="AC451" i="2"/>
  <c r="AC171" i="2"/>
  <c r="AC431" i="2"/>
  <c r="AC275" i="2"/>
  <c r="AC82" i="2"/>
  <c r="AC87" i="2"/>
  <c r="AC539" i="2"/>
  <c r="AC126" i="2"/>
  <c r="AC412" i="2"/>
  <c r="AC489" i="2"/>
  <c r="AC440" i="2"/>
  <c r="AC664" i="2"/>
  <c r="AC390" i="2"/>
  <c r="AC158" i="2"/>
  <c r="AC250" i="2"/>
  <c r="AC307" i="2"/>
  <c r="AC733" i="2"/>
  <c r="AC137" i="2"/>
  <c r="AC459" i="2"/>
  <c r="AC598" i="2"/>
  <c r="AC675" i="2"/>
  <c r="AC277" i="2"/>
  <c r="AC8" i="2"/>
  <c r="AC438" i="2"/>
  <c r="AC375" i="2"/>
  <c r="AC287" i="2"/>
  <c r="AC66" i="2"/>
  <c r="AC72" i="2"/>
  <c r="AC722" i="2"/>
  <c r="AC213" i="2"/>
  <c r="J56" i="3" s="1"/>
  <c r="AC341" i="2"/>
  <c r="AC334" i="2"/>
  <c r="AC13" i="2"/>
  <c r="AC580" i="2"/>
  <c r="AC445" i="2"/>
  <c r="AC55" i="2"/>
  <c r="AC63" i="2"/>
  <c r="AC24" i="2"/>
  <c r="AC506" i="2"/>
  <c r="AC45" i="2"/>
  <c r="AC585" i="2"/>
  <c r="AC436" i="2"/>
  <c r="AC576" i="2"/>
  <c r="AC703" i="2"/>
  <c r="AC41" i="2"/>
  <c r="AC373" i="2"/>
  <c r="AC352" i="2"/>
  <c r="AC74" i="2"/>
  <c r="AC350" i="2"/>
  <c r="AC476" i="2"/>
  <c r="AC183" i="2"/>
  <c r="AC357" i="2"/>
  <c r="AC424" i="2"/>
  <c r="AC201" i="2"/>
  <c r="AC572" i="2"/>
  <c r="AC324" i="2"/>
  <c r="AC427" i="2"/>
  <c r="AC206" i="2"/>
  <c r="AC391" i="2"/>
  <c r="AC452" i="2"/>
  <c r="AC228" i="2"/>
  <c r="AC478" i="2"/>
  <c r="AC222" i="2"/>
  <c r="AC54" i="2"/>
  <c r="AC432" i="2"/>
  <c r="AC701" i="2"/>
  <c r="AC280" i="2"/>
  <c r="AC98" i="2"/>
  <c r="AC386" i="2"/>
  <c r="AC509" i="2"/>
  <c r="AC110" i="2"/>
  <c r="AC596" i="2"/>
  <c r="AC186" i="2"/>
  <c r="AC252" i="2"/>
  <c r="AC3" i="2"/>
  <c r="AC97" i="2"/>
  <c r="AC695" i="2"/>
  <c r="AC284" i="2"/>
  <c r="AC535" i="2"/>
  <c r="AC196" i="2"/>
  <c r="AC164" i="2"/>
  <c r="AC589" i="2"/>
  <c r="AC622" i="2"/>
  <c r="AC486" i="2"/>
  <c r="AC80" i="2"/>
  <c r="AC118" i="2"/>
  <c r="AC385" i="2"/>
  <c r="AC311" i="2"/>
  <c r="AC477" i="2"/>
  <c r="AC496" i="2"/>
  <c r="AC49" i="2"/>
  <c r="AC90" i="2"/>
  <c r="AC594" i="2"/>
  <c r="AC371" i="2"/>
  <c r="AC62" i="2"/>
  <c r="AC337" i="2"/>
  <c r="AC326" i="2"/>
  <c r="AC249" i="2"/>
  <c r="AC398" i="2"/>
  <c r="AC291" i="2"/>
  <c r="AC317" i="2"/>
  <c r="AC295" i="2"/>
  <c r="J57" i="3" s="1"/>
  <c r="AC131" i="2"/>
  <c r="AC174" i="2"/>
  <c r="AC308" i="2"/>
  <c r="AC21" i="2"/>
  <c r="AC193" i="2"/>
  <c r="AC483" i="2"/>
  <c r="AC149" i="2"/>
  <c r="AC717" i="2"/>
  <c r="AC216" i="2"/>
  <c r="AC99" i="2"/>
  <c r="AC630" i="2"/>
  <c r="AC258" i="2"/>
  <c r="AC119" i="2"/>
  <c r="AC712" i="2"/>
  <c r="AC229" i="2"/>
  <c r="AC437" i="2"/>
  <c r="AC298" i="2"/>
  <c r="AC27" i="2"/>
  <c r="AC300" i="2"/>
  <c r="AC595" i="2"/>
  <c r="AC508" i="2"/>
  <c r="AC274" i="2"/>
  <c r="AC73" i="2"/>
  <c r="AC264" i="2"/>
  <c r="AC202" i="2"/>
  <c r="AC161" i="2"/>
  <c r="AC302" i="2"/>
  <c r="AC207" i="2"/>
  <c r="AC29" i="2"/>
  <c r="AC31" i="2"/>
  <c r="AC102" i="2"/>
  <c r="AC726" i="2"/>
  <c r="AC416" i="2"/>
  <c r="AC666" i="2"/>
  <c r="AC106" i="2"/>
  <c r="AC637" i="2"/>
  <c r="AC51" i="2"/>
  <c r="AC179" i="2"/>
  <c r="AC540" i="2"/>
  <c r="AC586" i="2"/>
  <c r="AC349" i="2"/>
  <c r="AC83" i="2"/>
  <c r="AC15" i="2"/>
  <c r="AC566" i="2"/>
  <c r="AC226" i="2"/>
  <c r="AC597" i="2"/>
  <c r="AC441" i="2"/>
  <c r="AC12" i="2"/>
  <c r="AC156" i="2"/>
  <c r="AC590" i="2"/>
  <c r="AC278" i="2"/>
  <c r="AC64" i="2"/>
  <c r="AC522" i="2"/>
  <c r="AC209" i="2"/>
  <c r="AC5" i="2"/>
  <c r="J12" i="3" s="1"/>
  <c r="AC234" i="2"/>
  <c r="AC124" i="2"/>
  <c r="AC581" i="2"/>
  <c r="AC219" i="2"/>
  <c r="AC268" i="2"/>
  <c r="AC646" i="2"/>
  <c r="AC446" i="2"/>
  <c r="AC715" i="2"/>
  <c r="AC16" i="2"/>
  <c r="AC288" i="2"/>
  <c r="AC473" i="2"/>
  <c r="AC591" i="2"/>
  <c r="J48" i="3" s="1"/>
  <c r="AC454" i="2"/>
  <c r="AC154" i="2"/>
  <c r="AC500" i="2"/>
  <c r="AC2" i="2"/>
  <c r="AC208" i="2"/>
  <c r="AC53" i="2"/>
  <c r="AC235" i="2"/>
  <c r="AC251" i="2"/>
  <c r="AC428" i="2"/>
  <c r="AC162" i="2"/>
  <c r="AC25" i="2"/>
  <c r="AC166" i="2"/>
  <c r="AC177" i="2"/>
  <c r="AC320" i="2"/>
  <c r="AC14" i="2"/>
  <c r="AC694" i="2"/>
  <c r="AC626" i="2"/>
  <c r="AC224" i="2"/>
  <c r="AC133" i="2"/>
  <c r="AC530" i="2"/>
  <c r="AC35" i="2"/>
  <c r="AC304" i="2"/>
  <c r="AC155" i="2"/>
  <c r="AC18" i="2"/>
  <c r="AC107" i="2"/>
  <c r="AC400" i="2"/>
  <c r="AC204" i="2"/>
  <c r="AC374" i="2"/>
  <c r="AC564" i="2"/>
  <c r="AC296" i="2"/>
  <c r="AC39" i="2"/>
  <c r="AC396" i="2"/>
  <c r="AC230" i="2"/>
  <c r="AC582" i="2"/>
  <c r="AC78" i="2"/>
  <c r="AC575" i="2"/>
  <c r="AC57" i="2"/>
  <c r="AC271" i="2"/>
  <c r="AC481" i="2"/>
  <c r="AC103" i="2"/>
  <c r="AC301" i="2"/>
  <c r="AC684" i="2"/>
  <c r="AC691" i="2"/>
  <c r="AC604" i="2"/>
  <c r="AC309" i="2"/>
  <c r="AC270" i="2"/>
  <c r="AC380" i="2"/>
  <c r="AC611" i="2"/>
  <c r="AC565" i="2"/>
  <c r="AC165" i="2"/>
  <c r="AC243" i="2"/>
  <c r="AC38" i="2"/>
  <c r="AC503" i="2"/>
  <c r="AC614" i="2"/>
  <c r="AC88" i="2"/>
  <c r="AC563" i="2"/>
  <c r="AC741" i="2"/>
  <c r="AC59" i="2"/>
  <c r="AC122" i="2"/>
  <c r="AC625" i="2"/>
  <c r="AC263" i="2"/>
  <c r="AC217" i="2"/>
  <c r="AC315" i="2"/>
  <c r="AC160" i="2"/>
  <c r="AC285" i="2"/>
  <c r="AC729" i="2"/>
  <c r="AC353" i="2"/>
  <c r="AC706" i="2"/>
  <c r="AC44" i="2"/>
  <c r="AC77" i="2"/>
  <c r="AC276" i="2"/>
  <c r="AC571" i="2"/>
  <c r="AC376" i="2"/>
  <c r="AC413" i="2"/>
  <c r="AC552" i="2"/>
  <c r="AC670" i="2"/>
  <c r="AC237" i="2"/>
  <c r="AC518" i="2"/>
  <c r="AC528" i="2"/>
  <c r="AC191" i="2"/>
  <c r="AC387" i="2"/>
  <c r="AC388" i="2"/>
  <c r="AC548" i="2"/>
  <c r="AC652" i="2"/>
  <c r="AC286" i="2"/>
  <c r="AC443" i="2"/>
  <c r="AC457" i="2"/>
  <c r="AC532" i="2"/>
  <c r="AC34" i="2"/>
  <c r="AC261" i="2"/>
  <c r="AC439" i="2"/>
  <c r="AC406" i="2"/>
  <c r="AC366" i="2"/>
  <c r="AC58" i="2"/>
  <c r="AC116" i="2"/>
  <c r="AC430" i="2"/>
  <c r="AC140" i="2"/>
  <c r="AC236" i="2"/>
  <c r="AC159" i="2"/>
  <c r="AC554" i="2"/>
  <c r="AC419" i="2"/>
  <c r="AC736" i="2"/>
  <c r="AC138" i="2"/>
  <c r="AC693" i="2"/>
  <c r="AC709" i="2"/>
  <c r="AC293" i="2"/>
  <c r="AC187" i="2"/>
  <c r="AC505" i="2"/>
  <c r="AC318" i="2"/>
  <c r="AC668" i="2"/>
  <c r="AC28" i="2"/>
  <c r="AC19" i="2"/>
  <c r="AC198" i="2"/>
  <c r="AC469" i="2"/>
  <c r="AC573" i="2"/>
  <c r="AC17" i="2"/>
  <c r="AC144" i="2"/>
  <c r="AC42" i="2"/>
  <c r="AC372" i="2"/>
  <c r="AC681" i="2"/>
  <c r="AC218" i="2"/>
  <c r="AC321" i="2"/>
  <c r="AC354" i="2"/>
  <c r="AC23" i="2"/>
  <c r="AC463" i="2"/>
  <c r="AC631" i="2"/>
  <c r="AC297" i="2"/>
  <c r="AC426" i="2"/>
  <c r="AC135" i="2"/>
  <c r="AC134" i="2"/>
  <c r="AC544" i="2"/>
  <c r="AC474" i="2"/>
  <c r="AC526" i="2"/>
  <c r="AC47" i="2"/>
  <c r="AC562" i="2"/>
  <c r="AC332" i="2"/>
  <c r="AC507" i="2"/>
  <c r="AC516" i="2"/>
  <c r="AC531" i="2"/>
  <c r="AC56" i="2"/>
  <c r="AC467" i="2"/>
  <c r="AC498" i="2"/>
  <c r="AC50" i="2"/>
  <c r="AC502" i="2"/>
  <c r="AC605" i="2"/>
  <c r="AC370" i="2"/>
  <c r="AC511" i="2"/>
  <c r="AC114" i="2"/>
  <c r="AC734" i="2"/>
  <c r="AC601" i="2"/>
  <c r="AC232" i="2"/>
  <c r="J15" i="3" s="1"/>
  <c r="AC618" i="2"/>
  <c r="AC70" i="2"/>
  <c r="AC680" i="2"/>
  <c r="AC737" i="2"/>
  <c r="AC255" i="2"/>
  <c r="AC613" i="2"/>
  <c r="AC606" i="2"/>
  <c r="AC316" i="2"/>
  <c r="J32" i="3" s="1"/>
  <c r="AC520" i="2"/>
  <c r="AC120" i="2"/>
  <c r="AC642" i="2"/>
  <c r="AC545" i="2"/>
  <c r="AC735" i="2"/>
  <c r="AC410" i="2"/>
  <c r="AC656" i="2"/>
  <c r="AC455" i="2"/>
  <c r="AC672" i="2"/>
  <c r="AC172" i="2"/>
  <c r="AC32" i="2"/>
  <c r="AC491" i="2"/>
  <c r="AC60" i="2"/>
  <c r="AC203" i="2"/>
  <c r="AC411" i="2"/>
  <c r="AC346" i="2"/>
  <c r="AC434" i="2"/>
  <c r="AC344" i="2"/>
  <c r="AC111" i="2"/>
  <c r="AC724" i="2"/>
  <c r="AC225" i="2"/>
  <c r="AC43" i="2"/>
  <c r="AC678" i="2"/>
  <c r="AC610" i="2"/>
  <c r="AC550" i="2"/>
  <c r="AC669" i="2"/>
  <c r="AC378" i="2"/>
  <c r="AC238" i="2"/>
  <c r="AC184" i="2"/>
  <c r="AC487" i="2"/>
  <c r="AC139" i="2"/>
  <c r="AC40" i="2"/>
  <c r="AC220" i="2"/>
  <c r="AC322" i="2"/>
  <c r="AC492" i="2"/>
  <c r="AC194" i="2"/>
  <c r="AC731" i="2"/>
  <c r="AC254" i="2"/>
  <c r="AC638" i="2"/>
  <c r="AC141" i="2"/>
  <c r="AC89" i="2"/>
  <c r="AC690" i="2"/>
  <c r="AC574" i="2"/>
  <c r="J109" i="3" s="1"/>
  <c r="AC192" i="2"/>
  <c r="AC647" i="2"/>
  <c r="AC696" i="2"/>
  <c r="AC36" i="2"/>
  <c r="AC112" i="2"/>
  <c r="AC475" i="2"/>
  <c r="AC401" i="2"/>
  <c r="AC422" i="2"/>
  <c r="AC351" i="2"/>
  <c r="AC108" i="2"/>
  <c r="AC654" i="2"/>
  <c r="AC347" i="2"/>
  <c r="AC579" i="2"/>
  <c r="AC634" i="2"/>
  <c r="AC568" i="2"/>
  <c r="AC727" i="2"/>
  <c r="AC129" i="2"/>
  <c r="AC199" i="2"/>
  <c r="AC367" i="2"/>
  <c r="AC447" i="2"/>
  <c r="AC707" i="2"/>
  <c r="AC130" i="2"/>
  <c r="AC417" i="2"/>
  <c r="AC96" i="2"/>
  <c r="AC289" i="2"/>
  <c r="AC529" i="2"/>
  <c r="AC244" i="2"/>
  <c r="AC173" i="2"/>
  <c r="AC212" i="2"/>
  <c r="AC653" i="2"/>
  <c r="AC75" i="2"/>
  <c r="AC272" i="2"/>
  <c r="AC176" i="2"/>
  <c r="AC364" i="2"/>
  <c r="AC692" i="2"/>
  <c r="AC393" i="2"/>
  <c r="AC85" i="2"/>
  <c r="AC71" i="2"/>
  <c r="AC662" i="2"/>
  <c r="AC719" i="2"/>
  <c r="AC185" i="2"/>
  <c r="J58" i="3" s="1"/>
  <c r="AC636" i="2"/>
  <c r="AC223" i="2"/>
  <c r="AC702" i="2"/>
  <c r="AC405" i="2"/>
  <c r="AC667" i="2"/>
  <c r="AC490" i="2"/>
  <c r="AC584" i="2"/>
  <c r="AC621" i="2"/>
  <c r="AC699" i="2"/>
  <c r="AC619" i="2"/>
  <c r="AC608" i="2"/>
  <c r="AC742" i="2"/>
  <c r="AC150" i="2"/>
  <c r="AC399" i="2"/>
  <c r="AC560" i="2"/>
  <c r="AC418" i="2"/>
  <c r="AC279" i="2"/>
  <c r="AC310" i="2"/>
  <c r="AC644" i="2"/>
  <c r="AC639" i="2"/>
  <c r="AC343" i="2"/>
  <c r="AC100" i="2"/>
  <c r="AC257" i="2"/>
  <c r="AC482" i="2"/>
  <c r="AC448" i="2"/>
  <c r="AC314" i="2"/>
  <c r="AC657" i="2"/>
  <c r="AC541" i="2"/>
  <c r="AC327" i="2"/>
  <c r="AC578" i="2"/>
  <c r="AC633" i="2"/>
  <c r="AC397" i="2"/>
  <c r="J110" i="3" s="1"/>
  <c r="AC101" i="2"/>
  <c r="AC671" i="2"/>
  <c r="AC472" i="2"/>
  <c r="AC195" i="2"/>
  <c r="AC556" i="2"/>
  <c r="AC282" i="2"/>
  <c r="AC732" i="2"/>
  <c r="AC499" i="2"/>
  <c r="AC246" i="2"/>
  <c r="AC361" i="2"/>
  <c r="AC587" i="2"/>
  <c r="AC435" i="2"/>
  <c r="AC546" i="2"/>
  <c r="AC356" i="2"/>
  <c r="AC688" i="2"/>
  <c r="AC292" i="2"/>
  <c r="AC197" i="2"/>
  <c r="AC143" i="2"/>
  <c r="AC470" i="2"/>
  <c r="AC551" i="2"/>
  <c r="AC178" i="2"/>
  <c r="AC362" i="2"/>
  <c r="AC602" i="2"/>
  <c r="AC303" i="2"/>
  <c r="AC648" i="2"/>
  <c r="AC392" i="2"/>
  <c r="AC313" i="2"/>
  <c r="AC488" i="2"/>
  <c r="AC700" i="2"/>
  <c r="AC612" i="2"/>
  <c r="AC533" i="2"/>
  <c r="AC561" i="2"/>
  <c r="AC407" i="2"/>
  <c r="AC725" i="2"/>
  <c r="AC697" i="2"/>
  <c r="AC515" i="2"/>
  <c r="AC468" i="2"/>
  <c r="AC421" i="2"/>
  <c r="AC645" i="2"/>
  <c r="AC588" i="2"/>
  <c r="AC423" i="2"/>
  <c r="AC479" i="2"/>
  <c r="AC335" i="2"/>
  <c r="AC501" i="2"/>
  <c r="AC704" i="2"/>
  <c r="AC623" i="2"/>
  <c r="AC682" i="2"/>
  <c r="AC325" i="2"/>
  <c r="AC542" i="2"/>
  <c r="AC730" i="2"/>
  <c r="AC616" i="2"/>
  <c r="AC450" i="2"/>
  <c r="AC698" i="2"/>
  <c r="AC685" i="2"/>
  <c r="AC679" i="2"/>
  <c r="AC615" i="2"/>
  <c r="AC504" i="2"/>
  <c r="AC559" i="2"/>
  <c r="AC425" i="2"/>
  <c r="AC740" i="2"/>
  <c r="AC710" i="2"/>
  <c r="AC635" i="2"/>
  <c r="AC658" i="2"/>
  <c r="AC558" i="2"/>
  <c r="AC629" i="2"/>
  <c r="AC723" i="2"/>
  <c r="AC683" i="2"/>
  <c r="AC720" i="2"/>
  <c r="AC739" i="2"/>
  <c r="AC650" i="2"/>
  <c r="AC708" i="2"/>
  <c r="AC738" i="2"/>
  <c r="AC728" i="2"/>
  <c r="AC686" i="2"/>
  <c r="AC677" i="2"/>
  <c r="AC711" i="2"/>
  <c r="AC714" i="2"/>
  <c r="AC716" i="2"/>
  <c r="U609" i="2"/>
  <c r="U628" i="2"/>
  <c r="U599" i="2"/>
  <c r="U93" i="2"/>
  <c r="U323" i="2"/>
  <c r="U524" i="2"/>
  <c r="U512" i="2"/>
  <c r="U449" i="2"/>
  <c r="U379" i="2"/>
  <c r="U497" i="2"/>
  <c r="U408" i="2"/>
  <c r="U510" i="2"/>
  <c r="U689" i="2"/>
  <c r="U265" i="2"/>
  <c r="U132" i="2"/>
  <c r="U525" i="2"/>
  <c r="U464" i="2"/>
  <c r="U676" i="2"/>
  <c r="U348" i="2"/>
  <c r="U345" i="2"/>
  <c r="U52" i="2"/>
  <c r="U494" i="2"/>
  <c r="U536" i="2"/>
  <c r="U368" i="2"/>
  <c r="U523" i="2"/>
  <c r="U69" i="2"/>
  <c r="U333" i="2"/>
  <c r="U661" i="2"/>
  <c r="U211" i="2"/>
  <c r="U340" i="2"/>
  <c r="T45" i="3" s="1"/>
  <c r="U583" i="2"/>
  <c r="U269" i="2"/>
  <c r="T51" i="3" s="1"/>
  <c r="U65" i="2"/>
  <c r="U620" i="2"/>
  <c r="U4" i="2"/>
  <c r="U600" i="2"/>
  <c r="U151" i="2"/>
  <c r="U94" i="2"/>
  <c r="U115" i="2"/>
  <c r="U465" i="2"/>
  <c r="U339" i="2"/>
  <c r="U534" i="2"/>
  <c r="U336" i="2"/>
  <c r="U188" i="2"/>
  <c r="T16" i="3" s="1"/>
  <c r="U221" i="2"/>
  <c r="U205" i="2"/>
  <c r="U61" i="2"/>
  <c r="U641" i="2"/>
  <c r="U125" i="2"/>
  <c r="T11" i="3" s="1"/>
  <c r="U555" i="2"/>
  <c r="U355" i="2"/>
  <c r="U389" i="2"/>
  <c r="U153" i="2"/>
  <c r="U543" i="2"/>
  <c r="U117" i="2"/>
  <c r="U123" i="2"/>
  <c r="U521" i="2"/>
  <c r="U382" i="2"/>
  <c r="U624" i="2"/>
  <c r="U480" i="2"/>
  <c r="U395" i="2"/>
  <c r="U415" i="2"/>
  <c r="U365" i="2"/>
  <c r="U342" i="2"/>
  <c r="U157" i="2"/>
  <c r="U231" i="2"/>
  <c r="U273" i="2"/>
  <c r="U239" i="2"/>
  <c r="U121" i="2"/>
  <c r="U142" i="2"/>
  <c r="U359" i="2"/>
  <c r="U190" i="2"/>
  <c r="U86" i="2"/>
  <c r="U113" i="2"/>
  <c r="U433" i="2"/>
  <c r="U328" i="2"/>
  <c r="U266" i="2"/>
  <c r="U493" i="2"/>
  <c r="U651" i="2"/>
  <c r="U495" i="2"/>
  <c r="T94" i="3" s="1"/>
  <c r="U167" i="2"/>
  <c r="U429" i="2"/>
  <c r="U577" i="2"/>
  <c r="U169" i="2"/>
  <c r="U665" i="2"/>
  <c r="U227" i="2"/>
  <c r="U84" i="2"/>
  <c r="U6" i="2"/>
  <c r="U11" i="2"/>
  <c r="U460" i="2"/>
  <c r="U312" i="2"/>
  <c r="U394" i="2"/>
  <c r="U569" i="2"/>
  <c r="U383" i="2"/>
  <c r="U92" i="2"/>
  <c r="U200" i="2"/>
  <c r="U240" i="2"/>
  <c r="U148" i="2"/>
  <c r="U241" i="2"/>
  <c r="T17" i="3" s="1"/>
  <c r="U283" i="2"/>
  <c r="U458" i="2"/>
  <c r="U456" i="2"/>
  <c r="U127" i="2"/>
  <c r="U146" i="2"/>
  <c r="U262" i="2"/>
  <c r="U175" i="2"/>
  <c r="U294" i="2"/>
  <c r="U147" i="2"/>
  <c r="U152" i="2"/>
  <c r="U420" i="2"/>
  <c r="T119" i="3" s="1"/>
  <c r="U377" i="2"/>
  <c r="U267" i="2"/>
  <c r="U462" i="2"/>
  <c r="U409" i="2"/>
  <c r="U168" i="2"/>
  <c r="U461" i="2"/>
  <c r="U68" i="2"/>
  <c r="U91" i="2"/>
  <c r="U718" i="2"/>
  <c r="U22" i="2"/>
  <c r="U128" i="2"/>
  <c r="U210" i="2"/>
  <c r="U649" i="2"/>
  <c r="U189" i="2"/>
  <c r="U33" i="2"/>
  <c r="U245" i="2"/>
  <c r="U358" i="2"/>
  <c r="T59" i="3" s="1"/>
  <c r="U163" i="2"/>
  <c r="U37" i="2"/>
  <c r="U338" i="2"/>
  <c r="U7" i="2"/>
  <c r="U673" i="2"/>
  <c r="T60" i="3" s="1"/>
  <c r="U256" i="2"/>
  <c r="U721" i="2"/>
  <c r="U363" i="2"/>
  <c r="U687" i="2"/>
  <c r="U527" i="2"/>
  <c r="U705" i="2"/>
  <c r="U403" i="2"/>
  <c r="U593" i="2"/>
  <c r="U290" i="2"/>
  <c r="U319" i="2"/>
  <c r="U247" i="2"/>
  <c r="U260" i="2"/>
  <c r="U242" i="2"/>
  <c r="U381" i="2"/>
  <c r="U281" i="2"/>
  <c r="U105" i="2"/>
  <c r="U76" i="2"/>
  <c r="U259" i="2"/>
  <c r="U136" i="2"/>
  <c r="U95" i="2"/>
  <c r="U369" i="2"/>
  <c r="U384" i="2"/>
  <c r="T55" i="3" s="1"/>
  <c r="U170" i="2"/>
  <c r="U570" i="2"/>
  <c r="U299" i="2"/>
  <c r="U484" i="2"/>
  <c r="U329" i="2"/>
  <c r="U655" i="2"/>
  <c r="U513" i="2"/>
  <c r="U485" i="2"/>
  <c r="U553" i="2"/>
  <c r="U514" i="2"/>
  <c r="T120" i="3" s="1"/>
  <c r="U617" i="2"/>
  <c r="U306" i="2"/>
  <c r="U453" i="2"/>
  <c r="U660" i="2"/>
  <c r="U603" i="2"/>
  <c r="U519" i="2"/>
  <c r="U26" i="2"/>
  <c r="U20" i="2"/>
  <c r="U713" i="2"/>
  <c r="U592" i="2"/>
  <c r="U674" i="2"/>
  <c r="U248" i="2"/>
  <c r="U444" i="2"/>
  <c r="U79" i="2"/>
  <c r="U607" i="2"/>
  <c r="U627" i="2"/>
  <c r="U182" i="2"/>
  <c r="U404" i="2"/>
  <c r="U10" i="2"/>
  <c r="U567" i="2"/>
  <c r="U30" i="2"/>
  <c r="U253" i="2"/>
  <c r="U537" i="2"/>
  <c r="U466" i="2"/>
  <c r="U442" i="2"/>
  <c r="U46" i="2"/>
  <c r="U215" i="2"/>
  <c r="U640" i="2"/>
  <c r="U145" i="2"/>
  <c r="U330" i="2"/>
  <c r="U663" i="2"/>
  <c r="U331" i="2"/>
  <c r="U233" i="2"/>
  <c r="U659" i="2"/>
  <c r="U214" i="2"/>
  <c r="U632" i="2"/>
  <c r="U517" i="2"/>
  <c r="U402" i="2"/>
  <c r="T62" i="3" s="1"/>
  <c r="U305" i="2"/>
  <c r="U557" i="2"/>
  <c r="U549" i="2"/>
  <c r="U81" i="2"/>
  <c r="U180" i="2"/>
  <c r="U360" i="2"/>
  <c r="U109" i="2"/>
  <c r="U414" i="2"/>
  <c r="U538" i="2"/>
  <c r="U643" i="2"/>
  <c r="U67" i="2"/>
  <c r="U48" i="2"/>
  <c r="U104" i="2"/>
  <c r="U471" i="2"/>
  <c r="U9" i="2"/>
  <c r="U547" i="2"/>
  <c r="U181" i="2"/>
  <c r="U451" i="2"/>
  <c r="U171" i="2"/>
  <c r="U431" i="2"/>
  <c r="U275" i="2"/>
  <c r="U82" i="2"/>
  <c r="U87" i="2"/>
  <c r="U539" i="2"/>
  <c r="U126" i="2"/>
  <c r="U412" i="2"/>
  <c r="U489" i="2"/>
  <c r="U440" i="2"/>
  <c r="U664" i="2"/>
  <c r="U390" i="2"/>
  <c r="U158" i="2"/>
  <c r="U250" i="2"/>
  <c r="U307" i="2"/>
  <c r="U733" i="2"/>
  <c r="U137" i="2"/>
  <c r="U459" i="2"/>
  <c r="U598" i="2"/>
  <c r="U675" i="2"/>
  <c r="U277" i="2"/>
  <c r="U8" i="2"/>
  <c r="U438" i="2"/>
  <c r="U375" i="2"/>
  <c r="U287" i="2"/>
  <c r="U66" i="2"/>
  <c r="U72" i="2"/>
  <c r="U722" i="2"/>
  <c r="U213" i="2"/>
  <c r="T56" i="3" s="1"/>
  <c r="U341" i="2"/>
  <c r="U334" i="2"/>
  <c r="U13" i="2"/>
  <c r="U580" i="2"/>
  <c r="U445" i="2"/>
  <c r="U55" i="2"/>
  <c r="U63" i="2"/>
  <c r="U24" i="2"/>
  <c r="U506" i="2"/>
  <c r="U45" i="2"/>
  <c r="U585" i="2"/>
  <c r="U436" i="2"/>
  <c r="U576" i="2"/>
  <c r="U703" i="2"/>
  <c r="U41" i="2"/>
  <c r="U373" i="2"/>
  <c r="U352" i="2"/>
  <c r="U74" i="2"/>
  <c r="U350" i="2"/>
  <c r="U476" i="2"/>
  <c r="U183" i="2"/>
  <c r="U357" i="2"/>
  <c r="U424" i="2"/>
  <c r="U201" i="2"/>
  <c r="U572" i="2"/>
  <c r="U324" i="2"/>
  <c r="U427" i="2"/>
  <c r="U206" i="2"/>
  <c r="U391" i="2"/>
  <c r="U452" i="2"/>
  <c r="U228" i="2"/>
  <c r="U478" i="2"/>
  <c r="U222" i="2"/>
  <c r="U54" i="2"/>
  <c r="U432" i="2"/>
  <c r="U701" i="2"/>
  <c r="U280" i="2"/>
  <c r="U98" i="2"/>
  <c r="U386" i="2"/>
  <c r="U509" i="2"/>
  <c r="U110" i="2"/>
  <c r="U596" i="2"/>
  <c r="U186" i="2"/>
  <c r="U252" i="2"/>
  <c r="U3" i="2"/>
  <c r="U97" i="2"/>
  <c r="U695" i="2"/>
  <c r="U284" i="2"/>
  <c r="U535" i="2"/>
  <c r="T107" i="3" s="1"/>
  <c r="U196" i="2"/>
  <c r="U164" i="2"/>
  <c r="U589" i="2"/>
  <c r="U622" i="2"/>
  <c r="U486" i="2"/>
  <c r="U80" i="2"/>
  <c r="U118" i="2"/>
  <c r="U385" i="2"/>
  <c r="U311" i="2"/>
  <c r="U477" i="2"/>
  <c r="U496" i="2"/>
  <c r="U49" i="2"/>
  <c r="U90" i="2"/>
  <c r="U594" i="2"/>
  <c r="U371" i="2"/>
  <c r="U62" i="2"/>
  <c r="U337" i="2"/>
  <c r="U326" i="2"/>
  <c r="U249" i="2"/>
  <c r="U398" i="2"/>
  <c r="U291" i="2"/>
  <c r="U317" i="2"/>
  <c r="U295" i="2"/>
  <c r="T57" i="3" s="1"/>
  <c r="U131" i="2"/>
  <c r="U174" i="2"/>
  <c r="U308" i="2"/>
  <c r="U21" i="2"/>
  <c r="U193" i="2"/>
  <c r="U483" i="2"/>
  <c r="U149" i="2"/>
  <c r="U717" i="2"/>
  <c r="U216" i="2"/>
  <c r="T26" i="3" s="1"/>
  <c r="U99" i="2"/>
  <c r="U630" i="2"/>
  <c r="U258" i="2"/>
  <c r="U119" i="2"/>
  <c r="U712" i="2"/>
  <c r="U229" i="2"/>
  <c r="U437" i="2"/>
  <c r="U298" i="2"/>
  <c r="U27" i="2"/>
  <c r="U300" i="2"/>
  <c r="U595" i="2"/>
  <c r="U508" i="2"/>
  <c r="U274" i="2"/>
  <c r="U73" i="2"/>
  <c r="U264" i="2"/>
  <c r="U202" i="2"/>
  <c r="U161" i="2"/>
  <c r="U302" i="2"/>
  <c r="U207" i="2"/>
  <c r="U29" i="2"/>
  <c r="U31" i="2"/>
  <c r="U102" i="2"/>
  <c r="U726" i="2"/>
  <c r="U416" i="2"/>
  <c r="U666" i="2"/>
  <c r="U106" i="2"/>
  <c r="U637" i="2"/>
  <c r="U51" i="2"/>
  <c r="U179" i="2"/>
  <c r="U540" i="2"/>
  <c r="U586" i="2"/>
  <c r="U349" i="2"/>
  <c r="U83" i="2"/>
  <c r="U15" i="2"/>
  <c r="U566" i="2"/>
  <c r="U226" i="2"/>
  <c r="U597" i="2"/>
  <c r="U441" i="2"/>
  <c r="U12" i="2"/>
  <c r="U156" i="2"/>
  <c r="U590" i="2"/>
  <c r="U278" i="2"/>
  <c r="U64" i="2"/>
  <c r="U522" i="2"/>
  <c r="U209" i="2"/>
  <c r="U5" i="2"/>
  <c r="T12" i="3" s="1"/>
  <c r="U234" i="2"/>
  <c r="U124" i="2"/>
  <c r="U581" i="2"/>
  <c r="U219" i="2"/>
  <c r="U268" i="2"/>
  <c r="U646" i="2"/>
  <c r="U446" i="2"/>
  <c r="U715" i="2"/>
  <c r="U16" i="2"/>
  <c r="U288" i="2"/>
  <c r="U473" i="2"/>
  <c r="U591" i="2"/>
  <c r="T48" i="3" s="1"/>
  <c r="U454" i="2"/>
  <c r="U154" i="2"/>
  <c r="U500" i="2"/>
  <c r="U2" i="2"/>
  <c r="U208" i="2"/>
  <c r="U53" i="2"/>
  <c r="U235" i="2"/>
  <c r="U251" i="2"/>
  <c r="U428" i="2"/>
  <c r="U162" i="2"/>
  <c r="U25" i="2"/>
  <c r="U166" i="2"/>
  <c r="U177" i="2"/>
  <c r="U320" i="2"/>
  <c r="T64" i="3" s="1"/>
  <c r="U14" i="2"/>
  <c r="U694" i="2"/>
  <c r="U626" i="2"/>
  <c r="U224" i="2"/>
  <c r="U133" i="2"/>
  <c r="U530" i="2"/>
  <c r="U35" i="2"/>
  <c r="U304" i="2"/>
  <c r="U155" i="2"/>
  <c r="U18" i="2"/>
  <c r="U107" i="2"/>
  <c r="U400" i="2"/>
  <c r="U204" i="2"/>
  <c r="U374" i="2"/>
  <c r="U564" i="2"/>
  <c r="U296" i="2"/>
  <c r="U39" i="2"/>
  <c r="U396" i="2"/>
  <c r="U230" i="2"/>
  <c r="U582" i="2"/>
  <c r="U78" i="2"/>
  <c r="U575" i="2"/>
  <c r="U57" i="2"/>
  <c r="U271" i="2"/>
  <c r="U481" i="2"/>
  <c r="U103" i="2"/>
  <c r="U301" i="2"/>
  <c r="U684" i="2"/>
  <c r="U691" i="2"/>
  <c r="U604" i="2"/>
  <c r="U309" i="2"/>
  <c r="U270" i="2"/>
  <c r="U380" i="2"/>
  <c r="U611" i="2"/>
  <c r="U565" i="2"/>
  <c r="U165" i="2"/>
  <c r="U243" i="2"/>
  <c r="U38" i="2"/>
  <c r="U503" i="2"/>
  <c r="U614" i="2"/>
  <c r="U88" i="2"/>
  <c r="U563" i="2"/>
  <c r="U741" i="2"/>
  <c r="U59" i="2"/>
  <c r="U122" i="2"/>
  <c r="U625" i="2"/>
  <c r="U263" i="2"/>
  <c r="U217" i="2"/>
  <c r="U315" i="2"/>
  <c r="U160" i="2"/>
  <c r="U285" i="2"/>
  <c r="U729" i="2"/>
  <c r="U353" i="2"/>
  <c r="U706" i="2"/>
  <c r="U44" i="2"/>
  <c r="U77" i="2"/>
  <c r="U276" i="2"/>
  <c r="U571" i="2"/>
  <c r="U376" i="2"/>
  <c r="U413" i="2"/>
  <c r="U552" i="2"/>
  <c r="U670" i="2"/>
  <c r="U237" i="2"/>
  <c r="U518" i="2"/>
  <c r="U528" i="2"/>
  <c r="U191" i="2"/>
  <c r="U387" i="2"/>
  <c r="U388" i="2"/>
  <c r="U548" i="2"/>
  <c r="U652" i="2"/>
  <c r="U286" i="2"/>
  <c r="U443" i="2"/>
  <c r="U457" i="2"/>
  <c r="U532" i="2"/>
  <c r="U34" i="2"/>
  <c r="U261" i="2"/>
  <c r="U439" i="2"/>
  <c r="U406" i="2"/>
  <c r="U366" i="2"/>
  <c r="U58" i="2"/>
  <c r="U116" i="2"/>
  <c r="U430" i="2"/>
  <c r="U140" i="2"/>
  <c r="U236" i="2"/>
  <c r="U159" i="2"/>
  <c r="U554" i="2"/>
  <c r="U419" i="2"/>
  <c r="U736" i="2"/>
  <c r="U138" i="2"/>
  <c r="U693" i="2"/>
  <c r="U709" i="2"/>
  <c r="U293" i="2"/>
  <c r="U187" i="2"/>
  <c r="U505" i="2"/>
  <c r="U318" i="2"/>
  <c r="U668" i="2"/>
  <c r="U28" i="2"/>
  <c r="U19" i="2"/>
  <c r="U198" i="2"/>
  <c r="U469" i="2"/>
  <c r="U573" i="2"/>
  <c r="U17" i="2"/>
  <c r="T2" i="3" s="1"/>
  <c r="U144" i="2"/>
  <c r="U42" i="2"/>
  <c r="U372" i="2"/>
  <c r="U681" i="2"/>
  <c r="U218" i="2"/>
  <c r="U321" i="2"/>
  <c r="U354" i="2"/>
  <c r="U23" i="2"/>
  <c r="U463" i="2"/>
  <c r="U631" i="2"/>
  <c r="U297" i="2"/>
  <c r="U426" i="2"/>
  <c r="U135" i="2"/>
  <c r="U134" i="2"/>
  <c r="U544" i="2"/>
  <c r="U474" i="2"/>
  <c r="U526" i="2"/>
  <c r="U47" i="2"/>
  <c r="U562" i="2"/>
  <c r="U332" i="2"/>
  <c r="U507" i="2"/>
  <c r="U516" i="2"/>
  <c r="U531" i="2"/>
  <c r="U56" i="2"/>
  <c r="U467" i="2"/>
  <c r="U498" i="2"/>
  <c r="U50" i="2"/>
  <c r="U502" i="2"/>
  <c r="U605" i="2"/>
  <c r="U370" i="2"/>
  <c r="U511" i="2"/>
  <c r="U114" i="2"/>
  <c r="U734" i="2"/>
  <c r="U601" i="2"/>
  <c r="U232" i="2"/>
  <c r="T15" i="3" s="1"/>
  <c r="U618" i="2"/>
  <c r="U70" i="2"/>
  <c r="U680" i="2"/>
  <c r="U737" i="2"/>
  <c r="U255" i="2"/>
  <c r="U613" i="2"/>
  <c r="U606" i="2"/>
  <c r="U316" i="2"/>
  <c r="T32" i="3" s="1"/>
  <c r="U520" i="2"/>
  <c r="U120" i="2"/>
  <c r="U642" i="2"/>
  <c r="U545" i="2"/>
  <c r="U735" i="2"/>
  <c r="U410" i="2"/>
  <c r="U656" i="2"/>
  <c r="U455" i="2"/>
  <c r="U672" i="2"/>
  <c r="U172" i="2"/>
  <c r="U32" i="2"/>
  <c r="U491" i="2"/>
  <c r="U60" i="2"/>
  <c r="U203" i="2"/>
  <c r="U411" i="2"/>
  <c r="U346" i="2"/>
  <c r="U434" i="2"/>
  <c r="U344" i="2"/>
  <c r="U111" i="2"/>
  <c r="U724" i="2"/>
  <c r="U225" i="2"/>
  <c r="U43" i="2"/>
  <c r="U678" i="2"/>
  <c r="U610" i="2"/>
  <c r="U550" i="2"/>
  <c r="U669" i="2"/>
  <c r="U378" i="2"/>
  <c r="U238" i="2"/>
  <c r="U184" i="2"/>
  <c r="U487" i="2"/>
  <c r="U139" i="2"/>
  <c r="U40" i="2"/>
  <c r="U220" i="2"/>
  <c r="U322" i="2"/>
  <c r="U492" i="2"/>
  <c r="U194" i="2"/>
  <c r="U731" i="2"/>
  <c r="U254" i="2"/>
  <c r="U638" i="2"/>
  <c r="U141" i="2"/>
  <c r="U89" i="2"/>
  <c r="U690" i="2"/>
  <c r="U574" i="2"/>
  <c r="T109" i="3" s="1"/>
  <c r="U192" i="2"/>
  <c r="U647" i="2"/>
  <c r="U696" i="2"/>
  <c r="U36" i="2"/>
  <c r="U112" i="2"/>
  <c r="U475" i="2"/>
  <c r="U401" i="2"/>
  <c r="U422" i="2"/>
  <c r="U351" i="2"/>
  <c r="U108" i="2"/>
  <c r="U654" i="2"/>
  <c r="U347" i="2"/>
  <c r="U579" i="2"/>
  <c r="U634" i="2"/>
  <c r="U568" i="2"/>
  <c r="U727" i="2"/>
  <c r="U129" i="2"/>
  <c r="U199" i="2"/>
  <c r="U367" i="2"/>
  <c r="U447" i="2"/>
  <c r="U707" i="2"/>
  <c r="U130" i="2"/>
  <c r="U417" i="2"/>
  <c r="U96" i="2"/>
  <c r="U289" i="2"/>
  <c r="U529" i="2"/>
  <c r="U244" i="2"/>
  <c r="U173" i="2"/>
  <c r="U212" i="2"/>
  <c r="U653" i="2"/>
  <c r="U75" i="2"/>
  <c r="U272" i="2"/>
  <c r="U176" i="2"/>
  <c r="U364" i="2"/>
  <c r="U692" i="2"/>
  <c r="U393" i="2"/>
  <c r="U85" i="2"/>
  <c r="U71" i="2"/>
  <c r="U662" i="2"/>
  <c r="U719" i="2"/>
  <c r="U185" i="2"/>
  <c r="T58" i="3" s="1"/>
  <c r="U636" i="2"/>
  <c r="U223" i="2"/>
  <c r="U702" i="2"/>
  <c r="U405" i="2"/>
  <c r="U667" i="2"/>
  <c r="U490" i="2"/>
  <c r="U584" i="2"/>
  <c r="U621" i="2"/>
  <c r="U699" i="2"/>
  <c r="U619" i="2"/>
  <c r="U608" i="2"/>
  <c r="U742" i="2"/>
  <c r="U150" i="2"/>
  <c r="U399" i="2"/>
  <c r="U560" i="2"/>
  <c r="U418" i="2"/>
  <c r="U279" i="2"/>
  <c r="U310" i="2"/>
  <c r="U644" i="2"/>
  <c r="U639" i="2"/>
  <c r="U343" i="2"/>
  <c r="U100" i="2"/>
  <c r="U257" i="2"/>
  <c r="U482" i="2"/>
  <c r="U448" i="2"/>
  <c r="U314" i="2"/>
  <c r="U657" i="2"/>
  <c r="U541" i="2"/>
  <c r="U327" i="2"/>
  <c r="U578" i="2"/>
  <c r="U633" i="2"/>
  <c r="U397" i="2"/>
  <c r="T110" i="3" s="1"/>
  <c r="U101" i="2"/>
  <c r="U671" i="2"/>
  <c r="U472" i="2"/>
  <c r="U195" i="2"/>
  <c r="U556" i="2"/>
  <c r="U282" i="2"/>
  <c r="U732" i="2"/>
  <c r="U499" i="2"/>
  <c r="U246" i="2"/>
  <c r="U361" i="2"/>
  <c r="U587" i="2"/>
  <c r="U435" i="2"/>
  <c r="U546" i="2"/>
  <c r="U356" i="2"/>
  <c r="U688" i="2"/>
  <c r="U292" i="2"/>
  <c r="U197" i="2"/>
  <c r="U143" i="2"/>
  <c r="U470" i="2"/>
  <c r="U551" i="2"/>
  <c r="U178" i="2"/>
  <c r="U362" i="2"/>
  <c r="U602" i="2"/>
  <c r="U303" i="2"/>
  <c r="U648" i="2"/>
  <c r="U392" i="2"/>
  <c r="U313" i="2"/>
  <c r="U488" i="2"/>
  <c r="U700" i="2"/>
  <c r="U612" i="2"/>
  <c r="U533" i="2"/>
  <c r="U561" i="2"/>
  <c r="U407" i="2"/>
  <c r="U725" i="2"/>
  <c r="U697" i="2"/>
  <c r="U515" i="2"/>
  <c r="U468" i="2"/>
  <c r="U421" i="2"/>
  <c r="U645" i="2"/>
  <c r="U588" i="2"/>
  <c r="U423" i="2"/>
  <c r="U479" i="2"/>
  <c r="U335" i="2"/>
  <c r="U501" i="2"/>
  <c r="U704" i="2"/>
  <c r="U623" i="2"/>
  <c r="U682" i="2"/>
  <c r="U325" i="2"/>
  <c r="U542" i="2"/>
  <c r="U730" i="2"/>
  <c r="U616" i="2"/>
  <c r="U450" i="2"/>
  <c r="U698" i="2"/>
  <c r="U685" i="2"/>
  <c r="U679" i="2"/>
  <c r="U615" i="2"/>
  <c r="U504" i="2"/>
  <c r="U559" i="2"/>
  <c r="U425" i="2"/>
  <c r="U740" i="2"/>
  <c r="U710" i="2"/>
  <c r="U635" i="2"/>
  <c r="U658" i="2"/>
  <c r="U558" i="2"/>
  <c r="U629" i="2"/>
  <c r="U723" i="2"/>
  <c r="U683" i="2"/>
  <c r="U720" i="2"/>
  <c r="U739" i="2"/>
  <c r="U650" i="2"/>
  <c r="U708" i="2"/>
  <c r="U738" i="2"/>
  <c r="U728" i="2"/>
  <c r="U686" i="2"/>
  <c r="U677" i="2"/>
  <c r="U711" i="2"/>
  <c r="U714" i="2"/>
  <c r="U716" i="2"/>
  <c r="T609" i="2"/>
  <c r="T628" i="2"/>
  <c r="T599" i="2"/>
  <c r="T93" i="2"/>
  <c r="T323" i="2"/>
  <c r="T524" i="2"/>
  <c r="T512" i="2"/>
  <c r="T449" i="2"/>
  <c r="T379" i="2"/>
  <c r="S20" i="3" s="1"/>
  <c r="T497" i="2"/>
  <c r="T408" i="2"/>
  <c r="T510" i="2"/>
  <c r="T689" i="2"/>
  <c r="T265" i="2"/>
  <c r="T132" i="2"/>
  <c r="T525" i="2"/>
  <c r="T464" i="2"/>
  <c r="T676" i="2"/>
  <c r="T348" i="2"/>
  <c r="T345" i="2"/>
  <c r="T52" i="2"/>
  <c r="T494" i="2"/>
  <c r="T536" i="2"/>
  <c r="T368" i="2"/>
  <c r="T523" i="2"/>
  <c r="T69" i="2"/>
  <c r="T333" i="2"/>
  <c r="T661" i="2"/>
  <c r="T211" i="2"/>
  <c r="T340" i="2"/>
  <c r="T583" i="2"/>
  <c r="T269" i="2"/>
  <c r="S51" i="3" s="1"/>
  <c r="T65" i="2"/>
  <c r="T620" i="2"/>
  <c r="T4" i="2"/>
  <c r="T600" i="2"/>
  <c r="T151" i="2"/>
  <c r="T94" i="2"/>
  <c r="T115" i="2"/>
  <c r="T465" i="2"/>
  <c r="T339" i="2"/>
  <c r="T534" i="2"/>
  <c r="T336" i="2"/>
  <c r="T188" i="2"/>
  <c r="S16" i="3" s="1"/>
  <c r="T221" i="2"/>
  <c r="S21" i="3" s="1"/>
  <c r="T205" i="2"/>
  <c r="T61" i="2"/>
  <c r="T641" i="2"/>
  <c r="T125" i="2"/>
  <c r="S11" i="3" s="1"/>
  <c r="T555" i="2"/>
  <c r="T355" i="2"/>
  <c r="T389" i="2"/>
  <c r="T153" i="2"/>
  <c r="T543" i="2"/>
  <c r="T117" i="2"/>
  <c r="T123" i="2"/>
  <c r="T521" i="2"/>
  <c r="T382" i="2"/>
  <c r="T624" i="2"/>
  <c r="T480" i="2"/>
  <c r="T395" i="2"/>
  <c r="T415" i="2"/>
  <c r="T365" i="2"/>
  <c r="T342" i="2"/>
  <c r="T157" i="2"/>
  <c r="T231" i="2"/>
  <c r="T273" i="2"/>
  <c r="T239" i="2"/>
  <c r="T121" i="2"/>
  <c r="T142" i="2"/>
  <c r="T359" i="2"/>
  <c r="T190" i="2"/>
  <c r="T86" i="2"/>
  <c r="T113" i="2"/>
  <c r="T433" i="2"/>
  <c r="T328" i="2"/>
  <c r="T266" i="2"/>
  <c r="T493" i="2"/>
  <c r="T651" i="2"/>
  <c r="T495" i="2"/>
  <c r="T167" i="2"/>
  <c r="T429" i="2"/>
  <c r="T577" i="2"/>
  <c r="T169" i="2"/>
  <c r="T665" i="2"/>
  <c r="T227" i="2"/>
  <c r="T84" i="2"/>
  <c r="T6" i="2"/>
  <c r="S4" i="3" s="1"/>
  <c r="T11" i="2"/>
  <c r="T460" i="2"/>
  <c r="T312" i="2"/>
  <c r="T394" i="2"/>
  <c r="T569" i="2"/>
  <c r="T383" i="2"/>
  <c r="T92" i="2"/>
  <c r="T200" i="2"/>
  <c r="T240" i="2"/>
  <c r="T148" i="2"/>
  <c r="T241" i="2"/>
  <c r="S17" i="3" s="1"/>
  <c r="T283" i="2"/>
  <c r="T458" i="2"/>
  <c r="T456" i="2"/>
  <c r="T127" i="2"/>
  <c r="T146" i="2"/>
  <c r="T262" i="2"/>
  <c r="T175" i="2"/>
  <c r="T294" i="2"/>
  <c r="T147" i="2"/>
  <c r="T152" i="2"/>
  <c r="T420" i="2"/>
  <c r="S119" i="3" s="1"/>
  <c r="T377" i="2"/>
  <c r="T267" i="2"/>
  <c r="T462" i="2"/>
  <c r="T409" i="2"/>
  <c r="T168" i="2"/>
  <c r="T461" i="2"/>
  <c r="T68" i="2"/>
  <c r="T91" i="2"/>
  <c r="T718" i="2"/>
  <c r="T22" i="2"/>
  <c r="T128" i="2"/>
  <c r="T210" i="2"/>
  <c r="T649" i="2"/>
  <c r="T189" i="2"/>
  <c r="T33" i="2"/>
  <c r="T245" i="2"/>
  <c r="T358" i="2"/>
  <c r="S59" i="3" s="1"/>
  <c r="T163" i="2"/>
  <c r="T37" i="2"/>
  <c r="T338" i="2"/>
  <c r="T7" i="2"/>
  <c r="T673" i="2"/>
  <c r="S60" i="3" s="1"/>
  <c r="T256" i="2"/>
  <c r="T721" i="2"/>
  <c r="T363" i="2"/>
  <c r="T687" i="2"/>
  <c r="T527" i="2"/>
  <c r="T705" i="2"/>
  <c r="T403" i="2"/>
  <c r="T593" i="2"/>
  <c r="T290" i="2"/>
  <c r="T319" i="2"/>
  <c r="T247" i="2"/>
  <c r="T260" i="2"/>
  <c r="T242" i="2"/>
  <c r="T381" i="2"/>
  <c r="T281" i="2"/>
  <c r="T105" i="2"/>
  <c r="T76" i="2"/>
  <c r="T259" i="2"/>
  <c r="T136" i="2"/>
  <c r="T95" i="2"/>
  <c r="T369" i="2"/>
  <c r="T384" i="2"/>
  <c r="S55" i="3" s="1"/>
  <c r="T170" i="2"/>
  <c r="T570" i="2"/>
  <c r="T299" i="2"/>
  <c r="T484" i="2"/>
  <c r="T329" i="2"/>
  <c r="T655" i="2"/>
  <c r="T513" i="2"/>
  <c r="T485" i="2"/>
  <c r="T553" i="2"/>
  <c r="T514" i="2"/>
  <c r="S120" i="3" s="1"/>
  <c r="T617" i="2"/>
  <c r="T306" i="2"/>
  <c r="T453" i="2"/>
  <c r="T660" i="2"/>
  <c r="T603" i="2"/>
  <c r="T519" i="2"/>
  <c r="T26" i="2"/>
  <c r="T20" i="2"/>
  <c r="T713" i="2"/>
  <c r="T592" i="2"/>
  <c r="T674" i="2"/>
  <c r="T248" i="2"/>
  <c r="T444" i="2"/>
  <c r="T79" i="2"/>
  <c r="T607" i="2"/>
  <c r="T627" i="2"/>
  <c r="T182" i="2"/>
  <c r="T404" i="2"/>
  <c r="T10" i="2"/>
  <c r="T567" i="2"/>
  <c r="T30" i="2"/>
  <c r="T253" i="2"/>
  <c r="T537" i="2"/>
  <c r="T466" i="2"/>
  <c r="T442" i="2"/>
  <c r="T46" i="2"/>
  <c r="T215" i="2"/>
  <c r="T640" i="2"/>
  <c r="T145" i="2"/>
  <c r="T330" i="2"/>
  <c r="T663" i="2"/>
  <c r="T331" i="2"/>
  <c r="T233" i="2"/>
  <c r="T659" i="2"/>
  <c r="T214" i="2"/>
  <c r="T632" i="2"/>
  <c r="T517" i="2"/>
  <c r="T402" i="2"/>
  <c r="S62" i="3" s="1"/>
  <c r="T305" i="2"/>
  <c r="T557" i="2"/>
  <c r="T549" i="2"/>
  <c r="T81" i="2"/>
  <c r="T180" i="2"/>
  <c r="T360" i="2"/>
  <c r="T109" i="2"/>
  <c r="T414" i="2"/>
  <c r="T538" i="2"/>
  <c r="T643" i="2"/>
  <c r="T67" i="2"/>
  <c r="T48" i="2"/>
  <c r="T104" i="2"/>
  <c r="T471" i="2"/>
  <c r="T9" i="2"/>
  <c r="T547" i="2"/>
  <c r="T181" i="2"/>
  <c r="T451" i="2"/>
  <c r="T171" i="2"/>
  <c r="T431" i="2"/>
  <c r="T275" i="2"/>
  <c r="T82" i="2"/>
  <c r="T87" i="2"/>
  <c r="T539" i="2"/>
  <c r="T126" i="2"/>
  <c r="T412" i="2"/>
  <c r="T489" i="2"/>
  <c r="T440" i="2"/>
  <c r="T664" i="2"/>
  <c r="T390" i="2"/>
  <c r="T158" i="2"/>
  <c r="T250" i="2"/>
  <c r="T307" i="2"/>
  <c r="T733" i="2"/>
  <c r="T137" i="2"/>
  <c r="T459" i="2"/>
  <c r="T598" i="2"/>
  <c r="T675" i="2"/>
  <c r="T277" i="2"/>
  <c r="T8" i="2"/>
  <c r="T438" i="2"/>
  <c r="T375" i="2"/>
  <c r="T287" i="2"/>
  <c r="T66" i="2"/>
  <c r="T72" i="2"/>
  <c r="T722" i="2"/>
  <c r="T213" i="2"/>
  <c r="S56" i="3" s="1"/>
  <c r="T341" i="2"/>
  <c r="T334" i="2"/>
  <c r="T13" i="2"/>
  <c r="T580" i="2"/>
  <c r="T445" i="2"/>
  <c r="T55" i="2"/>
  <c r="T63" i="2"/>
  <c r="T24" i="2"/>
  <c r="T506" i="2"/>
  <c r="T45" i="2"/>
  <c r="T585" i="2"/>
  <c r="T436" i="2"/>
  <c r="T576" i="2"/>
  <c r="T703" i="2"/>
  <c r="T41" i="2"/>
  <c r="T373" i="2"/>
  <c r="T352" i="2"/>
  <c r="T74" i="2"/>
  <c r="T350" i="2"/>
  <c r="T476" i="2"/>
  <c r="T183" i="2"/>
  <c r="T357" i="2"/>
  <c r="T424" i="2"/>
  <c r="T201" i="2"/>
  <c r="T572" i="2"/>
  <c r="T324" i="2"/>
  <c r="T427" i="2"/>
  <c r="T206" i="2"/>
  <c r="T391" i="2"/>
  <c r="T452" i="2"/>
  <c r="T228" i="2"/>
  <c r="T478" i="2"/>
  <c r="T222" i="2"/>
  <c r="T54" i="2"/>
  <c r="T432" i="2"/>
  <c r="T701" i="2"/>
  <c r="T280" i="2"/>
  <c r="T98" i="2"/>
  <c r="T386" i="2"/>
  <c r="T509" i="2"/>
  <c r="T110" i="2"/>
  <c r="T596" i="2"/>
  <c r="T186" i="2"/>
  <c r="T252" i="2"/>
  <c r="T3" i="2"/>
  <c r="T97" i="2"/>
  <c r="T695" i="2"/>
  <c r="T284" i="2"/>
  <c r="T535" i="2"/>
  <c r="S107" i="3" s="1"/>
  <c r="T196" i="2"/>
  <c r="T164" i="2"/>
  <c r="T589" i="2"/>
  <c r="T622" i="2"/>
  <c r="T486" i="2"/>
  <c r="T80" i="2"/>
  <c r="T118" i="2"/>
  <c r="T385" i="2"/>
  <c r="T311" i="2"/>
  <c r="T477" i="2"/>
  <c r="T496" i="2"/>
  <c r="T49" i="2"/>
  <c r="T90" i="2"/>
  <c r="T594" i="2"/>
  <c r="T371" i="2"/>
  <c r="T62" i="2"/>
  <c r="T337" i="2"/>
  <c r="T326" i="2"/>
  <c r="T249" i="2"/>
  <c r="T398" i="2"/>
  <c r="T291" i="2"/>
  <c r="T317" i="2"/>
  <c r="T295" i="2"/>
  <c r="S57" i="3" s="1"/>
  <c r="T131" i="2"/>
  <c r="T174" i="2"/>
  <c r="T308" i="2"/>
  <c r="T21" i="2"/>
  <c r="T193" i="2"/>
  <c r="T483" i="2"/>
  <c r="T149" i="2"/>
  <c r="T717" i="2"/>
  <c r="T216" i="2"/>
  <c r="T99" i="2"/>
  <c r="T630" i="2"/>
  <c r="T258" i="2"/>
  <c r="T119" i="2"/>
  <c r="T712" i="2"/>
  <c r="T229" i="2"/>
  <c r="T437" i="2"/>
  <c r="T298" i="2"/>
  <c r="T27" i="2"/>
  <c r="T300" i="2"/>
  <c r="T595" i="2"/>
  <c r="T508" i="2"/>
  <c r="T274" i="2"/>
  <c r="T73" i="2"/>
  <c r="T264" i="2"/>
  <c r="T202" i="2"/>
  <c r="T161" i="2"/>
  <c r="T302" i="2"/>
  <c r="T207" i="2"/>
  <c r="T29" i="2"/>
  <c r="T31" i="2"/>
  <c r="T102" i="2"/>
  <c r="T726" i="2"/>
  <c r="T416" i="2"/>
  <c r="T666" i="2"/>
  <c r="T106" i="2"/>
  <c r="T637" i="2"/>
  <c r="T51" i="2"/>
  <c r="T179" i="2"/>
  <c r="T540" i="2"/>
  <c r="T586" i="2"/>
  <c r="T349" i="2"/>
  <c r="T83" i="2"/>
  <c r="T15" i="2"/>
  <c r="T566" i="2"/>
  <c r="T226" i="2"/>
  <c r="T597" i="2"/>
  <c r="T441" i="2"/>
  <c r="T12" i="2"/>
  <c r="T156" i="2"/>
  <c r="T590" i="2"/>
  <c r="T278" i="2"/>
  <c r="T64" i="2"/>
  <c r="T522" i="2"/>
  <c r="T209" i="2"/>
  <c r="T5" i="2"/>
  <c r="S12" i="3" s="1"/>
  <c r="T234" i="2"/>
  <c r="T124" i="2"/>
  <c r="T581" i="2"/>
  <c r="T219" i="2"/>
  <c r="S7" i="3" s="1"/>
  <c r="T268" i="2"/>
  <c r="T646" i="2"/>
  <c r="T446" i="2"/>
  <c r="T715" i="2"/>
  <c r="T16" i="2"/>
  <c r="T288" i="2"/>
  <c r="T473" i="2"/>
  <c r="T591" i="2"/>
  <c r="S48" i="3" s="1"/>
  <c r="T454" i="2"/>
  <c r="T154" i="2"/>
  <c r="T500" i="2"/>
  <c r="T2" i="2"/>
  <c r="T208" i="2"/>
  <c r="T53" i="2"/>
  <c r="T235" i="2"/>
  <c r="T251" i="2"/>
  <c r="T428" i="2"/>
  <c r="T162" i="2"/>
  <c r="T25" i="2"/>
  <c r="T166" i="2"/>
  <c r="T177" i="2"/>
  <c r="T320" i="2"/>
  <c r="T14" i="2"/>
  <c r="T694" i="2"/>
  <c r="T626" i="2"/>
  <c r="T224" i="2"/>
  <c r="T133" i="2"/>
  <c r="T530" i="2"/>
  <c r="T35" i="2"/>
  <c r="T304" i="2"/>
  <c r="T155" i="2"/>
  <c r="T18" i="2"/>
  <c r="T107" i="2"/>
  <c r="T400" i="2"/>
  <c r="T204" i="2"/>
  <c r="T374" i="2"/>
  <c r="T564" i="2"/>
  <c r="T296" i="2"/>
  <c r="T39" i="2"/>
  <c r="T396" i="2"/>
  <c r="T230" i="2"/>
  <c r="T582" i="2"/>
  <c r="T78" i="2"/>
  <c r="T575" i="2"/>
  <c r="T57" i="2"/>
  <c r="T271" i="2"/>
  <c r="T481" i="2"/>
  <c r="T103" i="2"/>
  <c r="T301" i="2"/>
  <c r="T684" i="2"/>
  <c r="T691" i="2"/>
  <c r="T604" i="2"/>
  <c r="T309" i="2"/>
  <c r="T270" i="2"/>
  <c r="T380" i="2"/>
  <c r="T611" i="2"/>
  <c r="T565" i="2"/>
  <c r="T165" i="2"/>
  <c r="T243" i="2"/>
  <c r="T38" i="2"/>
  <c r="T503" i="2"/>
  <c r="T614" i="2"/>
  <c r="T88" i="2"/>
  <c r="T563" i="2"/>
  <c r="T741" i="2"/>
  <c r="T59" i="2"/>
  <c r="T122" i="2"/>
  <c r="T625" i="2"/>
  <c r="T263" i="2"/>
  <c r="T217" i="2"/>
  <c r="T315" i="2"/>
  <c r="T160" i="2"/>
  <c r="T285" i="2"/>
  <c r="T729" i="2"/>
  <c r="T353" i="2"/>
  <c r="T706" i="2"/>
  <c r="T44" i="2"/>
  <c r="T77" i="2"/>
  <c r="T276" i="2"/>
  <c r="T571" i="2"/>
  <c r="T376" i="2"/>
  <c r="T413" i="2"/>
  <c r="T552" i="2"/>
  <c r="T670" i="2"/>
  <c r="T237" i="2"/>
  <c r="T518" i="2"/>
  <c r="T528" i="2"/>
  <c r="T191" i="2"/>
  <c r="T387" i="2"/>
  <c r="T388" i="2"/>
  <c r="T548" i="2"/>
  <c r="T652" i="2"/>
  <c r="T286" i="2"/>
  <c r="T443" i="2"/>
  <c r="T457" i="2"/>
  <c r="T532" i="2"/>
  <c r="T34" i="2"/>
  <c r="T261" i="2"/>
  <c r="T439" i="2"/>
  <c r="T406" i="2"/>
  <c r="T366" i="2"/>
  <c r="T58" i="2"/>
  <c r="T116" i="2"/>
  <c r="T430" i="2"/>
  <c r="T140" i="2"/>
  <c r="T236" i="2"/>
  <c r="T159" i="2"/>
  <c r="T554" i="2"/>
  <c r="T419" i="2"/>
  <c r="T736" i="2"/>
  <c r="T138" i="2"/>
  <c r="T693" i="2"/>
  <c r="T709" i="2"/>
  <c r="T293" i="2"/>
  <c r="T187" i="2"/>
  <c r="T505" i="2"/>
  <c r="T318" i="2"/>
  <c r="T668" i="2"/>
  <c r="T28" i="2"/>
  <c r="T19" i="2"/>
  <c r="T198" i="2"/>
  <c r="T469" i="2"/>
  <c r="T573" i="2"/>
  <c r="T17" i="2"/>
  <c r="T144" i="2"/>
  <c r="T42" i="2"/>
  <c r="T372" i="2"/>
  <c r="T681" i="2"/>
  <c r="T218" i="2"/>
  <c r="T321" i="2"/>
  <c r="T354" i="2"/>
  <c r="T23" i="2"/>
  <c r="T463" i="2"/>
  <c r="T631" i="2"/>
  <c r="T297" i="2"/>
  <c r="T426" i="2"/>
  <c r="T135" i="2"/>
  <c r="T134" i="2"/>
  <c r="T544" i="2"/>
  <c r="T474" i="2"/>
  <c r="T526" i="2"/>
  <c r="T47" i="2"/>
  <c r="T562" i="2"/>
  <c r="T332" i="2"/>
  <c r="T507" i="2"/>
  <c r="T516" i="2"/>
  <c r="T531" i="2"/>
  <c r="T56" i="2"/>
  <c r="T467" i="2"/>
  <c r="T498" i="2"/>
  <c r="T50" i="2"/>
  <c r="T502" i="2"/>
  <c r="T605" i="2"/>
  <c r="T370" i="2"/>
  <c r="T511" i="2"/>
  <c r="T114" i="2"/>
  <c r="T734" i="2"/>
  <c r="T601" i="2"/>
  <c r="T232" i="2"/>
  <c r="S15" i="3" s="1"/>
  <c r="T618" i="2"/>
  <c r="T70" i="2"/>
  <c r="T680" i="2"/>
  <c r="T737" i="2"/>
  <c r="T255" i="2"/>
  <c r="T613" i="2"/>
  <c r="T606" i="2"/>
  <c r="T316" i="2"/>
  <c r="T520" i="2"/>
  <c r="T120" i="2"/>
  <c r="T642" i="2"/>
  <c r="T545" i="2"/>
  <c r="T735" i="2"/>
  <c r="T410" i="2"/>
  <c r="T656" i="2"/>
  <c r="T455" i="2"/>
  <c r="T672" i="2"/>
  <c r="T172" i="2"/>
  <c r="T32" i="2"/>
  <c r="T491" i="2"/>
  <c r="T60" i="2"/>
  <c r="T203" i="2"/>
  <c r="T411" i="2"/>
  <c r="T346" i="2"/>
  <c r="T434" i="2"/>
  <c r="T344" i="2"/>
  <c r="T111" i="2"/>
  <c r="T724" i="2"/>
  <c r="T225" i="2"/>
  <c r="T43" i="2"/>
  <c r="T678" i="2"/>
  <c r="T610" i="2"/>
  <c r="T550" i="2"/>
  <c r="T669" i="2"/>
  <c r="T378" i="2"/>
  <c r="T238" i="2"/>
  <c r="T184" i="2"/>
  <c r="T487" i="2"/>
  <c r="T139" i="2"/>
  <c r="T40" i="2"/>
  <c r="T220" i="2"/>
  <c r="T322" i="2"/>
  <c r="T492" i="2"/>
  <c r="T194" i="2"/>
  <c r="T731" i="2"/>
  <c r="T254" i="2"/>
  <c r="T638" i="2"/>
  <c r="T141" i="2"/>
  <c r="T89" i="2"/>
  <c r="T690" i="2"/>
  <c r="T574" i="2"/>
  <c r="S109" i="3" s="1"/>
  <c r="T192" i="2"/>
  <c r="T647" i="2"/>
  <c r="T696" i="2"/>
  <c r="T36" i="2"/>
  <c r="T112" i="2"/>
  <c r="T475" i="2"/>
  <c r="T401" i="2"/>
  <c r="T422" i="2"/>
  <c r="T351" i="2"/>
  <c r="T108" i="2"/>
  <c r="T654" i="2"/>
  <c r="T347" i="2"/>
  <c r="T579" i="2"/>
  <c r="T634" i="2"/>
  <c r="T568" i="2"/>
  <c r="T727" i="2"/>
  <c r="T129" i="2"/>
  <c r="T199" i="2"/>
  <c r="T367" i="2"/>
  <c r="T447" i="2"/>
  <c r="T707" i="2"/>
  <c r="T130" i="2"/>
  <c r="T417" i="2"/>
  <c r="T96" i="2"/>
  <c r="T289" i="2"/>
  <c r="T529" i="2"/>
  <c r="T244" i="2"/>
  <c r="S91" i="3" s="1"/>
  <c r="T173" i="2"/>
  <c r="T212" i="2"/>
  <c r="T653" i="2"/>
  <c r="T75" i="2"/>
  <c r="T272" i="2"/>
  <c r="T176" i="2"/>
  <c r="T364" i="2"/>
  <c r="T692" i="2"/>
  <c r="T393" i="2"/>
  <c r="T85" i="2"/>
  <c r="T71" i="2"/>
  <c r="T662" i="2"/>
  <c r="T719" i="2"/>
  <c r="T185" i="2"/>
  <c r="S58" i="3" s="1"/>
  <c r="T636" i="2"/>
  <c r="T223" i="2"/>
  <c r="T702" i="2"/>
  <c r="T405" i="2"/>
  <c r="T667" i="2"/>
  <c r="T490" i="2"/>
  <c r="T584" i="2"/>
  <c r="T621" i="2"/>
  <c r="T699" i="2"/>
  <c r="T619" i="2"/>
  <c r="T608" i="2"/>
  <c r="T742" i="2"/>
  <c r="T150" i="2"/>
  <c r="T399" i="2"/>
  <c r="T560" i="2"/>
  <c r="T418" i="2"/>
  <c r="T279" i="2"/>
  <c r="T310" i="2"/>
  <c r="T644" i="2"/>
  <c r="T639" i="2"/>
  <c r="T343" i="2"/>
  <c r="T100" i="2"/>
  <c r="T257" i="2"/>
  <c r="T482" i="2"/>
  <c r="T448" i="2"/>
  <c r="T314" i="2"/>
  <c r="T657" i="2"/>
  <c r="T541" i="2"/>
  <c r="T327" i="2"/>
  <c r="T578" i="2"/>
  <c r="T633" i="2"/>
  <c r="T397" i="2"/>
  <c r="S110" i="3" s="1"/>
  <c r="T101" i="2"/>
  <c r="T671" i="2"/>
  <c r="T472" i="2"/>
  <c r="T195" i="2"/>
  <c r="T556" i="2"/>
  <c r="T282" i="2"/>
  <c r="T732" i="2"/>
  <c r="T499" i="2"/>
  <c r="T246" i="2"/>
  <c r="T361" i="2"/>
  <c r="T587" i="2"/>
  <c r="T435" i="2"/>
  <c r="T546" i="2"/>
  <c r="T356" i="2"/>
  <c r="T688" i="2"/>
  <c r="T292" i="2"/>
  <c r="T197" i="2"/>
  <c r="T143" i="2"/>
  <c r="T470" i="2"/>
  <c r="T551" i="2"/>
  <c r="T178" i="2"/>
  <c r="T362" i="2"/>
  <c r="T602" i="2"/>
  <c r="T303" i="2"/>
  <c r="T648" i="2"/>
  <c r="T392" i="2"/>
  <c r="T313" i="2"/>
  <c r="T488" i="2"/>
  <c r="T700" i="2"/>
  <c r="T612" i="2"/>
  <c r="T533" i="2"/>
  <c r="T561" i="2"/>
  <c r="T407" i="2"/>
  <c r="T725" i="2"/>
  <c r="T697" i="2"/>
  <c r="T515" i="2"/>
  <c r="T468" i="2"/>
  <c r="T421" i="2"/>
  <c r="T645" i="2"/>
  <c r="T588" i="2"/>
  <c r="T423" i="2"/>
  <c r="T479" i="2"/>
  <c r="T335" i="2"/>
  <c r="T501" i="2"/>
  <c r="T704" i="2"/>
  <c r="T623" i="2"/>
  <c r="T682" i="2"/>
  <c r="T325" i="2"/>
  <c r="T542" i="2"/>
  <c r="T730" i="2"/>
  <c r="T616" i="2"/>
  <c r="T450" i="2"/>
  <c r="T698" i="2"/>
  <c r="T685" i="2"/>
  <c r="T679" i="2"/>
  <c r="T615" i="2"/>
  <c r="T504" i="2"/>
  <c r="T559" i="2"/>
  <c r="T425" i="2"/>
  <c r="T740" i="2"/>
  <c r="T710" i="2"/>
  <c r="T635" i="2"/>
  <c r="T658" i="2"/>
  <c r="T558" i="2"/>
  <c r="T629" i="2"/>
  <c r="T723" i="2"/>
  <c r="T683" i="2"/>
  <c r="T720" i="2"/>
  <c r="T739" i="2"/>
  <c r="T650" i="2"/>
  <c r="T708" i="2"/>
  <c r="T738" i="2"/>
  <c r="T728" i="2"/>
  <c r="T686" i="2"/>
  <c r="T677" i="2"/>
  <c r="T711" i="2"/>
  <c r="T714" i="2"/>
  <c r="T716" i="2"/>
  <c r="S609" i="2"/>
  <c r="S628" i="2"/>
  <c r="S599" i="2"/>
  <c r="S93" i="2"/>
  <c r="S323" i="2"/>
  <c r="S524" i="2"/>
  <c r="S512" i="2"/>
  <c r="S449" i="2"/>
  <c r="S379" i="2"/>
  <c r="S497" i="2"/>
  <c r="S408" i="2"/>
  <c r="S510" i="2"/>
  <c r="S689" i="2"/>
  <c r="S265" i="2"/>
  <c r="S132" i="2"/>
  <c r="S525" i="2"/>
  <c r="S464" i="2"/>
  <c r="S676" i="2"/>
  <c r="S348" i="2"/>
  <c r="S345" i="2"/>
  <c r="S52" i="2"/>
  <c r="S494" i="2"/>
  <c r="S536" i="2"/>
  <c r="S368" i="2"/>
  <c r="S523" i="2"/>
  <c r="S69" i="2"/>
  <c r="S333" i="2"/>
  <c r="S661" i="2"/>
  <c r="S211" i="2"/>
  <c r="S340" i="2"/>
  <c r="S583" i="2"/>
  <c r="S269" i="2"/>
  <c r="R51" i="3" s="1"/>
  <c r="S65" i="2"/>
  <c r="S620" i="2"/>
  <c r="S4" i="2"/>
  <c r="S600" i="2"/>
  <c r="S151" i="2"/>
  <c r="S94" i="2"/>
  <c r="S115" i="2"/>
  <c r="S465" i="2"/>
  <c r="S339" i="2"/>
  <c r="S534" i="2"/>
  <c r="S336" i="2"/>
  <c r="S188" i="2"/>
  <c r="R16" i="3" s="1"/>
  <c r="S221" i="2"/>
  <c r="S205" i="2"/>
  <c r="S61" i="2"/>
  <c r="S641" i="2"/>
  <c r="S125" i="2"/>
  <c r="R11" i="3" s="1"/>
  <c r="S555" i="2"/>
  <c r="S355" i="2"/>
  <c r="S389" i="2"/>
  <c r="S153" i="2"/>
  <c r="S543" i="2"/>
  <c r="S117" i="2"/>
  <c r="S123" i="2"/>
  <c r="S521" i="2"/>
  <c r="S382" i="2"/>
  <c r="S624" i="2"/>
  <c r="S480" i="2"/>
  <c r="S395" i="2"/>
  <c r="S415" i="2"/>
  <c r="S365" i="2"/>
  <c r="S342" i="2"/>
  <c r="S157" i="2"/>
  <c r="S231" i="2"/>
  <c r="S273" i="2"/>
  <c r="S239" i="2"/>
  <c r="S121" i="2"/>
  <c r="S142" i="2"/>
  <c r="S359" i="2"/>
  <c r="R87" i="3" s="1"/>
  <c r="S190" i="2"/>
  <c r="S86" i="2"/>
  <c r="S113" i="2"/>
  <c r="S433" i="2"/>
  <c r="S328" i="2"/>
  <c r="S266" i="2"/>
  <c r="S493" i="2"/>
  <c r="S651" i="2"/>
  <c r="S495" i="2"/>
  <c r="S167" i="2"/>
  <c r="S429" i="2"/>
  <c r="S577" i="2"/>
  <c r="S169" i="2"/>
  <c r="S665" i="2"/>
  <c r="S227" i="2"/>
  <c r="S84" i="2"/>
  <c r="S6" i="2"/>
  <c r="S11" i="2"/>
  <c r="S460" i="2"/>
  <c r="S312" i="2"/>
  <c r="S394" i="2"/>
  <c r="S569" i="2"/>
  <c r="S383" i="2"/>
  <c r="S92" i="2"/>
  <c r="S200" i="2"/>
  <c r="S240" i="2"/>
  <c r="S148" i="2"/>
  <c r="S241" i="2"/>
  <c r="R17" i="3" s="1"/>
  <c r="S283" i="2"/>
  <c r="S458" i="2"/>
  <c r="S456" i="2"/>
  <c r="S127" i="2"/>
  <c r="S146" i="2"/>
  <c r="S262" i="2"/>
  <c r="S175" i="2"/>
  <c r="S294" i="2"/>
  <c r="S147" i="2"/>
  <c r="S152" i="2"/>
  <c r="S420" i="2"/>
  <c r="R119" i="3" s="1"/>
  <c r="S377" i="2"/>
  <c r="S267" i="2"/>
  <c r="S462" i="2"/>
  <c r="S409" i="2"/>
  <c r="S168" i="2"/>
  <c r="S461" i="2"/>
  <c r="S68" i="2"/>
  <c r="S91" i="2"/>
  <c r="S718" i="2"/>
  <c r="S22" i="2"/>
  <c r="S128" i="2"/>
  <c r="S210" i="2"/>
  <c r="S649" i="2"/>
  <c r="S189" i="2"/>
  <c r="S33" i="2"/>
  <c r="S245" i="2"/>
  <c r="S358" i="2"/>
  <c r="R59" i="3" s="1"/>
  <c r="S163" i="2"/>
  <c r="S37" i="2"/>
  <c r="S338" i="2"/>
  <c r="S7" i="2"/>
  <c r="S673" i="2"/>
  <c r="R60" i="3" s="1"/>
  <c r="S256" i="2"/>
  <c r="S721" i="2"/>
  <c r="S363" i="2"/>
  <c r="S687" i="2"/>
  <c r="S527" i="2"/>
  <c r="S705" i="2"/>
  <c r="S403" i="2"/>
  <c r="S593" i="2"/>
  <c r="S290" i="2"/>
  <c r="S319" i="2"/>
  <c r="S247" i="2"/>
  <c r="S260" i="2"/>
  <c r="S242" i="2"/>
  <c r="S381" i="2"/>
  <c r="S281" i="2"/>
  <c r="S105" i="2"/>
  <c r="S76" i="2"/>
  <c r="S259" i="2"/>
  <c r="S136" i="2"/>
  <c r="S95" i="2"/>
  <c r="S369" i="2"/>
  <c r="S384" i="2"/>
  <c r="R55" i="3" s="1"/>
  <c r="S170" i="2"/>
  <c r="S570" i="2"/>
  <c r="S299" i="2"/>
  <c r="S484" i="2"/>
  <c r="S329" i="2"/>
  <c r="S655" i="2"/>
  <c r="S513" i="2"/>
  <c r="S485" i="2"/>
  <c r="S553" i="2"/>
  <c r="S514" i="2"/>
  <c r="R120" i="3" s="1"/>
  <c r="S617" i="2"/>
  <c r="S306" i="2"/>
  <c r="S453" i="2"/>
  <c r="S660" i="2"/>
  <c r="S603" i="2"/>
  <c r="S519" i="2"/>
  <c r="S26" i="2"/>
  <c r="S20" i="2"/>
  <c r="S713" i="2"/>
  <c r="S592" i="2"/>
  <c r="S674" i="2"/>
  <c r="S248" i="2"/>
  <c r="S444" i="2"/>
  <c r="S79" i="2"/>
  <c r="S607" i="2"/>
  <c r="S627" i="2"/>
  <c r="S182" i="2"/>
  <c r="S404" i="2"/>
  <c r="S10" i="2"/>
  <c r="S567" i="2"/>
  <c r="S30" i="2"/>
  <c r="S253" i="2"/>
  <c r="S537" i="2"/>
  <c r="S466" i="2"/>
  <c r="S442" i="2"/>
  <c r="S46" i="2"/>
  <c r="S215" i="2"/>
  <c r="S640" i="2"/>
  <c r="S145" i="2"/>
  <c r="S330" i="2"/>
  <c r="S663" i="2"/>
  <c r="S331" i="2"/>
  <c r="S233" i="2"/>
  <c r="S659" i="2"/>
  <c r="S214" i="2"/>
  <c r="S632" i="2"/>
  <c r="S517" i="2"/>
  <c r="S402" i="2"/>
  <c r="R62" i="3" s="1"/>
  <c r="S305" i="2"/>
  <c r="S557" i="2"/>
  <c r="S549" i="2"/>
  <c r="S81" i="2"/>
  <c r="S180" i="2"/>
  <c r="S360" i="2"/>
  <c r="S109" i="2"/>
  <c r="S414" i="2"/>
  <c r="S538" i="2"/>
  <c r="S643" i="2"/>
  <c r="S67" i="2"/>
  <c r="S48" i="2"/>
  <c r="S104" i="2"/>
  <c r="S471" i="2"/>
  <c r="S9" i="2"/>
  <c r="S547" i="2"/>
  <c r="S181" i="2"/>
  <c r="S451" i="2"/>
  <c r="S171" i="2"/>
  <c r="S431" i="2"/>
  <c r="S275" i="2"/>
  <c r="S82" i="2"/>
  <c r="S87" i="2"/>
  <c r="S539" i="2"/>
  <c r="S126" i="2"/>
  <c r="S412" i="2"/>
  <c r="S489" i="2"/>
  <c r="S440" i="2"/>
  <c r="S664" i="2"/>
  <c r="S390" i="2"/>
  <c r="S158" i="2"/>
  <c r="S250" i="2"/>
  <c r="S307" i="2"/>
  <c r="S733" i="2"/>
  <c r="S137" i="2"/>
  <c r="S459" i="2"/>
  <c r="S598" i="2"/>
  <c r="S675" i="2"/>
  <c r="S277" i="2"/>
  <c r="S8" i="2"/>
  <c r="S438" i="2"/>
  <c r="S375" i="2"/>
  <c r="S287" i="2"/>
  <c r="S66" i="2"/>
  <c r="S72" i="2"/>
  <c r="S722" i="2"/>
  <c r="S213" i="2"/>
  <c r="R56" i="3" s="1"/>
  <c r="S341" i="2"/>
  <c r="S334" i="2"/>
  <c r="S13" i="2"/>
  <c r="S580" i="2"/>
  <c r="S445" i="2"/>
  <c r="S55" i="2"/>
  <c r="S63" i="2"/>
  <c r="S24" i="2"/>
  <c r="S506" i="2"/>
  <c r="S45" i="2"/>
  <c r="S585" i="2"/>
  <c r="S436" i="2"/>
  <c r="S576" i="2"/>
  <c r="S703" i="2"/>
  <c r="S41" i="2"/>
  <c r="S373" i="2"/>
  <c r="S352" i="2"/>
  <c r="S74" i="2"/>
  <c r="S350" i="2"/>
  <c r="S476" i="2"/>
  <c r="S183" i="2"/>
  <c r="S357" i="2"/>
  <c r="S424" i="2"/>
  <c r="S201" i="2"/>
  <c r="S572" i="2"/>
  <c r="S324" i="2"/>
  <c r="S427" i="2"/>
  <c r="S206" i="2"/>
  <c r="S391" i="2"/>
  <c r="S452" i="2"/>
  <c r="S228" i="2"/>
  <c r="S478" i="2"/>
  <c r="S222" i="2"/>
  <c r="S54" i="2"/>
  <c r="S432" i="2"/>
  <c r="S701" i="2"/>
  <c r="S280" i="2"/>
  <c r="S98" i="2"/>
  <c r="S386" i="2"/>
  <c r="S509" i="2"/>
  <c r="S110" i="2"/>
  <c r="S596" i="2"/>
  <c r="S186" i="2"/>
  <c r="S252" i="2"/>
  <c r="S3" i="2"/>
  <c r="S97" i="2"/>
  <c r="S695" i="2"/>
  <c r="S284" i="2"/>
  <c r="S535" i="2"/>
  <c r="S196" i="2"/>
  <c r="S164" i="2"/>
  <c r="R88" i="3" s="1"/>
  <c r="S589" i="2"/>
  <c r="S622" i="2"/>
  <c r="S486" i="2"/>
  <c r="S80" i="2"/>
  <c r="S118" i="2"/>
  <c r="S385" i="2"/>
  <c r="S311" i="2"/>
  <c r="S477" i="2"/>
  <c r="S496" i="2"/>
  <c r="S49" i="2"/>
  <c r="S90" i="2"/>
  <c r="S594" i="2"/>
  <c r="S371" i="2"/>
  <c r="S62" i="2"/>
  <c r="S337" i="2"/>
  <c r="S326" i="2"/>
  <c r="S249" i="2"/>
  <c r="S398" i="2"/>
  <c r="S291" i="2"/>
  <c r="S317" i="2"/>
  <c r="S295" i="2"/>
  <c r="R57" i="3" s="1"/>
  <c r="S131" i="2"/>
  <c r="S174" i="2"/>
  <c r="S308" i="2"/>
  <c r="S21" i="2"/>
  <c r="S193" i="2"/>
  <c r="S483" i="2"/>
  <c r="S149" i="2"/>
  <c r="S717" i="2"/>
  <c r="S216" i="2"/>
  <c r="S99" i="2"/>
  <c r="S630" i="2"/>
  <c r="S258" i="2"/>
  <c r="S119" i="2"/>
  <c r="S712" i="2"/>
  <c r="S229" i="2"/>
  <c r="S437" i="2"/>
  <c r="S298" i="2"/>
  <c r="S27" i="2"/>
  <c r="S300" i="2"/>
  <c r="S595" i="2"/>
  <c r="S508" i="2"/>
  <c r="S274" i="2"/>
  <c r="S73" i="2"/>
  <c r="S264" i="2"/>
  <c r="S202" i="2"/>
  <c r="S161" i="2"/>
  <c r="S302" i="2"/>
  <c r="S207" i="2"/>
  <c r="S29" i="2"/>
  <c r="S31" i="2"/>
  <c r="S102" i="2"/>
  <c r="S726" i="2"/>
  <c r="S416" i="2"/>
  <c r="S666" i="2"/>
  <c r="S106" i="2"/>
  <c r="S637" i="2"/>
  <c r="S51" i="2"/>
  <c r="S179" i="2"/>
  <c r="S540" i="2"/>
  <c r="S586" i="2"/>
  <c r="S349" i="2"/>
  <c r="S83" i="2"/>
  <c r="S15" i="2"/>
  <c r="S566" i="2"/>
  <c r="S226" i="2"/>
  <c r="S597" i="2"/>
  <c r="S441" i="2"/>
  <c r="S12" i="2"/>
  <c r="S156" i="2"/>
  <c r="S590" i="2"/>
  <c r="S278" i="2"/>
  <c r="S64" i="2"/>
  <c r="S522" i="2"/>
  <c r="S209" i="2"/>
  <c r="S5" i="2"/>
  <c r="R12" i="3" s="1"/>
  <c r="S234" i="2"/>
  <c r="S124" i="2"/>
  <c r="S581" i="2"/>
  <c r="S219" i="2"/>
  <c r="S268" i="2"/>
  <c r="S646" i="2"/>
  <c r="S446" i="2"/>
  <c r="S715" i="2"/>
  <c r="S16" i="2"/>
  <c r="S288" i="2"/>
  <c r="S473" i="2"/>
  <c r="S591" i="2"/>
  <c r="R48" i="3" s="1"/>
  <c r="S454" i="2"/>
  <c r="S154" i="2"/>
  <c r="S500" i="2"/>
  <c r="S2" i="2"/>
  <c r="S208" i="2"/>
  <c r="S53" i="2"/>
  <c r="S235" i="2"/>
  <c r="S251" i="2"/>
  <c r="S428" i="2"/>
  <c r="S162" i="2"/>
  <c r="S25" i="2"/>
  <c r="S166" i="2"/>
  <c r="S177" i="2"/>
  <c r="S320" i="2"/>
  <c r="S14" i="2"/>
  <c r="S694" i="2"/>
  <c r="S626" i="2"/>
  <c r="S224" i="2"/>
  <c r="S133" i="2"/>
  <c r="S530" i="2"/>
  <c r="S35" i="2"/>
  <c r="S304" i="2"/>
  <c r="S155" i="2"/>
  <c r="S18" i="2"/>
  <c r="S107" i="2"/>
  <c r="S400" i="2"/>
  <c r="S204" i="2"/>
  <c r="S374" i="2"/>
  <c r="S564" i="2"/>
  <c r="S296" i="2"/>
  <c r="S39" i="2"/>
  <c r="S396" i="2"/>
  <c r="S230" i="2"/>
  <c r="S582" i="2"/>
  <c r="S78" i="2"/>
  <c r="S575" i="2"/>
  <c r="S57" i="2"/>
  <c r="S271" i="2"/>
  <c r="S481" i="2"/>
  <c r="S103" i="2"/>
  <c r="S301" i="2"/>
  <c r="S684" i="2"/>
  <c r="S691" i="2"/>
  <c r="S604" i="2"/>
  <c r="S309" i="2"/>
  <c r="S270" i="2"/>
  <c r="S380" i="2"/>
  <c r="S611" i="2"/>
  <c r="S565" i="2"/>
  <c r="S165" i="2"/>
  <c r="S243" i="2"/>
  <c r="S38" i="2"/>
  <c r="S503" i="2"/>
  <c r="S614" i="2"/>
  <c r="S88" i="2"/>
  <c r="S563" i="2"/>
  <c r="S741" i="2"/>
  <c r="S59" i="2"/>
  <c r="S122" i="2"/>
  <c r="S625" i="2"/>
  <c r="S263" i="2"/>
  <c r="S217" i="2"/>
  <c r="S315" i="2"/>
  <c r="S160" i="2"/>
  <c r="S285" i="2"/>
  <c r="S729" i="2"/>
  <c r="S353" i="2"/>
  <c r="S706" i="2"/>
  <c r="S44" i="2"/>
  <c r="S77" i="2"/>
  <c r="S276" i="2"/>
  <c r="S571" i="2"/>
  <c r="S376" i="2"/>
  <c r="S413" i="2"/>
  <c r="S552" i="2"/>
  <c r="S670" i="2"/>
  <c r="S237" i="2"/>
  <c r="S518" i="2"/>
  <c r="S528" i="2"/>
  <c r="S191" i="2"/>
  <c r="S387" i="2"/>
  <c r="S388" i="2"/>
  <c r="S548" i="2"/>
  <c r="S652" i="2"/>
  <c r="S286" i="2"/>
  <c r="S443" i="2"/>
  <c r="S457" i="2"/>
  <c r="S532" i="2"/>
  <c r="S34" i="2"/>
  <c r="S261" i="2"/>
  <c r="S439" i="2"/>
  <c r="S406" i="2"/>
  <c r="S366" i="2"/>
  <c r="S58" i="2"/>
  <c r="S116" i="2"/>
  <c r="S430" i="2"/>
  <c r="S140" i="2"/>
  <c r="S236" i="2"/>
  <c r="S159" i="2"/>
  <c r="S554" i="2"/>
  <c r="S419" i="2"/>
  <c r="S736" i="2"/>
  <c r="S138" i="2"/>
  <c r="S693" i="2"/>
  <c r="S709" i="2"/>
  <c r="S293" i="2"/>
  <c r="S187" i="2"/>
  <c r="S505" i="2"/>
  <c r="S318" i="2"/>
  <c r="S668" i="2"/>
  <c r="S28" i="2"/>
  <c r="S19" i="2"/>
  <c r="S198" i="2"/>
  <c r="S469" i="2"/>
  <c r="S573" i="2"/>
  <c r="S17" i="2"/>
  <c r="R2" i="3" s="1"/>
  <c r="S144" i="2"/>
  <c r="S42" i="2"/>
  <c r="S372" i="2"/>
  <c r="S681" i="2"/>
  <c r="S218" i="2"/>
  <c r="S321" i="2"/>
  <c r="S354" i="2"/>
  <c r="S23" i="2"/>
  <c r="S463" i="2"/>
  <c r="S631" i="2"/>
  <c r="S297" i="2"/>
  <c r="S426" i="2"/>
  <c r="S135" i="2"/>
  <c r="S134" i="2"/>
  <c r="S544" i="2"/>
  <c r="S474" i="2"/>
  <c r="S526" i="2"/>
  <c r="S47" i="2"/>
  <c r="S562" i="2"/>
  <c r="S332" i="2"/>
  <c r="S507" i="2"/>
  <c r="S516" i="2"/>
  <c r="S531" i="2"/>
  <c r="S56" i="2"/>
  <c r="S467" i="2"/>
  <c r="S498" i="2"/>
  <c r="S50" i="2"/>
  <c r="S502" i="2"/>
  <c r="S605" i="2"/>
  <c r="S370" i="2"/>
  <c r="S511" i="2"/>
  <c r="S114" i="2"/>
  <c r="S734" i="2"/>
  <c r="S601" i="2"/>
  <c r="S232" i="2"/>
  <c r="R15" i="3" s="1"/>
  <c r="S618" i="2"/>
  <c r="S70" i="2"/>
  <c r="S680" i="2"/>
  <c r="S737" i="2"/>
  <c r="S255" i="2"/>
  <c r="S613" i="2"/>
  <c r="S606" i="2"/>
  <c r="S316" i="2"/>
  <c r="S520" i="2"/>
  <c r="S120" i="2"/>
  <c r="S642" i="2"/>
  <c r="S545" i="2"/>
  <c r="S735" i="2"/>
  <c r="S410" i="2"/>
  <c r="S656" i="2"/>
  <c r="S455" i="2"/>
  <c r="S672" i="2"/>
  <c r="S172" i="2"/>
  <c r="S32" i="2"/>
  <c r="S491" i="2"/>
  <c r="S60" i="2"/>
  <c r="S203" i="2"/>
  <c r="S411" i="2"/>
  <c r="S346" i="2"/>
  <c r="S434" i="2"/>
  <c r="S344" i="2"/>
  <c r="S111" i="2"/>
  <c r="S724" i="2"/>
  <c r="S225" i="2"/>
  <c r="S43" i="2"/>
  <c r="S678" i="2"/>
  <c r="S610" i="2"/>
  <c r="S550" i="2"/>
  <c r="S669" i="2"/>
  <c r="S378" i="2"/>
  <c r="S238" i="2"/>
  <c r="S184" i="2"/>
  <c r="S487" i="2"/>
  <c r="S139" i="2"/>
  <c r="S40" i="2"/>
  <c r="S220" i="2"/>
  <c r="S322" i="2"/>
  <c r="S492" i="2"/>
  <c r="S194" i="2"/>
  <c r="S731" i="2"/>
  <c r="S254" i="2"/>
  <c r="S638" i="2"/>
  <c r="S141" i="2"/>
  <c r="S89" i="2"/>
  <c r="S690" i="2"/>
  <c r="S574" i="2"/>
  <c r="R109" i="3" s="1"/>
  <c r="S192" i="2"/>
  <c r="S647" i="2"/>
  <c r="S696" i="2"/>
  <c r="S36" i="2"/>
  <c r="S112" i="2"/>
  <c r="S475" i="2"/>
  <c r="S401" i="2"/>
  <c r="S422" i="2"/>
  <c r="S351" i="2"/>
  <c r="S108" i="2"/>
  <c r="S654" i="2"/>
  <c r="S347" i="2"/>
  <c r="S579" i="2"/>
  <c r="S634" i="2"/>
  <c r="S568" i="2"/>
  <c r="S727" i="2"/>
  <c r="S129" i="2"/>
  <c r="S199" i="2"/>
  <c r="S367" i="2"/>
  <c r="S447" i="2"/>
  <c r="S707" i="2"/>
  <c r="S130" i="2"/>
  <c r="S417" i="2"/>
  <c r="S96" i="2"/>
  <c r="S289" i="2"/>
  <c r="S529" i="2"/>
  <c r="S244" i="2"/>
  <c r="S173" i="2"/>
  <c r="S212" i="2"/>
  <c r="S653" i="2"/>
  <c r="S75" i="2"/>
  <c r="S272" i="2"/>
  <c r="S176" i="2"/>
  <c r="S364" i="2"/>
  <c r="S692" i="2"/>
  <c r="S393" i="2"/>
  <c r="S85" i="2"/>
  <c r="S71" i="2"/>
  <c r="S662" i="2"/>
  <c r="S719" i="2"/>
  <c r="S185" i="2"/>
  <c r="R58" i="3" s="1"/>
  <c r="S636" i="2"/>
  <c r="S223" i="2"/>
  <c r="S702" i="2"/>
  <c r="S405" i="2"/>
  <c r="S667" i="2"/>
  <c r="S490" i="2"/>
  <c r="S584" i="2"/>
  <c r="S621" i="2"/>
  <c r="S699" i="2"/>
  <c r="S619" i="2"/>
  <c r="S608" i="2"/>
  <c r="S742" i="2"/>
  <c r="S150" i="2"/>
  <c r="S399" i="2"/>
  <c r="S560" i="2"/>
  <c r="S418" i="2"/>
  <c r="S279" i="2"/>
  <c r="S310" i="2"/>
  <c r="S644" i="2"/>
  <c r="S639" i="2"/>
  <c r="S343" i="2"/>
  <c r="S100" i="2"/>
  <c r="S257" i="2"/>
  <c r="S482" i="2"/>
  <c r="S448" i="2"/>
  <c r="S314" i="2"/>
  <c r="S657" i="2"/>
  <c r="S541" i="2"/>
  <c r="S327" i="2"/>
  <c r="S578" i="2"/>
  <c r="S633" i="2"/>
  <c r="S397" i="2"/>
  <c r="R110" i="3" s="1"/>
  <c r="S101" i="2"/>
  <c r="S671" i="2"/>
  <c r="S472" i="2"/>
  <c r="S195" i="2"/>
  <c r="S556" i="2"/>
  <c r="S282" i="2"/>
  <c r="S732" i="2"/>
  <c r="S499" i="2"/>
  <c r="S246" i="2"/>
  <c r="S361" i="2"/>
  <c r="S587" i="2"/>
  <c r="S435" i="2"/>
  <c r="S546" i="2"/>
  <c r="S356" i="2"/>
  <c r="S688" i="2"/>
  <c r="S292" i="2"/>
  <c r="S197" i="2"/>
  <c r="S143" i="2"/>
  <c r="S470" i="2"/>
  <c r="S551" i="2"/>
  <c r="S178" i="2"/>
  <c r="S362" i="2"/>
  <c r="S602" i="2"/>
  <c r="S303" i="2"/>
  <c r="S648" i="2"/>
  <c r="S392" i="2"/>
  <c r="S313" i="2"/>
  <c r="S488" i="2"/>
  <c r="S700" i="2"/>
  <c r="S612" i="2"/>
  <c r="S533" i="2"/>
  <c r="S561" i="2"/>
  <c r="S407" i="2"/>
  <c r="S725" i="2"/>
  <c r="S697" i="2"/>
  <c r="S515" i="2"/>
  <c r="S468" i="2"/>
  <c r="S421" i="2"/>
  <c r="S645" i="2"/>
  <c r="S588" i="2"/>
  <c r="S423" i="2"/>
  <c r="S479" i="2"/>
  <c r="S335" i="2"/>
  <c r="S501" i="2"/>
  <c r="S704" i="2"/>
  <c r="S623" i="2"/>
  <c r="S682" i="2"/>
  <c r="S325" i="2"/>
  <c r="S542" i="2"/>
  <c r="S730" i="2"/>
  <c r="S616" i="2"/>
  <c r="S450" i="2"/>
  <c r="S698" i="2"/>
  <c r="S685" i="2"/>
  <c r="S679" i="2"/>
  <c r="S615" i="2"/>
  <c r="S504" i="2"/>
  <c r="S559" i="2"/>
  <c r="S425" i="2"/>
  <c r="S740" i="2"/>
  <c r="S710" i="2"/>
  <c r="S635" i="2"/>
  <c r="S658" i="2"/>
  <c r="S558" i="2"/>
  <c r="S629" i="2"/>
  <c r="S723" i="2"/>
  <c r="S683" i="2"/>
  <c r="S720" i="2"/>
  <c r="R111" i="3" s="1"/>
  <c r="S739" i="2"/>
  <c r="S650" i="2"/>
  <c r="S708" i="2"/>
  <c r="S738" i="2"/>
  <c r="S728" i="2"/>
  <c r="S686" i="2"/>
  <c r="S677" i="2"/>
  <c r="S711" i="2"/>
  <c r="S714" i="2"/>
  <c r="S716" i="2"/>
  <c r="N609" i="2"/>
  <c r="N628" i="2"/>
  <c r="N599" i="2"/>
  <c r="N93" i="2"/>
  <c r="N323" i="2"/>
  <c r="N524" i="2"/>
  <c r="N512" i="2"/>
  <c r="N449" i="2"/>
  <c r="N379" i="2"/>
  <c r="N497" i="2"/>
  <c r="N408" i="2"/>
  <c r="N510" i="2"/>
  <c r="N689" i="2"/>
  <c r="N265" i="2"/>
  <c r="N132" i="2"/>
  <c r="N525" i="2"/>
  <c r="N464" i="2"/>
  <c r="N676" i="2"/>
  <c r="N348" i="2"/>
  <c r="N345" i="2"/>
  <c r="N52" i="2"/>
  <c r="N494" i="2"/>
  <c r="N536" i="2"/>
  <c r="N368" i="2"/>
  <c r="N523" i="2"/>
  <c r="N69" i="2"/>
  <c r="N333" i="2"/>
  <c r="N661" i="2"/>
  <c r="N211" i="2"/>
  <c r="N340" i="2"/>
  <c r="N583" i="2"/>
  <c r="N269" i="2"/>
  <c r="N65" i="2"/>
  <c r="N620" i="2"/>
  <c r="N4" i="2"/>
  <c r="N600" i="2"/>
  <c r="N151" i="2"/>
  <c r="N94" i="2"/>
  <c r="N115" i="2"/>
  <c r="N465" i="2"/>
  <c r="N339" i="2"/>
  <c r="N534" i="2"/>
  <c r="N336" i="2"/>
  <c r="N188" i="2"/>
  <c r="N221" i="2"/>
  <c r="N205" i="2"/>
  <c r="N61" i="2"/>
  <c r="N641" i="2"/>
  <c r="N125" i="2"/>
  <c r="N555" i="2"/>
  <c r="N355" i="2"/>
  <c r="N389" i="2"/>
  <c r="N153" i="2"/>
  <c r="N543" i="2"/>
  <c r="N117" i="2"/>
  <c r="N123" i="2"/>
  <c r="N521" i="2"/>
  <c r="N382" i="2"/>
  <c r="N624" i="2"/>
  <c r="N480" i="2"/>
  <c r="N395" i="2"/>
  <c r="N415" i="2"/>
  <c r="N365" i="2"/>
  <c r="N342" i="2"/>
  <c r="N157" i="2"/>
  <c r="N231" i="2"/>
  <c r="N273" i="2"/>
  <c r="N239" i="2"/>
  <c r="N121" i="2"/>
  <c r="N142" i="2"/>
  <c r="N359" i="2"/>
  <c r="N190" i="2"/>
  <c r="N86" i="2"/>
  <c r="N113" i="2"/>
  <c r="N433" i="2"/>
  <c r="N328" i="2"/>
  <c r="N266" i="2"/>
  <c r="N493" i="2"/>
  <c r="N651" i="2"/>
  <c r="N495" i="2"/>
  <c r="N167" i="2"/>
  <c r="N429" i="2"/>
  <c r="N577" i="2"/>
  <c r="N169" i="2"/>
  <c r="N665" i="2"/>
  <c r="N227" i="2"/>
  <c r="N84" i="2"/>
  <c r="N6" i="2"/>
  <c r="N11" i="2"/>
  <c r="N460" i="2"/>
  <c r="N312" i="2"/>
  <c r="N394" i="2"/>
  <c r="N569" i="2"/>
  <c r="N383" i="2"/>
  <c r="N92" i="2"/>
  <c r="N200" i="2"/>
  <c r="N240" i="2"/>
  <c r="N148" i="2"/>
  <c r="N241" i="2"/>
  <c r="N283" i="2"/>
  <c r="N458" i="2"/>
  <c r="N456" i="2"/>
  <c r="N127" i="2"/>
  <c r="N146" i="2"/>
  <c r="N262" i="2"/>
  <c r="N175" i="2"/>
  <c r="N294" i="2"/>
  <c r="N147" i="2"/>
  <c r="N152" i="2"/>
  <c r="N420" i="2"/>
  <c r="N377" i="2"/>
  <c r="N267" i="2"/>
  <c r="N462" i="2"/>
  <c r="N409" i="2"/>
  <c r="N168" i="2"/>
  <c r="N461" i="2"/>
  <c r="N68" i="2"/>
  <c r="N91" i="2"/>
  <c r="N718" i="2"/>
  <c r="N22" i="2"/>
  <c r="N128" i="2"/>
  <c r="N210" i="2"/>
  <c r="N649" i="2"/>
  <c r="N189" i="2"/>
  <c r="N33" i="2"/>
  <c r="N245" i="2"/>
  <c r="N358" i="2"/>
  <c r="N163" i="2"/>
  <c r="N37" i="2"/>
  <c r="N338" i="2"/>
  <c r="N7" i="2"/>
  <c r="N673" i="2"/>
  <c r="N256" i="2"/>
  <c r="N721" i="2"/>
  <c r="N363" i="2"/>
  <c r="N687" i="2"/>
  <c r="N527" i="2"/>
  <c r="N705" i="2"/>
  <c r="N403" i="2"/>
  <c r="N593" i="2"/>
  <c r="N290" i="2"/>
  <c r="N319" i="2"/>
  <c r="N247" i="2"/>
  <c r="N260" i="2"/>
  <c r="N242" i="2"/>
  <c r="N381" i="2"/>
  <c r="N281" i="2"/>
  <c r="N105" i="2"/>
  <c r="N76" i="2"/>
  <c r="N259" i="2"/>
  <c r="N136" i="2"/>
  <c r="N95" i="2"/>
  <c r="N369" i="2"/>
  <c r="N384" i="2"/>
  <c r="N170" i="2"/>
  <c r="N570" i="2"/>
  <c r="N299" i="2"/>
  <c r="N484" i="2"/>
  <c r="N329" i="2"/>
  <c r="N655" i="2"/>
  <c r="N513" i="2"/>
  <c r="N485" i="2"/>
  <c r="N553" i="2"/>
  <c r="N514" i="2"/>
  <c r="N617" i="2"/>
  <c r="N306" i="2"/>
  <c r="N453" i="2"/>
  <c r="N660" i="2"/>
  <c r="N603" i="2"/>
  <c r="N519" i="2"/>
  <c r="N26" i="2"/>
  <c r="N20" i="2"/>
  <c r="N713" i="2"/>
  <c r="N592" i="2"/>
  <c r="N674" i="2"/>
  <c r="N248" i="2"/>
  <c r="N444" i="2"/>
  <c r="N79" i="2"/>
  <c r="N607" i="2"/>
  <c r="N627" i="2"/>
  <c r="N182" i="2"/>
  <c r="N404" i="2"/>
  <c r="N10" i="2"/>
  <c r="N567" i="2"/>
  <c r="N30" i="2"/>
  <c r="N253" i="2"/>
  <c r="N537" i="2"/>
  <c r="N466" i="2"/>
  <c r="N442" i="2"/>
  <c r="N46" i="2"/>
  <c r="N215" i="2"/>
  <c r="N640" i="2"/>
  <c r="N145" i="2"/>
  <c r="N330" i="2"/>
  <c r="N663" i="2"/>
  <c r="N331" i="2"/>
  <c r="N233" i="2"/>
  <c r="N659" i="2"/>
  <c r="N214" i="2"/>
  <c r="N632" i="2"/>
  <c r="N517" i="2"/>
  <c r="N402" i="2"/>
  <c r="N305" i="2"/>
  <c r="N557" i="2"/>
  <c r="N549" i="2"/>
  <c r="N81" i="2"/>
  <c r="N180" i="2"/>
  <c r="N360" i="2"/>
  <c r="N109" i="2"/>
  <c r="N414" i="2"/>
  <c r="N538" i="2"/>
  <c r="N643" i="2"/>
  <c r="N67" i="2"/>
  <c r="N48" i="2"/>
  <c r="N104" i="2"/>
  <c r="N471" i="2"/>
  <c r="N9" i="2"/>
  <c r="N547" i="2"/>
  <c r="N181" i="2"/>
  <c r="N451" i="2"/>
  <c r="N171" i="2"/>
  <c r="N431" i="2"/>
  <c r="N275" i="2"/>
  <c r="N82" i="2"/>
  <c r="N87" i="2"/>
  <c r="N539" i="2"/>
  <c r="N126" i="2"/>
  <c r="N412" i="2"/>
  <c r="N489" i="2"/>
  <c r="N440" i="2"/>
  <c r="N664" i="2"/>
  <c r="N390" i="2"/>
  <c r="N158" i="2"/>
  <c r="N250" i="2"/>
  <c r="N307" i="2"/>
  <c r="N733" i="2"/>
  <c r="N137" i="2"/>
  <c r="N459" i="2"/>
  <c r="N598" i="2"/>
  <c r="N675" i="2"/>
  <c r="N277" i="2"/>
  <c r="N8" i="2"/>
  <c r="N438" i="2"/>
  <c r="N375" i="2"/>
  <c r="N287" i="2"/>
  <c r="N66" i="2"/>
  <c r="N72" i="2"/>
  <c r="N722" i="2"/>
  <c r="N213" i="2"/>
  <c r="N341" i="2"/>
  <c r="N334" i="2"/>
  <c r="N13" i="2"/>
  <c r="N580" i="2"/>
  <c r="N445" i="2"/>
  <c r="N55" i="2"/>
  <c r="N63" i="2"/>
  <c r="N24" i="2"/>
  <c r="N506" i="2"/>
  <c r="N45" i="2"/>
  <c r="N585" i="2"/>
  <c r="N436" i="2"/>
  <c r="N576" i="2"/>
  <c r="N703" i="2"/>
  <c r="N41" i="2"/>
  <c r="N373" i="2"/>
  <c r="N352" i="2"/>
  <c r="N74" i="2"/>
  <c r="N350" i="2"/>
  <c r="N476" i="2"/>
  <c r="N183" i="2"/>
  <c r="N357" i="2"/>
  <c r="N424" i="2"/>
  <c r="N201" i="2"/>
  <c r="N572" i="2"/>
  <c r="N324" i="2"/>
  <c r="N427" i="2"/>
  <c r="N206" i="2"/>
  <c r="N391" i="2"/>
  <c r="N452" i="2"/>
  <c r="N228" i="2"/>
  <c r="N478" i="2"/>
  <c r="N222" i="2"/>
  <c r="N54" i="2"/>
  <c r="N432" i="2"/>
  <c r="N701" i="2"/>
  <c r="N280" i="2"/>
  <c r="N98" i="2"/>
  <c r="N386" i="2"/>
  <c r="N509" i="2"/>
  <c r="N110" i="2"/>
  <c r="N596" i="2"/>
  <c r="N186" i="2"/>
  <c r="N252" i="2"/>
  <c r="N3" i="2"/>
  <c r="N97" i="2"/>
  <c r="N695" i="2"/>
  <c r="N284" i="2"/>
  <c r="N535" i="2"/>
  <c r="N196" i="2"/>
  <c r="N164" i="2"/>
  <c r="N589" i="2"/>
  <c r="N622" i="2"/>
  <c r="N486" i="2"/>
  <c r="N80" i="2"/>
  <c r="N118" i="2"/>
  <c r="N385" i="2"/>
  <c r="N311" i="2"/>
  <c r="N477" i="2"/>
  <c r="N496" i="2"/>
  <c r="N49" i="2"/>
  <c r="N90" i="2"/>
  <c r="N594" i="2"/>
  <c r="N371" i="2"/>
  <c r="N62" i="2"/>
  <c r="N337" i="2"/>
  <c r="N326" i="2"/>
  <c r="N249" i="2"/>
  <c r="N398" i="2"/>
  <c r="N291" i="2"/>
  <c r="N317" i="2"/>
  <c r="N295" i="2"/>
  <c r="N131" i="2"/>
  <c r="N174" i="2"/>
  <c r="N308" i="2"/>
  <c r="N21" i="2"/>
  <c r="N193" i="2"/>
  <c r="N483" i="2"/>
  <c r="N149" i="2"/>
  <c r="N717" i="2"/>
  <c r="N216" i="2"/>
  <c r="N99" i="2"/>
  <c r="N630" i="2"/>
  <c r="N258" i="2"/>
  <c r="N119" i="2"/>
  <c r="N712" i="2"/>
  <c r="N229" i="2"/>
  <c r="N437" i="2"/>
  <c r="N298" i="2"/>
  <c r="N27" i="2"/>
  <c r="N300" i="2"/>
  <c r="N595" i="2"/>
  <c r="N508" i="2"/>
  <c r="N274" i="2"/>
  <c r="N73" i="2"/>
  <c r="N264" i="2"/>
  <c r="N202" i="2"/>
  <c r="N161" i="2"/>
  <c r="N302" i="2"/>
  <c r="N207" i="2"/>
  <c r="N29" i="2"/>
  <c r="N31" i="2"/>
  <c r="N102" i="2"/>
  <c r="N726" i="2"/>
  <c r="N416" i="2"/>
  <c r="N666" i="2"/>
  <c r="N106" i="2"/>
  <c r="N637" i="2"/>
  <c r="N51" i="2"/>
  <c r="N179" i="2"/>
  <c r="N540" i="2"/>
  <c r="N586" i="2"/>
  <c r="N349" i="2"/>
  <c r="N83" i="2"/>
  <c r="N15" i="2"/>
  <c r="N566" i="2"/>
  <c r="N226" i="2"/>
  <c r="N597" i="2"/>
  <c r="N441" i="2"/>
  <c r="N12" i="2"/>
  <c r="N156" i="2"/>
  <c r="N590" i="2"/>
  <c r="N278" i="2"/>
  <c r="N64" i="2"/>
  <c r="N522" i="2"/>
  <c r="N209" i="2"/>
  <c r="N5" i="2"/>
  <c r="N234" i="2"/>
  <c r="N124" i="2"/>
  <c r="N581" i="2"/>
  <c r="N219" i="2"/>
  <c r="N268" i="2"/>
  <c r="N646" i="2"/>
  <c r="N446" i="2"/>
  <c r="N715" i="2"/>
  <c r="N16" i="2"/>
  <c r="N288" i="2"/>
  <c r="N473" i="2"/>
  <c r="N591" i="2"/>
  <c r="N454" i="2"/>
  <c r="N154" i="2"/>
  <c r="N500" i="2"/>
  <c r="N2" i="2"/>
  <c r="N208" i="2"/>
  <c r="N53" i="2"/>
  <c r="N235" i="2"/>
  <c r="N251" i="2"/>
  <c r="N428" i="2"/>
  <c r="N162" i="2"/>
  <c r="N25" i="2"/>
  <c r="N166" i="2"/>
  <c r="N177" i="2"/>
  <c r="N320" i="2"/>
  <c r="N14" i="2"/>
  <c r="N694" i="2"/>
  <c r="N626" i="2"/>
  <c r="N224" i="2"/>
  <c r="N133" i="2"/>
  <c r="N530" i="2"/>
  <c r="N35" i="2"/>
  <c r="N304" i="2"/>
  <c r="N155" i="2"/>
  <c r="N18" i="2"/>
  <c r="N107" i="2"/>
  <c r="N400" i="2"/>
  <c r="N204" i="2"/>
  <c r="N374" i="2"/>
  <c r="N564" i="2"/>
  <c r="N296" i="2"/>
  <c r="N39" i="2"/>
  <c r="N396" i="2"/>
  <c r="N230" i="2"/>
  <c r="N582" i="2"/>
  <c r="N78" i="2"/>
  <c r="N575" i="2"/>
  <c r="N57" i="2"/>
  <c r="N271" i="2"/>
  <c r="N481" i="2"/>
  <c r="N103" i="2"/>
  <c r="N301" i="2"/>
  <c r="N684" i="2"/>
  <c r="N691" i="2"/>
  <c r="N604" i="2"/>
  <c r="N309" i="2"/>
  <c r="N270" i="2"/>
  <c r="N380" i="2"/>
  <c r="N611" i="2"/>
  <c r="N565" i="2"/>
  <c r="N165" i="2"/>
  <c r="N243" i="2"/>
  <c r="N38" i="2"/>
  <c r="N503" i="2"/>
  <c r="N614" i="2"/>
  <c r="N88" i="2"/>
  <c r="N563" i="2"/>
  <c r="N741" i="2"/>
  <c r="N59" i="2"/>
  <c r="N122" i="2"/>
  <c r="N625" i="2"/>
  <c r="N263" i="2"/>
  <c r="N217" i="2"/>
  <c r="N315" i="2"/>
  <c r="N160" i="2"/>
  <c r="N285" i="2"/>
  <c r="N729" i="2"/>
  <c r="N353" i="2"/>
  <c r="N706" i="2"/>
  <c r="N44" i="2"/>
  <c r="N77" i="2"/>
  <c r="N276" i="2"/>
  <c r="N571" i="2"/>
  <c r="N376" i="2"/>
  <c r="N413" i="2"/>
  <c r="N552" i="2"/>
  <c r="N670" i="2"/>
  <c r="N237" i="2"/>
  <c r="N518" i="2"/>
  <c r="N528" i="2"/>
  <c r="N191" i="2"/>
  <c r="N387" i="2"/>
  <c r="N388" i="2"/>
  <c r="N548" i="2"/>
  <c r="N652" i="2"/>
  <c r="N286" i="2"/>
  <c r="N443" i="2"/>
  <c r="N457" i="2"/>
  <c r="N532" i="2"/>
  <c r="N34" i="2"/>
  <c r="N261" i="2"/>
  <c r="N439" i="2"/>
  <c r="N406" i="2"/>
  <c r="N366" i="2"/>
  <c r="N58" i="2"/>
  <c r="N116" i="2"/>
  <c r="N430" i="2"/>
  <c r="N140" i="2"/>
  <c r="N236" i="2"/>
  <c r="N159" i="2"/>
  <c r="N554" i="2"/>
  <c r="N419" i="2"/>
  <c r="N736" i="2"/>
  <c r="N138" i="2"/>
  <c r="N693" i="2"/>
  <c r="N709" i="2"/>
  <c r="N293" i="2"/>
  <c r="N187" i="2"/>
  <c r="N505" i="2"/>
  <c r="N318" i="2"/>
  <c r="N668" i="2"/>
  <c r="N28" i="2"/>
  <c r="N19" i="2"/>
  <c r="N198" i="2"/>
  <c r="N469" i="2"/>
  <c r="N573" i="2"/>
  <c r="N17" i="2"/>
  <c r="N144" i="2"/>
  <c r="N42" i="2"/>
  <c r="N372" i="2"/>
  <c r="N681" i="2"/>
  <c r="N218" i="2"/>
  <c r="N321" i="2"/>
  <c r="N354" i="2"/>
  <c r="N23" i="2"/>
  <c r="N463" i="2"/>
  <c r="N631" i="2"/>
  <c r="N297" i="2"/>
  <c r="N426" i="2"/>
  <c r="N135" i="2"/>
  <c r="N134" i="2"/>
  <c r="N544" i="2"/>
  <c r="N474" i="2"/>
  <c r="N526" i="2"/>
  <c r="N47" i="2"/>
  <c r="N562" i="2"/>
  <c r="N332" i="2"/>
  <c r="N507" i="2"/>
  <c r="N516" i="2"/>
  <c r="N531" i="2"/>
  <c r="N56" i="2"/>
  <c r="N467" i="2"/>
  <c r="N498" i="2"/>
  <c r="N50" i="2"/>
  <c r="N502" i="2"/>
  <c r="N605" i="2"/>
  <c r="N370" i="2"/>
  <c r="N511" i="2"/>
  <c r="N114" i="2"/>
  <c r="N734" i="2"/>
  <c r="N601" i="2"/>
  <c r="N232" i="2"/>
  <c r="N618" i="2"/>
  <c r="N70" i="2"/>
  <c r="N680" i="2"/>
  <c r="N737" i="2"/>
  <c r="N255" i="2"/>
  <c r="N613" i="2"/>
  <c r="N606" i="2"/>
  <c r="N316" i="2"/>
  <c r="N520" i="2"/>
  <c r="N120" i="2"/>
  <c r="N642" i="2"/>
  <c r="N545" i="2"/>
  <c r="N735" i="2"/>
  <c r="N410" i="2"/>
  <c r="N656" i="2"/>
  <c r="N455" i="2"/>
  <c r="N672" i="2"/>
  <c r="N172" i="2"/>
  <c r="N32" i="2"/>
  <c r="N491" i="2"/>
  <c r="N60" i="2"/>
  <c r="N203" i="2"/>
  <c r="N411" i="2"/>
  <c r="N346" i="2"/>
  <c r="N434" i="2"/>
  <c r="N344" i="2"/>
  <c r="N111" i="2"/>
  <c r="N724" i="2"/>
  <c r="N225" i="2"/>
  <c r="N43" i="2"/>
  <c r="N678" i="2"/>
  <c r="N610" i="2"/>
  <c r="N550" i="2"/>
  <c r="N669" i="2"/>
  <c r="N378" i="2"/>
  <c r="N238" i="2"/>
  <c r="N184" i="2"/>
  <c r="N487" i="2"/>
  <c r="N139" i="2"/>
  <c r="N40" i="2"/>
  <c r="N220" i="2"/>
  <c r="N322" i="2"/>
  <c r="N492" i="2"/>
  <c r="N194" i="2"/>
  <c r="N731" i="2"/>
  <c r="N254" i="2"/>
  <c r="N638" i="2"/>
  <c r="N141" i="2"/>
  <c r="N89" i="2"/>
  <c r="N690" i="2"/>
  <c r="N574" i="2"/>
  <c r="N192" i="2"/>
  <c r="N647" i="2"/>
  <c r="N696" i="2"/>
  <c r="N36" i="2"/>
  <c r="N112" i="2"/>
  <c r="N475" i="2"/>
  <c r="N401" i="2"/>
  <c r="N422" i="2"/>
  <c r="N351" i="2"/>
  <c r="N108" i="2"/>
  <c r="N654" i="2"/>
  <c r="N347" i="2"/>
  <c r="N579" i="2"/>
  <c r="N634" i="2"/>
  <c r="N568" i="2"/>
  <c r="N727" i="2"/>
  <c r="N129" i="2"/>
  <c r="N199" i="2"/>
  <c r="N367" i="2"/>
  <c r="N447" i="2"/>
  <c r="N707" i="2"/>
  <c r="N130" i="2"/>
  <c r="N417" i="2"/>
  <c r="N96" i="2"/>
  <c r="N289" i="2"/>
  <c r="N529" i="2"/>
  <c r="N244" i="2"/>
  <c r="N173" i="2"/>
  <c r="N212" i="2"/>
  <c r="N653" i="2"/>
  <c r="N75" i="2"/>
  <c r="N272" i="2"/>
  <c r="N176" i="2"/>
  <c r="N364" i="2"/>
  <c r="N692" i="2"/>
  <c r="N393" i="2"/>
  <c r="N85" i="2"/>
  <c r="N71" i="2"/>
  <c r="N662" i="2"/>
  <c r="N719" i="2"/>
  <c r="N185" i="2"/>
  <c r="N636" i="2"/>
  <c r="N223" i="2"/>
  <c r="N702" i="2"/>
  <c r="N405" i="2"/>
  <c r="N667" i="2"/>
  <c r="N490" i="2"/>
  <c r="N584" i="2"/>
  <c r="N621" i="2"/>
  <c r="N699" i="2"/>
  <c r="N619" i="2"/>
  <c r="N608" i="2"/>
  <c r="N742" i="2"/>
  <c r="N150" i="2"/>
  <c r="N399" i="2"/>
  <c r="N560" i="2"/>
  <c r="N418" i="2"/>
  <c r="N279" i="2"/>
  <c r="N310" i="2"/>
  <c r="N644" i="2"/>
  <c r="N639" i="2"/>
  <c r="N343" i="2"/>
  <c r="N100" i="2"/>
  <c r="N257" i="2"/>
  <c r="N482" i="2"/>
  <c r="N448" i="2"/>
  <c r="N314" i="2"/>
  <c r="N657" i="2"/>
  <c r="N541" i="2"/>
  <c r="N327" i="2"/>
  <c r="N578" i="2"/>
  <c r="N633" i="2"/>
  <c r="N397" i="2"/>
  <c r="N101" i="2"/>
  <c r="N671" i="2"/>
  <c r="N472" i="2"/>
  <c r="N195" i="2"/>
  <c r="N556" i="2"/>
  <c r="N282" i="2"/>
  <c r="N732" i="2"/>
  <c r="N499" i="2"/>
  <c r="N246" i="2"/>
  <c r="N361" i="2"/>
  <c r="N587" i="2"/>
  <c r="N435" i="2"/>
  <c r="N546" i="2"/>
  <c r="N356" i="2"/>
  <c r="N688" i="2"/>
  <c r="N292" i="2"/>
  <c r="N197" i="2"/>
  <c r="N143" i="2"/>
  <c r="N470" i="2"/>
  <c r="N551" i="2"/>
  <c r="N178" i="2"/>
  <c r="N362" i="2"/>
  <c r="N602" i="2"/>
  <c r="N303" i="2"/>
  <c r="N648" i="2"/>
  <c r="N392" i="2"/>
  <c r="N313" i="2"/>
  <c r="N488" i="2"/>
  <c r="N700" i="2"/>
  <c r="N612" i="2"/>
  <c r="N533" i="2"/>
  <c r="N561" i="2"/>
  <c r="N407" i="2"/>
  <c r="N725" i="2"/>
  <c r="N697" i="2"/>
  <c r="N515" i="2"/>
  <c r="N468" i="2"/>
  <c r="N421" i="2"/>
  <c r="N645" i="2"/>
  <c r="N588" i="2"/>
  <c r="N423" i="2"/>
  <c r="N479" i="2"/>
  <c r="N335" i="2"/>
  <c r="N501" i="2"/>
  <c r="N704" i="2"/>
  <c r="N623" i="2"/>
  <c r="N682" i="2"/>
  <c r="N325" i="2"/>
  <c r="N542" i="2"/>
  <c r="N730" i="2"/>
  <c r="N616" i="2"/>
  <c r="N450" i="2"/>
  <c r="N698" i="2"/>
  <c r="N685" i="2"/>
  <c r="N679" i="2"/>
  <c r="N615" i="2"/>
  <c r="N504" i="2"/>
  <c r="N559" i="2"/>
  <c r="N425" i="2"/>
  <c r="N740" i="2"/>
  <c r="N710" i="2"/>
  <c r="N635" i="2"/>
  <c r="N658" i="2"/>
  <c r="N558" i="2"/>
  <c r="N629" i="2"/>
  <c r="N723" i="2"/>
  <c r="N683" i="2"/>
  <c r="N720" i="2"/>
  <c r="N739" i="2"/>
  <c r="N650" i="2"/>
  <c r="N708" i="2"/>
  <c r="N738" i="2"/>
  <c r="N728" i="2"/>
  <c r="N686" i="2"/>
  <c r="N677" i="2"/>
  <c r="N711" i="2"/>
  <c r="N714" i="2"/>
  <c r="N716" i="2"/>
  <c r="L609" i="2"/>
  <c r="L628" i="2"/>
  <c r="L599" i="2"/>
  <c r="L93" i="2"/>
  <c r="L323" i="2"/>
  <c r="L524" i="2"/>
  <c r="L512" i="2"/>
  <c r="L449" i="2"/>
  <c r="L379" i="2"/>
  <c r="L497" i="2"/>
  <c r="L408" i="2"/>
  <c r="L510" i="2"/>
  <c r="L689" i="2"/>
  <c r="L265" i="2"/>
  <c r="L132" i="2"/>
  <c r="L525" i="2"/>
  <c r="L464" i="2"/>
  <c r="L676" i="2"/>
  <c r="L348" i="2"/>
  <c r="L345" i="2"/>
  <c r="L52" i="2"/>
  <c r="L494" i="2"/>
  <c r="L536" i="2"/>
  <c r="L368" i="2"/>
  <c r="L523" i="2"/>
  <c r="L69" i="2"/>
  <c r="L333" i="2"/>
  <c r="L661" i="2"/>
  <c r="L211" i="2"/>
  <c r="L340" i="2"/>
  <c r="L583" i="2"/>
  <c r="L269" i="2"/>
  <c r="L65" i="2"/>
  <c r="L620" i="2"/>
  <c r="L4" i="2"/>
  <c r="L600" i="2"/>
  <c r="L151" i="2"/>
  <c r="L94" i="2"/>
  <c r="L115" i="2"/>
  <c r="L465" i="2"/>
  <c r="L339" i="2"/>
  <c r="L534" i="2"/>
  <c r="L336" i="2"/>
  <c r="L188" i="2"/>
  <c r="L221" i="2"/>
  <c r="L205" i="2"/>
  <c r="L61" i="2"/>
  <c r="L641" i="2"/>
  <c r="L125" i="2"/>
  <c r="L555" i="2"/>
  <c r="L355" i="2"/>
  <c r="L389" i="2"/>
  <c r="L153" i="2"/>
  <c r="L543" i="2"/>
  <c r="L117" i="2"/>
  <c r="L123" i="2"/>
  <c r="L521" i="2"/>
  <c r="L382" i="2"/>
  <c r="L624" i="2"/>
  <c r="L480" i="2"/>
  <c r="L395" i="2"/>
  <c r="L415" i="2"/>
  <c r="L365" i="2"/>
  <c r="L342" i="2"/>
  <c r="L157" i="2"/>
  <c r="L231" i="2"/>
  <c r="L273" i="2"/>
  <c r="L239" i="2"/>
  <c r="L121" i="2"/>
  <c r="L142" i="2"/>
  <c r="L359" i="2"/>
  <c r="L190" i="2"/>
  <c r="L86" i="2"/>
  <c r="L113" i="2"/>
  <c r="L433" i="2"/>
  <c r="L328" i="2"/>
  <c r="L266" i="2"/>
  <c r="L493" i="2"/>
  <c r="L651" i="2"/>
  <c r="L495" i="2"/>
  <c r="L167" i="2"/>
  <c r="L429" i="2"/>
  <c r="L577" i="2"/>
  <c r="L169" i="2"/>
  <c r="L665" i="2"/>
  <c r="L227" i="2"/>
  <c r="L84" i="2"/>
  <c r="L6" i="2"/>
  <c r="L11" i="2"/>
  <c r="L460" i="2"/>
  <c r="L312" i="2"/>
  <c r="L394" i="2"/>
  <c r="L569" i="2"/>
  <c r="L383" i="2"/>
  <c r="L92" i="2"/>
  <c r="L200" i="2"/>
  <c r="L240" i="2"/>
  <c r="L148" i="2"/>
  <c r="L241" i="2"/>
  <c r="L283" i="2"/>
  <c r="L458" i="2"/>
  <c r="L456" i="2"/>
  <c r="L127" i="2"/>
  <c r="L146" i="2"/>
  <c r="L262" i="2"/>
  <c r="L175" i="2"/>
  <c r="L294" i="2"/>
  <c r="L147" i="2"/>
  <c r="L152" i="2"/>
  <c r="L420" i="2"/>
  <c r="L377" i="2"/>
  <c r="L267" i="2"/>
  <c r="L462" i="2"/>
  <c r="L409" i="2"/>
  <c r="L168" i="2"/>
  <c r="L461" i="2"/>
  <c r="L68" i="2"/>
  <c r="L91" i="2"/>
  <c r="L718" i="2"/>
  <c r="L22" i="2"/>
  <c r="L128" i="2"/>
  <c r="L210" i="2"/>
  <c r="L649" i="2"/>
  <c r="L189" i="2"/>
  <c r="L33" i="2"/>
  <c r="L245" i="2"/>
  <c r="L358" i="2"/>
  <c r="L163" i="2"/>
  <c r="L37" i="2"/>
  <c r="L338" i="2"/>
  <c r="L7" i="2"/>
  <c r="L673" i="2"/>
  <c r="L256" i="2"/>
  <c r="L721" i="2"/>
  <c r="L363" i="2"/>
  <c r="L687" i="2"/>
  <c r="L527" i="2"/>
  <c r="L705" i="2"/>
  <c r="L403" i="2"/>
  <c r="L593" i="2"/>
  <c r="L290" i="2"/>
  <c r="L319" i="2"/>
  <c r="L247" i="2"/>
  <c r="L260" i="2"/>
  <c r="L242" i="2"/>
  <c r="L381" i="2"/>
  <c r="L281" i="2"/>
  <c r="L105" i="2"/>
  <c r="L76" i="2"/>
  <c r="L259" i="2"/>
  <c r="L136" i="2"/>
  <c r="L95" i="2"/>
  <c r="L369" i="2"/>
  <c r="L384" i="2"/>
  <c r="L170" i="2"/>
  <c r="L570" i="2"/>
  <c r="L299" i="2"/>
  <c r="L484" i="2"/>
  <c r="L329" i="2"/>
  <c r="L655" i="2"/>
  <c r="L513" i="2"/>
  <c r="L485" i="2"/>
  <c r="L553" i="2"/>
  <c r="L514" i="2"/>
  <c r="L617" i="2"/>
  <c r="L306" i="2"/>
  <c r="L453" i="2"/>
  <c r="L660" i="2"/>
  <c r="L603" i="2"/>
  <c r="L519" i="2"/>
  <c r="L26" i="2"/>
  <c r="L20" i="2"/>
  <c r="L713" i="2"/>
  <c r="L592" i="2"/>
  <c r="L674" i="2"/>
  <c r="L248" i="2"/>
  <c r="L444" i="2"/>
  <c r="L79" i="2"/>
  <c r="L607" i="2"/>
  <c r="L627" i="2"/>
  <c r="L182" i="2"/>
  <c r="L404" i="2"/>
  <c r="L10" i="2"/>
  <c r="L567" i="2"/>
  <c r="L30" i="2"/>
  <c r="L253" i="2"/>
  <c r="L537" i="2"/>
  <c r="L466" i="2"/>
  <c r="L442" i="2"/>
  <c r="L46" i="2"/>
  <c r="L215" i="2"/>
  <c r="L640" i="2"/>
  <c r="L145" i="2"/>
  <c r="L330" i="2"/>
  <c r="L663" i="2"/>
  <c r="L331" i="2"/>
  <c r="L233" i="2"/>
  <c r="L659" i="2"/>
  <c r="L214" i="2"/>
  <c r="L632" i="2"/>
  <c r="L517" i="2"/>
  <c r="L402" i="2"/>
  <c r="L305" i="2"/>
  <c r="L557" i="2"/>
  <c r="L549" i="2"/>
  <c r="L81" i="2"/>
  <c r="L180" i="2"/>
  <c r="L360" i="2"/>
  <c r="L109" i="2"/>
  <c r="L414" i="2"/>
  <c r="L538" i="2"/>
  <c r="L643" i="2"/>
  <c r="L67" i="2"/>
  <c r="L48" i="2"/>
  <c r="L104" i="2"/>
  <c r="L471" i="2"/>
  <c r="L9" i="2"/>
  <c r="L547" i="2"/>
  <c r="L181" i="2"/>
  <c r="L451" i="2"/>
  <c r="L171" i="2"/>
  <c r="L431" i="2"/>
  <c r="L275" i="2"/>
  <c r="L82" i="2"/>
  <c r="L87" i="2"/>
  <c r="L539" i="2"/>
  <c r="L126" i="2"/>
  <c r="L412" i="2"/>
  <c r="L489" i="2"/>
  <c r="L440" i="2"/>
  <c r="L664" i="2"/>
  <c r="L390" i="2"/>
  <c r="L158" i="2"/>
  <c r="L250" i="2"/>
  <c r="L307" i="2"/>
  <c r="L733" i="2"/>
  <c r="L137" i="2"/>
  <c r="L459" i="2"/>
  <c r="L598" i="2"/>
  <c r="L675" i="2"/>
  <c r="L277" i="2"/>
  <c r="L8" i="2"/>
  <c r="L438" i="2"/>
  <c r="L375" i="2"/>
  <c r="L287" i="2"/>
  <c r="L66" i="2"/>
  <c r="L72" i="2"/>
  <c r="L722" i="2"/>
  <c r="L213" i="2"/>
  <c r="L341" i="2"/>
  <c r="L334" i="2"/>
  <c r="L13" i="2"/>
  <c r="L580" i="2"/>
  <c r="L445" i="2"/>
  <c r="L55" i="2"/>
  <c r="L63" i="2"/>
  <c r="L24" i="2"/>
  <c r="L506" i="2"/>
  <c r="L45" i="2"/>
  <c r="L585" i="2"/>
  <c r="L436" i="2"/>
  <c r="L576" i="2"/>
  <c r="L703" i="2"/>
  <c r="L41" i="2"/>
  <c r="L373" i="2"/>
  <c r="L352" i="2"/>
  <c r="L74" i="2"/>
  <c r="L350" i="2"/>
  <c r="L476" i="2"/>
  <c r="L183" i="2"/>
  <c r="L357" i="2"/>
  <c r="L424" i="2"/>
  <c r="L201" i="2"/>
  <c r="L572" i="2"/>
  <c r="L324" i="2"/>
  <c r="L427" i="2"/>
  <c r="L206" i="2"/>
  <c r="L391" i="2"/>
  <c r="L452" i="2"/>
  <c r="L228" i="2"/>
  <c r="L478" i="2"/>
  <c r="L222" i="2"/>
  <c r="L54" i="2"/>
  <c r="L432" i="2"/>
  <c r="L701" i="2"/>
  <c r="L280" i="2"/>
  <c r="L98" i="2"/>
  <c r="L386" i="2"/>
  <c r="L509" i="2"/>
  <c r="L110" i="2"/>
  <c r="L596" i="2"/>
  <c r="L186" i="2"/>
  <c r="L252" i="2"/>
  <c r="L3" i="2"/>
  <c r="L97" i="2"/>
  <c r="L695" i="2"/>
  <c r="L284" i="2"/>
  <c r="L535" i="2"/>
  <c r="L196" i="2"/>
  <c r="L164" i="2"/>
  <c r="L589" i="2"/>
  <c r="L622" i="2"/>
  <c r="L486" i="2"/>
  <c r="L80" i="2"/>
  <c r="L118" i="2"/>
  <c r="L385" i="2"/>
  <c r="L311" i="2"/>
  <c r="L477" i="2"/>
  <c r="L496" i="2"/>
  <c r="L49" i="2"/>
  <c r="L90" i="2"/>
  <c r="L594" i="2"/>
  <c r="L371" i="2"/>
  <c r="L62" i="2"/>
  <c r="L337" i="2"/>
  <c r="L326" i="2"/>
  <c r="L249" i="2"/>
  <c r="L398" i="2"/>
  <c r="L291" i="2"/>
  <c r="L317" i="2"/>
  <c r="L295" i="2"/>
  <c r="L131" i="2"/>
  <c r="L174" i="2"/>
  <c r="L308" i="2"/>
  <c r="L21" i="2"/>
  <c r="L193" i="2"/>
  <c r="L483" i="2"/>
  <c r="L149" i="2"/>
  <c r="L717" i="2"/>
  <c r="L216" i="2"/>
  <c r="L99" i="2"/>
  <c r="L630" i="2"/>
  <c r="L258" i="2"/>
  <c r="L119" i="2"/>
  <c r="L712" i="2"/>
  <c r="L229" i="2"/>
  <c r="L437" i="2"/>
  <c r="L298" i="2"/>
  <c r="L27" i="2"/>
  <c r="L300" i="2"/>
  <c r="L595" i="2"/>
  <c r="L508" i="2"/>
  <c r="L274" i="2"/>
  <c r="L73" i="2"/>
  <c r="L264" i="2"/>
  <c r="L202" i="2"/>
  <c r="L161" i="2"/>
  <c r="L302" i="2"/>
  <c r="L207" i="2"/>
  <c r="L29" i="2"/>
  <c r="L31" i="2"/>
  <c r="L102" i="2"/>
  <c r="L726" i="2"/>
  <c r="L416" i="2"/>
  <c r="L666" i="2"/>
  <c r="L106" i="2"/>
  <c r="L637" i="2"/>
  <c r="L51" i="2"/>
  <c r="L179" i="2"/>
  <c r="L540" i="2"/>
  <c r="L586" i="2"/>
  <c r="L349" i="2"/>
  <c r="L83" i="2"/>
  <c r="L15" i="2"/>
  <c r="L566" i="2"/>
  <c r="L226" i="2"/>
  <c r="L597" i="2"/>
  <c r="L441" i="2"/>
  <c r="L12" i="2"/>
  <c r="L156" i="2"/>
  <c r="L590" i="2"/>
  <c r="L278" i="2"/>
  <c r="L64" i="2"/>
  <c r="L522" i="2"/>
  <c r="L209" i="2"/>
  <c r="L5" i="2"/>
  <c r="L234" i="2"/>
  <c r="L124" i="2"/>
  <c r="L581" i="2"/>
  <c r="L219" i="2"/>
  <c r="L268" i="2"/>
  <c r="L646" i="2"/>
  <c r="L446" i="2"/>
  <c r="L715" i="2"/>
  <c r="L16" i="2"/>
  <c r="L288" i="2"/>
  <c r="L473" i="2"/>
  <c r="L591" i="2"/>
  <c r="L454" i="2"/>
  <c r="L154" i="2"/>
  <c r="L500" i="2"/>
  <c r="L2" i="2"/>
  <c r="L208" i="2"/>
  <c r="L53" i="2"/>
  <c r="L235" i="2"/>
  <c r="L251" i="2"/>
  <c r="L428" i="2"/>
  <c r="L162" i="2"/>
  <c r="L25" i="2"/>
  <c r="L166" i="2"/>
  <c r="L177" i="2"/>
  <c r="L320" i="2"/>
  <c r="L14" i="2"/>
  <c r="L694" i="2"/>
  <c r="L626" i="2"/>
  <c r="L224" i="2"/>
  <c r="L133" i="2"/>
  <c r="L530" i="2"/>
  <c r="L35" i="2"/>
  <c r="L304" i="2"/>
  <c r="L155" i="2"/>
  <c r="L18" i="2"/>
  <c r="L107" i="2"/>
  <c r="L400" i="2"/>
  <c r="L204" i="2"/>
  <c r="L374" i="2"/>
  <c r="L564" i="2"/>
  <c r="L296" i="2"/>
  <c r="L39" i="2"/>
  <c r="L396" i="2"/>
  <c r="L230" i="2"/>
  <c r="L582" i="2"/>
  <c r="L78" i="2"/>
  <c r="L575" i="2"/>
  <c r="L57" i="2"/>
  <c r="L271" i="2"/>
  <c r="L481" i="2"/>
  <c r="L103" i="2"/>
  <c r="L301" i="2"/>
  <c r="L684" i="2"/>
  <c r="L691" i="2"/>
  <c r="L604" i="2"/>
  <c r="L309" i="2"/>
  <c r="L270" i="2"/>
  <c r="L380" i="2"/>
  <c r="L611" i="2"/>
  <c r="L565" i="2"/>
  <c r="L165" i="2"/>
  <c r="L243" i="2"/>
  <c r="L38" i="2"/>
  <c r="L503" i="2"/>
  <c r="L614" i="2"/>
  <c r="L88" i="2"/>
  <c r="L563" i="2"/>
  <c r="L741" i="2"/>
  <c r="L59" i="2"/>
  <c r="L122" i="2"/>
  <c r="L625" i="2"/>
  <c r="L263" i="2"/>
  <c r="L217" i="2"/>
  <c r="L315" i="2"/>
  <c r="L160" i="2"/>
  <c r="L285" i="2"/>
  <c r="L729" i="2"/>
  <c r="L353" i="2"/>
  <c r="L706" i="2"/>
  <c r="L44" i="2"/>
  <c r="L77" i="2"/>
  <c r="L276" i="2"/>
  <c r="L571" i="2"/>
  <c r="L376" i="2"/>
  <c r="L413" i="2"/>
  <c r="L552" i="2"/>
  <c r="L670" i="2"/>
  <c r="L237" i="2"/>
  <c r="L518" i="2"/>
  <c r="L528" i="2"/>
  <c r="L191" i="2"/>
  <c r="L387" i="2"/>
  <c r="L388" i="2"/>
  <c r="L548" i="2"/>
  <c r="L652" i="2"/>
  <c r="L286" i="2"/>
  <c r="L443" i="2"/>
  <c r="L457" i="2"/>
  <c r="L532" i="2"/>
  <c r="L34" i="2"/>
  <c r="L261" i="2"/>
  <c r="L439" i="2"/>
  <c r="L406" i="2"/>
  <c r="L366" i="2"/>
  <c r="L58" i="2"/>
  <c r="L116" i="2"/>
  <c r="L430" i="2"/>
  <c r="L140" i="2"/>
  <c r="L236" i="2"/>
  <c r="L159" i="2"/>
  <c r="L554" i="2"/>
  <c r="L419" i="2"/>
  <c r="L736" i="2"/>
  <c r="L138" i="2"/>
  <c r="L693" i="2"/>
  <c r="L709" i="2"/>
  <c r="L293" i="2"/>
  <c r="L187" i="2"/>
  <c r="L505" i="2"/>
  <c r="L318" i="2"/>
  <c r="L668" i="2"/>
  <c r="L28" i="2"/>
  <c r="L19" i="2"/>
  <c r="L198" i="2"/>
  <c r="L469" i="2"/>
  <c r="L573" i="2"/>
  <c r="L17" i="2"/>
  <c r="L144" i="2"/>
  <c r="L42" i="2"/>
  <c r="L372" i="2"/>
  <c r="L681" i="2"/>
  <c r="L218" i="2"/>
  <c r="L321" i="2"/>
  <c r="L354" i="2"/>
  <c r="L23" i="2"/>
  <c r="L463" i="2"/>
  <c r="L631" i="2"/>
  <c r="L297" i="2"/>
  <c r="L426" i="2"/>
  <c r="L135" i="2"/>
  <c r="L134" i="2"/>
  <c r="L544" i="2"/>
  <c r="L474" i="2"/>
  <c r="L526" i="2"/>
  <c r="L47" i="2"/>
  <c r="L562" i="2"/>
  <c r="L332" i="2"/>
  <c r="L507" i="2"/>
  <c r="L516" i="2"/>
  <c r="L531" i="2"/>
  <c r="L56" i="2"/>
  <c r="L467" i="2"/>
  <c r="L498" i="2"/>
  <c r="L50" i="2"/>
  <c r="L502" i="2"/>
  <c r="L605" i="2"/>
  <c r="L370" i="2"/>
  <c r="L511" i="2"/>
  <c r="L114" i="2"/>
  <c r="L734" i="2"/>
  <c r="L601" i="2"/>
  <c r="L232" i="2"/>
  <c r="L618" i="2"/>
  <c r="L70" i="2"/>
  <c r="L680" i="2"/>
  <c r="L737" i="2"/>
  <c r="L255" i="2"/>
  <c r="L613" i="2"/>
  <c r="L606" i="2"/>
  <c r="L316" i="2"/>
  <c r="L520" i="2"/>
  <c r="L120" i="2"/>
  <c r="L642" i="2"/>
  <c r="L545" i="2"/>
  <c r="L735" i="2"/>
  <c r="L410" i="2"/>
  <c r="L656" i="2"/>
  <c r="L455" i="2"/>
  <c r="L672" i="2"/>
  <c r="L172" i="2"/>
  <c r="L32" i="2"/>
  <c r="L491" i="2"/>
  <c r="L60" i="2"/>
  <c r="L203" i="2"/>
  <c r="L411" i="2"/>
  <c r="L346" i="2"/>
  <c r="L434" i="2"/>
  <c r="L344" i="2"/>
  <c r="L111" i="2"/>
  <c r="L724" i="2"/>
  <c r="L225" i="2"/>
  <c r="L43" i="2"/>
  <c r="L678" i="2"/>
  <c r="L610" i="2"/>
  <c r="L550" i="2"/>
  <c r="L669" i="2"/>
  <c r="L378" i="2"/>
  <c r="L238" i="2"/>
  <c r="L184" i="2"/>
  <c r="L487" i="2"/>
  <c r="L139" i="2"/>
  <c r="L40" i="2"/>
  <c r="L220" i="2"/>
  <c r="L322" i="2"/>
  <c r="L492" i="2"/>
  <c r="L194" i="2"/>
  <c r="L731" i="2"/>
  <c r="L254" i="2"/>
  <c r="L638" i="2"/>
  <c r="L141" i="2"/>
  <c r="L89" i="2"/>
  <c r="L690" i="2"/>
  <c r="L574" i="2"/>
  <c r="L192" i="2"/>
  <c r="L647" i="2"/>
  <c r="L696" i="2"/>
  <c r="L36" i="2"/>
  <c r="L112" i="2"/>
  <c r="L475" i="2"/>
  <c r="L401" i="2"/>
  <c r="L422" i="2"/>
  <c r="L351" i="2"/>
  <c r="L108" i="2"/>
  <c r="L654" i="2"/>
  <c r="L347" i="2"/>
  <c r="L579" i="2"/>
  <c r="L634" i="2"/>
  <c r="L568" i="2"/>
  <c r="L727" i="2"/>
  <c r="L129" i="2"/>
  <c r="L199" i="2"/>
  <c r="L367" i="2"/>
  <c r="L447" i="2"/>
  <c r="L707" i="2"/>
  <c r="L130" i="2"/>
  <c r="L417" i="2"/>
  <c r="L96" i="2"/>
  <c r="L289" i="2"/>
  <c r="L529" i="2"/>
  <c r="L244" i="2"/>
  <c r="L173" i="2"/>
  <c r="L212" i="2"/>
  <c r="L653" i="2"/>
  <c r="L75" i="2"/>
  <c r="L272" i="2"/>
  <c r="L176" i="2"/>
  <c r="L364" i="2"/>
  <c r="L692" i="2"/>
  <c r="L393" i="2"/>
  <c r="L85" i="2"/>
  <c r="L71" i="2"/>
  <c r="L662" i="2"/>
  <c r="L719" i="2"/>
  <c r="L185" i="2"/>
  <c r="L636" i="2"/>
  <c r="L223" i="2"/>
  <c r="L702" i="2"/>
  <c r="L405" i="2"/>
  <c r="L667" i="2"/>
  <c r="L490" i="2"/>
  <c r="L584" i="2"/>
  <c r="L621" i="2"/>
  <c r="L699" i="2"/>
  <c r="L619" i="2"/>
  <c r="L608" i="2"/>
  <c r="L742" i="2"/>
  <c r="L150" i="2"/>
  <c r="L399" i="2"/>
  <c r="L560" i="2"/>
  <c r="L418" i="2"/>
  <c r="L279" i="2"/>
  <c r="L310" i="2"/>
  <c r="L644" i="2"/>
  <c r="L639" i="2"/>
  <c r="L343" i="2"/>
  <c r="L100" i="2"/>
  <c r="L257" i="2"/>
  <c r="L482" i="2"/>
  <c r="L448" i="2"/>
  <c r="L314" i="2"/>
  <c r="L657" i="2"/>
  <c r="L541" i="2"/>
  <c r="L327" i="2"/>
  <c r="L578" i="2"/>
  <c r="L633" i="2"/>
  <c r="L397" i="2"/>
  <c r="L101" i="2"/>
  <c r="L671" i="2"/>
  <c r="L472" i="2"/>
  <c r="L195" i="2"/>
  <c r="L556" i="2"/>
  <c r="L282" i="2"/>
  <c r="L732" i="2"/>
  <c r="L499" i="2"/>
  <c r="L246" i="2"/>
  <c r="L361" i="2"/>
  <c r="L587" i="2"/>
  <c r="L435" i="2"/>
  <c r="L546" i="2"/>
  <c r="L356" i="2"/>
  <c r="L688" i="2"/>
  <c r="L292" i="2"/>
  <c r="L197" i="2"/>
  <c r="L143" i="2"/>
  <c r="L470" i="2"/>
  <c r="L551" i="2"/>
  <c r="L178" i="2"/>
  <c r="L362" i="2"/>
  <c r="L602" i="2"/>
  <c r="L303" i="2"/>
  <c r="L648" i="2"/>
  <c r="L392" i="2"/>
  <c r="L313" i="2"/>
  <c r="L488" i="2"/>
  <c r="L700" i="2"/>
  <c r="L612" i="2"/>
  <c r="L533" i="2"/>
  <c r="L561" i="2"/>
  <c r="L407" i="2"/>
  <c r="L725" i="2"/>
  <c r="L697" i="2"/>
  <c r="L515" i="2"/>
  <c r="L468" i="2"/>
  <c r="L421" i="2"/>
  <c r="L645" i="2"/>
  <c r="L588" i="2"/>
  <c r="L423" i="2"/>
  <c r="L479" i="2"/>
  <c r="L335" i="2"/>
  <c r="L501" i="2"/>
  <c r="L704" i="2"/>
  <c r="L623" i="2"/>
  <c r="L682" i="2"/>
  <c r="L325" i="2"/>
  <c r="L542" i="2"/>
  <c r="L730" i="2"/>
  <c r="L616" i="2"/>
  <c r="L450" i="2"/>
  <c r="L698" i="2"/>
  <c r="L685" i="2"/>
  <c r="L679" i="2"/>
  <c r="L615" i="2"/>
  <c r="L504" i="2"/>
  <c r="L559" i="2"/>
  <c r="L425" i="2"/>
  <c r="L740" i="2"/>
  <c r="L710" i="2"/>
  <c r="L635" i="2"/>
  <c r="L658" i="2"/>
  <c r="L558" i="2"/>
  <c r="L629" i="2"/>
  <c r="L723" i="2"/>
  <c r="L683" i="2"/>
  <c r="L720" i="2"/>
  <c r="L739" i="2"/>
  <c r="L650" i="2"/>
  <c r="L708" i="2"/>
  <c r="L738" i="2"/>
  <c r="L728" i="2"/>
  <c r="L686" i="2"/>
  <c r="L677" i="2"/>
  <c r="L711" i="2"/>
  <c r="L714" i="2"/>
  <c r="L716" i="2"/>
  <c r="J609" i="2"/>
  <c r="J628" i="2"/>
  <c r="J599" i="2"/>
  <c r="J93" i="2"/>
  <c r="J323" i="2"/>
  <c r="J524" i="2"/>
  <c r="J512" i="2"/>
  <c r="J449" i="2"/>
  <c r="J379" i="2"/>
  <c r="J497" i="2"/>
  <c r="J408" i="2"/>
  <c r="J510" i="2"/>
  <c r="J689" i="2"/>
  <c r="J265" i="2"/>
  <c r="J132" i="2"/>
  <c r="J525" i="2"/>
  <c r="J464" i="2"/>
  <c r="J676" i="2"/>
  <c r="J348" i="2"/>
  <c r="J345" i="2"/>
  <c r="J52" i="2"/>
  <c r="J494" i="2"/>
  <c r="J536" i="2"/>
  <c r="J368" i="2"/>
  <c r="J523" i="2"/>
  <c r="J69" i="2"/>
  <c r="J333" i="2"/>
  <c r="J661" i="2"/>
  <c r="J211" i="2"/>
  <c r="J340" i="2"/>
  <c r="J583" i="2"/>
  <c r="J269" i="2"/>
  <c r="J65" i="2"/>
  <c r="J620" i="2"/>
  <c r="J4" i="2"/>
  <c r="J600" i="2"/>
  <c r="J151" i="2"/>
  <c r="J94" i="2"/>
  <c r="J115" i="2"/>
  <c r="J465" i="2"/>
  <c r="J339" i="2"/>
  <c r="J534" i="2"/>
  <c r="J336" i="2"/>
  <c r="J188" i="2"/>
  <c r="J221" i="2"/>
  <c r="J205" i="2"/>
  <c r="J61" i="2"/>
  <c r="J641" i="2"/>
  <c r="J125" i="2"/>
  <c r="J555" i="2"/>
  <c r="J355" i="2"/>
  <c r="J389" i="2"/>
  <c r="J153" i="2"/>
  <c r="J543" i="2"/>
  <c r="J117" i="2"/>
  <c r="J123" i="2"/>
  <c r="J521" i="2"/>
  <c r="J382" i="2"/>
  <c r="J624" i="2"/>
  <c r="J480" i="2"/>
  <c r="J395" i="2"/>
  <c r="J415" i="2"/>
  <c r="J365" i="2"/>
  <c r="J342" i="2"/>
  <c r="J157" i="2"/>
  <c r="J231" i="2"/>
  <c r="J273" i="2"/>
  <c r="J239" i="2"/>
  <c r="J121" i="2"/>
  <c r="J142" i="2"/>
  <c r="J359" i="2"/>
  <c r="J190" i="2"/>
  <c r="J86" i="2"/>
  <c r="J113" i="2"/>
  <c r="J433" i="2"/>
  <c r="J328" i="2"/>
  <c r="J266" i="2"/>
  <c r="J493" i="2"/>
  <c r="J651" i="2"/>
  <c r="J495" i="2"/>
  <c r="J167" i="2"/>
  <c r="J429" i="2"/>
  <c r="J577" i="2"/>
  <c r="J169" i="2"/>
  <c r="J665" i="2"/>
  <c r="J227" i="2"/>
  <c r="J84" i="2"/>
  <c r="J6" i="2"/>
  <c r="J11" i="2"/>
  <c r="J460" i="2"/>
  <c r="J312" i="2"/>
  <c r="J394" i="2"/>
  <c r="J569" i="2"/>
  <c r="J383" i="2"/>
  <c r="J92" i="2"/>
  <c r="J200" i="2"/>
  <c r="J240" i="2"/>
  <c r="J148" i="2"/>
  <c r="J241" i="2"/>
  <c r="J283" i="2"/>
  <c r="J458" i="2"/>
  <c r="J456" i="2"/>
  <c r="J127" i="2"/>
  <c r="J146" i="2"/>
  <c r="J262" i="2"/>
  <c r="J175" i="2"/>
  <c r="J294" i="2"/>
  <c r="J147" i="2"/>
  <c r="J152" i="2"/>
  <c r="J420" i="2"/>
  <c r="J377" i="2"/>
  <c r="J267" i="2"/>
  <c r="J462" i="2"/>
  <c r="J409" i="2"/>
  <c r="J168" i="2"/>
  <c r="J461" i="2"/>
  <c r="J68" i="2"/>
  <c r="J91" i="2"/>
  <c r="J718" i="2"/>
  <c r="J22" i="2"/>
  <c r="J128" i="2"/>
  <c r="J210" i="2"/>
  <c r="J649" i="2"/>
  <c r="J189" i="2"/>
  <c r="J33" i="2"/>
  <c r="J245" i="2"/>
  <c r="J358" i="2"/>
  <c r="J163" i="2"/>
  <c r="J37" i="2"/>
  <c r="J338" i="2"/>
  <c r="J7" i="2"/>
  <c r="J673" i="2"/>
  <c r="J256" i="2"/>
  <c r="J721" i="2"/>
  <c r="J363" i="2"/>
  <c r="J687" i="2"/>
  <c r="J527" i="2"/>
  <c r="J705" i="2"/>
  <c r="J403" i="2"/>
  <c r="J593" i="2"/>
  <c r="J290" i="2"/>
  <c r="J319" i="2"/>
  <c r="J247" i="2"/>
  <c r="J260" i="2"/>
  <c r="J242" i="2"/>
  <c r="J381" i="2"/>
  <c r="J281" i="2"/>
  <c r="J105" i="2"/>
  <c r="J76" i="2"/>
  <c r="J259" i="2"/>
  <c r="J136" i="2"/>
  <c r="J95" i="2"/>
  <c r="J369" i="2"/>
  <c r="J384" i="2"/>
  <c r="J170" i="2"/>
  <c r="J570" i="2"/>
  <c r="J299" i="2"/>
  <c r="J484" i="2"/>
  <c r="J329" i="2"/>
  <c r="J655" i="2"/>
  <c r="J513" i="2"/>
  <c r="J485" i="2"/>
  <c r="J553" i="2"/>
  <c r="J514" i="2"/>
  <c r="J617" i="2"/>
  <c r="J306" i="2"/>
  <c r="J453" i="2"/>
  <c r="J660" i="2"/>
  <c r="J603" i="2"/>
  <c r="J519" i="2"/>
  <c r="J26" i="2"/>
  <c r="J20" i="2"/>
  <c r="J713" i="2"/>
  <c r="J592" i="2"/>
  <c r="J674" i="2"/>
  <c r="J248" i="2"/>
  <c r="J444" i="2"/>
  <c r="J79" i="2"/>
  <c r="J607" i="2"/>
  <c r="J627" i="2"/>
  <c r="J182" i="2"/>
  <c r="J404" i="2"/>
  <c r="J10" i="2"/>
  <c r="J567" i="2"/>
  <c r="J30" i="2"/>
  <c r="J253" i="2"/>
  <c r="J537" i="2"/>
  <c r="J466" i="2"/>
  <c r="J442" i="2"/>
  <c r="J46" i="2"/>
  <c r="J215" i="2"/>
  <c r="J640" i="2"/>
  <c r="J145" i="2"/>
  <c r="J330" i="2"/>
  <c r="J663" i="2"/>
  <c r="J331" i="2"/>
  <c r="J233" i="2"/>
  <c r="J659" i="2"/>
  <c r="J214" i="2"/>
  <c r="J632" i="2"/>
  <c r="J517" i="2"/>
  <c r="J402" i="2"/>
  <c r="J305" i="2"/>
  <c r="J557" i="2"/>
  <c r="J549" i="2"/>
  <c r="J81" i="2"/>
  <c r="J180" i="2"/>
  <c r="J360" i="2"/>
  <c r="J109" i="2"/>
  <c r="J414" i="2"/>
  <c r="J538" i="2"/>
  <c r="J643" i="2"/>
  <c r="J67" i="2"/>
  <c r="J48" i="2"/>
  <c r="J104" i="2"/>
  <c r="J471" i="2"/>
  <c r="J9" i="2"/>
  <c r="J547" i="2"/>
  <c r="J181" i="2"/>
  <c r="J451" i="2"/>
  <c r="J171" i="2"/>
  <c r="J431" i="2"/>
  <c r="J275" i="2"/>
  <c r="J82" i="2"/>
  <c r="J87" i="2"/>
  <c r="J539" i="2"/>
  <c r="J126" i="2"/>
  <c r="J412" i="2"/>
  <c r="J489" i="2"/>
  <c r="J440" i="2"/>
  <c r="J664" i="2"/>
  <c r="J390" i="2"/>
  <c r="J158" i="2"/>
  <c r="J250" i="2"/>
  <c r="J307" i="2"/>
  <c r="J733" i="2"/>
  <c r="J137" i="2"/>
  <c r="J459" i="2"/>
  <c r="J598" i="2"/>
  <c r="J675" i="2"/>
  <c r="J277" i="2"/>
  <c r="J8" i="2"/>
  <c r="J438" i="2"/>
  <c r="J375" i="2"/>
  <c r="J287" i="2"/>
  <c r="J66" i="2"/>
  <c r="J72" i="2"/>
  <c r="J722" i="2"/>
  <c r="J213" i="2"/>
  <c r="J341" i="2"/>
  <c r="J334" i="2"/>
  <c r="J13" i="2"/>
  <c r="J580" i="2"/>
  <c r="J445" i="2"/>
  <c r="J55" i="2"/>
  <c r="J63" i="2"/>
  <c r="J24" i="2"/>
  <c r="J506" i="2"/>
  <c r="J45" i="2"/>
  <c r="J585" i="2"/>
  <c r="J436" i="2"/>
  <c r="J576" i="2"/>
  <c r="J703" i="2"/>
  <c r="J41" i="2"/>
  <c r="J373" i="2"/>
  <c r="J352" i="2"/>
  <c r="J74" i="2"/>
  <c r="J350" i="2"/>
  <c r="J476" i="2"/>
  <c r="J183" i="2"/>
  <c r="J357" i="2"/>
  <c r="J424" i="2"/>
  <c r="J201" i="2"/>
  <c r="J572" i="2"/>
  <c r="J324" i="2"/>
  <c r="J427" i="2"/>
  <c r="J206" i="2"/>
  <c r="J391" i="2"/>
  <c r="J452" i="2"/>
  <c r="J228" i="2"/>
  <c r="J478" i="2"/>
  <c r="J222" i="2"/>
  <c r="J54" i="2"/>
  <c r="J432" i="2"/>
  <c r="J701" i="2"/>
  <c r="J280" i="2"/>
  <c r="J98" i="2"/>
  <c r="J386" i="2"/>
  <c r="J509" i="2"/>
  <c r="J110" i="2"/>
  <c r="J596" i="2"/>
  <c r="J186" i="2"/>
  <c r="J252" i="2"/>
  <c r="J3" i="2"/>
  <c r="J97" i="2"/>
  <c r="J695" i="2"/>
  <c r="J284" i="2"/>
  <c r="J535" i="2"/>
  <c r="J196" i="2"/>
  <c r="J164" i="2"/>
  <c r="J589" i="2"/>
  <c r="J622" i="2"/>
  <c r="J486" i="2"/>
  <c r="J80" i="2"/>
  <c r="J118" i="2"/>
  <c r="J385" i="2"/>
  <c r="J311" i="2"/>
  <c r="J477" i="2"/>
  <c r="J496" i="2"/>
  <c r="J49" i="2"/>
  <c r="J90" i="2"/>
  <c r="J594" i="2"/>
  <c r="J371" i="2"/>
  <c r="J62" i="2"/>
  <c r="J337" i="2"/>
  <c r="J326" i="2"/>
  <c r="J249" i="2"/>
  <c r="J398" i="2"/>
  <c r="J291" i="2"/>
  <c r="J317" i="2"/>
  <c r="J295" i="2"/>
  <c r="J131" i="2"/>
  <c r="J174" i="2"/>
  <c r="J308" i="2"/>
  <c r="J21" i="2"/>
  <c r="J193" i="2"/>
  <c r="J483" i="2"/>
  <c r="J149" i="2"/>
  <c r="J717" i="2"/>
  <c r="J216" i="2"/>
  <c r="J99" i="2"/>
  <c r="J630" i="2"/>
  <c r="J258" i="2"/>
  <c r="J119" i="2"/>
  <c r="J712" i="2"/>
  <c r="J229" i="2"/>
  <c r="J437" i="2"/>
  <c r="J298" i="2"/>
  <c r="J27" i="2"/>
  <c r="J300" i="2"/>
  <c r="J595" i="2"/>
  <c r="J508" i="2"/>
  <c r="J274" i="2"/>
  <c r="J73" i="2"/>
  <c r="J264" i="2"/>
  <c r="J202" i="2"/>
  <c r="J161" i="2"/>
  <c r="J302" i="2"/>
  <c r="J207" i="2"/>
  <c r="J29" i="2"/>
  <c r="J31" i="2"/>
  <c r="J102" i="2"/>
  <c r="J726" i="2"/>
  <c r="J416" i="2"/>
  <c r="J666" i="2"/>
  <c r="J106" i="2"/>
  <c r="J637" i="2"/>
  <c r="J51" i="2"/>
  <c r="J179" i="2"/>
  <c r="J540" i="2"/>
  <c r="J586" i="2"/>
  <c r="J349" i="2"/>
  <c r="J83" i="2"/>
  <c r="J15" i="2"/>
  <c r="J566" i="2"/>
  <c r="J226" i="2"/>
  <c r="J597" i="2"/>
  <c r="J441" i="2"/>
  <c r="J12" i="2"/>
  <c r="J156" i="2"/>
  <c r="J590" i="2"/>
  <c r="J278" i="2"/>
  <c r="J64" i="2"/>
  <c r="J522" i="2"/>
  <c r="J209" i="2"/>
  <c r="J5" i="2"/>
  <c r="J234" i="2"/>
  <c r="J124" i="2"/>
  <c r="J581" i="2"/>
  <c r="J219" i="2"/>
  <c r="J268" i="2"/>
  <c r="J646" i="2"/>
  <c r="J446" i="2"/>
  <c r="J715" i="2"/>
  <c r="J16" i="2"/>
  <c r="J288" i="2"/>
  <c r="J473" i="2"/>
  <c r="J591" i="2"/>
  <c r="J454" i="2"/>
  <c r="J154" i="2"/>
  <c r="J500" i="2"/>
  <c r="J2" i="2"/>
  <c r="J208" i="2"/>
  <c r="J53" i="2"/>
  <c r="J235" i="2"/>
  <c r="J251" i="2"/>
  <c r="J428" i="2"/>
  <c r="J162" i="2"/>
  <c r="J25" i="2"/>
  <c r="J166" i="2"/>
  <c r="J177" i="2"/>
  <c r="J320" i="2"/>
  <c r="J14" i="2"/>
  <c r="J694" i="2"/>
  <c r="J626" i="2"/>
  <c r="J224" i="2"/>
  <c r="J133" i="2"/>
  <c r="J530" i="2"/>
  <c r="J35" i="2"/>
  <c r="J304" i="2"/>
  <c r="J155" i="2"/>
  <c r="J18" i="2"/>
  <c r="J107" i="2"/>
  <c r="J400" i="2"/>
  <c r="J204" i="2"/>
  <c r="J374" i="2"/>
  <c r="J564" i="2"/>
  <c r="J296" i="2"/>
  <c r="J39" i="2"/>
  <c r="J396" i="2"/>
  <c r="J230" i="2"/>
  <c r="J582" i="2"/>
  <c r="J78" i="2"/>
  <c r="J575" i="2"/>
  <c r="J57" i="2"/>
  <c r="J271" i="2"/>
  <c r="J481" i="2"/>
  <c r="J103" i="2"/>
  <c r="J301" i="2"/>
  <c r="J684" i="2"/>
  <c r="J691" i="2"/>
  <c r="J604" i="2"/>
  <c r="J309" i="2"/>
  <c r="J270" i="2"/>
  <c r="J380" i="2"/>
  <c r="J611" i="2"/>
  <c r="J565" i="2"/>
  <c r="J165" i="2"/>
  <c r="J243" i="2"/>
  <c r="J38" i="2"/>
  <c r="J503" i="2"/>
  <c r="J614" i="2"/>
  <c r="J88" i="2"/>
  <c r="J563" i="2"/>
  <c r="J741" i="2"/>
  <c r="J59" i="2"/>
  <c r="J122" i="2"/>
  <c r="J625" i="2"/>
  <c r="J263" i="2"/>
  <c r="J217" i="2"/>
  <c r="J315" i="2"/>
  <c r="J160" i="2"/>
  <c r="J285" i="2"/>
  <c r="J729" i="2"/>
  <c r="J353" i="2"/>
  <c r="J706" i="2"/>
  <c r="J44" i="2"/>
  <c r="J77" i="2"/>
  <c r="J276" i="2"/>
  <c r="J571" i="2"/>
  <c r="J376" i="2"/>
  <c r="J413" i="2"/>
  <c r="J552" i="2"/>
  <c r="J670" i="2"/>
  <c r="J237" i="2"/>
  <c r="J518" i="2"/>
  <c r="J528" i="2"/>
  <c r="J191" i="2"/>
  <c r="J387" i="2"/>
  <c r="J388" i="2"/>
  <c r="J548" i="2"/>
  <c r="J652" i="2"/>
  <c r="J286" i="2"/>
  <c r="J443" i="2"/>
  <c r="J457" i="2"/>
  <c r="J532" i="2"/>
  <c r="J34" i="2"/>
  <c r="J261" i="2"/>
  <c r="J439" i="2"/>
  <c r="J406" i="2"/>
  <c r="J366" i="2"/>
  <c r="J58" i="2"/>
  <c r="J116" i="2"/>
  <c r="J430" i="2"/>
  <c r="J140" i="2"/>
  <c r="J236" i="2"/>
  <c r="J159" i="2"/>
  <c r="J554" i="2"/>
  <c r="J419" i="2"/>
  <c r="J736" i="2"/>
  <c r="J138" i="2"/>
  <c r="J693" i="2"/>
  <c r="J709" i="2"/>
  <c r="J293" i="2"/>
  <c r="J187" i="2"/>
  <c r="J505" i="2"/>
  <c r="J318" i="2"/>
  <c r="J668" i="2"/>
  <c r="J28" i="2"/>
  <c r="J19" i="2"/>
  <c r="J198" i="2"/>
  <c r="J469" i="2"/>
  <c r="J573" i="2"/>
  <c r="J17" i="2"/>
  <c r="J144" i="2"/>
  <c r="J42" i="2"/>
  <c r="J372" i="2"/>
  <c r="J681" i="2"/>
  <c r="J218" i="2"/>
  <c r="J321" i="2"/>
  <c r="J354" i="2"/>
  <c r="J23" i="2"/>
  <c r="J463" i="2"/>
  <c r="J631" i="2"/>
  <c r="J297" i="2"/>
  <c r="J426" i="2"/>
  <c r="J135" i="2"/>
  <c r="J134" i="2"/>
  <c r="J544" i="2"/>
  <c r="J474" i="2"/>
  <c r="J526" i="2"/>
  <c r="J47" i="2"/>
  <c r="J562" i="2"/>
  <c r="J332" i="2"/>
  <c r="J507" i="2"/>
  <c r="J516" i="2"/>
  <c r="J531" i="2"/>
  <c r="J56" i="2"/>
  <c r="J467" i="2"/>
  <c r="J498" i="2"/>
  <c r="J50" i="2"/>
  <c r="J502" i="2"/>
  <c r="J605" i="2"/>
  <c r="J370" i="2"/>
  <c r="J511" i="2"/>
  <c r="J114" i="2"/>
  <c r="J734" i="2"/>
  <c r="J601" i="2"/>
  <c r="J232" i="2"/>
  <c r="J618" i="2"/>
  <c r="J70" i="2"/>
  <c r="J680" i="2"/>
  <c r="J737" i="2"/>
  <c r="J255" i="2"/>
  <c r="J613" i="2"/>
  <c r="J606" i="2"/>
  <c r="J316" i="2"/>
  <c r="J520" i="2"/>
  <c r="J120" i="2"/>
  <c r="J642" i="2"/>
  <c r="J545" i="2"/>
  <c r="J735" i="2"/>
  <c r="J410" i="2"/>
  <c r="J656" i="2"/>
  <c r="J455" i="2"/>
  <c r="J672" i="2"/>
  <c r="J172" i="2"/>
  <c r="J32" i="2"/>
  <c r="J491" i="2"/>
  <c r="J60" i="2"/>
  <c r="J203" i="2"/>
  <c r="J411" i="2"/>
  <c r="J346" i="2"/>
  <c r="J434" i="2"/>
  <c r="J344" i="2"/>
  <c r="J111" i="2"/>
  <c r="J724" i="2"/>
  <c r="J225" i="2"/>
  <c r="J43" i="2"/>
  <c r="J678" i="2"/>
  <c r="J610" i="2"/>
  <c r="J550" i="2"/>
  <c r="J669" i="2"/>
  <c r="J378" i="2"/>
  <c r="J238" i="2"/>
  <c r="J184" i="2"/>
  <c r="J487" i="2"/>
  <c r="J139" i="2"/>
  <c r="J40" i="2"/>
  <c r="J220" i="2"/>
  <c r="J322" i="2"/>
  <c r="J492" i="2"/>
  <c r="J194" i="2"/>
  <c r="J731" i="2"/>
  <c r="J254" i="2"/>
  <c r="J638" i="2"/>
  <c r="J141" i="2"/>
  <c r="J89" i="2"/>
  <c r="J690" i="2"/>
  <c r="J574" i="2"/>
  <c r="J192" i="2"/>
  <c r="J647" i="2"/>
  <c r="J696" i="2"/>
  <c r="J36" i="2"/>
  <c r="J112" i="2"/>
  <c r="J475" i="2"/>
  <c r="J401" i="2"/>
  <c r="J422" i="2"/>
  <c r="J351" i="2"/>
  <c r="J108" i="2"/>
  <c r="J654" i="2"/>
  <c r="J347" i="2"/>
  <c r="J579" i="2"/>
  <c r="J634" i="2"/>
  <c r="J568" i="2"/>
  <c r="J727" i="2"/>
  <c r="J129" i="2"/>
  <c r="J199" i="2"/>
  <c r="J367" i="2"/>
  <c r="J447" i="2"/>
  <c r="J707" i="2"/>
  <c r="J130" i="2"/>
  <c r="J417" i="2"/>
  <c r="J96" i="2"/>
  <c r="J289" i="2"/>
  <c r="J529" i="2"/>
  <c r="J244" i="2"/>
  <c r="J173" i="2"/>
  <c r="J212" i="2"/>
  <c r="J653" i="2"/>
  <c r="J75" i="2"/>
  <c r="J272" i="2"/>
  <c r="J176" i="2"/>
  <c r="J364" i="2"/>
  <c r="J692" i="2"/>
  <c r="J393" i="2"/>
  <c r="J85" i="2"/>
  <c r="J71" i="2"/>
  <c r="J662" i="2"/>
  <c r="J719" i="2"/>
  <c r="J185" i="2"/>
  <c r="J636" i="2"/>
  <c r="J223" i="2"/>
  <c r="J702" i="2"/>
  <c r="J405" i="2"/>
  <c r="J667" i="2"/>
  <c r="J490" i="2"/>
  <c r="J584" i="2"/>
  <c r="J621" i="2"/>
  <c r="J699" i="2"/>
  <c r="J619" i="2"/>
  <c r="J608" i="2"/>
  <c r="J742" i="2"/>
  <c r="J150" i="2"/>
  <c r="J399" i="2"/>
  <c r="J560" i="2"/>
  <c r="J418" i="2"/>
  <c r="J279" i="2"/>
  <c r="J310" i="2"/>
  <c r="J644" i="2"/>
  <c r="J639" i="2"/>
  <c r="J343" i="2"/>
  <c r="J100" i="2"/>
  <c r="J257" i="2"/>
  <c r="J482" i="2"/>
  <c r="J448" i="2"/>
  <c r="J314" i="2"/>
  <c r="J657" i="2"/>
  <c r="J541" i="2"/>
  <c r="J327" i="2"/>
  <c r="J578" i="2"/>
  <c r="J633" i="2"/>
  <c r="J397" i="2"/>
  <c r="J101" i="2"/>
  <c r="J671" i="2"/>
  <c r="J472" i="2"/>
  <c r="J195" i="2"/>
  <c r="J556" i="2"/>
  <c r="J282" i="2"/>
  <c r="J732" i="2"/>
  <c r="J499" i="2"/>
  <c r="J246" i="2"/>
  <c r="J361" i="2"/>
  <c r="J587" i="2"/>
  <c r="J435" i="2"/>
  <c r="J546" i="2"/>
  <c r="J356" i="2"/>
  <c r="J688" i="2"/>
  <c r="J292" i="2"/>
  <c r="J197" i="2"/>
  <c r="J143" i="2"/>
  <c r="J470" i="2"/>
  <c r="J551" i="2"/>
  <c r="J178" i="2"/>
  <c r="J362" i="2"/>
  <c r="J602" i="2"/>
  <c r="J303" i="2"/>
  <c r="J648" i="2"/>
  <c r="J392" i="2"/>
  <c r="J313" i="2"/>
  <c r="J488" i="2"/>
  <c r="J700" i="2"/>
  <c r="J612" i="2"/>
  <c r="J533" i="2"/>
  <c r="J561" i="2"/>
  <c r="J407" i="2"/>
  <c r="J725" i="2"/>
  <c r="J697" i="2"/>
  <c r="J515" i="2"/>
  <c r="J468" i="2"/>
  <c r="J421" i="2"/>
  <c r="J645" i="2"/>
  <c r="J588" i="2"/>
  <c r="J423" i="2"/>
  <c r="J479" i="2"/>
  <c r="J335" i="2"/>
  <c r="J501" i="2"/>
  <c r="J704" i="2"/>
  <c r="J623" i="2"/>
  <c r="J682" i="2"/>
  <c r="J325" i="2"/>
  <c r="J542" i="2"/>
  <c r="J730" i="2"/>
  <c r="J616" i="2"/>
  <c r="J450" i="2"/>
  <c r="J698" i="2"/>
  <c r="J685" i="2"/>
  <c r="J679" i="2"/>
  <c r="J615" i="2"/>
  <c r="J504" i="2"/>
  <c r="J559" i="2"/>
  <c r="J425" i="2"/>
  <c r="J740" i="2"/>
  <c r="J710" i="2"/>
  <c r="J635" i="2"/>
  <c r="J658" i="2"/>
  <c r="J558" i="2"/>
  <c r="J629" i="2"/>
  <c r="J723" i="2"/>
  <c r="J683" i="2"/>
  <c r="J720" i="2"/>
  <c r="J739" i="2"/>
  <c r="J650" i="2"/>
  <c r="J708" i="2"/>
  <c r="J738" i="2"/>
  <c r="J728" i="2"/>
  <c r="J686" i="2"/>
  <c r="J677" i="2"/>
  <c r="J711" i="2"/>
  <c r="J714" i="2"/>
  <c r="J716" i="2"/>
  <c r="H609" i="2"/>
  <c r="H628" i="2"/>
  <c r="H599" i="2"/>
  <c r="H93" i="2"/>
  <c r="H323" i="2"/>
  <c r="H524" i="2"/>
  <c r="H512" i="2"/>
  <c r="H449" i="2"/>
  <c r="H379" i="2"/>
  <c r="H497" i="2"/>
  <c r="H408" i="2"/>
  <c r="H510" i="2"/>
  <c r="H689" i="2"/>
  <c r="H265" i="2"/>
  <c r="H132" i="2"/>
  <c r="H525" i="2"/>
  <c r="H464" i="2"/>
  <c r="H676" i="2"/>
  <c r="H348" i="2"/>
  <c r="H345" i="2"/>
  <c r="H52" i="2"/>
  <c r="H494" i="2"/>
  <c r="H536" i="2"/>
  <c r="H368" i="2"/>
  <c r="H523" i="2"/>
  <c r="H69" i="2"/>
  <c r="H333" i="2"/>
  <c r="H661" i="2"/>
  <c r="H211" i="2"/>
  <c r="H340" i="2"/>
  <c r="H583" i="2"/>
  <c r="H269" i="2"/>
  <c r="H65" i="2"/>
  <c r="H620" i="2"/>
  <c r="H4" i="2"/>
  <c r="H600" i="2"/>
  <c r="H151" i="2"/>
  <c r="H94" i="2"/>
  <c r="H115" i="2"/>
  <c r="H465" i="2"/>
  <c r="H339" i="2"/>
  <c r="H534" i="2"/>
  <c r="H336" i="2"/>
  <c r="H188" i="2"/>
  <c r="H221" i="2"/>
  <c r="H205" i="2"/>
  <c r="H61" i="2"/>
  <c r="H641" i="2"/>
  <c r="H125" i="2"/>
  <c r="H555" i="2"/>
  <c r="H355" i="2"/>
  <c r="H389" i="2"/>
  <c r="H153" i="2"/>
  <c r="H543" i="2"/>
  <c r="H117" i="2"/>
  <c r="H123" i="2"/>
  <c r="H521" i="2"/>
  <c r="H382" i="2"/>
  <c r="H624" i="2"/>
  <c r="H480" i="2"/>
  <c r="H395" i="2"/>
  <c r="H415" i="2"/>
  <c r="H365" i="2"/>
  <c r="H342" i="2"/>
  <c r="H157" i="2"/>
  <c r="H231" i="2"/>
  <c r="H273" i="2"/>
  <c r="H239" i="2"/>
  <c r="H121" i="2"/>
  <c r="H142" i="2"/>
  <c r="H359" i="2"/>
  <c r="H190" i="2"/>
  <c r="H86" i="2"/>
  <c r="H113" i="2"/>
  <c r="H433" i="2"/>
  <c r="H328" i="2"/>
  <c r="H266" i="2"/>
  <c r="H493" i="2"/>
  <c r="H651" i="2"/>
  <c r="H495" i="2"/>
  <c r="H167" i="2"/>
  <c r="H429" i="2"/>
  <c r="H577" i="2"/>
  <c r="H169" i="2"/>
  <c r="H665" i="2"/>
  <c r="H227" i="2"/>
  <c r="H84" i="2"/>
  <c r="H6" i="2"/>
  <c r="H11" i="2"/>
  <c r="H460" i="2"/>
  <c r="H312" i="2"/>
  <c r="H394" i="2"/>
  <c r="H569" i="2"/>
  <c r="H383" i="2"/>
  <c r="H92" i="2"/>
  <c r="H200" i="2"/>
  <c r="H240" i="2"/>
  <c r="H148" i="2"/>
  <c r="H241" i="2"/>
  <c r="H283" i="2"/>
  <c r="H458" i="2"/>
  <c r="H456" i="2"/>
  <c r="H127" i="2"/>
  <c r="H146" i="2"/>
  <c r="H262" i="2"/>
  <c r="H175" i="2"/>
  <c r="H294" i="2"/>
  <c r="H147" i="2"/>
  <c r="H152" i="2"/>
  <c r="H420" i="2"/>
  <c r="H377" i="2"/>
  <c r="H267" i="2"/>
  <c r="H462" i="2"/>
  <c r="H409" i="2"/>
  <c r="H168" i="2"/>
  <c r="H461" i="2"/>
  <c r="H68" i="2"/>
  <c r="H91" i="2"/>
  <c r="H718" i="2"/>
  <c r="H22" i="2"/>
  <c r="H128" i="2"/>
  <c r="H210" i="2"/>
  <c r="H649" i="2"/>
  <c r="H189" i="2"/>
  <c r="H33" i="2"/>
  <c r="H245" i="2"/>
  <c r="H358" i="2"/>
  <c r="H163" i="2"/>
  <c r="H37" i="2"/>
  <c r="H338" i="2"/>
  <c r="H7" i="2"/>
  <c r="H673" i="2"/>
  <c r="H256" i="2"/>
  <c r="H721" i="2"/>
  <c r="H363" i="2"/>
  <c r="H687" i="2"/>
  <c r="H527" i="2"/>
  <c r="H705" i="2"/>
  <c r="H403" i="2"/>
  <c r="H593" i="2"/>
  <c r="H290" i="2"/>
  <c r="H319" i="2"/>
  <c r="H247" i="2"/>
  <c r="H260" i="2"/>
  <c r="H242" i="2"/>
  <c r="H381" i="2"/>
  <c r="H281" i="2"/>
  <c r="H105" i="2"/>
  <c r="H76" i="2"/>
  <c r="H259" i="2"/>
  <c r="H136" i="2"/>
  <c r="H95" i="2"/>
  <c r="H369" i="2"/>
  <c r="H384" i="2"/>
  <c r="H170" i="2"/>
  <c r="H570" i="2"/>
  <c r="H299" i="2"/>
  <c r="H484" i="2"/>
  <c r="H329" i="2"/>
  <c r="H655" i="2"/>
  <c r="H513" i="2"/>
  <c r="H485" i="2"/>
  <c r="H553" i="2"/>
  <c r="H514" i="2"/>
  <c r="H617" i="2"/>
  <c r="H306" i="2"/>
  <c r="H453" i="2"/>
  <c r="H660" i="2"/>
  <c r="H603" i="2"/>
  <c r="H519" i="2"/>
  <c r="H26" i="2"/>
  <c r="H20" i="2"/>
  <c r="H713" i="2"/>
  <c r="H592" i="2"/>
  <c r="H674" i="2"/>
  <c r="H248" i="2"/>
  <c r="H444" i="2"/>
  <c r="H79" i="2"/>
  <c r="H607" i="2"/>
  <c r="H627" i="2"/>
  <c r="H182" i="2"/>
  <c r="H404" i="2"/>
  <c r="H10" i="2"/>
  <c r="H567" i="2"/>
  <c r="H30" i="2"/>
  <c r="H253" i="2"/>
  <c r="H537" i="2"/>
  <c r="H466" i="2"/>
  <c r="H442" i="2"/>
  <c r="H46" i="2"/>
  <c r="H215" i="2"/>
  <c r="H640" i="2"/>
  <c r="H145" i="2"/>
  <c r="H330" i="2"/>
  <c r="H663" i="2"/>
  <c r="H331" i="2"/>
  <c r="H233" i="2"/>
  <c r="H659" i="2"/>
  <c r="H214" i="2"/>
  <c r="H632" i="2"/>
  <c r="H517" i="2"/>
  <c r="H402" i="2"/>
  <c r="H305" i="2"/>
  <c r="H557" i="2"/>
  <c r="H549" i="2"/>
  <c r="H81" i="2"/>
  <c r="H180" i="2"/>
  <c r="H360" i="2"/>
  <c r="H109" i="2"/>
  <c r="H414" i="2"/>
  <c r="H538" i="2"/>
  <c r="H643" i="2"/>
  <c r="H67" i="2"/>
  <c r="H48" i="2"/>
  <c r="H104" i="2"/>
  <c r="H471" i="2"/>
  <c r="H9" i="2"/>
  <c r="H547" i="2"/>
  <c r="H181" i="2"/>
  <c r="H451" i="2"/>
  <c r="H171" i="2"/>
  <c r="H431" i="2"/>
  <c r="H275" i="2"/>
  <c r="H82" i="2"/>
  <c r="H87" i="2"/>
  <c r="H539" i="2"/>
  <c r="H126" i="2"/>
  <c r="H412" i="2"/>
  <c r="H489" i="2"/>
  <c r="H440" i="2"/>
  <c r="H664" i="2"/>
  <c r="H390" i="2"/>
  <c r="H158" i="2"/>
  <c r="H250" i="2"/>
  <c r="H307" i="2"/>
  <c r="H733" i="2"/>
  <c r="H137" i="2"/>
  <c r="H459" i="2"/>
  <c r="H598" i="2"/>
  <c r="H675" i="2"/>
  <c r="H277" i="2"/>
  <c r="H8" i="2"/>
  <c r="H438" i="2"/>
  <c r="H375" i="2"/>
  <c r="H287" i="2"/>
  <c r="H66" i="2"/>
  <c r="H72" i="2"/>
  <c r="H722" i="2"/>
  <c r="H213" i="2"/>
  <c r="H341" i="2"/>
  <c r="H334" i="2"/>
  <c r="H13" i="2"/>
  <c r="H580" i="2"/>
  <c r="H445" i="2"/>
  <c r="H55" i="2"/>
  <c r="H63" i="2"/>
  <c r="H24" i="2"/>
  <c r="H506" i="2"/>
  <c r="H45" i="2"/>
  <c r="H585" i="2"/>
  <c r="H436" i="2"/>
  <c r="H576" i="2"/>
  <c r="H703" i="2"/>
  <c r="H41" i="2"/>
  <c r="H373" i="2"/>
  <c r="H352" i="2"/>
  <c r="H74" i="2"/>
  <c r="H350" i="2"/>
  <c r="H476" i="2"/>
  <c r="H183" i="2"/>
  <c r="H357" i="2"/>
  <c r="H424" i="2"/>
  <c r="H201" i="2"/>
  <c r="H572" i="2"/>
  <c r="H324" i="2"/>
  <c r="H427" i="2"/>
  <c r="H206" i="2"/>
  <c r="H391" i="2"/>
  <c r="H452" i="2"/>
  <c r="H228" i="2"/>
  <c r="H478" i="2"/>
  <c r="H222" i="2"/>
  <c r="H54" i="2"/>
  <c r="H432" i="2"/>
  <c r="H701" i="2"/>
  <c r="H280" i="2"/>
  <c r="H98" i="2"/>
  <c r="H386" i="2"/>
  <c r="H509" i="2"/>
  <c r="H110" i="2"/>
  <c r="H596" i="2"/>
  <c r="H186" i="2"/>
  <c r="H252" i="2"/>
  <c r="H3" i="2"/>
  <c r="H97" i="2"/>
  <c r="H695" i="2"/>
  <c r="H284" i="2"/>
  <c r="H535" i="2"/>
  <c r="H196" i="2"/>
  <c r="H164" i="2"/>
  <c r="H589" i="2"/>
  <c r="H622" i="2"/>
  <c r="H486" i="2"/>
  <c r="H80" i="2"/>
  <c r="H118" i="2"/>
  <c r="H385" i="2"/>
  <c r="H311" i="2"/>
  <c r="H477" i="2"/>
  <c r="H496" i="2"/>
  <c r="H49" i="2"/>
  <c r="H90" i="2"/>
  <c r="H594" i="2"/>
  <c r="H371" i="2"/>
  <c r="H62" i="2"/>
  <c r="H337" i="2"/>
  <c r="H326" i="2"/>
  <c r="H249" i="2"/>
  <c r="H398" i="2"/>
  <c r="H291" i="2"/>
  <c r="H317" i="2"/>
  <c r="H295" i="2"/>
  <c r="H131" i="2"/>
  <c r="H174" i="2"/>
  <c r="H308" i="2"/>
  <c r="H21" i="2"/>
  <c r="H193" i="2"/>
  <c r="H483" i="2"/>
  <c r="H149" i="2"/>
  <c r="H717" i="2"/>
  <c r="H216" i="2"/>
  <c r="H99" i="2"/>
  <c r="H630" i="2"/>
  <c r="H258" i="2"/>
  <c r="H119" i="2"/>
  <c r="H712" i="2"/>
  <c r="H229" i="2"/>
  <c r="H437" i="2"/>
  <c r="H298" i="2"/>
  <c r="H27" i="2"/>
  <c r="H300" i="2"/>
  <c r="H595" i="2"/>
  <c r="H508" i="2"/>
  <c r="H274" i="2"/>
  <c r="H73" i="2"/>
  <c r="H264" i="2"/>
  <c r="H202" i="2"/>
  <c r="H161" i="2"/>
  <c r="H302" i="2"/>
  <c r="H207" i="2"/>
  <c r="H29" i="2"/>
  <c r="H31" i="2"/>
  <c r="H102" i="2"/>
  <c r="H726" i="2"/>
  <c r="H416" i="2"/>
  <c r="H666" i="2"/>
  <c r="H106" i="2"/>
  <c r="H637" i="2"/>
  <c r="H51" i="2"/>
  <c r="H179" i="2"/>
  <c r="H540" i="2"/>
  <c r="H586" i="2"/>
  <c r="H349" i="2"/>
  <c r="H83" i="2"/>
  <c r="H15" i="2"/>
  <c r="H566" i="2"/>
  <c r="H226" i="2"/>
  <c r="H597" i="2"/>
  <c r="H441" i="2"/>
  <c r="H12" i="2"/>
  <c r="H156" i="2"/>
  <c r="H590" i="2"/>
  <c r="H278" i="2"/>
  <c r="H64" i="2"/>
  <c r="H522" i="2"/>
  <c r="H209" i="2"/>
  <c r="H5" i="2"/>
  <c r="H234" i="2"/>
  <c r="H124" i="2"/>
  <c r="H581" i="2"/>
  <c r="H219" i="2"/>
  <c r="H268" i="2"/>
  <c r="H646" i="2"/>
  <c r="H446" i="2"/>
  <c r="H715" i="2"/>
  <c r="H16" i="2"/>
  <c r="H288" i="2"/>
  <c r="H473" i="2"/>
  <c r="H591" i="2"/>
  <c r="H454" i="2"/>
  <c r="H154" i="2"/>
  <c r="H500" i="2"/>
  <c r="H2" i="2"/>
  <c r="H208" i="2"/>
  <c r="H53" i="2"/>
  <c r="H235" i="2"/>
  <c r="H251" i="2"/>
  <c r="H428" i="2"/>
  <c r="H162" i="2"/>
  <c r="H25" i="2"/>
  <c r="H166" i="2"/>
  <c r="H177" i="2"/>
  <c r="H320" i="2"/>
  <c r="H14" i="2"/>
  <c r="H694" i="2"/>
  <c r="H626" i="2"/>
  <c r="H224" i="2"/>
  <c r="H133" i="2"/>
  <c r="H530" i="2"/>
  <c r="H35" i="2"/>
  <c r="H304" i="2"/>
  <c r="H155" i="2"/>
  <c r="H18" i="2"/>
  <c r="H107" i="2"/>
  <c r="H400" i="2"/>
  <c r="H204" i="2"/>
  <c r="H374" i="2"/>
  <c r="H564" i="2"/>
  <c r="H296" i="2"/>
  <c r="H39" i="2"/>
  <c r="H396" i="2"/>
  <c r="H230" i="2"/>
  <c r="H582" i="2"/>
  <c r="H78" i="2"/>
  <c r="H575" i="2"/>
  <c r="H57" i="2"/>
  <c r="H271" i="2"/>
  <c r="H481" i="2"/>
  <c r="H103" i="2"/>
  <c r="H301" i="2"/>
  <c r="H684" i="2"/>
  <c r="H691" i="2"/>
  <c r="H604" i="2"/>
  <c r="H309" i="2"/>
  <c r="H270" i="2"/>
  <c r="H380" i="2"/>
  <c r="H611" i="2"/>
  <c r="H565" i="2"/>
  <c r="H165" i="2"/>
  <c r="H243" i="2"/>
  <c r="H38" i="2"/>
  <c r="H503" i="2"/>
  <c r="H614" i="2"/>
  <c r="H88" i="2"/>
  <c r="H563" i="2"/>
  <c r="H741" i="2"/>
  <c r="H59" i="2"/>
  <c r="H122" i="2"/>
  <c r="H625" i="2"/>
  <c r="H263" i="2"/>
  <c r="H217" i="2"/>
  <c r="H315" i="2"/>
  <c r="H160" i="2"/>
  <c r="H285" i="2"/>
  <c r="H729" i="2"/>
  <c r="H353" i="2"/>
  <c r="H706" i="2"/>
  <c r="H44" i="2"/>
  <c r="H77" i="2"/>
  <c r="H276" i="2"/>
  <c r="H571" i="2"/>
  <c r="H376" i="2"/>
  <c r="H413" i="2"/>
  <c r="H552" i="2"/>
  <c r="H670" i="2"/>
  <c r="H237" i="2"/>
  <c r="H518" i="2"/>
  <c r="H528" i="2"/>
  <c r="H191" i="2"/>
  <c r="H387" i="2"/>
  <c r="H388" i="2"/>
  <c r="H548" i="2"/>
  <c r="H652" i="2"/>
  <c r="H286" i="2"/>
  <c r="H443" i="2"/>
  <c r="H457" i="2"/>
  <c r="H532" i="2"/>
  <c r="H34" i="2"/>
  <c r="H261" i="2"/>
  <c r="H439" i="2"/>
  <c r="H406" i="2"/>
  <c r="H366" i="2"/>
  <c r="H58" i="2"/>
  <c r="H116" i="2"/>
  <c r="H430" i="2"/>
  <c r="H140" i="2"/>
  <c r="H236" i="2"/>
  <c r="H159" i="2"/>
  <c r="H554" i="2"/>
  <c r="H419" i="2"/>
  <c r="H736" i="2"/>
  <c r="H138" i="2"/>
  <c r="H693" i="2"/>
  <c r="H709" i="2"/>
  <c r="H293" i="2"/>
  <c r="H187" i="2"/>
  <c r="H505" i="2"/>
  <c r="H318" i="2"/>
  <c r="H668" i="2"/>
  <c r="H28" i="2"/>
  <c r="H19" i="2"/>
  <c r="H198" i="2"/>
  <c r="H469" i="2"/>
  <c r="H573" i="2"/>
  <c r="H17" i="2"/>
  <c r="H144" i="2"/>
  <c r="H42" i="2"/>
  <c r="H372" i="2"/>
  <c r="H681" i="2"/>
  <c r="H218" i="2"/>
  <c r="H321" i="2"/>
  <c r="H354" i="2"/>
  <c r="H23" i="2"/>
  <c r="H463" i="2"/>
  <c r="H631" i="2"/>
  <c r="H297" i="2"/>
  <c r="H426" i="2"/>
  <c r="H135" i="2"/>
  <c r="H134" i="2"/>
  <c r="H544" i="2"/>
  <c r="H474" i="2"/>
  <c r="H526" i="2"/>
  <c r="H47" i="2"/>
  <c r="H562" i="2"/>
  <c r="H332" i="2"/>
  <c r="H507" i="2"/>
  <c r="H516" i="2"/>
  <c r="H531" i="2"/>
  <c r="H56" i="2"/>
  <c r="H467" i="2"/>
  <c r="H498" i="2"/>
  <c r="H50" i="2"/>
  <c r="H502" i="2"/>
  <c r="H605" i="2"/>
  <c r="H370" i="2"/>
  <c r="H511" i="2"/>
  <c r="H114" i="2"/>
  <c r="H734" i="2"/>
  <c r="H601" i="2"/>
  <c r="H232" i="2"/>
  <c r="H618" i="2"/>
  <c r="H70" i="2"/>
  <c r="H680" i="2"/>
  <c r="H737" i="2"/>
  <c r="H255" i="2"/>
  <c r="H613" i="2"/>
  <c r="H606" i="2"/>
  <c r="H316" i="2"/>
  <c r="H520" i="2"/>
  <c r="H120" i="2"/>
  <c r="H642" i="2"/>
  <c r="H545" i="2"/>
  <c r="H735" i="2"/>
  <c r="H410" i="2"/>
  <c r="H656" i="2"/>
  <c r="H455" i="2"/>
  <c r="H672" i="2"/>
  <c r="H172" i="2"/>
  <c r="H32" i="2"/>
  <c r="H491" i="2"/>
  <c r="H60" i="2"/>
  <c r="H203" i="2"/>
  <c r="H411" i="2"/>
  <c r="H346" i="2"/>
  <c r="H434" i="2"/>
  <c r="H344" i="2"/>
  <c r="H111" i="2"/>
  <c r="H724" i="2"/>
  <c r="H225" i="2"/>
  <c r="H43" i="2"/>
  <c r="H678" i="2"/>
  <c r="H610" i="2"/>
  <c r="H550" i="2"/>
  <c r="H669" i="2"/>
  <c r="H378" i="2"/>
  <c r="H238" i="2"/>
  <c r="H184" i="2"/>
  <c r="H487" i="2"/>
  <c r="H139" i="2"/>
  <c r="H40" i="2"/>
  <c r="H220" i="2"/>
  <c r="H322" i="2"/>
  <c r="H492" i="2"/>
  <c r="H194" i="2"/>
  <c r="H731" i="2"/>
  <c r="H254" i="2"/>
  <c r="H638" i="2"/>
  <c r="H141" i="2"/>
  <c r="H89" i="2"/>
  <c r="H690" i="2"/>
  <c r="H574" i="2"/>
  <c r="H192" i="2"/>
  <c r="H647" i="2"/>
  <c r="H696" i="2"/>
  <c r="H36" i="2"/>
  <c r="H112" i="2"/>
  <c r="H475" i="2"/>
  <c r="H401" i="2"/>
  <c r="H422" i="2"/>
  <c r="H351" i="2"/>
  <c r="H108" i="2"/>
  <c r="H654" i="2"/>
  <c r="H347" i="2"/>
  <c r="H579" i="2"/>
  <c r="H634" i="2"/>
  <c r="H568" i="2"/>
  <c r="H727" i="2"/>
  <c r="H129" i="2"/>
  <c r="H199" i="2"/>
  <c r="H367" i="2"/>
  <c r="H447" i="2"/>
  <c r="H707" i="2"/>
  <c r="H130" i="2"/>
  <c r="H417" i="2"/>
  <c r="H96" i="2"/>
  <c r="H289" i="2"/>
  <c r="H529" i="2"/>
  <c r="H244" i="2"/>
  <c r="H173" i="2"/>
  <c r="H212" i="2"/>
  <c r="H653" i="2"/>
  <c r="H75" i="2"/>
  <c r="H272" i="2"/>
  <c r="H176" i="2"/>
  <c r="H364" i="2"/>
  <c r="H692" i="2"/>
  <c r="H393" i="2"/>
  <c r="H85" i="2"/>
  <c r="H71" i="2"/>
  <c r="H662" i="2"/>
  <c r="H719" i="2"/>
  <c r="H185" i="2"/>
  <c r="H636" i="2"/>
  <c r="H223" i="2"/>
  <c r="H702" i="2"/>
  <c r="H405" i="2"/>
  <c r="H667" i="2"/>
  <c r="H490" i="2"/>
  <c r="H584" i="2"/>
  <c r="H621" i="2"/>
  <c r="H699" i="2"/>
  <c r="H619" i="2"/>
  <c r="H608" i="2"/>
  <c r="H742" i="2"/>
  <c r="H150" i="2"/>
  <c r="H399" i="2"/>
  <c r="H560" i="2"/>
  <c r="H418" i="2"/>
  <c r="H279" i="2"/>
  <c r="H310" i="2"/>
  <c r="H644" i="2"/>
  <c r="H639" i="2"/>
  <c r="H343" i="2"/>
  <c r="H100" i="2"/>
  <c r="H257" i="2"/>
  <c r="H482" i="2"/>
  <c r="H448" i="2"/>
  <c r="H314" i="2"/>
  <c r="H657" i="2"/>
  <c r="H541" i="2"/>
  <c r="H327" i="2"/>
  <c r="H578" i="2"/>
  <c r="H633" i="2"/>
  <c r="H397" i="2"/>
  <c r="H101" i="2"/>
  <c r="H671" i="2"/>
  <c r="H472" i="2"/>
  <c r="H195" i="2"/>
  <c r="H556" i="2"/>
  <c r="H282" i="2"/>
  <c r="H732" i="2"/>
  <c r="H499" i="2"/>
  <c r="H246" i="2"/>
  <c r="H361" i="2"/>
  <c r="H587" i="2"/>
  <c r="H435" i="2"/>
  <c r="H546" i="2"/>
  <c r="H356" i="2"/>
  <c r="H688" i="2"/>
  <c r="H292" i="2"/>
  <c r="H197" i="2"/>
  <c r="H143" i="2"/>
  <c r="H470" i="2"/>
  <c r="H551" i="2"/>
  <c r="H178" i="2"/>
  <c r="H362" i="2"/>
  <c r="H602" i="2"/>
  <c r="H303" i="2"/>
  <c r="H648" i="2"/>
  <c r="H392" i="2"/>
  <c r="H313" i="2"/>
  <c r="H488" i="2"/>
  <c r="H700" i="2"/>
  <c r="H612" i="2"/>
  <c r="H533" i="2"/>
  <c r="H561" i="2"/>
  <c r="H407" i="2"/>
  <c r="H725" i="2"/>
  <c r="H697" i="2"/>
  <c r="H515" i="2"/>
  <c r="H468" i="2"/>
  <c r="H421" i="2"/>
  <c r="H645" i="2"/>
  <c r="H588" i="2"/>
  <c r="H423" i="2"/>
  <c r="H479" i="2"/>
  <c r="H335" i="2"/>
  <c r="H501" i="2"/>
  <c r="H704" i="2"/>
  <c r="H623" i="2"/>
  <c r="H682" i="2"/>
  <c r="H325" i="2"/>
  <c r="H542" i="2"/>
  <c r="H730" i="2"/>
  <c r="H616" i="2"/>
  <c r="H450" i="2"/>
  <c r="H698" i="2"/>
  <c r="H685" i="2"/>
  <c r="H679" i="2"/>
  <c r="H615" i="2"/>
  <c r="H504" i="2"/>
  <c r="H559" i="2"/>
  <c r="H425" i="2"/>
  <c r="H740" i="2"/>
  <c r="H710" i="2"/>
  <c r="H635" i="2"/>
  <c r="H658" i="2"/>
  <c r="H558" i="2"/>
  <c r="H629" i="2"/>
  <c r="H723" i="2"/>
  <c r="H683" i="2"/>
  <c r="H720" i="2"/>
  <c r="H739" i="2"/>
  <c r="H650" i="2"/>
  <c r="H708" i="2"/>
  <c r="H738" i="2"/>
  <c r="H728" i="2"/>
  <c r="H686" i="2"/>
  <c r="H677" i="2"/>
  <c r="H711" i="2"/>
  <c r="H714" i="2"/>
  <c r="H716" i="2"/>
  <c r="S108" i="3" l="1"/>
  <c r="J2" i="3"/>
  <c r="J111" i="3"/>
  <c r="R108" i="3"/>
  <c r="J121" i="3"/>
  <c r="T111" i="3"/>
  <c r="M2" i="3"/>
  <c r="C109" i="3"/>
  <c r="D91" i="3"/>
  <c r="J108" i="3"/>
  <c r="J14" i="3"/>
  <c r="M108" i="3"/>
  <c r="L2" i="3"/>
  <c r="S2" i="3"/>
  <c r="L108" i="3"/>
  <c r="K2" i="3"/>
  <c r="R9" i="3"/>
  <c r="S111" i="3"/>
  <c r="K108" i="3"/>
  <c r="M56" i="3"/>
  <c r="C111" i="3"/>
  <c r="S121" i="3"/>
  <c r="T108" i="3"/>
  <c r="T36" i="3"/>
  <c r="AS730" i="2"/>
  <c r="S83" i="3"/>
  <c r="E108" i="3"/>
  <c r="E82" i="3"/>
  <c r="F101" i="3"/>
  <c r="AS635" i="2"/>
  <c r="R4" i="3"/>
  <c r="R24" i="3"/>
  <c r="S104" i="3"/>
  <c r="T122" i="3"/>
  <c r="T121" i="3"/>
  <c r="T52" i="3"/>
  <c r="T39" i="3"/>
  <c r="J36" i="3"/>
  <c r="J113" i="3"/>
  <c r="K91" i="3"/>
  <c r="M32" i="3"/>
  <c r="K72" i="3"/>
  <c r="L88" i="3"/>
  <c r="K66" i="3"/>
  <c r="M14" i="3"/>
  <c r="K34" i="3"/>
  <c r="L54" i="3"/>
  <c r="M102" i="3"/>
  <c r="K106" i="3"/>
  <c r="K10" i="3"/>
  <c r="M71" i="3"/>
  <c r="M113" i="3"/>
  <c r="D80" i="3"/>
  <c r="D99" i="3"/>
  <c r="E43" i="3"/>
  <c r="F87" i="3"/>
  <c r="AS686" i="2"/>
  <c r="AT716" i="2"/>
  <c r="AT723" i="2"/>
  <c r="AT685" i="2"/>
  <c r="R100" i="3"/>
  <c r="T37" i="3"/>
  <c r="J64" i="3"/>
  <c r="J45" i="3"/>
  <c r="M90" i="3"/>
  <c r="M9" i="3"/>
  <c r="D90" i="3"/>
  <c r="E64" i="3"/>
  <c r="E42" i="3"/>
  <c r="R85" i="3"/>
  <c r="R73" i="3"/>
  <c r="R83" i="3"/>
  <c r="R79" i="3"/>
  <c r="R3" i="3"/>
  <c r="S87" i="3"/>
  <c r="T7" i="3"/>
  <c r="J66" i="3"/>
  <c r="J106" i="3"/>
  <c r="K36" i="3"/>
  <c r="E88" i="3"/>
  <c r="F97" i="3"/>
  <c r="D49" i="3"/>
  <c r="D21" i="3"/>
  <c r="E85" i="3"/>
  <c r="E29" i="3"/>
  <c r="R54" i="3"/>
  <c r="S75" i="3"/>
  <c r="S65" i="3"/>
  <c r="S61" i="3"/>
  <c r="S95" i="3"/>
  <c r="J100" i="3"/>
  <c r="J96" i="3"/>
  <c r="J33" i="3"/>
  <c r="J82" i="3"/>
  <c r="J98" i="3"/>
  <c r="K37" i="3"/>
  <c r="K75" i="3"/>
  <c r="L13" i="3"/>
  <c r="K65" i="3"/>
  <c r="K61" i="3"/>
  <c r="L4" i="3"/>
  <c r="L23" i="3"/>
  <c r="M87" i="3"/>
  <c r="M19" i="3"/>
  <c r="K21" i="3"/>
  <c r="M6" i="3"/>
  <c r="K95" i="3"/>
  <c r="M97" i="3"/>
  <c r="L24" i="3"/>
  <c r="K20" i="3"/>
  <c r="L78" i="3"/>
  <c r="AU677" i="2"/>
  <c r="E25" i="3"/>
  <c r="G117" i="3"/>
  <c r="E62" i="3"/>
  <c r="E103" i="3"/>
  <c r="D105" i="3"/>
  <c r="G97" i="3"/>
  <c r="D75" i="3"/>
  <c r="E55" i="3"/>
  <c r="T90" i="3"/>
  <c r="T9" i="3"/>
  <c r="E116" i="3"/>
  <c r="I62" i="3"/>
  <c r="R32" i="3"/>
  <c r="R14" i="3"/>
  <c r="T80" i="3"/>
  <c r="T41" i="3"/>
  <c r="T29" i="3"/>
  <c r="J107" i="3"/>
  <c r="L100" i="3"/>
  <c r="L96" i="3"/>
  <c r="M122" i="3"/>
  <c r="K7" i="3"/>
  <c r="M107" i="3"/>
  <c r="K116" i="3"/>
  <c r="M52" i="3"/>
  <c r="D78" i="3"/>
  <c r="E17" i="3"/>
  <c r="F25" i="3"/>
  <c r="I55" i="3"/>
  <c r="R64" i="3"/>
  <c r="S100" i="3"/>
  <c r="T54" i="3"/>
  <c r="J37" i="3"/>
  <c r="J61" i="3"/>
  <c r="J20" i="3"/>
  <c r="K100" i="3"/>
  <c r="L122" i="3"/>
  <c r="L107" i="3"/>
  <c r="L121" i="3"/>
  <c r="M53" i="3"/>
  <c r="L52" i="3"/>
  <c r="M10" i="3"/>
  <c r="L39" i="3"/>
  <c r="L81" i="3"/>
  <c r="D76" i="3"/>
  <c r="E100" i="3"/>
  <c r="AS568" i="2"/>
  <c r="AS376" i="2"/>
  <c r="AS249" i="2"/>
  <c r="AS713" i="2"/>
  <c r="AS211" i="2"/>
  <c r="AT720" i="2"/>
  <c r="AT615" i="2"/>
  <c r="AT501" i="2"/>
  <c r="AT561" i="2"/>
  <c r="AT551" i="2"/>
  <c r="AT499" i="2"/>
  <c r="AT541" i="2"/>
  <c r="AT418" i="2"/>
  <c r="AT405" i="2"/>
  <c r="AT176" i="2"/>
  <c r="AT707" i="2"/>
  <c r="AT351" i="2"/>
  <c r="AT141" i="2"/>
  <c r="AT238" i="2"/>
  <c r="AS392" i="2"/>
  <c r="AS613" i="2"/>
  <c r="AS454" i="2"/>
  <c r="AS287" i="2"/>
  <c r="AS458" i="2"/>
  <c r="AS343" i="2"/>
  <c r="AS474" i="2"/>
  <c r="AS681" i="2"/>
  <c r="AS505" i="2"/>
  <c r="AS430" i="2"/>
  <c r="AS652" i="2"/>
  <c r="AS571" i="2"/>
  <c r="AS625" i="2"/>
  <c r="AS611" i="2"/>
  <c r="AS575" i="2"/>
  <c r="AS18" i="2"/>
  <c r="AS166" i="2"/>
  <c r="AS591" i="2"/>
  <c r="AS5" i="2"/>
  <c r="AS15" i="2"/>
  <c r="AS102" i="2"/>
  <c r="AS300" i="2"/>
  <c r="AS149" i="2"/>
  <c r="AS326" i="2"/>
  <c r="AS80" i="2"/>
  <c r="AS186" i="2"/>
  <c r="AS228" i="2"/>
  <c r="AS350" i="2"/>
  <c r="AS63" i="2"/>
  <c r="AS375" i="2"/>
  <c r="AS390" i="2"/>
  <c r="AS451" i="2"/>
  <c r="AS360" i="2"/>
  <c r="AS331" i="2"/>
  <c r="AS567" i="2"/>
  <c r="AS20" i="2"/>
  <c r="AS655" i="2"/>
  <c r="AS105" i="2"/>
  <c r="AS687" i="2"/>
  <c r="AS189" i="2"/>
  <c r="AS267" i="2"/>
  <c r="AS283" i="2"/>
  <c r="AS6" i="2"/>
  <c r="AS328" i="2"/>
  <c r="AS342" i="2"/>
  <c r="AS389" i="2"/>
  <c r="AS465" i="2"/>
  <c r="AS661" i="2"/>
  <c r="AS525" i="2"/>
  <c r="AS93" i="2"/>
  <c r="AT683" i="2"/>
  <c r="AT679" i="2"/>
  <c r="AT335" i="2"/>
  <c r="AT533" i="2"/>
  <c r="AT470" i="2"/>
  <c r="AT732" i="2"/>
  <c r="AT657" i="2"/>
  <c r="AT560" i="2"/>
  <c r="AT702" i="2"/>
  <c r="AT272" i="2"/>
  <c r="AT447" i="2"/>
  <c r="AT422" i="2"/>
  <c r="AT638" i="2"/>
  <c r="AT378" i="2"/>
  <c r="AT411" i="2"/>
  <c r="AT642" i="2"/>
  <c r="AT601" i="2"/>
  <c r="AT516" i="2"/>
  <c r="AT631" i="2"/>
  <c r="AT469" i="2"/>
  <c r="AT736" i="2"/>
  <c r="AT261" i="2"/>
  <c r="AT518" i="2"/>
  <c r="AT729" i="2"/>
  <c r="AT614" i="2"/>
  <c r="AT684" i="2"/>
  <c r="AT296" i="2"/>
  <c r="AT224" i="2"/>
  <c r="AT53" i="2"/>
  <c r="AT646" i="2"/>
  <c r="AT156" i="2"/>
  <c r="AT51" i="2"/>
  <c r="AT202" i="2"/>
  <c r="AT119" i="2"/>
  <c r="AT131" i="2"/>
  <c r="AT49" i="2"/>
  <c r="AT535" i="2"/>
  <c r="AT280" i="2"/>
  <c r="AT572" i="2"/>
  <c r="AT576" i="2"/>
  <c r="AT341" i="2"/>
  <c r="AT459" i="2"/>
  <c r="AT539" i="2"/>
  <c r="AT48" i="2"/>
  <c r="AT402" i="2"/>
  <c r="AT46" i="2"/>
  <c r="AT79" i="2"/>
  <c r="AT306" i="2"/>
  <c r="AT384" i="2"/>
  <c r="AT319" i="2"/>
  <c r="AT338" i="2"/>
  <c r="AT91" i="2"/>
  <c r="AT175" i="2"/>
  <c r="AT383" i="2"/>
  <c r="AT429" i="2"/>
  <c r="AT142" i="2"/>
  <c r="AT382" i="2"/>
  <c r="AT205" i="2"/>
  <c r="AT620" i="2"/>
  <c r="AT494" i="2"/>
  <c r="AT497" i="2"/>
  <c r="AS696" i="2"/>
  <c r="AS263" i="2"/>
  <c r="AS118" i="2"/>
  <c r="AS513" i="2"/>
  <c r="AS464" i="2"/>
  <c r="AS648" i="2"/>
  <c r="AS672" i="2"/>
  <c r="AS639" i="2"/>
  <c r="AS50" i="2"/>
  <c r="AS78" i="2"/>
  <c r="AS483" i="2"/>
  <c r="AS664" i="2"/>
  <c r="AS649" i="2"/>
  <c r="AS599" i="2"/>
  <c r="AT479" i="2"/>
  <c r="AT401" i="2"/>
  <c r="AT254" i="2"/>
  <c r="AT669" i="2"/>
  <c r="AT203" i="2"/>
  <c r="AT120" i="2"/>
  <c r="AT734" i="2"/>
  <c r="AT507" i="2"/>
  <c r="AT463" i="2"/>
  <c r="AT198" i="2"/>
  <c r="AT419" i="2"/>
  <c r="AT34" i="2"/>
  <c r="AT237" i="2"/>
  <c r="AT285" i="2"/>
  <c r="AT503" i="2"/>
  <c r="AT301" i="2"/>
  <c r="AT564" i="2"/>
  <c r="AT626" i="2"/>
  <c r="AT208" i="2"/>
  <c r="AT268" i="2"/>
  <c r="AT12" i="2"/>
  <c r="AT637" i="2"/>
  <c r="AT264" i="2"/>
  <c r="AT258" i="2"/>
  <c r="AT295" i="2"/>
  <c r="AT496" i="2"/>
  <c r="AT284" i="2"/>
  <c r="AT701" i="2"/>
  <c r="AT201" i="2"/>
  <c r="AT436" i="2"/>
  <c r="AT213" i="2"/>
  <c r="AT137" i="2"/>
  <c r="AT87" i="2"/>
  <c r="AT67" i="2"/>
  <c r="AT517" i="2"/>
  <c r="AT442" i="2"/>
  <c r="AT444" i="2"/>
  <c r="AT617" i="2"/>
  <c r="AT369" i="2"/>
  <c r="AT290" i="2"/>
  <c r="AT37" i="2"/>
  <c r="AT68" i="2"/>
  <c r="AT262" i="2"/>
  <c r="AT569" i="2"/>
  <c r="AT167" i="2"/>
  <c r="AT121" i="2"/>
  <c r="AT521" i="2"/>
  <c r="AT221" i="2"/>
  <c r="AT65" i="2"/>
  <c r="AT52" i="2"/>
  <c r="AT379" i="2"/>
  <c r="AR178" i="2"/>
  <c r="AR364" i="2"/>
  <c r="AR108" i="2"/>
  <c r="AR89" i="2"/>
  <c r="AR184" i="2"/>
  <c r="AR434" i="2"/>
  <c r="AS662" i="2"/>
  <c r="AS140" i="2"/>
  <c r="AS595" i="2"/>
  <c r="AS233" i="2"/>
  <c r="AS153" i="2"/>
  <c r="AS710" i="2"/>
  <c r="AS647" i="2"/>
  <c r="AS303" i="2"/>
  <c r="AS724" i="2"/>
  <c r="AS122" i="2"/>
  <c r="AS281" i="2"/>
  <c r="AS115" i="2"/>
  <c r="AT314" i="2"/>
  <c r="AS697" i="2"/>
  <c r="AS347" i="2"/>
  <c r="AS42" i="2"/>
  <c r="AS304" i="2"/>
  <c r="AS62" i="2"/>
  <c r="AS547" i="2"/>
  <c r="AS210" i="2"/>
  <c r="AS69" i="2"/>
  <c r="AT714" i="2"/>
  <c r="AT698" i="2"/>
  <c r="AT423" i="2"/>
  <c r="AT700" i="2"/>
  <c r="AT197" i="2"/>
  <c r="AT556" i="2"/>
  <c r="AT448" i="2"/>
  <c r="AT150" i="2"/>
  <c r="AT636" i="2"/>
  <c r="AT653" i="2"/>
  <c r="AT199" i="2"/>
  <c r="AT475" i="2"/>
  <c r="AT731" i="2"/>
  <c r="AT550" i="2"/>
  <c r="AT60" i="2"/>
  <c r="AT520" i="2"/>
  <c r="AT114" i="2"/>
  <c r="AT332" i="2"/>
  <c r="AT23" i="2"/>
  <c r="AT19" i="2"/>
  <c r="AT554" i="2"/>
  <c r="AT532" i="2"/>
  <c r="AT670" i="2"/>
  <c r="AT160" i="2"/>
  <c r="AT38" i="2"/>
  <c r="AT103" i="2"/>
  <c r="AT374" i="2"/>
  <c r="AT694" i="2"/>
  <c r="AT2" i="2"/>
  <c r="AT219" i="2"/>
  <c r="AT441" i="2"/>
  <c r="AT106" i="2"/>
  <c r="AT73" i="2"/>
  <c r="AT630" i="2"/>
  <c r="AT317" i="2"/>
  <c r="AT477" i="2"/>
  <c r="AT695" i="2"/>
  <c r="AT432" i="2"/>
  <c r="AT424" i="2"/>
  <c r="AT585" i="2"/>
  <c r="AT722" i="2"/>
  <c r="AT733" i="2"/>
  <c r="AT82" i="2"/>
  <c r="AT643" i="2"/>
  <c r="AT632" i="2"/>
  <c r="AT466" i="2"/>
  <c r="AT248" i="2"/>
  <c r="AT514" i="2"/>
  <c r="AT95" i="2"/>
  <c r="AT593" i="2"/>
  <c r="AT163" i="2"/>
  <c r="AT461" i="2"/>
  <c r="AT146" i="2"/>
  <c r="AT394" i="2"/>
  <c r="AT495" i="2"/>
  <c r="AT239" i="2"/>
  <c r="AT123" i="2"/>
  <c r="AT188" i="2"/>
  <c r="AT269" i="2"/>
  <c r="AT345" i="2"/>
  <c r="AT449" i="2"/>
  <c r="R90" i="3"/>
  <c r="R49" i="3"/>
  <c r="R27" i="3"/>
  <c r="R8" i="3"/>
  <c r="R38" i="3"/>
  <c r="R40" i="3"/>
  <c r="R22" i="3"/>
  <c r="R115" i="3"/>
  <c r="AR615" i="2"/>
  <c r="AR501" i="2"/>
  <c r="AR561" i="2"/>
  <c r="AS356" i="2"/>
  <c r="AS605" i="2"/>
  <c r="AS177" i="2"/>
  <c r="AS24" i="2"/>
  <c r="AS33" i="2"/>
  <c r="AS101" i="2"/>
  <c r="AS502" i="2"/>
  <c r="AS85" i="2"/>
  <c r="AS372" i="2"/>
  <c r="AS25" i="2"/>
  <c r="AS486" i="2"/>
  <c r="AS180" i="2"/>
  <c r="AS241" i="2"/>
  <c r="AT612" i="2"/>
  <c r="AS708" i="2"/>
  <c r="AS584" i="2"/>
  <c r="AS680" i="2"/>
  <c r="AS59" i="2"/>
  <c r="AS29" i="2"/>
  <c r="AS445" i="2"/>
  <c r="AS484" i="2"/>
  <c r="AS415" i="2"/>
  <c r="AR415" i="2"/>
  <c r="AT629" i="2"/>
  <c r="AS650" i="2"/>
  <c r="AS559" i="2"/>
  <c r="AS623" i="2"/>
  <c r="AS725" i="2"/>
  <c r="AS362" i="2"/>
  <c r="AS361" i="2"/>
  <c r="AS578" i="2"/>
  <c r="AS310" i="2"/>
  <c r="AS490" i="2"/>
  <c r="AS692" i="2"/>
  <c r="AS417" i="2"/>
  <c r="AS654" i="2"/>
  <c r="AS690" i="2"/>
  <c r="AS487" i="2"/>
  <c r="AS344" i="2"/>
  <c r="AS410" i="2"/>
  <c r="AS70" i="2"/>
  <c r="AS467" i="2"/>
  <c r="AS135" i="2"/>
  <c r="AS144" i="2"/>
  <c r="AS709" i="2"/>
  <c r="AS366" i="2"/>
  <c r="AS387" i="2"/>
  <c r="AS44" i="2"/>
  <c r="AS741" i="2"/>
  <c r="AS309" i="2"/>
  <c r="AS230" i="2"/>
  <c r="AS35" i="2"/>
  <c r="AS428" i="2"/>
  <c r="AS16" i="2"/>
  <c r="AS64" i="2"/>
  <c r="AS586" i="2"/>
  <c r="AS207" i="2"/>
  <c r="AS437" i="2"/>
  <c r="AS21" i="2"/>
  <c r="AS371" i="2"/>
  <c r="AS589" i="2"/>
  <c r="AS509" i="2"/>
  <c r="AS206" i="2"/>
  <c r="AS373" i="2"/>
  <c r="AS580" i="2"/>
  <c r="AS277" i="2"/>
  <c r="AS489" i="2"/>
  <c r="AS9" i="2"/>
  <c r="AS549" i="2"/>
  <c r="AS145" i="2"/>
  <c r="AS182" i="2"/>
  <c r="AS603" i="2"/>
  <c r="AS299" i="2"/>
  <c r="AS242" i="2"/>
  <c r="AS256" i="2"/>
  <c r="AS128" i="2"/>
  <c r="AS152" i="2"/>
  <c r="AS240" i="2"/>
  <c r="AS665" i="2"/>
  <c r="AS86" i="2"/>
  <c r="AS395" i="2"/>
  <c r="AS125" i="2"/>
  <c r="AS151" i="2"/>
  <c r="AS523" i="2"/>
  <c r="AS689" i="2"/>
  <c r="AS609" i="2"/>
  <c r="AT711" i="2"/>
  <c r="AT558" i="2"/>
  <c r="AT450" i="2"/>
  <c r="AT588" i="2"/>
  <c r="AT488" i="2"/>
  <c r="AT292" i="2"/>
  <c r="AT195" i="2"/>
  <c r="AT482" i="2"/>
  <c r="AT742" i="2"/>
  <c r="AT185" i="2"/>
  <c r="AT212" i="2"/>
  <c r="AT129" i="2"/>
  <c r="AT112" i="2"/>
  <c r="AT194" i="2"/>
  <c r="AT610" i="2"/>
  <c r="AT491" i="2"/>
  <c r="AT316" i="2"/>
  <c r="AT511" i="2"/>
  <c r="AT562" i="2"/>
  <c r="AS244" i="2"/>
  <c r="AS286" i="2"/>
  <c r="AS717" i="2"/>
  <c r="AS30" i="2"/>
  <c r="AS339" i="2"/>
  <c r="AS542" i="2"/>
  <c r="AS220" i="2"/>
  <c r="AS435" i="2"/>
  <c r="AS455" i="2"/>
  <c r="AT75" i="2"/>
  <c r="AS633" i="2"/>
  <c r="AS111" i="2"/>
  <c r="AS58" i="2"/>
  <c r="AS288" i="2"/>
  <c r="AS110" i="2"/>
  <c r="AS330" i="2"/>
  <c r="AS148" i="2"/>
  <c r="AS178" i="2"/>
  <c r="AS364" i="2"/>
  <c r="AS735" i="2"/>
  <c r="AS693" i="2"/>
  <c r="AS530" i="2"/>
  <c r="AS229" i="2"/>
  <c r="AT677" i="2"/>
  <c r="AT658" i="2"/>
  <c r="AT616" i="2"/>
  <c r="AT645" i="2"/>
  <c r="AT313" i="2"/>
  <c r="AT688" i="2"/>
  <c r="AT472" i="2"/>
  <c r="AT257" i="2"/>
  <c r="AT608" i="2"/>
  <c r="AT719" i="2"/>
  <c r="AT173" i="2"/>
  <c r="AT727" i="2"/>
  <c r="AT36" i="2"/>
  <c r="AT492" i="2"/>
  <c r="AT678" i="2"/>
  <c r="AT32" i="2"/>
  <c r="AT606" i="2"/>
  <c r="AT370" i="2"/>
  <c r="AT47" i="2"/>
  <c r="AT321" i="2"/>
  <c r="AT668" i="2"/>
  <c r="AT236" i="2"/>
  <c r="AT443" i="2"/>
  <c r="AT413" i="2"/>
  <c r="AT217" i="2"/>
  <c r="AT165" i="2"/>
  <c r="AT271" i="2"/>
  <c r="AT400" i="2"/>
  <c r="AT320" i="2"/>
  <c r="AT154" i="2"/>
  <c r="AT124" i="2"/>
  <c r="AT226" i="2"/>
  <c r="AT416" i="2"/>
  <c r="AT508" i="2"/>
  <c r="AT216" i="2"/>
  <c r="AT398" i="2"/>
  <c r="AT385" i="2"/>
  <c r="AT3" i="2"/>
  <c r="AT222" i="2"/>
  <c r="AT183" i="2"/>
  <c r="AT506" i="2"/>
  <c r="AT66" i="2"/>
  <c r="AT250" i="2"/>
  <c r="AT431" i="2"/>
  <c r="AT414" i="2"/>
  <c r="AT659" i="2"/>
  <c r="AT253" i="2"/>
  <c r="AT592" i="2"/>
  <c r="AT485" i="2"/>
  <c r="AT259" i="2"/>
  <c r="AT705" i="2"/>
  <c r="AT245" i="2"/>
  <c r="AT409" i="2"/>
  <c r="AT456" i="2"/>
  <c r="AT460" i="2"/>
  <c r="AT493" i="2"/>
  <c r="AT231" i="2"/>
  <c r="AT543" i="2"/>
  <c r="AT534" i="2"/>
  <c r="AT340" i="2"/>
  <c r="AT676" i="2"/>
  <c r="AT524" i="2"/>
  <c r="AS619" i="2"/>
  <c r="AS318" i="2"/>
  <c r="AS726" i="2"/>
  <c r="AS109" i="2"/>
  <c r="AS157" i="2"/>
  <c r="AS529" i="2"/>
  <c r="AS325" i="2"/>
  <c r="AS192" i="2"/>
  <c r="AS548" i="2"/>
  <c r="AS83" i="2"/>
  <c r="AS74" i="2"/>
  <c r="AS26" i="2"/>
  <c r="AS365" i="2"/>
  <c r="AT223" i="2"/>
  <c r="AS587" i="2"/>
  <c r="AS139" i="2"/>
  <c r="AS388" i="2"/>
  <c r="AS522" i="2"/>
  <c r="AS391" i="2"/>
  <c r="AS404" i="2"/>
  <c r="AS227" i="2"/>
  <c r="AS628" i="2"/>
  <c r="AS407" i="2"/>
  <c r="AS667" i="2"/>
  <c r="AS184" i="2"/>
  <c r="AS426" i="2"/>
  <c r="AS706" i="2"/>
  <c r="AS251" i="2"/>
  <c r="AS302" i="2"/>
  <c r="AS386" i="2"/>
  <c r="AS675" i="2"/>
  <c r="AS640" i="2"/>
  <c r="AS260" i="2"/>
  <c r="AS200" i="2"/>
  <c r="AS641" i="2"/>
  <c r="AS720" i="2"/>
  <c r="AS615" i="2"/>
  <c r="AS501" i="2"/>
  <c r="AS561" i="2"/>
  <c r="AS551" i="2"/>
  <c r="AS499" i="2"/>
  <c r="AS541" i="2"/>
  <c r="AS418" i="2"/>
  <c r="AS405" i="2"/>
  <c r="AS176" i="2"/>
  <c r="AS707" i="2"/>
  <c r="AS351" i="2"/>
  <c r="AS141" i="2"/>
  <c r="AS238" i="2"/>
  <c r="AS346" i="2"/>
  <c r="AS545" i="2"/>
  <c r="AS232" i="2"/>
  <c r="AS531" i="2"/>
  <c r="AS297" i="2"/>
  <c r="AS573" i="2"/>
  <c r="AS138" i="2"/>
  <c r="AS439" i="2"/>
  <c r="AS528" i="2"/>
  <c r="AS353" i="2"/>
  <c r="AS88" i="2"/>
  <c r="AS691" i="2"/>
  <c r="AS39" i="2"/>
  <c r="AS133" i="2"/>
  <c r="AS235" i="2"/>
  <c r="AS446" i="2"/>
  <c r="AS590" i="2"/>
  <c r="AS179" i="2"/>
  <c r="AS161" i="2"/>
  <c r="AS712" i="2"/>
  <c r="AS174" i="2"/>
  <c r="AS90" i="2"/>
  <c r="AS196" i="2"/>
  <c r="AS98" i="2"/>
  <c r="AS324" i="2"/>
  <c r="AS703" i="2"/>
  <c r="AS334" i="2"/>
  <c r="AS598" i="2"/>
  <c r="AS126" i="2"/>
  <c r="AS104" i="2"/>
  <c r="AS305" i="2"/>
  <c r="AS215" i="2"/>
  <c r="AS607" i="2"/>
  <c r="AS453" i="2"/>
  <c r="AS170" i="2"/>
  <c r="AS247" i="2"/>
  <c r="AS7" i="2"/>
  <c r="AS718" i="2"/>
  <c r="AS294" i="2"/>
  <c r="AS92" i="2"/>
  <c r="AS577" i="2"/>
  <c r="AS359" i="2"/>
  <c r="AS624" i="2"/>
  <c r="AS61" i="2"/>
  <c r="AS4" i="2"/>
  <c r="AS536" i="2"/>
  <c r="AS408" i="2"/>
  <c r="AT686" i="2"/>
  <c r="AT635" i="2"/>
  <c r="AT730" i="2"/>
  <c r="AT421" i="2"/>
  <c r="AT392" i="2"/>
  <c r="AT356" i="2"/>
  <c r="AT671" i="2"/>
  <c r="AT100" i="2"/>
  <c r="AS671" i="2"/>
  <c r="AS526" i="2"/>
  <c r="AS234" i="2"/>
  <c r="AS158" i="2"/>
  <c r="AS11" i="2"/>
  <c r="AS71" i="2"/>
  <c r="AS740" i="2"/>
  <c r="AS579" i="2"/>
  <c r="AS187" i="2"/>
  <c r="AS473" i="2"/>
  <c r="AS596" i="2"/>
  <c r="AS663" i="2"/>
  <c r="AS84" i="2"/>
  <c r="AT367" i="2"/>
  <c r="AS644" i="2"/>
  <c r="AS656" i="2"/>
  <c r="AS77" i="2"/>
  <c r="AS349" i="2"/>
  <c r="AS352" i="2"/>
  <c r="AS519" i="2"/>
  <c r="AS113" i="2"/>
  <c r="AS434" i="2"/>
  <c r="AS17" i="2"/>
  <c r="AS563" i="2"/>
  <c r="AS715" i="2"/>
  <c r="AS164" i="2"/>
  <c r="AS13" i="2"/>
  <c r="AS557" i="2"/>
  <c r="AS570" i="2"/>
  <c r="AS147" i="2"/>
  <c r="AS480" i="2"/>
  <c r="AS510" i="2"/>
  <c r="AS683" i="2"/>
  <c r="AS679" i="2"/>
  <c r="AS335" i="2"/>
  <c r="AS533" i="2"/>
  <c r="AS470" i="2"/>
  <c r="AS732" i="2"/>
  <c r="AS657" i="2"/>
  <c r="AS560" i="2"/>
  <c r="AS702" i="2"/>
  <c r="AS272" i="2"/>
  <c r="AS447" i="2"/>
  <c r="AS422" i="2"/>
  <c r="AS638" i="2"/>
  <c r="AS378" i="2"/>
  <c r="AS411" i="2"/>
  <c r="AS642" i="2"/>
  <c r="AS601" i="2"/>
  <c r="AS516" i="2"/>
  <c r="AS631" i="2"/>
  <c r="AS469" i="2"/>
  <c r="AS736" i="2"/>
  <c r="AS261" i="2"/>
  <c r="AS518" i="2"/>
  <c r="AS729" i="2"/>
  <c r="AS614" i="2"/>
  <c r="AS684" i="2"/>
  <c r="AS296" i="2"/>
  <c r="AS224" i="2"/>
  <c r="AS53" i="2"/>
  <c r="AS646" i="2"/>
  <c r="AS156" i="2"/>
  <c r="AS51" i="2"/>
  <c r="AS202" i="2"/>
  <c r="AS119" i="2"/>
  <c r="AS131" i="2"/>
  <c r="AS49" i="2"/>
  <c r="AS535" i="2"/>
  <c r="AS280" i="2"/>
  <c r="AS572" i="2"/>
  <c r="AS576" i="2"/>
  <c r="AS341" i="2"/>
  <c r="AS459" i="2"/>
  <c r="AS539" i="2"/>
  <c r="AS48" i="2"/>
  <c r="AS402" i="2"/>
  <c r="AS46" i="2"/>
  <c r="AS79" i="2"/>
  <c r="AS306" i="2"/>
  <c r="AS384" i="2"/>
  <c r="AS319" i="2"/>
  <c r="AS338" i="2"/>
  <c r="AS91" i="2"/>
  <c r="AS175" i="2"/>
  <c r="AS383" i="2"/>
  <c r="AS429" i="2"/>
  <c r="AS142" i="2"/>
  <c r="AS382" i="2"/>
  <c r="AS205" i="2"/>
  <c r="AS620" i="2"/>
  <c r="AS494" i="2"/>
  <c r="AS497" i="2"/>
  <c r="AT728" i="2"/>
  <c r="AT710" i="2"/>
  <c r="AT542" i="2"/>
  <c r="AT468" i="2"/>
  <c r="AT648" i="2"/>
  <c r="AT546" i="2"/>
  <c r="AT101" i="2"/>
  <c r="AT343" i="2"/>
  <c r="AS100" i="2"/>
  <c r="AS218" i="2"/>
  <c r="AS566" i="2"/>
  <c r="AS171" i="2"/>
  <c r="AS266" i="2"/>
  <c r="AS728" i="2"/>
  <c r="AS634" i="2"/>
  <c r="AS515" i="2"/>
  <c r="AS40" i="2"/>
  <c r="AS276" i="2"/>
  <c r="AS31" i="2"/>
  <c r="AS55" i="2"/>
  <c r="AS329" i="2"/>
  <c r="AS355" i="2"/>
  <c r="AT282" i="2"/>
  <c r="AS682" i="2"/>
  <c r="AS96" i="2"/>
  <c r="AS134" i="2"/>
  <c r="AS582" i="2"/>
  <c r="AS193" i="2"/>
  <c r="AS440" i="2"/>
  <c r="AS721" i="2"/>
  <c r="AS94" i="2"/>
  <c r="AS504" i="2"/>
  <c r="AS327" i="2"/>
  <c r="AS108" i="2"/>
  <c r="AS56" i="2"/>
  <c r="AS191" i="2"/>
  <c r="AS396" i="2"/>
  <c r="AS540" i="2"/>
  <c r="AS594" i="2"/>
  <c r="AS41" i="2"/>
  <c r="AS471" i="2"/>
  <c r="AS660" i="2"/>
  <c r="AS22" i="2"/>
  <c r="AS190" i="2"/>
  <c r="AS368" i="2"/>
  <c r="AS716" i="2"/>
  <c r="AS723" i="2"/>
  <c r="AS685" i="2"/>
  <c r="AS479" i="2"/>
  <c r="AS612" i="2"/>
  <c r="AS143" i="2"/>
  <c r="AS282" i="2"/>
  <c r="AS314" i="2"/>
  <c r="AS399" i="2"/>
  <c r="AS223" i="2"/>
  <c r="AS75" i="2"/>
  <c r="AS367" i="2"/>
  <c r="AS401" i="2"/>
  <c r="AS254" i="2"/>
  <c r="AS669" i="2"/>
  <c r="AS203" i="2"/>
  <c r="AS120" i="2"/>
  <c r="AS734" i="2"/>
  <c r="AS507" i="2"/>
  <c r="AS463" i="2"/>
  <c r="AS198" i="2"/>
  <c r="AS419" i="2"/>
  <c r="AS34" i="2"/>
  <c r="AS237" i="2"/>
  <c r="AS285" i="2"/>
  <c r="AS503" i="2"/>
  <c r="AS301" i="2"/>
  <c r="AS564" i="2"/>
  <c r="AS626" i="2"/>
  <c r="AS208" i="2"/>
  <c r="AS268" i="2"/>
  <c r="AS12" i="2"/>
  <c r="AS637" i="2"/>
  <c r="AS264" i="2"/>
  <c r="AS258" i="2"/>
  <c r="AS295" i="2"/>
  <c r="AS496" i="2"/>
  <c r="AS284" i="2"/>
  <c r="AS701" i="2"/>
  <c r="AS201" i="2"/>
  <c r="AS436" i="2"/>
  <c r="AS213" i="2"/>
  <c r="AS137" i="2"/>
  <c r="AS87" i="2"/>
  <c r="AS67" i="2"/>
  <c r="AS517" i="2"/>
  <c r="AS442" i="2"/>
  <c r="AS444" i="2"/>
  <c r="AS617" i="2"/>
  <c r="AS369" i="2"/>
  <c r="AS290" i="2"/>
  <c r="AS37" i="2"/>
  <c r="AS68" i="2"/>
  <c r="AS262" i="2"/>
  <c r="AS569" i="2"/>
  <c r="AS167" i="2"/>
  <c r="AS121" i="2"/>
  <c r="AS521" i="2"/>
  <c r="AS221" i="2"/>
  <c r="AS65" i="2"/>
  <c r="AS52" i="2"/>
  <c r="AS379" i="2"/>
  <c r="AT738" i="2"/>
  <c r="AT740" i="2"/>
  <c r="AT325" i="2"/>
  <c r="AT515" i="2"/>
  <c r="AT303" i="2"/>
  <c r="AT435" i="2"/>
  <c r="AT397" i="2"/>
  <c r="AT639" i="2"/>
  <c r="AS421" i="2"/>
  <c r="AS172" i="2"/>
  <c r="AS107" i="2"/>
  <c r="AS476" i="2"/>
  <c r="AS462" i="2"/>
  <c r="AS699" i="2"/>
  <c r="AS738" i="2"/>
  <c r="AS289" i="2"/>
  <c r="AS116" i="2"/>
  <c r="AS209" i="2"/>
  <c r="AS452" i="2"/>
  <c r="AS10" i="2"/>
  <c r="AS433" i="2"/>
  <c r="AT143" i="2"/>
  <c r="AS425" i="2"/>
  <c r="AS393" i="2"/>
  <c r="AS498" i="2"/>
  <c r="AS270" i="2"/>
  <c r="AS298" i="2"/>
  <c r="AS8" i="2"/>
  <c r="AS381" i="2"/>
  <c r="AS555" i="2"/>
  <c r="AS739" i="2"/>
  <c r="AS246" i="2"/>
  <c r="AS130" i="2"/>
  <c r="AS618" i="2"/>
  <c r="AS406" i="2"/>
  <c r="AS604" i="2"/>
  <c r="AS278" i="2"/>
  <c r="AS308" i="2"/>
  <c r="AS427" i="2"/>
  <c r="AS412" i="2"/>
  <c r="AS627" i="2"/>
  <c r="AS673" i="2"/>
  <c r="AS169" i="2"/>
  <c r="AS600" i="2"/>
  <c r="AS714" i="2"/>
  <c r="AS629" i="2"/>
  <c r="AS698" i="2"/>
  <c r="AS423" i="2"/>
  <c r="AS700" i="2"/>
  <c r="AS197" i="2"/>
  <c r="AS556" i="2"/>
  <c r="AS448" i="2"/>
  <c r="AS150" i="2"/>
  <c r="AS636" i="2"/>
  <c r="AS653" i="2"/>
  <c r="AS199" i="2"/>
  <c r="AS475" i="2"/>
  <c r="AS731" i="2"/>
  <c r="AS550" i="2"/>
  <c r="AS60" i="2"/>
  <c r="AS520" i="2"/>
  <c r="AS114" i="2"/>
  <c r="AS332" i="2"/>
  <c r="AS23" i="2"/>
  <c r="AS19" i="2"/>
  <c r="AS554" i="2"/>
  <c r="AS532" i="2"/>
  <c r="AS670" i="2"/>
  <c r="AS160" i="2"/>
  <c r="AS38" i="2"/>
  <c r="AS103" i="2"/>
  <c r="AS374" i="2"/>
  <c r="AS694" i="2"/>
  <c r="AS2" i="2"/>
  <c r="AS219" i="2"/>
  <c r="AS441" i="2"/>
  <c r="AS106" i="2"/>
  <c r="AS73" i="2"/>
  <c r="AS630" i="2"/>
  <c r="AS317" i="2"/>
  <c r="AS477" i="2"/>
  <c r="AS695" i="2"/>
  <c r="AS432" i="2"/>
  <c r="AS424" i="2"/>
  <c r="AS585" i="2"/>
  <c r="AS722" i="2"/>
  <c r="AS733" i="2"/>
  <c r="AS82" i="2"/>
  <c r="AS643" i="2"/>
  <c r="AS632" i="2"/>
  <c r="AS466" i="2"/>
  <c r="AS248" i="2"/>
  <c r="AS514" i="2"/>
  <c r="AS95" i="2"/>
  <c r="AS593" i="2"/>
  <c r="AS163" i="2"/>
  <c r="AS461" i="2"/>
  <c r="AS146" i="2"/>
  <c r="AS394" i="2"/>
  <c r="AS495" i="2"/>
  <c r="AS239" i="2"/>
  <c r="AS123" i="2"/>
  <c r="AS188" i="2"/>
  <c r="AS269" i="2"/>
  <c r="AS345" i="2"/>
  <c r="AS449" i="2"/>
  <c r="AT708" i="2"/>
  <c r="AT425" i="2"/>
  <c r="AT682" i="2"/>
  <c r="AT697" i="2"/>
  <c r="AT602" i="2"/>
  <c r="AT587" i="2"/>
  <c r="AT633" i="2"/>
  <c r="AT644" i="2"/>
  <c r="AT584" i="2"/>
  <c r="AS322" i="2"/>
  <c r="AS565" i="2"/>
  <c r="AS252" i="2"/>
  <c r="AS76" i="2"/>
  <c r="AS323" i="2"/>
  <c r="AS468" i="2"/>
  <c r="AS225" i="2"/>
  <c r="AS397" i="2"/>
  <c r="AS737" i="2"/>
  <c r="AS380" i="2"/>
  <c r="AS27" i="2"/>
  <c r="AS438" i="2"/>
  <c r="AS363" i="2"/>
  <c r="AS333" i="2"/>
  <c r="AT399" i="2"/>
  <c r="AS602" i="2"/>
  <c r="AS574" i="2"/>
  <c r="AS293" i="2"/>
  <c r="AS162" i="2"/>
  <c r="AS622" i="2"/>
  <c r="AS81" i="2"/>
  <c r="AS420" i="2"/>
  <c r="AS265" i="2"/>
  <c r="AS704" i="2"/>
  <c r="AS279" i="2"/>
  <c r="AS89" i="2"/>
  <c r="AS711" i="2"/>
  <c r="AS558" i="2"/>
  <c r="AS450" i="2"/>
  <c r="AS588" i="2"/>
  <c r="AS488" i="2"/>
  <c r="AS292" i="2"/>
  <c r="AS195" i="2"/>
  <c r="AS482" i="2"/>
  <c r="AS742" i="2"/>
  <c r="AS185" i="2"/>
  <c r="AS212" i="2"/>
  <c r="AS129" i="2"/>
  <c r="AS112" i="2"/>
  <c r="AS194" i="2"/>
  <c r="AS610" i="2"/>
  <c r="AS491" i="2"/>
  <c r="AS316" i="2"/>
  <c r="AS511" i="2"/>
  <c r="AS562" i="2"/>
  <c r="AS354" i="2"/>
  <c r="AS28" i="2"/>
  <c r="AS159" i="2"/>
  <c r="AS457" i="2"/>
  <c r="AS552" i="2"/>
  <c r="AS315" i="2"/>
  <c r="AS243" i="2"/>
  <c r="AS481" i="2"/>
  <c r="AS204" i="2"/>
  <c r="AS14" i="2"/>
  <c r="AS500" i="2"/>
  <c r="AS581" i="2"/>
  <c r="AS597" i="2"/>
  <c r="AS666" i="2"/>
  <c r="AS274" i="2"/>
  <c r="AS99" i="2"/>
  <c r="AS291" i="2"/>
  <c r="AS311" i="2"/>
  <c r="AS97" i="2"/>
  <c r="AS54" i="2"/>
  <c r="AS357" i="2"/>
  <c r="AS45" i="2"/>
  <c r="AS72" i="2"/>
  <c r="AS307" i="2"/>
  <c r="AS275" i="2"/>
  <c r="AS538" i="2"/>
  <c r="AS214" i="2"/>
  <c r="AS537" i="2"/>
  <c r="AS674" i="2"/>
  <c r="AS553" i="2"/>
  <c r="AS136" i="2"/>
  <c r="AS403" i="2"/>
  <c r="AS358" i="2"/>
  <c r="AS168" i="2"/>
  <c r="AS127" i="2"/>
  <c r="AS312" i="2"/>
  <c r="AS651" i="2"/>
  <c r="AS273" i="2"/>
  <c r="AS117" i="2"/>
  <c r="AS336" i="2"/>
  <c r="AS583" i="2"/>
  <c r="AS348" i="2"/>
  <c r="AS512" i="2"/>
  <c r="AT650" i="2"/>
  <c r="AT559" i="2"/>
  <c r="AT623" i="2"/>
  <c r="AT725" i="2"/>
  <c r="AT362" i="2"/>
  <c r="AT361" i="2"/>
  <c r="AT578" i="2"/>
  <c r="AT310" i="2"/>
  <c r="AT490" i="2"/>
  <c r="AT692" i="2"/>
  <c r="AT417" i="2"/>
  <c r="AT654" i="2"/>
  <c r="AT690" i="2"/>
  <c r="AT487" i="2"/>
  <c r="AT344" i="2"/>
  <c r="AT410" i="2"/>
  <c r="AT70" i="2"/>
  <c r="AT467" i="2"/>
  <c r="AT135" i="2"/>
  <c r="AT144" i="2"/>
  <c r="AT709" i="2"/>
  <c r="AT366" i="2"/>
  <c r="AT387" i="2"/>
  <c r="AT44" i="2"/>
  <c r="AT741" i="2"/>
  <c r="AT309" i="2"/>
  <c r="AT230" i="2"/>
  <c r="AT35" i="2"/>
  <c r="AT428" i="2"/>
  <c r="AT16" i="2"/>
  <c r="AT64" i="2"/>
  <c r="AS43" i="2"/>
  <c r="AS57" i="2"/>
  <c r="AS478" i="2"/>
  <c r="AS527" i="2"/>
  <c r="AS546" i="2"/>
  <c r="AS255" i="2"/>
  <c r="AS621" i="2"/>
  <c r="AS544" i="2"/>
  <c r="AS155" i="2"/>
  <c r="AS337" i="2"/>
  <c r="AS181" i="2"/>
  <c r="AS377" i="2"/>
  <c r="AS132" i="2"/>
  <c r="AS677" i="2"/>
  <c r="AV677" i="2" s="1"/>
  <c r="AS658" i="2"/>
  <c r="AS616" i="2"/>
  <c r="AS645" i="2"/>
  <c r="AS313" i="2"/>
  <c r="AS688" i="2"/>
  <c r="AS472" i="2"/>
  <c r="AS257" i="2"/>
  <c r="AS608" i="2"/>
  <c r="AS719" i="2"/>
  <c r="AS173" i="2"/>
  <c r="AS727" i="2"/>
  <c r="AS36" i="2"/>
  <c r="AS492" i="2"/>
  <c r="AS678" i="2"/>
  <c r="AS32" i="2"/>
  <c r="AS606" i="2"/>
  <c r="AS370" i="2"/>
  <c r="AS47" i="2"/>
  <c r="AS321" i="2"/>
  <c r="AS668" i="2"/>
  <c r="AS236" i="2"/>
  <c r="AS443" i="2"/>
  <c r="AS413" i="2"/>
  <c r="AS217" i="2"/>
  <c r="AS165" i="2"/>
  <c r="AS271" i="2"/>
  <c r="AS400" i="2"/>
  <c r="AS320" i="2"/>
  <c r="AS154" i="2"/>
  <c r="AS124" i="2"/>
  <c r="AS226" i="2"/>
  <c r="AS416" i="2"/>
  <c r="AS508" i="2"/>
  <c r="AS216" i="2"/>
  <c r="AS398" i="2"/>
  <c r="AS385" i="2"/>
  <c r="AS3" i="2"/>
  <c r="AS222" i="2"/>
  <c r="AS183" i="2"/>
  <c r="AS506" i="2"/>
  <c r="AS66" i="2"/>
  <c r="AS250" i="2"/>
  <c r="AS431" i="2"/>
  <c r="AS414" i="2"/>
  <c r="AS659" i="2"/>
  <c r="AS253" i="2"/>
  <c r="AS592" i="2"/>
  <c r="AS485" i="2"/>
  <c r="AS259" i="2"/>
  <c r="AS705" i="2"/>
  <c r="AS245" i="2"/>
  <c r="AS409" i="2"/>
  <c r="AS456" i="2"/>
  <c r="AS460" i="2"/>
  <c r="AS493" i="2"/>
  <c r="AS231" i="2"/>
  <c r="AS543" i="2"/>
  <c r="AS534" i="2"/>
  <c r="AS340" i="2"/>
  <c r="AS676" i="2"/>
  <c r="AS524" i="2"/>
  <c r="AT739" i="2"/>
  <c r="AT504" i="2"/>
  <c r="AT704" i="2"/>
  <c r="AT407" i="2"/>
  <c r="AT178" i="2"/>
  <c r="AT246" i="2"/>
  <c r="AT327" i="2"/>
  <c r="AT279" i="2"/>
  <c r="AT667" i="2"/>
  <c r="AT364" i="2"/>
  <c r="AT130" i="2"/>
  <c r="AT108" i="2"/>
  <c r="AT89" i="2"/>
  <c r="AT184" i="2"/>
  <c r="AT434" i="2"/>
  <c r="AT735" i="2"/>
  <c r="AT618" i="2"/>
  <c r="AT56" i="2"/>
  <c r="AT426" i="2"/>
  <c r="AT17" i="2"/>
  <c r="AT693" i="2"/>
  <c r="AT406" i="2"/>
  <c r="AT191" i="2"/>
  <c r="AT706" i="2"/>
  <c r="AT563" i="2"/>
  <c r="AT604" i="2"/>
  <c r="AT396" i="2"/>
  <c r="AT530" i="2"/>
  <c r="AT251" i="2"/>
  <c r="AT715" i="2"/>
  <c r="AT278" i="2"/>
  <c r="AT540" i="2"/>
  <c r="AT302" i="2"/>
  <c r="AT229" i="2"/>
  <c r="AT308" i="2"/>
  <c r="AT594" i="2"/>
  <c r="AT164" i="2"/>
  <c r="AT386" i="2"/>
  <c r="AT427" i="2"/>
  <c r="AT41" i="2"/>
  <c r="AT13" i="2"/>
  <c r="AT675" i="2"/>
  <c r="AT412" i="2"/>
  <c r="AT471" i="2"/>
  <c r="AT557" i="2"/>
  <c r="AT640" i="2"/>
  <c r="AT627" i="2"/>
  <c r="AT660" i="2"/>
  <c r="AT570" i="2"/>
  <c r="AT260" i="2"/>
  <c r="AT673" i="2"/>
  <c r="AT346" i="2"/>
  <c r="AT545" i="2"/>
  <c r="AT232" i="2"/>
  <c r="AT531" i="2"/>
  <c r="AT297" i="2"/>
  <c r="AT573" i="2"/>
  <c r="AT138" i="2"/>
  <c r="AT439" i="2"/>
  <c r="AT528" i="2"/>
  <c r="AT353" i="2"/>
  <c r="AT88" i="2"/>
  <c r="AT691" i="2"/>
  <c r="AT39" i="2"/>
  <c r="AT133" i="2"/>
  <c r="AT235" i="2"/>
  <c r="AT446" i="2"/>
  <c r="AT590" i="2"/>
  <c r="AT179" i="2"/>
  <c r="AT161" i="2"/>
  <c r="AT712" i="2"/>
  <c r="AT174" i="2"/>
  <c r="AT90" i="2"/>
  <c r="AT196" i="2"/>
  <c r="AT98" i="2"/>
  <c r="AT324" i="2"/>
  <c r="AT703" i="2"/>
  <c r="AT334" i="2"/>
  <c r="AT598" i="2"/>
  <c r="AT126" i="2"/>
  <c r="AT104" i="2"/>
  <c r="AT305" i="2"/>
  <c r="AT215" i="2"/>
  <c r="AT607" i="2"/>
  <c r="AT453" i="2"/>
  <c r="AT170" i="2"/>
  <c r="AT247" i="2"/>
  <c r="AT7" i="2"/>
  <c r="AT718" i="2"/>
  <c r="AT294" i="2"/>
  <c r="AT92" i="2"/>
  <c r="AT577" i="2"/>
  <c r="AT359" i="2"/>
  <c r="AT624" i="2"/>
  <c r="AT61" i="2"/>
  <c r="AT4" i="2"/>
  <c r="AT536" i="2"/>
  <c r="AT408" i="2"/>
  <c r="R91" i="3"/>
  <c r="AR425" i="2"/>
  <c r="AR602" i="2"/>
  <c r="AR393" i="2"/>
  <c r="AR96" i="2"/>
  <c r="AR347" i="2"/>
  <c r="AR111" i="2"/>
  <c r="AR656" i="2"/>
  <c r="AR42" i="2"/>
  <c r="AR293" i="2"/>
  <c r="AR58" i="2"/>
  <c r="AR388" i="2"/>
  <c r="AR77" i="2"/>
  <c r="AR59" i="2"/>
  <c r="AR270" i="2"/>
  <c r="AR582" i="2"/>
  <c r="AR304" i="2"/>
  <c r="AR288" i="2"/>
  <c r="AR522" i="2"/>
  <c r="AR349" i="2"/>
  <c r="AR29" i="2"/>
  <c r="AR298" i="2"/>
  <c r="AR622" i="2"/>
  <c r="AR352" i="2"/>
  <c r="AR445" i="2"/>
  <c r="AR8" i="2"/>
  <c r="AR440" i="2"/>
  <c r="AR519" i="2"/>
  <c r="AR484" i="2"/>
  <c r="AR210" i="2"/>
  <c r="AR148" i="2"/>
  <c r="AR227" i="2"/>
  <c r="AR113" i="2"/>
  <c r="AR555" i="2"/>
  <c r="AR94" i="2"/>
  <c r="AR69" i="2"/>
  <c r="AR265" i="2"/>
  <c r="AR628" i="2"/>
  <c r="R50" i="3"/>
  <c r="R13" i="3"/>
  <c r="R23" i="3"/>
  <c r="R42" i="3"/>
  <c r="R118" i="3"/>
  <c r="R78" i="3"/>
  <c r="S80" i="3"/>
  <c r="S41" i="3"/>
  <c r="S77" i="3"/>
  <c r="S29" i="3"/>
  <c r="S67" i="3"/>
  <c r="T43" i="3"/>
  <c r="T68" i="3"/>
  <c r="T81" i="3"/>
  <c r="J84" i="3"/>
  <c r="J35" i="3"/>
  <c r="J63" i="3"/>
  <c r="J102" i="3"/>
  <c r="J18" i="3"/>
  <c r="J31" i="3"/>
  <c r="J71" i="3"/>
  <c r="N109" i="3"/>
  <c r="N90" i="3"/>
  <c r="N9" i="3"/>
  <c r="N49" i="3"/>
  <c r="N85" i="3"/>
  <c r="M36" i="3"/>
  <c r="L44" i="3"/>
  <c r="N73" i="3"/>
  <c r="N83" i="3"/>
  <c r="M84" i="3"/>
  <c r="N79" i="3"/>
  <c r="N119" i="3"/>
  <c r="L76" i="3"/>
  <c r="M35" i="3"/>
  <c r="N27" i="3"/>
  <c r="N8" i="3"/>
  <c r="M63" i="3"/>
  <c r="K53" i="3"/>
  <c r="N38" i="3"/>
  <c r="M18" i="3"/>
  <c r="M31" i="3"/>
  <c r="N40" i="3"/>
  <c r="L28" i="3"/>
  <c r="N3" i="3"/>
  <c r="L105" i="3"/>
  <c r="N22" i="3"/>
  <c r="N115" i="3"/>
  <c r="AR650" i="2"/>
  <c r="AR559" i="2"/>
  <c r="AR362" i="2"/>
  <c r="AR361" i="2"/>
  <c r="AR578" i="2"/>
  <c r="AR310" i="2"/>
  <c r="AR417" i="2"/>
  <c r="AR690" i="2"/>
  <c r="AR344" i="2"/>
  <c r="C80" i="3"/>
  <c r="AR410" i="2"/>
  <c r="AR70" i="2"/>
  <c r="AR135" i="2"/>
  <c r="AR144" i="2"/>
  <c r="AR709" i="2"/>
  <c r="AR366" i="2"/>
  <c r="AR387" i="2"/>
  <c r="AR44" i="2"/>
  <c r="AR230" i="2"/>
  <c r="AR35" i="2"/>
  <c r="AR428" i="2"/>
  <c r="AR16" i="2"/>
  <c r="AR64" i="2"/>
  <c r="AR586" i="2"/>
  <c r="AR207" i="2"/>
  <c r="AR437" i="2"/>
  <c r="AR589" i="2"/>
  <c r="AR509" i="2"/>
  <c r="AR206" i="2"/>
  <c r="AR373" i="2"/>
  <c r="AR489" i="2"/>
  <c r="AR9" i="2"/>
  <c r="C41" i="3"/>
  <c r="AR549" i="2"/>
  <c r="AR145" i="2"/>
  <c r="AR182" i="2"/>
  <c r="C77" i="3"/>
  <c r="AR603" i="2"/>
  <c r="AR242" i="2"/>
  <c r="AR128" i="2"/>
  <c r="AR152" i="2"/>
  <c r="AR240" i="2"/>
  <c r="AR86" i="2"/>
  <c r="AR395" i="2"/>
  <c r="C11" i="3"/>
  <c r="AR125" i="2"/>
  <c r="C29" i="3"/>
  <c r="AR523" i="2"/>
  <c r="C67" i="3"/>
  <c r="AR689" i="2"/>
  <c r="C104" i="3"/>
  <c r="AR609" i="2"/>
  <c r="AU683" i="2"/>
  <c r="AU679" i="2"/>
  <c r="AU335" i="2"/>
  <c r="AU533" i="2"/>
  <c r="AU470" i="2"/>
  <c r="AU732" i="2"/>
  <c r="AU657" i="2"/>
  <c r="AU560" i="2"/>
  <c r="AU702" i="2"/>
  <c r="AU272" i="2"/>
  <c r="AU447" i="2"/>
  <c r="AU422" i="2"/>
  <c r="AU638" i="2"/>
  <c r="AU378" i="2"/>
  <c r="AU411" i="2"/>
  <c r="AU642" i="2"/>
  <c r="AU601" i="2"/>
  <c r="AU516" i="2"/>
  <c r="AU631" i="2"/>
  <c r="AU469" i="2"/>
  <c r="AT354" i="2"/>
  <c r="AT28" i="2"/>
  <c r="AT159" i="2"/>
  <c r="AT457" i="2"/>
  <c r="AT552" i="2"/>
  <c r="AT315" i="2"/>
  <c r="AT243" i="2"/>
  <c r="AT481" i="2"/>
  <c r="AT204" i="2"/>
  <c r="AT14" i="2"/>
  <c r="AT500" i="2"/>
  <c r="AT581" i="2"/>
  <c r="AT597" i="2"/>
  <c r="AT666" i="2"/>
  <c r="AT274" i="2"/>
  <c r="AT99" i="2"/>
  <c r="AT291" i="2"/>
  <c r="AT311" i="2"/>
  <c r="AT97" i="2"/>
  <c r="AT54" i="2"/>
  <c r="AT357" i="2"/>
  <c r="AT45" i="2"/>
  <c r="AT72" i="2"/>
  <c r="AT307" i="2"/>
  <c r="AT275" i="2"/>
  <c r="AT538" i="2"/>
  <c r="AT214" i="2"/>
  <c r="AT537" i="2"/>
  <c r="AT674" i="2"/>
  <c r="AT553" i="2"/>
  <c r="AT136" i="2"/>
  <c r="AT403" i="2"/>
  <c r="AT358" i="2"/>
  <c r="AT168" i="2"/>
  <c r="AT127" i="2"/>
  <c r="AT312" i="2"/>
  <c r="AT651" i="2"/>
  <c r="AT273" i="2"/>
  <c r="AT117" i="2"/>
  <c r="AT336" i="2"/>
  <c r="AT583" i="2"/>
  <c r="AT348" i="2"/>
  <c r="AT512" i="2"/>
  <c r="R80" i="3"/>
  <c r="R41" i="3"/>
  <c r="R44" i="3"/>
  <c r="R76" i="3"/>
  <c r="R28" i="3"/>
  <c r="R105" i="3"/>
  <c r="S74" i="3"/>
  <c r="S89" i="3"/>
  <c r="S37" i="3"/>
  <c r="S25" i="3"/>
  <c r="S30" i="3"/>
  <c r="T47" i="3"/>
  <c r="T93" i="3"/>
  <c r="J86" i="3"/>
  <c r="J92" i="3"/>
  <c r="J5" i="3"/>
  <c r="J112" i="3"/>
  <c r="K74" i="3"/>
  <c r="K89" i="3"/>
  <c r="N64" i="3"/>
  <c r="N26" i="3"/>
  <c r="M69" i="3"/>
  <c r="K25" i="3"/>
  <c r="N47" i="3"/>
  <c r="L50" i="3"/>
  <c r="M99" i="3"/>
  <c r="K30" i="3"/>
  <c r="N93" i="3"/>
  <c r="L42" i="3"/>
  <c r="N45" i="3"/>
  <c r="L118" i="3"/>
  <c r="M46" i="3"/>
  <c r="AR685" i="2"/>
  <c r="AR143" i="2"/>
  <c r="AR282" i="2"/>
  <c r="AR314" i="2"/>
  <c r="AR223" i="2"/>
  <c r="AR75" i="2"/>
  <c r="AR367" i="2"/>
  <c r="AR401" i="2"/>
  <c r="AR254" i="2"/>
  <c r="AR120" i="2"/>
  <c r="AR507" i="2"/>
  <c r="AR463" i="2"/>
  <c r="C74" i="3"/>
  <c r="AR198" i="2"/>
  <c r="AR419" i="2"/>
  <c r="AR237" i="2"/>
  <c r="AR285" i="2"/>
  <c r="AR503" i="2"/>
  <c r="AR301" i="2"/>
  <c r="C89" i="3"/>
  <c r="AR626" i="2"/>
  <c r="AR208" i="2"/>
  <c r="AR268" i="2"/>
  <c r="AR12" i="2"/>
  <c r="AR264" i="2"/>
  <c r="C37" i="3"/>
  <c r="AR258" i="2"/>
  <c r="C57" i="3"/>
  <c r="AR295" i="2"/>
  <c r="AR496" i="2"/>
  <c r="AR284" i="2"/>
  <c r="AR201" i="2"/>
  <c r="AR436" i="2"/>
  <c r="C56" i="3"/>
  <c r="AR213" i="2"/>
  <c r="AR137" i="2"/>
  <c r="AR87" i="2"/>
  <c r="C25" i="3"/>
  <c r="AR67" i="2"/>
  <c r="C75" i="3"/>
  <c r="AR442" i="2"/>
  <c r="AR617" i="2"/>
  <c r="C65" i="3"/>
  <c r="AR369" i="2"/>
  <c r="C61" i="3"/>
  <c r="AR290" i="2"/>
  <c r="AR37" i="2"/>
  <c r="AR68" i="2"/>
  <c r="AR262" i="2"/>
  <c r="AR569" i="2"/>
  <c r="AR167" i="2"/>
  <c r="C30" i="3"/>
  <c r="AR121" i="2"/>
  <c r="AR521" i="2"/>
  <c r="C21" i="3"/>
  <c r="AR221" i="2"/>
  <c r="C95" i="3"/>
  <c r="AR65" i="2"/>
  <c r="AR52" i="2"/>
  <c r="C20" i="3"/>
  <c r="AR379" i="2"/>
  <c r="AU658" i="2"/>
  <c r="AU616" i="2"/>
  <c r="AU645" i="2"/>
  <c r="AU313" i="2"/>
  <c r="AU688" i="2"/>
  <c r="AU472" i="2"/>
  <c r="AU257" i="2"/>
  <c r="AU608" i="2"/>
  <c r="AU719" i="2"/>
  <c r="AU173" i="2"/>
  <c r="AU727" i="2"/>
  <c r="AU36" i="2"/>
  <c r="AU492" i="2"/>
  <c r="AU678" i="2"/>
  <c r="AU32" i="2"/>
  <c r="AU606" i="2"/>
  <c r="AU370" i="2"/>
  <c r="AU47" i="2"/>
  <c r="AU321" i="2"/>
  <c r="AU668" i="2"/>
  <c r="AU236" i="2"/>
  <c r="AU443" i="2"/>
  <c r="AU413" i="2"/>
  <c r="AU217" i="2"/>
  <c r="AU165" i="2"/>
  <c r="AU271" i="2"/>
  <c r="AU400" i="2"/>
  <c r="AU320" i="2"/>
  <c r="AU154" i="2"/>
  <c r="AU124" i="2"/>
  <c r="AU226" i="2"/>
  <c r="AU416" i="2"/>
  <c r="AU508" i="2"/>
  <c r="AU216" i="2"/>
  <c r="AU398" i="2"/>
  <c r="AT619" i="2"/>
  <c r="AT662" i="2"/>
  <c r="AT244" i="2"/>
  <c r="AT568" i="2"/>
  <c r="AT696" i="2"/>
  <c r="AT322" i="2"/>
  <c r="AT43" i="2"/>
  <c r="AT172" i="2"/>
  <c r="AT613" i="2"/>
  <c r="AT605" i="2"/>
  <c r="AT526" i="2"/>
  <c r="AT218" i="2"/>
  <c r="AT318" i="2"/>
  <c r="AT140" i="2"/>
  <c r="AT286" i="2"/>
  <c r="AT376" i="2"/>
  <c r="AT263" i="2"/>
  <c r="AT565" i="2"/>
  <c r="AT57" i="2"/>
  <c r="AT107" i="2"/>
  <c r="AT177" i="2"/>
  <c r="AT454" i="2"/>
  <c r="AT234" i="2"/>
  <c r="AT566" i="2"/>
  <c r="AT726" i="2"/>
  <c r="AT595" i="2"/>
  <c r="AT717" i="2"/>
  <c r="AT249" i="2"/>
  <c r="AT118" i="2"/>
  <c r="AT252" i="2"/>
  <c r="AT478" i="2"/>
  <c r="AT476" i="2"/>
  <c r="AT24" i="2"/>
  <c r="AT287" i="2"/>
  <c r="AT158" i="2"/>
  <c r="AT171" i="2"/>
  <c r="AT109" i="2"/>
  <c r="AT233" i="2"/>
  <c r="AT30" i="2"/>
  <c r="AT713" i="2"/>
  <c r="AT513" i="2"/>
  <c r="AT76" i="2"/>
  <c r="AT527" i="2"/>
  <c r="AT33" i="2"/>
  <c r="AT462" i="2"/>
  <c r="AT458" i="2"/>
  <c r="AT11" i="2"/>
  <c r="AT266" i="2"/>
  <c r="AT157" i="2"/>
  <c r="AT153" i="2"/>
  <c r="AT339" i="2"/>
  <c r="AT211" i="2"/>
  <c r="AT464" i="2"/>
  <c r="AT323" i="2"/>
  <c r="AT699" i="2"/>
  <c r="AT71" i="2"/>
  <c r="AT529" i="2"/>
  <c r="AT634" i="2"/>
  <c r="AT647" i="2"/>
  <c r="AT220" i="2"/>
  <c r="AT225" i="2"/>
  <c r="AT672" i="2"/>
  <c r="AT255" i="2"/>
  <c r="AT502" i="2"/>
  <c r="AT474" i="2"/>
  <c r="AT681" i="2"/>
  <c r="AT505" i="2"/>
  <c r="AT430" i="2"/>
  <c r="AT652" i="2"/>
  <c r="AT571" i="2"/>
  <c r="AT625" i="2"/>
  <c r="AT611" i="2"/>
  <c r="AT575" i="2"/>
  <c r="AT18" i="2"/>
  <c r="AT166" i="2"/>
  <c r="AT591" i="2"/>
  <c r="AT5" i="2"/>
  <c r="AT15" i="2"/>
  <c r="AT102" i="2"/>
  <c r="AT300" i="2"/>
  <c r="AT149" i="2"/>
  <c r="AT326" i="2"/>
  <c r="AT80" i="2"/>
  <c r="AT186" i="2"/>
  <c r="AT228" i="2"/>
  <c r="AT350" i="2"/>
  <c r="AT63" i="2"/>
  <c r="AT375" i="2"/>
  <c r="AT390" i="2"/>
  <c r="AT451" i="2"/>
  <c r="AT360" i="2"/>
  <c r="AT331" i="2"/>
  <c r="AT567" i="2"/>
  <c r="AT20" i="2"/>
  <c r="AT655" i="2"/>
  <c r="AT105" i="2"/>
  <c r="AT687" i="2"/>
  <c r="AT189" i="2"/>
  <c r="AT267" i="2"/>
  <c r="AT283" i="2"/>
  <c r="AT6" i="2"/>
  <c r="AT328" i="2"/>
  <c r="AT342" i="2"/>
  <c r="AT389" i="2"/>
  <c r="AT465" i="2"/>
  <c r="AT661" i="2"/>
  <c r="AT525" i="2"/>
  <c r="AT93" i="2"/>
  <c r="AR558" i="2"/>
  <c r="AT621" i="2"/>
  <c r="AT85" i="2"/>
  <c r="AT289" i="2"/>
  <c r="AT579" i="2"/>
  <c r="AT192" i="2"/>
  <c r="AT40" i="2"/>
  <c r="AT724" i="2"/>
  <c r="AT455" i="2"/>
  <c r="AT737" i="2"/>
  <c r="AT50" i="2"/>
  <c r="AT544" i="2"/>
  <c r="AT372" i="2"/>
  <c r="AT187" i="2"/>
  <c r="AT116" i="2"/>
  <c r="AT548" i="2"/>
  <c r="AT276" i="2"/>
  <c r="AT122" i="2"/>
  <c r="AT380" i="2"/>
  <c r="AT78" i="2"/>
  <c r="AT155" i="2"/>
  <c r="AT25" i="2"/>
  <c r="AT473" i="2"/>
  <c r="AT209" i="2"/>
  <c r="AT83" i="2"/>
  <c r="AT31" i="2"/>
  <c r="AT27" i="2"/>
  <c r="AT483" i="2"/>
  <c r="AT337" i="2"/>
  <c r="AT486" i="2"/>
  <c r="AT596" i="2"/>
  <c r="AT452" i="2"/>
  <c r="AT74" i="2"/>
  <c r="AT55" i="2"/>
  <c r="AT438" i="2"/>
  <c r="AT664" i="2"/>
  <c r="AT181" i="2"/>
  <c r="AT180" i="2"/>
  <c r="AT663" i="2"/>
  <c r="AT10" i="2"/>
  <c r="AT26" i="2"/>
  <c r="AT329" i="2"/>
  <c r="AT281" i="2"/>
  <c r="AT363" i="2"/>
  <c r="AT649" i="2"/>
  <c r="AT377" i="2"/>
  <c r="AT241" i="2"/>
  <c r="AT84" i="2"/>
  <c r="AT433" i="2"/>
  <c r="AT365" i="2"/>
  <c r="AT355" i="2"/>
  <c r="AT115" i="2"/>
  <c r="AT333" i="2"/>
  <c r="AT132" i="2"/>
  <c r="AT599" i="2"/>
  <c r="AT393" i="2"/>
  <c r="AT96" i="2"/>
  <c r="AT347" i="2"/>
  <c r="AT574" i="2"/>
  <c r="AT139" i="2"/>
  <c r="AT111" i="2"/>
  <c r="AT656" i="2"/>
  <c r="AT680" i="2"/>
  <c r="AT498" i="2"/>
  <c r="AT134" i="2"/>
  <c r="AT42" i="2"/>
  <c r="AT293" i="2"/>
  <c r="AT58" i="2"/>
  <c r="AT388" i="2"/>
  <c r="AT77" i="2"/>
  <c r="AT59" i="2"/>
  <c r="AT270" i="2"/>
  <c r="AT582" i="2"/>
  <c r="AT304" i="2"/>
  <c r="AT162" i="2"/>
  <c r="AT288" i="2"/>
  <c r="AT522" i="2"/>
  <c r="AT349" i="2"/>
  <c r="AT29" i="2"/>
  <c r="AT298" i="2"/>
  <c r="AT193" i="2"/>
  <c r="AT62" i="2"/>
  <c r="AT622" i="2"/>
  <c r="AT110" i="2"/>
  <c r="AT391" i="2"/>
  <c r="AT352" i="2"/>
  <c r="AT445" i="2"/>
  <c r="AT8" i="2"/>
  <c r="AT440" i="2"/>
  <c r="AT547" i="2"/>
  <c r="AT81" i="2"/>
  <c r="AT330" i="2"/>
  <c r="AT404" i="2"/>
  <c r="AT519" i="2"/>
  <c r="AT484" i="2"/>
  <c r="AT381" i="2"/>
  <c r="AT721" i="2"/>
  <c r="AT210" i="2"/>
  <c r="AT420" i="2"/>
  <c r="AT148" i="2"/>
  <c r="AT227" i="2"/>
  <c r="AT113" i="2"/>
  <c r="AT415" i="2"/>
  <c r="AT555" i="2"/>
  <c r="AT94" i="2"/>
  <c r="AT69" i="2"/>
  <c r="AT265" i="2"/>
  <c r="AT628" i="2"/>
  <c r="AT586" i="2"/>
  <c r="AT207" i="2"/>
  <c r="AT437" i="2"/>
  <c r="AT21" i="2"/>
  <c r="AT371" i="2"/>
  <c r="AT589" i="2"/>
  <c r="AT509" i="2"/>
  <c r="AT206" i="2"/>
  <c r="AT373" i="2"/>
  <c r="AT580" i="2"/>
  <c r="AT277" i="2"/>
  <c r="AT489" i="2"/>
  <c r="AT9" i="2"/>
  <c r="AT549" i="2"/>
  <c r="AT145" i="2"/>
  <c r="AT182" i="2"/>
  <c r="AT603" i="2"/>
  <c r="AT299" i="2"/>
  <c r="AT242" i="2"/>
  <c r="AT256" i="2"/>
  <c r="AT128" i="2"/>
  <c r="AT152" i="2"/>
  <c r="AT240" i="2"/>
  <c r="AT665" i="2"/>
  <c r="AT86" i="2"/>
  <c r="AT395" i="2"/>
  <c r="AT125" i="2"/>
  <c r="AT151" i="2"/>
  <c r="AT523" i="2"/>
  <c r="AT689" i="2"/>
  <c r="AT609" i="2"/>
  <c r="R36" i="3"/>
  <c r="R84" i="3"/>
  <c r="R35" i="3"/>
  <c r="R63" i="3"/>
  <c r="R102" i="3"/>
  <c r="R18" i="3"/>
  <c r="R31" i="3"/>
  <c r="R71" i="3"/>
  <c r="R113" i="3"/>
  <c r="S50" i="3"/>
  <c r="S13" i="3"/>
  <c r="S23" i="3"/>
  <c r="S42" i="3"/>
  <c r="S118" i="3"/>
  <c r="S24" i="3"/>
  <c r="S78" i="3"/>
  <c r="T77" i="3"/>
  <c r="T67" i="3"/>
  <c r="T104" i="3"/>
  <c r="J122" i="3"/>
  <c r="J43" i="3"/>
  <c r="J68" i="3"/>
  <c r="J39" i="3"/>
  <c r="J81" i="3"/>
  <c r="AT22" i="2"/>
  <c r="AT147" i="2"/>
  <c r="AT200" i="2"/>
  <c r="AT169" i="2"/>
  <c r="AT190" i="2"/>
  <c r="AT480" i="2"/>
  <c r="AT641" i="2"/>
  <c r="AT600" i="2"/>
  <c r="AT368" i="2"/>
  <c r="AT510" i="2"/>
  <c r="R26" i="3"/>
  <c r="R47" i="3"/>
  <c r="R93" i="3"/>
  <c r="R45" i="3"/>
  <c r="S96" i="3"/>
  <c r="S86" i="3"/>
  <c r="S33" i="3"/>
  <c r="S82" i="3"/>
  <c r="S98" i="3"/>
  <c r="S92" i="3"/>
  <c r="S5" i="3"/>
  <c r="S112" i="3"/>
  <c r="T88" i="3"/>
  <c r="T44" i="3"/>
  <c r="T76" i="3"/>
  <c r="T28" i="3"/>
  <c r="T105" i="3"/>
  <c r="J74" i="3"/>
  <c r="J89" i="3"/>
  <c r="J25" i="3"/>
  <c r="J75" i="3"/>
  <c r="J65" i="3"/>
  <c r="J30" i="3"/>
  <c r="J21" i="3"/>
  <c r="J95" i="3"/>
  <c r="L104" i="3"/>
  <c r="M91" i="3"/>
  <c r="K96" i="3"/>
  <c r="N2" i="3"/>
  <c r="M72" i="3"/>
  <c r="L43" i="3"/>
  <c r="N88" i="3"/>
  <c r="K86" i="3"/>
  <c r="N44" i="3"/>
  <c r="M66" i="3"/>
  <c r="K33" i="3"/>
  <c r="N60" i="3"/>
  <c r="M34" i="3"/>
  <c r="N54" i="3"/>
  <c r="N76" i="3"/>
  <c r="K82" i="3"/>
  <c r="M106" i="3"/>
  <c r="L68" i="3"/>
  <c r="K98" i="3"/>
  <c r="N28" i="3"/>
  <c r="K92" i="3"/>
  <c r="N105" i="3"/>
  <c r="K5" i="3"/>
  <c r="K112" i="3"/>
  <c r="AR515" i="2"/>
  <c r="AR303" i="2"/>
  <c r="AR435" i="2"/>
  <c r="C110" i="3"/>
  <c r="AR397" i="2"/>
  <c r="AR621" i="2"/>
  <c r="AR85" i="2"/>
  <c r="AR289" i="2"/>
  <c r="C100" i="3"/>
  <c r="AR579" i="2"/>
  <c r="AR40" i="2"/>
  <c r="C96" i="3"/>
  <c r="AR455" i="2"/>
  <c r="AR50" i="2"/>
  <c r="AR544" i="2"/>
  <c r="AR372" i="2"/>
  <c r="AR187" i="2"/>
  <c r="AR116" i="2"/>
  <c r="AR548" i="2"/>
  <c r="AR122" i="2"/>
  <c r="AR380" i="2"/>
  <c r="AR78" i="2"/>
  <c r="AR155" i="2"/>
  <c r="AR25" i="2"/>
  <c r="AR473" i="2"/>
  <c r="AR209" i="2"/>
  <c r="AR31" i="2"/>
  <c r="AR27" i="2"/>
  <c r="AR483" i="2"/>
  <c r="AR596" i="2"/>
  <c r="AR74" i="2"/>
  <c r="AR55" i="2"/>
  <c r="C86" i="3"/>
  <c r="AR438" i="2"/>
  <c r="AR664" i="2"/>
  <c r="AR181" i="2"/>
  <c r="AR180" i="2"/>
  <c r="AR26" i="2"/>
  <c r="C33" i="3"/>
  <c r="AR329" i="2"/>
  <c r="AR281" i="2"/>
  <c r="AR363" i="2"/>
  <c r="C17" i="3"/>
  <c r="AR241" i="2"/>
  <c r="AR84" i="2"/>
  <c r="AR433" i="2"/>
  <c r="C82" i="3"/>
  <c r="AR365" i="2"/>
  <c r="AR355" i="2"/>
  <c r="C98" i="3"/>
  <c r="AR115" i="2"/>
  <c r="C92" i="3"/>
  <c r="AR333" i="2"/>
  <c r="C5" i="3"/>
  <c r="AR132" i="2"/>
  <c r="AU736" i="2"/>
  <c r="AU261" i="2"/>
  <c r="AU518" i="2"/>
  <c r="AU729" i="2"/>
  <c r="AU614" i="2"/>
  <c r="AU684" i="2"/>
  <c r="AU296" i="2"/>
  <c r="AU224" i="2"/>
  <c r="AU53" i="2"/>
  <c r="AU646" i="2"/>
  <c r="AU156" i="2"/>
  <c r="AU51" i="2"/>
  <c r="AU202" i="2"/>
  <c r="AU119" i="2"/>
  <c r="AU131" i="2"/>
  <c r="AU49" i="2"/>
  <c r="AU535" i="2"/>
  <c r="AU280" i="2"/>
  <c r="AU572" i="2"/>
  <c r="AU576" i="2"/>
  <c r="AU341" i="2"/>
  <c r="AU459" i="2"/>
  <c r="AU539" i="2"/>
  <c r="AU48" i="2"/>
  <c r="AU402" i="2"/>
  <c r="AU46" i="2"/>
  <c r="AU79" i="2"/>
  <c r="AU306" i="2"/>
  <c r="AU384" i="2"/>
  <c r="AU319" i="2"/>
  <c r="AU338" i="2"/>
  <c r="AU91" i="2"/>
  <c r="AU175" i="2"/>
  <c r="AU383" i="2"/>
  <c r="AU429" i="2"/>
  <c r="AU142" i="2"/>
  <c r="AU382" i="2"/>
  <c r="AU205" i="2"/>
  <c r="AU620" i="2"/>
  <c r="AU494" i="2"/>
  <c r="AU497" i="2"/>
  <c r="AR574" i="2"/>
  <c r="R96" i="3"/>
  <c r="R86" i="3"/>
  <c r="R33" i="3"/>
  <c r="R82" i="3"/>
  <c r="R98" i="3"/>
  <c r="R92" i="3"/>
  <c r="R5" i="3"/>
  <c r="R112" i="3"/>
  <c r="S88" i="3"/>
  <c r="S44" i="3"/>
  <c r="S54" i="3"/>
  <c r="S76" i="3"/>
  <c r="S28" i="3"/>
  <c r="S105" i="3"/>
  <c r="T74" i="3"/>
  <c r="T89" i="3"/>
  <c r="T25" i="3"/>
  <c r="T75" i="3"/>
  <c r="T65" i="3"/>
  <c r="T61" i="3"/>
  <c r="T30" i="3"/>
  <c r="T21" i="3"/>
  <c r="T95" i="3"/>
  <c r="T20" i="3"/>
  <c r="J26" i="3"/>
  <c r="J47" i="3"/>
  <c r="J93" i="3"/>
  <c r="L32" i="3"/>
  <c r="N74" i="3"/>
  <c r="N89" i="3"/>
  <c r="N37" i="3"/>
  <c r="N57" i="3"/>
  <c r="M49" i="3"/>
  <c r="K88" i="3"/>
  <c r="M85" i="3"/>
  <c r="L36" i="3"/>
  <c r="N56" i="3"/>
  <c r="K44" i="3"/>
  <c r="M73" i="3"/>
  <c r="N25" i="3"/>
  <c r="L14" i="3"/>
  <c r="N75" i="3"/>
  <c r="M83" i="3"/>
  <c r="L84" i="3"/>
  <c r="M79" i="3"/>
  <c r="N65" i="3"/>
  <c r="N61" i="3"/>
  <c r="K54" i="3"/>
  <c r="K76" i="3"/>
  <c r="L35" i="3"/>
  <c r="M27" i="3"/>
  <c r="M8" i="3"/>
  <c r="L63" i="3"/>
  <c r="N30" i="3"/>
  <c r="L102" i="3"/>
  <c r="M38" i="3"/>
  <c r="L18" i="3"/>
  <c r="N21" i="3"/>
  <c r="L31" i="3"/>
  <c r="M40" i="3"/>
  <c r="K28" i="3"/>
  <c r="N95" i="3"/>
  <c r="M3" i="3"/>
  <c r="K105" i="3"/>
  <c r="L71" i="3"/>
  <c r="M22" i="3"/>
  <c r="N20" i="3"/>
  <c r="L113" i="3"/>
  <c r="M115" i="3"/>
  <c r="AR56" i="2"/>
  <c r="AR426" i="2"/>
  <c r="C2" i="3"/>
  <c r="AR17" i="2"/>
  <c r="AR191" i="2"/>
  <c r="AR563" i="2"/>
  <c r="AR604" i="2"/>
  <c r="AR530" i="2"/>
  <c r="AR278" i="2"/>
  <c r="AR540" i="2"/>
  <c r="AR229" i="2"/>
  <c r="AR308" i="2"/>
  <c r="AR594" i="2"/>
  <c r="C88" i="3"/>
  <c r="AR164" i="2"/>
  <c r="AR386" i="2"/>
  <c r="AR427" i="2"/>
  <c r="AR41" i="2"/>
  <c r="AR13" i="2"/>
  <c r="C44" i="3"/>
  <c r="AR412" i="2"/>
  <c r="AR471" i="2"/>
  <c r="AR557" i="2"/>
  <c r="AR627" i="2"/>
  <c r="AR570" i="2"/>
  <c r="AR260" i="2"/>
  <c r="C60" i="3"/>
  <c r="AR673" i="2"/>
  <c r="C54" i="3"/>
  <c r="AR22" i="2"/>
  <c r="C76" i="3"/>
  <c r="AR147" i="2"/>
  <c r="AR200" i="2"/>
  <c r="AR169" i="2"/>
  <c r="AR190" i="2"/>
  <c r="C28" i="3"/>
  <c r="AR600" i="2"/>
  <c r="C105" i="3"/>
  <c r="AR368" i="2"/>
  <c r="AR510" i="2"/>
  <c r="AU716" i="2"/>
  <c r="AU723" i="2"/>
  <c r="AU685" i="2"/>
  <c r="AU479" i="2"/>
  <c r="AU612" i="2"/>
  <c r="AU143" i="2"/>
  <c r="AU282" i="2"/>
  <c r="AU314" i="2"/>
  <c r="AU399" i="2"/>
  <c r="AU223" i="2"/>
  <c r="AU75" i="2"/>
  <c r="AU367" i="2"/>
  <c r="AU401" i="2"/>
  <c r="AU254" i="2"/>
  <c r="AU669" i="2"/>
  <c r="AU203" i="2"/>
  <c r="AU120" i="2"/>
  <c r="AU734" i="2"/>
  <c r="AU507" i="2"/>
  <c r="AU463" i="2"/>
  <c r="AU198" i="2"/>
  <c r="AU419" i="2"/>
  <c r="AU34" i="2"/>
  <c r="AU237" i="2"/>
  <c r="AU285" i="2"/>
  <c r="AU503" i="2"/>
  <c r="AU301" i="2"/>
  <c r="AU564" i="2"/>
  <c r="AU626" i="2"/>
  <c r="AU208" i="2"/>
  <c r="AU268" i="2"/>
  <c r="AU12" i="2"/>
  <c r="AU637" i="2"/>
  <c r="AU264" i="2"/>
  <c r="AU258" i="2"/>
  <c r="AU295" i="2"/>
  <c r="AU496" i="2"/>
  <c r="AU284" i="2"/>
  <c r="AU701" i="2"/>
  <c r="AU201" i="2"/>
  <c r="AU436" i="2"/>
  <c r="AU213" i="2"/>
  <c r="AU137" i="2"/>
  <c r="AU87" i="2"/>
  <c r="AU67" i="2"/>
  <c r="AU517" i="2"/>
  <c r="AU442" i="2"/>
  <c r="AU444" i="2"/>
  <c r="AU617" i="2"/>
  <c r="AU369" i="2"/>
  <c r="AU290" i="2"/>
  <c r="AU37" i="2"/>
  <c r="AU68" i="2"/>
  <c r="AU262" i="2"/>
  <c r="AU569" i="2"/>
  <c r="AU167" i="2"/>
  <c r="AU121" i="2"/>
  <c r="AU521" i="2"/>
  <c r="AU221" i="2"/>
  <c r="AU65" i="2"/>
  <c r="AU52" i="2"/>
  <c r="AU379" i="2"/>
  <c r="S70" i="3"/>
  <c r="S117" i="3"/>
  <c r="S69" i="3"/>
  <c r="S99" i="3"/>
  <c r="S19" i="3"/>
  <c r="S6" i="3"/>
  <c r="S97" i="3"/>
  <c r="S46" i="3"/>
  <c r="T114" i="3"/>
  <c r="T101" i="3"/>
  <c r="T116" i="3"/>
  <c r="T103" i="3"/>
  <c r="J91" i="3"/>
  <c r="J72" i="3"/>
  <c r="J34" i="3"/>
  <c r="J53" i="3"/>
  <c r="J10" i="3"/>
  <c r="K32" i="3"/>
  <c r="M74" i="3"/>
  <c r="L90" i="3"/>
  <c r="M89" i="3"/>
  <c r="L9" i="3"/>
  <c r="N48" i="3"/>
  <c r="N12" i="3"/>
  <c r="M37" i="3"/>
  <c r="L49" i="3"/>
  <c r="L85" i="3"/>
  <c r="L73" i="3"/>
  <c r="M25" i="3"/>
  <c r="K14" i="3"/>
  <c r="M75" i="3"/>
  <c r="N50" i="3"/>
  <c r="L83" i="3"/>
  <c r="K84" i="3"/>
  <c r="N13" i="3"/>
  <c r="L79" i="3"/>
  <c r="M65" i="3"/>
  <c r="M61" i="3"/>
  <c r="K35" i="3"/>
  <c r="L27" i="3"/>
  <c r="N4" i="3"/>
  <c r="L8" i="3"/>
  <c r="K63" i="3"/>
  <c r="N23" i="3"/>
  <c r="M30" i="3"/>
  <c r="K102" i="3"/>
  <c r="L38" i="3"/>
  <c r="K18" i="3"/>
  <c r="M21" i="3"/>
  <c r="K31" i="3"/>
  <c r="N42" i="3"/>
  <c r="L40" i="3"/>
  <c r="M95" i="3"/>
  <c r="N118" i="3"/>
  <c r="L3" i="3"/>
  <c r="K71" i="3"/>
  <c r="N24" i="3"/>
  <c r="L22" i="3"/>
  <c r="M20" i="3"/>
  <c r="K113" i="3"/>
  <c r="N78" i="3"/>
  <c r="L115" i="3"/>
  <c r="AR541" i="2"/>
  <c r="AR418" i="2"/>
  <c r="AR351" i="2"/>
  <c r="AR141" i="2"/>
  <c r="AR238" i="2"/>
  <c r="C15" i="3"/>
  <c r="AR232" i="2"/>
  <c r="AR531" i="2"/>
  <c r="AR297" i="2"/>
  <c r="AR528" i="2"/>
  <c r="AR88" i="2"/>
  <c r="AR39" i="2"/>
  <c r="AR133" i="2"/>
  <c r="AR446" i="2"/>
  <c r="AR179" i="2"/>
  <c r="C70" i="3"/>
  <c r="AR174" i="2"/>
  <c r="AR90" i="2"/>
  <c r="AR196" i="2"/>
  <c r="AR98" i="2"/>
  <c r="AR324" i="2"/>
  <c r="C117" i="3"/>
  <c r="AR334" i="2"/>
  <c r="AR598" i="2"/>
  <c r="AR126" i="2"/>
  <c r="C69" i="3"/>
  <c r="AR104" i="2"/>
  <c r="AR305" i="2"/>
  <c r="AR215" i="2"/>
  <c r="AR453" i="2"/>
  <c r="AR170" i="2"/>
  <c r="AR247" i="2"/>
  <c r="AR7" i="2"/>
  <c r="AR294" i="2"/>
  <c r="C99" i="3"/>
  <c r="AR92" i="2"/>
  <c r="AR577" i="2"/>
  <c r="C87" i="3"/>
  <c r="AR359" i="2"/>
  <c r="AR624" i="2"/>
  <c r="C19" i="3"/>
  <c r="AR61" i="2"/>
  <c r="C6" i="3"/>
  <c r="AR4" i="2"/>
  <c r="C97" i="3"/>
  <c r="AR536" i="2"/>
  <c r="C46" i="3"/>
  <c r="AR408" i="2"/>
  <c r="AU714" i="2"/>
  <c r="AU629" i="2"/>
  <c r="AU698" i="2"/>
  <c r="AU423" i="2"/>
  <c r="AU700" i="2"/>
  <c r="AU197" i="2"/>
  <c r="AU556" i="2"/>
  <c r="AU448" i="2"/>
  <c r="AU150" i="2"/>
  <c r="AU636" i="2"/>
  <c r="AU653" i="2"/>
  <c r="AU199" i="2"/>
  <c r="AU475" i="2"/>
  <c r="AU731" i="2"/>
  <c r="AU550" i="2"/>
  <c r="AU60" i="2"/>
  <c r="AU520" i="2"/>
  <c r="AU114" i="2"/>
  <c r="AU332" i="2"/>
  <c r="AU23" i="2"/>
  <c r="AU19" i="2"/>
  <c r="AU554" i="2"/>
  <c r="AU532" i="2"/>
  <c r="AU670" i="2"/>
  <c r="AU160" i="2"/>
  <c r="AU38" i="2"/>
  <c r="AU103" i="2"/>
  <c r="AU374" i="2"/>
  <c r="AU694" i="2"/>
  <c r="AU2" i="2"/>
  <c r="AU219" i="2"/>
  <c r="AU441" i="2"/>
  <c r="AU106" i="2"/>
  <c r="AU73" i="2"/>
  <c r="AU630" i="2"/>
  <c r="AU317" i="2"/>
  <c r="AU477" i="2"/>
  <c r="AU695" i="2"/>
  <c r="AU432" i="2"/>
  <c r="AU424" i="2"/>
  <c r="AU585" i="2"/>
  <c r="AU722" i="2"/>
  <c r="AU733" i="2"/>
  <c r="AU82" i="2"/>
  <c r="AU643" i="2"/>
  <c r="AU632" i="2"/>
  <c r="AU466" i="2"/>
  <c r="AU248" i="2"/>
  <c r="AU514" i="2"/>
  <c r="AU95" i="2"/>
  <c r="AU593" i="2"/>
  <c r="AU163" i="2"/>
  <c r="AU461" i="2"/>
  <c r="AU146" i="2"/>
  <c r="AU394" i="2"/>
  <c r="AU495" i="2"/>
  <c r="AU239" i="2"/>
  <c r="AU123" i="2"/>
  <c r="AU188" i="2"/>
  <c r="AU269" i="2"/>
  <c r="AU345" i="2"/>
  <c r="AU449" i="2"/>
  <c r="AR720" i="2"/>
  <c r="R77" i="3"/>
  <c r="R29" i="3"/>
  <c r="R67" i="3"/>
  <c r="R104" i="3"/>
  <c r="S122" i="3"/>
  <c r="S43" i="3"/>
  <c r="S52" i="3"/>
  <c r="S68" i="3"/>
  <c r="S39" i="3"/>
  <c r="S81" i="3"/>
  <c r="T14" i="3"/>
  <c r="T84" i="3"/>
  <c r="T35" i="3"/>
  <c r="T63" i="3"/>
  <c r="T102" i="3"/>
  <c r="T18" i="3"/>
  <c r="T31" i="3"/>
  <c r="T71" i="3"/>
  <c r="T113" i="3"/>
  <c r="J50" i="3"/>
  <c r="J13" i="3"/>
  <c r="J4" i="3"/>
  <c r="J23" i="3"/>
  <c r="J42" i="3"/>
  <c r="J118" i="3"/>
  <c r="J24" i="3"/>
  <c r="J78" i="3"/>
  <c r="N111" i="3"/>
  <c r="N15" i="3"/>
  <c r="L74" i="3"/>
  <c r="K90" i="3"/>
  <c r="L89" i="3"/>
  <c r="K9" i="3"/>
  <c r="L37" i="3"/>
  <c r="N70" i="3"/>
  <c r="K49" i="3"/>
  <c r="K85" i="3"/>
  <c r="N117" i="3"/>
  <c r="K73" i="3"/>
  <c r="N69" i="3"/>
  <c r="L25" i="3"/>
  <c r="L75" i="3"/>
  <c r="M50" i="3"/>
  <c r="K83" i="3"/>
  <c r="M13" i="3"/>
  <c r="K79" i="3"/>
  <c r="L65" i="3"/>
  <c r="L61" i="3"/>
  <c r="K27" i="3"/>
  <c r="N99" i="3"/>
  <c r="M4" i="3"/>
  <c r="K8" i="3"/>
  <c r="M23" i="3"/>
  <c r="N87" i="3"/>
  <c r="L30" i="3"/>
  <c r="K38" i="3"/>
  <c r="N19" i="3"/>
  <c r="L21" i="3"/>
  <c r="M42" i="3"/>
  <c r="K40" i="3"/>
  <c r="N6" i="3"/>
  <c r="L95" i="3"/>
  <c r="M118" i="3"/>
  <c r="K3" i="3"/>
  <c r="N97" i="3"/>
  <c r="M24" i="3"/>
  <c r="K22" i="3"/>
  <c r="N46" i="3"/>
  <c r="L20" i="3"/>
  <c r="M78" i="3"/>
  <c r="K115" i="3"/>
  <c r="AR335" i="2"/>
  <c r="AR533" i="2"/>
  <c r="AR560" i="2"/>
  <c r="AR272" i="2"/>
  <c r="AR378" i="2"/>
  <c r="AR411" i="2"/>
  <c r="AR642" i="2"/>
  <c r="AR516" i="2"/>
  <c r="AR469" i="2"/>
  <c r="C122" i="3"/>
  <c r="AR736" i="2"/>
  <c r="AR261" i="2"/>
  <c r="AR684" i="2"/>
  <c r="AR296" i="2"/>
  <c r="C43" i="3"/>
  <c r="AR224" i="2"/>
  <c r="AR53" i="2"/>
  <c r="AR646" i="2"/>
  <c r="AR156" i="2"/>
  <c r="AR51" i="2"/>
  <c r="AR202" i="2"/>
  <c r="AR131" i="2"/>
  <c r="AR49" i="2"/>
  <c r="C107" i="3"/>
  <c r="AR535" i="2"/>
  <c r="AR280" i="2"/>
  <c r="AR572" i="2"/>
  <c r="C121" i="3"/>
  <c r="AR459" i="2"/>
  <c r="AR539" i="2"/>
  <c r="AR48" i="2"/>
  <c r="C62" i="3"/>
  <c r="AR402" i="2"/>
  <c r="AR46" i="2"/>
  <c r="AR306" i="2"/>
  <c r="C55" i="3"/>
  <c r="AR384" i="2"/>
  <c r="AR319" i="2"/>
  <c r="AR338" i="2"/>
  <c r="AR91" i="2"/>
  <c r="AR175" i="2"/>
  <c r="AR142" i="2"/>
  <c r="C52" i="3"/>
  <c r="AR382" i="2"/>
  <c r="C68" i="3"/>
  <c r="AR205" i="2"/>
  <c r="AR620" i="2"/>
  <c r="C39" i="3"/>
  <c r="AR494" i="2"/>
  <c r="C81" i="3"/>
  <c r="AR497" i="2"/>
  <c r="AU711" i="2"/>
  <c r="AU558" i="2"/>
  <c r="AU450" i="2"/>
  <c r="AU588" i="2"/>
  <c r="AU488" i="2"/>
  <c r="AU292" i="2"/>
  <c r="AU195" i="2"/>
  <c r="AU482" i="2"/>
  <c r="AU742" i="2"/>
  <c r="AU185" i="2"/>
  <c r="AU212" i="2"/>
  <c r="AU129" i="2"/>
  <c r="AU112" i="2"/>
  <c r="AU194" i="2"/>
  <c r="AU610" i="2"/>
  <c r="AU491" i="2"/>
  <c r="AU316" i="2"/>
  <c r="AU511" i="2"/>
  <c r="AU562" i="2"/>
  <c r="AU354" i="2"/>
  <c r="AU28" i="2"/>
  <c r="AU159" i="2"/>
  <c r="AU457" i="2"/>
  <c r="AU552" i="2"/>
  <c r="AU315" i="2"/>
  <c r="AU243" i="2"/>
  <c r="AU481" i="2"/>
  <c r="AU204" i="2"/>
  <c r="AU14" i="2"/>
  <c r="AU500" i="2"/>
  <c r="AU581" i="2"/>
  <c r="AU597" i="2"/>
  <c r="AU666" i="2"/>
  <c r="AU274" i="2"/>
  <c r="AU99" i="2"/>
  <c r="AU291" i="2"/>
  <c r="AU311" i="2"/>
  <c r="AU97" i="2"/>
  <c r="AU54" i="2"/>
  <c r="AU357" i="2"/>
  <c r="AU45" i="2"/>
  <c r="AU72" i="2"/>
  <c r="AU307" i="2"/>
  <c r="AU275" i="2"/>
  <c r="AU538" i="2"/>
  <c r="AU214" i="2"/>
  <c r="AU537" i="2"/>
  <c r="AU674" i="2"/>
  <c r="AU553" i="2"/>
  <c r="AU136" i="2"/>
  <c r="AU403" i="2"/>
  <c r="AU358" i="2"/>
  <c r="AU168" i="2"/>
  <c r="AU127" i="2"/>
  <c r="AU312" i="2"/>
  <c r="AU651" i="2"/>
  <c r="AU273" i="2"/>
  <c r="AU117" i="2"/>
  <c r="AU336" i="2"/>
  <c r="AU583" i="2"/>
  <c r="AU348" i="2"/>
  <c r="AU512" i="2"/>
  <c r="AU385" i="2"/>
  <c r="AU3" i="2"/>
  <c r="AU222" i="2"/>
  <c r="AU183" i="2"/>
  <c r="AU506" i="2"/>
  <c r="AU66" i="2"/>
  <c r="AU250" i="2"/>
  <c r="AU431" i="2"/>
  <c r="AU414" i="2"/>
  <c r="AU659" i="2"/>
  <c r="AU253" i="2"/>
  <c r="AU592" i="2"/>
  <c r="AU485" i="2"/>
  <c r="AU259" i="2"/>
  <c r="AU705" i="2"/>
  <c r="AU245" i="2"/>
  <c r="AU409" i="2"/>
  <c r="AU456" i="2"/>
  <c r="AU460" i="2"/>
  <c r="AU493" i="2"/>
  <c r="AU231" i="2"/>
  <c r="AU543" i="2"/>
  <c r="AU534" i="2"/>
  <c r="AU340" i="2"/>
  <c r="AU676" i="2"/>
  <c r="AU524" i="2"/>
  <c r="R70" i="3"/>
  <c r="R117" i="3"/>
  <c r="R69" i="3"/>
  <c r="R99" i="3"/>
  <c r="R19" i="3"/>
  <c r="R6" i="3"/>
  <c r="R97" i="3"/>
  <c r="R46" i="3"/>
  <c r="S114" i="3"/>
  <c r="S101" i="3"/>
  <c r="S116" i="3"/>
  <c r="S94" i="3"/>
  <c r="S103" i="3"/>
  <c r="T91" i="3"/>
  <c r="T72" i="3"/>
  <c r="T66" i="3"/>
  <c r="T34" i="3"/>
  <c r="T53" i="3"/>
  <c r="T106" i="3"/>
  <c r="T10" i="3"/>
  <c r="J90" i="3"/>
  <c r="J9" i="3"/>
  <c r="J49" i="3"/>
  <c r="J85" i="3"/>
  <c r="J83" i="3"/>
  <c r="J79" i="3"/>
  <c r="J27" i="3"/>
  <c r="J8" i="3"/>
  <c r="J38" i="3"/>
  <c r="J40" i="3"/>
  <c r="J3" i="3"/>
  <c r="J22" i="3"/>
  <c r="J115" i="3"/>
  <c r="N80" i="3"/>
  <c r="M64" i="3"/>
  <c r="M26" i="3"/>
  <c r="L70" i="3"/>
  <c r="L117" i="3"/>
  <c r="L69" i="3"/>
  <c r="N41" i="3"/>
  <c r="M47" i="3"/>
  <c r="K50" i="3"/>
  <c r="K13" i="3"/>
  <c r="N77" i="3"/>
  <c r="L99" i="3"/>
  <c r="K4" i="3"/>
  <c r="K23" i="3"/>
  <c r="L87" i="3"/>
  <c r="M93" i="3"/>
  <c r="N11" i="3"/>
  <c r="L19" i="3"/>
  <c r="K42" i="3"/>
  <c r="L6" i="3"/>
  <c r="M45" i="3"/>
  <c r="K118" i="3"/>
  <c r="N29" i="3"/>
  <c r="L97" i="3"/>
  <c r="K24" i="3"/>
  <c r="N67" i="3"/>
  <c r="L46" i="3"/>
  <c r="K78" i="3"/>
  <c r="AR629" i="2"/>
  <c r="AR423" i="2"/>
  <c r="C114" i="3"/>
  <c r="AR700" i="2"/>
  <c r="AR448" i="2"/>
  <c r="AR150" i="2"/>
  <c r="AR653" i="2"/>
  <c r="AR114" i="2"/>
  <c r="AR332" i="2"/>
  <c r="AR23" i="2"/>
  <c r="AR19" i="2"/>
  <c r="AR554" i="2"/>
  <c r="AR38" i="2"/>
  <c r="AR103" i="2"/>
  <c r="AR374" i="2"/>
  <c r="AR2" i="2"/>
  <c r="C7" i="3"/>
  <c r="AR219" i="2"/>
  <c r="AR441" i="2"/>
  <c r="AR106" i="2"/>
  <c r="AR73" i="2"/>
  <c r="AR477" i="2"/>
  <c r="AR695" i="2"/>
  <c r="AR432" i="2"/>
  <c r="AR82" i="2"/>
  <c r="AR632" i="2"/>
  <c r="AR466" i="2"/>
  <c r="C120" i="3"/>
  <c r="AR514" i="2"/>
  <c r="C101" i="3"/>
  <c r="AR95" i="2"/>
  <c r="AR163" i="2"/>
  <c r="AR461" i="2"/>
  <c r="C116" i="3"/>
  <c r="AR146" i="2"/>
  <c r="C94" i="3"/>
  <c r="AR495" i="2"/>
  <c r="C16" i="3"/>
  <c r="AR188" i="2"/>
  <c r="C51" i="3"/>
  <c r="AR269" i="2"/>
  <c r="C103" i="3"/>
  <c r="AR449" i="2"/>
  <c r="AU686" i="2"/>
  <c r="AU635" i="2"/>
  <c r="AV635" i="2" s="1"/>
  <c r="AU730" i="2"/>
  <c r="AV730" i="2" s="1"/>
  <c r="AU421" i="2"/>
  <c r="AU392" i="2"/>
  <c r="AU356" i="2"/>
  <c r="AU671" i="2"/>
  <c r="AU100" i="2"/>
  <c r="AU619" i="2"/>
  <c r="AU662" i="2"/>
  <c r="AU244" i="2"/>
  <c r="AU568" i="2"/>
  <c r="AU696" i="2"/>
  <c r="AU322" i="2"/>
  <c r="AU43" i="2"/>
  <c r="AU172" i="2"/>
  <c r="AU613" i="2"/>
  <c r="AU605" i="2"/>
  <c r="AU526" i="2"/>
  <c r="AU218" i="2"/>
  <c r="AU318" i="2"/>
  <c r="AU140" i="2"/>
  <c r="AU286" i="2"/>
  <c r="AU376" i="2"/>
  <c r="AU263" i="2"/>
  <c r="AU565" i="2"/>
  <c r="AU57" i="2"/>
  <c r="AU107" i="2"/>
  <c r="AU177" i="2"/>
  <c r="AU454" i="2"/>
  <c r="AU234" i="2"/>
  <c r="AU566" i="2"/>
  <c r="AU726" i="2"/>
  <c r="AU595" i="2"/>
  <c r="AU717" i="2"/>
  <c r="AU249" i="2"/>
  <c r="AU118" i="2"/>
  <c r="AU252" i="2"/>
  <c r="AU478" i="2"/>
  <c r="AU476" i="2"/>
  <c r="AU24" i="2"/>
  <c r="AU287" i="2"/>
  <c r="AU158" i="2"/>
  <c r="AU171" i="2"/>
  <c r="AU109" i="2"/>
  <c r="AU233" i="2"/>
  <c r="AU30" i="2"/>
  <c r="AU713" i="2"/>
  <c r="AU513" i="2"/>
  <c r="AU76" i="2"/>
  <c r="AU527" i="2"/>
  <c r="AU33" i="2"/>
  <c r="AU462" i="2"/>
  <c r="AU458" i="2"/>
  <c r="AU11" i="2"/>
  <c r="AU266" i="2"/>
  <c r="AU157" i="2"/>
  <c r="AU153" i="2"/>
  <c r="AU339" i="2"/>
  <c r="AU211" i="2"/>
  <c r="AU464" i="2"/>
  <c r="AU323" i="2"/>
  <c r="R122" i="3"/>
  <c r="R43" i="3"/>
  <c r="R107" i="3"/>
  <c r="R121" i="3"/>
  <c r="R52" i="3"/>
  <c r="R68" i="3"/>
  <c r="R39" i="3"/>
  <c r="R81" i="3"/>
  <c r="S32" i="3"/>
  <c r="S36" i="3"/>
  <c r="S14" i="3"/>
  <c r="S84" i="3"/>
  <c r="S35" i="3"/>
  <c r="S63" i="3"/>
  <c r="S102" i="3"/>
  <c r="S18" i="3"/>
  <c r="S31" i="3"/>
  <c r="S71" i="3"/>
  <c r="S113" i="3"/>
  <c r="T50" i="3"/>
  <c r="T13" i="3"/>
  <c r="T4" i="3"/>
  <c r="T23" i="3"/>
  <c r="T42" i="3"/>
  <c r="T118" i="3"/>
  <c r="T24" i="3"/>
  <c r="T78" i="3"/>
  <c r="J80" i="3"/>
  <c r="J41" i="3"/>
  <c r="J77" i="3"/>
  <c r="J29" i="3"/>
  <c r="J67" i="3"/>
  <c r="J104" i="3"/>
  <c r="N114" i="3"/>
  <c r="M80" i="3"/>
  <c r="L64" i="3"/>
  <c r="N7" i="3"/>
  <c r="L26" i="3"/>
  <c r="K70" i="3"/>
  <c r="K117" i="3"/>
  <c r="K69" i="3"/>
  <c r="M41" i="3"/>
  <c r="L47" i="3"/>
  <c r="M77" i="3"/>
  <c r="N120" i="3"/>
  <c r="N101" i="3"/>
  <c r="N116" i="3"/>
  <c r="K99" i="3"/>
  <c r="N94" i="3"/>
  <c r="K87" i="3"/>
  <c r="L93" i="3"/>
  <c r="K19" i="3"/>
  <c r="N16" i="3"/>
  <c r="K6" i="3"/>
  <c r="N51" i="3"/>
  <c r="L45" i="3"/>
  <c r="M29" i="3"/>
  <c r="K97" i="3"/>
  <c r="M67" i="3"/>
  <c r="K46" i="3"/>
  <c r="N103" i="3"/>
  <c r="AR488" i="2"/>
  <c r="AR292" i="2"/>
  <c r="AR482" i="2"/>
  <c r="C58" i="3"/>
  <c r="AR185" i="2"/>
  <c r="AR112" i="2"/>
  <c r="C108" i="3"/>
  <c r="AR610" i="2"/>
  <c r="AR491" i="2"/>
  <c r="C32" i="3"/>
  <c r="AR316" i="2"/>
  <c r="AR354" i="2"/>
  <c r="AR28" i="2"/>
  <c r="AR159" i="2"/>
  <c r="AR457" i="2"/>
  <c r="AR552" i="2"/>
  <c r="AR315" i="2"/>
  <c r="AR243" i="2"/>
  <c r="AR481" i="2"/>
  <c r="AR204" i="2"/>
  <c r="AR14" i="2"/>
  <c r="AR500" i="2"/>
  <c r="AR581" i="2"/>
  <c r="AR666" i="2"/>
  <c r="AR274" i="2"/>
  <c r="AR99" i="2"/>
  <c r="AR291" i="2"/>
  <c r="AR311" i="2"/>
  <c r="AR97" i="2"/>
  <c r="AR54" i="2"/>
  <c r="AR357" i="2"/>
  <c r="C36" i="3"/>
  <c r="AR45" i="2"/>
  <c r="AR72" i="2"/>
  <c r="AR538" i="2"/>
  <c r="C14" i="3"/>
  <c r="AR214" i="2"/>
  <c r="AR537" i="2"/>
  <c r="C84" i="3"/>
  <c r="AR674" i="2"/>
  <c r="AR553" i="2"/>
  <c r="AR136" i="2"/>
  <c r="AR403" i="2"/>
  <c r="C59" i="3"/>
  <c r="AR358" i="2"/>
  <c r="C35" i="3"/>
  <c r="AR127" i="2"/>
  <c r="AR312" i="2"/>
  <c r="C63" i="3"/>
  <c r="AR651" i="2"/>
  <c r="C102" i="3"/>
  <c r="AR273" i="2"/>
  <c r="C18" i="3"/>
  <c r="AR117" i="2"/>
  <c r="C31" i="3"/>
  <c r="AR336" i="2"/>
  <c r="AR583" i="2"/>
  <c r="C71" i="3"/>
  <c r="AR348" i="2"/>
  <c r="C113" i="3"/>
  <c r="AR512" i="2"/>
  <c r="AU728" i="2"/>
  <c r="AU710" i="2"/>
  <c r="AU542" i="2"/>
  <c r="AU468" i="2"/>
  <c r="AU648" i="2"/>
  <c r="AU546" i="2"/>
  <c r="AU101" i="2"/>
  <c r="AU343" i="2"/>
  <c r="AU699" i="2"/>
  <c r="AU71" i="2"/>
  <c r="AU529" i="2"/>
  <c r="AU634" i="2"/>
  <c r="AU647" i="2"/>
  <c r="AU220" i="2"/>
  <c r="AU225" i="2"/>
  <c r="AU672" i="2"/>
  <c r="AU255" i="2"/>
  <c r="AU502" i="2"/>
  <c r="AU474" i="2"/>
  <c r="AU681" i="2"/>
  <c r="AU505" i="2"/>
  <c r="AU430" i="2"/>
  <c r="AU652" i="2"/>
  <c r="AU571" i="2"/>
  <c r="AU625" i="2"/>
  <c r="AU611" i="2"/>
  <c r="AU575" i="2"/>
  <c r="AU18" i="2"/>
  <c r="AU166" i="2"/>
  <c r="AU591" i="2"/>
  <c r="AU5" i="2"/>
  <c r="AU15" i="2"/>
  <c r="AU102" i="2"/>
  <c r="AU300" i="2"/>
  <c r="AU149" i="2"/>
  <c r="AU326" i="2"/>
  <c r="AU80" i="2"/>
  <c r="AU186" i="2"/>
  <c r="AU228" i="2"/>
  <c r="AU350" i="2"/>
  <c r="AU63" i="2"/>
  <c r="AU375" i="2"/>
  <c r="AU390" i="2"/>
  <c r="AU451" i="2"/>
  <c r="AU360" i="2"/>
  <c r="AU331" i="2"/>
  <c r="AU567" i="2"/>
  <c r="AU20" i="2"/>
  <c r="AU655" i="2"/>
  <c r="AU105" i="2"/>
  <c r="AU687" i="2"/>
  <c r="AU189" i="2"/>
  <c r="AU267" i="2"/>
  <c r="AU283" i="2"/>
  <c r="AU6" i="2"/>
  <c r="AU328" i="2"/>
  <c r="AU342" i="2"/>
  <c r="AU389" i="2"/>
  <c r="AU465" i="2"/>
  <c r="AU661" i="2"/>
  <c r="AU525" i="2"/>
  <c r="AU93" i="2"/>
  <c r="R74" i="3"/>
  <c r="R89" i="3"/>
  <c r="R37" i="3"/>
  <c r="R25" i="3"/>
  <c r="R75" i="3"/>
  <c r="R65" i="3"/>
  <c r="R61" i="3"/>
  <c r="R30" i="3"/>
  <c r="R21" i="3"/>
  <c r="R95" i="3"/>
  <c r="R20" i="3"/>
  <c r="S64" i="3"/>
  <c r="S26" i="3"/>
  <c r="S47" i="3"/>
  <c r="S93" i="3"/>
  <c r="S45" i="3"/>
  <c r="T100" i="3"/>
  <c r="T96" i="3"/>
  <c r="T86" i="3"/>
  <c r="T33" i="3"/>
  <c r="T82" i="3"/>
  <c r="T98" i="3"/>
  <c r="T92" i="3"/>
  <c r="T5" i="3"/>
  <c r="T112" i="3"/>
  <c r="J88" i="3"/>
  <c r="J44" i="3"/>
  <c r="J54" i="3"/>
  <c r="J76" i="3"/>
  <c r="J28" i="3"/>
  <c r="J105" i="3"/>
  <c r="M114" i="3"/>
  <c r="N110" i="3"/>
  <c r="N100" i="3"/>
  <c r="N96" i="3"/>
  <c r="L80" i="3"/>
  <c r="K64" i="3"/>
  <c r="M7" i="3"/>
  <c r="K26" i="3"/>
  <c r="N86" i="3"/>
  <c r="L41" i="3"/>
  <c r="K47" i="3"/>
  <c r="L77" i="3"/>
  <c r="N33" i="3"/>
  <c r="M101" i="3"/>
  <c r="M116" i="3"/>
  <c r="N17" i="3"/>
  <c r="M94" i="3"/>
  <c r="N82" i="3"/>
  <c r="K93" i="3"/>
  <c r="N98" i="3"/>
  <c r="K45" i="3"/>
  <c r="N92" i="3"/>
  <c r="L29" i="3"/>
  <c r="N5" i="3"/>
  <c r="L67" i="3"/>
  <c r="M103" i="3"/>
  <c r="N112" i="3"/>
  <c r="AR616" i="2"/>
  <c r="AR645" i="2"/>
  <c r="AR313" i="2"/>
  <c r="AR472" i="2"/>
  <c r="AR257" i="2"/>
  <c r="AR608" i="2"/>
  <c r="AR36" i="2"/>
  <c r="AR678" i="2"/>
  <c r="AR32" i="2"/>
  <c r="AR370" i="2"/>
  <c r="AR47" i="2"/>
  <c r="AR321" i="2"/>
  <c r="AR443" i="2"/>
  <c r="AR413" i="2"/>
  <c r="AR217" i="2"/>
  <c r="C64" i="3"/>
  <c r="AR320" i="2"/>
  <c r="AR154" i="2"/>
  <c r="AR124" i="2"/>
  <c r="C26" i="3"/>
  <c r="AR216" i="2"/>
  <c r="AR398" i="2"/>
  <c r="AR3" i="2"/>
  <c r="AR222" i="2"/>
  <c r="AR183" i="2"/>
  <c r="AR506" i="2"/>
  <c r="AR66" i="2"/>
  <c r="AR250" i="2"/>
  <c r="AR414" i="2"/>
  <c r="C47" i="3"/>
  <c r="AR253" i="2"/>
  <c r="AR259" i="2"/>
  <c r="AR409" i="2"/>
  <c r="AR456" i="2"/>
  <c r="AR460" i="2"/>
  <c r="AR231" i="2"/>
  <c r="C93" i="3"/>
  <c r="AR543" i="2"/>
  <c r="AR534" i="2"/>
  <c r="C45" i="3"/>
  <c r="AR340" i="2"/>
  <c r="AR676" i="2"/>
  <c r="AR524" i="2"/>
  <c r="AU738" i="2"/>
  <c r="AU740" i="2"/>
  <c r="AU325" i="2"/>
  <c r="AU515" i="2"/>
  <c r="AU303" i="2"/>
  <c r="AU435" i="2"/>
  <c r="AU397" i="2"/>
  <c r="AU639" i="2"/>
  <c r="AU621" i="2"/>
  <c r="AU85" i="2"/>
  <c r="AU289" i="2"/>
  <c r="AU579" i="2"/>
  <c r="AU192" i="2"/>
  <c r="AU40" i="2"/>
  <c r="AU724" i="2"/>
  <c r="AU455" i="2"/>
  <c r="AU737" i="2"/>
  <c r="AU50" i="2"/>
  <c r="AU544" i="2"/>
  <c r="AU372" i="2"/>
  <c r="AU187" i="2"/>
  <c r="AU116" i="2"/>
  <c r="AU548" i="2"/>
  <c r="AU276" i="2"/>
  <c r="AU122" i="2"/>
  <c r="AU380" i="2"/>
  <c r="AU78" i="2"/>
  <c r="AU155" i="2"/>
  <c r="AU25" i="2"/>
  <c r="AU473" i="2"/>
  <c r="AU209" i="2"/>
  <c r="AU83" i="2"/>
  <c r="AU31" i="2"/>
  <c r="AU27" i="2"/>
  <c r="AU483" i="2"/>
  <c r="AU337" i="2"/>
  <c r="AU486" i="2"/>
  <c r="AU596" i="2"/>
  <c r="AU452" i="2"/>
  <c r="AU74" i="2"/>
  <c r="AU55" i="2"/>
  <c r="AU438" i="2"/>
  <c r="AU664" i="2"/>
  <c r="AU181" i="2"/>
  <c r="AU180" i="2"/>
  <c r="AU663" i="2"/>
  <c r="AU10" i="2"/>
  <c r="AU26" i="2"/>
  <c r="AU329" i="2"/>
  <c r="AU281" i="2"/>
  <c r="AU363" i="2"/>
  <c r="AU649" i="2"/>
  <c r="AU377" i="2"/>
  <c r="AU241" i="2"/>
  <c r="AU84" i="2"/>
  <c r="AU433" i="2"/>
  <c r="AU365" i="2"/>
  <c r="AU355" i="2"/>
  <c r="AU115" i="2"/>
  <c r="AU333" i="2"/>
  <c r="AU132" i="2"/>
  <c r="AU599" i="2"/>
  <c r="R114" i="3"/>
  <c r="R7" i="3"/>
  <c r="R101" i="3"/>
  <c r="R116" i="3"/>
  <c r="R94" i="3"/>
  <c r="R103" i="3"/>
  <c r="S72" i="3"/>
  <c r="S66" i="3"/>
  <c r="S34" i="3"/>
  <c r="S53" i="3"/>
  <c r="S106" i="3"/>
  <c r="S10" i="3"/>
  <c r="T49" i="3"/>
  <c r="T85" i="3"/>
  <c r="T73" i="3"/>
  <c r="T83" i="3"/>
  <c r="T79" i="3"/>
  <c r="T27" i="3"/>
  <c r="T8" i="3"/>
  <c r="T38" i="3"/>
  <c r="T40" i="3"/>
  <c r="T3" i="3"/>
  <c r="T22" i="3"/>
  <c r="T115" i="3"/>
  <c r="J70" i="3"/>
  <c r="J117" i="3"/>
  <c r="J69" i="3"/>
  <c r="J99" i="3"/>
  <c r="J87" i="3"/>
  <c r="J19" i="3"/>
  <c r="J6" i="3"/>
  <c r="J97" i="3"/>
  <c r="J46" i="3"/>
  <c r="N104" i="3"/>
  <c r="L114" i="3"/>
  <c r="M100" i="3"/>
  <c r="M96" i="3"/>
  <c r="K80" i="3"/>
  <c r="N122" i="3"/>
  <c r="N43" i="3"/>
  <c r="L7" i="3"/>
  <c r="N107" i="3"/>
  <c r="M86" i="3"/>
  <c r="N121" i="3"/>
  <c r="K41" i="3"/>
  <c r="N62" i="3"/>
  <c r="K77" i="3"/>
  <c r="M33" i="3"/>
  <c r="N55" i="3"/>
  <c r="L101" i="3"/>
  <c r="L116" i="3"/>
  <c r="L94" i="3"/>
  <c r="M82" i="3"/>
  <c r="N52" i="3"/>
  <c r="N68" i="3"/>
  <c r="M98" i="3"/>
  <c r="M92" i="3"/>
  <c r="K29" i="3"/>
  <c r="N39" i="3"/>
  <c r="M5" i="3"/>
  <c r="K67" i="3"/>
  <c r="N81" i="3"/>
  <c r="L103" i="3"/>
  <c r="M112" i="3"/>
  <c r="AR421" i="2"/>
  <c r="AR392" i="2"/>
  <c r="AR356" i="2"/>
  <c r="AR100" i="2"/>
  <c r="C91" i="3"/>
  <c r="AR244" i="2"/>
  <c r="AR322" i="2"/>
  <c r="AR43" i="2"/>
  <c r="AR172" i="2"/>
  <c r="AR218" i="2"/>
  <c r="C72" i="3"/>
  <c r="AR318" i="2"/>
  <c r="AR286" i="2"/>
  <c r="AR263" i="2"/>
  <c r="AR107" i="2"/>
  <c r="AR177" i="2"/>
  <c r="AR454" i="2"/>
  <c r="AR234" i="2"/>
  <c r="AR249" i="2"/>
  <c r="AR118" i="2"/>
  <c r="AR252" i="2"/>
  <c r="AR476" i="2"/>
  <c r="AR24" i="2"/>
  <c r="AR287" i="2"/>
  <c r="AR158" i="2"/>
  <c r="C66" i="3"/>
  <c r="AR171" i="2"/>
  <c r="AR109" i="2"/>
  <c r="AR233" i="2"/>
  <c r="AR30" i="2"/>
  <c r="AR513" i="2"/>
  <c r="AR76" i="2"/>
  <c r="C34" i="3"/>
  <c r="AR33" i="2"/>
  <c r="AR458" i="2"/>
  <c r="AR11" i="2"/>
  <c r="C53" i="3"/>
  <c r="AR266" i="2"/>
  <c r="C106" i="3"/>
  <c r="AR153" i="2"/>
  <c r="C10" i="3"/>
  <c r="AR211" i="2"/>
  <c r="AR464" i="2"/>
  <c r="AR323" i="2"/>
  <c r="AU708" i="2"/>
  <c r="AU425" i="2"/>
  <c r="AU682" i="2"/>
  <c r="AU697" i="2"/>
  <c r="AU602" i="2"/>
  <c r="AU587" i="2"/>
  <c r="AU633" i="2"/>
  <c r="AU644" i="2"/>
  <c r="AU584" i="2"/>
  <c r="AU393" i="2"/>
  <c r="AU96" i="2"/>
  <c r="AU347" i="2"/>
  <c r="AU574" i="2"/>
  <c r="AU139" i="2"/>
  <c r="AU111" i="2"/>
  <c r="AU656" i="2"/>
  <c r="AU680" i="2"/>
  <c r="AU498" i="2"/>
  <c r="AU134" i="2"/>
  <c r="AU42" i="2"/>
  <c r="AU293" i="2"/>
  <c r="AU58" i="2"/>
  <c r="AU388" i="2"/>
  <c r="AU77" i="2"/>
  <c r="AU59" i="2"/>
  <c r="AU270" i="2"/>
  <c r="AU582" i="2"/>
  <c r="AU304" i="2"/>
  <c r="AU162" i="2"/>
  <c r="AU288" i="2"/>
  <c r="AU522" i="2"/>
  <c r="AU349" i="2"/>
  <c r="AU29" i="2"/>
  <c r="AU298" i="2"/>
  <c r="AU193" i="2"/>
  <c r="AU62" i="2"/>
  <c r="AU622" i="2"/>
  <c r="AU110" i="2"/>
  <c r="AU391" i="2"/>
  <c r="AU352" i="2"/>
  <c r="AU445" i="2"/>
  <c r="AU8" i="2"/>
  <c r="AU440" i="2"/>
  <c r="AU547" i="2"/>
  <c r="AU81" i="2"/>
  <c r="AU330" i="2"/>
  <c r="AU404" i="2"/>
  <c r="AU519" i="2"/>
  <c r="AU484" i="2"/>
  <c r="AU381" i="2"/>
  <c r="AU721" i="2"/>
  <c r="AU210" i="2"/>
  <c r="AU420" i="2"/>
  <c r="AU148" i="2"/>
  <c r="AU227" i="2"/>
  <c r="AU113" i="2"/>
  <c r="AU415" i="2"/>
  <c r="AU555" i="2"/>
  <c r="AU94" i="2"/>
  <c r="AU69" i="2"/>
  <c r="AU265" i="2"/>
  <c r="AU628" i="2"/>
  <c r="AR420" i="2"/>
  <c r="M104" i="3"/>
  <c r="K114" i="3"/>
  <c r="N91" i="3"/>
  <c r="N72" i="3"/>
  <c r="M43" i="3"/>
  <c r="L86" i="3"/>
  <c r="M121" i="3"/>
  <c r="N66" i="3"/>
  <c r="L33" i="3"/>
  <c r="K101" i="3"/>
  <c r="N34" i="3"/>
  <c r="K94" i="3"/>
  <c r="N53" i="3"/>
  <c r="L82" i="3"/>
  <c r="N106" i="3"/>
  <c r="M68" i="3"/>
  <c r="L98" i="3"/>
  <c r="N10" i="3"/>
  <c r="L92" i="3"/>
  <c r="M39" i="3"/>
  <c r="L5" i="3"/>
  <c r="M81" i="3"/>
  <c r="K103" i="3"/>
  <c r="L112" i="3"/>
  <c r="AR542" i="2"/>
  <c r="AR101" i="2"/>
  <c r="AR343" i="2"/>
  <c r="AR71" i="2"/>
  <c r="AR529" i="2"/>
  <c r="AR647" i="2"/>
  <c r="AR220" i="2"/>
  <c r="AR225" i="2"/>
  <c r="AR502" i="2"/>
  <c r="AR430" i="2"/>
  <c r="AR625" i="2"/>
  <c r="AR18" i="2"/>
  <c r="AR166" i="2"/>
  <c r="C48" i="3"/>
  <c r="AR591" i="2"/>
  <c r="C12" i="3"/>
  <c r="AR5" i="2"/>
  <c r="AR15" i="2"/>
  <c r="AR102" i="2"/>
  <c r="AR300" i="2"/>
  <c r="AR326" i="2"/>
  <c r="AR80" i="2"/>
  <c r="AR186" i="2"/>
  <c r="AR228" i="2"/>
  <c r="AR63" i="2"/>
  <c r="AR375" i="2"/>
  <c r="AR390" i="2"/>
  <c r="AR451" i="2"/>
  <c r="AR331" i="2"/>
  <c r="C50" i="3"/>
  <c r="AR567" i="2"/>
  <c r="C13" i="3"/>
  <c r="AR20" i="2"/>
  <c r="AR655" i="2"/>
  <c r="AR105" i="2"/>
  <c r="AR687" i="2"/>
  <c r="AR189" i="2"/>
  <c r="AR283" i="2"/>
  <c r="C4" i="3"/>
  <c r="AR6" i="2"/>
  <c r="C23" i="3"/>
  <c r="AR328" i="2"/>
  <c r="AR342" i="2"/>
  <c r="AR389" i="2"/>
  <c r="C42" i="3"/>
  <c r="AR465" i="2"/>
  <c r="C118" i="3"/>
  <c r="AR661" i="2"/>
  <c r="C24" i="3"/>
  <c r="AR525" i="2"/>
  <c r="C78" i="3"/>
  <c r="AR93" i="2"/>
  <c r="AU650" i="2"/>
  <c r="AU559" i="2"/>
  <c r="AU623" i="2"/>
  <c r="AU725" i="2"/>
  <c r="AU362" i="2"/>
  <c r="AU361" i="2"/>
  <c r="AU578" i="2"/>
  <c r="AU310" i="2"/>
  <c r="AU490" i="2"/>
  <c r="AU692" i="2"/>
  <c r="AU417" i="2"/>
  <c r="AU654" i="2"/>
  <c r="AU690" i="2"/>
  <c r="AU487" i="2"/>
  <c r="AU344" i="2"/>
  <c r="AU410" i="2"/>
  <c r="AU70" i="2"/>
  <c r="AU467" i="2"/>
  <c r="AU135" i="2"/>
  <c r="AU144" i="2"/>
  <c r="AU709" i="2"/>
  <c r="AU366" i="2"/>
  <c r="AU387" i="2"/>
  <c r="AU44" i="2"/>
  <c r="AU741" i="2"/>
  <c r="AU309" i="2"/>
  <c r="AU230" i="2"/>
  <c r="AU35" i="2"/>
  <c r="AU428" i="2"/>
  <c r="AU16" i="2"/>
  <c r="AU64" i="2"/>
  <c r="AU586" i="2"/>
  <c r="AU207" i="2"/>
  <c r="AU437" i="2"/>
  <c r="AU21" i="2"/>
  <c r="AU371" i="2"/>
  <c r="AU589" i="2"/>
  <c r="AU509" i="2"/>
  <c r="AU206" i="2"/>
  <c r="AU373" i="2"/>
  <c r="AU580" i="2"/>
  <c r="AU277" i="2"/>
  <c r="AU489" i="2"/>
  <c r="AU9" i="2"/>
  <c r="AU549" i="2"/>
  <c r="AU145" i="2"/>
  <c r="AU182" i="2"/>
  <c r="AU603" i="2"/>
  <c r="AU299" i="2"/>
  <c r="AU242" i="2"/>
  <c r="AU256" i="2"/>
  <c r="AU128" i="2"/>
  <c r="AU152" i="2"/>
  <c r="AU240" i="2"/>
  <c r="AU665" i="2"/>
  <c r="AU86" i="2"/>
  <c r="AU395" i="2"/>
  <c r="AU125" i="2"/>
  <c r="AU151" i="2"/>
  <c r="AU523" i="2"/>
  <c r="AU689" i="2"/>
  <c r="AU609" i="2"/>
  <c r="C112" i="3"/>
  <c r="AR599" i="2"/>
  <c r="AU739" i="2"/>
  <c r="AU504" i="2"/>
  <c r="AU704" i="2"/>
  <c r="AU407" i="2"/>
  <c r="AU178" i="2"/>
  <c r="AU246" i="2"/>
  <c r="AU327" i="2"/>
  <c r="AU279" i="2"/>
  <c r="AU667" i="2"/>
  <c r="AU364" i="2"/>
  <c r="AU130" i="2"/>
  <c r="AU108" i="2"/>
  <c r="AU89" i="2"/>
  <c r="AU184" i="2"/>
  <c r="AU434" i="2"/>
  <c r="AU735" i="2"/>
  <c r="AU618" i="2"/>
  <c r="AU56" i="2"/>
  <c r="AU426" i="2"/>
  <c r="AU17" i="2"/>
  <c r="AU693" i="2"/>
  <c r="AU406" i="2"/>
  <c r="AU191" i="2"/>
  <c r="AU706" i="2"/>
  <c r="AU563" i="2"/>
  <c r="AU604" i="2"/>
  <c r="AU396" i="2"/>
  <c r="AU530" i="2"/>
  <c r="AU251" i="2"/>
  <c r="AU715" i="2"/>
  <c r="AU278" i="2"/>
  <c r="AU540" i="2"/>
  <c r="AU302" i="2"/>
  <c r="AU229" i="2"/>
  <c r="AU308" i="2"/>
  <c r="AU594" i="2"/>
  <c r="AU164" i="2"/>
  <c r="AU386" i="2"/>
  <c r="AU427" i="2"/>
  <c r="AU41" i="2"/>
  <c r="AU13" i="2"/>
  <c r="AU675" i="2"/>
  <c r="AU412" i="2"/>
  <c r="AU471" i="2"/>
  <c r="AU557" i="2"/>
  <c r="AU640" i="2"/>
  <c r="AU627" i="2"/>
  <c r="AU660" i="2"/>
  <c r="AU570" i="2"/>
  <c r="AU260" i="2"/>
  <c r="AU673" i="2"/>
  <c r="AU22" i="2"/>
  <c r="AU147" i="2"/>
  <c r="AU200" i="2"/>
  <c r="AU169" i="2"/>
  <c r="AU190" i="2"/>
  <c r="AU480" i="2"/>
  <c r="AU641" i="2"/>
  <c r="AU600" i="2"/>
  <c r="AU368" i="2"/>
  <c r="AU510" i="2"/>
  <c r="R72" i="3"/>
  <c r="R66" i="3"/>
  <c r="R34" i="3"/>
  <c r="R53" i="3"/>
  <c r="R106" i="3"/>
  <c r="R10" i="3"/>
  <c r="S90" i="3"/>
  <c r="S9" i="3"/>
  <c r="S49" i="3"/>
  <c r="S85" i="3"/>
  <c r="S73" i="3"/>
  <c r="S79" i="3"/>
  <c r="S27" i="3"/>
  <c r="S8" i="3"/>
  <c r="S38" i="3"/>
  <c r="S40" i="3"/>
  <c r="S3" i="3"/>
  <c r="S22" i="3"/>
  <c r="S115" i="3"/>
  <c r="T70" i="3"/>
  <c r="T117" i="3"/>
  <c r="T69" i="3"/>
  <c r="T99" i="3"/>
  <c r="T87" i="3"/>
  <c r="T19" i="3"/>
  <c r="T6" i="3"/>
  <c r="T97" i="3"/>
  <c r="T46" i="3"/>
  <c r="J114" i="3"/>
  <c r="J7" i="3"/>
  <c r="J101" i="3"/>
  <c r="J116" i="3"/>
  <c r="J94" i="3"/>
  <c r="J103" i="3"/>
  <c r="K104" i="3"/>
  <c r="N58" i="3"/>
  <c r="L91" i="3"/>
  <c r="N108" i="3"/>
  <c r="N32" i="3"/>
  <c r="L72" i="3"/>
  <c r="K122" i="3"/>
  <c r="K43" i="3"/>
  <c r="M88" i="3"/>
  <c r="K107" i="3"/>
  <c r="N36" i="3"/>
  <c r="K121" i="3"/>
  <c r="M44" i="3"/>
  <c r="L66" i="3"/>
  <c r="N14" i="3"/>
  <c r="N84" i="3"/>
  <c r="N59" i="3"/>
  <c r="L34" i="3"/>
  <c r="M54" i="3"/>
  <c r="M76" i="3"/>
  <c r="N35" i="3"/>
  <c r="N63" i="3"/>
  <c r="L53" i="3"/>
  <c r="N102" i="3"/>
  <c r="K52" i="3"/>
  <c r="N18" i="3"/>
  <c r="L106" i="3"/>
  <c r="K68" i="3"/>
  <c r="N31" i="3"/>
  <c r="M28" i="3"/>
  <c r="L10" i="3"/>
  <c r="M105" i="3"/>
  <c r="K39" i="3"/>
  <c r="N71" i="3"/>
  <c r="K81" i="3"/>
  <c r="N113" i="3"/>
  <c r="C90" i="3"/>
  <c r="C9" i="3"/>
  <c r="C49" i="3"/>
  <c r="C85" i="3"/>
  <c r="C73" i="3"/>
  <c r="C83" i="3"/>
  <c r="C79" i="3"/>
  <c r="C27" i="3"/>
  <c r="C8" i="3"/>
  <c r="C38" i="3"/>
  <c r="C40" i="3"/>
  <c r="C3" i="3"/>
  <c r="C22" i="3"/>
  <c r="C115" i="3"/>
  <c r="AU720" i="2"/>
  <c r="AU615" i="2"/>
  <c r="AU501" i="2"/>
  <c r="AU561" i="2"/>
  <c r="AU551" i="2"/>
  <c r="AU499" i="2"/>
  <c r="AU541" i="2"/>
  <c r="AU418" i="2"/>
  <c r="AU405" i="2"/>
  <c r="AU176" i="2"/>
  <c r="AU707" i="2"/>
  <c r="AU351" i="2"/>
  <c r="AU141" i="2"/>
  <c r="AU238" i="2"/>
  <c r="AU346" i="2"/>
  <c r="AU545" i="2"/>
  <c r="AU232" i="2"/>
  <c r="AU531" i="2"/>
  <c r="AU297" i="2"/>
  <c r="AU573" i="2"/>
  <c r="AU138" i="2"/>
  <c r="AU439" i="2"/>
  <c r="AU528" i="2"/>
  <c r="AU353" i="2"/>
  <c r="AU88" i="2"/>
  <c r="AU691" i="2"/>
  <c r="AU39" i="2"/>
  <c r="AU133" i="2"/>
  <c r="AU235" i="2"/>
  <c r="AU446" i="2"/>
  <c r="AU590" i="2"/>
  <c r="AU179" i="2"/>
  <c r="AU161" i="2"/>
  <c r="AU712" i="2"/>
  <c r="AU174" i="2"/>
  <c r="AU90" i="2"/>
  <c r="AU196" i="2"/>
  <c r="AU98" i="2"/>
  <c r="AU324" i="2"/>
  <c r="AU703" i="2"/>
  <c r="AU334" i="2"/>
  <c r="AU598" i="2"/>
  <c r="AU126" i="2"/>
  <c r="AU104" i="2"/>
  <c r="AU305" i="2"/>
  <c r="AU215" i="2"/>
  <c r="AU607" i="2"/>
  <c r="AU453" i="2"/>
  <c r="AU170" i="2"/>
  <c r="AU247" i="2"/>
  <c r="AU7" i="2"/>
  <c r="AU718" i="2"/>
  <c r="AU294" i="2"/>
  <c r="AU92" i="2"/>
  <c r="AU577" i="2"/>
  <c r="AU359" i="2"/>
  <c r="AU624" i="2"/>
  <c r="AU61" i="2"/>
  <c r="AU4" i="2"/>
  <c r="AU536" i="2"/>
  <c r="AU408" i="2"/>
  <c r="AR547" i="2"/>
  <c r="V58" i="3"/>
  <c r="U58" i="3"/>
  <c r="Q58" i="3"/>
  <c r="P58" i="3"/>
  <c r="I58" i="3"/>
  <c r="H58" i="3"/>
  <c r="G58" i="3"/>
  <c r="F58" i="3"/>
  <c r="D58" i="3"/>
  <c r="E58" i="3"/>
  <c r="V122" i="3"/>
  <c r="Q122" i="3"/>
  <c r="P122" i="3"/>
  <c r="U122" i="3"/>
  <c r="I122" i="3"/>
  <c r="H122" i="3"/>
  <c r="G122" i="3"/>
  <c r="F122" i="3"/>
  <c r="D122" i="3"/>
  <c r="E122" i="3"/>
  <c r="V109" i="3"/>
  <c r="U109" i="3"/>
  <c r="Q109" i="3"/>
  <c r="I109" i="3"/>
  <c r="H109" i="3"/>
  <c r="G109" i="3"/>
  <c r="P109" i="3"/>
  <c r="E109" i="3"/>
  <c r="F109" i="3"/>
  <c r="D109" i="3"/>
  <c r="V32" i="3"/>
  <c r="U32" i="3"/>
  <c r="Q32" i="3"/>
  <c r="P32" i="3"/>
  <c r="I32" i="3"/>
  <c r="H32" i="3"/>
  <c r="F32" i="3"/>
  <c r="E32" i="3"/>
  <c r="D32" i="3"/>
  <c r="G32" i="3"/>
  <c r="V7" i="3"/>
  <c r="U7" i="3"/>
  <c r="Q7" i="3"/>
  <c r="P7" i="3"/>
  <c r="I7" i="3"/>
  <c r="H7" i="3"/>
  <c r="G7" i="3"/>
  <c r="F7" i="3"/>
  <c r="E7" i="3"/>
  <c r="D7" i="3"/>
  <c r="V15" i="3"/>
  <c r="U15" i="3"/>
  <c r="Q15" i="3"/>
  <c r="P15" i="3"/>
  <c r="I15" i="3"/>
  <c r="H15" i="3"/>
  <c r="F15" i="3"/>
  <c r="E15" i="3"/>
  <c r="G15" i="3"/>
  <c r="D15" i="3"/>
  <c r="V12" i="3"/>
  <c r="U12" i="3"/>
  <c r="Q12" i="3"/>
  <c r="P12" i="3"/>
  <c r="I12" i="3"/>
  <c r="H12" i="3"/>
  <c r="G12" i="3"/>
  <c r="F12" i="3"/>
  <c r="E12" i="3"/>
  <c r="D12" i="3"/>
  <c r="V86" i="3"/>
  <c r="U86" i="3"/>
  <c r="Q86" i="3"/>
  <c r="P86" i="3"/>
  <c r="I86" i="3"/>
  <c r="H86" i="3"/>
  <c r="F86" i="3"/>
  <c r="E86" i="3"/>
  <c r="D86" i="3"/>
  <c r="G86" i="3"/>
  <c r="V50" i="3"/>
  <c r="U50" i="3"/>
  <c r="Q50" i="3"/>
  <c r="P50" i="3"/>
  <c r="I50" i="3"/>
  <c r="H50" i="3"/>
  <c r="G50" i="3"/>
  <c r="E50" i="3"/>
  <c r="D50" i="3"/>
  <c r="F50" i="3"/>
  <c r="V114" i="3"/>
  <c r="U114" i="3"/>
  <c r="P114" i="3"/>
  <c r="I114" i="3"/>
  <c r="H114" i="3"/>
  <c r="Q114" i="3"/>
  <c r="G114" i="3"/>
  <c r="F114" i="3"/>
  <c r="E114" i="3"/>
  <c r="D114" i="3"/>
  <c r="V57" i="3"/>
  <c r="U57" i="3"/>
  <c r="Q57" i="3"/>
  <c r="P57" i="3"/>
  <c r="I57" i="3"/>
  <c r="H57" i="3"/>
  <c r="G57" i="3"/>
  <c r="F57" i="3"/>
  <c r="D57" i="3"/>
  <c r="E57" i="3"/>
  <c r="V73" i="3"/>
  <c r="U73" i="3"/>
  <c r="Q73" i="3"/>
  <c r="P73" i="3"/>
  <c r="I73" i="3"/>
  <c r="H73" i="3"/>
  <c r="G73" i="3"/>
  <c r="D73" i="3"/>
  <c r="E73" i="3"/>
  <c r="F73" i="3"/>
  <c r="V77" i="3"/>
  <c r="U77" i="3"/>
  <c r="Q77" i="3"/>
  <c r="P77" i="3"/>
  <c r="I77" i="3"/>
  <c r="H77" i="3"/>
  <c r="G77" i="3"/>
  <c r="D77" i="3"/>
  <c r="F77" i="3"/>
  <c r="E77" i="3"/>
  <c r="V119" i="3"/>
  <c r="U119" i="3"/>
  <c r="Q119" i="3"/>
  <c r="P119" i="3"/>
  <c r="I119" i="3"/>
  <c r="H119" i="3"/>
  <c r="G119" i="3"/>
  <c r="D119" i="3"/>
  <c r="F119" i="3"/>
  <c r="E119" i="3"/>
  <c r="V23" i="3"/>
  <c r="U23" i="3"/>
  <c r="Q23" i="3"/>
  <c r="P23" i="3"/>
  <c r="I23" i="3"/>
  <c r="H23" i="3"/>
  <c r="G23" i="3"/>
  <c r="F23" i="3"/>
  <c r="D23" i="3"/>
  <c r="E23" i="3"/>
  <c r="V68" i="3"/>
  <c r="U68" i="3"/>
  <c r="Q68" i="3"/>
  <c r="P68" i="3"/>
  <c r="I68" i="3"/>
  <c r="H68" i="3"/>
  <c r="G68" i="3"/>
  <c r="D68" i="3"/>
  <c r="F68" i="3"/>
  <c r="E68" i="3"/>
  <c r="V10" i="3"/>
  <c r="U10" i="3"/>
  <c r="Q10" i="3"/>
  <c r="P10" i="3"/>
  <c r="I10" i="3"/>
  <c r="H10" i="3"/>
  <c r="G10" i="3"/>
  <c r="D10" i="3"/>
  <c r="F10" i="3"/>
  <c r="E10" i="3"/>
  <c r="V67" i="3"/>
  <c r="U67" i="3"/>
  <c r="Q67" i="3"/>
  <c r="P67" i="3"/>
  <c r="I67" i="3"/>
  <c r="H67" i="3"/>
  <c r="G67" i="3"/>
  <c r="D67" i="3"/>
  <c r="F67" i="3"/>
  <c r="E67" i="3"/>
  <c r="G110" i="3"/>
  <c r="V89" i="3"/>
  <c r="U89" i="3"/>
  <c r="Q89" i="3"/>
  <c r="I89" i="3"/>
  <c r="H89" i="3"/>
  <c r="G89" i="3"/>
  <c r="P89" i="3"/>
  <c r="E89" i="3"/>
  <c r="V107" i="3"/>
  <c r="U107" i="3"/>
  <c r="Q107" i="3"/>
  <c r="I107" i="3"/>
  <c r="H107" i="3"/>
  <c r="G107" i="3"/>
  <c r="P107" i="3"/>
  <c r="E107" i="3"/>
  <c r="V41" i="3"/>
  <c r="U41" i="3"/>
  <c r="Q41" i="3"/>
  <c r="I41" i="3"/>
  <c r="H41" i="3"/>
  <c r="G41" i="3"/>
  <c r="P41" i="3"/>
  <c r="F41" i="3"/>
  <c r="E41" i="3"/>
  <c r="V79" i="3"/>
  <c r="U79" i="3"/>
  <c r="Q79" i="3"/>
  <c r="I79" i="3"/>
  <c r="H79" i="3"/>
  <c r="G79" i="3"/>
  <c r="F79" i="3"/>
  <c r="P79" i="3"/>
  <c r="E79" i="3"/>
  <c r="V35" i="3"/>
  <c r="U35" i="3"/>
  <c r="Q35" i="3"/>
  <c r="I35" i="3"/>
  <c r="H35" i="3"/>
  <c r="G35" i="3"/>
  <c r="F35" i="3"/>
  <c r="P35" i="3"/>
  <c r="E35" i="3"/>
  <c r="V102" i="3"/>
  <c r="U102" i="3"/>
  <c r="Q102" i="3"/>
  <c r="I102" i="3"/>
  <c r="H102" i="3"/>
  <c r="P102" i="3"/>
  <c r="G102" i="3"/>
  <c r="F102" i="3"/>
  <c r="E102" i="3"/>
  <c r="V31" i="3"/>
  <c r="U31" i="3"/>
  <c r="Q31" i="3"/>
  <c r="P31" i="3"/>
  <c r="I31" i="3"/>
  <c r="H31" i="3"/>
  <c r="G31" i="3"/>
  <c r="F31" i="3"/>
  <c r="E31" i="3"/>
  <c r="V3" i="3"/>
  <c r="U3" i="3"/>
  <c r="Q3" i="3"/>
  <c r="I3" i="3"/>
  <c r="H3" i="3"/>
  <c r="G3" i="3"/>
  <c r="F3" i="3"/>
  <c r="P3" i="3"/>
  <c r="E3" i="3"/>
  <c r="V20" i="3"/>
  <c r="U20" i="3"/>
  <c r="Q20" i="3"/>
  <c r="I20" i="3"/>
  <c r="H20" i="3"/>
  <c r="G20" i="3"/>
  <c r="F20" i="3"/>
  <c r="P20" i="3"/>
  <c r="E20" i="3"/>
  <c r="D41" i="3"/>
  <c r="D102" i="3"/>
  <c r="D20" i="3"/>
  <c r="U96" i="3"/>
  <c r="Q96" i="3"/>
  <c r="P96" i="3"/>
  <c r="V96" i="3"/>
  <c r="I96" i="3"/>
  <c r="H96" i="3"/>
  <c r="F96" i="3"/>
  <c r="G96" i="3"/>
  <c r="U9" i="3"/>
  <c r="Q9" i="3"/>
  <c r="P9" i="3"/>
  <c r="V9" i="3"/>
  <c r="I9" i="3"/>
  <c r="H9" i="3"/>
  <c r="G9" i="3"/>
  <c r="F9" i="3"/>
  <c r="U36" i="3"/>
  <c r="Q36" i="3"/>
  <c r="V36" i="3"/>
  <c r="P36" i="3"/>
  <c r="I36" i="3"/>
  <c r="G36" i="3"/>
  <c r="F36" i="3"/>
  <c r="U14" i="3"/>
  <c r="V14" i="3"/>
  <c r="Q14" i="3"/>
  <c r="P14" i="3"/>
  <c r="G14" i="3"/>
  <c r="F14" i="3"/>
  <c r="I14" i="3"/>
  <c r="H14" i="3"/>
  <c r="U65" i="3"/>
  <c r="V65" i="3"/>
  <c r="Q65" i="3"/>
  <c r="P65" i="3"/>
  <c r="G65" i="3"/>
  <c r="F65" i="3"/>
  <c r="I65" i="3"/>
  <c r="H65" i="3"/>
  <c r="U27" i="3"/>
  <c r="V27" i="3"/>
  <c r="Q27" i="3"/>
  <c r="P27" i="3"/>
  <c r="G27" i="3"/>
  <c r="F27" i="3"/>
  <c r="I27" i="3"/>
  <c r="H27" i="3"/>
  <c r="E27" i="3"/>
  <c r="U38" i="3"/>
  <c r="V38" i="3"/>
  <c r="Q38" i="3"/>
  <c r="P38" i="3"/>
  <c r="G38" i="3"/>
  <c r="F38" i="3"/>
  <c r="I38" i="3"/>
  <c r="H38" i="3"/>
  <c r="E38" i="3"/>
  <c r="U98" i="3"/>
  <c r="V98" i="3"/>
  <c r="Q98" i="3"/>
  <c r="P98" i="3"/>
  <c r="G98" i="3"/>
  <c r="F98" i="3"/>
  <c r="I98" i="3"/>
  <c r="E98" i="3"/>
  <c r="V105" i="3"/>
  <c r="U105" i="3"/>
  <c r="Q105" i="3"/>
  <c r="P105" i="3"/>
  <c r="G105" i="3"/>
  <c r="F105" i="3"/>
  <c r="I105" i="3"/>
  <c r="E105" i="3"/>
  <c r="V113" i="3"/>
  <c r="U113" i="3"/>
  <c r="Q113" i="3"/>
  <c r="P113" i="3"/>
  <c r="G113" i="3"/>
  <c r="F113" i="3"/>
  <c r="I113" i="3"/>
  <c r="H113" i="3"/>
  <c r="E113" i="3"/>
  <c r="E36" i="3"/>
  <c r="D89" i="3"/>
  <c r="V56" i="3"/>
  <c r="U56" i="3"/>
  <c r="Q56" i="3"/>
  <c r="P56" i="3"/>
  <c r="I56" i="3"/>
  <c r="F56" i="3"/>
  <c r="E56" i="3"/>
  <c r="D56" i="3"/>
  <c r="G56" i="3"/>
  <c r="V47" i="3"/>
  <c r="U47" i="3"/>
  <c r="Q47" i="3"/>
  <c r="P47" i="3"/>
  <c r="I47" i="3"/>
  <c r="H47" i="3"/>
  <c r="G47" i="3"/>
  <c r="E47" i="3"/>
  <c r="D47" i="3"/>
  <c r="F47" i="3"/>
  <c r="V61" i="3"/>
  <c r="U61" i="3"/>
  <c r="Q61" i="3"/>
  <c r="P61" i="3"/>
  <c r="I61" i="3"/>
  <c r="F61" i="3"/>
  <c r="G61" i="3"/>
  <c r="H61" i="3"/>
  <c r="E61" i="3"/>
  <c r="D61" i="3"/>
  <c r="V4" i="3"/>
  <c r="U4" i="3"/>
  <c r="Q4" i="3"/>
  <c r="P4" i="3"/>
  <c r="I4" i="3"/>
  <c r="H4" i="3"/>
  <c r="F4" i="3"/>
  <c r="E4" i="3"/>
  <c r="D4" i="3"/>
  <c r="G4" i="3"/>
  <c r="V18" i="3"/>
  <c r="U18" i="3"/>
  <c r="Q18" i="3"/>
  <c r="P18" i="3"/>
  <c r="I18" i="3"/>
  <c r="H18" i="3"/>
  <c r="G18" i="3"/>
  <c r="E18" i="3"/>
  <c r="D18" i="3"/>
  <c r="V28" i="3"/>
  <c r="U28" i="3"/>
  <c r="Q28" i="3"/>
  <c r="P28" i="3"/>
  <c r="I28" i="3"/>
  <c r="G28" i="3"/>
  <c r="F28" i="3"/>
  <c r="E28" i="3"/>
  <c r="D28" i="3"/>
  <c r="H28" i="3"/>
  <c r="V39" i="3"/>
  <c r="U39" i="3"/>
  <c r="Q39" i="3"/>
  <c r="P39" i="3"/>
  <c r="I39" i="3"/>
  <c r="E39" i="3"/>
  <c r="D39" i="3"/>
  <c r="H39" i="3"/>
  <c r="F39" i="3"/>
  <c r="G39" i="3"/>
  <c r="V112" i="3"/>
  <c r="U112" i="3"/>
  <c r="Q112" i="3"/>
  <c r="P112" i="3"/>
  <c r="I112" i="3"/>
  <c r="F112" i="3"/>
  <c r="H112" i="3"/>
  <c r="E112" i="3"/>
  <c r="G112" i="3"/>
  <c r="D112" i="3"/>
  <c r="D9" i="3"/>
  <c r="D79" i="3"/>
  <c r="D31" i="3"/>
  <c r="V60" i="3"/>
  <c r="U60" i="3"/>
  <c r="Q60" i="3"/>
  <c r="P60" i="3"/>
  <c r="I60" i="3"/>
  <c r="H60" i="3"/>
  <c r="G60" i="3"/>
  <c r="E60" i="3"/>
  <c r="D60" i="3"/>
  <c r="V8" i="3"/>
  <c r="U8" i="3"/>
  <c r="Q8" i="3"/>
  <c r="P8" i="3"/>
  <c r="I8" i="3"/>
  <c r="H8" i="3"/>
  <c r="F8" i="3"/>
  <c r="E8" i="3"/>
  <c r="D8" i="3"/>
  <c r="V93" i="3"/>
  <c r="U93" i="3"/>
  <c r="Q93" i="3"/>
  <c r="P93" i="3"/>
  <c r="I93" i="3"/>
  <c r="H93" i="3"/>
  <c r="G93" i="3"/>
  <c r="E93" i="3"/>
  <c r="D93" i="3"/>
  <c r="F93" i="3"/>
  <c r="V6" i="3"/>
  <c r="U6" i="3"/>
  <c r="Q6" i="3"/>
  <c r="P6" i="3"/>
  <c r="I6" i="3"/>
  <c r="H6" i="3"/>
  <c r="G6" i="3"/>
  <c r="E6" i="3"/>
  <c r="D6" i="3"/>
  <c r="V71" i="3"/>
  <c r="U71" i="3"/>
  <c r="Q71" i="3"/>
  <c r="P71" i="3"/>
  <c r="I71" i="3"/>
  <c r="H71" i="3"/>
  <c r="E71" i="3"/>
  <c r="D71" i="3"/>
  <c r="F71" i="3"/>
  <c r="V115" i="3"/>
  <c r="U115" i="3"/>
  <c r="Q115" i="3"/>
  <c r="P115" i="3"/>
  <c r="I115" i="3"/>
  <c r="H115" i="3"/>
  <c r="F115" i="3"/>
  <c r="E115" i="3"/>
  <c r="G115" i="3"/>
  <c r="D115" i="3"/>
  <c r="D65" i="3"/>
  <c r="D98" i="3"/>
  <c r="E96" i="3"/>
  <c r="E14" i="3"/>
  <c r="G71" i="3"/>
  <c r="V74" i="3"/>
  <c r="U74" i="3"/>
  <c r="P74" i="3"/>
  <c r="Q74" i="3"/>
  <c r="I74" i="3"/>
  <c r="H74" i="3"/>
  <c r="G74" i="3"/>
  <c r="F74" i="3"/>
  <c r="E74" i="3"/>
  <c r="D74" i="3"/>
  <c r="V26" i="3"/>
  <c r="U26" i="3"/>
  <c r="P26" i="3"/>
  <c r="Q26" i="3"/>
  <c r="I26" i="3"/>
  <c r="H26" i="3"/>
  <c r="G26" i="3"/>
  <c r="F26" i="3"/>
  <c r="E26" i="3"/>
  <c r="D26" i="3"/>
  <c r="V44" i="3"/>
  <c r="U44" i="3"/>
  <c r="P44" i="3"/>
  <c r="Q44" i="3"/>
  <c r="I44" i="3"/>
  <c r="H44" i="3"/>
  <c r="G44" i="3"/>
  <c r="F44" i="3"/>
  <c r="E44" i="3"/>
  <c r="D44" i="3"/>
  <c r="V84" i="3"/>
  <c r="U84" i="3"/>
  <c r="P84" i="3"/>
  <c r="I84" i="3"/>
  <c r="H84" i="3"/>
  <c r="G84" i="3"/>
  <c r="Q84" i="3"/>
  <c r="E84" i="3"/>
  <c r="D84" i="3"/>
  <c r="F84" i="3"/>
  <c r="V34" i="3"/>
  <c r="U34" i="3"/>
  <c r="P34" i="3"/>
  <c r="I34" i="3"/>
  <c r="H34" i="3"/>
  <c r="G34" i="3"/>
  <c r="Q34" i="3"/>
  <c r="E34" i="3"/>
  <c r="D34" i="3"/>
  <c r="V63" i="3"/>
  <c r="U63" i="3"/>
  <c r="P63" i="3"/>
  <c r="I63" i="3"/>
  <c r="H63" i="3"/>
  <c r="Q63" i="3"/>
  <c r="G63" i="3"/>
  <c r="E63" i="3"/>
  <c r="D63" i="3"/>
  <c r="V11" i="3"/>
  <c r="U11" i="3"/>
  <c r="P11" i="3"/>
  <c r="I11" i="3"/>
  <c r="Q11" i="3"/>
  <c r="H11" i="3"/>
  <c r="G11" i="3"/>
  <c r="E11" i="3"/>
  <c r="D11" i="3"/>
  <c r="F11" i="3"/>
  <c r="V51" i="3"/>
  <c r="U51" i="3"/>
  <c r="P51" i="3"/>
  <c r="Q51" i="3"/>
  <c r="I51" i="3"/>
  <c r="H51" i="3"/>
  <c r="G51" i="3"/>
  <c r="E51" i="3"/>
  <c r="D51" i="3"/>
  <c r="V5" i="3"/>
  <c r="U5" i="3"/>
  <c r="P5" i="3"/>
  <c r="Q5" i="3"/>
  <c r="I5" i="3"/>
  <c r="H5" i="3"/>
  <c r="G5" i="3"/>
  <c r="E5" i="3"/>
  <c r="D5" i="3"/>
  <c r="F5" i="3"/>
  <c r="F89" i="3"/>
  <c r="F18" i="3"/>
  <c r="H36" i="3"/>
  <c r="V110" i="3"/>
  <c r="U110" i="3"/>
  <c r="Q110" i="3"/>
  <c r="I110" i="3"/>
  <c r="H110" i="3"/>
  <c r="E110" i="3"/>
  <c r="D110" i="3"/>
  <c r="P110" i="3"/>
  <c r="V72" i="3"/>
  <c r="U72" i="3"/>
  <c r="Q72" i="3"/>
  <c r="I72" i="3"/>
  <c r="P72" i="3"/>
  <c r="H72" i="3"/>
  <c r="E72" i="3"/>
  <c r="D72" i="3"/>
  <c r="G72" i="3"/>
  <c r="V70" i="3"/>
  <c r="U70" i="3"/>
  <c r="Q70" i="3"/>
  <c r="P70" i="3"/>
  <c r="I70" i="3"/>
  <c r="H70" i="3"/>
  <c r="G70" i="3"/>
  <c r="E70" i="3"/>
  <c r="D70" i="3"/>
  <c r="D107" i="3"/>
  <c r="D35" i="3"/>
  <c r="D3" i="3"/>
  <c r="F70" i="3"/>
  <c r="F6" i="3"/>
  <c r="H56" i="3"/>
  <c r="V80" i="3"/>
  <c r="U80" i="3"/>
  <c r="Q80" i="3"/>
  <c r="P80" i="3"/>
  <c r="V48" i="3"/>
  <c r="Q48" i="3"/>
  <c r="P48" i="3"/>
  <c r="U48" i="3"/>
  <c r="V117" i="3"/>
  <c r="Q117" i="3"/>
  <c r="P117" i="3"/>
  <c r="U117" i="3"/>
  <c r="V75" i="3"/>
  <c r="U75" i="3"/>
  <c r="Q75" i="3"/>
  <c r="P75" i="3"/>
  <c r="V101" i="3"/>
  <c r="Q101" i="3"/>
  <c r="P101" i="3"/>
  <c r="U101" i="3"/>
  <c r="H101" i="3"/>
  <c r="V99" i="3"/>
  <c r="Q99" i="3"/>
  <c r="P99" i="3"/>
  <c r="U99" i="3"/>
  <c r="H99" i="3"/>
  <c r="V52" i="3"/>
  <c r="Q52" i="3"/>
  <c r="P52" i="3"/>
  <c r="U52" i="3"/>
  <c r="H52" i="3"/>
  <c r="V40" i="3"/>
  <c r="U40" i="3"/>
  <c r="Q40" i="3"/>
  <c r="P40" i="3"/>
  <c r="H40" i="3"/>
  <c r="V97" i="3"/>
  <c r="Q97" i="3"/>
  <c r="P97" i="3"/>
  <c r="U97" i="3"/>
  <c r="H97" i="3"/>
  <c r="V78" i="3"/>
  <c r="Q78" i="3"/>
  <c r="P78" i="3"/>
  <c r="U78" i="3"/>
  <c r="H78" i="3"/>
  <c r="D108" i="3"/>
  <c r="D64" i="3"/>
  <c r="D85" i="3"/>
  <c r="D17" i="3"/>
  <c r="D82" i="3"/>
  <c r="D42" i="3"/>
  <c r="D29" i="3"/>
  <c r="F52" i="3"/>
  <c r="H117" i="3"/>
  <c r="I75" i="3"/>
  <c r="F108" i="3"/>
  <c r="F64" i="3"/>
  <c r="F85" i="3"/>
  <c r="G78" i="3"/>
  <c r="I101" i="3"/>
  <c r="V111" i="3"/>
  <c r="Q111" i="3"/>
  <c r="P111" i="3"/>
  <c r="U111" i="3"/>
  <c r="I111" i="3"/>
  <c r="H111" i="3"/>
  <c r="G111" i="3"/>
  <c r="V2" i="3"/>
  <c r="Q2" i="3"/>
  <c r="U2" i="3"/>
  <c r="P2" i="3"/>
  <c r="I2" i="3"/>
  <c r="H2" i="3"/>
  <c r="G2" i="3"/>
  <c r="V37" i="3"/>
  <c r="Q37" i="3"/>
  <c r="P37" i="3"/>
  <c r="U37" i="3"/>
  <c r="I37" i="3"/>
  <c r="H37" i="3"/>
  <c r="G37" i="3"/>
  <c r="V121" i="3"/>
  <c r="Q121" i="3"/>
  <c r="P121" i="3"/>
  <c r="U121" i="3"/>
  <c r="I121" i="3"/>
  <c r="H121" i="3"/>
  <c r="G121" i="3"/>
  <c r="V83" i="3"/>
  <c r="Q83" i="3"/>
  <c r="U83" i="3"/>
  <c r="P83" i="3"/>
  <c r="I83" i="3"/>
  <c r="H83" i="3"/>
  <c r="G83" i="3"/>
  <c r="V59" i="3"/>
  <c r="Q59" i="3"/>
  <c r="P59" i="3"/>
  <c r="U59" i="3"/>
  <c r="I59" i="3"/>
  <c r="H59" i="3"/>
  <c r="G59" i="3"/>
  <c r="V94" i="3"/>
  <c r="Q94" i="3"/>
  <c r="P94" i="3"/>
  <c r="U94" i="3"/>
  <c r="I94" i="3"/>
  <c r="H94" i="3"/>
  <c r="G94" i="3"/>
  <c r="V106" i="3"/>
  <c r="Q106" i="3"/>
  <c r="P106" i="3"/>
  <c r="U106" i="3"/>
  <c r="I106" i="3"/>
  <c r="H106" i="3"/>
  <c r="G106" i="3"/>
  <c r="V95" i="3"/>
  <c r="Q95" i="3"/>
  <c r="U95" i="3"/>
  <c r="P95" i="3"/>
  <c r="I95" i="3"/>
  <c r="H95" i="3"/>
  <c r="G95" i="3"/>
  <c r="V24" i="3"/>
  <c r="Q24" i="3"/>
  <c r="P24" i="3"/>
  <c r="U24" i="3"/>
  <c r="I24" i="3"/>
  <c r="H24" i="3"/>
  <c r="G24" i="3"/>
  <c r="V104" i="3"/>
  <c r="Q104" i="3"/>
  <c r="P104" i="3"/>
  <c r="U104" i="3"/>
  <c r="I104" i="3"/>
  <c r="H104" i="3"/>
  <c r="G104" i="3"/>
  <c r="E80" i="3"/>
  <c r="E48" i="3"/>
  <c r="E117" i="3"/>
  <c r="E75" i="3"/>
  <c r="E101" i="3"/>
  <c r="E99" i="3"/>
  <c r="E52" i="3"/>
  <c r="E40" i="3"/>
  <c r="E97" i="3"/>
  <c r="E78" i="3"/>
  <c r="F106" i="3"/>
  <c r="G75" i="3"/>
  <c r="G52" i="3"/>
  <c r="H75" i="3"/>
  <c r="F80" i="3"/>
  <c r="F48" i="3"/>
  <c r="F117" i="3"/>
  <c r="F83" i="3"/>
  <c r="F24" i="3"/>
  <c r="I99" i="3"/>
  <c r="V66" i="3"/>
  <c r="U66" i="3"/>
  <c r="Q66" i="3"/>
  <c r="I66" i="3"/>
  <c r="H66" i="3"/>
  <c r="F66" i="3"/>
  <c r="P66" i="3"/>
  <c r="V13" i="3"/>
  <c r="U13" i="3"/>
  <c r="Q13" i="3"/>
  <c r="I13" i="3"/>
  <c r="H13" i="3"/>
  <c r="P13" i="3"/>
  <c r="F13" i="3"/>
  <c r="V54" i="3"/>
  <c r="U54" i="3"/>
  <c r="Q54" i="3"/>
  <c r="I54" i="3"/>
  <c r="P54" i="3"/>
  <c r="H54" i="3"/>
  <c r="F54" i="3"/>
  <c r="V53" i="3"/>
  <c r="U53" i="3"/>
  <c r="Q53" i="3"/>
  <c r="P53" i="3"/>
  <c r="I53" i="3"/>
  <c r="H53" i="3"/>
  <c r="F53" i="3"/>
  <c r="V19" i="3"/>
  <c r="U19" i="3"/>
  <c r="Q19" i="3"/>
  <c r="P19" i="3"/>
  <c r="I19" i="3"/>
  <c r="H19" i="3"/>
  <c r="F19" i="3"/>
  <c r="V45" i="3"/>
  <c r="U45" i="3"/>
  <c r="Q45" i="3"/>
  <c r="I45" i="3"/>
  <c r="H45" i="3"/>
  <c r="F45" i="3"/>
  <c r="P45" i="3"/>
  <c r="V22" i="3"/>
  <c r="U22" i="3"/>
  <c r="Q22" i="3"/>
  <c r="I22" i="3"/>
  <c r="H22" i="3"/>
  <c r="G22" i="3"/>
  <c r="F22" i="3"/>
  <c r="D111" i="3"/>
  <c r="D2" i="3"/>
  <c r="D37" i="3"/>
  <c r="D121" i="3"/>
  <c r="D83" i="3"/>
  <c r="D59" i="3"/>
  <c r="D94" i="3"/>
  <c r="D106" i="3"/>
  <c r="D95" i="3"/>
  <c r="D24" i="3"/>
  <c r="D104" i="3"/>
  <c r="F99" i="3"/>
  <c r="E111" i="3"/>
  <c r="E2" i="3"/>
  <c r="E37" i="3"/>
  <c r="E121" i="3"/>
  <c r="E83" i="3"/>
  <c r="E59" i="3"/>
  <c r="E94" i="3"/>
  <c r="E106" i="3"/>
  <c r="E95" i="3"/>
  <c r="E24" i="3"/>
  <c r="E104" i="3"/>
  <c r="G48" i="3"/>
  <c r="G13" i="3"/>
  <c r="G19" i="3"/>
  <c r="H80" i="3"/>
  <c r="I80" i="3"/>
  <c r="I52" i="3"/>
  <c r="V91" i="3"/>
  <c r="U91" i="3"/>
  <c r="Q91" i="3"/>
  <c r="P91" i="3"/>
  <c r="I91" i="3"/>
  <c r="H91" i="3"/>
  <c r="G91" i="3"/>
  <c r="V90" i="3"/>
  <c r="Q90" i="3"/>
  <c r="P90" i="3"/>
  <c r="U90" i="3"/>
  <c r="I90" i="3"/>
  <c r="H90" i="3"/>
  <c r="G90" i="3"/>
  <c r="V49" i="3"/>
  <c r="U49" i="3"/>
  <c r="Q49" i="3"/>
  <c r="P49" i="3"/>
  <c r="I49" i="3"/>
  <c r="H49" i="3"/>
  <c r="G49" i="3"/>
  <c r="V69" i="3"/>
  <c r="U69" i="3"/>
  <c r="Q69" i="3"/>
  <c r="P69" i="3"/>
  <c r="I69" i="3"/>
  <c r="H69" i="3"/>
  <c r="G69" i="3"/>
  <c r="V120" i="3"/>
  <c r="U120" i="3"/>
  <c r="Q120" i="3"/>
  <c r="P120" i="3"/>
  <c r="I120" i="3"/>
  <c r="H120" i="3"/>
  <c r="G120" i="3"/>
  <c r="V76" i="3"/>
  <c r="U76" i="3"/>
  <c r="Q76" i="3"/>
  <c r="P76" i="3"/>
  <c r="I76" i="3"/>
  <c r="H76" i="3"/>
  <c r="G76" i="3"/>
  <c r="V87" i="3"/>
  <c r="U87" i="3"/>
  <c r="Q87" i="3"/>
  <c r="P87" i="3"/>
  <c r="I87" i="3"/>
  <c r="H87" i="3"/>
  <c r="G87" i="3"/>
  <c r="V21" i="3"/>
  <c r="U21" i="3"/>
  <c r="Q21" i="3"/>
  <c r="P21" i="3"/>
  <c r="I21" i="3"/>
  <c r="H21" i="3"/>
  <c r="G21" i="3"/>
  <c r="V118" i="3"/>
  <c r="U118" i="3"/>
  <c r="Q118" i="3"/>
  <c r="P118" i="3"/>
  <c r="I118" i="3"/>
  <c r="H118" i="3"/>
  <c r="G118" i="3"/>
  <c r="F118" i="3"/>
  <c r="V46" i="3"/>
  <c r="U46" i="3"/>
  <c r="Q46" i="3"/>
  <c r="P46" i="3"/>
  <c r="I46" i="3"/>
  <c r="H46" i="3"/>
  <c r="G46" i="3"/>
  <c r="F46" i="3"/>
  <c r="D66" i="3"/>
  <c r="D13" i="3"/>
  <c r="D54" i="3"/>
  <c r="D53" i="3"/>
  <c r="D19" i="3"/>
  <c r="D45" i="3"/>
  <c r="D22" i="3"/>
  <c r="F111" i="3"/>
  <c r="F2" i="3"/>
  <c r="F37" i="3"/>
  <c r="F121" i="3"/>
  <c r="F120" i="3"/>
  <c r="F40" i="3"/>
  <c r="F78" i="3"/>
  <c r="G101" i="3"/>
  <c r="G40" i="3"/>
  <c r="P22" i="3"/>
  <c r="U100" i="3"/>
  <c r="V100" i="3"/>
  <c r="I100" i="3"/>
  <c r="H100" i="3"/>
  <c r="G100" i="3"/>
  <c r="Q100" i="3"/>
  <c r="P100" i="3"/>
  <c r="U43" i="3"/>
  <c r="V43" i="3"/>
  <c r="I43" i="3"/>
  <c r="H43" i="3"/>
  <c r="G43" i="3"/>
  <c r="Q43" i="3"/>
  <c r="P43" i="3"/>
  <c r="U88" i="3"/>
  <c r="V88" i="3"/>
  <c r="P88" i="3"/>
  <c r="I88" i="3"/>
  <c r="Q88" i="3"/>
  <c r="H88" i="3"/>
  <c r="G88" i="3"/>
  <c r="U25" i="3"/>
  <c r="V25" i="3"/>
  <c r="Q25" i="3"/>
  <c r="I25" i="3"/>
  <c r="H25" i="3"/>
  <c r="G25" i="3"/>
  <c r="U33" i="3"/>
  <c r="V33" i="3"/>
  <c r="P33" i="3"/>
  <c r="I33" i="3"/>
  <c r="H33" i="3"/>
  <c r="G33" i="3"/>
  <c r="Q33" i="3"/>
  <c r="U116" i="3"/>
  <c r="V116" i="3"/>
  <c r="P116" i="3"/>
  <c r="I116" i="3"/>
  <c r="H116" i="3"/>
  <c r="G116" i="3"/>
  <c r="Q116" i="3"/>
  <c r="U30" i="3"/>
  <c r="V30" i="3"/>
  <c r="Q30" i="3"/>
  <c r="P30" i="3"/>
  <c r="I30" i="3"/>
  <c r="H30" i="3"/>
  <c r="G30" i="3"/>
  <c r="F30" i="3"/>
  <c r="U16" i="3"/>
  <c r="V16" i="3"/>
  <c r="Q16" i="3"/>
  <c r="P16" i="3"/>
  <c r="I16" i="3"/>
  <c r="H16" i="3"/>
  <c r="G16" i="3"/>
  <c r="F16" i="3"/>
  <c r="U92" i="3"/>
  <c r="V92" i="3"/>
  <c r="Q92" i="3"/>
  <c r="P92" i="3"/>
  <c r="I92" i="3"/>
  <c r="H92" i="3"/>
  <c r="G92" i="3"/>
  <c r="F92" i="3"/>
  <c r="U81" i="3"/>
  <c r="V81" i="3"/>
  <c r="Q81" i="3"/>
  <c r="P81" i="3"/>
  <c r="I81" i="3"/>
  <c r="H81" i="3"/>
  <c r="G81" i="3"/>
  <c r="F81" i="3"/>
  <c r="E66" i="3"/>
  <c r="E13" i="3"/>
  <c r="E54" i="3"/>
  <c r="E53" i="3"/>
  <c r="E19" i="3"/>
  <c r="E45" i="3"/>
  <c r="E22" i="3"/>
  <c r="F33" i="3"/>
  <c r="F94" i="3"/>
  <c r="I48" i="3"/>
  <c r="I40" i="3"/>
  <c r="H48" i="3"/>
  <c r="V108" i="3"/>
  <c r="U108" i="3"/>
  <c r="Q108" i="3"/>
  <c r="H108" i="3"/>
  <c r="G108" i="3"/>
  <c r="P108" i="3"/>
  <c r="V64" i="3"/>
  <c r="U64" i="3"/>
  <c r="Q64" i="3"/>
  <c r="H64" i="3"/>
  <c r="G64" i="3"/>
  <c r="P64" i="3"/>
  <c r="V85" i="3"/>
  <c r="U85" i="3"/>
  <c r="Q85" i="3"/>
  <c r="P85" i="3"/>
  <c r="H85" i="3"/>
  <c r="G85" i="3"/>
  <c r="V62" i="3"/>
  <c r="U62" i="3"/>
  <c r="Q62" i="3"/>
  <c r="P62" i="3"/>
  <c r="H62" i="3"/>
  <c r="G62" i="3"/>
  <c r="F62" i="3"/>
  <c r="V55" i="3"/>
  <c r="U55" i="3"/>
  <c r="Q55" i="3"/>
  <c r="P55" i="3"/>
  <c r="H55" i="3"/>
  <c r="G55" i="3"/>
  <c r="F55" i="3"/>
  <c r="V17" i="3"/>
  <c r="U17" i="3"/>
  <c r="Q17" i="3"/>
  <c r="P17" i="3"/>
  <c r="H17" i="3"/>
  <c r="G17" i="3"/>
  <c r="F17" i="3"/>
  <c r="V82" i="3"/>
  <c r="U82" i="3"/>
  <c r="Q82" i="3"/>
  <c r="P82" i="3"/>
  <c r="H82" i="3"/>
  <c r="G82" i="3"/>
  <c r="F82" i="3"/>
  <c r="V42" i="3"/>
  <c r="U42" i="3"/>
  <c r="Q42" i="3"/>
  <c r="P42" i="3"/>
  <c r="H42" i="3"/>
  <c r="G42" i="3"/>
  <c r="F42" i="3"/>
  <c r="V29" i="3"/>
  <c r="U29" i="3"/>
  <c r="Q29" i="3"/>
  <c r="P29" i="3"/>
  <c r="H29" i="3"/>
  <c r="G29" i="3"/>
  <c r="F29" i="3"/>
  <c r="V103" i="3"/>
  <c r="U103" i="3"/>
  <c r="Q103" i="3"/>
  <c r="P103" i="3"/>
  <c r="H103" i="3"/>
  <c r="G103" i="3"/>
  <c r="F103" i="3"/>
  <c r="I103" i="3"/>
  <c r="D100" i="3"/>
  <c r="D43" i="3"/>
  <c r="D88" i="3"/>
  <c r="D25" i="3"/>
  <c r="D33" i="3"/>
  <c r="D116" i="3"/>
  <c r="D30" i="3"/>
  <c r="D16" i="3"/>
  <c r="D92" i="3"/>
  <c r="D81" i="3"/>
  <c r="E91" i="3"/>
  <c r="E90" i="3"/>
  <c r="E49" i="3"/>
  <c r="E69" i="3"/>
  <c r="E120" i="3"/>
  <c r="E76" i="3"/>
  <c r="E87" i="3"/>
  <c r="E21" i="3"/>
  <c r="E118" i="3"/>
  <c r="E46" i="3"/>
  <c r="F69" i="3"/>
  <c r="F95" i="3"/>
  <c r="F104" i="3"/>
  <c r="G54" i="3"/>
  <c r="G45" i="3"/>
  <c r="I117" i="3"/>
  <c r="I97" i="3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W111" i="3" l="1"/>
  <c r="AV686" i="2"/>
  <c r="Y75" i="3"/>
  <c r="Y107" i="3"/>
  <c r="Y69" i="3"/>
  <c r="Y42" i="3"/>
  <c r="Y118" i="3"/>
  <c r="Y83" i="3"/>
  <c r="Y14" i="3"/>
  <c r="Y20" i="3"/>
  <c r="Y35" i="3"/>
  <c r="Y76" i="3"/>
  <c r="Y63" i="3"/>
  <c r="Y60" i="3"/>
  <c r="W22" i="3"/>
  <c r="W9" i="3"/>
  <c r="W47" i="3"/>
  <c r="W43" i="3"/>
  <c r="W70" i="3"/>
  <c r="W20" i="3"/>
  <c r="AV456" i="2"/>
  <c r="AV66" i="2"/>
  <c r="AV154" i="2"/>
  <c r="AV370" i="2"/>
  <c r="AV688" i="2"/>
  <c r="AV621" i="2"/>
  <c r="AV168" i="2"/>
  <c r="AV45" i="2"/>
  <c r="AV14" i="2"/>
  <c r="AV316" i="2"/>
  <c r="AV488" i="2"/>
  <c r="AV162" i="2"/>
  <c r="AV225" i="2"/>
  <c r="AV394" i="2"/>
  <c r="AV733" i="2"/>
  <c r="AV219" i="2"/>
  <c r="AV332" i="2"/>
  <c r="AV556" i="2"/>
  <c r="AV427" i="2"/>
  <c r="AV298" i="2"/>
  <c r="AV738" i="2"/>
  <c r="AV68" i="2"/>
  <c r="AV436" i="2"/>
  <c r="AV626" i="2"/>
  <c r="AV120" i="2"/>
  <c r="AV612" i="2"/>
  <c r="AV540" i="2"/>
  <c r="AV134" i="2"/>
  <c r="AV728" i="2"/>
  <c r="AV338" i="2"/>
  <c r="AV572" i="2"/>
  <c r="AV296" i="2"/>
  <c r="AV411" i="2"/>
  <c r="AV335" i="2"/>
  <c r="AV17" i="2"/>
  <c r="AV596" i="2"/>
  <c r="AV359" i="2"/>
  <c r="AV104" i="2"/>
  <c r="AV179" i="2"/>
  <c r="AV573" i="2"/>
  <c r="AV418" i="2"/>
  <c r="AV675" i="2"/>
  <c r="AV391" i="2"/>
  <c r="AV325" i="2"/>
  <c r="AV735" i="2"/>
  <c r="AV435" i="2"/>
  <c r="AV152" i="2"/>
  <c r="AV580" i="2"/>
  <c r="AV428" i="2"/>
  <c r="AV70" i="2"/>
  <c r="AV362" i="2"/>
  <c r="AV680" i="2"/>
  <c r="AV33" i="2"/>
  <c r="AV697" i="2"/>
  <c r="AV140" i="2"/>
  <c r="AV649" i="2"/>
  <c r="AV696" i="2"/>
  <c r="AV267" i="2"/>
  <c r="AV63" i="2"/>
  <c r="AV166" i="2"/>
  <c r="AV458" i="2"/>
  <c r="Y101" i="3"/>
  <c r="Y54" i="3"/>
  <c r="Y117" i="3"/>
  <c r="Y85" i="3"/>
  <c r="Y6" i="3"/>
  <c r="Y115" i="3"/>
  <c r="Y112" i="3"/>
  <c r="Y9" i="3"/>
  <c r="Y49" i="3"/>
  <c r="Y10" i="3"/>
  <c r="Y34" i="3"/>
  <c r="Y50" i="3"/>
  <c r="Y51" i="3"/>
  <c r="Y58" i="3"/>
  <c r="W3" i="3"/>
  <c r="W90" i="3"/>
  <c r="W118" i="3"/>
  <c r="W10" i="3"/>
  <c r="W91" i="3"/>
  <c r="W18" i="3"/>
  <c r="W94" i="3"/>
  <c r="W81" i="3"/>
  <c r="W86" i="3"/>
  <c r="W100" i="3"/>
  <c r="AV409" i="2"/>
  <c r="AV506" i="2"/>
  <c r="AV320" i="2"/>
  <c r="AV606" i="2"/>
  <c r="AV313" i="2"/>
  <c r="AV255" i="2"/>
  <c r="AV358" i="2"/>
  <c r="AV357" i="2"/>
  <c r="AV204" i="2"/>
  <c r="AV491" i="2"/>
  <c r="AV588" i="2"/>
  <c r="AV293" i="2"/>
  <c r="AV468" i="2"/>
  <c r="AV146" i="2"/>
  <c r="AV722" i="2"/>
  <c r="AV2" i="2"/>
  <c r="AV114" i="2"/>
  <c r="AV197" i="2"/>
  <c r="AV308" i="2"/>
  <c r="AV270" i="2"/>
  <c r="AV699" i="2"/>
  <c r="AV37" i="2"/>
  <c r="AV201" i="2"/>
  <c r="AV564" i="2"/>
  <c r="AV203" i="2"/>
  <c r="AV479" i="2"/>
  <c r="AV396" i="2"/>
  <c r="AV96" i="2"/>
  <c r="AV266" i="2"/>
  <c r="AV319" i="2"/>
  <c r="AV280" i="2"/>
  <c r="AV684" i="2"/>
  <c r="AV378" i="2"/>
  <c r="AV679" i="2"/>
  <c r="AV434" i="2"/>
  <c r="AV473" i="2"/>
  <c r="AV577" i="2"/>
  <c r="AV126" i="2"/>
  <c r="AV590" i="2"/>
  <c r="AV297" i="2"/>
  <c r="AV541" i="2"/>
  <c r="AV386" i="2"/>
  <c r="AV522" i="2"/>
  <c r="AV529" i="2"/>
  <c r="AV364" i="2"/>
  <c r="AV220" i="2"/>
  <c r="AV128" i="2"/>
  <c r="AV373" i="2"/>
  <c r="AV35" i="2"/>
  <c r="AV410" i="2"/>
  <c r="AV725" i="2"/>
  <c r="AV584" i="2"/>
  <c r="AV24" i="2"/>
  <c r="AV662" i="2"/>
  <c r="AV664" i="2"/>
  <c r="AV189" i="2"/>
  <c r="AV350" i="2"/>
  <c r="AV18" i="2"/>
  <c r="AV287" i="2"/>
  <c r="Y82" i="3"/>
  <c r="Y94" i="3"/>
  <c r="Y55" i="3"/>
  <c r="Y33" i="3"/>
  <c r="Y16" i="3"/>
  <c r="Y78" i="3"/>
  <c r="Y48" i="3"/>
  <c r="Y64" i="3"/>
  <c r="Y70" i="3"/>
  <c r="Y93" i="3"/>
  <c r="Y8" i="3"/>
  <c r="Y61" i="3"/>
  <c r="Y98" i="3"/>
  <c r="Y102" i="3"/>
  <c r="Y73" i="3"/>
  <c r="Y57" i="3"/>
  <c r="Y86" i="3"/>
  <c r="W40" i="3"/>
  <c r="W109" i="3"/>
  <c r="W45" i="3"/>
  <c r="W64" i="3"/>
  <c r="W58" i="3"/>
  <c r="W87" i="3"/>
  <c r="W69" i="3"/>
  <c r="W56" i="3"/>
  <c r="AV245" i="2"/>
  <c r="AV183" i="2"/>
  <c r="AV400" i="2"/>
  <c r="AV32" i="2"/>
  <c r="AV645" i="2"/>
  <c r="AV546" i="2"/>
  <c r="AV403" i="2"/>
  <c r="AV54" i="2"/>
  <c r="AV481" i="2"/>
  <c r="AV610" i="2"/>
  <c r="AV450" i="2"/>
  <c r="AV574" i="2"/>
  <c r="AV323" i="2"/>
  <c r="AV461" i="2"/>
  <c r="AV585" i="2"/>
  <c r="AV694" i="2"/>
  <c r="AV520" i="2"/>
  <c r="AV700" i="2"/>
  <c r="AV278" i="2"/>
  <c r="AV498" i="2"/>
  <c r="AV462" i="2"/>
  <c r="AV290" i="2"/>
  <c r="AV701" i="2"/>
  <c r="AV301" i="2"/>
  <c r="AV669" i="2"/>
  <c r="AV685" i="2"/>
  <c r="AV191" i="2"/>
  <c r="AV682" i="2"/>
  <c r="AV171" i="2"/>
  <c r="AV497" i="2"/>
  <c r="AV384" i="2"/>
  <c r="AV535" i="2"/>
  <c r="AV614" i="2"/>
  <c r="AV638" i="2"/>
  <c r="AV683" i="2"/>
  <c r="AV113" i="2"/>
  <c r="AV187" i="2"/>
  <c r="AV92" i="2"/>
  <c r="AV598" i="2"/>
  <c r="AV446" i="2"/>
  <c r="AV531" i="2"/>
  <c r="AV499" i="2"/>
  <c r="AV302" i="2"/>
  <c r="AV388" i="2"/>
  <c r="AV157" i="2"/>
  <c r="AV178" i="2"/>
  <c r="AV542" i="2"/>
  <c r="AV256" i="2"/>
  <c r="AV206" i="2"/>
  <c r="AV230" i="2"/>
  <c r="AV344" i="2"/>
  <c r="AV623" i="2"/>
  <c r="AV708" i="2"/>
  <c r="AV177" i="2"/>
  <c r="AV115" i="2"/>
  <c r="AV483" i="2"/>
  <c r="AV687" i="2"/>
  <c r="AV228" i="2"/>
  <c r="AV575" i="2"/>
  <c r="AV454" i="2"/>
  <c r="Y121" i="3"/>
  <c r="Y104" i="3"/>
  <c r="Y103" i="3"/>
  <c r="Y40" i="3"/>
  <c r="Y80" i="3"/>
  <c r="Y108" i="3"/>
  <c r="Y87" i="3"/>
  <c r="Y4" i="3"/>
  <c r="Y91" i="3"/>
  <c r="Y67" i="3"/>
  <c r="Y122" i="3"/>
  <c r="W38" i="3"/>
  <c r="W42" i="3"/>
  <c r="W106" i="3"/>
  <c r="W102" i="3"/>
  <c r="W84" i="3"/>
  <c r="W116" i="3"/>
  <c r="W39" i="3"/>
  <c r="W55" i="3"/>
  <c r="W107" i="3"/>
  <c r="W44" i="3"/>
  <c r="W17" i="3"/>
  <c r="W95" i="3"/>
  <c r="W61" i="3"/>
  <c r="AV705" i="2"/>
  <c r="AV222" i="2"/>
  <c r="AV271" i="2"/>
  <c r="AV678" i="2"/>
  <c r="AV616" i="2"/>
  <c r="AV527" i="2"/>
  <c r="AV512" i="2"/>
  <c r="AV136" i="2"/>
  <c r="AV97" i="2"/>
  <c r="AV243" i="2"/>
  <c r="AV194" i="2"/>
  <c r="AV558" i="2"/>
  <c r="AV602" i="2"/>
  <c r="AV76" i="2"/>
  <c r="AV163" i="2"/>
  <c r="AV424" i="2"/>
  <c r="AV374" i="2"/>
  <c r="AV60" i="2"/>
  <c r="AV423" i="2"/>
  <c r="AV604" i="2"/>
  <c r="AV393" i="2"/>
  <c r="AV476" i="2"/>
  <c r="AV379" i="2"/>
  <c r="AV369" i="2"/>
  <c r="AV284" i="2"/>
  <c r="AV503" i="2"/>
  <c r="AV254" i="2"/>
  <c r="AV723" i="2"/>
  <c r="AV56" i="2"/>
  <c r="AV566" i="2"/>
  <c r="AV494" i="2"/>
  <c r="AV306" i="2"/>
  <c r="AV49" i="2"/>
  <c r="AV729" i="2"/>
  <c r="AV422" i="2"/>
  <c r="AV510" i="2"/>
  <c r="AV519" i="2"/>
  <c r="AV579" i="2"/>
  <c r="AV294" i="2"/>
  <c r="AV334" i="2"/>
  <c r="AV235" i="2"/>
  <c r="AV232" i="2"/>
  <c r="AV551" i="2"/>
  <c r="AV251" i="2"/>
  <c r="AV139" i="2"/>
  <c r="AV109" i="2"/>
  <c r="AV148" i="2"/>
  <c r="AV339" i="2"/>
  <c r="AV609" i="2"/>
  <c r="AV242" i="2"/>
  <c r="AV509" i="2"/>
  <c r="AV309" i="2"/>
  <c r="AV487" i="2"/>
  <c r="AV559" i="2"/>
  <c r="AV605" i="2"/>
  <c r="AV281" i="2"/>
  <c r="AV78" i="2"/>
  <c r="AV93" i="2"/>
  <c r="AV105" i="2"/>
  <c r="AV186" i="2"/>
  <c r="AV611" i="2"/>
  <c r="AV613" i="2"/>
  <c r="Y95" i="3"/>
  <c r="Y120" i="3"/>
  <c r="Y46" i="3"/>
  <c r="Y66" i="3"/>
  <c r="Y90" i="3"/>
  <c r="Y65" i="3"/>
  <c r="Y114" i="3"/>
  <c r="Y109" i="3"/>
  <c r="W8" i="3"/>
  <c r="W13" i="3"/>
  <c r="W66" i="3"/>
  <c r="W76" i="3"/>
  <c r="W5" i="3"/>
  <c r="W89" i="3"/>
  <c r="AV524" i="2"/>
  <c r="AV259" i="2"/>
  <c r="AV3" i="2"/>
  <c r="AV165" i="2"/>
  <c r="AV492" i="2"/>
  <c r="AV658" i="2"/>
  <c r="AV478" i="2"/>
  <c r="AV348" i="2"/>
  <c r="AV553" i="2"/>
  <c r="AV311" i="2"/>
  <c r="AV315" i="2"/>
  <c r="AV112" i="2"/>
  <c r="AV711" i="2"/>
  <c r="AV252" i="2"/>
  <c r="AV593" i="2"/>
  <c r="AV432" i="2"/>
  <c r="AV103" i="2"/>
  <c r="AV550" i="2"/>
  <c r="AV698" i="2"/>
  <c r="AV406" i="2"/>
  <c r="AV425" i="2"/>
  <c r="AV107" i="2"/>
  <c r="AV52" i="2"/>
  <c r="AV617" i="2"/>
  <c r="AV496" i="2"/>
  <c r="AV285" i="2"/>
  <c r="AV401" i="2"/>
  <c r="AV716" i="2"/>
  <c r="AV108" i="2"/>
  <c r="AV355" i="2"/>
  <c r="AV218" i="2"/>
  <c r="AV620" i="2"/>
  <c r="AV79" i="2"/>
  <c r="AV131" i="2"/>
  <c r="AV518" i="2"/>
  <c r="AV447" i="2"/>
  <c r="AV480" i="2"/>
  <c r="AV352" i="2"/>
  <c r="AV740" i="2"/>
  <c r="AV718" i="2"/>
  <c r="AV703" i="2"/>
  <c r="AV133" i="2"/>
  <c r="AV545" i="2"/>
  <c r="AV561" i="2"/>
  <c r="AV706" i="2"/>
  <c r="AV587" i="2"/>
  <c r="AV726" i="2"/>
  <c r="AV330" i="2"/>
  <c r="AV30" i="2"/>
  <c r="AV689" i="2"/>
  <c r="AV299" i="2"/>
  <c r="AV589" i="2"/>
  <c r="AV741" i="2"/>
  <c r="AV690" i="2"/>
  <c r="AV650" i="2"/>
  <c r="AV241" i="2"/>
  <c r="AV356" i="2"/>
  <c r="AV122" i="2"/>
  <c r="AV50" i="2"/>
  <c r="AV525" i="2"/>
  <c r="AV655" i="2"/>
  <c r="AV80" i="2"/>
  <c r="AV625" i="2"/>
  <c r="AV392" i="2"/>
  <c r="W53" i="3"/>
  <c r="W93" i="3"/>
  <c r="W63" i="3"/>
  <c r="W122" i="3"/>
  <c r="W46" i="3"/>
  <c r="W99" i="3"/>
  <c r="W21" i="3"/>
  <c r="W65" i="3"/>
  <c r="W104" i="3"/>
  <c r="AV676" i="2"/>
  <c r="AV485" i="2"/>
  <c r="AV385" i="2"/>
  <c r="AV217" i="2"/>
  <c r="AV36" i="2"/>
  <c r="AV57" i="2"/>
  <c r="AV583" i="2"/>
  <c r="AV674" i="2"/>
  <c r="AV291" i="2"/>
  <c r="AV552" i="2"/>
  <c r="AV129" i="2"/>
  <c r="AV89" i="2"/>
  <c r="AV333" i="2"/>
  <c r="AV565" i="2"/>
  <c r="AV449" i="2"/>
  <c r="AV95" i="2"/>
  <c r="AV695" i="2"/>
  <c r="AV38" i="2"/>
  <c r="AV731" i="2"/>
  <c r="AV629" i="2"/>
  <c r="AV618" i="2"/>
  <c r="AV172" i="2"/>
  <c r="AV65" i="2"/>
  <c r="AV444" i="2"/>
  <c r="AV295" i="2"/>
  <c r="AV237" i="2"/>
  <c r="AV367" i="2"/>
  <c r="AV368" i="2"/>
  <c r="AV327" i="2"/>
  <c r="AV329" i="2"/>
  <c r="AV100" i="2"/>
  <c r="AV205" i="2"/>
  <c r="AV46" i="2"/>
  <c r="AV119" i="2"/>
  <c r="AV261" i="2"/>
  <c r="AV272" i="2"/>
  <c r="AV147" i="2"/>
  <c r="AV349" i="2"/>
  <c r="AV71" i="2"/>
  <c r="AV7" i="2"/>
  <c r="AV324" i="2"/>
  <c r="AV39" i="2"/>
  <c r="AV346" i="2"/>
  <c r="AV501" i="2"/>
  <c r="AV426" i="2"/>
  <c r="AV318" i="2"/>
  <c r="AV110" i="2"/>
  <c r="AV717" i="2"/>
  <c r="AV523" i="2"/>
  <c r="AV603" i="2"/>
  <c r="AV371" i="2"/>
  <c r="AV44" i="2"/>
  <c r="AV654" i="2"/>
  <c r="AV180" i="2"/>
  <c r="AV69" i="2"/>
  <c r="AV724" i="2"/>
  <c r="AV639" i="2"/>
  <c r="AV661" i="2"/>
  <c r="AV20" i="2"/>
  <c r="AV326" i="2"/>
  <c r="AV571" i="2"/>
  <c r="Y41" i="3"/>
  <c r="W112" i="3"/>
  <c r="Y92" i="3"/>
  <c r="Y37" i="3"/>
  <c r="Y53" i="3"/>
  <c r="Y52" i="3"/>
  <c r="Y11" i="3"/>
  <c r="Y74" i="3"/>
  <c r="Y105" i="3"/>
  <c r="Y36" i="3"/>
  <c r="Y25" i="3"/>
  <c r="Y116" i="3"/>
  <c r="Y32" i="3"/>
  <c r="W119" i="3"/>
  <c r="W50" i="3"/>
  <c r="W113" i="3"/>
  <c r="W14" i="3"/>
  <c r="W68" i="3"/>
  <c r="W117" i="3"/>
  <c r="W54" i="3"/>
  <c r="W92" i="3"/>
  <c r="W110" i="3"/>
  <c r="AV340" i="2"/>
  <c r="AV592" i="2"/>
  <c r="AV398" i="2"/>
  <c r="AV413" i="2"/>
  <c r="AV727" i="2"/>
  <c r="AV132" i="2"/>
  <c r="AV43" i="2"/>
  <c r="AV336" i="2"/>
  <c r="AV537" i="2"/>
  <c r="AV99" i="2"/>
  <c r="AV457" i="2"/>
  <c r="AV212" i="2"/>
  <c r="AV279" i="2"/>
  <c r="AV363" i="2"/>
  <c r="AV322" i="2"/>
  <c r="AV345" i="2"/>
  <c r="AV514" i="2"/>
  <c r="AV477" i="2"/>
  <c r="AV160" i="2"/>
  <c r="AV475" i="2"/>
  <c r="AV714" i="2"/>
  <c r="AV130" i="2"/>
  <c r="AV433" i="2"/>
  <c r="AV421" i="2"/>
  <c r="AV221" i="2"/>
  <c r="AV442" i="2"/>
  <c r="AV258" i="2"/>
  <c r="AV34" i="2"/>
  <c r="AV75" i="2"/>
  <c r="AV190" i="2"/>
  <c r="AV504" i="2"/>
  <c r="AV55" i="2"/>
  <c r="AV382" i="2"/>
  <c r="AV402" i="2"/>
  <c r="AV202" i="2"/>
  <c r="AV736" i="2"/>
  <c r="AV702" i="2"/>
  <c r="AV570" i="2"/>
  <c r="AV77" i="2"/>
  <c r="AV11" i="2"/>
  <c r="AV247" i="2"/>
  <c r="AV98" i="2"/>
  <c r="AV691" i="2"/>
  <c r="AV238" i="2"/>
  <c r="AV615" i="2"/>
  <c r="AV184" i="2"/>
  <c r="AV365" i="2"/>
  <c r="AV619" i="2"/>
  <c r="AV288" i="2"/>
  <c r="AV286" i="2"/>
  <c r="AV151" i="2"/>
  <c r="AV182" i="2"/>
  <c r="AV21" i="2"/>
  <c r="AV387" i="2"/>
  <c r="AV417" i="2"/>
  <c r="AV486" i="2"/>
  <c r="AV210" i="2"/>
  <c r="AV303" i="2"/>
  <c r="AV672" i="2"/>
  <c r="AV465" i="2"/>
  <c r="AV567" i="2"/>
  <c r="AV149" i="2"/>
  <c r="AV652" i="2"/>
  <c r="Y59" i="3"/>
  <c r="Y88" i="3"/>
  <c r="Y119" i="3"/>
  <c r="Y7" i="3"/>
  <c r="W79" i="3"/>
  <c r="W23" i="3"/>
  <c r="W72" i="3"/>
  <c r="W103" i="3"/>
  <c r="W101" i="3"/>
  <c r="W62" i="3"/>
  <c r="W97" i="3"/>
  <c r="W33" i="3"/>
  <c r="W67" i="3"/>
  <c r="W77" i="3"/>
  <c r="AV534" i="2"/>
  <c r="AV253" i="2"/>
  <c r="AV216" i="2"/>
  <c r="AV443" i="2"/>
  <c r="AV173" i="2"/>
  <c r="AV377" i="2"/>
  <c r="AV117" i="2"/>
  <c r="AV214" i="2"/>
  <c r="AV274" i="2"/>
  <c r="AV159" i="2"/>
  <c r="AV185" i="2"/>
  <c r="AV704" i="2"/>
  <c r="AV438" i="2"/>
  <c r="AV269" i="2"/>
  <c r="AV248" i="2"/>
  <c r="AV317" i="2"/>
  <c r="AV670" i="2"/>
  <c r="AV199" i="2"/>
  <c r="AV600" i="2"/>
  <c r="AV246" i="2"/>
  <c r="AV10" i="2"/>
  <c r="AV521" i="2"/>
  <c r="AV517" i="2"/>
  <c r="AV264" i="2"/>
  <c r="AV419" i="2"/>
  <c r="AV223" i="2"/>
  <c r="AV22" i="2"/>
  <c r="AV94" i="2"/>
  <c r="AV31" i="2"/>
  <c r="AV142" i="2"/>
  <c r="AV48" i="2"/>
  <c r="AV51" i="2"/>
  <c r="AV469" i="2"/>
  <c r="AV560" i="2"/>
  <c r="AV557" i="2"/>
  <c r="AV656" i="2"/>
  <c r="AV158" i="2"/>
  <c r="AV408" i="2"/>
  <c r="AV170" i="2"/>
  <c r="AV196" i="2"/>
  <c r="AV88" i="2"/>
  <c r="AV141" i="2"/>
  <c r="AV720" i="2"/>
  <c r="AV667" i="2"/>
  <c r="AV26" i="2"/>
  <c r="AV58" i="2"/>
  <c r="AV244" i="2"/>
  <c r="AV125" i="2"/>
  <c r="AV145" i="2"/>
  <c r="AV437" i="2"/>
  <c r="AV366" i="2"/>
  <c r="AV692" i="2"/>
  <c r="AV415" i="2"/>
  <c r="AV25" i="2"/>
  <c r="AV547" i="2"/>
  <c r="AV647" i="2"/>
  <c r="AV648" i="2"/>
  <c r="AV389" i="2"/>
  <c r="AV331" i="2"/>
  <c r="AV300" i="2"/>
  <c r="AV430" i="2"/>
  <c r="AV211" i="2"/>
  <c r="Y31" i="3"/>
  <c r="Y17" i="3"/>
  <c r="Y106" i="3"/>
  <c r="Y111" i="3"/>
  <c r="Y13" i="3"/>
  <c r="Y26" i="3"/>
  <c r="Y71" i="3"/>
  <c r="Y39" i="3"/>
  <c r="Y28" i="3"/>
  <c r="Y47" i="3"/>
  <c r="Y27" i="3"/>
  <c r="Y43" i="3"/>
  <c r="W83" i="3"/>
  <c r="W12" i="3"/>
  <c r="W71" i="3"/>
  <c r="W35" i="3"/>
  <c r="W32" i="3"/>
  <c r="W7" i="3"/>
  <c r="W52" i="3"/>
  <c r="W60" i="3"/>
  <c r="W2" i="3"/>
  <c r="W98" i="3"/>
  <c r="W30" i="3"/>
  <c r="W75" i="3"/>
  <c r="W57" i="3"/>
  <c r="AV543" i="2"/>
  <c r="AV659" i="2"/>
  <c r="AV508" i="2"/>
  <c r="AV236" i="2"/>
  <c r="AV719" i="2"/>
  <c r="AV181" i="2"/>
  <c r="AV273" i="2"/>
  <c r="AV538" i="2"/>
  <c r="AV666" i="2"/>
  <c r="AV28" i="2"/>
  <c r="AV742" i="2"/>
  <c r="AV265" i="2"/>
  <c r="AV27" i="2"/>
  <c r="AV188" i="2"/>
  <c r="AV466" i="2"/>
  <c r="AV630" i="2"/>
  <c r="AV532" i="2"/>
  <c r="AV653" i="2"/>
  <c r="AV169" i="2"/>
  <c r="AV739" i="2"/>
  <c r="AV452" i="2"/>
  <c r="AV121" i="2"/>
  <c r="AV67" i="2"/>
  <c r="AV637" i="2"/>
  <c r="AV198" i="2"/>
  <c r="AV399" i="2"/>
  <c r="AV660" i="2"/>
  <c r="AV721" i="2"/>
  <c r="AV276" i="2"/>
  <c r="AV429" i="2"/>
  <c r="AV539" i="2"/>
  <c r="AV156" i="2"/>
  <c r="AV631" i="2"/>
  <c r="AV657" i="2"/>
  <c r="AV13" i="2"/>
  <c r="AV644" i="2"/>
  <c r="AV234" i="2"/>
  <c r="AV536" i="2"/>
  <c r="AV453" i="2"/>
  <c r="AV90" i="2"/>
  <c r="AV353" i="2"/>
  <c r="AV351" i="2"/>
  <c r="AV641" i="2"/>
  <c r="AV407" i="2"/>
  <c r="AV74" i="2"/>
  <c r="AV111" i="2"/>
  <c r="AV395" i="2"/>
  <c r="AV549" i="2"/>
  <c r="AV207" i="2"/>
  <c r="AV709" i="2"/>
  <c r="AV490" i="2"/>
  <c r="AV484" i="2"/>
  <c r="AV372" i="2"/>
  <c r="AV62" i="2"/>
  <c r="AV710" i="2"/>
  <c r="AV464" i="2"/>
  <c r="AV342" i="2"/>
  <c r="AV360" i="2"/>
  <c r="AV102" i="2"/>
  <c r="AV505" i="2"/>
  <c r="AV713" i="2"/>
  <c r="W27" i="3"/>
  <c r="Y2" i="3"/>
  <c r="Y62" i="3"/>
  <c r="Y99" i="3"/>
  <c r="Y22" i="3"/>
  <c r="Y18" i="3"/>
  <c r="Y56" i="3"/>
  <c r="Y3" i="3"/>
  <c r="Y79" i="3"/>
  <c r="Y100" i="3"/>
  <c r="W73" i="3"/>
  <c r="W78" i="3"/>
  <c r="W4" i="3"/>
  <c r="W34" i="3"/>
  <c r="W51" i="3"/>
  <c r="W120" i="3"/>
  <c r="W6" i="3"/>
  <c r="W105" i="3"/>
  <c r="W88" i="3"/>
  <c r="W29" i="3"/>
  <c r="AV231" i="2"/>
  <c r="AV414" i="2"/>
  <c r="AV416" i="2"/>
  <c r="AV668" i="2"/>
  <c r="AV608" i="2"/>
  <c r="AV337" i="2"/>
  <c r="AV651" i="2"/>
  <c r="AV275" i="2"/>
  <c r="AV597" i="2"/>
  <c r="AV354" i="2"/>
  <c r="AV482" i="2"/>
  <c r="AV420" i="2"/>
  <c r="AV380" i="2"/>
  <c r="AV123" i="2"/>
  <c r="AV632" i="2"/>
  <c r="AV73" i="2"/>
  <c r="AV554" i="2"/>
  <c r="AV636" i="2"/>
  <c r="AV673" i="2"/>
  <c r="AV555" i="2"/>
  <c r="AV209" i="2"/>
  <c r="AV167" i="2"/>
  <c r="AV87" i="2"/>
  <c r="AV12" i="2"/>
  <c r="AV463" i="2"/>
  <c r="AV314" i="2"/>
  <c r="AV471" i="2"/>
  <c r="AV440" i="2"/>
  <c r="AV40" i="2"/>
  <c r="AV383" i="2"/>
  <c r="AV459" i="2"/>
  <c r="AV646" i="2"/>
  <c r="AV516" i="2"/>
  <c r="AV732" i="2"/>
  <c r="AV164" i="2"/>
  <c r="AV526" i="2"/>
  <c r="AV4" i="2"/>
  <c r="AV607" i="2"/>
  <c r="AV174" i="2"/>
  <c r="AV528" i="2"/>
  <c r="AV707" i="2"/>
  <c r="AV200" i="2"/>
  <c r="AV628" i="2"/>
  <c r="AV83" i="2"/>
  <c r="AV229" i="2"/>
  <c r="AV633" i="2"/>
  <c r="AV86" i="2"/>
  <c r="AV9" i="2"/>
  <c r="AV586" i="2"/>
  <c r="AV144" i="2"/>
  <c r="AV310" i="2"/>
  <c r="AV445" i="2"/>
  <c r="AV85" i="2"/>
  <c r="AV304" i="2"/>
  <c r="AV153" i="2"/>
  <c r="AV513" i="2"/>
  <c r="AV328" i="2"/>
  <c r="AV451" i="2"/>
  <c r="AV15" i="2"/>
  <c r="AV681" i="2"/>
  <c r="AV249" i="2"/>
  <c r="Y77" i="3"/>
  <c r="Y29" i="3"/>
  <c r="Y81" i="3"/>
  <c r="Y30" i="3"/>
  <c r="Y89" i="3"/>
  <c r="Y84" i="3"/>
  <c r="Y44" i="3"/>
  <c r="Y113" i="3"/>
  <c r="Y96" i="3"/>
  <c r="Y97" i="3"/>
  <c r="Y23" i="3"/>
  <c r="Y72" i="3"/>
  <c r="Y15" i="3"/>
  <c r="W85" i="3"/>
  <c r="W48" i="3"/>
  <c r="W26" i="3"/>
  <c r="W59" i="3"/>
  <c r="W36" i="3"/>
  <c r="W114" i="3"/>
  <c r="W15" i="3"/>
  <c r="W96" i="3"/>
  <c r="W25" i="3"/>
  <c r="W37" i="3"/>
  <c r="W80" i="3"/>
  <c r="AV493" i="2"/>
  <c r="AV431" i="2"/>
  <c r="AV226" i="2"/>
  <c r="AV321" i="2"/>
  <c r="AV257" i="2"/>
  <c r="AV155" i="2"/>
  <c r="AV312" i="2"/>
  <c r="AV307" i="2"/>
  <c r="AV581" i="2"/>
  <c r="AV562" i="2"/>
  <c r="AV195" i="2"/>
  <c r="AV81" i="2"/>
  <c r="AV737" i="2"/>
  <c r="AV239" i="2"/>
  <c r="AV643" i="2"/>
  <c r="AV106" i="2"/>
  <c r="AV19" i="2"/>
  <c r="AV150" i="2"/>
  <c r="AV627" i="2"/>
  <c r="AV381" i="2"/>
  <c r="AV116" i="2"/>
  <c r="AV569" i="2"/>
  <c r="AV137" i="2"/>
  <c r="AV268" i="2"/>
  <c r="AV507" i="2"/>
  <c r="AV282" i="2"/>
  <c r="AV41" i="2"/>
  <c r="AV193" i="2"/>
  <c r="AV515" i="2"/>
  <c r="AV175" i="2"/>
  <c r="AV341" i="2"/>
  <c r="AV53" i="2"/>
  <c r="AV601" i="2"/>
  <c r="AV470" i="2"/>
  <c r="AV715" i="2"/>
  <c r="AV84" i="2"/>
  <c r="AV671" i="2"/>
  <c r="AV61" i="2"/>
  <c r="AV215" i="2"/>
  <c r="AV712" i="2"/>
  <c r="AV439" i="2"/>
  <c r="AV176" i="2"/>
  <c r="AV260" i="2"/>
  <c r="AV227" i="2"/>
  <c r="AV548" i="2"/>
  <c r="AV530" i="2"/>
  <c r="AV665" i="2"/>
  <c r="AV489" i="2"/>
  <c r="AV64" i="2"/>
  <c r="AV135" i="2"/>
  <c r="AV578" i="2"/>
  <c r="AV29" i="2"/>
  <c r="AV502" i="2"/>
  <c r="AV42" i="2"/>
  <c r="AV233" i="2"/>
  <c r="AV118" i="2"/>
  <c r="AV6" i="2"/>
  <c r="AV390" i="2"/>
  <c r="AV5" i="2"/>
  <c r="AV474" i="2"/>
  <c r="AV376" i="2"/>
  <c r="Y45" i="3"/>
  <c r="Y19" i="3"/>
  <c r="Y24" i="3"/>
  <c r="Y5" i="3"/>
  <c r="Y38" i="3"/>
  <c r="Y21" i="3"/>
  <c r="Y68" i="3"/>
  <c r="Y110" i="3"/>
  <c r="Y12" i="3"/>
  <c r="W115" i="3"/>
  <c r="W49" i="3"/>
  <c r="W24" i="3"/>
  <c r="W31" i="3"/>
  <c r="W108" i="3"/>
  <c r="W16" i="3"/>
  <c r="W121" i="3"/>
  <c r="W19" i="3"/>
  <c r="W28" i="3"/>
  <c r="W82" i="3"/>
  <c r="W74" i="3"/>
  <c r="W11" i="3"/>
  <c r="W41" i="3"/>
  <c r="AV460" i="2"/>
  <c r="AV250" i="2"/>
  <c r="AV124" i="2"/>
  <c r="AV47" i="2"/>
  <c r="AV472" i="2"/>
  <c r="AV544" i="2"/>
  <c r="AV127" i="2"/>
  <c r="AV72" i="2"/>
  <c r="AV500" i="2"/>
  <c r="AV511" i="2"/>
  <c r="AV292" i="2"/>
  <c r="AV622" i="2"/>
  <c r="AV397" i="2"/>
  <c r="AV495" i="2"/>
  <c r="AV82" i="2"/>
  <c r="AV441" i="2"/>
  <c r="AV23" i="2"/>
  <c r="AV448" i="2"/>
  <c r="AV412" i="2"/>
  <c r="AV8" i="2"/>
  <c r="AV289" i="2"/>
  <c r="AV262" i="2"/>
  <c r="AV213" i="2"/>
  <c r="AV208" i="2"/>
  <c r="AV734" i="2"/>
  <c r="AV143" i="2"/>
  <c r="AV594" i="2"/>
  <c r="AV582" i="2"/>
  <c r="AV634" i="2"/>
  <c r="AV91" i="2"/>
  <c r="AV576" i="2"/>
  <c r="AV224" i="2"/>
  <c r="AV642" i="2"/>
  <c r="AV533" i="2"/>
  <c r="AV563" i="2"/>
  <c r="AV663" i="2"/>
  <c r="AV624" i="2"/>
  <c r="AV305" i="2"/>
  <c r="AV161" i="2"/>
  <c r="AV138" i="2"/>
  <c r="AV405" i="2"/>
  <c r="AV640" i="2"/>
  <c r="AV404" i="2"/>
  <c r="AV192" i="2"/>
  <c r="AV693" i="2"/>
  <c r="AV455" i="2"/>
  <c r="AV240" i="2"/>
  <c r="AV277" i="2"/>
  <c r="AV16" i="2"/>
  <c r="AV467" i="2"/>
  <c r="AV361" i="2"/>
  <c r="AV59" i="2"/>
  <c r="AV101" i="2"/>
  <c r="AV347" i="2"/>
  <c r="AV595" i="2"/>
  <c r="AV599" i="2"/>
  <c r="AV263" i="2"/>
  <c r="AV283" i="2"/>
  <c r="AV375" i="2"/>
  <c r="AV591" i="2"/>
  <c r="AV343" i="2"/>
  <c r="AV568" i="2"/>
  <c r="Z69" i="3" l="1"/>
  <c r="X19" i="3"/>
  <c r="Z38" i="3"/>
  <c r="X114" i="3"/>
  <c r="Z46" i="3"/>
  <c r="X121" i="3"/>
  <c r="Z5" i="3"/>
  <c r="X36" i="3"/>
  <c r="Z84" i="3"/>
  <c r="X51" i="3"/>
  <c r="Z62" i="3"/>
  <c r="X32" i="3"/>
  <c r="Z13" i="3"/>
  <c r="X101" i="3"/>
  <c r="X110" i="3"/>
  <c r="Z36" i="3"/>
  <c r="X65" i="3"/>
  <c r="X89" i="3"/>
  <c r="Z120" i="3"/>
  <c r="X84" i="3"/>
  <c r="Z40" i="3"/>
  <c r="X40" i="3"/>
  <c r="Z78" i="3"/>
  <c r="X118" i="3"/>
  <c r="Z6" i="3"/>
  <c r="Z60" i="3"/>
  <c r="X120" i="3"/>
  <c r="Z80" i="3"/>
  <c r="Z24" i="3"/>
  <c r="X59" i="3"/>
  <c r="Z89" i="3"/>
  <c r="X34" i="3"/>
  <c r="Z2" i="3"/>
  <c r="X35" i="3"/>
  <c r="Z111" i="3"/>
  <c r="X103" i="3"/>
  <c r="X92" i="3"/>
  <c r="Z105" i="3"/>
  <c r="X21" i="3"/>
  <c r="X5" i="3"/>
  <c r="Z95" i="3"/>
  <c r="X102" i="3"/>
  <c r="Z103" i="3"/>
  <c r="Z86" i="3"/>
  <c r="Z16" i="3"/>
  <c r="X90" i="3"/>
  <c r="Z85" i="3"/>
  <c r="Z63" i="3"/>
  <c r="Z25" i="3"/>
  <c r="Z48" i="3"/>
  <c r="Z19" i="3"/>
  <c r="X26" i="3"/>
  <c r="Z30" i="3"/>
  <c r="X4" i="3"/>
  <c r="X27" i="3"/>
  <c r="X71" i="3"/>
  <c r="Z106" i="3"/>
  <c r="X72" i="3"/>
  <c r="X54" i="3"/>
  <c r="Z74" i="3"/>
  <c r="X99" i="3"/>
  <c r="X76" i="3"/>
  <c r="X106" i="3"/>
  <c r="Z104" i="3"/>
  <c r="Z57" i="3"/>
  <c r="Z33" i="3"/>
  <c r="X3" i="3"/>
  <c r="Z117" i="3"/>
  <c r="Z76" i="3"/>
  <c r="X7" i="3"/>
  <c r="X10" i="3"/>
  <c r="X16" i="3"/>
  <c r="X31" i="3"/>
  <c r="Z45" i="3"/>
  <c r="X48" i="3"/>
  <c r="Z81" i="3"/>
  <c r="X78" i="3"/>
  <c r="X12" i="3"/>
  <c r="Z17" i="3"/>
  <c r="X23" i="3"/>
  <c r="X117" i="3"/>
  <c r="Z11" i="3"/>
  <c r="X46" i="3"/>
  <c r="X66" i="3"/>
  <c r="X42" i="3"/>
  <c r="Z121" i="3"/>
  <c r="Z73" i="3"/>
  <c r="Z55" i="3"/>
  <c r="Z58" i="3"/>
  <c r="Z54" i="3"/>
  <c r="Z35" i="3"/>
  <c r="X116" i="3"/>
  <c r="X24" i="3"/>
  <c r="X85" i="3"/>
  <c r="Z29" i="3"/>
  <c r="X73" i="3"/>
  <c r="X57" i="3"/>
  <c r="X83" i="3"/>
  <c r="Z31" i="3"/>
  <c r="X79" i="3"/>
  <c r="X68" i="3"/>
  <c r="Z52" i="3"/>
  <c r="X122" i="3"/>
  <c r="X13" i="3"/>
  <c r="X61" i="3"/>
  <c r="X38" i="3"/>
  <c r="Z42" i="3"/>
  <c r="Z102" i="3"/>
  <c r="Z94" i="3"/>
  <c r="Z51" i="3"/>
  <c r="Z101" i="3"/>
  <c r="Z20" i="3"/>
  <c r="Z99" i="3"/>
  <c r="Z115" i="3"/>
  <c r="X108" i="3"/>
  <c r="X49" i="3"/>
  <c r="Z15" i="3"/>
  <c r="Z77" i="3"/>
  <c r="Z100" i="3"/>
  <c r="X75" i="3"/>
  <c r="Z43" i="3"/>
  <c r="Z7" i="3"/>
  <c r="X14" i="3"/>
  <c r="Z53" i="3"/>
  <c r="X63" i="3"/>
  <c r="X8" i="3"/>
  <c r="X95" i="3"/>
  <c r="Z122" i="3"/>
  <c r="X56" i="3"/>
  <c r="Z98" i="3"/>
  <c r="Z82" i="3"/>
  <c r="X100" i="3"/>
  <c r="Z50" i="3"/>
  <c r="Z14" i="3"/>
  <c r="Z26" i="3"/>
  <c r="X115" i="3"/>
  <c r="X80" i="3"/>
  <c r="Z72" i="3"/>
  <c r="Z79" i="3"/>
  <c r="X30" i="3"/>
  <c r="Z27" i="3"/>
  <c r="Z119" i="3"/>
  <c r="X113" i="3"/>
  <c r="Z37" i="3"/>
  <c r="X93" i="3"/>
  <c r="Z109" i="3"/>
  <c r="X17" i="3"/>
  <c r="Z67" i="3"/>
  <c r="X69" i="3"/>
  <c r="Z61" i="3"/>
  <c r="X86" i="3"/>
  <c r="Z34" i="3"/>
  <c r="X20" i="3"/>
  <c r="Z83" i="3"/>
  <c r="Z44" i="3"/>
  <c r="X109" i="3"/>
  <c r="X37" i="3"/>
  <c r="Z23" i="3"/>
  <c r="X29" i="3"/>
  <c r="Z3" i="3"/>
  <c r="X98" i="3"/>
  <c r="Z47" i="3"/>
  <c r="X77" i="3"/>
  <c r="Z88" i="3"/>
  <c r="X50" i="3"/>
  <c r="Z92" i="3"/>
  <c r="X53" i="3"/>
  <c r="Z114" i="3"/>
  <c r="X44" i="3"/>
  <c r="Z91" i="3"/>
  <c r="X87" i="3"/>
  <c r="Z8" i="3"/>
  <c r="X81" i="3"/>
  <c r="Z10" i="3"/>
  <c r="X70" i="3"/>
  <c r="Z118" i="3"/>
  <c r="X104" i="3"/>
  <c r="X41" i="3"/>
  <c r="X74" i="3"/>
  <c r="X25" i="3"/>
  <c r="Z97" i="3"/>
  <c r="X88" i="3"/>
  <c r="Z56" i="3"/>
  <c r="X2" i="3"/>
  <c r="Z28" i="3"/>
  <c r="X67" i="3"/>
  <c r="Z59" i="3"/>
  <c r="X119" i="3"/>
  <c r="X112" i="3"/>
  <c r="Z65" i="3"/>
  <c r="X107" i="3"/>
  <c r="Z4" i="3"/>
  <c r="X58" i="3"/>
  <c r="Z93" i="3"/>
  <c r="X94" i="3"/>
  <c r="Z49" i="3"/>
  <c r="X43" i="3"/>
  <c r="Z75" i="3"/>
  <c r="X22" i="3"/>
  <c r="Z12" i="3"/>
  <c r="X82" i="3"/>
  <c r="Z68" i="3"/>
  <c r="X96" i="3"/>
  <c r="Z96" i="3"/>
  <c r="X105" i="3"/>
  <c r="Z18" i="3"/>
  <c r="X60" i="3"/>
  <c r="Z39" i="3"/>
  <c r="X33" i="3"/>
  <c r="Z32" i="3"/>
  <c r="Z41" i="3"/>
  <c r="Z90" i="3"/>
  <c r="X55" i="3"/>
  <c r="Z87" i="3"/>
  <c r="X64" i="3"/>
  <c r="Z70" i="3"/>
  <c r="X18" i="3"/>
  <c r="Z9" i="3"/>
  <c r="X47" i="3"/>
  <c r="Z107" i="3"/>
  <c r="X62" i="3"/>
  <c r="X11" i="3"/>
  <c r="Z110" i="3"/>
  <c r="X28" i="3"/>
  <c r="Z21" i="3"/>
  <c r="X15" i="3"/>
  <c r="Z113" i="3"/>
  <c r="X6" i="3"/>
  <c r="Z22" i="3"/>
  <c r="X52" i="3"/>
  <c r="Z71" i="3"/>
  <c r="X97" i="3"/>
  <c r="Z116" i="3"/>
  <c r="Z66" i="3"/>
  <c r="X39" i="3"/>
  <c r="Z108" i="3"/>
  <c r="X45" i="3"/>
  <c r="Z64" i="3"/>
  <c r="X91" i="3"/>
  <c r="Z112" i="3"/>
  <c r="X9" i="3"/>
  <c r="X111" i="3"/>
</calcChain>
</file>

<file path=xl/sharedStrings.xml><?xml version="1.0" encoding="utf-8"?>
<sst xmlns="http://schemas.openxmlformats.org/spreadsheetml/2006/main" count="19679" uniqueCount="10455">
  <si>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</si>
  <si>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</si>
  <si>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</si>
  <si>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</si>
  <si>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</si>
  <si>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</si>
  <si>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</si>
  <si>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</si>
  <si>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</si>
  <si>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</si>
  <si>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</si>
  <si>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</si>
  <si>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</si>
  <si>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</si>
  <si>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</si>
  <si>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</si>
  <si>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</si>
  <si>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</si>
  <si>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</si>
  <si>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</si>
  <si>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</si>
  <si>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</si>
  <si>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</si>
  <si>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</si>
  <si>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</si>
  <si>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Bharti Airtel Ltd</t>
  </si>
  <si>
    <t>BHARTIARTL</t>
  </si>
  <si>
    <t>Telecom Services</t>
  </si>
  <si>
    <t>ICICI Bank Ltd</t>
  </si>
  <si>
    <t>ICICIBANK</t>
  </si>
  <si>
    <t>Infosys Ltd</t>
  </si>
  <si>
    <t>INFY</t>
  </si>
  <si>
    <t>Hindustan Unilever Ltd</t>
  </si>
  <si>
    <t>HINDUNILVR</t>
  </si>
  <si>
    <t>FMCG - Household Products</t>
  </si>
  <si>
    <t>State Bank of India</t>
  </si>
  <si>
    <t>SBIN</t>
  </si>
  <si>
    <t>Public Banks</t>
  </si>
  <si>
    <t>ITC Ltd</t>
  </si>
  <si>
    <t>ITC</t>
  </si>
  <si>
    <t>FMCG - Tobacco</t>
  </si>
  <si>
    <t>Life Insurance Corporation Of India</t>
  </si>
  <si>
    <t>LICI</t>
  </si>
  <si>
    <t>Insurance</t>
  </si>
  <si>
    <t>Larsen and Toubro Ltd</t>
  </si>
  <si>
    <t>LT</t>
  </si>
  <si>
    <t>Construction &amp; Engineering</t>
  </si>
  <si>
    <t>HCL Technologies Ltd</t>
  </si>
  <si>
    <t>HCLTECH</t>
  </si>
  <si>
    <t>Bajaj Finance Ltd</t>
  </si>
  <si>
    <t>BAJFINANCE</t>
  </si>
  <si>
    <t>Consumer Finance</t>
  </si>
  <si>
    <t>Sun Pharmaceutical Industries Ltd</t>
  </si>
  <si>
    <t>SUNPHARMA</t>
  </si>
  <si>
    <t>Pharmaceuticals</t>
  </si>
  <si>
    <t>NTPC Ltd</t>
  </si>
  <si>
    <t>NTPC</t>
  </si>
  <si>
    <t>Power Generation</t>
  </si>
  <si>
    <t>Maruti Suzuki India Ltd</t>
  </si>
  <si>
    <t>MARUTI</t>
  </si>
  <si>
    <t>Four Wheelers</t>
  </si>
  <si>
    <t>Axis Bank Ltd</t>
  </si>
  <si>
    <t>AXISBANK</t>
  </si>
  <si>
    <t>Kotak Mahindra Bank Ltd</t>
  </si>
  <si>
    <t>KOTAKBANK</t>
  </si>
  <si>
    <t>Oil and Natural Gas Corporation Ltd</t>
  </si>
  <si>
    <t>ONGC</t>
  </si>
  <si>
    <t>Oil &amp; Gas - Exploration &amp; Production</t>
  </si>
  <si>
    <t>Tata Motors Ltd</t>
  </si>
  <si>
    <t>TATAMOTORS</t>
  </si>
  <si>
    <t>Mahindra and Mahindra Ltd</t>
  </si>
  <si>
    <t>M&amp;M</t>
  </si>
  <si>
    <t>Avenue Supermarts Ltd</t>
  </si>
  <si>
    <t>DMART</t>
  </si>
  <si>
    <t>Retail - Department Stores</t>
  </si>
  <si>
    <t>Adani Enterprises Ltd</t>
  </si>
  <si>
    <t>ADANIENT</t>
  </si>
  <si>
    <t>Commodities Trading</t>
  </si>
  <si>
    <t>UltraTech Cement Ltd</t>
  </si>
  <si>
    <t>ULTRACEMCO</t>
  </si>
  <si>
    <t>Cement</t>
  </si>
  <si>
    <t>Titan Company Ltd</t>
  </si>
  <si>
    <t>TITAN</t>
  </si>
  <si>
    <t>Precious Metals, Jewellery &amp; Watches</t>
  </si>
  <si>
    <t>Bajaj Auto Ltd</t>
  </si>
  <si>
    <t>BAJAJ-AUTO</t>
  </si>
  <si>
    <t>Two Wheelers</t>
  </si>
  <si>
    <t>Adani Green Energy Ltd</t>
  </si>
  <si>
    <t>ADANIGREEN</t>
  </si>
  <si>
    <t>Renewable Energy</t>
  </si>
  <si>
    <t>Asian Paints Ltd</t>
  </si>
  <si>
    <t>ASIANPAINT</t>
  </si>
  <si>
    <t>Paints</t>
  </si>
  <si>
    <t>Power Grid Corporation of India Ltd</t>
  </si>
  <si>
    <t>POWERGRID</t>
  </si>
  <si>
    <t>Power Transmission &amp; Distribution</t>
  </si>
  <si>
    <t>Adani Ports and Special Economic Zone Ltd</t>
  </si>
  <si>
    <t>ADANIPORTS</t>
  </si>
  <si>
    <t>Ports</t>
  </si>
  <si>
    <t>Bajaj Finserv Ltd</t>
  </si>
  <si>
    <t>BAJAJFINSV</t>
  </si>
  <si>
    <t>Coal India Ltd</t>
  </si>
  <si>
    <t>COALINDIA</t>
  </si>
  <si>
    <t>Mining - Coal</t>
  </si>
  <si>
    <t>Hindustan Aeronautics Ltd</t>
  </si>
  <si>
    <t>HAL</t>
  </si>
  <si>
    <t>Aerospace &amp; Defense Equipments</t>
  </si>
  <si>
    <t>Wipro Ltd</t>
  </si>
  <si>
    <t>WIPRO</t>
  </si>
  <si>
    <t>Trent Ltd</t>
  </si>
  <si>
    <t>TRENT</t>
  </si>
  <si>
    <t>Retail - Apparel</t>
  </si>
  <si>
    <t>Nestle India Ltd</t>
  </si>
  <si>
    <t>NESTLEIND</t>
  </si>
  <si>
    <t>FMCG - Foods</t>
  </si>
  <si>
    <t>Adani Power Ltd</t>
  </si>
  <si>
    <t>ADANIPOWER</t>
  </si>
  <si>
    <t>Zomato Ltd</t>
  </si>
  <si>
    <t>ZOMATO</t>
  </si>
  <si>
    <t>Online Services</t>
  </si>
  <si>
    <t>Siemens Ltd</t>
  </si>
  <si>
    <t>SIEMENS</t>
  </si>
  <si>
    <t>Conglomerates</t>
  </si>
  <si>
    <t>JSW Steel Ltd</t>
  </si>
  <si>
    <t>JSWSTEEL</t>
  </si>
  <si>
    <t>Iron &amp; Steel</t>
  </si>
  <si>
    <t>Indian Oil Corporation Ltd</t>
  </si>
  <si>
    <t>IOC</t>
  </si>
  <si>
    <t>Jio Financial Services Ltd</t>
  </si>
  <si>
    <t>JIOFIN</t>
  </si>
  <si>
    <t>DLF Ltd</t>
  </si>
  <si>
    <t>DLF</t>
  </si>
  <si>
    <t>Real Estate</t>
  </si>
  <si>
    <t>Varun Beverages Ltd</t>
  </si>
  <si>
    <t>VBL</t>
  </si>
  <si>
    <t>Soft Drinks</t>
  </si>
  <si>
    <t>Hindustan Zinc Ltd</t>
  </si>
  <si>
    <t>HINDZINC</t>
  </si>
  <si>
    <t>Mining - Diversified</t>
  </si>
  <si>
    <t>Indian Railway Finance Corp Ltd</t>
  </si>
  <si>
    <t>IRFC</t>
  </si>
  <si>
    <t>Specialized Finance</t>
  </si>
  <si>
    <t>Bharat Electronics Ltd</t>
  </si>
  <si>
    <t>BEL</t>
  </si>
  <si>
    <t>Electronic Equipments</t>
  </si>
  <si>
    <t>Tata Steel Ltd</t>
  </si>
  <si>
    <t>TATASTEEL</t>
  </si>
  <si>
    <t>Interglobe Aviation Ltd</t>
  </si>
  <si>
    <t>INDIGO</t>
  </si>
  <si>
    <t>Airlines</t>
  </si>
  <si>
    <t>LTIMindtree Ltd</t>
  </si>
  <si>
    <t>LTIM</t>
  </si>
  <si>
    <t>SBI Life Insurance Company Ltd</t>
  </si>
  <si>
    <t>SBILIFE</t>
  </si>
  <si>
    <t>Grasim Industries Ltd</t>
  </si>
  <si>
    <t>GRASIM</t>
  </si>
  <si>
    <t>Vedanta Ltd</t>
  </si>
  <si>
    <t>VEDL</t>
  </si>
  <si>
    <t>Metals - Diversified</t>
  </si>
  <si>
    <t>Pidilite Industries Ltd</t>
  </si>
  <si>
    <t>PIDILITIND</t>
  </si>
  <si>
    <t>Diversified Chemicals</t>
  </si>
  <si>
    <t>ABB India Ltd</t>
  </si>
  <si>
    <t>ABB</t>
  </si>
  <si>
    <t>Heavy Electrical Equipments</t>
  </si>
  <si>
    <t>Power Finance Corporation Ltd</t>
  </si>
  <si>
    <t>PFC</t>
  </si>
  <si>
    <t>Tech Mahindra Ltd</t>
  </si>
  <si>
    <t>TECHM</t>
  </si>
  <si>
    <t>Hindalco Industries Ltd</t>
  </si>
  <si>
    <t>HINDALCO</t>
  </si>
  <si>
    <t>Metals - Aluminium</t>
  </si>
  <si>
    <t>HDFC Life Insurance Company Ltd</t>
  </si>
  <si>
    <t>HDFCLIFE</t>
  </si>
  <si>
    <t>Ambuja Cements Ltd</t>
  </si>
  <si>
    <t>AMBUJACEM</t>
  </si>
  <si>
    <t>Britannia Industries Ltd</t>
  </si>
  <si>
    <t>BRITANNIA</t>
  </si>
  <si>
    <t>Godrej Consumer Products Ltd</t>
  </si>
  <si>
    <t>GODREJCP</t>
  </si>
  <si>
    <t>FMCG - Personal Products</t>
  </si>
  <si>
    <t>Divi's Laboratories Ltd</t>
  </si>
  <si>
    <t>DIVISLAB</t>
  </si>
  <si>
    <t>Labs &amp; Life Sciences Services</t>
  </si>
  <si>
    <t>Bharat Petroleum Corporation Ltd</t>
  </si>
  <si>
    <t>BPCL</t>
  </si>
  <si>
    <t>REC Limited</t>
  </si>
  <si>
    <t>RECLTD</t>
  </si>
  <si>
    <t>Tata Power Company Ltd</t>
  </si>
  <si>
    <t>TATAPOWER</t>
  </si>
  <si>
    <t>Gail (India) Ltd</t>
  </si>
  <si>
    <t>GAIL</t>
  </si>
  <si>
    <t>Gas Distribution</t>
  </si>
  <si>
    <t>Macrotech Developers Ltd</t>
  </si>
  <si>
    <t>LODHA</t>
  </si>
  <si>
    <t>Samvardhana Motherson International Ltd</t>
  </si>
  <si>
    <t>MOTHERSON</t>
  </si>
  <si>
    <t>Auto Parts</t>
  </si>
  <si>
    <t>JSW Energy Ltd</t>
  </si>
  <si>
    <t>JSWENERGY</t>
  </si>
  <si>
    <t>Bajaj Housing Finance Ltd</t>
  </si>
  <si>
    <t>BAJAJHFL</t>
  </si>
  <si>
    <t>Eicher Motors Ltd</t>
  </si>
  <si>
    <t>EICHERMOT</t>
  </si>
  <si>
    <t>Trucks &amp; Buses</t>
  </si>
  <si>
    <t>Cholamandalam Investment and Finance Company Ltd</t>
  </si>
  <si>
    <t>CHOLAFIN</t>
  </si>
  <si>
    <t>TVS Motor Company Ltd</t>
  </si>
  <si>
    <t>TVSMOTOR</t>
  </si>
  <si>
    <t>Shriram Finance Ltd</t>
  </si>
  <si>
    <t>SHRIRAMFIN</t>
  </si>
  <si>
    <t>Cipla Ltd</t>
  </si>
  <si>
    <t>CIPLA</t>
  </si>
  <si>
    <t>Havells India Ltd</t>
  </si>
  <si>
    <t>HAVELLS</t>
  </si>
  <si>
    <t>Electrical Components &amp; Equipments</t>
  </si>
  <si>
    <t>Bajaj Holdings and Investment Ltd</t>
  </si>
  <si>
    <t>BAJAJHLDNG</t>
  </si>
  <si>
    <t>Asset Management</t>
  </si>
  <si>
    <t>Bank of Baroda Ltd</t>
  </si>
  <si>
    <t>BANKBARODA</t>
  </si>
  <si>
    <t>Adani Energy Solutions Ltd</t>
  </si>
  <si>
    <t>ADANIENSOL</t>
  </si>
  <si>
    <t>Power Infrastructure</t>
  </si>
  <si>
    <t>Tata Consumer Products Ltd</t>
  </si>
  <si>
    <t>TATACONSUM</t>
  </si>
  <si>
    <t>Tea &amp; Coffee</t>
  </si>
  <si>
    <t>Hero MotoCorp Ltd</t>
  </si>
  <si>
    <t>HEROMOTOCO</t>
  </si>
  <si>
    <t>Punjab National Bank</t>
  </si>
  <si>
    <t>PNB</t>
  </si>
  <si>
    <t>Dabur India Ltd</t>
  </si>
  <si>
    <t>DABUR</t>
  </si>
  <si>
    <t>Torrent Pharmaceuticals Ltd</t>
  </si>
  <si>
    <t>TORNTPHARM</t>
  </si>
  <si>
    <t>Indusind Bank Ltd</t>
  </si>
  <si>
    <t>INDUSINDBK</t>
  </si>
  <si>
    <t>United Spirits Ltd</t>
  </si>
  <si>
    <t>UNITDSPR</t>
  </si>
  <si>
    <t>Alcoholic Beverages</t>
  </si>
  <si>
    <t>CG Power and Industrial Solutions Ltd</t>
  </si>
  <si>
    <t>CGPOWER</t>
  </si>
  <si>
    <t>Suzlon Energy Ltd</t>
  </si>
  <si>
    <t>SUZLON</t>
  </si>
  <si>
    <t>Renewable Energy Equipment &amp; Services</t>
  </si>
  <si>
    <t>Rail Vikas Nigam Ltd</t>
  </si>
  <si>
    <t>RVNL</t>
  </si>
  <si>
    <t>ICICI Prudential Life Insurance Company Ltd</t>
  </si>
  <si>
    <t>ICICIPRULI</t>
  </si>
  <si>
    <t>ICICI Lombard General Insurance Company Ltd</t>
  </si>
  <si>
    <t>ICICIGI</t>
  </si>
  <si>
    <t>Indian Overseas Bank</t>
  </si>
  <si>
    <t>IOB</t>
  </si>
  <si>
    <t>Dr Reddy's Laboratories Ltd</t>
  </si>
  <si>
    <t>DRREDDY</t>
  </si>
  <si>
    <t>Zydus Lifesciences Ltd</t>
  </si>
  <si>
    <t>ZYDUSLIFE</t>
  </si>
  <si>
    <t>Cummins India Ltd</t>
  </si>
  <si>
    <t>CUMMINSIND</t>
  </si>
  <si>
    <t>Industrial Machinery</t>
  </si>
  <si>
    <t>Bosch Ltd</t>
  </si>
  <si>
    <t>BOSCHLTD</t>
  </si>
  <si>
    <t>Info Edge (India) Ltd</t>
  </si>
  <si>
    <t>NAUKRI</t>
  </si>
  <si>
    <t>Max Healthcare Institute Ltd</t>
  </si>
  <si>
    <t>MAXHEALTH</t>
  </si>
  <si>
    <t>Hospitals &amp; Diagnostic Centres</t>
  </si>
  <si>
    <t>Indus Towers Ltd</t>
  </si>
  <si>
    <t>INDUSTOWER</t>
  </si>
  <si>
    <t>Telecom Infrastructure</t>
  </si>
  <si>
    <t>Jindal Steel And Power Ltd</t>
  </si>
  <si>
    <t>JINDALSTEL</t>
  </si>
  <si>
    <t>Apollo Hospitals Enterprise Ltd</t>
  </si>
  <si>
    <t>APOLLOHOSP</t>
  </si>
  <si>
    <t>Mankind Pharma Ltd</t>
  </si>
  <si>
    <t>MANKIND</t>
  </si>
  <si>
    <t>Solar Industries India Ltd</t>
  </si>
  <si>
    <t>SOLARINDS</t>
  </si>
  <si>
    <t>Commodity Chemicals</t>
  </si>
  <si>
    <t>Indian Hotels Company Ltd</t>
  </si>
  <si>
    <t>INDHOTEL</t>
  </si>
  <si>
    <t>Hotels, Resorts &amp; Cruise Lines</t>
  </si>
  <si>
    <t>GMR Airports Ltd</t>
  </si>
  <si>
    <t>GMRINFRA</t>
  </si>
  <si>
    <t>Colgate-Palmolive (India) Ltd</t>
  </si>
  <si>
    <t>COLPAL</t>
  </si>
  <si>
    <t>Polycab India Ltd</t>
  </si>
  <si>
    <t>POLYCAB</t>
  </si>
  <si>
    <t>Oracle Financial Services Software Ltd</t>
  </si>
  <si>
    <t>OFSS</t>
  </si>
  <si>
    <t>Software Services</t>
  </si>
  <si>
    <t>Lupin Ltd</t>
  </si>
  <si>
    <t>LUPIN</t>
  </si>
  <si>
    <t>IDBI Bank Ltd</t>
  </si>
  <si>
    <t>IDBI</t>
  </si>
  <si>
    <t>Private Bank</t>
  </si>
  <si>
    <t>Canara Bank Ltd</t>
  </si>
  <si>
    <t>CANBK</t>
  </si>
  <si>
    <t>NHPC Ltd</t>
  </si>
  <si>
    <t>NHPC</t>
  </si>
  <si>
    <t>Union Bank of India Ltd</t>
  </si>
  <si>
    <t>UNIONBANK</t>
  </si>
  <si>
    <t>HDFC Asset Management Company Ltd</t>
  </si>
  <si>
    <t>HDFCAMC</t>
  </si>
  <si>
    <t>Bharat Heavy Electricals Ltd</t>
  </si>
  <si>
    <t>BHEL</t>
  </si>
  <si>
    <t>Marico Ltd</t>
  </si>
  <si>
    <t>MARICO</t>
  </si>
  <si>
    <t>Oil India Ltd</t>
  </si>
  <si>
    <t>OIL</t>
  </si>
  <si>
    <t>Torrent Power Ltd</t>
  </si>
  <si>
    <t>TORNTPOWER</t>
  </si>
  <si>
    <t>Shree Cement Ltd</t>
  </si>
  <si>
    <t>SHREECEM</t>
  </si>
  <si>
    <t>Mazagon Dock Shipbuilders Ltd</t>
  </si>
  <si>
    <t>MAZDOCK</t>
  </si>
  <si>
    <t>Shipbuilding</t>
  </si>
  <si>
    <t>PB Fintech Ltd</t>
  </si>
  <si>
    <t>POLICYBZR</t>
  </si>
  <si>
    <t>Aurobindo Pharma Ltd</t>
  </si>
  <si>
    <t>AUROPHARMA</t>
  </si>
  <si>
    <t>Adani Total Gas Ltd</t>
  </si>
  <si>
    <t>ATGL</t>
  </si>
  <si>
    <t>Hindustan Petroleum Corp Ltd</t>
  </si>
  <si>
    <t>HINDPETRO</t>
  </si>
  <si>
    <t>Dixon Technologies (India) Ltd</t>
  </si>
  <si>
    <t>DIXON</t>
  </si>
  <si>
    <t>Home Electronics &amp; Appliances</t>
  </si>
  <si>
    <t>Godrej Properties Ltd</t>
  </si>
  <si>
    <t>GODREJPROP</t>
  </si>
  <si>
    <t>Tube Investments of India Ltd</t>
  </si>
  <si>
    <t>TIINDIA</t>
  </si>
  <si>
    <t>Cycles</t>
  </si>
  <si>
    <t>Persistent Systems Ltd</t>
  </si>
  <si>
    <t>PERSISTENT</t>
  </si>
  <si>
    <t>Prestige Estates Projects Ltd</t>
  </si>
  <si>
    <t>PRESTIGE</t>
  </si>
  <si>
    <t>Muthoot Finance Ltd</t>
  </si>
  <si>
    <t>MUTHOOTFIN</t>
  </si>
  <si>
    <t>Kalyan Jewellers India Ltd</t>
  </si>
  <si>
    <t>KALYANKJIL</t>
  </si>
  <si>
    <t>SBI Cards and Payment Services Ltd</t>
  </si>
  <si>
    <t>SBICARD</t>
  </si>
  <si>
    <t>Payment Infrastructure</t>
  </si>
  <si>
    <t>Bharat Forge Ltd</t>
  </si>
  <si>
    <t>BHARATFORG</t>
  </si>
  <si>
    <t>Vodafone Idea Ltd</t>
  </si>
  <si>
    <t>IDEA</t>
  </si>
  <si>
    <t>Alkem Laboratories Ltd</t>
  </si>
  <si>
    <t>ALKEM</t>
  </si>
  <si>
    <t>Berger Paints India Ltd</t>
  </si>
  <si>
    <t>BERGEPAINT</t>
  </si>
  <si>
    <t>Bharti Hexacom Ltd</t>
  </si>
  <si>
    <t>BHARTIHEXA</t>
  </si>
  <si>
    <t>Yes Bank Ltd</t>
  </si>
  <si>
    <t>YESBANK</t>
  </si>
  <si>
    <t>SRF Ltd</t>
  </si>
  <si>
    <t>SRF</t>
  </si>
  <si>
    <t>PI Industries Ltd</t>
  </si>
  <si>
    <t>PIIND</t>
  </si>
  <si>
    <t>Indian Railway Catering and Tourism Corporation Ltd</t>
  </si>
  <si>
    <t>IRCTC</t>
  </si>
  <si>
    <t>Supreme Industries Ltd</t>
  </si>
  <si>
    <t>SUPREMEIND</t>
  </si>
  <si>
    <t>Plastic Products</t>
  </si>
  <si>
    <t>Ashok Leyland Ltd</t>
  </si>
  <si>
    <t>ASHOKLEY</t>
  </si>
  <si>
    <t>Linde India Ltd</t>
  </si>
  <si>
    <t>LINDEINDIA</t>
  </si>
  <si>
    <t>JSW Infrastructure Ltd</t>
  </si>
  <si>
    <t>JSWINFRA</t>
  </si>
  <si>
    <t>General Insurance Corporation of India</t>
  </si>
  <si>
    <t>GICRE</t>
  </si>
  <si>
    <t>Indian Bank</t>
  </si>
  <si>
    <t>INDIANB</t>
  </si>
  <si>
    <t>Oberoi Realty Ltd</t>
  </si>
  <si>
    <t>OBEROIRLTY</t>
  </si>
  <si>
    <t>Phoenix Mills Ltd</t>
  </si>
  <si>
    <t>PHOENIXLTD</t>
  </si>
  <si>
    <t>UNO Minda Ltd</t>
  </si>
  <si>
    <t>UNOMINDA</t>
  </si>
  <si>
    <t>Jindal Stainless Ltd</t>
  </si>
  <si>
    <t>JSL</t>
  </si>
  <si>
    <t>Voltas Ltd</t>
  </si>
  <si>
    <t>VOLTAS</t>
  </si>
  <si>
    <t>Fertilisers And Chemicals Travancore Ltd</t>
  </si>
  <si>
    <t>FACT</t>
  </si>
  <si>
    <t>Fertilizers &amp; Agro Chemicals</t>
  </si>
  <si>
    <t>Patanjali Foods Ltd</t>
  </si>
  <si>
    <t>PATANJALI</t>
  </si>
  <si>
    <t>Packaged Foods &amp; Meats</t>
  </si>
  <si>
    <t>Indian Renewable Energy Development Agency Ltd</t>
  </si>
  <si>
    <t>IREDA</t>
  </si>
  <si>
    <t>NMDC Ltd</t>
  </si>
  <si>
    <t>NMDC</t>
  </si>
  <si>
    <t>Mining - Iron Ore</t>
  </si>
  <si>
    <t>Thermax Limited</t>
  </si>
  <si>
    <t>THERMAX</t>
  </si>
  <si>
    <t>Abbott India Ltd</t>
  </si>
  <si>
    <t>ABBOTINDIA</t>
  </si>
  <si>
    <t>Schaeffler India Ltd</t>
  </si>
  <si>
    <t>SCHAEFFLER</t>
  </si>
  <si>
    <t>Balkrishna Industries Ltd</t>
  </si>
  <si>
    <t>BALKRISIND</t>
  </si>
  <si>
    <t>Tires &amp; Rubber</t>
  </si>
  <si>
    <t>Aditya Birla Capital Ltd</t>
  </si>
  <si>
    <t>ABCAPITAL</t>
  </si>
  <si>
    <t>Diversified Financials</t>
  </si>
  <si>
    <t>L&amp;T Technology Services Ltd</t>
  </si>
  <si>
    <t>LTTS</t>
  </si>
  <si>
    <t>MRF Ltd</t>
  </si>
  <si>
    <t>MRF</t>
  </si>
  <si>
    <t>UCO Bank</t>
  </si>
  <si>
    <t>UCOBANK</t>
  </si>
  <si>
    <t>Mphasis Ltd</t>
  </si>
  <si>
    <t>MPHASIS</t>
  </si>
  <si>
    <t>Fsn E-Commerce Ventures Ltd</t>
  </si>
  <si>
    <t>NYKAA</t>
  </si>
  <si>
    <t>Wellness Services</t>
  </si>
  <si>
    <t>Tata Communications Ltd</t>
  </si>
  <si>
    <t>TATACOMM</t>
  </si>
  <si>
    <t>Sundaram Finance Ltd</t>
  </si>
  <si>
    <t>SUNDARMFIN</t>
  </si>
  <si>
    <t>United Breweries Ltd</t>
  </si>
  <si>
    <t>UBL</t>
  </si>
  <si>
    <t>IDFC First Bank Ltd</t>
  </si>
  <si>
    <t>IDFCFIRSTB</t>
  </si>
  <si>
    <t>Container Corporation of India Ltd</t>
  </si>
  <si>
    <t>CONCOR</t>
  </si>
  <si>
    <t>Logistics</t>
  </si>
  <si>
    <t>AU Small Finance Bank Ltd</t>
  </si>
  <si>
    <t>AUBANK</t>
  </si>
  <si>
    <t>Hitachi Energy India Ltd</t>
  </si>
  <si>
    <t>POWERINDIA</t>
  </si>
  <si>
    <t>BSE Ltd</t>
  </si>
  <si>
    <t>BSE</t>
  </si>
  <si>
    <t>Stock Exchanges &amp; Ratings</t>
  </si>
  <si>
    <t>Procter &amp; Gamble Hygiene and Health Care Ltd</t>
  </si>
  <si>
    <t>PGHH</t>
  </si>
  <si>
    <t>Steel Authority of India Ltd</t>
  </si>
  <si>
    <t>SAIL</t>
  </si>
  <si>
    <t>Astral Ltd</t>
  </si>
  <si>
    <t>ASTRAL</t>
  </si>
  <si>
    <t>Building Products - Pipes</t>
  </si>
  <si>
    <t>SJVN Ltd</t>
  </si>
  <si>
    <t>SJVN</t>
  </si>
  <si>
    <t>Central Bank of India Ltd</t>
  </si>
  <si>
    <t>CENTRALBK</t>
  </si>
  <si>
    <t>Housing and Urban Development Corporation Ltd</t>
  </si>
  <si>
    <t>HUDCO</t>
  </si>
  <si>
    <t>Bank of India Ltd</t>
  </si>
  <si>
    <t>BANKINDIA</t>
  </si>
  <si>
    <t>Premier Energies Ltd</t>
  </si>
  <si>
    <t>PREMIERENE</t>
  </si>
  <si>
    <t>Ola Electric Mobility Ltd</t>
  </si>
  <si>
    <t>OLAELEC</t>
  </si>
  <si>
    <t>Tata Elxsi Ltd</t>
  </si>
  <si>
    <t>TATAELXSI</t>
  </si>
  <si>
    <t>Coromandel International Ltd</t>
  </si>
  <si>
    <t>COROMANDEL</t>
  </si>
  <si>
    <t>Petronet LNG Ltd</t>
  </si>
  <si>
    <t>PETRONET</t>
  </si>
  <si>
    <t>Oil &amp; Gas - Storage &amp; Transportation</t>
  </si>
  <si>
    <t>Cochin Shipyard Ltd</t>
  </si>
  <si>
    <t>COCHINSHIP</t>
  </si>
  <si>
    <t>Page Industries Ltd</t>
  </si>
  <si>
    <t>PAGEIND</t>
  </si>
  <si>
    <t>Apparel &amp; Accessories</t>
  </si>
  <si>
    <t>Motilal Oswal Financial Services Ltd</t>
  </si>
  <si>
    <t>MOTILALOFS</t>
  </si>
  <si>
    <t>Gujarat Fluorochemicals Ltd</t>
  </si>
  <si>
    <t>FLUOROCHEM</t>
  </si>
  <si>
    <t>Specialty Chemicals</t>
  </si>
  <si>
    <t>Sona BLW Precision Forgings Ltd</t>
  </si>
  <si>
    <t>SONACOMS</t>
  </si>
  <si>
    <t>Coforge Ltd</t>
  </si>
  <si>
    <t>COFORGE</t>
  </si>
  <si>
    <t>Jubilant Foodworks Ltd</t>
  </si>
  <si>
    <t>JUBLFOOD</t>
  </si>
  <si>
    <t>Restaurants &amp; Cafes</t>
  </si>
  <si>
    <t>Glenmark Pharmaceuticals Ltd</t>
  </si>
  <si>
    <t>GLENMARK</t>
  </si>
  <si>
    <t>GlaxoSmithKline Pharmaceuticals Ltd</t>
  </si>
  <si>
    <t>GLAXO</t>
  </si>
  <si>
    <t>ACC Ltd</t>
  </si>
  <si>
    <t>ACC</t>
  </si>
  <si>
    <t>Fortis Healthcare Ltd</t>
  </si>
  <si>
    <t>FORTIS</t>
  </si>
  <si>
    <t>Federal Bank Ltd</t>
  </si>
  <si>
    <t>FEDERALBNK</t>
  </si>
  <si>
    <t>Tata Technologies Ltd</t>
  </si>
  <si>
    <t>TATATECH</t>
  </si>
  <si>
    <t>L&amp;T Finance Ltd</t>
  </si>
  <si>
    <t>LTF</t>
  </si>
  <si>
    <t>KPIT Technologies Ltd</t>
  </si>
  <si>
    <t>KPITTECH</t>
  </si>
  <si>
    <t>Adani Wilmar Ltd</t>
  </si>
  <si>
    <t>AWL</t>
  </si>
  <si>
    <t>Escorts Kubota Ltd</t>
  </si>
  <si>
    <t>ESCORTS</t>
  </si>
  <si>
    <t>Tractors</t>
  </si>
  <si>
    <t>UPL Ltd</t>
  </si>
  <si>
    <t>UPL</t>
  </si>
  <si>
    <t>Honeywell Automation India Ltd</t>
  </si>
  <si>
    <t>HONAUT</t>
  </si>
  <si>
    <t>Biocon Ltd</t>
  </si>
  <si>
    <t>BIOCON</t>
  </si>
  <si>
    <t>Biotechnology</t>
  </si>
  <si>
    <t>Lloyds Metals And Energy Ltd</t>
  </si>
  <si>
    <t>LLOYDSME</t>
  </si>
  <si>
    <t>Gujarat Gas Ltd</t>
  </si>
  <si>
    <t>GUJGASLTD</t>
  </si>
  <si>
    <t>One 97 Communications Ltd</t>
  </si>
  <si>
    <t>PAYTM</t>
  </si>
  <si>
    <t>Business Support Services</t>
  </si>
  <si>
    <t>Bharat Dynamics Ltd</t>
  </si>
  <si>
    <t>BDL</t>
  </si>
  <si>
    <t>Nippon Life India Asset Management Ltd</t>
  </si>
  <si>
    <t>NAM-INDIA</t>
  </si>
  <si>
    <t>Bank of Maharashtra Ltd</t>
  </si>
  <si>
    <t>MAHABANK</t>
  </si>
  <si>
    <t>Godrej Industries Ltd</t>
  </si>
  <si>
    <t>GODREJIND</t>
  </si>
  <si>
    <t>AIA Engineering Ltd</t>
  </si>
  <si>
    <t>AIAENG</t>
  </si>
  <si>
    <t>Ge T&amp;D India Ltd</t>
  </si>
  <si>
    <t>GET&amp;D</t>
  </si>
  <si>
    <t>Max Financial Services Ltd</t>
  </si>
  <si>
    <t>MFSL</t>
  </si>
  <si>
    <t>APL Apollo Tubes Ltd</t>
  </si>
  <si>
    <t>APLAPOLLO</t>
  </si>
  <si>
    <t>360 One Wam Ltd</t>
  </si>
  <si>
    <t>360ONE</t>
  </si>
  <si>
    <t>Investment Banking &amp; Brokerage</t>
  </si>
  <si>
    <t>Blue Star Ltd</t>
  </si>
  <si>
    <t>BLUESTARCO</t>
  </si>
  <si>
    <t>Exide Industries Ltd</t>
  </si>
  <si>
    <t>EXIDEIND</t>
  </si>
  <si>
    <t>Batteries</t>
  </si>
  <si>
    <t>Mahindra and Mahindra Financial Services Ltd</t>
  </si>
  <si>
    <t>M&amp;MFIN</t>
  </si>
  <si>
    <t>Godfrey Phillips India Ltd</t>
  </si>
  <si>
    <t>GODFRYPHLP</t>
  </si>
  <si>
    <t>3M India Ltd</t>
  </si>
  <si>
    <t>3MINDIA</t>
  </si>
  <si>
    <t>Stationery</t>
  </si>
  <si>
    <t>Ajanta Pharma Ltd</t>
  </si>
  <si>
    <t>AJANTPHARM</t>
  </si>
  <si>
    <t>Deepak Nitrite Ltd</t>
  </si>
  <si>
    <t>DEEPAKNTR</t>
  </si>
  <si>
    <t>KEI Industries Ltd</t>
  </si>
  <si>
    <t>KEI</t>
  </si>
  <si>
    <t>Cables</t>
  </si>
  <si>
    <t>New India Assurance Company Ltd</t>
  </si>
  <si>
    <t>NIACL</t>
  </si>
  <si>
    <t>IRB Infrastructure Developers Ltd</t>
  </si>
  <si>
    <t>IRB</t>
  </si>
  <si>
    <t>Cholamandalam Financial Holdings Ltd</t>
  </si>
  <si>
    <t>CHOLAHLDNG</t>
  </si>
  <si>
    <t>Apar Industries Ltd</t>
  </si>
  <si>
    <t>APARINDS</t>
  </si>
  <si>
    <t>Indraprastha Gas Ltd</t>
  </si>
  <si>
    <t>IGL</t>
  </si>
  <si>
    <t>NLC India Ltd</t>
  </si>
  <si>
    <t>NLCINDIA</t>
  </si>
  <si>
    <t>Punjab &amp; Sind Bank</t>
  </si>
  <si>
    <t>PSB</t>
  </si>
  <si>
    <t>LIC Housing Finance Ltd</t>
  </si>
  <si>
    <t>LICHSGFIN</t>
  </si>
  <si>
    <t>Home Financing</t>
  </si>
  <si>
    <t>Syngene International Ltd</t>
  </si>
  <si>
    <t>SYNGENE</t>
  </si>
  <si>
    <t>IPCA Laboratories Ltd</t>
  </si>
  <si>
    <t>IPCALAB</t>
  </si>
  <si>
    <t>Star Health and Allied Insurance Company Ltd</t>
  </si>
  <si>
    <t>STARHEALTH</t>
  </si>
  <si>
    <t>J K Cement Ltd</t>
  </si>
  <si>
    <t>JKCEMENT</t>
  </si>
  <si>
    <t>Kaynes Technology India Ltd</t>
  </si>
  <si>
    <t>KAYNES</t>
  </si>
  <si>
    <t>Aditya Birla Fashion and Retail Ltd</t>
  </si>
  <si>
    <t>ABFRL</t>
  </si>
  <si>
    <t>Endurance Technologies Ltd</t>
  </si>
  <si>
    <t>ENDURANCE</t>
  </si>
  <si>
    <t>Dalmia Bharat Ltd</t>
  </si>
  <si>
    <t>DALBHARAT</t>
  </si>
  <si>
    <t>Tata Investment Corporation Ltd</t>
  </si>
  <si>
    <t>TATAINVEST</t>
  </si>
  <si>
    <t>Metro Brands Ltd</t>
  </si>
  <si>
    <t>METROBRAND</t>
  </si>
  <si>
    <t>Footwear</t>
  </si>
  <si>
    <t>CRISIL Ltd</t>
  </si>
  <si>
    <t>CRISIL</t>
  </si>
  <si>
    <t>Brainbees Solutions Ltd</t>
  </si>
  <si>
    <t>FIRSTCRY</t>
  </si>
  <si>
    <t>Bandhan Bank Ltd</t>
  </si>
  <si>
    <t>BANDHANBNK</t>
  </si>
  <si>
    <t>National Aluminium Co Ltd</t>
  </si>
  <si>
    <t>NATIONALUM</t>
  </si>
  <si>
    <t>Inox Wind Ltd</t>
  </si>
  <si>
    <t>INOXWIND</t>
  </si>
  <si>
    <t>Go Digit General Insurance Ltd</t>
  </si>
  <si>
    <t>GODIGIT</t>
  </si>
  <si>
    <t>KPR Mill Ltd</t>
  </si>
  <si>
    <t>KPRMILL</t>
  </si>
  <si>
    <t>Textiles</t>
  </si>
  <si>
    <t>Apollo Tyres Ltd</t>
  </si>
  <si>
    <t>APOLLOTYRE</t>
  </si>
  <si>
    <t>Emami Ltd</t>
  </si>
  <si>
    <t>EMAMILTD</t>
  </si>
  <si>
    <t>Brigade Enterprises Ltd</t>
  </si>
  <si>
    <t>BRIGADE</t>
  </si>
  <si>
    <t>Embassy Office Parks REIT</t>
  </si>
  <si>
    <t>EMBASSY</t>
  </si>
  <si>
    <t>Central Depository Services (India) Ltd</t>
  </si>
  <si>
    <t>CDSL</t>
  </si>
  <si>
    <t>Delhivery Ltd</t>
  </si>
  <si>
    <t>DELHIVERY</t>
  </si>
  <si>
    <t>Hindustan Copper Ltd</t>
  </si>
  <si>
    <t>HINDCOPPER</t>
  </si>
  <si>
    <t>Mining - Copper</t>
  </si>
  <si>
    <t>Mangalore Refinery and Petrochemicals Ltd</t>
  </si>
  <si>
    <t>MRPL</t>
  </si>
  <si>
    <t>Sun Tv Network Ltd</t>
  </si>
  <si>
    <t>SUNTV</t>
  </si>
  <si>
    <t>TV Channels &amp; Broadcasters</t>
  </si>
  <si>
    <t>Himadri Speciality Chemical Ltd</t>
  </si>
  <si>
    <t>HSCL</t>
  </si>
  <si>
    <t>Poonawalla Fincorp Ltd</t>
  </si>
  <si>
    <t>POONAWALLA</t>
  </si>
  <si>
    <t>Vedant Fashions Ltd</t>
  </si>
  <si>
    <t>MANYAVAR</t>
  </si>
  <si>
    <t>NBCC (India) Ltd</t>
  </si>
  <si>
    <t>NBCC</t>
  </si>
  <si>
    <t>Suven Pharmaceuticals Ltd</t>
  </si>
  <si>
    <t>SUVENPHAR</t>
  </si>
  <si>
    <t>TVS Holdings Ltd</t>
  </si>
  <si>
    <t>TVSHLTD</t>
  </si>
  <si>
    <t>ZF Commercial Vehicle Control Systems India Ltd</t>
  </si>
  <si>
    <t>ZFCVINDIA</t>
  </si>
  <si>
    <t>Century Textiles and Industries Ltd</t>
  </si>
  <si>
    <t>CENTURYTEX</t>
  </si>
  <si>
    <t>Paper Products</t>
  </si>
  <si>
    <t>Motherson Sumi Wiring India Ltd</t>
  </si>
  <si>
    <t>MSUMI</t>
  </si>
  <si>
    <t>Sundram Fasteners Ltd</t>
  </si>
  <si>
    <t>SUNDRMFAST</t>
  </si>
  <si>
    <t>Global Health Ltd</t>
  </si>
  <si>
    <t>MEDANTA</t>
  </si>
  <si>
    <t>Gland Pharma Ltd</t>
  </si>
  <si>
    <t>GLAND</t>
  </si>
  <si>
    <t>Multi Commodity Exchange of India Ltd</t>
  </si>
  <si>
    <t>MCX</t>
  </si>
  <si>
    <t>J B Chemicals and Pharmaceuticals Ltd</t>
  </si>
  <si>
    <t>JBCHEPHARM</t>
  </si>
  <si>
    <t>Gillette India Ltd</t>
  </si>
  <si>
    <t>GILLETTE</t>
  </si>
  <si>
    <t>BASF India Ltd</t>
  </si>
  <si>
    <t>BASF</t>
  </si>
  <si>
    <t>Timken India Ltd</t>
  </si>
  <si>
    <t>TIMKEN</t>
  </si>
  <si>
    <t>ICICI Securities Ltd</t>
  </si>
  <si>
    <t>ISEC</t>
  </si>
  <si>
    <t>Piramal Pharma Ltd</t>
  </si>
  <si>
    <t>PPLPHARMA</t>
  </si>
  <si>
    <t>Crompton Greaves Consumer Electricals Ltd</t>
  </si>
  <si>
    <t>CROMPTON</t>
  </si>
  <si>
    <t>Authum Investment &amp; Infrastructure Ltd</t>
  </si>
  <si>
    <t>AIIL</t>
  </si>
  <si>
    <t>Carborundum Universal Ltd</t>
  </si>
  <si>
    <t>CARBORUNIV</t>
  </si>
  <si>
    <t>Radico Khaitan Ltd</t>
  </si>
  <si>
    <t>RADICO</t>
  </si>
  <si>
    <t>Bayer Cropscience Ltd</t>
  </si>
  <si>
    <t>BAYERCROP</t>
  </si>
  <si>
    <t>Sumitomo Chemical India Ltd</t>
  </si>
  <si>
    <t>SUMICHEM</t>
  </si>
  <si>
    <t>Dr. Lal PathLabs Ltd</t>
  </si>
  <si>
    <t>LALPATHLAB</t>
  </si>
  <si>
    <t>Emcure Pharmaceuticals Ltd</t>
  </si>
  <si>
    <t>EMCURE</t>
  </si>
  <si>
    <t>Concord Biotech Ltd</t>
  </si>
  <si>
    <t>CONCORDBIO</t>
  </si>
  <si>
    <t>ITI Ltd</t>
  </si>
  <si>
    <t>ITI</t>
  </si>
  <si>
    <t>Telecom Equipments</t>
  </si>
  <si>
    <t>Hatsun Agro Product Ltd</t>
  </si>
  <si>
    <t>HATSUN</t>
  </si>
  <si>
    <t>SKF India Ltd</t>
  </si>
  <si>
    <t>SKFINDIA</t>
  </si>
  <si>
    <t>Jyoti CNC Automation Ltd</t>
  </si>
  <si>
    <t>JYOTICNC</t>
  </si>
  <si>
    <t>Computer Hardware</t>
  </si>
  <si>
    <t>Natco Pharma Ltd</t>
  </si>
  <si>
    <t>NATCOPHARM</t>
  </si>
  <si>
    <t>Grindwell Norton Ltd</t>
  </si>
  <si>
    <t>GRINDWELL</t>
  </si>
  <si>
    <t>PNB Housing Finance Ltd</t>
  </si>
  <si>
    <t>PNBHOUSING</t>
  </si>
  <si>
    <t>Aegis Logistics Ltd</t>
  </si>
  <si>
    <t>AEGISLOG</t>
  </si>
  <si>
    <t>Whirlpool of India Ltd</t>
  </si>
  <si>
    <t>WHIRLPOOL</t>
  </si>
  <si>
    <t>Tata Chemicals Ltd</t>
  </si>
  <si>
    <t>TATACHEM</t>
  </si>
  <si>
    <t>Ratnamani Metals and Tubes Ltd</t>
  </si>
  <si>
    <t>RATNAMANI</t>
  </si>
  <si>
    <t>Shyam Metalics and Energy Ltd</t>
  </si>
  <si>
    <t>SHYAMMETL</t>
  </si>
  <si>
    <t>Devyani International Ltd</t>
  </si>
  <si>
    <t>DEVYANI</t>
  </si>
  <si>
    <t>Narayana Hrudayalaya Ltd</t>
  </si>
  <si>
    <t>NH</t>
  </si>
  <si>
    <t>Amara Raja Energy &amp; Mobility Ltd</t>
  </si>
  <si>
    <t>ARE&amp;M</t>
  </si>
  <si>
    <t>Laurus Labs Ltd</t>
  </si>
  <si>
    <t>LAURUSLABS</t>
  </si>
  <si>
    <t>Pfizer Ltd</t>
  </si>
  <si>
    <t>PFIZER</t>
  </si>
  <si>
    <t>Nuvama Wealth Management Ltd</t>
  </si>
  <si>
    <t>NUVAMA</t>
  </si>
  <si>
    <t>Castrol India Ltd</t>
  </si>
  <si>
    <t>CASTROLIND</t>
  </si>
  <si>
    <t>Anant Raj Ltd</t>
  </si>
  <si>
    <t>ANANTRAJ</t>
  </si>
  <si>
    <t>CESC Ltd</t>
  </si>
  <si>
    <t>CESC</t>
  </si>
  <si>
    <t>Kansai Nerolac Paints Ltd</t>
  </si>
  <si>
    <t>KANSAINER</t>
  </si>
  <si>
    <t>KEC International Ltd</t>
  </si>
  <si>
    <t>KEC</t>
  </si>
  <si>
    <t>Kajaria Ceramics Ltd</t>
  </si>
  <si>
    <t>KAJARIACER</t>
  </si>
  <si>
    <t>Building Products - Ceramics</t>
  </si>
  <si>
    <t>Bikaji Foods International Ltd</t>
  </si>
  <si>
    <t>BIKAJI</t>
  </si>
  <si>
    <t>Poly Medicure Ltd</t>
  </si>
  <si>
    <t>POLYMED</t>
  </si>
  <si>
    <t>Health Care Equipment &amp; Supplies</t>
  </si>
  <si>
    <t>Five-Star Business Finance Ltd</t>
  </si>
  <si>
    <t>FIVESTAR</t>
  </si>
  <si>
    <t>Piramal Enterprises Ltd</t>
  </si>
  <si>
    <t>PEL</t>
  </si>
  <si>
    <t>Angel One Ltd</t>
  </si>
  <si>
    <t>ANGELONE</t>
  </si>
  <si>
    <t>HFCL Ltd</t>
  </si>
  <si>
    <t>HFCL</t>
  </si>
  <si>
    <t>Triveni Turbine Ltd</t>
  </si>
  <si>
    <t>TRITURBINE</t>
  </si>
  <si>
    <t>KIOCL Ltd</t>
  </si>
  <si>
    <t>KIOCL</t>
  </si>
  <si>
    <t>CPSE ETF</t>
  </si>
  <si>
    <t>CPSEETF</t>
  </si>
  <si>
    <t>Equity</t>
  </si>
  <si>
    <t>EIH Ltd</t>
  </si>
  <si>
    <t>EIHOTEL</t>
  </si>
  <si>
    <t>Elgi Equipments Ltd</t>
  </si>
  <si>
    <t>ELGIEQUIP</t>
  </si>
  <si>
    <t>Gujarat State Petronet Ltd</t>
  </si>
  <si>
    <t>GSPL</t>
  </si>
  <si>
    <t>Cyient Ltd</t>
  </si>
  <si>
    <t>CYIENT</t>
  </si>
  <si>
    <t>Jindal SAW Ltd</t>
  </si>
  <si>
    <t>JINDALSAW</t>
  </si>
  <si>
    <t>Sobha Ltd</t>
  </si>
  <si>
    <t>SOBHA</t>
  </si>
  <si>
    <t>Atul Ltd</t>
  </si>
  <si>
    <t>ATUL</t>
  </si>
  <si>
    <t>IIFL Finance Ltd</t>
  </si>
  <si>
    <t>IIFL</t>
  </si>
  <si>
    <t>Jupiter Wagons Ltd</t>
  </si>
  <si>
    <t>JWL</t>
  </si>
  <si>
    <t>Rail</t>
  </si>
  <si>
    <t>JBM Auto Ltd</t>
  </si>
  <si>
    <t>JBMA</t>
  </si>
  <si>
    <t>CIE Automotive India Ltd</t>
  </si>
  <si>
    <t>CIEINDIA</t>
  </si>
  <si>
    <t>Computer Age Management Services Ltd</t>
  </si>
  <si>
    <t>CAMS</t>
  </si>
  <si>
    <t>Aditya Birla Sun Life Amc Ltd</t>
  </si>
  <si>
    <t>ABSLAMC</t>
  </si>
  <si>
    <t>Alembic Pharmaceuticals Ltd</t>
  </si>
  <si>
    <t>APLLTD</t>
  </si>
  <si>
    <t>Krishna Institute of Medical Sciences Ltd</t>
  </si>
  <si>
    <t>KIMS</t>
  </si>
  <si>
    <t>Ircon International Ltd</t>
  </si>
  <si>
    <t>IRCON</t>
  </si>
  <si>
    <t>Affle (India) Ltd</t>
  </si>
  <si>
    <t>AFFLE</t>
  </si>
  <si>
    <t>Advertising</t>
  </si>
  <si>
    <t>Kalpataru Projects International Ltd</t>
  </si>
  <si>
    <t>KPIL</t>
  </si>
  <si>
    <t>Firstsource Solutions Ltd</t>
  </si>
  <si>
    <t>FSL</t>
  </si>
  <si>
    <t>Outsourced services</t>
  </si>
  <si>
    <t>Signatureglobal (India) Ltd</t>
  </si>
  <si>
    <t>SIGNATURE</t>
  </si>
  <si>
    <t>Garden Reach Shipbuilders &amp; Engineers Ltd</t>
  </si>
  <si>
    <t>GRSE</t>
  </si>
  <si>
    <t>Finolex Cables Ltd</t>
  </si>
  <si>
    <t>FINCABLES</t>
  </si>
  <si>
    <t>Aster DM Healthcare Ltd</t>
  </si>
  <si>
    <t>ASTERDM</t>
  </si>
  <si>
    <t>Tejas Networks Ltd</t>
  </si>
  <si>
    <t>TEJASNET</t>
  </si>
  <si>
    <t>Relaxo Footwears Ltd</t>
  </si>
  <si>
    <t>RELAXO</t>
  </si>
  <si>
    <t>Aarti Industries Ltd</t>
  </si>
  <si>
    <t>AARTIIND</t>
  </si>
  <si>
    <t>PTC Industries Ltd</t>
  </si>
  <si>
    <t>PTCIL</t>
  </si>
  <si>
    <t>Indian Energy Exchange Ltd</t>
  </si>
  <si>
    <t>IEX</t>
  </si>
  <si>
    <t>Power Trading &amp; Consultancy</t>
  </si>
  <si>
    <t>Jai Balaji Industries Ltd</t>
  </si>
  <si>
    <t>JAIBALAJI</t>
  </si>
  <si>
    <t>CreditAccess Grameen Ltd</t>
  </si>
  <si>
    <t>CREDITACC</t>
  </si>
  <si>
    <t>Vinati Organics Ltd</t>
  </si>
  <si>
    <t>VINATIORGA</t>
  </si>
  <si>
    <t>Nexus Select Trust</t>
  </si>
  <si>
    <t>NXST</t>
  </si>
  <si>
    <t>Mindspace Business Parks REIT</t>
  </si>
  <si>
    <t>MINDSPACE</t>
  </si>
  <si>
    <t>Aadhar Housing Finance Ltd</t>
  </si>
  <si>
    <t>AADHARHFC</t>
  </si>
  <si>
    <t>Century Plyboards (India) Ltd</t>
  </si>
  <si>
    <t>CENTURYPLY</t>
  </si>
  <si>
    <t>Wood Products</t>
  </si>
  <si>
    <t>NCC Ltd</t>
  </si>
  <si>
    <t>NCC</t>
  </si>
  <si>
    <t>Ramco Cements Limited</t>
  </si>
  <si>
    <t>RAMCOCEM</t>
  </si>
  <si>
    <t>Jyothy Labs Ltd</t>
  </si>
  <si>
    <t>JYOTHYLAB</t>
  </si>
  <si>
    <t>Blue Dart Express Ltd</t>
  </si>
  <si>
    <t>BLUEDART</t>
  </si>
  <si>
    <t>V Guard Industries Ltd</t>
  </si>
  <si>
    <t>VGUARD</t>
  </si>
  <si>
    <t>PCBL Ltd</t>
  </si>
  <si>
    <t>PCBL</t>
  </si>
  <si>
    <t>Chalet Hotels Ltd</t>
  </si>
  <si>
    <t>CHALET</t>
  </si>
  <si>
    <t>Cello World Ltd</t>
  </si>
  <si>
    <t>CELLO</t>
  </si>
  <si>
    <t>R R Kabel Ltd</t>
  </si>
  <si>
    <t>RRKABEL</t>
  </si>
  <si>
    <t>Chambal Fertilisers and Chemicals Ltd</t>
  </si>
  <si>
    <t>CHAMBLFERT</t>
  </si>
  <si>
    <t>Jubilant Pharmova Ltd</t>
  </si>
  <si>
    <t>JUBLPHARMA</t>
  </si>
  <si>
    <t>Tbo Tek Ltd</t>
  </si>
  <si>
    <t>TBOTEK</t>
  </si>
  <si>
    <t>Tour &amp; Travel Services</t>
  </si>
  <si>
    <t>Asahi India Glass Ltd</t>
  </si>
  <si>
    <t>ASAHIINDIA</t>
  </si>
  <si>
    <t>Mahanagar Gas Ltd</t>
  </si>
  <si>
    <t>MGL</t>
  </si>
  <si>
    <t>Waaree Renewable Technologies Ltd</t>
  </si>
  <si>
    <t>WAAREERTL</t>
  </si>
  <si>
    <t>Schneider Electric Infrastructure Ltd</t>
  </si>
  <si>
    <t>SCHNEIDER</t>
  </si>
  <si>
    <t>Swan Energy Ltd</t>
  </si>
  <si>
    <t>SWANENERGY</t>
  </si>
  <si>
    <t>Eris Lifesciences Ltd</t>
  </si>
  <si>
    <t>ERIS</t>
  </si>
  <si>
    <t>IFCI Ltd</t>
  </si>
  <si>
    <t>IFCI</t>
  </si>
  <si>
    <t>Newgen Software Technologies Ltd</t>
  </si>
  <si>
    <t>NEWGEN</t>
  </si>
  <si>
    <t>Bombay Burmah Trading Corporation Ltd</t>
  </si>
  <si>
    <t>BBTC</t>
  </si>
  <si>
    <t>Bata India Ltd</t>
  </si>
  <si>
    <t>BATAINDIA</t>
  </si>
  <si>
    <t>Finolex Industries Ltd</t>
  </si>
  <si>
    <t>FINPIPE</t>
  </si>
  <si>
    <t>Indiamart Intermesh Ltd</t>
  </si>
  <si>
    <t>INDIAMART</t>
  </si>
  <si>
    <t>Ramkrishna Forgings Ltd</t>
  </si>
  <si>
    <t>RKFORGE</t>
  </si>
  <si>
    <t>Trident Ltd</t>
  </si>
  <si>
    <t>TRIDENT</t>
  </si>
  <si>
    <t>Kirloskar Oil Engines Ltd</t>
  </si>
  <si>
    <t>KIRLOSENG</t>
  </si>
  <si>
    <t>Kfin Technologies Ltd</t>
  </si>
  <si>
    <t>KFINTECH</t>
  </si>
  <si>
    <t>Aptus Value Housing Finance India Ltd</t>
  </si>
  <si>
    <t>APTUS</t>
  </si>
  <si>
    <t>Sonata Software Ltd</t>
  </si>
  <si>
    <t>SONATSOFTW</t>
  </si>
  <si>
    <t>RITES Ltd</t>
  </si>
  <si>
    <t>RITES</t>
  </si>
  <si>
    <t>LS Industries Ltd</t>
  </si>
  <si>
    <t>LSIND</t>
  </si>
  <si>
    <t>Titagarh Rail Systems Ltd</t>
  </si>
  <si>
    <t>TITAGARH</t>
  </si>
  <si>
    <t>Techno Electric &amp; Engineering Company Ltd</t>
  </si>
  <si>
    <t>TECHNOE</t>
  </si>
  <si>
    <t>IDFC Ltd</t>
  </si>
  <si>
    <t>IDFC</t>
  </si>
  <si>
    <t>Great Eastern Shipping Company Ltd</t>
  </si>
  <si>
    <t>GESHIP</t>
  </si>
  <si>
    <t>Birlasoft Ltd</t>
  </si>
  <si>
    <t>BSOFT</t>
  </si>
  <si>
    <t>Manappuram Finance Ltd</t>
  </si>
  <si>
    <t>MANAPPURAM</t>
  </si>
  <si>
    <t>Nava Limited</t>
  </si>
  <si>
    <t>NAVA</t>
  </si>
  <si>
    <t>Welspun Corp Ltd</t>
  </si>
  <si>
    <t>WELCORP</t>
  </si>
  <si>
    <t>Capri Global Capital Ltd</t>
  </si>
  <si>
    <t>CGCL</t>
  </si>
  <si>
    <t>Astrazeneca Pharma India Ltd</t>
  </si>
  <si>
    <t>ASTRAZEN</t>
  </si>
  <si>
    <t>HBL Power Systems Ltd</t>
  </si>
  <si>
    <t>HBLPOWER</t>
  </si>
  <si>
    <t>Tata Teleservices (Maharashtra) Ltd</t>
  </si>
  <si>
    <t>TTML</t>
  </si>
  <si>
    <t>Karur Vysya Bank Ltd</t>
  </si>
  <si>
    <t>KARURVYSYA</t>
  </si>
  <si>
    <t>Akzo Nobel India Ltd</t>
  </si>
  <si>
    <t>AKZOINDIA</t>
  </si>
  <si>
    <t>Gravita India Ltd</t>
  </si>
  <si>
    <t>GRAVITA</t>
  </si>
  <si>
    <t>Metals - Lead</t>
  </si>
  <si>
    <t>Sterling and Wilson Renewable Energy Ltd</t>
  </si>
  <si>
    <t>SWSOLAR</t>
  </si>
  <si>
    <t>Supreme Petrochem Ltd</t>
  </si>
  <si>
    <t>SPLPETRO</t>
  </si>
  <si>
    <t>DCM Shriram Ltd</t>
  </si>
  <si>
    <t>DCMSHRIRAM</t>
  </si>
  <si>
    <t>Lakshmi Machine Works Ltd</t>
  </si>
  <si>
    <t>LAXMIMACH</t>
  </si>
  <si>
    <t>Action Construction Equipment Ltd</t>
  </si>
  <si>
    <t>ACE</t>
  </si>
  <si>
    <t>Heavy Machinery</t>
  </si>
  <si>
    <t>Sanofi India Ltd</t>
  </si>
  <si>
    <t>SANOFI</t>
  </si>
  <si>
    <t>Clean Science and Technology Ltd</t>
  </si>
  <si>
    <t>CLEAN</t>
  </si>
  <si>
    <t>Zensar Technologies Ltd</t>
  </si>
  <si>
    <t>ZENSARTECH</t>
  </si>
  <si>
    <t>Navin Fluorine International Ltd</t>
  </si>
  <si>
    <t>NAVINFLUOR</t>
  </si>
  <si>
    <t>Neuland Laboratories Ltd</t>
  </si>
  <si>
    <t>NEULANDLAB</t>
  </si>
  <si>
    <t>Doms Industries Ltd</t>
  </si>
  <si>
    <t>DOMS</t>
  </si>
  <si>
    <t>Office Supplies</t>
  </si>
  <si>
    <t>UTI Asset Management Company Ltd</t>
  </si>
  <si>
    <t>UTIAMC</t>
  </si>
  <si>
    <t>Welspun Living Ltd</t>
  </si>
  <si>
    <t>WELSPUNLIV</t>
  </si>
  <si>
    <t>PVR INOX Ltd</t>
  </si>
  <si>
    <t>PVRINOX</t>
  </si>
  <si>
    <t>Theatres</t>
  </si>
  <si>
    <t>Fine Organic Industries Ltd</t>
  </si>
  <si>
    <t>FINEORG</t>
  </si>
  <si>
    <t>Anand Rathi Wealth Ltd</t>
  </si>
  <si>
    <t>ANANDRATHI</t>
  </si>
  <si>
    <t>G R Infraprojects Ltd</t>
  </si>
  <si>
    <t>GRINFRA</t>
  </si>
  <si>
    <t>PG Electroplast Ltd</t>
  </si>
  <si>
    <t>PGEL</t>
  </si>
  <si>
    <t>Bls International Services Ltd</t>
  </si>
  <si>
    <t>BLS</t>
  </si>
  <si>
    <t>Inox Wind Energy Ltd</t>
  </si>
  <si>
    <t>IWEL</t>
  </si>
  <si>
    <t>Wockhardt Ltd</t>
  </si>
  <si>
    <t>WOCKPHARMA</t>
  </si>
  <si>
    <t>Indegene Ltd</t>
  </si>
  <si>
    <t>INDGN</t>
  </si>
  <si>
    <t>KSB Ltd</t>
  </si>
  <si>
    <t>KSB</t>
  </si>
  <si>
    <t>BEML Ltd</t>
  </si>
  <si>
    <t>BEML</t>
  </si>
  <si>
    <t>Honasa Consumer Ltd</t>
  </si>
  <si>
    <t>HONASA</t>
  </si>
  <si>
    <t>UTI S&amp;P BSE Sensex ETF</t>
  </si>
  <si>
    <t>UTISENSETF</t>
  </si>
  <si>
    <t>Railtel Corporation of India Ltd</t>
  </si>
  <si>
    <t>RAILTEL</t>
  </si>
  <si>
    <t>Communication &amp; Networking</t>
  </si>
  <si>
    <t>Zen Technologies Ltd</t>
  </si>
  <si>
    <t>ZENTEC</t>
  </si>
  <si>
    <t>Craftsman Automation Ltd</t>
  </si>
  <si>
    <t>CRAFTSMAN</t>
  </si>
  <si>
    <t>Netweb Technologies India Ltd</t>
  </si>
  <si>
    <t>NETWEB</t>
  </si>
  <si>
    <t>Godrej Agrovet Ltd</t>
  </si>
  <si>
    <t>GODREJAGRO</t>
  </si>
  <si>
    <t>Agro Products</t>
  </si>
  <si>
    <t>LT Foods Ltd</t>
  </si>
  <si>
    <t>LTFOODS</t>
  </si>
  <si>
    <t>NMDC Steel Ltd</t>
  </si>
  <si>
    <t>NSLNISP</t>
  </si>
  <si>
    <t>Redington Ltd</t>
  </si>
  <si>
    <t>REDINGTON</t>
  </si>
  <si>
    <t>Technology Hardware</t>
  </si>
  <si>
    <t>E I D-Parry (India) Ltd</t>
  </si>
  <si>
    <t>EIDPARRY</t>
  </si>
  <si>
    <t>Sugar</t>
  </si>
  <si>
    <t>Caplin Point Laboratories Ltd</t>
  </si>
  <si>
    <t>CAPLIPOINT</t>
  </si>
  <si>
    <t>Aavas Financiers Ltd</t>
  </si>
  <si>
    <t>AAVAS</t>
  </si>
  <si>
    <t>Sarda Energy &amp; Minerals Ltd</t>
  </si>
  <si>
    <t>SARDAEN</t>
  </si>
  <si>
    <t>Amber Enterprises India Ltd</t>
  </si>
  <si>
    <t>AMBER</t>
  </si>
  <si>
    <t>Reliance Power Ltd</t>
  </si>
  <si>
    <t>RPOWER</t>
  </si>
  <si>
    <t>Marksans Pharma Ltd</t>
  </si>
  <si>
    <t>MARKSANS</t>
  </si>
  <si>
    <t>Raymond Lifestyle Ltd</t>
  </si>
  <si>
    <t>RAYMONDLSL</t>
  </si>
  <si>
    <t>Elecon Engineering Company Ltd</t>
  </si>
  <si>
    <t>ELECON</t>
  </si>
  <si>
    <t>Data Patterns (India) Ltd</t>
  </si>
  <si>
    <t>DATAPATTNS</t>
  </si>
  <si>
    <t>Glenmark Life Sciences Ltd</t>
  </si>
  <si>
    <t>GLS</t>
  </si>
  <si>
    <t>Rainbow Children's Medicare Ltd</t>
  </si>
  <si>
    <t>RAINBOW</t>
  </si>
  <si>
    <t>Maharashtra Scooters Ltd</t>
  </si>
  <si>
    <t>MAHSCOOTER</t>
  </si>
  <si>
    <t>Vardhman Textiles Ltd</t>
  </si>
  <si>
    <t>VTL</t>
  </si>
  <si>
    <t>Praj Industries Ltd</t>
  </si>
  <si>
    <t>PRAJIND</t>
  </si>
  <si>
    <t>Voltamp Transformers Ltd</t>
  </si>
  <si>
    <t>VOLTAMP</t>
  </si>
  <si>
    <t>Olectra Greentech Ltd</t>
  </si>
  <si>
    <t>OLECTRA</t>
  </si>
  <si>
    <t>MMTC Ltd</t>
  </si>
  <si>
    <t>MMTC</t>
  </si>
  <si>
    <t>Westlife Foodworld Ltd</t>
  </si>
  <si>
    <t>WESTLIFE</t>
  </si>
  <si>
    <t>Electrosteel Castings Ltd</t>
  </si>
  <si>
    <t>ELECTCAST</t>
  </si>
  <si>
    <t>Intellect Design Arena Ltd</t>
  </si>
  <si>
    <t>INTELLECT</t>
  </si>
  <si>
    <t>Akums Drugs and Pharmaceuticals Ltd</t>
  </si>
  <si>
    <t>AKUMS</t>
  </si>
  <si>
    <t>Kirloskar Brothers Ltd</t>
  </si>
  <si>
    <t>KIRLOSBROS</t>
  </si>
  <si>
    <t>Chennai Petroleum Corporation Ltd</t>
  </si>
  <si>
    <t>CHENNPETRO</t>
  </si>
  <si>
    <t>Zydus Wellness Ltd</t>
  </si>
  <si>
    <t>ZYDUSWELL</t>
  </si>
  <si>
    <t>Minda Corporation Ltd</t>
  </si>
  <si>
    <t>MINDACORP</t>
  </si>
  <si>
    <t>Granules India Ltd</t>
  </si>
  <si>
    <t>GRANULES</t>
  </si>
  <si>
    <t>Nuvoco Vistas Corporation Ltd</t>
  </si>
  <si>
    <t>NUVOCO</t>
  </si>
  <si>
    <t>RBL Bank Ltd</t>
  </si>
  <si>
    <t>RBLBANK</t>
  </si>
  <si>
    <t>Cube Highways Trust</t>
  </si>
  <si>
    <t>CUBEINVIT</t>
  </si>
  <si>
    <t>Roads</t>
  </si>
  <si>
    <t>Aether Industries Ltd</t>
  </si>
  <si>
    <t>AETHER</t>
  </si>
  <si>
    <t>Ingersoll-Rand (India) Ltd</t>
  </si>
  <si>
    <t>INGERRAND</t>
  </si>
  <si>
    <t>Quess Corp Ltd</t>
  </si>
  <si>
    <t>QUESS</t>
  </si>
  <si>
    <t>Employment Services</t>
  </si>
  <si>
    <t>eClerx Services Limited</t>
  </si>
  <si>
    <t>ECLERX</t>
  </si>
  <si>
    <t>Tanla Platforms Ltd</t>
  </si>
  <si>
    <t>TANLA</t>
  </si>
  <si>
    <t>Alok Industries Ltd</t>
  </si>
  <si>
    <t>ALOKINDS</t>
  </si>
  <si>
    <t>Genus Power Infrastructures Ltd</t>
  </si>
  <si>
    <t>GENUSPOWER</t>
  </si>
  <si>
    <t>Godawari Power and Ispat Ltd</t>
  </si>
  <si>
    <t>GPIL</t>
  </si>
  <si>
    <t>Reliance Infrastructure Ltd</t>
  </si>
  <si>
    <t>RELINFRA</t>
  </si>
  <si>
    <t>Mrs. Bectors Food Specialities Ltd</t>
  </si>
  <si>
    <t>BECTORFOOD</t>
  </si>
  <si>
    <t>City Union Bank Ltd</t>
  </si>
  <si>
    <t>CUB</t>
  </si>
  <si>
    <t>RHI Magnesita India Ltd</t>
  </si>
  <si>
    <t>RHIM</t>
  </si>
  <si>
    <t>Tega Industries Ltd</t>
  </si>
  <si>
    <t>TEGA</t>
  </si>
  <si>
    <t>TTK Prestige Ltd</t>
  </si>
  <si>
    <t>TTKPRESTIG</t>
  </si>
  <si>
    <t>Zee Entertainment Enterprises Ltd</t>
  </si>
  <si>
    <t>ZEEL</t>
  </si>
  <si>
    <t>Raymond Ltd</t>
  </si>
  <si>
    <t>RAYMOND</t>
  </si>
  <si>
    <t>Deepak Fertilisers and Petrochemicals Corp Ltd</t>
  </si>
  <si>
    <t>DEEPAKFERT</t>
  </si>
  <si>
    <t>Alkyl Amines Chemicals Ltd</t>
  </si>
  <si>
    <t>ALKYLAMINE</t>
  </si>
  <si>
    <t>JM Financial Ltd</t>
  </si>
  <si>
    <t>JMFINANCIL</t>
  </si>
  <si>
    <t>Safari Industries (India) Ltd</t>
  </si>
  <si>
    <t>SAFARI</t>
  </si>
  <si>
    <t>Jubilant Ingrevia Ltd</t>
  </si>
  <si>
    <t>JUBLINGREA</t>
  </si>
  <si>
    <t>shipping corporation of India Ltd</t>
  </si>
  <si>
    <t>SCI</t>
  </si>
  <si>
    <t>Balrampur Chini Mills Ltd</t>
  </si>
  <si>
    <t>BALRAMCHIN</t>
  </si>
  <si>
    <t>Happiest Minds Technologies Ltd</t>
  </si>
  <si>
    <t>HAPPSTMNDS</t>
  </si>
  <si>
    <t>Engineers India Ltd</t>
  </si>
  <si>
    <t>ENGINERSIN</t>
  </si>
  <si>
    <t>Sammaan Capital Ltd</t>
  </si>
  <si>
    <t>SAMMAANCAP</t>
  </si>
  <si>
    <t>Edelweiss Financial Services Ltd</t>
  </si>
  <si>
    <t>EDELWEISS</t>
  </si>
  <si>
    <t>Strides Pharma Science Ltd</t>
  </si>
  <si>
    <t>STAR</t>
  </si>
  <si>
    <t>Sanofi Consumer Healthcare India Ltd</t>
  </si>
  <si>
    <t>SANOFICONR</t>
  </si>
  <si>
    <t>Jaiprakash Power Ventures Ltd</t>
  </si>
  <si>
    <t>JPPOWER</t>
  </si>
  <si>
    <t>Jammu and Kashmir Bank Ltd</t>
  </si>
  <si>
    <t>J&amp;KBANK</t>
  </si>
  <si>
    <t>Gujarat Mineral Development Corporation Ltd</t>
  </si>
  <si>
    <t>GMDCLTD</t>
  </si>
  <si>
    <t>CEAT Ltd</t>
  </si>
  <si>
    <t>CEATLTD</t>
  </si>
  <si>
    <t>Powergrid Infrastructure Investment Trust</t>
  </si>
  <si>
    <t>PGINVIT</t>
  </si>
  <si>
    <t>Happy Forgings Ltd</t>
  </si>
  <si>
    <t>HAPPYFORGE</t>
  </si>
  <si>
    <t>Auto, Truck &amp; Motorcycle Parts</t>
  </si>
  <si>
    <t>Can Fin Homes Ltd</t>
  </si>
  <si>
    <t>CANFINHOME</t>
  </si>
  <si>
    <t>Graphite India Ltd</t>
  </si>
  <si>
    <t>GRAPHITE</t>
  </si>
  <si>
    <t>Kirloskar Ferrous Industries Ltd</t>
  </si>
  <si>
    <t>KIRLFER</t>
  </si>
  <si>
    <t>Bajaj Electricals Ltd</t>
  </si>
  <si>
    <t>BAJAJELEC</t>
  </si>
  <si>
    <t>Home First Finance Company India Ltd</t>
  </si>
  <si>
    <t>HOMEFIRST</t>
  </si>
  <si>
    <t>CE Info Systems Ltd</t>
  </si>
  <si>
    <t>MAPMYINDIA</t>
  </si>
  <si>
    <t>Galaxy Surfactants Ltd</t>
  </si>
  <si>
    <t>GALAXYSURF</t>
  </si>
  <si>
    <t>India Cements Ltd</t>
  </si>
  <si>
    <t>INDIACEM</t>
  </si>
  <si>
    <t>JK Tyre &amp; Industries Ltd</t>
  </si>
  <si>
    <t>JKTYRE</t>
  </si>
  <si>
    <t>Rattanindia Enterprises Ltd</t>
  </si>
  <si>
    <t>RTNINDIA</t>
  </si>
  <si>
    <t>Sapphire Foods India Ltd</t>
  </si>
  <si>
    <t>SAPPHIRE</t>
  </si>
  <si>
    <t>PNC Infratech Ltd</t>
  </si>
  <si>
    <t>PNCINFRA</t>
  </si>
  <si>
    <t>Prism Johnson Ltd</t>
  </si>
  <si>
    <t>PRSMJOHNSN</t>
  </si>
  <si>
    <t>Symphony Ltd</t>
  </si>
  <si>
    <t>SYMPHONY</t>
  </si>
  <si>
    <t>Campus Activewear Ltd</t>
  </si>
  <si>
    <t>CAMPUS</t>
  </si>
  <si>
    <t>Vesuvius India Ltd</t>
  </si>
  <si>
    <t>VESUVIUS</t>
  </si>
  <si>
    <t>Metropolis Healthcare Ltd</t>
  </si>
  <si>
    <t>METROPOLIS</t>
  </si>
  <si>
    <t>Bharat 22 ETF</t>
  </si>
  <si>
    <t>ICICIB22</t>
  </si>
  <si>
    <t>City Pulse Multiplex Ltd</t>
  </si>
  <si>
    <t>CPML</t>
  </si>
  <si>
    <t>Movies &amp; Entertainment</t>
  </si>
  <si>
    <t>Cera Sanitaryware Ltd</t>
  </si>
  <si>
    <t>CERA</t>
  </si>
  <si>
    <t>Puravankara Ltd</t>
  </si>
  <si>
    <t>PURVA</t>
  </si>
  <si>
    <t>Nippon India ETF Nifty Bank BeES</t>
  </si>
  <si>
    <t>BANKBEES</t>
  </si>
  <si>
    <t>Triveni Engineering and Industries Ltd</t>
  </si>
  <si>
    <t>TRIVENI</t>
  </si>
  <si>
    <t>Bengal &amp; Assam Company Ltd</t>
  </si>
  <si>
    <t>BENGALASM</t>
  </si>
  <si>
    <t>Valor Estate Ltd</t>
  </si>
  <si>
    <t>DBREALTY</t>
  </si>
  <si>
    <t>Usha Martin Ltd</t>
  </si>
  <si>
    <t>USHAMART</t>
  </si>
  <si>
    <t>Gujarat Pipavav Port Ltd</t>
  </si>
  <si>
    <t>GPPL</t>
  </si>
  <si>
    <t>Arvind Ltd</t>
  </si>
  <si>
    <t>ARVIND</t>
  </si>
  <si>
    <t>Power Mech Projects Ltd</t>
  </si>
  <si>
    <t>POWERMECH</t>
  </si>
  <si>
    <t>RedTape</t>
  </si>
  <si>
    <t>REDTAPE</t>
  </si>
  <si>
    <t>KPI Green Energy Ltd</t>
  </si>
  <si>
    <t>KPIGREEN</t>
  </si>
  <si>
    <t>Rashtriya Chemicals and Fertilizers Ltd</t>
  </si>
  <si>
    <t>RCF</t>
  </si>
  <si>
    <t>Isgec Heavy Engineering Ltd</t>
  </si>
  <si>
    <t>ISGEC</t>
  </si>
  <si>
    <t>GMR Power and Urban Infra Ltd</t>
  </si>
  <si>
    <t>GMRP&amp;UI</t>
  </si>
  <si>
    <t>Shree Renuka Sugars Ltd</t>
  </si>
  <si>
    <t>RENUKA</t>
  </si>
  <si>
    <t>CCL Products (India) Ltd</t>
  </si>
  <si>
    <t>CCL</t>
  </si>
  <si>
    <t>Sheela Foam Ltd</t>
  </si>
  <si>
    <t>SFL</t>
  </si>
  <si>
    <t>Home Furnishing</t>
  </si>
  <si>
    <t>HG Infra Engineering Ltd</t>
  </si>
  <si>
    <t>HGINFRA</t>
  </si>
  <si>
    <t>Birla Corporation Ltd</t>
  </si>
  <si>
    <t>BIRLACORPN</t>
  </si>
  <si>
    <t>Route Mobile Ltd</t>
  </si>
  <si>
    <t>ROUTE</t>
  </si>
  <si>
    <t>Just Dial Ltd</t>
  </si>
  <si>
    <t>JUSTDIAL</t>
  </si>
  <si>
    <t>Senco Gold Ltd</t>
  </si>
  <si>
    <t>SENCO</t>
  </si>
  <si>
    <t>Lemon Tree Hotels Ltd</t>
  </si>
  <si>
    <t>LEMONTREE</t>
  </si>
  <si>
    <t>Saregama India Ltd</t>
  </si>
  <si>
    <t>SAREGAMA</t>
  </si>
  <si>
    <t>Movies &amp; TV Serials</t>
  </si>
  <si>
    <t>INOX India Ltd</t>
  </si>
  <si>
    <t>INOXINDIA</t>
  </si>
  <si>
    <t>Sea-Borne Tankers</t>
  </si>
  <si>
    <t>P N Gadgil Jewellers Ltd</t>
  </si>
  <si>
    <t>PNGJL</t>
  </si>
  <si>
    <t>Shriram Pistons &amp; Rings Ltd</t>
  </si>
  <si>
    <t>SHRIPISTON</t>
  </si>
  <si>
    <t>HMT Ltd</t>
  </si>
  <si>
    <t>HMT</t>
  </si>
  <si>
    <t>Latent View Analytics Ltd</t>
  </si>
  <si>
    <t>LATENTVIEW</t>
  </si>
  <si>
    <t>Brookfield India Real Estate Trust</t>
  </si>
  <si>
    <t>BIRET</t>
  </si>
  <si>
    <t>IIFL Securities Ltd</t>
  </si>
  <si>
    <t>IIFLSEC</t>
  </si>
  <si>
    <t>Allied Blenders and Distillers Ltd</t>
  </si>
  <si>
    <t>ABDL</t>
  </si>
  <si>
    <t>ITD Cementation India Ltd</t>
  </si>
  <si>
    <t>ITDCEM</t>
  </si>
  <si>
    <t>ELANTAS Beck India Ltd</t>
  </si>
  <si>
    <t>ELANTAS</t>
  </si>
  <si>
    <t>Prudent Corporate Advisory Services Ltd</t>
  </si>
  <si>
    <t>PRUDENT</t>
  </si>
  <si>
    <t>India Grid Trust</t>
  </si>
  <si>
    <t>INDIGRID</t>
  </si>
  <si>
    <t>Transformers and Rectifiers (India) Ltd</t>
  </si>
  <si>
    <t>TARIL</t>
  </si>
  <si>
    <t>Force Motors Ltd</t>
  </si>
  <si>
    <t>FORCEMOT</t>
  </si>
  <si>
    <t>Max Estates Ltd</t>
  </si>
  <si>
    <t>MAXESTATES</t>
  </si>
  <si>
    <t>Thomas Cook (India) Ltd</t>
  </si>
  <si>
    <t>THOMASCOOK</t>
  </si>
  <si>
    <t>SBFC Finance Ltd</t>
  </si>
  <si>
    <t>SBFC</t>
  </si>
  <si>
    <t>Gujarat Narmada Valley Fertilizers &amp; Chemicals Ltd</t>
  </si>
  <si>
    <t>GNFC</t>
  </si>
  <si>
    <t>Va Tech Wabag Ltd</t>
  </si>
  <si>
    <t>WABAG</t>
  </si>
  <si>
    <t>Water Management</t>
  </si>
  <si>
    <t>Eureka Forbes Ltd</t>
  </si>
  <si>
    <t>EUREKAFORB</t>
  </si>
  <si>
    <t>Household Appliances</t>
  </si>
  <si>
    <t>CMS Info Systems Ltd</t>
  </si>
  <si>
    <t>CMSINFO</t>
  </si>
  <si>
    <t>Gallantt Ispat Ltd</t>
  </si>
  <si>
    <t>GALLANTT</t>
  </si>
  <si>
    <t>Time Technoplast Ltd</t>
  </si>
  <si>
    <t>TIMETECHNO</t>
  </si>
  <si>
    <t>Shoppers Stop Ltd</t>
  </si>
  <si>
    <t>SHOPERSTOP</t>
  </si>
  <si>
    <t>Equitas Small Finance Bank Ltd</t>
  </si>
  <si>
    <t>EQUITASBNK</t>
  </si>
  <si>
    <t>ESAB India Ltd</t>
  </si>
  <si>
    <t>ESABINDIA</t>
  </si>
  <si>
    <t>Vijaya Diagnostic Centre Ltd</t>
  </si>
  <si>
    <t>VIJAYA</t>
  </si>
  <si>
    <t>F D C Ltd</t>
  </si>
  <si>
    <t>FDC</t>
  </si>
  <si>
    <t>Avanti Feeds Ltd</t>
  </si>
  <si>
    <t>AVANTIFEED</t>
  </si>
  <si>
    <t>National Standard (India) Ltd</t>
  </si>
  <si>
    <t>NATIONSTD</t>
  </si>
  <si>
    <t>Keystone Realtors Ltd</t>
  </si>
  <si>
    <t>RUSTOMJEE</t>
  </si>
  <si>
    <t>Choice International Ltd</t>
  </si>
  <si>
    <t>CHOICEIN</t>
  </si>
  <si>
    <t>Religare Enterprises Ltd</t>
  </si>
  <si>
    <t>RELIGARE</t>
  </si>
  <si>
    <t>JK Lakshmi Cement Ltd</t>
  </si>
  <si>
    <t>JKLAKSHMI</t>
  </si>
  <si>
    <t>ASK Automotive Ltd</t>
  </si>
  <si>
    <t>ASKAUTOLTD</t>
  </si>
  <si>
    <t>Blue Jet Healthcare Ltd</t>
  </si>
  <si>
    <t>BLUEJET</t>
  </si>
  <si>
    <t>Sansera Engineering Ltd</t>
  </si>
  <si>
    <t>SANSERA</t>
  </si>
  <si>
    <t>Aurionpro Solutions Ltd</t>
  </si>
  <si>
    <t>AURIONPRO</t>
  </si>
  <si>
    <t>Texmaco Rail &amp; Engineering Ltd</t>
  </si>
  <si>
    <t>TEXRAIL</t>
  </si>
  <si>
    <t>TVS Supply Chain Solutions Ltd</t>
  </si>
  <si>
    <t>TVSSCS</t>
  </si>
  <si>
    <t>Rategain Travel Technologies Ltd</t>
  </si>
  <si>
    <t>RATEGAIN</t>
  </si>
  <si>
    <t>KNR Constructions Ltd</t>
  </si>
  <si>
    <t>KNRCON</t>
  </si>
  <si>
    <t>Lloyds Engineering Works Ltd</t>
  </si>
  <si>
    <t>LLOYDSENGG</t>
  </si>
  <si>
    <t>Sundaram Finance Holdings Ltd</t>
  </si>
  <si>
    <t>SUNDARMHLD</t>
  </si>
  <si>
    <t>Network18 Media &amp; Investments Ltd</t>
  </si>
  <si>
    <t>NETWORK18</t>
  </si>
  <si>
    <t>JSW Holdings Ltd</t>
  </si>
  <si>
    <t>JSWHL</t>
  </si>
  <si>
    <t>Karnataka Bank Ltd</t>
  </si>
  <si>
    <t>KTKBANK</t>
  </si>
  <si>
    <t>Azad Engineering Ltd</t>
  </si>
  <si>
    <t>AZAD</t>
  </si>
  <si>
    <t>Jupiter Life Line Hospitals Ltd</t>
  </si>
  <si>
    <t>JLHL</t>
  </si>
  <si>
    <t>HEG Ltd</t>
  </si>
  <si>
    <t>HEG</t>
  </si>
  <si>
    <t>Tips Music Ltd</t>
  </si>
  <si>
    <t>TIPSINDLTD</t>
  </si>
  <si>
    <t>Gujarat State Fertilizers &amp; Chemicals Ltd</t>
  </si>
  <si>
    <t>GSFC</t>
  </si>
  <si>
    <t>Varroc Engineering Ltd</t>
  </si>
  <si>
    <t>VARROC</t>
  </si>
  <si>
    <t>Astra Microwave Products Ltd</t>
  </si>
  <si>
    <t>ASTRAMICRO</t>
  </si>
  <si>
    <t>Kotak Nifty Bank ETF</t>
  </si>
  <si>
    <t>BANKNIFTY1</t>
  </si>
  <si>
    <t>Procter &amp; Gamble Health Ltd</t>
  </si>
  <si>
    <t>PGHL</t>
  </si>
  <si>
    <t>Star Cement Ltd</t>
  </si>
  <si>
    <t>STARCEMENT</t>
  </si>
  <si>
    <t>Archean Chemical Industries Ltd</t>
  </si>
  <si>
    <t>ACI</t>
  </si>
  <si>
    <t>Sunteck Realty Ltd</t>
  </si>
  <si>
    <t>SUNTECK</t>
  </si>
  <si>
    <t>Maharashtra Seamless Ltd</t>
  </si>
  <si>
    <t>MAHSEAMLES</t>
  </si>
  <si>
    <t>Transport Corporation of India Ltd</t>
  </si>
  <si>
    <t>TCI</t>
  </si>
  <si>
    <t>Black Box Ltd</t>
  </si>
  <si>
    <t>BBOX</t>
  </si>
  <si>
    <t>Shilpa Medicare Ltd</t>
  </si>
  <si>
    <t>SHILPAMED</t>
  </si>
  <si>
    <t>SBI Nifty 50 ETF</t>
  </si>
  <si>
    <t>SETFNIF50</t>
  </si>
  <si>
    <t>Rajesh Exports Ltd</t>
  </si>
  <si>
    <t>RAJESHEXPO</t>
  </si>
  <si>
    <t>BHARAT Bond ETF-April 2023-Growth</t>
  </si>
  <si>
    <t>EBBETF0423</t>
  </si>
  <si>
    <t>Debt</t>
  </si>
  <si>
    <t>Mahindra Lifespace Developers Ltd</t>
  </si>
  <si>
    <t>MAHLIFE</t>
  </si>
  <si>
    <t>Ion Exchange (India) Ltd</t>
  </si>
  <si>
    <t>IONEXCHANG</t>
  </si>
  <si>
    <t>Environmental Services</t>
  </si>
  <si>
    <t>Kama Holdings Ltd</t>
  </si>
  <si>
    <t>KAMAHOLD</t>
  </si>
  <si>
    <t>Ujjivan Small Finance Bank Ltd</t>
  </si>
  <si>
    <t>UJJIVANSFB</t>
  </si>
  <si>
    <t>Epigral Ltd</t>
  </si>
  <si>
    <t>EPIGRAL</t>
  </si>
  <si>
    <t>Juniper Hotels Ltd</t>
  </si>
  <si>
    <t>JUNIPER</t>
  </si>
  <si>
    <t>Mastek Ltd</t>
  </si>
  <si>
    <t>MASTEK</t>
  </si>
  <si>
    <t>Anupam Rasayan India Ltd</t>
  </si>
  <si>
    <t>ANURAS</t>
  </si>
  <si>
    <t>Protean eGov Technologies Ltd</t>
  </si>
  <si>
    <t>PROTEAN</t>
  </si>
  <si>
    <t>IT Consulting &amp; Other Services</t>
  </si>
  <si>
    <t>Ahluwalia Contracts (India) Ltd</t>
  </si>
  <si>
    <t>AHLUCONT</t>
  </si>
  <si>
    <t>Chemplast Sanmar Ltd</t>
  </si>
  <si>
    <t>CHEMPLASTS</t>
  </si>
  <si>
    <t>Mahindra Holidays and Resorts India Ltd</t>
  </si>
  <si>
    <t>MHRIL</t>
  </si>
  <si>
    <t>Shakti Pumps (India) Ltd</t>
  </si>
  <si>
    <t>SHAKTIPUMP</t>
  </si>
  <si>
    <t>Garware Technical Fibres Ltd</t>
  </si>
  <si>
    <t>GARFIBRES</t>
  </si>
  <si>
    <t>Kirloskar Pneumatic Company Ltd</t>
  </si>
  <si>
    <t>KIRLPNU</t>
  </si>
  <si>
    <t>Sandur Manganese and Iron Ores Ltd</t>
  </si>
  <si>
    <t>SANDUMA</t>
  </si>
  <si>
    <t>Mining - Manganese</t>
  </si>
  <si>
    <t>Electronics Mart India Ltd</t>
  </si>
  <si>
    <t>EMIL</t>
  </si>
  <si>
    <t>Ethos Ltd</t>
  </si>
  <si>
    <t>ETHOSLTD</t>
  </si>
  <si>
    <t>Laxmi Organic Industries Ltd</t>
  </si>
  <si>
    <t>LXCHEM</t>
  </si>
  <si>
    <t>Equinox India Developments Ltd</t>
  </si>
  <si>
    <t>EMBDL</t>
  </si>
  <si>
    <t>Balu Forge Industries Ltd</t>
  </si>
  <si>
    <t>BALUFORGE</t>
  </si>
  <si>
    <t>MedPlus Health Services Ltd</t>
  </si>
  <si>
    <t>MEDPLUS</t>
  </si>
  <si>
    <t>Nazara Technologies Ltd</t>
  </si>
  <si>
    <t>NAZARA</t>
  </si>
  <si>
    <t>Theme Parks &amp; Gaming</t>
  </si>
  <si>
    <t>TV18 Broadcast Ltd</t>
  </si>
  <si>
    <t>TV18BRDCST</t>
  </si>
  <si>
    <t>EPL Ltd</t>
  </si>
  <si>
    <t>EPL</t>
  </si>
  <si>
    <t>Packaging</t>
  </si>
  <si>
    <t>Syrma SGS Technology Ltd</t>
  </si>
  <si>
    <t>SYRMA</t>
  </si>
  <si>
    <t>Arvind Fashions Ltd</t>
  </si>
  <si>
    <t>ARVINDFASN</t>
  </si>
  <si>
    <t>Welspun Enterprises Ltd</t>
  </si>
  <si>
    <t>WELENT</t>
  </si>
  <si>
    <t>Infibeam Avenues Ltd</t>
  </si>
  <si>
    <t>INFIBEAM</t>
  </si>
  <si>
    <t>RattanIndia Power Ltd</t>
  </si>
  <si>
    <t>RTNPOWER</t>
  </si>
  <si>
    <t>Insolation Energy Ltd</t>
  </si>
  <si>
    <t>INA</t>
  </si>
  <si>
    <t>Semiconductors</t>
  </si>
  <si>
    <t>Moil Ltd</t>
  </si>
  <si>
    <t>MOIL</t>
  </si>
  <si>
    <t>Inox Green Energy Services Ltd</t>
  </si>
  <si>
    <t>INOXGREEN</t>
  </si>
  <si>
    <t>Indo Count Industries Ltd</t>
  </si>
  <si>
    <t>ICIL</t>
  </si>
  <si>
    <t>JK Paper Ltd</t>
  </si>
  <si>
    <t>JKPAPER</t>
  </si>
  <si>
    <t>India Shelter Finance Corporation Ltd</t>
  </si>
  <si>
    <t>INDIASHLTR</t>
  </si>
  <si>
    <t>PDS Limited</t>
  </si>
  <si>
    <t>PDSL</t>
  </si>
  <si>
    <t>VST Industries Ltd</t>
  </si>
  <si>
    <t>VSTIND</t>
  </si>
  <si>
    <t>Dilip Buildcon Ltd</t>
  </si>
  <si>
    <t>DBL</t>
  </si>
  <si>
    <t>Gabriel India Ltd</t>
  </si>
  <si>
    <t>GABRIEL</t>
  </si>
  <si>
    <t>Tamilnad Mercantile Bank Ltd</t>
  </si>
  <si>
    <t>TMB</t>
  </si>
  <si>
    <t>IFB Industries Ltd</t>
  </si>
  <si>
    <t>IFBIND</t>
  </si>
  <si>
    <t>Garware Hi-Tech Films Ltd</t>
  </si>
  <si>
    <t>GRWRHITECH</t>
  </si>
  <si>
    <t>Balaji Amines Ltd</t>
  </si>
  <si>
    <t>BALAMINES</t>
  </si>
  <si>
    <t>Hindustan Foods Ltd</t>
  </si>
  <si>
    <t>HNDFDS</t>
  </si>
  <si>
    <t>Responsive Industries Ltd</t>
  </si>
  <si>
    <t>RESPONIND</t>
  </si>
  <si>
    <t>Building Products - Granite</t>
  </si>
  <si>
    <t>Mishra Dhatu Nigam Ltd</t>
  </si>
  <si>
    <t>MIDHANI</t>
  </si>
  <si>
    <t>Easy Trip Planners Ltd</t>
  </si>
  <si>
    <t>EASEMYTRIP</t>
  </si>
  <si>
    <t>Suprajit Engineering Ltd</t>
  </si>
  <si>
    <t>SUPRAJIT</t>
  </si>
  <si>
    <t>V-mart Retail Ltd</t>
  </si>
  <si>
    <t>VMART</t>
  </si>
  <si>
    <t>Piccadily Agro Industries Ltd</t>
  </si>
  <si>
    <t>PICCADIL</t>
  </si>
  <si>
    <t>Dodla Dairy Ltd</t>
  </si>
  <si>
    <t>DODLA</t>
  </si>
  <si>
    <t>Magellanic Cloud Ltd</t>
  </si>
  <si>
    <t>MCLOUD</t>
  </si>
  <si>
    <t>Technocraft Industries (India) Ltd</t>
  </si>
  <si>
    <t>TIIL</t>
  </si>
  <si>
    <t>Jindal Worldwide Ltd</t>
  </si>
  <si>
    <t>JINDWORLD</t>
  </si>
  <si>
    <t>Hindustan Construction Company Ltd</t>
  </si>
  <si>
    <t>HCC</t>
  </si>
  <si>
    <t>Sharda Motor Industries Ltd</t>
  </si>
  <si>
    <t>SHARDAMOTR</t>
  </si>
  <si>
    <t>Diamond Power Infrastructure Ltd</t>
  </si>
  <si>
    <t>DIACABS</t>
  </si>
  <si>
    <t>Gokaldas Exports Ltd</t>
  </si>
  <si>
    <t>GOKEX</t>
  </si>
  <si>
    <t>Kennametal India Ltd</t>
  </si>
  <si>
    <t>KENNAMET</t>
  </si>
  <si>
    <t>Surya Roshni Ltd</t>
  </si>
  <si>
    <t>SURYAROSNI</t>
  </si>
  <si>
    <t>Man Infraconstruction Ltd</t>
  </si>
  <si>
    <t>MANINFRA</t>
  </si>
  <si>
    <t>Ganesh Housing Corp Ltd</t>
  </si>
  <si>
    <t>GANESHHOUC</t>
  </si>
  <si>
    <t>Sun Pharma Advanced Research Co Ltd</t>
  </si>
  <si>
    <t>SPARC</t>
  </si>
  <si>
    <t>eMudhra Ltd</t>
  </si>
  <si>
    <t>EMUDHRA</t>
  </si>
  <si>
    <t>V I P Industries Ltd</t>
  </si>
  <si>
    <t>VIPIND</t>
  </si>
  <si>
    <t>Sudarshan Chemical Industries Ltd</t>
  </si>
  <si>
    <t>SUDARSCHEM</t>
  </si>
  <si>
    <t>Gulf Oil Lubricants India Ltd</t>
  </si>
  <si>
    <t>GULFOILLUB</t>
  </si>
  <si>
    <t>Orchid Pharma Ltd</t>
  </si>
  <si>
    <t>ORCHPHARMA</t>
  </si>
  <si>
    <t>Indigo Paints Ltd</t>
  </si>
  <si>
    <t>INDIGOPNTS</t>
  </si>
  <si>
    <t>Niit Learning Systems Ltd</t>
  </si>
  <si>
    <t>NIITMTS</t>
  </si>
  <si>
    <t>Education Services</t>
  </si>
  <si>
    <t>Dhanuka Agritech Ltd</t>
  </si>
  <si>
    <t>DHANUKA</t>
  </si>
  <si>
    <t>Go Fashion (India) Ltd</t>
  </si>
  <si>
    <t>GOCOLORS</t>
  </si>
  <si>
    <t>KRBL Ltd</t>
  </si>
  <si>
    <t>KRBL</t>
  </si>
  <si>
    <t>Tarc Ltd</t>
  </si>
  <si>
    <t>TARC</t>
  </si>
  <si>
    <t>ICRA Ltd</t>
  </si>
  <si>
    <t>ICRA</t>
  </si>
  <si>
    <t>Kesoram Industries Ltd</t>
  </si>
  <si>
    <t>KESORAMIND</t>
  </si>
  <si>
    <t>Share India Securities Ltd</t>
  </si>
  <si>
    <t>SHAREINDIA</t>
  </si>
  <si>
    <t>Greenlam Industries Ltd</t>
  </si>
  <si>
    <t>GREENLAM</t>
  </si>
  <si>
    <t>Building Products - Laminates</t>
  </si>
  <si>
    <t>Nesco Ltd</t>
  </si>
  <si>
    <t>NESCO</t>
  </si>
  <si>
    <t>National Highways Infra Trust</t>
  </si>
  <si>
    <t>NHIT</t>
  </si>
  <si>
    <t>Paradeep Phosphates Ltd</t>
  </si>
  <si>
    <t>PARADEEP</t>
  </si>
  <si>
    <t>Bansal Wire Industries Ltd</t>
  </si>
  <si>
    <t>BANSALWIRE</t>
  </si>
  <si>
    <t>Ami Organics Ltd</t>
  </si>
  <si>
    <t>AMIORG</t>
  </si>
  <si>
    <t>Rolex Rings Ltd</t>
  </si>
  <si>
    <t>ROLEXRINGS</t>
  </si>
  <si>
    <t>BHARAT Bond ETF-April 2030-Growth</t>
  </si>
  <si>
    <t>EBBETF0430</t>
  </si>
  <si>
    <t>Aditya Vision Ltd</t>
  </si>
  <si>
    <t>AVL</t>
  </si>
  <si>
    <t>Retail - Speciality</t>
  </si>
  <si>
    <t>Ceigall India Ltd</t>
  </si>
  <si>
    <t>CEIGALL</t>
  </si>
  <si>
    <t>Ashoka Buildcon Ltd</t>
  </si>
  <si>
    <t>ASHOKA</t>
  </si>
  <si>
    <t>Bondada Engineering Ltd</t>
  </si>
  <si>
    <t>BONDADA</t>
  </si>
  <si>
    <t>GMM Pfaudler Ltd</t>
  </si>
  <si>
    <t>GMMPFAUDLR</t>
  </si>
  <si>
    <t>Lux Industries Ltd</t>
  </si>
  <si>
    <t>LUXIND</t>
  </si>
  <si>
    <t>Borosil Renewables Ltd</t>
  </si>
  <si>
    <t>BORORENEW</t>
  </si>
  <si>
    <t>Housewares</t>
  </si>
  <si>
    <t>BHARAT Bond ETF-April 2032</t>
  </si>
  <si>
    <t>BBETF0432</t>
  </si>
  <si>
    <t>PC Jeweller Ltd</t>
  </si>
  <si>
    <t>PCJEWELLER</t>
  </si>
  <si>
    <t>Allcargo Logistics Ltd</t>
  </si>
  <si>
    <t>ALLCARGO</t>
  </si>
  <si>
    <t>South Indian Bank Ltd</t>
  </si>
  <si>
    <t>SOUTHBANK</t>
  </si>
  <si>
    <t>Prince Pipes and Fittings Ltd</t>
  </si>
  <si>
    <t>PRINCEPIPE</t>
  </si>
  <si>
    <t>Jai Corp Ltd</t>
  </si>
  <si>
    <t>JAICORPLTD</t>
  </si>
  <si>
    <t>India Infrastructure Trust</t>
  </si>
  <si>
    <t>INFRATRUST</t>
  </si>
  <si>
    <t>National Fertilizers Ltd</t>
  </si>
  <si>
    <t>NFL</t>
  </si>
  <si>
    <t>PTC India Ltd</t>
  </si>
  <si>
    <t>PTC</t>
  </si>
  <si>
    <t>Rallis India Ltd</t>
  </si>
  <si>
    <t>RALLIS</t>
  </si>
  <si>
    <t>Indinfravit Trust</t>
  </si>
  <si>
    <t>INDINFR</t>
  </si>
  <si>
    <t>Sterlite Technologies Ltd</t>
  </si>
  <si>
    <t>STLTECH</t>
  </si>
  <si>
    <t>TD Power Systems Ltd</t>
  </si>
  <si>
    <t>TDPOWERSYS</t>
  </si>
  <si>
    <t>GHCL Ltd</t>
  </si>
  <si>
    <t>GHCL</t>
  </si>
  <si>
    <t>Neogen Chemicals Ltd</t>
  </si>
  <si>
    <t>NEOGEN</t>
  </si>
  <si>
    <t>Thangamayil Jewellery Ltd</t>
  </si>
  <si>
    <t>THANGAMAYL</t>
  </si>
  <si>
    <t>Tilaknagar Industries Ltd</t>
  </si>
  <si>
    <t>TI</t>
  </si>
  <si>
    <t>Jana Small Finance Bank Ltd</t>
  </si>
  <si>
    <t>JSFB</t>
  </si>
  <si>
    <t>Advanced Enzyme Technologies Ltd</t>
  </si>
  <si>
    <t>ADVENZYMES</t>
  </si>
  <si>
    <t>Kovai Medical Center and Hospital Ltd</t>
  </si>
  <si>
    <t>KOVAI</t>
  </si>
  <si>
    <t>Gujarat Alkalies And Chemicals Ltd</t>
  </si>
  <si>
    <t>GUJALKALI</t>
  </si>
  <si>
    <t>SIS Ltd</t>
  </si>
  <si>
    <t>SIS</t>
  </si>
  <si>
    <t>DB Corp Ltd</t>
  </si>
  <si>
    <t>DBCORP</t>
  </si>
  <si>
    <t>Publishing</t>
  </si>
  <si>
    <t>R Systems International Ltd</t>
  </si>
  <si>
    <t>RSYSTEMS</t>
  </si>
  <si>
    <t>Pilani Investment And Industries Corporation Ltd</t>
  </si>
  <si>
    <t>PILANIINVS</t>
  </si>
  <si>
    <t>Entero Healthcare Solutions Ltd</t>
  </si>
  <si>
    <t>ENTERO</t>
  </si>
  <si>
    <t>Pricol Ltd</t>
  </si>
  <si>
    <t>PRICOLLTD</t>
  </si>
  <si>
    <t>Orient Cement Ltd</t>
  </si>
  <si>
    <t>ORIENTCEM</t>
  </si>
  <si>
    <t>Rain Industries Ltd</t>
  </si>
  <si>
    <t>RAIN</t>
  </si>
  <si>
    <t>Healthcare Global Enterprises Ltd</t>
  </si>
  <si>
    <t>HCG</t>
  </si>
  <si>
    <t>India Tourism Development Corp Ltd</t>
  </si>
  <si>
    <t>ITDC</t>
  </si>
  <si>
    <t>Privi Speciality Chemicals Ltd</t>
  </si>
  <si>
    <t>PRIVISCL</t>
  </si>
  <si>
    <t>Optiemus Infracom Ltd</t>
  </si>
  <si>
    <t>OPTIEMUS</t>
  </si>
  <si>
    <t>Johnson Controls-Hitachi Air Conditioning India Ltd</t>
  </si>
  <si>
    <t>JCHAC</t>
  </si>
  <si>
    <t>J Kumar Infraprojects Ltd</t>
  </si>
  <si>
    <t>JKIL</t>
  </si>
  <si>
    <t>Aarti Pharmalabs Ltd</t>
  </si>
  <si>
    <t>AARTIPHARM</t>
  </si>
  <si>
    <t>Gujarat Ambuja Exports Ltd</t>
  </si>
  <si>
    <t>GAEL</t>
  </si>
  <si>
    <t>AGI Greenpac Ltd</t>
  </si>
  <si>
    <t>AGI</t>
  </si>
  <si>
    <t>Orissa Minerals Development Company Ltd</t>
  </si>
  <si>
    <t>ORISSAMINE</t>
  </si>
  <si>
    <t>Le Travenues Technology Ltd</t>
  </si>
  <si>
    <t>IXIGO</t>
  </si>
  <si>
    <t>Heritage Foods Ltd</t>
  </si>
  <si>
    <t>HERITGFOOD</t>
  </si>
  <si>
    <t>KKRRAFTON Developers Limited</t>
  </si>
  <si>
    <t>KDL</t>
  </si>
  <si>
    <t>Cyient DLM Ltd</t>
  </si>
  <si>
    <t>CYIENTDLM</t>
  </si>
  <si>
    <t>CSB Bank Ltd</t>
  </si>
  <si>
    <t>CSBBANK</t>
  </si>
  <si>
    <t>Kaveri Seed Company Ltd</t>
  </si>
  <si>
    <t>KSCL</t>
  </si>
  <si>
    <t>Seeds</t>
  </si>
  <si>
    <t>Zaggle Prepaid Ocean Services Ltd</t>
  </si>
  <si>
    <t>ZAGGLE</t>
  </si>
  <si>
    <t>Kirloskar Industries Ltd</t>
  </si>
  <si>
    <t>KIRLOSIND</t>
  </si>
  <si>
    <t>MAS Financial Services Ltd</t>
  </si>
  <si>
    <t>MASFIN</t>
  </si>
  <si>
    <t>Lloyds Enterprises Ltd</t>
  </si>
  <si>
    <t>LLOYDSENT</t>
  </si>
  <si>
    <t>Trading Companies &amp; Distributors</t>
  </si>
  <si>
    <t>Uflex Ltd</t>
  </si>
  <si>
    <t>UFLEX</t>
  </si>
  <si>
    <t>Restaurant Brands Asia Ltd</t>
  </si>
  <si>
    <t>RBA</t>
  </si>
  <si>
    <t>Paisalo Digital Ltd</t>
  </si>
  <si>
    <t>PAISALO</t>
  </si>
  <si>
    <t>MTAR Technologies Ltd</t>
  </si>
  <si>
    <t>MTARTECH</t>
  </si>
  <si>
    <t>Hemisphere Properties India Ltd</t>
  </si>
  <si>
    <t>HEMIPROP</t>
  </si>
  <si>
    <t>Orient Electric Ltd</t>
  </si>
  <si>
    <t>ORIENTELEC</t>
  </si>
  <si>
    <t>Spicejet Ltd</t>
  </si>
  <si>
    <t>SPICEJET</t>
  </si>
  <si>
    <t>TeamLease Services Ltd</t>
  </si>
  <si>
    <t>TEAMLEASE</t>
  </si>
  <si>
    <t>Bharat Bijlee Ltd</t>
  </si>
  <si>
    <t>BBL</t>
  </si>
  <si>
    <t>Dynamatic Technologies Ltd</t>
  </si>
  <si>
    <t>DYNAMATECH</t>
  </si>
  <si>
    <t>Nippon India ETF Gold BeES</t>
  </si>
  <si>
    <t>GOLDBEES</t>
  </si>
  <si>
    <t>Gold</t>
  </si>
  <si>
    <t>Utkarsh Small Finance Bank Ltd</t>
  </si>
  <si>
    <t>UTKARSHBNK</t>
  </si>
  <si>
    <t>VRL Logistics Ltd</t>
  </si>
  <si>
    <t>VRLLOG</t>
  </si>
  <si>
    <t>Heidelbergcement India Ltd</t>
  </si>
  <si>
    <t>HEIDELBERG</t>
  </si>
  <si>
    <t>Vaibhav Global Ltd</t>
  </si>
  <si>
    <t>VAIBHAVGBL</t>
  </si>
  <si>
    <t>Supriya Lifescience Ltd</t>
  </si>
  <si>
    <t>SUPRIYA</t>
  </si>
  <si>
    <t>Awfis Space Solutions Ltd</t>
  </si>
  <si>
    <t>AWFIS</t>
  </si>
  <si>
    <t>MSTC Ltd</t>
  </si>
  <si>
    <t>MSTCLTD</t>
  </si>
  <si>
    <t>Refex Industries Ltd</t>
  </si>
  <si>
    <t>REFEX</t>
  </si>
  <si>
    <t>Bharat Rasayan Ltd</t>
  </si>
  <si>
    <t>BHARATRAS</t>
  </si>
  <si>
    <t>Rossari Biotech Ltd</t>
  </si>
  <si>
    <t>ROSSARI</t>
  </si>
  <si>
    <t>Subros Ltd</t>
  </si>
  <si>
    <t>SUBROS</t>
  </si>
  <si>
    <t>Wonderla Holidays Ltd</t>
  </si>
  <si>
    <t>WONDERLA</t>
  </si>
  <si>
    <t>Jayaswal Neco Industries Ltd</t>
  </si>
  <si>
    <t>JAYNECOIND</t>
  </si>
  <si>
    <t>Bajaj Hindusthan Sugar Ltd</t>
  </si>
  <si>
    <t>BAJAJHIND</t>
  </si>
  <si>
    <t>SG Mart Ltd</t>
  </si>
  <si>
    <t>SGMART</t>
  </si>
  <si>
    <t>Renewable Electricity</t>
  </si>
  <si>
    <t>Banco Products (India) Ltd</t>
  </si>
  <si>
    <t>BANCOINDIA</t>
  </si>
  <si>
    <t>Jamna Auto Industries Ltd</t>
  </si>
  <si>
    <t>JAMNAAUTO</t>
  </si>
  <si>
    <t>Ujaas Energy Ltd</t>
  </si>
  <si>
    <t>UEL</t>
  </si>
  <si>
    <t>Borosil Ltd</t>
  </si>
  <si>
    <t>BOROLTD</t>
  </si>
  <si>
    <t>Sharda Cropchem Ltd</t>
  </si>
  <si>
    <t>SHARDACROP</t>
  </si>
  <si>
    <t>SEPC Ltd</t>
  </si>
  <si>
    <t>SEPC</t>
  </si>
  <si>
    <t>Sundaram Clayton Ltd</t>
  </si>
  <si>
    <t>SUNCLAY</t>
  </si>
  <si>
    <t>Moschip Technologies Ltd</t>
  </si>
  <si>
    <t>MOSCHIP</t>
  </si>
  <si>
    <t>Aarti Drugs Ltd</t>
  </si>
  <si>
    <t>AARTIDRUGS</t>
  </si>
  <si>
    <t>Medi Assist Healthcare Services Ltd</t>
  </si>
  <si>
    <t>MEDIASSIST</t>
  </si>
  <si>
    <t>Yatharth Hospital &amp; Trauma Care Services Ltd</t>
  </si>
  <si>
    <t>YATHARTH</t>
  </si>
  <si>
    <t>Greenply Industries Ltd</t>
  </si>
  <si>
    <t>GREENPLY</t>
  </si>
  <si>
    <t>Ramky Infrastructure Ltd</t>
  </si>
  <si>
    <t>RAMKY</t>
  </si>
  <si>
    <t>Network People Services Technologies Ltd</t>
  </si>
  <si>
    <t>NPST</t>
  </si>
  <si>
    <t>Shaily Engineering Plastics Ltd</t>
  </si>
  <si>
    <t>SHAILY</t>
  </si>
  <si>
    <t>Hikal Ltd</t>
  </si>
  <si>
    <t>HIKAL</t>
  </si>
  <si>
    <t>Gopal Snacks Ltd</t>
  </si>
  <si>
    <t>GOPAL</t>
  </si>
  <si>
    <t>Patel Engineering Ltd</t>
  </si>
  <si>
    <t>PATELENG</t>
  </si>
  <si>
    <t>Morepen Laboratories Ltd</t>
  </si>
  <si>
    <t>MOREPENLAB</t>
  </si>
  <si>
    <t>Ganesha Ecosphere Ltd</t>
  </si>
  <si>
    <t>GANECOS</t>
  </si>
  <si>
    <t>Cartrade Tech Ltd</t>
  </si>
  <si>
    <t>CARTRADE</t>
  </si>
  <si>
    <t>Hawkins Cookers Ltd</t>
  </si>
  <si>
    <t>HAWKINCOOK</t>
  </si>
  <si>
    <t>Gateway Distriparks Ltd</t>
  </si>
  <si>
    <t>GATEWAY</t>
  </si>
  <si>
    <t>Greenpanel Industries Ltd</t>
  </si>
  <si>
    <t>GREENPANEL</t>
  </si>
  <si>
    <t>Grauer And Weil (India) Ltd</t>
  </si>
  <si>
    <t>GRAUWEIL</t>
  </si>
  <si>
    <t>Shanthi Gears Ltd</t>
  </si>
  <si>
    <t>SHANTIGEAR</t>
  </si>
  <si>
    <t>Manorama Industries Ltd</t>
  </si>
  <si>
    <t>MANORAMA</t>
  </si>
  <si>
    <t>Rajoo Engineers Ltd</t>
  </si>
  <si>
    <t>RAJOOENG</t>
  </si>
  <si>
    <t>Imagicaaworld Entertainment Ltd</t>
  </si>
  <si>
    <t>IMAGICAA</t>
  </si>
  <si>
    <t>Harsha Engineers International Ltd</t>
  </si>
  <si>
    <t>HARSHA</t>
  </si>
  <si>
    <t>Pitti Engineering Ltd</t>
  </si>
  <si>
    <t>PITTIENG</t>
  </si>
  <si>
    <t>Skipper Ltd</t>
  </si>
  <si>
    <t>SKIPPER</t>
  </si>
  <si>
    <t>Balmer Lawrie and Company Ltd</t>
  </si>
  <si>
    <t>BALMLAWRIE</t>
  </si>
  <si>
    <t>Unichem Laboratories Ltd</t>
  </si>
  <si>
    <t>UNICHEMLAB</t>
  </si>
  <si>
    <t>Innova Captab Ltd</t>
  </si>
  <si>
    <t>INNOVACAP</t>
  </si>
  <si>
    <t>Venus Pipes and Tubes Ltd</t>
  </si>
  <si>
    <t>VENUSPIPES</t>
  </si>
  <si>
    <t>EMS Ltd</t>
  </si>
  <si>
    <t>EMSLIMITED</t>
  </si>
  <si>
    <t>Samhi Hotels Ltd</t>
  </si>
  <si>
    <t>SAMHI</t>
  </si>
  <si>
    <t>Nocil Ltd</t>
  </si>
  <si>
    <t>NOCIL</t>
  </si>
  <si>
    <t>Bhagiradha Chemicals and Industries Ltd</t>
  </si>
  <si>
    <t>BHAGCHEM</t>
  </si>
  <si>
    <t>Tinplate Company of India Ltd</t>
  </si>
  <si>
    <t>TINPLATE</t>
  </si>
  <si>
    <t>Jain Irrigation Systems Ltd</t>
  </si>
  <si>
    <t>JISLJALEQS</t>
  </si>
  <si>
    <t>Agricultural &amp; Farm Machinery</t>
  </si>
  <si>
    <t>Fiem Industries Ltd</t>
  </si>
  <si>
    <t>FIEMIND</t>
  </si>
  <si>
    <t>Nippon India ETF Nifty 50 BeES</t>
  </si>
  <si>
    <t>NIFTYBEES</t>
  </si>
  <si>
    <t>Anup Engineering Ltd</t>
  </si>
  <si>
    <t>ANUP</t>
  </si>
  <si>
    <t>Fedbank Financial Services Ltd</t>
  </si>
  <si>
    <t>FEDFINA</t>
  </si>
  <si>
    <t>Fineotex Chemical Ltd</t>
  </si>
  <si>
    <t>FCL</t>
  </si>
  <si>
    <t>Paras Defence and Space Technologies Ltd</t>
  </si>
  <si>
    <t>PARAS</t>
  </si>
  <si>
    <t>Thyrocare Technologies Ltd</t>
  </si>
  <si>
    <t>THYROCARE</t>
  </si>
  <si>
    <t>JTL Industries Ltd</t>
  </si>
  <si>
    <t>JTLIND</t>
  </si>
  <si>
    <t>SeQuent Scientific Ltd</t>
  </si>
  <si>
    <t>SEQUENT</t>
  </si>
  <si>
    <t>Styrenix Performance Materials Ltd</t>
  </si>
  <si>
    <t>STYRENIX</t>
  </si>
  <si>
    <t>Shilchar Technologies Ltd</t>
  </si>
  <si>
    <t>SHILCTECH</t>
  </si>
  <si>
    <t>Spandana Sphoorty Financial Ltd</t>
  </si>
  <si>
    <t>SPANDANA</t>
  </si>
  <si>
    <t>JTEKT India Ltd</t>
  </si>
  <si>
    <t>JTEKTINDIA</t>
  </si>
  <si>
    <t>Websol Energy System Ltd</t>
  </si>
  <si>
    <t>WEBELSOLAR</t>
  </si>
  <si>
    <t>IndoStar Capital Finance Ltd</t>
  </si>
  <si>
    <t>INDOSTAR</t>
  </si>
  <si>
    <t>Bombay Dyeing and Mfg Co Ltd</t>
  </si>
  <si>
    <t>BOMDYEING</t>
  </si>
  <si>
    <t>LG Balakrishnan &amp; Bros Ltd</t>
  </si>
  <si>
    <t>LGBBROSLTD</t>
  </si>
  <si>
    <t>La Opala R G Ltd</t>
  </si>
  <si>
    <t>LAOPALA</t>
  </si>
  <si>
    <t>TCI Express Ltd</t>
  </si>
  <si>
    <t>TCIEXP</t>
  </si>
  <si>
    <t>Indraprastha Medical Corporation Ltd</t>
  </si>
  <si>
    <t>INDRAMEDCO</t>
  </si>
  <si>
    <t>E2E Networks Ltd</t>
  </si>
  <si>
    <t>E2E</t>
  </si>
  <si>
    <t>Avantel Ltd</t>
  </si>
  <si>
    <t>AVANTEL</t>
  </si>
  <si>
    <t>WPIL Ltd</t>
  </si>
  <si>
    <t>WPIL</t>
  </si>
  <si>
    <t>Dalmia Bharat Sugar and Industries Ltd</t>
  </si>
  <si>
    <t>DALMIASUG</t>
  </si>
  <si>
    <t>Prime Focus Ltd</t>
  </si>
  <si>
    <t>PFOCUS</t>
  </si>
  <si>
    <t>Animation</t>
  </si>
  <si>
    <t>Hinduja Global Solutions Ltd</t>
  </si>
  <si>
    <t>HGS</t>
  </si>
  <si>
    <t>Pearl Global Industries Ltd</t>
  </si>
  <si>
    <t>PGIL</t>
  </si>
  <si>
    <t>Bannari Amman Sugars Ltd</t>
  </si>
  <si>
    <t>BANARISUG</t>
  </si>
  <si>
    <t>West Coast Paper Mills Ltd</t>
  </si>
  <si>
    <t>WSTCSTPAPR</t>
  </si>
  <si>
    <t>Kewal Kiran Clothing Ltd</t>
  </si>
  <si>
    <t>KKCL</t>
  </si>
  <si>
    <t>Greaves Cotton Ltd</t>
  </si>
  <si>
    <t>GREAVESCOT</t>
  </si>
  <si>
    <t>Kingfa Science and Technology (India) Ltd</t>
  </si>
  <si>
    <t>KINGFA</t>
  </si>
  <si>
    <t>Sula Vineyards Ltd</t>
  </si>
  <si>
    <t>SULA</t>
  </si>
  <si>
    <t>Servotech Power Systems Ltd</t>
  </si>
  <si>
    <t>SERVOTECH</t>
  </si>
  <si>
    <t>Gufic Biosciences Ltd</t>
  </si>
  <si>
    <t>GUFICBIO</t>
  </si>
  <si>
    <t>Shrem InvIT</t>
  </si>
  <si>
    <t>SHREMINVIT</t>
  </si>
  <si>
    <t>Tide Water Oil Co India Ltd</t>
  </si>
  <si>
    <t>TIDEWATER</t>
  </si>
  <si>
    <t>Gokul Agro Resources Ltd</t>
  </si>
  <si>
    <t>GOKULAGRO</t>
  </si>
  <si>
    <t>V2 Retail Ltd</t>
  </si>
  <si>
    <t>V2RETAIL</t>
  </si>
  <si>
    <t>Swaraj Engines Ltd</t>
  </si>
  <si>
    <t>SWARAJENG</t>
  </si>
  <si>
    <t>Gujarat Themis Biosyn Ltd</t>
  </si>
  <si>
    <t>GUJTHEM</t>
  </si>
  <si>
    <t>Goodluck India Ltd</t>
  </si>
  <si>
    <t>GOODLUCK</t>
  </si>
  <si>
    <t>Artemis Medicare Services Ltd</t>
  </si>
  <si>
    <t>ARTEMISMED</t>
  </si>
  <si>
    <t>Exicom Tele-Systems Ltd</t>
  </si>
  <si>
    <t>EXICOM</t>
  </si>
  <si>
    <t>Honda India Power Products Ltd</t>
  </si>
  <si>
    <t>HONDAPOWER</t>
  </si>
  <si>
    <t>India Glycols Ltd</t>
  </si>
  <si>
    <t>INDIAGLYCO</t>
  </si>
  <si>
    <t>D P Abhushan Ltd</t>
  </si>
  <si>
    <t>DPABHUSHAN</t>
  </si>
  <si>
    <t>Lumax AutoTechnologies Ltd</t>
  </si>
  <si>
    <t>LUMAXTECH</t>
  </si>
  <si>
    <t>Savita Oil Technologies Ltd</t>
  </si>
  <si>
    <t>SOTL</t>
  </si>
  <si>
    <t>Sunflag Iron and Steel Co Ltd</t>
  </si>
  <si>
    <t>SUNFLAG</t>
  </si>
  <si>
    <t>JNK India Ltd</t>
  </si>
  <si>
    <t>JNKINDIA</t>
  </si>
  <si>
    <t>DCX Systems Ltd</t>
  </si>
  <si>
    <t>DCXINDIA</t>
  </si>
  <si>
    <t>Oriana Power Ltd</t>
  </si>
  <si>
    <t>ORIANA</t>
  </si>
  <si>
    <t>Muthoot Microfin Ltd</t>
  </si>
  <si>
    <t>MUTHOOTMF</t>
  </si>
  <si>
    <t>Microfinancing</t>
  </si>
  <si>
    <t>Bhansali Engg Polymers Ltd</t>
  </si>
  <si>
    <t>BEPL</t>
  </si>
  <si>
    <t>VST Tillers Tractors Ltd</t>
  </si>
  <si>
    <t>VSTTILLERS</t>
  </si>
  <si>
    <t>Avalon Technologies Ltd</t>
  </si>
  <si>
    <t>AVALON</t>
  </si>
  <si>
    <t>Epack Durable Ltd</t>
  </si>
  <si>
    <t>EPACK</t>
  </si>
  <si>
    <t>Goldiam International Ltd</t>
  </si>
  <si>
    <t>GOLDIAM</t>
  </si>
  <si>
    <t>Cigniti Technologies Ltd</t>
  </si>
  <si>
    <t>CIGNITITEC</t>
  </si>
  <si>
    <t>Marsons Ltd</t>
  </si>
  <si>
    <t>MARSONS</t>
  </si>
  <si>
    <t>DCB Bank Ltd</t>
  </si>
  <si>
    <t>DCBBANK</t>
  </si>
  <si>
    <t>Nirlon Ltd</t>
  </si>
  <si>
    <t>NIRLON</t>
  </si>
  <si>
    <t>IRB InvIT Fund</t>
  </si>
  <si>
    <t>IRBINVIT</t>
  </si>
  <si>
    <t>Kalyani Steels Ltd</t>
  </si>
  <si>
    <t>KSL</t>
  </si>
  <si>
    <t>Salasar Techno Engineering Ltd</t>
  </si>
  <si>
    <t>SALASAR</t>
  </si>
  <si>
    <t>Globus Spirits Ltd</t>
  </si>
  <si>
    <t>GLOBUSSPR</t>
  </si>
  <si>
    <t>Motilal Oswal NASDAQ 100 ETF</t>
  </si>
  <si>
    <t>MON100</t>
  </si>
  <si>
    <t>HPL Electric &amp; Power Ltd</t>
  </si>
  <si>
    <t>HPL</t>
  </si>
  <si>
    <t>RPG Life Sciences Limited</t>
  </si>
  <si>
    <t>RPGLIFE</t>
  </si>
  <si>
    <t>Datamatics Global Services Ltd</t>
  </si>
  <si>
    <t>DATAMATICS</t>
  </si>
  <si>
    <t>TCNS Clothing Co Ltd</t>
  </si>
  <si>
    <t>TCNSBRANDS</t>
  </si>
  <si>
    <t>Geojit Financial Services Ltd</t>
  </si>
  <si>
    <t>GEOJITFSL</t>
  </si>
  <si>
    <t>Hathway Cable and Datacom Ltd</t>
  </si>
  <si>
    <t>HATHWAY</t>
  </si>
  <si>
    <t>Cable &amp; D2H</t>
  </si>
  <si>
    <t>Apeejay Surrendra Park Hotels Ltd</t>
  </si>
  <si>
    <t>PARKHOTELS</t>
  </si>
  <si>
    <t>Alembic Ltd</t>
  </si>
  <si>
    <t>ALEMBICLTD</t>
  </si>
  <si>
    <t>Bajaj Consumer Care Ltd</t>
  </si>
  <si>
    <t>BAJAJCON</t>
  </si>
  <si>
    <t>Polyplex Corp Ltd</t>
  </si>
  <si>
    <t>POLYPLEX</t>
  </si>
  <si>
    <t>Marathon Nextgen Realty Ltd</t>
  </si>
  <si>
    <t>MARATHON</t>
  </si>
  <si>
    <t>Eraaya Lifespaces Ltd</t>
  </si>
  <si>
    <t>ERAAYA</t>
  </si>
  <si>
    <t>Sandhar Technologies Ltd</t>
  </si>
  <si>
    <t>SANDHAR</t>
  </si>
  <si>
    <t>Hi-Tech Pipes Ltd</t>
  </si>
  <si>
    <t>HITECH</t>
  </si>
  <si>
    <t>Mahindra Logistics Ltd</t>
  </si>
  <si>
    <t>MAHLOG</t>
  </si>
  <si>
    <t>Indian Metals and Ferro Alloys Ltd</t>
  </si>
  <si>
    <t>IMFA</t>
  </si>
  <si>
    <t>Quick Heal Technologies Ltd</t>
  </si>
  <si>
    <t>QUICKHEAL</t>
  </si>
  <si>
    <t>KDDL Ltd</t>
  </si>
  <si>
    <t>KDDL</t>
  </si>
  <si>
    <t>Shipping Corporation of India Land and Assets Ltd</t>
  </si>
  <si>
    <t>SCILAL</t>
  </si>
  <si>
    <t>Sindhu Trade Links Ltd</t>
  </si>
  <si>
    <t>SINDHUTRAD</t>
  </si>
  <si>
    <t>Seamec Ltd</t>
  </si>
  <si>
    <t>SEAMECLTD</t>
  </si>
  <si>
    <t>Oil &amp; Gas - Equipment &amp; Services</t>
  </si>
  <si>
    <t>Suraj Estate Developers Ltd</t>
  </si>
  <si>
    <t>SURAJEST</t>
  </si>
  <si>
    <t>Real Estate Rental, Development &amp; Operations</t>
  </si>
  <si>
    <t>Delta Corp Ltd</t>
  </si>
  <si>
    <t>DELTACORP</t>
  </si>
  <si>
    <t>S H Kelkar and Company Ltd</t>
  </si>
  <si>
    <t>SHK</t>
  </si>
  <si>
    <t>Saksoft Ltd</t>
  </si>
  <si>
    <t>SAKSOFT</t>
  </si>
  <si>
    <t>Gensol Engineering Ltd</t>
  </si>
  <si>
    <t>GENSOL</t>
  </si>
  <si>
    <t>Maithan Alloys Ltd</t>
  </si>
  <si>
    <t>MAITHANALL</t>
  </si>
  <si>
    <t>Sanghvi Movers Ltd</t>
  </si>
  <si>
    <t>SANGHVIMOV</t>
  </si>
  <si>
    <t>RPSG Ventures Ltd</t>
  </si>
  <si>
    <t>RPSGVENT</t>
  </si>
  <si>
    <t>Shivalik Bimetal Controls Ltd</t>
  </si>
  <si>
    <t>SBCL</t>
  </si>
  <si>
    <t>Indoco Remedies Ltd</t>
  </si>
  <si>
    <t>INDOCO</t>
  </si>
  <si>
    <t>Ashiana Housing Ltd</t>
  </si>
  <si>
    <t>ASHIANA</t>
  </si>
  <si>
    <t>MPS Ltd</t>
  </si>
  <si>
    <t>MPSLTD</t>
  </si>
  <si>
    <t>Mahanagar Telephone Nigam Ltd</t>
  </si>
  <si>
    <t>MTNL</t>
  </si>
  <si>
    <t>Jindal Poly Films Ltd</t>
  </si>
  <si>
    <t>JINDALPOLY</t>
  </si>
  <si>
    <t>Jeena Sikho Lifecare Ltd</t>
  </si>
  <si>
    <t>JSLL</t>
  </si>
  <si>
    <t>Navneet Education Ltd</t>
  </si>
  <si>
    <t>NAVNETEDUL</t>
  </si>
  <si>
    <t>Ddev Plastiks Industries Ltd</t>
  </si>
  <si>
    <t>DDEVPLASTIK</t>
  </si>
  <si>
    <t>Monarch Networth Capital Ltd</t>
  </si>
  <si>
    <t>MONARCH</t>
  </si>
  <si>
    <t>Stylam Industries Ltd</t>
  </si>
  <si>
    <t>STYLAMIND</t>
  </si>
  <si>
    <t>Nucleus Software Exports Ltd</t>
  </si>
  <si>
    <t>NUCLEUS</t>
  </si>
  <si>
    <t>Thirumalai Chemicals Ltd</t>
  </si>
  <si>
    <t>TIRUMALCHM</t>
  </si>
  <si>
    <t>Tasty Bite Eatables Ltd</t>
  </si>
  <si>
    <t>TASTYBITE</t>
  </si>
  <si>
    <t>Sky Gold Ltd</t>
  </si>
  <si>
    <t>SKYGOLD</t>
  </si>
  <si>
    <t>Precision Wires India Ltd</t>
  </si>
  <si>
    <t>PRECWIRE</t>
  </si>
  <si>
    <t>Capacite Infraprojects Ltd</t>
  </si>
  <si>
    <t>CAPACITE</t>
  </si>
  <si>
    <t>Gujarat Industries Power Company Ltd</t>
  </si>
  <si>
    <t>GIPCL</t>
  </si>
  <si>
    <t>Fischer Medical Ventures Ltd</t>
  </si>
  <si>
    <t>FISCHER</t>
  </si>
  <si>
    <t>Repco Home Finance Ltd</t>
  </si>
  <si>
    <t>REPCOHOME</t>
  </si>
  <si>
    <t>Pokarna Ltd</t>
  </si>
  <si>
    <t>POKARNA</t>
  </si>
  <si>
    <t>Arvind Smartspaces Ltd</t>
  </si>
  <si>
    <t>ARVSMART</t>
  </si>
  <si>
    <t>Fino Payments Bank Ltd</t>
  </si>
  <si>
    <t>FINOPB</t>
  </si>
  <si>
    <t>Suven Life Sciences Ltd</t>
  </si>
  <si>
    <t>SUVEN</t>
  </si>
  <si>
    <t>Eveready Industries India Ltd</t>
  </si>
  <si>
    <t>EVEREADY</t>
  </si>
  <si>
    <t>Steel Strips Wheels Ltd</t>
  </si>
  <si>
    <t>SSWL</t>
  </si>
  <si>
    <t>Flair Writing Industries Ltd</t>
  </si>
  <si>
    <t>FLAIR</t>
  </si>
  <si>
    <t>PTC India Financial Services Ltd</t>
  </si>
  <si>
    <t>PFS</t>
  </si>
  <si>
    <t>Apollo Micro Systems Ltd</t>
  </si>
  <si>
    <t>APOLLO</t>
  </si>
  <si>
    <t>TVS Srichakra Ltd</t>
  </si>
  <si>
    <t>TVSSRICHAK</t>
  </si>
  <si>
    <t>Solara Active Pharma Sciences Ltd</t>
  </si>
  <si>
    <t>SOLARA</t>
  </si>
  <si>
    <t>Kitex Garments Ltd</t>
  </si>
  <si>
    <t>KITEX</t>
  </si>
  <si>
    <t>Prakash Industries Ltd</t>
  </si>
  <si>
    <t>PRAKASH</t>
  </si>
  <si>
    <t>Kolte-Patil Developers Ltd</t>
  </si>
  <si>
    <t>KOLTEPATIL</t>
  </si>
  <si>
    <t>Max Ventures and Industries Ltd</t>
  </si>
  <si>
    <t>MAXVIL</t>
  </si>
  <si>
    <t>Blue Cloud Softech Solutions Ltd</t>
  </si>
  <si>
    <t>BLUECLOUDS</t>
  </si>
  <si>
    <t>TCPL Packaging Ltd</t>
  </si>
  <si>
    <t>TCPLPACK</t>
  </si>
  <si>
    <t>KCP Ltd</t>
  </si>
  <si>
    <t>KCP</t>
  </si>
  <si>
    <t>Hindustan Oil Exploration Company Ltd</t>
  </si>
  <si>
    <t>HINDOILEXP</t>
  </si>
  <si>
    <t>Marine Electricals (India) Ltd</t>
  </si>
  <si>
    <t>MARINE</t>
  </si>
  <si>
    <t>Venky's (India) Ltd</t>
  </si>
  <si>
    <t>VENKEYS</t>
  </si>
  <si>
    <t>SMS Pharmaceuticals Ltd</t>
  </si>
  <si>
    <t>SMSPHARMA</t>
  </si>
  <si>
    <t>SJS Enterprises Ltd</t>
  </si>
  <si>
    <t>SJS</t>
  </si>
  <si>
    <t>Fusion Finance Ltd</t>
  </si>
  <si>
    <t>FUSION</t>
  </si>
  <si>
    <t>Stove Kraft Ltd</t>
  </si>
  <si>
    <t>STOVEKRAFT</t>
  </si>
  <si>
    <t>Genesys International Corporation Ltd</t>
  </si>
  <si>
    <t>GENESYS</t>
  </si>
  <si>
    <t>Vadilal Industries Ltd</t>
  </si>
  <si>
    <t>VADILALIND</t>
  </si>
  <si>
    <t>Confidence Petroleum India Ltd</t>
  </si>
  <si>
    <t>CONFIPET</t>
  </si>
  <si>
    <t>NRB Bearings Ltd</t>
  </si>
  <si>
    <t>NRBBEARING</t>
  </si>
  <si>
    <t>GTL Infrastructure Ltd</t>
  </si>
  <si>
    <t>GTLINFRA</t>
  </si>
  <si>
    <t>ideaForge Technology Ltd</t>
  </si>
  <si>
    <t>IDEAFORGE</t>
  </si>
  <si>
    <t>ECOS (India) Mobility &amp; Hospitality Ltd</t>
  </si>
  <si>
    <t>ECOSMOBLTY</t>
  </si>
  <si>
    <t>Shalby Ltd</t>
  </si>
  <si>
    <t>SHALBY</t>
  </si>
  <si>
    <t>Welspun Specialty Solutions Ltd</t>
  </si>
  <si>
    <t>WELSPLSOL</t>
  </si>
  <si>
    <t>Dishman Carbogen Amcis Ltd</t>
  </si>
  <si>
    <t>DCAL</t>
  </si>
  <si>
    <t>Sagar Cements Ltd</t>
  </si>
  <si>
    <t>SAGCEM</t>
  </si>
  <si>
    <t>Oriental Hotels Ltd</t>
  </si>
  <si>
    <t>ORIENTHOT</t>
  </si>
  <si>
    <t>CARE Ratings Ltd</t>
  </si>
  <si>
    <t>CARERATING</t>
  </si>
  <si>
    <t>ADF Foods Ltd</t>
  </si>
  <si>
    <t>ADFFOODS</t>
  </si>
  <si>
    <t>Somany Ceramics Ltd</t>
  </si>
  <si>
    <t>SOMANYCERA</t>
  </si>
  <si>
    <t>Rane Holdings Ltd</t>
  </si>
  <si>
    <t>RANEHOLDIN</t>
  </si>
  <si>
    <t>Ashapura Minechem Ltd</t>
  </si>
  <si>
    <t>ASHAPURMIN</t>
  </si>
  <si>
    <t>Thejo Engineering Ltd</t>
  </si>
  <si>
    <t>THEJO</t>
  </si>
  <si>
    <t>RIR Power Electronics Ltd</t>
  </si>
  <si>
    <t>RIR</t>
  </si>
  <si>
    <t>Dollar Industries Ltd</t>
  </si>
  <si>
    <t>DOLLAR</t>
  </si>
  <si>
    <t>Rajratan Global Wire Ltd</t>
  </si>
  <si>
    <t>RAJRATAN</t>
  </si>
  <si>
    <t>Dhani Services Ltd</t>
  </si>
  <si>
    <t>DHANI</t>
  </si>
  <si>
    <t>Huhtamaki India Ltd</t>
  </si>
  <si>
    <t>HUHTAMAKI</t>
  </si>
  <si>
    <t>Foseco India Ltd</t>
  </si>
  <si>
    <t>FOSECOIND</t>
  </si>
  <si>
    <t>Summit Securities Ltd</t>
  </si>
  <si>
    <t>SUMMITSEC</t>
  </si>
  <si>
    <t>Wendt (India) Limited</t>
  </si>
  <si>
    <t>WENDT</t>
  </si>
  <si>
    <t>Automotive Axles Ltd</t>
  </si>
  <si>
    <t>AUTOAXLES</t>
  </si>
  <si>
    <t>Vishnu Prakash R Punglia Ltd</t>
  </si>
  <si>
    <t>VPRPL</t>
  </si>
  <si>
    <t>NIBE Ltd</t>
  </si>
  <si>
    <t>NIBE</t>
  </si>
  <si>
    <t>BF Utilities Ltd</t>
  </si>
  <si>
    <t>BFUTILITIE</t>
  </si>
  <si>
    <t>Premier Explosives Ltd</t>
  </si>
  <si>
    <t>PREMEXPLN</t>
  </si>
  <si>
    <t>DCW Ltd</t>
  </si>
  <si>
    <t>DCW</t>
  </si>
  <si>
    <t>Unitech Ltd</t>
  </si>
  <si>
    <t>UNITECH</t>
  </si>
  <si>
    <t>Ram Ratna Wires Ltd</t>
  </si>
  <si>
    <t>RAMRAT</t>
  </si>
  <si>
    <t>IOL Chemicals and Pharmaceuticals Ltd</t>
  </si>
  <si>
    <t>IOLCP</t>
  </si>
  <si>
    <t>Dolat Algotech Ltd</t>
  </si>
  <si>
    <t>DOLATALGO</t>
  </si>
  <si>
    <t>MM Forgings Ltd</t>
  </si>
  <si>
    <t>MMFL</t>
  </si>
  <si>
    <t>Paramount Communications Ltd</t>
  </si>
  <si>
    <t>PARACABLES</t>
  </si>
  <si>
    <t>Motisons Jewellers Ltd</t>
  </si>
  <si>
    <t>MOTISONS</t>
  </si>
  <si>
    <t>Apparel &amp; Accessories Retailers</t>
  </si>
  <si>
    <t>Krsnaa Diagnostics Ltd</t>
  </si>
  <si>
    <t>KRSNAA</t>
  </si>
  <si>
    <t>SML Isuzu Ltd</t>
  </si>
  <si>
    <t>SMLISUZU</t>
  </si>
  <si>
    <t>Stanley Lifestyles Ltd</t>
  </si>
  <si>
    <t>STANLEY</t>
  </si>
  <si>
    <t>Jash Engineering Ltd</t>
  </si>
  <si>
    <t>JASH</t>
  </si>
  <si>
    <t>Vindhya Telelinks Ltd</t>
  </si>
  <si>
    <t>VINDHYATEL</t>
  </si>
  <si>
    <t>K.P. Energy Ltd</t>
  </si>
  <si>
    <t>KPEL</t>
  </si>
  <si>
    <t>Nilkamal Ltd</t>
  </si>
  <si>
    <t>NILKAMAL</t>
  </si>
  <si>
    <t>Bajel Projects Ltd</t>
  </si>
  <si>
    <t>BAJEL</t>
  </si>
  <si>
    <t>Electric Utilities</t>
  </si>
  <si>
    <t>SG Finserve Ltd</t>
  </si>
  <si>
    <t>SGFIN</t>
  </si>
  <si>
    <t>Media Matrix Worldwide Ltd</t>
  </si>
  <si>
    <t>MMWL</t>
  </si>
  <si>
    <t>Kalyani Investment Company Ltd</t>
  </si>
  <si>
    <t>KICL</t>
  </si>
  <si>
    <t>HLE Glascoat Ltd</t>
  </si>
  <si>
    <t>HLEGLAS</t>
  </si>
  <si>
    <t>Tinna Rubber and Infrastructure Ltd</t>
  </si>
  <si>
    <t>TINNARUBR</t>
  </si>
  <si>
    <t>Ge Power India Ltd</t>
  </si>
  <si>
    <t>GEPIL</t>
  </si>
  <si>
    <t>Indian Hume Pipe Company Ltd</t>
  </si>
  <si>
    <t>INDIANHUME</t>
  </si>
  <si>
    <t>Mayur Uniquoters Ltd</t>
  </si>
  <si>
    <t>MAYURUNIQ</t>
  </si>
  <si>
    <t>Deep Industries Ltd</t>
  </si>
  <si>
    <t>DEEPINDS</t>
  </si>
  <si>
    <t>Vakrangee Limited</t>
  </si>
  <si>
    <t>VAKRANGEE</t>
  </si>
  <si>
    <t>MSP Steel &amp; Power Ltd</t>
  </si>
  <si>
    <t>MSPL</t>
  </si>
  <si>
    <t>Vertoz Ltd</t>
  </si>
  <si>
    <t>VERTOZ</t>
  </si>
  <si>
    <t>Insecticides (India) Ltd</t>
  </si>
  <si>
    <t>INSECTICID</t>
  </si>
  <si>
    <t>Spectrum Electrical Industries Ltd</t>
  </si>
  <si>
    <t>SPECTRUM</t>
  </si>
  <si>
    <t>Goodyear India Ltd</t>
  </si>
  <si>
    <t>GOODYEAR</t>
  </si>
  <si>
    <t>Sai Silks (Kalamandir) Ltd</t>
  </si>
  <si>
    <t>KALAMANDIR</t>
  </si>
  <si>
    <t>PSP Projects Ltd</t>
  </si>
  <si>
    <t>PSPPROJECT</t>
  </si>
  <si>
    <t>Baazar Style Retail Ltd</t>
  </si>
  <si>
    <t>STYLEBAAZA</t>
  </si>
  <si>
    <t>Dreamfolks Services Ltd</t>
  </si>
  <si>
    <t>DREAMFOLKS</t>
  </si>
  <si>
    <t>Accelya Solutions India Ltd</t>
  </si>
  <si>
    <t>ACCELYA</t>
  </si>
  <si>
    <t>DISA India Ltd</t>
  </si>
  <si>
    <t>DISAQ</t>
  </si>
  <si>
    <t>SBI Gold ETF</t>
  </si>
  <si>
    <t>SETFGOLD</t>
  </si>
  <si>
    <t>Jubilant Industries Ltd</t>
  </si>
  <si>
    <t>JUBLINDS</t>
  </si>
  <si>
    <t>63 Moons Technologies Ltd</t>
  </si>
  <si>
    <t>63MOONS</t>
  </si>
  <si>
    <t>Veritas (India) Ltd</t>
  </si>
  <si>
    <t>VERITAS</t>
  </si>
  <si>
    <t>Themis Medicare Ltd</t>
  </si>
  <si>
    <t>THEMISMED</t>
  </si>
  <si>
    <t>Raghav Productivity Enhancers Ltd</t>
  </si>
  <si>
    <t>RPEL</t>
  </si>
  <si>
    <t>DEN Networks Ltd</t>
  </si>
  <si>
    <t>DEN</t>
  </si>
  <si>
    <t>Meghmani Organics Ltd</t>
  </si>
  <si>
    <t>MOL</t>
  </si>
  <si>
    <t>Novartis India Ltd</t>
  </si>
  <si>
    <t>NOVARTIND</t>
  </si>
  <si>
    <t>Saraswati Commercial (India) Ltd</t>
  </si>
  <si>
    <t>ZSARACOM</t>
  </si>
  <si>
    <t>Vishnu Chemicals Ltd</t>
  </si>
  <si>
    <t>VISHNU</t>
  </si>
  <si>
    <t>Lumax Industries Ltd</t>
  </si>
  <si>
    <t>LUMAXIND</t>
  </si>
  <si>
    <t>Nippon India ETF Nifty 1D Rate Liquid BeES</t>
  </si>
  <si>
    <t>LIQUIDBEES</t>
  </si>
  <si>
    <t>Mold-Tek Packaging Ltd</t>
  </si>
  <si>
    <t>MOLDTKPAC</t>
  </si>
  <si>
    <t>Updater Services Ltd</t>
  </si>
  <si>
    <t>UDS</t>
  </si>
  <si>
    <t>Pondy Oxides and Chemicals Ltd</t>
  </si>
  <si>
    <t>POCL</t>
  </si>
  <si>
    <t>ESAF Small Finance Bank Limited</t>
  </si>
  <si>
    <t>ESAFSFB</t>
  </si>
  <si>
    <t>Tarsons Products Ltd</t>
  </si>
  <si>
    <t>TARSONS</t>
  </si>
  <si>
    <t>Sanstar Ltd</t>
  </si>
  <si>
    <t>SANSTAR</t>
  </si>
  <si>
    <t>Landmark Cars Ltd</t>
  </si>
  <si>
    <t>LANDMARK</t>
  </si>
  <si>
    <t>John Cockerill India Ltd</t>
  </si>
  <si>
    <t>COCKERILL</t>
  </si>
  <si>
    <t>Industrial Machinery &amp; Supplies &amp; Components</t>
  </si>
  <si>
    <t>Mangalam Cement Ltd</t>
  </si>
  <si>
    <t>MANGLMCEM</t>
  </si>
  <si>
    <t>Shanti Educational Initiatives Ltd</t>
  </si>
  <si>
    <t>SEIL</t>
  </si>
  <si>
    <t>Rashi Peripherals Ltd</t>
  </si>
  <si>
    <t>RPTECH</t>
  </si>
  <si>
    <t>Federal-Mogul Goetze (India) Ltd</t>
  </si>
  <si>
    <t>FMGOETZE</t>
  </si>
  <si>
    <t>Xpro India Ltd</t>
  </si>
  <si>
    <t>XPROINDIA</t>
  </si>
  <si>
    <t>Mukand Ltd</t>
  </si>
  <si>
    <t>MUKANDLTD</t>
  </si>
  <si>
    <t>Dish TV India Ltd</t>
  </si>
  <si>
    <t>DISHTV</t>
  </si>
  <si>
    <t>EIH Associated Hotels Ltd</t>
  </si>
  <si>
    <t>EIHAHOTELS</t>
  </si>
  <si>
    <t>Dredging Corporation of India Ltd</t>
  </si>
  <si>
    <t>DREDGECORP</t>
  </si>
  <si>
    <t>Dredging</t>
  </si>
  <si>
    <t>Man Industries (India) Ltd</t>
  </si>
  <si>
    <t>MANINDS</t>
  </si>
  <si>
    <t>Apollo Pipes Ltd</t>
  </si>
  <si>
    <t>APOLLOPIPE</t>
  </si>
  <si>
    <t>Ajmera Realty &amp; Infra India Ltd</t>
  </si>
  <si>
    <t>AJMERA</t>
  </si>
  <si>
    <t>Orient Green Power Company Ltd</t>
  </si>
  <si>
    <t>GREENPOWER</t>
  </si>
  <si>
    <t>Jyoti Structures Ltd</t>
  </si>
  <si>
    <t>JYOTISTRUC</t>
  </si>
  <si>
    <t>Barbeque-Nation Hospitality Ltd</t>
  </si>
  <si>
    <t>BARBEQUE</t>
  </si>
  <si>
    <t>EFC (I) Ltd</t>
  </si>
  <si>
    <t>EFCIL</t>
  </si>
  <si>
    <t>Distributors</t>
  </si>
  <si>
    <t>HMA Agro Industries Ltd</t>
  </si>
  <si>
    <t>HMAAGRO</t>
  </si>
  <si>
    <t>TechNVision Ventures Ltd</t>
  </si>
  <si>
    <t>TECHNVISN</t>
  </si>
  <si>
    <t>Hindware Home Innovation Ltd</t>
  </si>
  <si>
    <t>HINDWAREAP</t>
  </si>
  <si>
    <t>Owais Metal and Mineral Processing Ltd</t>
  </si>
  <si>
    <t>OWAIS</t>
  </si>
  <si>
    <t>India Pesticides Ltd</t>
  </si>
  <si>
    <t>IPL</t>
  </si>
  <si>
    <t>Universal Cables Ltd</t>
  </si>
  <si>
    <t>UNIVCABLES</t>
  </si>
  <si>
    <t>Panama Petrochem Ltd</t>
  </si>
  <si>
    <t>PANAMAPET</t>
  </si>
  <si>
    <t>Nelco Ltd</t>
  </si>
  <si>
    <t>NELCO</t>
  </si>
  <si>
    <t>Astec Lifesciences Ltd</t>
  </si>
  <si>
    <t>ASTEC</t>
  </si>
  <si>
    <t>Fedders Holding Ltd</t>
  </si>
  <si>
    <t>FEDDERSHOL</t>
  </si>
  <si>
    <t>Rupa &amp; Company Ltd</t>
  </si>
  <si>
    <t>RUPA</t>
  </si>
  <si>
    <t>Precision Camshafts Ltd</t>
  </si>
  <si>
    <t>PRECAM</t>
  </si>
  <si>
    <t>NIIT Ltd</t>
  </si>
  <si>
    <t>NIITLTD</t>
  </si>
  <si>
    <t>JITF Infralogistics Ltd</t>
  </si>
  <si>
    <t>JITFINFRA</t>
  </si>
  <si>
    <t>Dolphin Offshore Enterprises (India) Ltd</t>
  </si>
  <si>
    <t>DOLPHIN</t>
  </si>
  <si>
    <t>Rama Steel Tubes Ltd</t>
  </si>
  <si>
    <t>RAMASTEEL</t>
  </si>
  <si>
    <t>Hariom Pipe Industries Ltd</t>
  </si>
  <si>
    <t>HARIOMPIPE</t>
  </si>
  <si>
    <t>S.P.Apparels Ltd</t>
  </si>
  <si>
    <t>SPAL</t>
  </si>
  <si>
    <t>TTK Healthcare Ltd</t>
  </si>
  <si>
    <t>TTKHLTCARE</t>
  </si>
  <si>
    <t>Axiscades Technologies Ltd</t>
  </si>
  <si>
    <t>AXISCADES</t>
  </si>
  <si>
    <t>Aeroflex Industries Ltd</t>
  </si>
  <si>
    <t>AEROFLEX</t>
  </si>
  <si>
    <t>Ugro Capital Ltd</t>
  </si>
  <si>
    <t>UGROCAP</t>
  </si>
  <si>
    <t>D Link (India) Limited</t>
  </si>
  <si>
    <t>DLINKINDIA</t>
  </si>
  <si>
    <t>Som Distilleries and Breweries Ltd</t>
  </si>
  <si>
    <t>SDBL</t>
  </si>
  <si>
    <t>Vardhman Special Steels Ltd</t>
  </si>
  <si>
    <t>VSSL</t>
  </si>
  <si>
    <t>Nalwa Sons Investments Ltd</t>
  </si>
  <si>
    <t>NSIL</t>
  </si>
  <si>
    <t>Veranda Learning Solutions Ltd</t>
  </si>
  <si>
    <t>VERANDA</t>
  </si>
  <si>
    <t>IKIO Lighting Ltd</t>
  </si>
  <si>
    <t>IKIO</t>
  </si>
  <si>
    <t>Kody Technolab Ltd</t>
  </si>
  <si>
    <t>KODYTECH</t>
  </si>
  <si>
    <t>Amrutanjan Health Care Ltd</t>
  </si>
  <si>
    <t>AMRUTANJAN</t>
  </si>
  <si>
    <t>Cupid Ltd</t>
  </si>
  <si>
    <t>CUPID</t>
  </si>
  <si>
    <t>Tatva Chintan Pharma Chem Ltd</t>
  </si>
  <si>
    <t>TATVA</t>
  </si>
  <si>
    <t>Unicommerce eSolutions Ltd</t>
  </si>
  <si>
    <t>UNIECOM</t>
  </si>
  <si>
    <t>B L Kashyap and Sons Ltd</t>
  </si>
  <si>
    <t>BLKASHYAP</t>
  </si>
  <si>
    <t>Carysil Ltd</t>
  </si>
  <si>
    <t>CARYSIL</t>
  </si>
  <si>
    <t>Pennar Industries Ltd</t>
  </si>
  <si>
    <t>PENIND</t>
  </si>
  <si>
    <t>Satin Creditcare Network Ltd</t>
  </si>
  <si>
    <t>SATIN</t>
  </si>
  <si>
    <t>Apcotex Industries Ltd</t>
  </si>
  <si>
    <t>APCOTEXIND</t>
  </si>
  <si>
    <t>Shriram Properties Ltd</t>
  </si>
  <si>
    <t>SHRIRAMPPS</t>
  </si>
  <si>
    <t>Centum Electronics Ltd</t>
  </si>
  <si>
    <t>CENTUM</t>
  </si>
  <si>
    <t>Nitin Spinners Ltd</t>
  </si>
  <si>
    <t>NITINSPIN</t>
  </si>
  <si>
    <t>Everest Kanto Cylinder Ltd</t>
  </si>
  <si>
    <t>EKC</t>
  </si>
  <si>
    <t>Deccan Gold Mines Ltd</t>
  </si>
  <si>
    <t>DECNGOLD</t>
  </si>
  <si>
    <t>Sasken Technologies Ltd</t>
  </si>
  <si>
    <t>SASKEN</t>
  </si>
  <si>
    <t>Andrew Yule &amp; Co Ltd</t>
  </si>
  <si>
    <t>ANDREWYU</t>
  </si>
  <si>
    <t>Yasho Industries Ltd</t>
  </si>
  <si>
    <t>YASHO</t>
  </si>
  <si>
    <t>Alicon Castalloy Ltd</t>
  </si>
  <si>
    <t>ALICON</t>
  </si>
  <si>
    <t>Pnb Gilts Ltd</t>
  </si>
  <si>
    <t>PNBGILTS</t>
  </si>
  <si>
    <t>Vidhi Specialty Food Ingredients Ltd</t>
  </si>
  <si>
    <t>VIDHIING</t>
  </si>
  <si>
    <t>BF Investment Ltd</t>
  </si>
  <si>
    <t>BFINVEST</t>
  </si>
  <si>
    <t>Kokuyo Camlin Ltd</t>
  </si>
  <si>
    <t>KOKUYOCMLN</t>
  </si>
  <si>
    <t>Seshasayee Paper and Boards Ltd</t>
  </si>
  <si>
    <t>SESHAPAPER</t>
  </si>
  <si>
    <t>Sanghi Industries Ltd</t>
  </si>
  <si>
    <t>SANGHIIND</t>
  </si>
  <si>
    <t>Interarch Building Products Ltd</t>
  </si>
  <si>
    <t>INTERARCH</t>
  </si>
  <si>
    <t>Building Products - Prefab Structures</t>
  </si>
  <si>
    <t>Siyaram Silk Mills Ltd</t>
  </si>
  <si>
    <t>SIYSIL</t>
  </si>
  <si>
    <t>HIL Ltd</t>
  </si>
  <si>
    <t>HIL</t>
  </si>
  <si>
    <t>MIC Electronics Ltd</t>
  </si>
  <si>
    <t>MICEL</t>
  </si>
  <si>
    <t>ICICI Prudential Nifty 50 ETF</t>
  </si>
  <si>
    <t>NIFTYIETF</t>
  </si>
  <si>
    <t>KP Green Engineering Ltd</t>
  </si>
  <si>
    <t>KPGEL</t>
  </si>
  <si>
    <t>Heavy Electrical Equipment</t>
  </si>
  <si>
    <t>IFGL Refractories Ltd</t>
  </si>
  <si>
    <t>IFGLEXPOR</t>
  </si>
  <si>
    <t>Uniparts India Ltd</t>
  </si>
  <si>
    <t>UNIPARTS</t>
  </si>
  <si>
    <t>TIL Ltd</t>
  </si>
  <si>
    <t>TIL</t>
  </si>
  <si>
    <t>BLS E-Services Ltd</t>
  </si>
  <si>
    <t>BLSE</t>
  </si>
  <si>
    <t>Sterling Tools Ltd</t>
  </si>
  <si>
    <t>STERTOOLS</t>
  </si>
  <si>
    <t>Platinum Industries Ltd</t>
  </si>
  <si>
    <t>PLATIND</t>
  </si>
  <si>
    <t>Kesar India Ltd</t>
  </si>
  <si>
    <t>KESAR</t>
  </si>
  <si>
    <t>Real Estate Development</t>
  </si>
  <si>
    <t>Systematix Corporate Services Ltd</t>
  </si>
  <si>
    <t>SYSTMTXC</t>
  </si>
  <si>
    <t>Syncom Formulations (India) Ltd</t>
  </si>
  <si>
    <t>SYNCOMF</t>
  </si>
  <si>
    <t>Hubtown Ltd</t>
  </si>
  <si>
    <t>HUBTOWN</t>
  </si>
  <si>
    <t>Gocl Corporation Ltd</t>
  </si>
  <si>
    <t>GOCLCORP</t>
  </si>
  <si>
    <t>PIX Transmissions Ltd</t>
  </si>
  <si>
    <t>PIXTRANS</t>
  </si>
  <si>
    <t>Yatra Online Ltd</t>
  </si>
  <si>
    <t>YATRA</t>
  </si>
  <si>
    <t>Parag Milk Foods Ltd</t>
  </si>
  <si>
    <t>PARAGMILK</t>
  </si>
  <si>
    <t>Ramco Industries Ltd</t>
  </si>
  <si>
    <t>RAMCOIND</t>
  </si>
  <si>
    <t>G M Breweries Ltd</t>
  </si>
  <si>
    <t>GMBREW</t>
  </si>
  <si>
    <t>Talbros Automotive Components Ltd</t>
  </si>
  <si>
    <t>TALBROAUTO</t>
  </si>
  <si>
    <t>Omaxe Ltd</t>
  </si>
  <si>
    <t>OMAXE</t>
  </si>
  <si>
    <t>JISLDVREQS</t>
  </si>
  <si>
    <t>Igarashi Motors India Ltd</t>
  </si>
  <si>
    <t>IGARASHI</t>
  </si>
  <si>
    <t>DEE Development Engineers Ltd</t>
  </si>
  <si>
    <t>DEEDEV</t>
  </si>
  <si>
    <t>Tanfac Industries Ltd</t>
  </si>
  <si>
    <t>TANFACIND</t>
  </si>
  <si>
    <t>Navkar Corporation Ltd</t>
  </si>
  <si>
    <t>NAVKARCORP</t>
  </si>
  <si>
    <t>Hester Biosciences Ltd</t>
  </si>
  <si>
    <t>HESTERBIO</t>
  </si>
  <si>
    <t>Andhra Paper Ltd</t>
  </si>
  <si>
    <t>ANDHRAPAP</t>
  </si>
  <si>
    <t>Prataap Snacks Ltd</t>
  </si>
  <si>
    <t>DIAMONDYD</t>
  </si>
  <si>
    <t>Praveg Ltd</t>
  </si>
  <si>
    <t>PRAVEG</t>
  </si>
  <si>
    <t>Cantabil Retail India Ltd</t>
  </si>
  <si>
    <t>CANTABIL</t>
  </si>
  <si>
    <t>Alpex Solar Ltd</t>
  </si>
  <si>
    <t>ALPEXSOLAR</t>
  </si>
  <si>
    <t>Wonder Electricals Ltd</t>
  </si>
  <si>
    <t>WEL</t>
  </si>
  <si>
    <t>Master Trust Ltd</t>
  </si>
  <si>
    <t>MASTERTR</t>
  </si>
  <si>
    <t>Gandhar Oil Refinery (INDIA) Ltd</t>
  </si>
  <si>
    <t>GANDHAR</t>
  </si>
  <si>
    <t>Expleo Solutions Ltd</t>
  </si>
  <si>
    <t>EXPLEOSOL</t>
  </si>
  <si>
    <t>NDR Auto Components Ltd</t>
  </si>
  <si>
    <t>NDRAUTO</t>
  </si>
  <si>
    <t>Jagran Prakashan Ltd</t>
  </si>
  <si>
    <t>JAGRAN</t>
  </si>
  <si>
    <t>Indo Tech Transformers Ltd</t>
  </si>
  <si>
    <t>INDOTECH</t>
  </si>
  <si>
    <t>ASM Technologies Ltd</t>
  </si>
  <si>
    <t>ASMTEC</t>
  </si>
  <si>
    <t>Sangam (India) Ltd</t>
  </si>
  <si>
    <t>SANGAMIND</t>
  </si>
  <si>
    <t>Kotak Gold Etf</t>
  </si>
  <si>
    <t>GOLD1</t>
  </si>
  <si>
    <t>Butterfly Gandhimathi Appliances Ltd</t>
  </si>
  <si>
    <t>BUTTERFLY</t>
  </si>
  <si>
    <t>Antony Waste Handling Cell Ltd</t>
  </si>
  <si>
    <t>AWHCL</t>
  </si>
  <si>
    <t>Balmer Lawrie Investments Ltd</t>
  </si>
  <si>
    <t>BLIL</t>
  </si>
  <si>
    <t>Dr Agarwal's Eye Hospital Ltd</t>
  </si>
  <si>
    <t>DRAGARWQ</t>
  </si>
  <si>
    <t>Suryoday Small Finance Bank Ltd</t>
  </si>
  <si>
    <t>SURYODAY</t>
  </si>
  <si>
    <t>Knowledge Marine &amp; Engineering Works Ltd</t>
  </si>
  <si>
    <t>KMEW</t>
  </si>
  <si>
    <t>Marine Transportation</t>
  </si>
  <si>
    <t>Agro Tech Foods Ltd</t>
  </si>
  <si>
    <t>ATFL</t>
  </si>
  <si>
    <t>Heranba Industries Ltd</t>
  </si>
  <si>
    <t>HERANBA</t>
  </si>
  <si>
    <t>Cosmo First Ltd</t>
  </si>
  <si>
    <t>COSMOFIRST</t>
  </si>
  <si>
    <t>TAJ GVK Hotels and Resorts Ltd</t>
  </si>
  <si>
    <t>TAJGVK</t>
  </si>
  <si>
    <t>Sadhana Nitro Chem Ltd</t>
  </si>
  <si>
    <t>SADHNANIQ</t>
  </si>
  <si>
    <t>Sigachi Industries Ltd</t>
  </si>
  <si>
    <t>SIGACHI</t>
  </si>
  <si>
    <t>Excel Industries Ltd</t>
  </si>
  <si>
    <t>EXCELINDUS</t>
  </si>
  <si>
    <t>Sri Adhikari Brothers Television Network Ltd</t>
  </si>
  <si>
    <t>SABTNL</t>
  </si>
  <si>
    <t>Madhya Bharat Agro Products Ltd</t>
  </si>
  <si>
    <t>MBAPL</t>
  </si>
  <si>
    <t>Aaswa Trading and Exports Ltd</t>
  </si>
  <si>
    <t>TCC</t>
  </si>
  <si>
    <t>Real Estate Services</t>
  </si>
  <si>
    <t>Rane (Madras) Ltd</t>
  </si>
  <si>
    <t>RML</t>
  </si>
  <si>
    <t>Panacea Biotec Ltd</t>
  </si>
  <si>
    <t>PANACEABIO</t>
  </si>
  <si>
    <t>Bombay Super Hybrid Seeds Ltd</t>
  </si>
  <si>
    <t>BSHSL</t>
  </si>
  <si>
    <t>BCL Industries Ltd</t>
  </si>
  <si>
    <t>BCLIND</t>
  </si>
  <si>
    <t>Arman Financial Services Ltd</t>
  </si>
  <si>
    <t>ARMANFIN</t>
  </si>
  <si>
    <t>Advait Infratech Ltd</t>
  </si>
  <si>
    <t>ADVAIT</t>
  </si>
  <si>
    <t>Electrical Components &amp; Equipment</t>
  </si>
  <si>
    <t>Sirca Paints India Ltd</t>
  </si>
  <si>
    <t>SIRCA</t>
  </si>
  <si>
    <t>Eco Recycling Ltd</t>
  </si>
  <si>
    <t>ECORECO</t>
  </si>
  <si>
    <t>HDFC Gold Exchange Traded Fund</t>
  </si>
  <si>
    <t>HDFCGOLD</t>
  </si>
  <si>
    <t>Wheels India Ltd</t>
  </si>
  <si>
    <t>WHEELS</t>
  </si>
  <si>
    <t>ICICI Prudential Gold ETF</t>
  </si>
  <si>
    <t>GOLDIETF</t>
  </si>
  <si>
    <t>Mufin Green Finance Ltd</t>
  </si>
  <si>
    <t>MUFIN</t>
  </si>
  <si>
    <t>Nippon India ETF Nifty Next 50 Junior BeES</t>
  </si>
  <si>
    <t>JUNIORBEES</t>
  </si>
  <si>
    <t>GPT Infraprojects Ltd</t>
  </si>
  <si>
    <t>GPTINFRA</t>
  </si>
  <si>
    <t>GNA Axles Ltd</t>
  </si>
  <si>
    <t>GNA</t>
  </si>
  <si>
    <t>GTPL Hathway Ltd</t>
  </si>
  <si>
    <t>GTPL</t>
  </si>
  <si>
    <t>I G Petrochemicals Ltd</t>
  </si>
  <si>
    <t>IGPL</t>
  </si>
  <si>
    <t>Swelect Energy Systems Ltd</t>
  </si>
  <si>
    <t>SWELECTES</t>
  </si>
  <si>
    <t>Suratwwala Business Group Ltd</t>
  </si>
  <si>
    <t>SBGLP</t>
  </si>
  <si>
    <t>Lotus Chocolate Company Ltd</t>
  </si>
  <si>
    <t>LOTUSCHO</t>
  </si>
  <si>
    <t>Kilburn Engineering Ltd</t>
  </si>
  <si>
    <t>KLBRENG-B</t>
  </si>
  <si>
    <t>Kiri Industries Ltd</t>
  </si>
  <si>
    <t>KIRIINDUS</t>
  </si>
  <si>
    <t>GKW Ltd</t>
  </si>
  <si>
    <t>GKWLIMITED</t>
  </si>
  <si>
    <t>Brightcom Group Ltd</t>
  </si>
  <si>
    <t>BCG</t>
  </si>
  <si>
    <t>Udaipur Cement Works Ltd</t>
  </si>
  <si>
    <t>UDAICEMENT</t>
  </si>
  <si>
    <t>Bigbloc Construction Ltd</t>
  </si>
  <si>
    <t>BIGBLOC</t>
  </si>
  <si>
    <t>Dynacons Systems and Solutions Ltd</t>
  </si>
  <si>
    <t>DSSL</t>
  </si>
  <si>
    <t>Windlas Biotech Ltd</t>
  </si>
  <si>
    <t>WINDLAS</t>
  </si>
  <si>
    <t>Ador Welding Ltd</t>
  </si>
  <si>
    <t>ADORWELD</t>
  </si>
  <si>
    <t>Divgi TorqTransfer Systems Ltd</t>
  </si>
  <si>
    <t>DIVGIITTS</t>
  </si>
  <si>
    <t>Irm Energy Ltd</t>
  </si>
  <si>
    <t>IRMENERGY</t>
  </si>
  <si>
    <t>Jindal Drilling and Industries Ltd</t>
  </si>
  <si>
    <t>JINDRILL</t>
  </si>
  <si>
    <t>Mercury Ev-Tech Ltd</t>
  </si>
  <si>
    <t>MERCURYEV</t>
  </si>
  <si>
    <t>Abans Holdings Ltd</t>
  </si>
  <si>
    <t>AHL</t>
  </si>
  <si>
    <t>Elpro International Ltd</t>
  </si>
  <si>
    <t>ELPROINTL</t>
  </si>
  <si>
    <t>Atul Auto Ltd</t>
  </si>
  <si>
    <t>ATULAUTO</t>
  </si>
  <si>
    <t>Three Wheelers</t>
  </si>
  <si>
    <t>Tribhovandas Bhimji Zaveri Ltd</t>
  </si>
  <si>
    <t>TBZ</t>
  </si>
  <si>
    <t>Amines and Plasticizers Ltd</t>
  </si>
  <si>
    <t>AMNPLST</t>
  </si>
  <si>
    <t>India Power Corporation Ltd</t>
  </si>
  <si>
    <t>DPSCLTD</t>
  </si>
  <si>
    <t>Jyoti Resins and Adhesives Ltd</t>
  </si>
  <si>
    <t>JYOTIRES</t>
  </si>
  <si>
    <t>Camlin Fine Sciences Ltd</t>
  </si>
  <si>
    <t>CAMLINFINE</t>
  </si>
  <si>
    <t>Roto Pumps Ltd</t>
  </si>
  <si>
    <t>ROTO</t>
  </si>
  <si>
    <t>Associated Alcohols &amp; Breweries Ltd</t>
  </si>
  <si>
    <t>ASALCBR</t>
  </si>
  <si>
    <t>Dhunseri Ventures Ltd</t>
  </si>
  <si>
    <t>DVL</t>
  </si>
  <si>
    <t>Borosil Scientific Ltd</t>
  </si>
  <si>
    <t>BOROSCI</t>
  </si>
  <si>
    <t>Bharat Wire Ropes Ltd</t>
  </si>
  <si>
    <t>BHARATWIRE</t>
  </si>
  <si>
    <t>India Nippon Electricals Ltd</t>
  </si>
  <si>
    <t>INDNIPPON</t>
  </si>
  <si>
    <t>Reliance Industrial Infrastructure Ltd</t>
  </si>
  <si>
    <t>RIIL</t>
  </si>
  <si>
    <t>Zota Health Care Ltd</t>
  </si>
  <si>
    <t>ZOTA</t>
  </si>
  <si>
    <t>Paushak Ltd</t>
  </si>
  <si>
    <t>PAUSHAKLTD</t>
  </si>
  <si>
    <t>Hercules Hoists Ltd</t>
  </si>
  <si>
    <t>HERCULES</t>
  </si>
  <si>
    <t>Kamdhenu Ventures Ltd</t>
  </si>
  <si>
    <t>KAMOPAINTS</t>
  </si>
  <si>
    <t>Walchandnagar Industries Ltd</t>
  </si>
  <si>
    <t>WALCHANNAG</t>
  </si>
  <si>
    <t>Jaiprakash Associates Ltd</t>
  </si>
  <si>
    <t>JPASSOCIAT</t>
  </si>
  <si>
    <t>AMIC Forging Ltd</t>
  </si>
  <si>
    <t>AMIC</t>
  </si>
  <si>
    <t>Steel</t>
  </si>
  <si>
    <t>Everest Industries Ltd</t>
  </si>
  <si>
    <t>EVERESTIND</t>
  </si>
  <si>
    <t>5Paisa Capital Ltd</t>
  </si>
  <si>
    <t>5PAISA</t>
  </si>
  <si>
    <t>SMC Global Securities Ltd</t>
  </si>
  <si>
    <t>SMCGLOBAL</t>
  </si>
  <si>
    <t>Dcm Shriram Industries Ltd</t>
  </si>
  <si>
    <t>DCMSRIND</t>
  </si>
  <si>
    <t>Suyog Telematics Ltd</t>
  </si>
  <si>
    <t>SUYOG</t>
  </si>
  <si>
    <t>Matrimony.Com Ltd</t>
  </si>
  <si>
    <t>MATRIMONY</t>
  </si>
  <si>
    <t>Alldigi Tech Ltd</t>
  </si>
  <si>
    <t>ALLSEC</t>
  </si>
  <si>
    <t>Southern Petrochemical Industries Corporation Ltd</t>
  </si>
  <si>
    <t>SPIC</t>
  </si>
  <si>
    <t>Madras Fertilizers Ltd</t>
  </si>
  <si>
    <t>MADRASFERT</t>
  </si>
  <si>
    <t>Sportking India Ltd</t>
  </si>
  <si>
    <t>SPORTKING</t>
  </si>
  <si>
    <t>Peninsula Land Ltd</t>
  </si>
  <si>
    <t>PENINLAND</t>
  </si>
  <si>
    <t>Fratelli Vineyards Ltd</t>
  </si>
  <si>
    <t>FRATELLI</t>
  </si>
  <si>
    <t>Filatex India Ltd</t>
  </si>
  <si>
    <t>FILATEX</t>
  </si>
  <si>
    <t>Agarwal Industrial Corporation Ltd</t>
  </si>
  <si>
    <t>AGARIND</t>
  </si>
  <si>
    <t>Ravindra Energy Ltd</t>
  </si>
  <si>
    <t>RELTD</t>
  </si>
  <si>
    <t>India Motor Parts &amp; Accessories Ltd</t>
  </si>
  <si>
    <t>IMPAL</t>
  </si>
  <si>
    <t>Texmaco Infrastructure &amp; Holdings Ltd</t>
  </si>
  <si>
    <t>TEXINFRA</t>
  </si>
  <si>
    <t>Asian Energy Services Ltd</t>
  </si>
  <si>
    <t>ASIANENE</t>
  </si>
  <si>
    <t>Salzer Electronics Ltd</t>
  </si>
  <si>
    <t>SALZERELEC</t>
  </si>
  <si>
    <t>Oriental Rail Infrastructure Ltd</t>
  </si>
  <si>
    <t>ORIRAIL</t>
  </si>
  <si>
    <t>Automobile Corp Of Goa Ltd</t>
  </si>
  <si>
    <t>ACGL</t>
  </si>
  <si>
    <t>Hexa Tradex Ltd</t>
  </si>
  <si>
    <t>HEXATRADEX</t>
  </si>
  <si>
    <t>Monte Carlo Fashions Ltd</t>
  </si>
  <si>
    <t>MONTECARLO</t>
  </si>
  <si>
    <t>Himatsingka Seide Ltd</t>
  </si>
  <si>
    <t>HIMATSEIDE</t>
  </si>
  <si>
    <t>Crest Ventures Ltd</t>
  </si>
  <si>
    <t>CREST</t>
  </si>
  <si>
    <t>GRP Ltd</t>
  </si>
  <si>
    <t>GRPLTD</t>
  </si>
  <si>
    <t>Om Infra Ltd</t>
  </si>
  <si>
    <t>OMINFRAL</t>
  </si>
  <si>
    <t>Century Enka Ltd</t>
  </si>
  <si>
    <t>CENTENKA</t>
  </si>
  <si>
    <t>Oriental Aromatics Ltd</t>
  </si>
  <si>
    <t>OAL</t>
  </si>
  <si>
    <t>Kamdhenu Ltd</t>
  </si>
  <si>
    <t>KAMDHENU</t>
  </si>
  <si>
    <t>Beta Drugs Ltd</t>
  </si>
  <si>
    <t>BETA</t>
  </si>
  <si>
    <t>Fairchem Organics Ltd</t>
  </si>
  <si>
    <t>FAIRCHEMOR</t>
  </si>
  <si>
    <t>Forbes Precision Tools and Machine Parts Ltd</t>
  </si>
  <si>
    <t>TOTEM</t>
  </si>
  <si>
    <t>Hi-Tech Gears Ltd</t>
  </si>
  <si>
    <t>HITECHGEAR</t>
  </si>
  <si>
    <t>JG Chemicals Ltd</t>
  </si>
  <si>
    <t>JGCHEM</t>
  </si>
  <si>
    <t>Hardwyn India Ltd</t>
  </si>
  <si>
    <t>HARDWYN</t>
  </si>
  <si>
    <t>Building Products - Glass</t>
  </si>
  <si>
    <t>Kabra Extrusion Technik Ltd</t>
  </si>
  <si>
    <t>KABRAEXTRU</t>
  </si>
  <si>
    <t>SPML Infra Ltd</t>
  </si>
  <si>
    <t>SPMLINFRA</t>
  </si>
  <si>
    <t>Allcargo Gati Ltd</t>
  </si>
  <si>
    <t>ACLGATI</t>
  </si>
  <si>
    <t>GRM Overseas Ltd</t>
  </si>
  <si>
    <t>GRMOVER</t>
  </si>
  <si>
    <t>Mishtann Foods Ltd</t>
  </si>
  <si>
    <t>MISHTANN</t>
  </si>
  <si>
    <t>Eimco Elecon (India) Ltd</t>
  </si>
  <si>
    <t>EIMCOELECO</t>
  </si>
  <si>
    <t>ULTRAMARINE &amp; PIGMENTS Ltd</t>
  </si>
  <si>
    <t>ULTRAMAR</t>
  </si>
  <si>
    <t>Allied Digital Services Ltd</t>
  </si>
  <si>
    <t>ADSL</t>
  </si>
  <si>
    <t>Ester Industries Ltd</t>
  </si>
  <si>
    <t>ESTER</t>
  </si>
  <si>
    <t>Popular Vehicles and Services Ltd</t>
  </si>
  <si>
    <t>PVSL</t>
  </si>
  <si>
    <t>Rico Auto Industries Ltd</t>
  </si>
  <si>
    <t>RICOAUTO</t>
  </si>
  <si>
    <t>Oswal Greentech Ltd</t>
  </si>
  <si>
    <t>OSWALGREEN</t>
  </si>
  <si>
    <t>Yuken India Ltd</t>
  </si>
  <si>
    <t>YUKEN</t>
  </si>
  <si>
    <t>Tourism Finance Corporation of India Ltd</t>
  </si>
  <si>
    <t>TFCILTD</t>
  </si>
  <si>
    <t>Yamuna Syndicate Ltd</t>
  </si>
  <si>
    <t>YSL</t>
  </si>
  <si>
    <t>BMW Industries Ltd</t>
  </si>
  <si>
    <t>BMW</t>
  </si>
  <si>
    <t>Indo Amines Ltd</t>
  </si>
  <si>
    <t>INDOAMIN</t>
  </si>
  <si>
    <t>Kopran Ltd</t>
  </si>
  <si>
    <t>KOPRAN</t>
  </si>
  <si>
    <t>Avadh Sugar &amp; Energy Ltd</t>
  </si>
  <si>
    <t>AVADHSUGAR</t>
  </si>
  <si>
    <t>Steelcast Ltd</t>
  </si>
  <si>
    <t>STEELCAS</t>
  </si>
  <si>
    <t>Steel Exchange India Ltd</t>
  </si>
  <si>
    <t>STEELXIND</t>
  </si>
  <si>
    <t>Likhitha Infrastructure Ltd</t>
  </si>
  <si>
    <t>LIKHITHA</t>
  </si>
  <si>
    <t>Punjab Chemicals and Crop Protection Ltd</t>
  </si>
  <si>
    <t>PUNJABCHEM</t>
  </si>
  <si>
    <t>Vascon Engineers Ltd</t>
  </si>
  <si>
    <t>VASCONEQ</t>
  </si>
  <si>
    <t>One Point One Solutions Ltd</t>
  </si>
  <si>
    <t>ONEPOINT</t>
  </si>
  <si>
    <t>Veefin Solutions Ltd</t>
  </si>
  <si>
    <t>VEEFIN</t>
  </si>
  <si>
    <t>Application Software</t>
  </si>
  <si>
    <t>Krishana Phoschem Ltd</t>
  </si>
  <si>
    <t>KRISHANA</t>
  </si>
  <si>
    <t>Gulshan Polyols Ltd</t>
  </si>
  <si>
    <t>GULPOLY</t>
  </si>
  <si>
    <t>Subex Ltd</t>
  </si>
  <si>
    <t>SUBEXLTD</t>
  </si>
  <si>
    <t>Kotak Nifty 50 ETF</t>
  </si>
  <si>
    <t>NIFTY1</t>
  </si>
  <si>
    <t>GPT Healthcare Ltd</t>
  </si>
  <si>
    <t>GPTHEALTH</t>
  </si>
  <si>
    <t>Andhra Sugars Ltd</t>
  </si>
  <si>
    <t>ANDHRSUGAR</t>
  </si>
  <si>
    <t>Mangalore Chemicals and Fertilisers Ltd</t>
  </si>
  <si>
    <t>MANGCHEFER</t>
  </si>
  <si>
    <t>Tamilnadu Newsprint &amp; Papers Ltd</t>
  </si>
  <si>
    <t>TNPL</t>
  </si>
  <si>
    <t>Cosmic CRF Ltd</t>
  </si>
  <si>
    <t>COSMICCRF</t>
  </si>
  <si>
    <t>Remus Pharmaceuticals Ltd</t>
  </si>
  <si>
    <t>REMUS</t>
  </si>
  <si>
    <t>VL E-Governance &amp; IT Solutions Ltd</t>
  </si>
  <si>
    <t>VLEGOV</t>
  </si>
  <si>
    <t>Centrum Capital Ltd</t>
  </si>
  <si>
    <t>CENTRUM</t>
  </si>
  <si>
    <t>Polo Queen Industrial and Fintech Ltd</t>
  </si>
  <si>
    <t>PQIF</t>
  </si>
  <si>
    <t>Ramco Systems Ltd</t>
  </si>
  <si>
    <t>RAMCOSYS</t>
  </si>
  <si>
    <t>Lincoln Pharmaceuticals Ltd</t>
  </si>
  <si>
    <t>LINCOLN</t>
  </si>
  <si>
    <t>Trident Techlabs Ltd</t>
  </si>
  <si>
    <t>TECHLABS</t>
  </si>
  <si>
    <t>Arihant Superstructures Ltd</t>
  </si>
  <si>
    <t>ARIHANTSUP</t>
  </si>
  <si>
    <t>Timex Group India Ltd</t>
  </si>
  <si>
    <t>TIMEX</t>
  </si>
  <si>
    <t>Dhunseri Investments Ltd</t>
  </si>
  <si>
    <t>DHUNINV</t>
  </si>
  <si>
    <t>Radhika Jeweltech Ltd</t>
  </si>
  <si>
    <t>RADHIKAJWE</t>
  </si>
  <si>
    <t>Solex Energy Ltd</t>
  </si>
  <si>
    <t>SOLEX</t>
  </si>
  <si>
    <t>Chemfab Alkalis Ltd</t>
  </si>
  <si>
    <t>CHEMFAB</t>
  </si>
  <si>
    <t>Manali Petrochemicals Ltd</t>
  </si>
  <si>
    <t>MANALIPETC</t>
  </si>
  <si>
    <t>Saurashtra Cement Ltd</t>
  </si>
  <si>
    <t>SAURASHCEM</t>
  </si>
  <si>
    <t>Vintage Coffee and Beverages Ltd</t>
  </si>
  <si>
    <t>VINCOFE</t>
  </si>
  <si>
    <t>Prakash Pipes Ltd</t>
  </si>
  <si>
    <t>PPL</t>
  </si>
  <si>
    <t>Kross Ltd</t>
  </si>
  <si>
    <t>KROSS</t>
  </si>
  <si>
    <t>Beekay Steel Industries Ltd</t>
  </si>
  <si>
    <t>BEEKAY</t>
  </si>
  <si>
    <t>Panorama Studios International Ltd</t>
  </si>
  <si>
    <t>PANORAMA</t>
  </si>
  <si>
    <t>Shiva Cement Ltd</t>
  </si>
  <si>
    <t>SHIVACEM</t>
  </si>
  <si>
    <t>Z F Steering Gear (India) Ltd</t>
  </si>
  <si>
    <t>ZFSTEERING</t>
  </si>
  <si>
    <t>Dhampur Sugar Mills Ltd</t>
  </si>
  <si>
    <t>DHAMPURSUG</t>
  </si>
  <si>
    <t>Shree Digvijay Cement Co Ltd</t>
  </si>
  <si>
    <t>SHREDIGCEM</t>
  </si>
  <si>
    <t>Hind Rectifiers Ltd</t>
  </si>
  <si>
    <t>HIRECT</t>
  </si>
  <si>
    <t>TV Today Network Limited</t>
  </si>
  <si>
    <t>TVTODAY</t>
  </si>
  <si>
    <t>Kernex Microsystems (India) Ltd</t>
  </si>
  <si>
    <t>KERNEX</t>
  </si>
  <si>
    <t>Snowman Logistics Ltd</t>
  </si>
  <si>
    <t>SNOWMAN</t>
  </si>
  <si>
    <t>Sat Industries Ltd</t>
  </si>
  <si>
    <t>SATINDLTD</t>
  </si>
  <si>
    <t>Raj Rayon Industries Ltd</t>
  </si>
  <si>
    <t>RAJRILTD</t>
  </si>
  <si>
    <t>Spacenet Enterprises India Ltd</t>
  </si>
  <si>
    <t>SPCENET</t>
  </si>
  <si>
    <t>Asian Star Co Ltd</t>
  </si>
  <si>
    <t>ASTAR</t>
  </si>
  <si>
    <t>Best Agrolife Ltd</t>
  </si>
  <si>
    <t>BESTAGRO</t>
  </si>
  <si>
    <t>Dwarikesh Sugar Industries Ltd</t>
  </si>
  <si>
    <t>DWARKESH</t>
  </si>
  <si>
    <t>Simplex Infrastructures Ltd</t>
  </si>
  <si>
    <t>SIMPLEXINF</t>
  </si>
  <si>
    <t>KMC Speciality Hospitals (India) Ltd</t>
  </si>
  <si>
    <t>KMCSHIL</t>
  </si>
  <si>
    <t>Manoj Vaibhav Gems N Jewellers Ltd</t>
  </si>
  <si>
    <t>MVGJL</t>
  </si>
  <si>
    <t>Aurum Proptech Ltd</t>
  </si>
  <si>
    <t>AURUM</t>
  </si>
  <si>
    <t>AVT Natural Products Ltd</t>
  </si>
  <si>
    <t>AVTNPL</t>
  </si>
  <si>
    <t>Bliss GVS Pharma Ltd</t>
  </si>
  <si>
    <t>BLISSGVS</t>
  </si>
  <si>
    <t>Cellecor Gadgets Ltd</t>
  </si>
  <si>
    <t>CELLECOR</t>
  </si>
  <si>
    <t>Sandesh Ltd</t>
  </si>
  <si>
    <t>SANDESH</t>
  </si>
  <si>
    <t>VLS Finance Ltd</t>
  </si>
  <si>
    <t>VLSFINANCE</t>
  </si>
  <si>
    <t>Rishabh Instruments Ltd</t>
  </si>
  <si>
    <t>RISHABH</t>
  </si>
  <si>
    <t>Shankara Building Products Ltd</t>
  </si>
  <si>
    <t>SHANKARA</t>
  </si>
  <si>
    <t>Bajaj Steel Industries Ltd</t>
  </si>
  <si>
    <t>BAJAJST</t>
  </si>
  <si>
    <t>Magadh Sugar &amp; Energy Ltd</t>
  </si>
  <si>
    <t>MAGADSUGAR</t>
  </si>
  <si>
    <t>Uttam Sugar Mills Ltd</t>
  </si>
  <si>
    <t>UTTAMSUGAR</t>
  </si>
  <si>
    <t>Kellton Tech Solutions Ltd</t>
  </si>
  <si>
    <t>KELLTONTEC</t>
  </si>
  <si>
    <t>Wealth First Portfolio Managers Ltd</t>
  </si>
  <si>
    <t>WEALTH</t>
  </si>
  <si>
    <t>Xchanging Solutions Ltd</t>
  </si>
  <si>
    <t>XCHANGING</t>
  </si>
  <si>
    <t>Jagatjit Industries Ltd</t>
  </si>
  <si>
    <t>JAGAJITIND</t>
  </si>
  <si>
    <t>Capital Small Finance Bank Ltd</t>
  </si>
  <si>
    <t>CAPITALSFB</t>
  </si>
  <si>
    <t>GIC Housing Finance Ltd</t>
  </si>
  <si>
    <t>GICHSGFIN</t>
  </si>
  <si>
    <t>Ngl Fine Chem Ltd</t>
  </si>
  <si>
    <t>NGLFINE</t>
  </si>
  <si>
    <t>Khazanchi Jewellers Ltd</t>
  </si>
  <si>
    <t>KHAZANCHI</t>
  </si>
  <si>
    <t>Apparel, Accessories &amp; Luxury Goods</t>
  </si>
  <si>
    <t>CFF Fluid Control Ltd</t>
  </si>
  <si>
    <t>CFF</t>
  </si>
  <si>
    <t>Aerospace &amp; Defense</t>
  </si>
  <si>
    <t>Windsor Machines Ltd</t>
  </si>
  <si>
    <t>WINDMACHIN</t>
  </si>
  <si>
    <t>Wardwizard Innovations &amp; Mobility Ltd</t>
  </si>
  <si>
    <t>WARDINMOBI</t>
  </si>
  <si>
    <t>Kothari Petrochemicals Ltd</t>
  </si>
  <si>
    <t>KOTHARIPET</t>
  </si>
  <si>
    <t>Control Print Ltd</t>
  </si>
  <si>
    <t>CONTROLPR</t>
  </si>
  <si>
    <t>Selan Exploration Technology Ltd</t>
  </si>
  <si>
    <t>SELAN</t>
  </si>
  <si>
    <t>Cropster Agro Ltd</t>
  </si>
  <si>
    <t>CROPSTER</t>
  </si>
  <si>
    <t>Credo Brands Marketing Ltd</t>
  </si>
  <si>
    <t>MUFTI</t>
  </si>
  <si>
    <t>Men's Clothing</t>
  </si>
  <si>
    <t>Last Mile Enterprises Ltd</t>
  </si>
  <si>
    <t>LASTMILE</t>
  </si>
  <si>
    <t>Kirloskar Electric Company Ltd</t>
  </si>
  <si>
    <t>KECL</t>
  </si>
  <si>
    <t>Mukka Proteins Ltd</t>
  </si>
  <si>
    <t>MUKKA</t>
  </si>
  <si>
    <t>R K Swamy Ltd</t>
  </si>
  <si>
    <t>RKSWAMY</t>
  </si>
  <si>
    <t>SAR Televenture Ltd</t>
  </si>
  <si>
    <t>SARTELE</t>
  </si>
  <si>
    <t>Indo Rama Synthetics (India) Ltd</t>
  </si>
  <si>
    <t>INDORAMA</t>
  </si>
  <si>
    <t>Rhetan TMT Ltd</t>
  </si>
  <si>
    <t>RHETAN</t>
  </si>
  <si>
    <t>Finkurve Financial Services Ltd</t>
  </si>
  <si>
    <t>FINKURVE</t>
  </si>
  <si>
    <t>Pakka Limited</t>
  </si>
  <si>
    <t>PAKKA</t>
  </si>
  <si>
    <t>AGI Infra Ltd</t>
  </si>
  <si>
    <t>AGIIL</t>
  </si>
  <si>
    <t>Aptech Ltd</t>
  </si>
  <si>
    <t>APTECHT</t>
  </si>
  <si>
    <t>Chaman Lal Setia Exports Ltd</t>
  </si>
  <si>
    <t>CLSEL</t>
  </si>
  <si>
    <t>Mafatlal Industries Ltd</t>
  </si>
  <si>
    <t>MAFATIND</t>
  </si>
  <si>
    <t>Uniphos Enterprises Ltd</t>
  </si>
  <si>
    <t>UNIENTER</t>
  </si>
  <si>
    <t>AGS Transact Technologies Ltd</t>
  </si>
  <si>
    <t>AGSTRA</t>
  </si>
  <si>
    <t>Orient Technologies Ltd</t>
  </si>
  <si>
    <t>ORIENTTECH</t>
  </si>
  <si>
    <t>Macpower CNC Machines Ltd</t>
  </si>
  <si>
    <t>MACPOWER</t>
  </si>
  <si>
    <t>Vardhman Holdings Ltd</t>
  </si>
  <si>
    <t>VHL</t>
  </si>
  <si>
    <t>Electrotherm (India) Ltd</t>
  </si>
  <si>
    <t>ELECTHERM</t>
  </si>
  <si>
    <t>Arrow Greentech Ltd</t>
  </si>
  <si>
    <t>ARROWGREEN</t>
  </si>
  <si>
    <t>Nelcast Ltd</t>
  </si>
  <si>
    <t>NELCAST</t>
  </si>
  <si>
    <t>Dynamic Cables Ltd</t>
  </si>
  <si>
    <t>DYCL</t>
  </si>
  <si>
    <t>Vimta Labs Ltd</t>
  </si>
  <si>
    <t>VIMTALABS</t>
  </si>
  <si>
    <t>Kriti Industries (India) Limited</t>
  </si>
  <si>
    <t>KRITI</t>
  </si>
  <si>
    <t>Automotive Stampings and Assemblies Ltd</t>
  </si>
  <si>
    <t>ASAL</t>
  </si>
  <si>
    <t>Creative Newtech Ltd</t>
  </si>
  <si>
    <t>CREATIVE</t>
  </si>
  <si>
    <t>HLV Ltd</t>
  </si>
  <si>
    <t>HLVLTD</t>
  </si>
  <si>
    <t>Kuantum Papers Ltd</t>
  </si>
  <si>
    <t>KUANTUM</t>
  </si>
  <si>
    <t>Signpost India Ltd</t>
  </si>
  <si>
    <t>SIGNPOST</t>
  </si>
  <si>
    <t>New Delhi Television Ltd</t>
  </si>
  <si>
    <t>NDTV</t>
  </si>
  <si>
    <t>Taneja Aerospace and Aviation Ltd</t>
  </si>
  <si>
    <t>TANAA</t>
  </si>
  <si>
    <t>Elin Electronics Ltd</t>
  </si>
  <si>
    <t>ELIN</t>
  </si>
  <si>
    <t>Saint-Gobain Sekurit India Ltd</t>
  </si>
  <si>
    <t>SAINTGOBAIN</t>
  </si>
  <si>
    <t>Heubach Colorants India Ltd</t>
  </si>
  <si>
    <t>HEUBACHIND</t>
  </si>
  <si>
    <t>Ksolves India Ltd</t>
  </si>
  <si>
    <t>KSOLVES</t>
  </si>
  <si>
    <t>IST Ltd</t>
  </si>
  <si>
    <t>ISTLTD</t>
  </si>
  <si>
    <t>Sical Logistics Ltd</t>
  </si>
  <si>
    <t>SICALLOG</t>
  </si>
  <si>
    <t>Enkei Wheels (India) Ltd</t>
  </si>
  <si>
    <t>ENKEIWHEL</t>
  </si>
  <si>
    <t>Munjal Auto Industries Ltd</t>
  </si>
  <si>
    <t>MUNJALAU</t>
  </si>
  <si>
    <t>Renaissance Global Ltd</t>
  </si>
  <si>
    <t>RGL</t>
  </si>
  <si>
    <t>Bajaj Healthcare Ltd</t>
  </si>
  <si>
    <t>BAJAJHCARE</t>
  </si>
  <si>
    <t>Sutlej Textiles and Industries Ltd</t>
  </si>
  <si>
    <t>SUTLEJTEX</t>
  </si>
  <si>
    <t>Shalimar Paints Ltd</t>
  </si>
  <si>
    <t>SHALPAINTS</t>
  </si>
  <si>
    <t>Sunshine Capital Ltd</t>
  </si>
  <si>
    <t>SCL</t>
  </si>
  <si>
    <t>Kaycee Industries Ltd</t>
  </si>
  <si>
    <t>KAYCEEI</t>
  </si>
  <si>
    <t>Spright Agro Ltd</t>
  </si>
  <si>
    <t>SPRIGHT</t>
  </si>
  <si>
    <t>Valiant Organics Ltd</t>
  </si>
  <si>
    <t>VALIANTORG</t>
  </si>
  <si>
    <t>Faze Three Ltd</t>
  </si>
  <si>
    <t>FAZE3Q</t>
  </si>
  <si>
    <t>Satia Industries Ltd</t>
  </si>
  <si>
    <t>SATIA</t>
  </si>
  <si>
    <t>3B Blackbio DX Ltd</t>
  </si>
  <si>
    <t>3BBLACKBIO</t>
  </si>
  <si>
    <t>Fertilizers &amp; Agricultural Chemicals</t>
  </si>
  <si>
    <t>Arihant Capital Markets Ltd</t>
  </si>
  <si>
    <t>ARIHANTCAP</t>
  </si>
  <si>
    <t>GVK Power &amp; Infrastructure Ltd</t>
  </si>
  <si>
    <t>GVKPIL</t>
  </si>
  <si>
    <t>Airports</t>
  </si>
  <si>
    <t>Oswal Agro Mills Ltd</t>
  </si>
  <si>
    <t>OSWALAGRO</t>
  </si>
  <si>
    <t>Voith Paper Fabrics India Ltd</t>
  </si>
  <si>
    <t>VOITHPAPR</t>
  </si>
  <si>
    <t>Jay Bharat Maruti Ltd</t>
  </si>
  <si>
    <t>JAYBARMARU</t>
  </si>
  <si>
    <t>Tuticorin Alkali Chemicals and Fertilizers Ltd</t>
  </si>
  <si>
    <t>TUTIALKA</t>
  </si>
  <si>
    <t>Ceinsys Tech Ltd</t>
  </si>
  <si>
    <t>CEINSYSTECH</t>
  </si>
  <si>
    <t>SBC Exports Ltd</t>
  </si>
  <si>
    <t>SBC</t>
  </si>
  <si>
    <t>Pudumjee Paper Products Ltd</t>
  </si>
  <si>
    <t>PDMJEPAPER</t>
  </si>
  <si>
    <t>Ratnaveer Precision Engineering Ltd</t>
  </si>
  <si>
    <t>RATNAVEER</t>
  </si>
  <si>
    <t>Hazoor Multi Projects Ltd</t>
  </si>
  <si>
    <t>HAZOOR</t>
  </si>
  <si>
    <t>NINtec Systems Ltd</t>
  </si>
  <si>
    <t>NINSYS</t>
  </si>
  <si>
    <t>Dharmaj Crop Guard Ltd</t>
  </si>
  <si>
    <t>DHARMAJ</t>
  </si>
  <si>
    <t>NACL Industries Ltd</t>
  </si>
  <si>
    <t>NACLIND</t>
  </si>
  <si>
    <t>Capital India Finance Ltd</t>
  </si>
  <si>
    <t>CIFL</t>
  </si>
  <si>
    <t>Shree Ganesh Remedies Ltd</t>
  </si>
  <si>
    <t>SGRL</t>
  </si>
  <si>
    <t>Basilic Fly Studio Ltd</t>
  </si>
  <si>
    <t>BASILIC</t>
  </si>
  <si>
    <t>Vashu Bhagnani Industries Ltd</t>
  </si>
  <si>
    <t>POOJAENT</t>
  </si>
  <si>
    <t>Allcargo Terminals Ltd</t>
  </si>
  <si>
    <t>ATL</t>
  </si>
  <si>
    <t>Ganesh Benzoplast Ltd</t>
  </si>
  <si>
    <t>GANESHBE</t>
  </si>
  <si>
    <t>Transindia Real Estate Ltd</t>
  </si>
  <si>
    <t>TREL</t>
  </si>
  <si>
    <t>Bhageria Industries Ltd</t>
  </si>
  <si>
    <t>BHAGERIA</t>
  </si>
  <si>
    <t>Urja Global Ltd</t>
  </si>
  <si>
    <t>URJA</t>
  </si>
  <si>
    <t>Asian Granito India Ltd</t>
  </si>
  <si>
    <t>ASIANTILES</t>
  </si>
  <si>
    <t>Jagsonpal Pharmaceuticals Ltd</t>
  </si>
  <si>
    <t>JAGSNPHARM</t>
  </si>
  <si>
    <t>Concord Control Systems Ltd</t>
  </si>
  <si>
    <t>CNCRD</t>
  </si>
  <si>
    <t>Industrial and Prudential Investment Co Ltd</t>
  </si>
  <si>
    <t>INDPRUD</t>
  </si>
  <si>
    <t>Sahana System Ltd</t>
  </si>
  <si>
    <t>SAHANA</t>
  </si>
  <si>
    <t>Zuari Industries Ltd</t>
  </si>
  <si>
    <t>ZUARIIND</t>
  </si>
  <si>
    <t>Nahar Spinning Mills Ltd</t>
  </si>
  <si>
    <t>NAHARSPING</t>
  </si>
  <si>
    <t>Bharat Parenterals Ltd</t>
  </si>
  <si>
    <t>BPLPHARMA</t>
  </si>
  <si>
    <t>State Trading Corporation of India Ltd</t>
  </si>
  <si>
    <t>STCINDIA</t>
  </si>
  <si>
    <t>Krystal Integrated Services Ltd</t>
  </si>
  <si>
    <t>KRYSTAL</t>
  </si>
  <si>
    <t>Sika Interplant Systems Ltd</t>
  </si>
  <si>
    <t>SIKA</t>
  </si>
  <si>
    <t>Sathlokhar Synergys E&amp;C Global Ltd</t>
  </si>
  <si>
    <t>SSEGL</t>
  </si>
  <si>
    <t>20 Microns Ltd</t>
  </si>
  <si>
    <t>20MICRONS</t>
  </si>
  <si>
    <t>Rushil Decor Ltd</t>
  </si>
  <si>
    <t>RUSHIL</t>
  </si>
  <si>
    <t>Benares Hotels Ltd</t>
  </si>
  <si>
    <t>BENARAS</t>
  </si>
  <si>
    <t>SPEL Semiconductor Ltd</t>
  </si>
  <si>
    <t>SPELS</t>
  </si>
  <si>
    <t>Algoquant Fintech Ltd</t>
  </si>
  <si>
    <t>AQFINTECH</t>
  </si>
  <si>
    <t>Max India Ltd</t>
  </si>
  <si>
    <t>MAXIND</t>
  </si>
  <si>
    <t>Virtuoso Optoelectronics Ltd</t>
  </si>
  <si>
    <t>VOEPL</t>
  </si>
  <si>
    <t>Alphalogic Techsys Ltd</t>
  </si>
  <si>
    <t>ALPHALOGIC</t>
  </si>
  <si>
    <t>Infobeans Technologies Ltd</t>
  </si>
  <si>
    <t>INFOBEAN</t>
  </si>
  <si>
    <t>Revathi Equipment India ltd</t>
  </si>
  <si>
    <t>REVATHIEQU</t>
  </si>
  <si>
    <t>Ice Make Refrigeration Ltd</t>
  </si>
  <si>
    <t>ICEMAKE</t>
  </si>
  <si>
    <t>RSWM Ltd</t>
  </si>
  <si>
    <t>RSWM</t>
  </si>
  <si>
    <t>Anuh Pharma Ltd</t>
  </si>
  <si>
    <t>ANUHPHR</t>
  </si>
  <si>
    <t>Primo Chemicals Ltd</t>
  </si>
  <si>
    <t>PRIMO</t>
  </si>
  <si>
    <t>Linc Ltd</t>
  </si>
  <si>
    <t>LINC</t>
  </si>
  <si>
    <t>Orient Paper and Industries Ltd</t>
  </si>
  <si>
    <t>ORIENTPPR</t>
  </si>
  <si>
    <t>RACL Geartech Ltd</t>
  </si>
  <si>
    <t>RACLGEAR</t>
  </si>
  <si>
    <t>Mindteck (India) Ltd</t>
  </si>
  <si>
    <t>MINDTECK</t>
  </si>
  <si>
    <t>Krishna Defence &amp; Allied Industries Ltd</t>
  </si>
  <si>
    <t>KRISHNADEF</t>
  </si>
  <si>
    <t>BEML Land Assets Ltd</t>
  </si>
  <si>
    <t>BLAL</t>
  </si>
  <si>
    <t>Chemcon Speciality Chemicals Ltd</t>
  </si>
  <si>
    <t>CHEMCON</t>
  </si>
  <si>
    <t>Bodal Chemicals Ltd</t>
  </si>
  <si>
    <t>BODALCHEM</t>
  </si>
  <si>
    <t>CSL Finance Ltd</t>
  </si>
  <si>
    <t>CSLFINANCE</t>
  </si>
  <si>
    <t>Waaree Technologies Ltd</t>
  </si>
  <si>
    <t>WAAREE</t>
  </si>
  <si>
    <t>TGV SRAAC Ltd</t>
  </si>
  <si>
    <t>TGVSL</t>
  </si>
  <si>
    <t>STEL Holdings Ltd</t>
  </si>
  <si>
    <t>STEL</t>
  </si>
  <si>
    <t>Naperol Investments Ltd</t>
  </si>
  <si>
    <t>NAPEROL</t>
  </si>
  <si>
    <t>Asset Management &amp; Custody Banks</t>
  </si>
  <si>
    <t>Ambika Cotton Mills Ltd</t>
  </si>
  <si>
    <t>AMBIKCO</t>
  </si>
  <si>
    <t>GHCL Textiles Ltd</t>
  </si>
  <si>
    <t>GHCLTEXTIL</t>
  </si>
  <si>
    <t>Aym Syntex Ltd</t>
  </si>
  <si>
    <t>AYMSYNTEX</t>
  </si>
  <si>
    <t>Mallcom (India) Ltd</t>
  </si>
  <si>
    <t>MALLCOM</t>
  </si>
  <si>
    <t>AFCOM Holdings Ltd</t>
  </si>
  <si>
    <t>AFCOM</t>
  </si>
  <si>
    <t>Ganesh Green Bharat Ltd</t>
  </si>
  <si>
    <t>GGBL</t>
  </si>
  <si>
    <t>Sree Rayalaseema Hi-Strength Hypo Ltd</t>
  </si>
  <si>
    <t>SRHHYPOLTD</t>
  </si>
  <si>
    <t>Vinyas Innovative Technologies Ltd</t>
  </si>
  <si>
    <t>VINYAS</t>
  </si>
  <si>
    <t>Investment Trust of India Ltd</t>
  </si>
  <si>
    <t>THEINVEST</t>
  </si>
  <si>
    <t>Royal Orchid Hotels Ltd</t>
  </si>
  <si>
    <t>ROHLTD</t>
  </si>
  <si>
    <t>Lancer Container Lines Ltd</t>
  </si>
  <si>
    <t>LANCER</t>
  </si>
  <si>
    <t>Jaykay Enterprises Ltd</t>
  </si>
  <si>
    <t>JAYKAY</t>
  </si>
  <si>
    <t>Vilas Transcore Ltd</t>
  </si>
  <si>
    <t>VILAS</t>
  </si>
  <si>
    <t>Innovana Thinklabs Ltd</t>
  </si>
  <si>
    <t>INNOVANA</t>
  </si>
  <si>
    <t>Sarveshwar Foods Ltd</t>
  </si>
  <si>
    <t>SARVESHWAR</t>
  </si>
  <si>
    <t>Foods and Inns Ltd</t>
  </si>
  <si>
    <t>FOODSIN</t>
  </si>
  <si>
    <t>MMP Industries Ltd</t>
  </si>
  <si>
    <t>MMP</t>
  </si>
  <si>
    <t>Emkay Taps and Cutting Tools Ltd</t>
  </si>
  <si>
    <t>EMKAYTOOLS</t>
  </si>
  <si>
    <t>The Ruby Mills Ltd</t>
  </si>
  <si>
    <t>RUBYMILLS</t>
  </si>
  <si>
    <t>Ugar Sugar Works Ltd</t>
  </si>
  <si>
    <t>UGARSUGAR</t>
  </si>
  <si>
    <t>Tracxn Technologies Ltd</t>
  </si>
  <si>
    <t>TRACXN</t>
  </si>
  <si>
    <t>W S Industries (India) Ltd</t>
  </si>
  <si>
    <t>WSI</t>
  </si>
  <si>
    <t>Sastasundar Ventures Ltd</t>
  </si>
  <si>
    <t>SASTASUNDR</t>
  </si>
  <si>
    <t>Kore Digital Ltd</t>
  </si>
  <si>
    <t>Onward Technologies Ltd</t>
  </si>
  <si>
    <t>ONWARDTEC</t>
  </si>
  <si>
    <t>NCL Industries Ltd</t>
  </si>
  <si>
    <t>NCLIND</t>
  </si>
  <si>
    <t>Vantage Knowledge Academy Ltd</t>
  </si>
  <si>
    <t>VKAL</t>
  </si>
  <si>
    <t>Prime Securities Ltd</t>
  </si>
  <si>
    <t>PRIMESECU</t>
  </si>
  <si>
    <t>Spencer's Retail Ltd</t>
  </si>
  <si>
    <t>SPENCERS</t>
  </si>
  <si>
    <t>Entertainment Network (India) Ltd</t>
  </si>
  <si>
    <t>ENIL</t>
  </si>
  <si>
    <t>Radio</t>
  </si>
  <si>
    <t>Nectar Lifesciences Ltd</t>
  </si>
  <si>
    <t>NECLIFE</t>
  </si>
  <si>
    <t>Silver Touch Technologies Ltd</t>
  </si>
  <si>
    <t>SILVERTUC</t>
  </si>
  <si>
    <t>Transpek Industry Ltd</t>
  </si>
  <si>
    <t>TRANSPEK</t>
  </si>
  <si>
    <t>Dhanlaxmi Bank Ltd</t>
  </si>
  <si>
    <t>DHANBANK</t>
  </si>
  <si>
    <t>Consolidated Construction Consortium Ltd</t>
  </si>
  <si>
    <t>CCCL</t>
  </si>
  <si>
    <t>Morganite Crucible (India) Ltd</t>
  </si>
  <si>
    <t>MORGANITE</t>
  </si>
  <si>
    <t>RBM Infracon Ltd</t>
  </si>
  <si>
    <t>RBMINFRA</t>
  </si>
  <si>
    <t>Nandan Denim Ltd</t>
  </si>
  <si>
    <t>NDL</t>
  </si>
  <si>
    <t>Davangere Sugar Company Ltd</t>
  </si>
  <si>
    <t>DAVANGERE</t>
  </si>
  <si>
    <t>Sar Auto Products Ltd</t>
  </si>
  <si>
    <t>SAPL</t>
  </si>
  <si>
    <t>Gandhi Special Tubes Ltd</t>
  </si>
  <si>
    <t>GANDHITUBE</t>
  </si>
  <si>
    <t>K&amp;R Rail Engineering Ltd</t>
  </si>
  <si>
    <t>KRRAIL</t>
  </si>
  <si>
    <t>RMC Switchgears Ltd</t>
  </si>
  <si>
    <t>RMC</t>
  </si>
  <si>
    <t>Jayant Agro-Organics Ltd</t>
  </si>
  <si>
    <t>JAYAGROGN</t>
  </si>
  <si>
    <t>Eldeco Housing and Industries Ltd</t>
  </si>
  <si>
    <t>ELDEHSG</t>
  </si>
  <si>
    <t>Rane Brake Linings Ltd</t>
  </si>
  <si>
    <t>RBL</t>
  </si>
  <si>
    <t>Visaka Industries Ltd</t>
  </si>
  <si>
    <t>VISAKAIND</t>
  </si>
  <si>
    <t>Gala Precision Engineering Ltd</t>
  </si>
  <si>
    <t>GALAPREC</t>
  </si>
  <si>
    <t>Global Surfaces Ltd</t>
  </si>
  <si>
    <t>GSLSU</t>
  </si>
  <si>
    <t>Kotyark Industries Ltd</t>
  </si>
  <si>
    <t>KOTYARK</t>
  </si>
  <si>
    <t>Ritco Logistics Ltd</t>
  </si>
  <si>
    <t>RITCO</t>
  </si>
  <si>
    <t>Wanbury Ltd</t>
  </si>
  <si>
    <t>WANBURY</t>
  </si>
  <si>
    <t>Zodiac Energy Ltd</t>
  </si>
  <si>
    <t>ZODIAC</t>
  </si>
  <si>
    <t>Danlaw Technologies India Ltd</t>
  </si>
  <si>
    <t>DANLAW</t>
  </si>
  <si>
    <t>S J Logistics (India) Ltd</t>
  </si>
  <si>
    <t>SJLOGISTIC</t>
  </si>
  <si>
    <t>GFL Ltd</t>
  </si>
  <si>
    <t>GFLLIMITED</t>
  </si>
  <si>
    <t>Annapurna Swadisht Ltd</t>
  </si>
  <si>
    <t>ANNAPURNA</t>
  </si>
  <si>
    <t>Dhampur Bio Organics Ltd</t>
  </si>
  <si>
    <t>DBOL</t>
  </si>
  <si>
    <t>TAAL Enterprises Ltd</t>
  </si>
  <si>
    <t>TAALENT</t>
  </si>
  <si>
    <t>Deep Energy Resources Ltd</t>
  </si>
  <si>
    <t>DEEPENR</t>
  </si>
  <si>
    <t>Forbes &amp; Company Ltd</t>
  </si>
  <si>
    <t>FORBESCO</t>
  </si>
  <si>
    <t>Onmobile Global Ltd</t>
  </si>
  <si>
    <t>ONMOBILE</t>
  </si>
  <si>
    <t>Giriraj Civil Developers Ltd</t>
  </si>
  <si>
    <t>GIRIRAJ</t>
  </si>
  <si>
    <t>Repro India Ltd</t>
  </si>
  <si>
    <t>REPRO</t>
  </si>
  <si>
    <t>Rajapalayam Mills Ltd</t>
  </si>
  <si>
    <t>RAJPALAYAM</t>
  </si>
  <si>
    <t>Vasa Denticity Ltd</t>
  </si>
  <si>
    <t>DENTALKART</t>
  </si>
  <si>
    <t>Aimtron Electronics Ltd</t>
  </si>
  <si>
    <t>AIMTRON</t>
  </si>
  <si>
    <t>Sudarshan Pharma Industries Ltd</t>
  </si>
  <si>
    <t>SUDARSHAN</t>
  </si>
  <si>
    <t>V-Marc India Ltd</t>
  </si>
  <si>
    <t>VMARCIND</t>
  </si>
  <si>
    <t>Career Point Ltd</t>
  </si>
  <si>
    <t>CAREERP</t>
  </si>
  <si>
    <t>Integra Engineering India Ltd</t>
  </si>
  <si>
    <t>INTEGRAEN</t>
  </si>
  <si>
    <t>HDFC Nifty 50 ETF</t>
  </si>
  <si>
    <t>HDFCNIFTY</t>
  </si>
  <si>
    <t>Hp Adhesives Ltd</t>
  </si>
  <si>
    <t>HPAL</t>
  </si>
  <si>
    <t>S Chand and Company Ltd</t>
  </si>
  <si>
    <t>SCHAND</t>
  </si>
  <si>
    <t>Australian Premium Solar (India) Ltd</t>
  </si>
  <si>
    <t>APS</t>
  </si>
  <si>
    <t>Photovoltaic Solar Systems &amp; Equipment</t>
  </si>
  <si>
    <t>EKI Energy Services Ltd</t>
  </si>
  <si>
    <t>EKI</t>
  </si>
  <si>
    <t>Environmental &amp; Facilities Services</t>
  </si>
  <si>
    <t>ADC India Communications Ltd</t>
  </si>
  <si>
    <t>ADCINDIA</t>
  </si>
  <si>
    <t>Jindal Poly Investment and Finance Company Ltd</t>
  </si>
  <si>
    <t>JPOLYINVST</t>
  </si>
  <si>
    <t>TPL Plastech Ltd</t>
  </si>
  <si>
    <t>TPLPLASTEH</t>
  </si>
  <si>
    <t>Deccan Cements Ltd</t>
  </si>
  <si>
    <t>DECCANCE</t>
  </si>
  <si>
    <t>Meson Valves India Ltd</t>
  </si>
  <si>
    <t>MESON</t>
  </si>
  <si>
    <t>Sukhjit Starch and Chemicals Ltd</t>
  </si>
  <si>
    <t>SUKHJITS</t>
  </si>
  <si>
    <t>PNGS Gargi Fashion Jewellery Ltd</t>
  </si>
  <si>
    <t>GARGI</t>
  </si>
  <si>
    <t>Apparel Retail</t>
  </si>
  <si>
    <t>IIRM Holdings India Ltd</t>
  </si>
  <si>
    <t>IIRM</t>
  </si>
  <si>
    <t>Radiant Cash Management Services Ltd</t>
  </si>
  <si>
    <t>RADIANTCMS</t>
  </si>
  <si>
    <t>Swiss Military Consumer Goods Ltd</t>
  </si>
  <si>
    <t>SWISSMLTRY</t>
  </si>
  <si>
    <t>Albert David Ltd</t>
  </si>
  <si>
    <t>ALBERTDAVD</t>
  </si>
  <si>
    <t>Permanent Magnets Ltd</t>
  </si>
  <si>
    <t>PERMAGN</t>
  </si>
  <si>
    <t>Filatex Fashions Ltd</t>
  </si>
  <si>
    <t>FILATFASH</t>
  </si>
  <si>
    <t>Viceroy Hotels Ltd</t>
  </si>
  <si>
    <t>VHLTD</t>
  </si>
  <si>
    <t>Essar Shipping Ltd</t>
  </si>
  <si>
    <t>ESSARSHPNG</t>
  </si>
  <si>
    <t>Vishnusurya Projects and Infra Ltd</t>
  </si>
  <si>
    <t>VISHNUINFR</t>
  </si>
  <si>
    <t>Haldyn Glass Ltd</t>
  </si>
  <si>
    <t>HALDYNGL</t>
  </si>
  <si>
    <t>Gloster Ltd</t>
  </si>
  <si>
    <t>GLOSTERLTD</t>
  </si>
  <si>
    <t>Hindustan Composites Ltd</t>
  </si>
  <si>
    <t>HINDCOMPOS</t>
  </si>
  <si>
    <t>Shivalik Rasayan Ltd</t>
  </si>
  <si>
    <t>SHIVALIK</t>
  </si>
  <si>
    <t>Jindal Photo Ltd</t>
  </si>
  <si>
    <t>JINDALPHOT</t>
  </si>
  <si>
    <t>Tamilnadu Petroproducts Ltd</t>
  </si>
  <si>
    <t>TNPETRO</t>
  </si>
  <si>
    <t>Vikas Lifecare Ltd</t>
  </si>
  <si>
    <t>VIKASLIFE</t>
  </si>
  <si>
    <t>Liberty Shoes Ltd</t>
  </si>
  <si>
    <t>LIBERTSHOE</t>
  </si>
  <si>
    <t>Andhra Petrochemicals Ltd</t>
  </si>
  <si>
    <t>ANDHRAPET</t>
  </si>
  <si>
    <t>Fermenta Biotech Ltd</t>
  </si>
  <si>
    <t>FERMENTA</t>
  </si>
  <si>
    <t>PVP Ventures Ltd</t>
  </si>
  <si>
    <t>PVP</t>
  </si>
  <si>
    <t>Zuari Agro Chemicals Ltd</t>
  </si>
  <si>
    <t>ZUARI</t>
  </si>
  <si>
    <t>Kisan Mouldings Ltd</t>
  </si>
  <si>
    <t>KISAN</t>
  </si>
  <si>
    <t>Cheviot Co Ltd</t>
  </si>
  <si>
    <t>CHEVIOT</t>
  </si>
  <si>
    <t>All e Technologies Ltd</t>
  </si>
  <si>
    <t>ALLETEC</t>
  </si>
  <si>
    <t>Kwality Pharmaceuticals Ltd</t>
  </si>
  <si>
    <t>KPL</t>
  </si>
  <si>
    <t>Integrated Industries Ltd</t>
  </si>
  <si>
    <t>IIL</t>
  </si>
  <si>
    <t>Electronic Components</t>
  </si>
  <si>
    <t>Hampton Sky Realty Ltd</t>
  </si>
  <si>
    <t>HAMPTON</t>
  </si>
  <si>
    <t>Sakuma Exports Ltd</t>
  </si>
  <si>
    <t>SAKUMA</t>
  </si>
  <si>
    <t>GeeCee Ventures Ltd</t>
  </si>
  <si>
    <t>GEECEE</t>
  </si>
  <si>
    <t>Aditya Birla Money Ltd</t>
  </si>
  <si>
    <t>BIRLAMONEY</t>
  </si>
  <si>
    <t>Andhra Cements Ltd</t>
  </si>
  <si>
    <t>ACL</t>
  </si>
  <si>
    <t>Chembond Chemicals Ltd</t>
  </si>
  <si>
    <t>CHEMBOND</t>
  </si>
  <si>
    <t>Zee Media Corporation Ltd</t>
  </si>
  <si>
    <t>ZEEMEDIA</t>
  </si>
  <si>
    <t>Vraj Iron and Steel Ltd</t>
  </si>
  <si>
    <t>VRAJ</t>
  </si>
  <si>
    <t>Shree Pushkar Chemicals &amp; Fertilisers Ltd</t>
  </si>
  <si>
    <t>SHREEPUSHK</t>
  </si>
  <si>
    <t>De Nora India Ltd</t>
  </si>
  <si>
    <t>DENORA</t>
  </si>
  <si>
    <t>Pashupati Cotspin Ltd</t>
  </si>
  <si>
    <t>PASHUPATI</t>
  </si>
  <si>
    <t>IND Swift Laboratories Ltd</t>
  </si>
  <si>
    <t>INDSWFTLAB</t>
  </si>
  <si>
    <t>MOS Utility Ltd</t>
  </si>
  <si>
    <t>MOS</t>
  </si>
  <si>
    <t>Speciality Restaurants Ltd</t>
  </si>
  <si>
    <t>SPECIALITY</t>
  </si>
  <si>
    <t>Plastiblends India Ltd</t>
  </si>
  <si>
    <t>PLASTIBLEN</t>
  </si>
  <si>
    <t>Rudra Ecovation Ltd</t>
  </si>
  <si>
    <t>RUDRAECO</t>
  </si>
  <si>
    <t>Frontier Springs Ltd</t>
  </si>
  <si>
    <t>FRONTSP</t>
  </si>
  <si>
    <t>Race Eco Chain Ltd</t>
  </si>
  <si>
    <t>RACE</t>
  </si>
  <si>
    <t>Foce India Ltd</t>
  </si>
  <si>
    <t>FOCE</t>
  </si>
  <si>
    <t>Khaitan Chemicals and Fertilizers Ltd</t>
  </si>
  <si>
    <t>KHAICHEM</t>
  </si>
  <si>
    <t>Moneyboxx Finance Ltd</t>
  </si>
  <si>
    <t>MONEYBOXX</t>
  </si>
  <si>
    <t>Tolins Tyres Ltd</t>
  </si>
  <si>
    <t>TOLINS</t>
  </si>
  <si>
    <t>U. P. Hotels Ltd</t>
  </si>
  <si>
    <t>UPHOT</t>
  </si>
  <si>
    <t>Mac Charles (India) Ltd</t>
  </si>
  <si>
    <t>MCCHRLS-B</t>
  </si>
  <si>
    <t>Wim Plast Ltd</t>
  </si>
  <si>
    <t>WIMPLAST</t>
  </si>
  <si>
    <t>Apex Frozen Foods Ltd</t>
  </si>
  <si>
    <t>APEX</t>
  </si>
  <si>
    <t>MBL Infrastructure Ltd</t>
  </si>
  <si>
    <t>MBLINFRA</t>
  </si>
  <si>
    <t>Nupur Recyclers Ltd</t>
  </si>
  <si>
    <t>NRL</t>
  </si>
  <si>
    <t>Birla Cable Ltd</t>
  </si>
  <si>
    <t>BIRLACABLE</t>
  </si>
  <si>
    <t>Maan Aluminium Ltd</t>
  </si>
  <si>
    <t>MAANALU</t>
  </si>
  <si>
    <t>TAC Infosec Ltd</t>
  </si>
  <si>
    <t>TAC</t>
  </si>
  <si>
    <t>KSE Ltd</t>
  </si>
  <si>
    <t>KSE</t>
  </si>
  <si>
    <t>Digispice Technologies Ltd</t>
  </si>
  <si>
    <t>DIGISPICE</t>
  </si>
  <si>
    <t>RPP Infra Projects Ltd</t>
  </si>
  <si>
    <t>RPPINFRA</t>
  </si>
  <si>
    <t>Macfos Ltd</t>
  </si>
  <si>
    <t>ROBU</t>
  </si>
  <si>
    <t>Computer &amp; Electronics Retail</t>
  </si>
  <si>
    <t>Shree Tirupati Balajee FIBC Ltd</t>
  </si>
  <si>
    <t>TIRUPATI</t>
  </si>
  <si>
    <t>Emami Paper Mills Ltd</t>
  </si>
  <si>
    <t>EMAMIPAP</t>
  </si>
  <si>
    <t>Coffee Day Enterprises Ltd</t>
  </si>
  <si>
    <t>COFFEEDAY</t>
  </si>
  <si>
    <t>Vinyl Chemicals (India) Ltd</t>
  </si>
  <si>
    <t>VINYLINDIA</t>
  </si>
  <si>
    <t>Teerth Gopicon Ltd</t>
  </si>
  <si>
    <t>TGL</t>
  </si>
  <si>
    <t>Mkventures Capital Ltd</t>
  </si>
  <si>
    <t>MKVENTURES</t>
  </si>
  <si>
    <t>Indo Borax and Chemicals Ltd</t>
  </si>
  <si>
    <t>INDOBORAX</t>
  </si>
  <si>
    <t>Sarla Performance Fibers Ltd</t>
  </si>
  <si>
    <t>SARLAPOLY</t>
  </si>
  <si>
    <t>Artemis Electricals and Projects Ltd</t>
  </si>
  <si>
    <t>AEPL</t>
  </si>
  <si>
    <t>Alliance Integrated Metaliks Ltd</t>
  </si>
  <si>
    <t>AIML</t>
  </si>
  <si>
    <t>Ashika Credit Capital Ltd</t>
  </si>
  <si>
    <t>ASHIKA</t>
  </si>
  <si>
    <t>Black Rose Industries Ltd</t>
  </si>
  <si>
    <t>BLACKROSE</t>
  </si>
  <si>
    <t>Aarti Surfactants Ltd</t>
  </si>
  <si>
    <t>AARTISURF</t>
  </si>
  <si>
    <t>Menon Bearings Ltd</t>
  </si>
  <si>
    <t>MENONBE</t>
  </si>
  <si>
    <t>Brand Concepts Ltd</t>
  </si>
  <si>
    <t>BCONCEPTS</t>
  </si>
  <si>
    <t>Nitta Gelatin India Ltd</t>
  </si>
  <si>
    <t>NITTAGELA</t>
  </si>
  <si>
    <t>Essen Speciality Films Ltd</t>
  </si>
  <si>
    <t>ESFL</t>
  </si>
  <si>
    <t>Parsvnath Developers Ltd</t>
  </si>
  <si>
    <t>PARSVNATH</t>
  </si>
  <si>
    <t>Genus Paper &amp; Boards Ltd</t>
  </si>
  <si>
    <t>GENUSPAPER</t>
  </si>
  <si>
    <t>TVS Electronics Ltd</t>
  </si>
  <si>
    <t>TVSELECT</t>
  </si>
  <si>
    <t>Focus Lighting and Fixtures Ltd</t>
  </si>
  <si>
    <t>FOCUS</t>
  </si>
  <si>
    <t>Sahaj Solar Ltd</t>
  </si>
  <si>
    <t>SAHAJSOLAR</t>
  </si>
  <si>
    <t>Goa Carbon Ltd</t>
  </si>
  <si>
    <t>GOACARBON</t>
  </si>
  <si>
    <t>Metals - Coke</t>
  </si>
  <si>
    <t>Veljan Denison Ltd</t>
  </si>
  <si>
    <t>VELJAN</t>
  </si>
  <si>
    <t>Affordable Robotic &amp; Automation Ltd</t>
  </si>
  <si>
    <t>AFFORDABLE</t>
  </si>
  <si>
    <t>Axtel Industries Ltd</t>
  </si>
  <si>
    <t>AXTEL</t>
  </si>
  <si>
    <t>Shardul Securities Ltd</t>
  </si>
  <si>
    <t>SHARDUL</t>
  </si>
  <si>
    <t>Krishival Foods Ltd</t>
  </si>
  <si>
    <t>KRISHIVAL</t>
  </si>
  <si>
    <t>Nile Ltd</t>
  </si>
  <si>
    <t>NILE</t>
  </si>
  <si>
    <t>Bhartiya International Ltd</t>
  </si>
  <si>
    <t>BIL</t>
  </si>
  <si>
    <t>Bright Outdoor Media Ltd</t>
  </si>
  <si>
    <t>BRIGHT</t>
  </si>
  <si>
    <t>R S Software (India) Ltd</t>
  </si>
  <si>
    <t>RSSOFTWARE</t>
  </si>
  <si>
    <t>Kriti Nutrients Ltd</t>
  </si>
  <si>
    <t>KRITINUT</t>
  </si>
  <si>
    <t>Modern Insulators Ltd</t>
  </si>
  <si>
    <t>MODINSU</t>
  </si>
  <si>
    <t>Sakar Healthcare Ltd</t>
  </si>
  <si>
    <t>SAKAR</t>
  </si>
  <si>
    <t>Tantia Constructions Ltd</t>
  </si>
  <si>
    <t>TCLCONS</t>
  </si>
  <si>
    <t>Consolidated Finvest &amp; Holdings Ltd</t>
  </si>
  <si>
    <t>CONSOFINVT</t>
  </si>
  <si>
    <t>Cybertech Systems and Software Ltd</t>
  </si>
  <si>
    <t>CYBERTECH</t>
  </si>
  <si>
    <t>Alankit Ltd</t>
  </si>
  <si>
    <t>ALANKIT</t>
  </si>
  <si>
    <t>A K Capital Services Ltd</t>
  </si>
  <si>
    <t>AKCAPIT</t>
  </si>
  <si>
    <t>Shri Jagdamba Polymers Ltd</t>
  </si>
  <si>
    <t>SHRJAGP</t>
  </si>
  <si>
    <t>Shreyas Shipping and Logistics Ltd</t>
  </si>
  <si>
    <t>SHREYAS</t>
  </si>
  <si>
    <t>Tiger Logistics (India) Ltd</t>
  </si>
  <si>
    <t>TIGERLOGS</t>
  </si>
  <si>
    <t>Munjal Showa Ltd</t>
  </si>
  <si>
    <t>MUNJALSHOW</t>
  </si>
  <si>
    <t>PREVEST DENPRO LTD</t>
  </si>
  <si>
    <t>PREVEST</t>
  </si>
  <si>
    <t>Health Care Supplies</t>
  </si>
  <si>
    <t>DMCC Speciality Chemicals Ltd</t>
  </si>
  <si>
    <t>DMCC</t>
  </si>
  <si>
    <t>Remsons Industries Ltd</t>
  </si>
  <si>
    <t>REMSONSIND</t>
  </si>
  <si>
    <t>Aerpace Industries Ltd</t>
  </si>
  <si>
    <t>AERPACE</t>
  </si>
  <si>
    <t>Stovec Industries Ltd</t>
  </si>
  <si>
    <t>STOVACQ</t>
  </si>
  <si>
    <t>Lokesh Machines Ltd</t>
  </si>
  <si>
    <t>LOKESHMACH</t>
  </si>
  <si>
    <t>Sunshield Chemicals Ltd</t>
  </si>
  <si>
    <t>SUNSHIEL</t>
  </si>
  <si>
    <t>Bartronics India Ltd</t>
  </si>
  <si>
    <t>ASMS</t>
  </si>
  <si>
    <t>Indo Thai Securities Ltd</t>
  </si>
  <si>
    <t>INDOTHAI</t>
  </si>
  <si>
    <t>ATMASTCO Ltd</t>
  </si>
  <si>
    <t>ATMASTCO</t>
  </si>
  <si>
    <t>Jay Jalaram Technologies Ltd</t>
  </si>
  <si>
    <t>KORE</t>
  </si>
  <si>
    <t>Shree Tirupati Balajee Agro Trading Company Ltd</t>
  </si>
  <si>
    <t>BALAJEE</t>
  </si>
  <si>
    <t>Petro Carbon and Chemicals Ltd</t>
  </si>
  <si>
    <t>PCCL</t>
  </si>
  <si>
    <t>KN Agri Resources Ltd</t>
  </si>
  <si>
    <t>KNAGRI</t>
  </si>
  <si>
    <t>Nicco Parks &amp; Resorts Ltd</t>
  </si>
  <si>
    <t>NICCOPAR</t>
  </si>
  <si>
    <t>LIC MF S&amp;P BSE Sensex ETF</t>
  </si>
  <si>
    <t>LICNETFSEN</t>
  </si>
  <si>
    <t>R &amp; B Denims Ltd</t>
  </si>
  <si>
    <t>RNBDENIMS</t>
  </si>
  <si>
    <t>SKM Egg Products Export India Ltd</t>
  </si>
  <si>
    <t>SKMEGGPROD</t>
  </si>
  <si>
    <t>RBZ Jewellers Ltd</t>
  </si>
  <si>
    <t>RBZJEWEL</t>
  </si>
  <si>
    <t>Jewelry &amp; Watch Retailers</t>
  </si>
  <si>
    <t>Uni-Abex Alloy Products Ltd</t>
  </si>
  <si>
    <t>UNIABEXAL</t>
  </si>
  <si>
    <t>Bedmutha Industries Ltd</t>
  </si>
  <si>
    <t>BEDMUTHA</t>
  </si>
  <si>
    <t>Khadim India Ltd</t>
  </si>
  <si>
    <t>KHADIM</t>
  </si>
  <si>
    <t>Advani Hotels and Resorts (India) Ltd</t>
  </si>
  <si>
    <t>ADVANIHOTR</t>
  </si>
  <si>
    <t>Synergy Green Industries Ltd</t>
  </si>
  <si>
    <t>SGIL</t>
  </si>
  <si>
    <t>Nagarjuna Fertilizers and Chemicals Ltd</t>
  </si>
  <si>
    <t>NAGAFERT</t>
  </si>
  <si>
    <t>Sayaji Hotels Ltd</t>
  </si>
  <si>
    <t>SAYAJIHOTL</t>
  </si>
  <si>
    <t>Balaji Telefilms Ltd</t>
  </si>
  <si>
    <t>BALAJITELE</t>
  </si>
  <si>
    <t>Sreeleathers Ltd</t>
  </si>
  <si>
    <t>SREEL</t>
  </si>
  <si>
    <t>Lucent Industries Ltd</t>
  </si>
  <si>
    <t>LUCENT</t>
  </si>
  <si>
    <t>N R Agarwal Industries Ltd</t>
  </si>
  <si>
    <t>NRAIL</t>
  </si>
  <si>
    <t>Megatherm Induction Ltd</t>
  </si>
  <si>
    <t>MEGATHERM</t>
  </si>
  <si>
    <t>Manaksia Ltd</t>
  </si>
  <si>
    <t>MANAKSIA</t>
  </si>
  <si>
    <t>Wise Travel India Ltd</t>
  </si>
  <si>
    <t>WTICAB</t>
  </si>
  <si>
    <t>Bharat Seats Ltd</t>
  </si>
  <si>
    <t>BHARATSE</t>
  </si>
  <si>
    <t>ABS Marine Services Ltd</t>
  </si>
  <si>
    <t>ABSMARINE</t>
  </si>
  <si>
    <t>Kronox Lab Sciences Ltd</t>
  </si>
  <si>
    <t>KRONOX</t>
  </si>
  <si>
    <t>DIC India Ltd</t>
  </si>
  <si>
    <t>DICIND</t>
  </si>
  <si>
    <t>Pyramid Technoplast Ltd</t>
  </si>
  <si>
    <t>PYRAMID</t>
  </si>
  <si>
    <t>Shankar Lal Rampal Dye-Chem Ltd</t>
  </si>
  <si>
    <t>SRD</t>
  </si>
  <si>
    <t>D P Wires Ltd</t>
  </si>
  <si>
    <t>DPWIRES</t>
  </si>
  <si>
    <t>Bella Casa Fashion &amp; Retail Ltd</t>
  </si>
  <si>
    <t>BELLACASA</t>
  </si>
  <si>
    <t>Hindustan Media Ventures Ltd</t>
  </si>
  <si>
    <t>HMVL</t>
  </si>
  <si>
    <t>Orient Ceratech Ltd</t>
  </si>
  <si>
    <t>ORIENTCER</t>
  </si>
  <si>
    <t>Saraswati Saree Depot Ltd</t>
  </si>
  <si>
    <t>SSDL</t>
  </si>
  <si>
    <t>EFFWA Infra &amp; Research Ltd</t>
  </si>
  <si>
    <t>EFFWA</t>
  </si>
  <si>
    <t>Arfin India Ltd</t>
  </si>
  <si>
    <t>ARFIN</t>
  </si>
  <si>
    <t>Ashima Ltd</t>
  </si>
  <si>
    <t>ASHIMASYN</t>
  </si>
  <si>
    <t>Kanoria Chemicals and Industries Ltd</t>
  </si>
  <si>
    <t>KANORICHEM</t>
  </si>
  <si>
    <t>UTI Gold Exchange Traded Fund</t>
  </si>
  <si>
    <t>GOLDSHARE</t>
  </si>
  <si>
    <t>Mold-Tek Technologies Ltd</t>
  </si>
  <si>
    <t>MOLDTECH</t>
  </si>
  <si>
    <t>SRM Contractors Ltd</t>
  </si>
  <si>
    <t>SRM</t>
  </si>
  <si>
    <t>Nahar Industrial Enterprises Ltd</t>
  </si>
  <si>
    <t>NAHARINDUS</t>
  </si>
  <si>
    <t>RDB Realty &amp; Infrastructure Ltd</t>
  </si>
  <si>
    <t>RDBRIL</t>
  </si>
  <si>
    <t>Rossell India Ltd</t>
  </si>
  <si>
    <t>ROSSELLIND</t>
  </si>
  <si>
    <t>Izmo Ltd</t>
  </si>
  <si>
    <t>IZMO</t>
  </si>
  <si>
    <t>Modison Ltd</t>
  </si>
  <si>
    <t>MODISONLTD</t>
  </si>
  <si>
    <t>Empire Industries Ltd</t>
  </si>
  <si>
    <t>EMPIND</t>
  </si>
  <si>
    <t>SoftSol India Ltd</t>
  </si>
  <si>
    <t>SOFTSOL</t>
  </si>
  <si>
    <t>Sumit Woods Ltd</t>
  </si>
  <si>
    <t>SUMIT</t>
  </si>
  <si>
    <t>Shriram Asset Management Co Ltd</t>
  </si>
  <si>
    <t>SRAMSET</t>
  </si>
  <si>
    <t>National Peroxide Ltd</t>
  </si>
  <si>
    <t>NPL</t>
  </si>
  <si>
    <t>Triton Valves Ltd</t>
  </si>
  <si>
    <t>TRITONV</t>
  </si>
  <si>
    <t>Nahar Poly Films Ltd</t>
  </si>
  <si>
    <t>NAHARPOLY</t>
  </si>
  <si>
    <t>Music Broadcast Ltd</t>
  </si>
  <si>
    <t>RADIOCITY</t>
  </si>
  <si>
    <t>Vikas Ecotech Ltd</t>
  </si>
  <si>
    <t>VIKASECO</t>
  </si>
  <si>
    <t>Donear Industries Ltd</t>
  </si>
  <si>
    <t>DONEAR</t>
  </si>
  <si>
    <t>CL Educate Ltd</t>
  </si>
  <si>
    <t>CLEDUCATE</t>
  </si>
  <si>
    <t>Kaya Ltd</t>
  </si>
  <si>
    <t>KAYA</t>
  </si>
  <si>
    <t>JAYBEE Laminations Ltd</t>
  </si>
  <si>
    <t>JAYBEE</t>
  </si>
  <si>
    <t>International Conveyors Ltd</t>
  </si>
  <si>
    <t>INTLCONV</t>
  </si>
  <si>
    <t>Gretex Corporate Services Ltd</t>
  </si>
  <si>
    <t>GCSL</t>
  </si>
  <si>
    <t>KCP Sugar and Industries Corp Ltd</t>
  </si>
  <si>
    <t>KCPSUGIND</t>
  </si>
  <si>
    <t>Nikhil Adhesives Ltd</t>
  </si>
  <si>
    <t>NIKHILAD</t>
  </si>
  <si>
    <t>Industrial Investment Trust Ltd</t>
  </si>
  <si>
    <t>IITL</t>
  </si>
  <si>
    <t>Balaxi Pharmaceuticals Ltd</t>
  </si>
  <si>
    <t>BALAXI</t>
  </si>
  <si>
    <t>Mirza International Ltd</t>
  </si>
  <si>
    <t>MIRZAINT</t>
  </si>
  <si>
    <t>FCS Software Solutions Ltd</t>
  </si>
  <si>
    <t>FCSSOFT</t>
  </si>
  <si>
    <t>Iris Clothings Ltd</t>
  </si>
  <si>
    <t>IRISDOREME</t>
  </si>
  <si>
    <t>Hi-Green Carbon Ltd</t>
  </si>
  <si>
    <t>HIGREEN</t>
  </si>
  <si>
    <t>Esconet Technologies Ltd</t>
  </si>
  <si>
    <t>ESCONET</t>
  </si>
  <si>
    <t>Kamat Hotels (India) Ltd</t>
  </si>
  <si>
    <t>KAMATHOTEL</t>
  </si>
  <si>
    <t>Nova Agritech Ltd</t>
  </si>
  <si>
    <t>NOVAAGRI</t>
  </si>
  <si>
    <t>Axita Cotton Ltd</t>
  </si>
  <si>
    <t>AXITA</t>
  </si>
  <si>
    <t>IRIS Business Services Ltd</t>
  </si>
  <si>
    <t>IRIS</t>
  </si>
  <si>
    <t>Nitco Ltd</t>
  </si>
  <si>
    <t>NITCO</t>
  </si>
  <si>
    <t>AVG Logistics Ltd</t>
  </si>
  <si>
    <t>AVG</t>
  </si>
  <si>
    <t>UTI Nifty Next 50 Exchange Traded Fund</t>
  </si>
  <si>
    <t>UTINEXT50</t>
  </si>
  <si>
    <t>High Energy Batteries (India) Ltd</t>
  </si>
  <si>
    <t>HIGHENE</t>
  </si>
  <si>
    <t>NBI Industrial Finance Company Ltd</t>
  </si>
  <si>
    <t>NBIFIN</t>
  </si>
  <si>
    <t>Sil Investments Ltd</t>
  </si>
  <si>
    <t>SILINV</t>
  </si>
  <si>
    <t>Meghna Infracon Infrastructure Ltd</t>
  </si>
  <si>
    <t>MIIL</t>
  </si>
  <si>
    <t>Harita Seating Systems Ltd</t>
  </si>
  <si>
    <t>HARITASEAT</t>
  </si>
  <si>
    <t>Osia Hyper Retail Ltd</t>
  </si>
  <si>
    <t>OSIAHYPER</t>
  </si>
  <si>
    <t>Kilitch Drugs (India) Ltd</t>
  </si>
  <si>
    <t>KILITCH</t>
  </si>
  <si>
    <t>Geekay Wires Ltd</t>
  </si>
  <si>
    <t>GEEKAYWIRE</t>
  </si>
  <si>
    <t>Indag Rubber Ltd</t>
  </si>
  <si>
    <t>INDAG</t>
  </si>
  <si>
    <t>Worth Investment &amp; Trading Co Ltd</t>
  </si>
  <si>
    <t>WORTH</t>
  </si>
  <si>
    <t>Thirdwave Financial Intermediaries Ltd</t>
  </si>
  <si>
    <t>THIRDFIN</t>
  </si>
  <si>
    <t>MIRC Electronics Ltd</t>
  </si>
  <si>
    <t>MIRCELECTR</t>
  </si>
  <si>
    <t>Medicamen Biotech Ltd</t>
  </si>
  <si>
    <t>MEDICAMEQ</t>
  </si>
  <si>
    <t>Cressanda Railway Solutions Ltd</t>
  </si>
  <si>
    <t>CRESSAN</t>
  </si>
  <si>
    <t>Indo Us Bio-Tech Ltd</t>
  </si>
  <si>
    <t>INDOUS</t>
  </si>
  <si>
    <t>Oricon Enterprises Ltd</t>
  </si>
  <si>
    <t>ORICONENT</t>
  </si>
  <si>
    <t>Drone Destination Ltd</t>
  </si>
  <si>
    <t>DRONE</t>
  </si>
  <si>
    <t>Hindustan Motors Ltd</t>
  </si>
  <si>
    <t>HINDMOTORS</t>
  </si>
  <si>
    <t>Suraj Ltd</t>
  </si>
  <si>
    <t>SURAJLTD</t>
  </si>
  <si>
    <t>PTL Enterprises Ltd</t>
  </si>
  <si>
    <t>PTL</t>
  </si>
  <si>
    <t>U Y Fincorp Ltd</t>
  </si>
  <si>
    <t>UYFINCORP</t>
  </si>
  <si>
    <t>Trust Fintech Ltd</t>
  </si>
  <si>
    <t>TRUST</t>
  </si>
  <si>
    <t>Laxmi Goldorna House Ltd</t>
  </si>
  <si>
    <t>LGHL</t>
  </si>
  <si>
    <t>Jost's Engineering Company Ltd</t>
  </si>
  <si>
    <t>JOSTS</t>
  </si>
  <si>
    <t>Supreme Power Equipment Ltd</t>
  </si>
  <si>
    <t>SUPREMEPWR</t>
  </si>
  <si>
    <t>Asahi Songwon Colors Ltd</t>
  </si>
  <si>
    <t>ASAHISONG</t>
  </si>
  <si>
    <t>Kritika Wires Ltd</t>
  </si>
  <si>
    <t>KRITIKA</t>
  </si>
  <si>
    <t>RM Drip &amp; Sprinklers Systems Ltd</t>
  </si>
  <si>
    <t>RMDRIP</t>
  </si>
  <si>
    <t>Shivam Autotech Ltd</t>
  </si>
  <si>
    <t>SHIVAMAUTO</t>
  </si>
  <si>
    <t>Muthoot Capital Services Ltd</t>
  </si>
  <si>
    <t>MUTHOOTCAP</t>
  </si>
  <si>
    <t>Accent Microcell Ltd</t>
  </si>
  <si>
    <t>ACCENTMIC</t>
  </si>
  <si>
    <t>Gennex Laboratories Ltd</t>
  </si>
  <si>
    <t>GENNEX</t>
  </si>
  <si>
    <t>Delton Cables Ltd</t>
  </si>
  <si>
    <t>DLTNCBL</t>
  </si>
  <si>
    <t>Addictive Learning Technology Ltd</t>
  </si>
  <si>
    <t>LAWSIKHO</t>
  </si>
  <si>
    <t>Suraj Products Ltd</t>
  </si>
  <si>
    <t>SURAJ</t>
  </si>
  <si>
    <t>HCL Infosystems Ltd</t>
  </si>
  <si>
    <t>HCL-INSYS</t>
  </si>
  <si>
    <t>Zenotech Laboratories Ltd</t>
  </si>
  <si>
    <t>ZENOTECH</t>
  </si>
  <si>
    <t>VVIP Infratech Ltd</t>
  </si>
  <si>
    <t>VVIPIL</t>
  </si>
  <si>
    <t>Shree Karni Fabcom Ltd</t>
  </si>
  <si>
    <t>SHREEKARNI</t>
  </si>
  <si>
    <t>Tara Chand Infralogistic Solutions Ltd</t>
  </si>
  <si>
    <t>TARACHAND</t>
  </si>
  <si>
    <t>Batliboi Ltd</t>
  </si>
  <si>
    <t>BATLIBOI</t>
  </si>
  <si>
    <t>Kiran Vyapar Ltd</t>
  </si>
  <si>
    <t>KIRANVYPAR</t>
  </si>
  <si>
    <t>HT Media Ltd</t>
  </si>
  <si>
    <t>HTMEDIA</t>
  </si>
  <si>
    <t>Modi's Navnirman Ltd</t>
  </si>
  <si>
    <t>MODIS</t>
  </si>
  <si>
    <t>Sealmatic India Ltd</t>
  </si>
  <si>
    <t>SEALMATIC</t>
  </si>
  <si>
    <t>Vikram Thermo (India) Ltd</t>
  </si>
  <si>
    <t>VIKRAMTH</t>
  </si>
  <si>
    <t>Niyogin Fintech Ltd</t>
  </si>
  <si>
    <t>NIYOGIN</t>
  </si>
  <si>
    <t>TRF Ltd</t>
  </si>
  <si>
    <t>TRF</t>
  </si>
  <si>
    <t>3i Infotech Ltd</t>
  </si>
  <si>
    <t>3IINFOLTD</t>
  </si>
  <si>
    <t>BPL Ltd</t>
  </si>
  <si>
    <t>BPL</t>
  </si>
  <si>
    <t>Proventus Agrocom Ltd</t>
  </si>
  <si>
    <t>PROV</t>
  </si>
  <si>
    <t>Diamines and Chemicals Ltd</t>
  </si>
  <si>
    <t>DIAMINESQ</t>
  </si>
  <si>
    <t>Shivalic Power Control Ltd</t>
  </si>
  <si>
    <t>SPCL</t>
  </si>
  <si>
    <t>Reliance Communications Ltd</t>
  </si>
  <si>
    <t>RCOM</t>
  </si>
  <si>
    <t>ZIM Laboratories Ltd</t>
  </si>
  <si>
    <t>ZIMLAB</t>
  </si>
  <si>
    <t>Rathi Steel and Power Ltd</t>
  </si>
  <si>
    <t>RATHIST</t>
  </si>
  <si>
    <t>Titan Biotech Ltd</t>
  </si>
  <si>
    <t>TITANBIO</t>
  </si>
  <si>
    <t>Krishca Strapping Solutions Ltd</t>
  </si>
  <si>
    <t>KRISHCA</t>
  </si>
  <si>
    <t>IFB Agro Industries Ltd</t>
  </si>
  <si>
    <t>IFBAGRO</t>
  </si>
  <si>
    <t>Autoline Industries Ltd</t>
  </si>
  <si>
    <t>AUTOIND</t>
  </si>
  <si>
    <t>Singer India Ltd</t>
  </si>
  <si>
    <t>SINGER</t>
  </si>
  <si>
    <t>Mach Conferences and Events Limited</t>
  </si>
  <si>
    <t>MCEL</t>
  </si>
  <si>
    <t>Orient Bell Ltd</t>
  </si>
  <si>
    <t>ORIENTBELL</t>
  </si>
  <si>
    <t>Viviana Power Tech Ltd</t>
  </si>
  <si>
    <t>VIVIANA</t>
  </si>
  <si>
    <t>Xtglobal Infotech Ltd</t>
  </si>
  <si>
    <t>XTGLOBAL</t>
  </si>
  <si>
    <t>Lyka Labs Ltd</t>
  </si>
  <si>
    <t>LYKALABS</t>
  </si>
  <si>
    <t>Gokul Refoils and Solvent Ltd</t>
  </si>
  <si>
    <t>GOKUL</t>
  </si>
  <si>
    <t>Energy-Mission Machineries (India) Ltd</t>
  </si>
  <si>
    <t>EMMIL</t>
  </si>
  <si>
    <t>Nahar Capital and Financial Services Ltd</t>
  </si>
  <si>
    <t>NAHARCAP</t>
  </si>
  <si>
    <t>Swaraj Suiting Ltd</t>
  </si>
  <si>
    <t>SWARAJ</t>
  </si>
  <si>
    <t>Newtime Infrastructure Ltd</t>
  </si>
  <si>
    <t>NEWINFRA</t>
  </si>
  <si>
    <t>SRG Housing Finance Ltd</t>
  </si>
  <si>
    <t>SRGHFL</t>
  </si>
  <si>
    <t>Sinclairs Hotels Ltd</t>
  </si>
  <si>
    <t>SINCLAIR</t>
  </si>
  <si>
    <t>Sadbhav Engineering Ltd</t>
  </si>
  <si>
    <t>SADBHAV</t>
  </si>
  <si>
    <t>IL&amp;FS Engineering and Construction Company Ltd</t>
  </si>
  <si>
    <t>IL&amp;FSENGG</t>
  </si>
  <si>
    <t>Nila Infrastructures Ltd</t>
  </si>
  <si>
    <t>NILAINFRA</t>
  </si>
  <si>
    <t>Pavna Industries Ltd</t>
  </si>
  <si>
    <t>PAVNAIND</t>
  </si>
  <si>
    <t>Pradeep Metals Ltd</t>
  </si>
  <si>
    <t>PRADPME</t>
  </si>
  <si>
    <t>Valiant Laboratories Ltd</t>
  </si>
  <si>
    <t>VALIANTLAB</t>
  </si>
  <si>
    <t>Almondz Global Securities Ltd</t>
  </si>
  <si>
    <t>ALMONDZ</t>
  </si>
  <si>
    <t>Madhav Infra Projects Ltd</t>
  </si>
  <si>
    <t>MADHAVIPL</t>
  </si>
  <si>
    <t>Valiant Communications Ltd</t>
  </si>
  <si>
    <t>VALIANT</t>
  </si>
  <si>
    <t>Atlantaa Ltd</t>
  </si>
  <si>
    <t>ATLANTAA</t>
  </si>
  <si>
    <t>Shalibhadra Finance Ltd</t>
  </si>
  <si>
    <t>SAHLIBHFI</t>
  </si>
  <si>
    <t>Bombay Oxygen Investments Ltd</t>
  </si>
  <si>
    <t>BOMOXY-B1</t>
  </si>
  <si>
    <t>Vinsys IT Services India Ltd</t>
  </si>
  <si>
    <t>VINSYS</t>
  </si>
  <si>
    <t>Mazda Ltd</t>
  </si>
  <si>
    <t>MAZDA</t>
  </si>
  <si>
    <t>International Travel House Ltd</t>
  </si>
  <si>
    <t>ITHL</t>
  </si>
  <si>
    <t>UFO Moviez India Ltd</t>
  </si>
  <si>
    <t>UFO</t>
  </si>
  <si>
    <t>Premier Polyfilm Ltd</t>
  </si>
  <si>
    <t>PREMIERPOL</t>
  </si>
  <si>
    <t>United Drilling Tools Ltd</t>
  </si>
  <si>
    <t>UNIDT</t>
  </si>
  <si>
    <t>Precot Ltd</t>
  </si>
  <si>
    <t>PRECOT</t>
  </si>
  <si>
    <t>Goodricke Group Ltd</t>
  </si>
  <si>
    <t>GOODRICKE</t>
  </si>
  <si>
    <t>Anjani Portland Cement Ltd</t>
  </si>
  <si>
    <t>APCL</t>
  </si>
  <si>
    <t>Euro India Fresh Foods Ltd</t>
  </si>
  <si>
    <t>EIFFL</t>
  </si>
  <si>
    <t>Super Sales India Ltd</t>
  </si>
  <si>
    <t>SUPER</t>
  </si>
  <si>
    <t>Mangalam Organics Ltd</t>
  </si>
  <si>
    <t>MANORG</t>
  </si>
  <si>
    <t>Raghuvir Synthetics Ltd</t>
  </si>
  <si>
    <t>RAGHUSYN</t>
  </si>
  <si>
    <t>Pasupati Acrylon Ltd</t>
  </si>
  <si>
    <t>PASUPTAC</t>
  </si>
  <si>
    <t>Uravi T &amp; Wedge Lamps Ltd</t>
  </si>
  <si>
    <t>URAVI</t>
  </si>
  <si>
    <t>Lorenzini Apparels Ltd</t>
  </si>
  <si>
    <t>LAL</t>
  </si>
  <si>
    <t>Emkay Global Financial Services Ltd</t>
  </si>
  <si>
    <t>EMKAY</t>
  </si>
  <si>
    <t>Rudra Global Infra Products Ltd</t>
  </si>
  <si>
    <t>RUDRA</t>
  </si>
  <si>
    <t>Phantom Digital Effects Ltd</t>
  </si>
  <si>
    <t>PHANTOMFX</t>
  </si>
  <si>
    <t>Kothari Products Ltd</t>
  </si>
  <si>
    <t>KOTHARIPRO</t>
  </si>
  <si>
    <t>Taylormade Renewables Ltd</t>
  </si>
  <si>
    <t>TRL</t>
  </si>
  <si>
    <t>Jenburkt Pharmaceuticals Ltd</t>
  </si>
  <si>
    <t>JENBURPH</t>
  </si>
  <si>
    <t>Akme Fintrade India Ltd</t>
  </si>
  <si>
    <t>AFIL</t>
  </si>
  <si>
    <t>Banswara Syntex Ltd</t>
  </si>
  <si>
    <t>BANSWRAS</t>
  </si>
  <si>
    <t>Inspirisys Solutions Ltd</t>
  </si>
  <si>
    <t>INSPIRISYS</t>
  </si>
  <si>
    <t>Inertia Steel Ltd</t>
  </si>
  <si>
    <t>INERTIAST</t>
  </si>
  <si>
    <t>Shemaroo Entertainment Ltd</t>
  </si>
  <si>
    <t>SHEMAROO</t>
  </si>
  <si>
    <t>Euro Panel Products Ltd</t>
  </si>
  <si>
    <t>EUROBOND</t>
  </si>
  <si>
    <t>Birla Precision Technologies Ltd</t>
  </si>
  <si>
    <t>BIRLAPREC</t>
  </si>
  <si>
    <t>Airan Ltd</t>
  </si>
  <si>
    <t>AIRAN</t>
  </si>
  <si>
    <t>Le Merite Exports Ltd</t>
  </si>
  <si>
    <t>LEMERITE</t>
  </si>
  <si>
    <t>Vipul Ltd</t>
  </si>
  <si>
    <t>VIPULLTD</t>
  </si>
  <si>
    <t>Utssav CZ Gold Jewels Ltd</t>
  </si>
  <si>
    <t>UTSSAV</t>
  </si>
  <si>
    <t>ELGI Rubber Co Ltd</t>
  </si>
  <si>
    <t>ELGIRUBCO</t>
  </si>
  <si>
    <t>Riddhi Siddhi Gluco Biols Ltd</t>
  </si>
  <si>
    <t>RIDDHI</t>
  </si>
  <si>
    <t>Quest Capital Markets Ltd</t>
  </si>
  <si>
    <t>QUESTCAP</t>
  </si>
  <si>
    <t>Dynemic Products Ltd</t>
  </si>
  <si>
    <t>DYNPRO</t>
  </si>
  <si>
    <t>Aditya BSL Nifty 50 ETF</t>
  </si>
  <si>
    <t>BSLNIFTY</t>
  </si>
  <si>
    <t>Vardhman Acrylics Ltd</t>
  </si>
  <si>
    <t>VARDHACRLC</t>
  </si>
  <si>
    <t>Orbit Exports Ltd</t>
  </si>
  <si>
    <t>ORBTEXP</t>
  </si>
  <si>
    <t>Dhabriya Polywood Ltd</t>
  </si>
  <si>
    <t>DHABRIYA</t>
  </si>
  <si>
    <t>Ador Fontech Ltd</t>
  </si>
  <si>
    <t>ADORFO</t>
  </si>
  <si>
    <t>Manaksia Coated Metals &amp; Industries Ltd</t>
  </si>
  <si>
    <t>MANAKCOAT</t>
  </si>
  <si>
    <t>B&amp;B Triplewall Containers Ltd</t>
  </si>
  <si>
    <t>BBTCL</t>
  </si>
  <si>
    <t>Vibhor Steel Tubes Ltd</t>
  </si>
  <si>
    <t>VSTL</t>
  </si>
  <si>
    <t>Dynamic Services &amp; Security Ltd</t>
  </si>
  <si>
    <t>DYNAMIC</t>
  </si>
  <si>
    <t>Mawana Sugars Ltd</t>
  </si>
  <si>
    <t>MAWANASUG</t>
  </si>
  <si>
    <t>GEE Ltd</t>
  </si>
  <si>
    <t>GEE</t>
  </si>
  <si>
    <t>Royal India Corporation Ltd</t>
  </si>
  <si>
    <t>ROYALIND</t>
  </si>
  <si>
    <t>SoftTech Engineers Ltd</t>
  </si>
  <si>
    <t>SOFTTECH</t>
  </si>
  <si>
    <t>Ceenik Exports (India) Ltd</t>
  </si>
  <si>
    <t>CEENIK</t>
  </si>
  <si>
    <t>Frog Cellsat Ltd</t>
  </si>
  <si>
    <t>FROG</t>
  </si>
  <si>
    <t>Hitech Corporation Ltd</t>
  </si>
  <si>
    <t>HITECHCORP</t>
  </si>
  <si>
    <t>Modi Naturals Ltd</t>
  </si>
  <si>
    <t>MODINATUR</t>
  </si>
  <si>
    <t>DU Digital Global Ltd</t>
  </si>
  <si>
    <t>DUGLOBAL</t>
  </si>
  <si>
    <t>Investment &amp; Precision Castings Ltd</t>
  </si>
  <si>
    <t>INVPRECQ</t>
  </si>
  <si>
    <t>Lakshmi Mills Company Ltd</t>
  </si>
  <si>
    <t>LAKSHMIMIL</t>
  </si>
  <si>
    <t>Tembo Global Industries Ltd</t>
  </si>
  <si>
    <t>TEMBO</t>
  </si>
  <si>
    <t>Ambalal Sarabhai Enterprises Ltd</t>
  </si>
  <si>
    <t>AMBALALSA</t>
  </si>
  <si>
    <t>Cool Caps Industries Ltd</t>
  </si>
  <si>
    <t>COOLCAPS</t>
  </si>
  <si>
    <t>Aryaman Financial Services Ltd</t>
  </si>
  <si>
    <t>ARYAMAN</t>
  </si>
  <si>
    <t>Bharat Agri Fert &amp; Realty Ltd</t>
  </si>
  <si>
    <t>BHARATAGRI</t>
  </si>
  <si>
    <t>Chavda Infra Ltd</t>
  </si>
  <si>
    <t>CHAVDA</t>
  </si>
  <si>
    <t>Vision Infra Equipment Solutions Ltd</t>
  </si>
  <si>
    <t>VIESL</t>
  </si>
  <si>
    <t>Trucap Finance Ltd</t>
  </si>
  <si>
    <t>TRU</t>
  </si>
  <si>
    <t>Comfort Intech Ltd</t>
  </si>
  <si>
    <t>COMFINTE</t>
  </si>
  <si>
    <t>Nila Spaces Ltd</t>
  </si>
  <si>
    <t>NILASPACES</t>
  </si>
  <si>
    <t>Sakthi Sugars Ltd</t>
  </si>
  <si>
    <t>SAKHTISUG</t>
  </si>
  <si>
    <t>Pritika Auto Industries Ltd</t>
  </si>
  <si>
    <t>PRITIKAUTO</t>
  </si>
  <si>
    <t>Venus Remedies Ltd</t>
  </si>
  <si>
    <t>VENUSREM</t>
  </si>
  <si>
    <t>Megasoft Ltd</t>
  </si>
  <si>
    <t>MEGASOFT</t>
  </si>
  <si>
    <t>Rubfila International Ltd</t>
  </si>
  <si>
    <t>RUBFILA</t>
  </si>
  <si>
    <t>BEW Engineering Ltd</t>
  </si>
  <si>
    <t>BEWLTD</t>
  </si>
  <si>
    <t>Kothari Sugars and Chemicals Ltd</t>
  </si>
  <si>
    <t>KOTARISUG</t>
  </si>
  <si>
    <t>Available Finance Ltd</t>
  </si>
  <si>
    <t>AVAILFC</t>
  </si>
  <si>
    <t>Jet Airways (India) Ltd</t>
  </si>
  <si>
    <t>JETAIRWAYS</t>
  </si>
  <si>
    <t>UMA Exports Ltd</t>
  </si>
  <si>
    <t>UMAEXPORTS</t>
  </si>
  <si>
    <t>SMS Lifesciences India Ltd</t>
  </si>
  <si>
    <t>SMSLIFE</t>
  </si>
  <si>
    <t>Indian Bright Steel Co Ltd</t>
  </si>
  <si>
    <t>IBRIGST</t>
  </si>
  <si>
    <t>Patels Airtemp (India) Ltd</t>
  </si>
  <si>
    <t>PATELSAI</t>
  </si>
  <si>
    <t>Gujarat Apollo Industries Ltd</t>
  </si>
  <si>
    <t>GUJAPOLLO</t>
  </si>
  <si>
    <t>Kataria Industries Ltd</t>
  </si>
  <si>
    <t>KATARIA</t>
  </si>
  <si>
    <t>Pratham EPC Projects Ltd</t>
  </si>
  <si>
    <t>PRATHAM</t>
  </si>
  <si>
    <t>Captain Polyplast Ltd</t>
  </si>
  <si>
    <t>CPL</t>
  </si>
  <si>
    <t>Manaksia Steels Ltd</t>
  </si>
  <si>
    <t>MANAKSTEEL</t>
  </si>
  <si>
    <t>DC Infotech and Communication Ltd</t>
  </si>
  <si>
    <t>DCI</t>
  </si>
  <si>
    <t>Poddar Pigments Ltd</t>
  </si>
  <si>
    <t>PODDARMENT</t>
  </si>
  <si>
    <t>Suyog Gurbaxani Funicular Ropeways Ltd</t>
  </si>
  <si>
    <t>SGFRL</t>
  </si>
  <si>
    <t>Highways &amp; Railtracks</t>
  </si>
  <si>
    <t>Galaxy Bearings Ltd</t>
  </si>
  <si>
    <t>GALXBRG</t>
  </si>
  <si>
    <t>Menon Pistons Ltd</t>
  </si>
  <si>
    <t>MENNPIS</t>
  </si>
  <si>
    <t>GP Petroleums Ltd</t>
  </si>
  <si>
    <t>GULFPETRO</t>
  </si>
  <si>
    <t>Saakshi Medtech and Panels Ltd</t>
  </si>
  <si>
    <t>SAAKSHI</t>
  </si>
  <si>
    <t>Tierra Agrotech Ltd</t>
  </si>
  <si>
    <t>TIERRA</t>
  </si>
  <si>
    <t>Agricultural Products &amp; Services</t>
  </si>
  <si>
    <t>UCAL Ltd</t>
  </si>
  <si>
    <t>UCAL</t>
  </si>
  <si>
    <t>Mangalam Industrial Finance Ltd</t>
  </si>
  <si>
    <t>MANGIND</t>
  </si>
  <si>
    <t>Bhatia Communications &amp; Retail (India) Ltd</t>
  </si>
  <si>
    <t>BHATIA</t>
  </si>
  <si>
    <t>Nephro Care India Ltd</t>
  </si>
  <si>
    <t>NEPHROCARE</t>
  </si>
  <si>
    <t>POCL Enterprises Ltd</t>
  </si>
  <si>
    <t>POEL</t>
  </si>
  <si>
    <t>Dai Ichi Karkaria Ltd</t>
  </si>
  <si>
    <t>DAICHI</t>
  </si>
  <si>
    <t>Majestic Auto Ltd</t>
  </si>
  <si>
    <t>MAJESAUT</t>
  </si>
  <si>
    <t>Aban Offshore Ltd</t>
  </si>
  <si>
    <t>ABAN</t>
  </si>
  <si>
    <t>Indo National Ltd</t>
  </si>
  <si>
    <t>NIPPOBATRY</t>
  </si>
  <si>
    <t>Supershakti Metaliks Ltd</t>
  </si>
  <si>
    <t>SUPERSHAKT</t>
  </si>
  <si>
    <t>Markolines Pavement Technologies Ltd</t>
  </si>
  <si>
    <t>MARKOLINES</t>
  </si>
  <si>
    <t>Manomay Tex India Ltd</t>
  </si>
  <si>
    <t>MANOMAY</t>
  </si>
  <si>
    <t>Harrisons Malayalam Ltd</t>
  </si>
  <si>
    <t>HARRMALAYA</t>
  </si>
  <si>
    <t>Baroda Rayon Corporation Ltd</t>
  </si>
  <si>
    <t>BARODARY</t>
  </si>
  <si>
    <t>A B Infrabuild Ltd</t>
  </si>
  <si>
    <t>ABINFRA</t>
  </si>
  <si>
    <t>Z-Tech (India) Ltd</t>
  </si>
  <si>
    <t>ZTECH</t>
  </si>
  <si>
    <t>OK Play India Ltd</t>
  </si>
  <si>
    <t>OKPLA</t>
  </si>
  <si>
    <t>Creative Graphics Solutions India Ltd</t>
  </si>
  <si>
    <t>CGRAPHICS</t>
  </si>
  <si>
    <t>Cian Agro Industries &amp; Infrastructure Ltd</t>
  </si>
  <si>
    <t>CIANAGRO</t>
  </si>
  <si>
    <t>Vardhman Polytex Ltd</t>
  </si>
  <si>
    <t>VARDMNPOLY</t>
  </si>
  <si>
    <t>Apollo Sindoori Hotels Ltd</t>
  </si>
  <si>
    <t>APOLSINHOT</t>
  </si>
  <si>
    <t>Logica Infoway Ltd</t>
  </si>
  <si>
    <t>LOGICA</t>
  </si>
  <si>
    <t>GEM Enviro Management Ltd</t>
  </si>
  <si>
    <t>GEMENVIRO</t>
  </si>
  <si>
    <t>Integra Essentia Ltd</t>
  </si>
  <si>
    <t>ESSENTIA</t>
  </si>
  <si>
    <t>Aelea Commodities Ltd</t>
  </si>
  <si>
    <t>ACLD</t>
  </si>
  <si>
    <t>Swadeshi Polytex Ltd</t>
  </si>
  <si>
    <t>SWADPOL</t>
  </si>
  <si>
    <t>Prozone Realty Ltd</t>
  </si>
  <si>
    <t>PROZONER</t>
  </si>
  <si>
    <t>Emami Realty Ltd</t>
  </si>
  <si>
    <t>EMAMIREAL</t>
  </si>
  <si>
    <t>Brady And Morris Engineering Co Ltd</t>
  </si>
  <si>
    <t>BRADYM</t>
  </si>
  <si>
    <t>Chemtech Industrial Valves Ltd</t>
  </si>
  <si>
    <t>CHEMTECH</t>
  </si>
  <si>
    <t>Cineline India Ltd</t>
  </si>
  <si>
    <t>CINELINE</t>
  </si>
  <si>
    <t>Infinium Pharmachem Ltd</t>
  </si>
  <si>
    <t>INFINIUM</t>
  </si>
  <si>
    <t>ASI Industries Ltd</t>
  </si>
  <si>
    <t>ASIIL</t>
  </si>
  <si>
    <t>Thaai Casting Limited</t>
  </si>
  <si>
    <t>TCL</t>
  </si>
  <si>
    <t>Trejhara Solutions Ltd</t>
  </si>
  <si>
    <t>TREJHARA</t>
  </si>
  <si>
    <t>Nath Bio-Genes (I) Ltd</t>
  </si>
  <si>
    <t>NATHBIOGEN</t>
  </si>
  <si>
    <t>Ponni Sugars (Erode) Ltd</t>
  </si>
  <si>
    <t>PONNIERODE</t>
  </si>
  <si>
    <t>Evexia Lifecare Ltd</t>
  </si>
  <si>
    <t>EVEXIA</t>
  </si>
  <si>
    <t>Sheetal Cool Products Ltd</t>
  </si>
  <si>
    <t>SCPL</t>
  </si>
  <si>
    <t>Ravinder Heights Ltd</t>
  </si>
  <si>
    <t>RVHL</t>
  </si>
  <si>
    <t>Panchmahal Steel Ltd</t>
  </si>
  <si>
    <t>PANCHMAHQ</t>
  </si>
  <si>
    <t>AVP Infracon Ltd</t>
  </si>
  <si>
    <t>AVPINFRA</t>
  </si>
  <si>
    <t>Amal Ltd</t>
  </si>
  <si>
    <t>AMAL</t>
  </si>
  <si>
    <t>Mangalam Global Enterprise Ltd</t>
  </si>
  <si>
    <t>MGEL</t>
  </si>
  <si>
    <t>Vishal Fabrics Ltd</t>
  </si>
  <si>
    <t>VISHAL</t>
  </si>
  <si>
    <t>Sundaram Brake Linings Ltd</t>
  </si>
  <si>
    <t>SUNDRMBRAK</t>
  </si>
  <si>
    <t>Shera Energy Ltd</t>
  </si>
  <si>
    <t>SHERA</t>
  </si>
  <si>
    <t>Shri Keshav Cements and Infra Ltd</t>
  </si>
  <si>
    <t>SKCIL</t>
  </si>
  <si>
    <t>Milkfood Ltd</t>
  </si>
  <si>
    <t>MLKFOOD</t>
  </si>
  <si>
    <t>DJ Mediaprint &amp; Logistics Ltd</t>
  </si>
  <si>
    <t>DJML</t>
  </si>
  <si>
    <t>Shiv Aum Steels Ltd</t>
  </si>
  <si>
    <t>SHIVAUM</t>
  </si>
  <si>
    <t>DCM Nouvelle Ltd</t>
  </si>
  <si>
    <t>DCMNVL</t>
  </si>
  <si>
    <t>Bharat Road Network Ltd</t>
  </si>
  <si>
    <t>BRNL</t>
  </si>
  <si>
    <t>Sintercom India Ltd</t>
  </si>
  <si>
    <t>SINTERCOM</t>
  </si>
  <si>
    <t>Ruchira Papers Ltd</t>
  </si>
  <si>
    <t>RUCHIRA</t>
  </si>
  <si>
    <t>Bannari Amman Spinning Mills Ltd</t>
  </si>
  <si>
    <t>BASML</t>
  </si>
  <si>
    <t>Global Education Ltd</t>
  </si>
  <si>
    <t>GLOBAL</t>
  </si>
  <si>
    <t>Universus Photo Imagings Ltd</t>
  </si>
  <si>
    <t>UNIVPHOTO</t>
  </si>
  <si>
    <t>Kinetic Engineering Ltd</t>
  </si>
  <si>
    <t>KINETICENG</t>
  </si>
  <si>
    <t>Avonmore Capital &amp; Management Services Ltd</t>
  </si>
  <si>
    <t>AVONMORE</t>
  </si>
  <si>
    <t>Medico Remedies Ltd</t>
  </si>
  <si>
    <t>MEDICO</t>
  </si>
  <si>
    <t>Hindusthan Urban Infrastructure Ltd</t>
  </si>
  <si>
    <t>HUIL</t>
  </si>
  <si>
    <t>Lehar Footwears Ltd</t>
  </si>
  <si>
    <t>LEHAR</t>
  </si>
  <si>
    <t>Kings Infra Ventures Ltd</t>
  </si>
  <si>
    <t>KINGSINFR</t>
  </si>
  <si>
    <t>Sicagen India Ltd</t>
  </si>
  <si>
    <t>SICAGEN</t>
  </si>
  <si>
    <t>Sigma Solve Ltd</t>
  </si>
  <si>
    <t>SIGMA</t>
  </si>
  <si>
    <t>Exhicon Events Media Solutions Ltd</t>
  </si>
  <si>
    <t>EXHICON</t>
  </si>
  <si>
    <t>Sejal Glass Ltd</t>
  </si>
  <si>
    <t>SEJALLTD</t>
  </si>
  <si>
    <t>Baheti Recycling Industries Ltd</t>
  </si>
  <si>
    <t>BAHETI</t>
  </si>
  <si>
    <t>Rane Engine Valve Ltd</t>
  </si>
  <si>
    <t>RANEENGINE</t>
  </si>
  <si>
    <t>Brooks Laboratories Ltd</t>
  </si>
  <si>
    <t>BROOKS</t>
  </si>
  <si>
    <t>Jay Shree Tea and Industries Ltd</t>
  </si>
  <si>
    <t>JAYSREETEA</t>
  </si>
  <si>
    <t>KPT Industries Ltd</t>
  </si>
  <si>
    <t>KPT</t>
  </si>
  <si>
    <t>Sahyadri Industries Ltd</t>
  </si>
  <si>
    <t>SAHYADRI</t>
  </si>
  <si>
    <t>Prithvi Exchange (India) Ltd</t>
  </si>
  <si>
    <t>PRITHVIEXCH</t>
  </si>
  <si>
    <t>MK Exim (India) Ltd</t>
  </si>
  <si>
    <t>MKEXIM</t>
  </si>
  <si>
    <t>TBI Corn Ltd</t>
  </si>
  <si>
    <t>TBI</t>
  </si>
  <si>
    <t>Arihant Foundations &amp; Housing Ltd</t>
  </si>
  <si>
    <t>ARIHANT</t>
  </si>
  <si>
    <t>Quint Digital Ltd</t>
  </si>
  <si>
    <t>QUINT</t>
  </si>
  <si>
    <t>Broadcasting</t>
  </si>
  <si>
    <t>Global Vectra Helicorp Ltd</t>
  </si>
  <si>
    <t>GLOBALVECT</t>
  </si>
  <si>
    <t>Innovators Facade Systems Ltd</t>
  </si>
  <si>
    <t>INNOVATORS</t>
  </si>
  <si>
    <t>Indian Emulsifiers Ltd</t>
  </si>
  <si>
    <t>IEML</t>
  </si>
  <si>
    <t>Mangalam Worldwide Ltd</t>
  </si>
  <si>
    <t>MWL</t>
  </si>
  <si>
    <t>Shraddha Prime Projects Ltd</t>
  </si>
  <si>
    <t>SHRADDHA</t>
  </si>
  <si>
    <t>A-1 Acid Ltd</t>
  </si>
  <si>
    <t>AAL</t>
  </si>
  <si>
    <t>Mahindra EPC Irrigation Ltd</t>
  </si>
  <si>
    <t>MAHEPC</t>
  </si>
  <si>
    <t>Shree Rama Multi-Tech Ltd</t>
  </si>
  <si>
    <t>SHREERAMA</t>
  </si>
  <si>
    <t>Star Housing Finance Ltd</t>
  </si>
  <si>
    <t>STARHFL</t>
  </si>
  <si>
    <t>Commercial &amp; Residential Mortgage Finance</t>
  </si>
  <si>
    <t>Surani Steel Tubes Ltd</t>
  </si>
  <si>
    <t>SURANI</t>
  </si>
  <si>
    <t>Shish Industries Ltd</t>
  </si>
  <si>
    <t>SHISHIND</t>
  </si>
  <si>
    <t>Nippon India ETF Nifty Midcap 150</t>
  </si>
  <si>
    <t>MID150BEES</t>
  </si>
  <si>
    <t>NDL Ventures Ltd</t>
  </si>
  <si>
    <t>NDLVENTURE</t>
  </si>
  <si>
    <t>Plaza Wires Ltd</t>
  </si>
  <si>
    <t>PLAZACABLE</t>
  </si>
  <si>
    <t>Kerala Ayurveda Ltd</t>
  </si>
  <si>
    <t>KERALAYUR</t>
  </si>
  <si>
    <t>Nureca Ltd</t>
  </si>
  <si>
    <t>NURECA</t>
  </si>
  <si>
    <t>Panasonic Energy India Co Ltd</t>
  </si>
  <si>
    <t>PANAENERG</t>
  </si>
  <si>
    <t>StarlinePS Enterprises Ltd</t>
  </si>
  <si>
    <t>STARLENT</t>
  </si>
  <si>
    <t>Naga Dhunseri Group Ltd</t>
  </si>
  <si>
    <t>NDGL</t>
  </si>
  <si>
    <t>KCK Industries Ltd</t>
  </si>
  <si>
    <t>KCK</t>
  </si>
  <si>
    <t>K M Sugar Mills Ltd</t>
  </si>
  <si>
    <t>KMSUGAR</t>
  </si>
  <si>
    <t>Trident Lifeline Ltd</t>
  </si>
  <si>
    <t>TLL</t>
  </si>
  <si>
    <t>South West Pinnacle Exploration Ltd</t>
  </si>
  <si>
    <t>SOUTHWEST</t>
  </si>
  <si>
    <t>Systango Technologies Ltd</t>
  </si>
  <si>
    <t>SYSTANGO</t>
  </si>
  <si>
    <t>Rama Phosphates Ltd</t>
  </si>
  <si>
    <t>RAMAPHO</t>
  </si>
  <si>
    <t>Shreyans Industries Ltd</t>
  </si>
  <si>
    <t>SHREYANIND</t>
  </si>
  <si>
    <t>Remedium Lifecare Ltd</t>
  </si>
  <si>
    <t>REMLIFE</t>
  </si>
  <si>
    <t>Sunita Tools Ltd</t>
  </si>
  <si>
    <t>SUNITATOOL</t>
  </si>
  <si>
    <t>Shyam Century Ferrous Ltd</t>
  </si>
  <si>
    <t>SHYAMCENT</t>
  </si>
  <si>
    <t>India Finsec Ltd</t>
  </si>
  <si>
    <t>IFINSEC</t>
  </si>
  <si>
    <t>BGR Energy Systems Ltd</t>
  </si>
  <si>
    <t>BGRENERGY</t>
  </si>
  <si>
    <t>Exxaro Tiles Ltd</t>
  </si>
  <si>
    <t>EXXARO</t>
  </si>
  <si>
    <t>Vadilal Enterprises Ltd</t>
  </si>
  <si>
    <t>VADILENT</t>
  </si>
  <si>
    <t>Competent Automobiles Company Ltd</t>
  </si>
  <si>
    <t>COMPEAU</t>
  </si>
  <si>
    <t>Fredun Pharmaceuticals Ltd</t>
  </si>
  <si>
    <t>FREDUN</t>
  </si>
  <si>
    <t>SKP Bearing Industries Ltd</t>
  </si>
  <si>
    <t>SKP</t>
  </si>
  <si>
    <t>Rajeshwari Cans Ltd</t>
  </si>
  <si>
    <t>RCAN</t>
  </si>
  <si>
    <t>Metal, Glass &amp; Plastic Containers</t>
  </si>
  <si>
    <t>RNFI Services Ltd</t>
  </si>
  <si>
    <t>RNFI</t>
  </si>
  <si>
    <t>Kalyani Cast-Tech Ltd</t>
  </si>
  <si>
    <t>KALYANI</t>
  </si>
  <si>
    <t>Winsol Engineers Ltd</t>
  </si>
  <si>
    <t>WINSOL</t>
  </si>
  <si>
    <t>IL&amp;FS Investment Managers Ltd</t>
  </si>
  <si>
    <t>IVC</t>
  </si>
  <si>
    <t>Graviss Hospitality Ltd</t>
  </si>
  <si>
    <t>GRAVISSHO</t>
  </si>
  <si>
    <t>A B Cotspin India Ltd</t>
  </si>
  <si>
    <t>ABCOTS</t>
  </si>
  <si>
    <t>VIP Clothing Ltd</t>
  </si>
  <si>
    <t>VIPCLOTHNG</t>
  </si>
  <si>
    <t>Keltech Energies Ltd</t>
  </si>
  <si>
    <t>KELENRG</t>
  </si>
  <si>
    <t>Country Club Hospitality &amp; Holidays Ltd</t>
  </si>
  <si>
    <t>CCHHL</t>
  </si>
  <si>
    <t>Vaarad Ventures Ltd</t>
  </si>
  <si>
    <t>VAARAD</t>
  </si>
  <si>
    <t>Multibase India Ltd</t>
  </si>
  <si>
    <t>MULTIBASE</t>
  </si>
  <si>
    <t>Vijay Solvex Ltd</t>
  </si>
  <si>
    <t>VIJSOLX</t>
  </si>
  <si>
    <t>Kaka Industries Ltd</t>
  </si>
  <si>
    <t>KAKA</t>
  </si>
  <si>
    <t>Building Products</t>
  </si>
  <si>
    <t>ITCONS e-Solutions Ltd</t>
  </si>
  <si>
    <t>ITCONS</t>
  </si>
  <si>
    <t>Human Resource &amp; Employment Services</t>
  </si>
  <si>
    <t>Byke Hospitality Ltd</t>
  </si>
  <si>
    <t>BYKE</t>
  </si>
  <si>
    <t>Murudeshwar Ceramics Ltd</t>
  </si>
  <si>
    <t>MURUDCERA</t>
  </si>
  <si>
    <t>Aditya BSL Gold ETF</t>
  </si>
  <si>
    <t>BSLGOLDETF</t>
  </si>
  <si>
    <t>Ajanta Soya Ltd</t>
  </si>
  <si>
    <t>AJANTSOY</t>
  </si>
  <si>
    <t>Scan Steels Ltd</t>
  </si>
  <si>
    <t>SCANSTL</t>
  </si>
  <si>
    <t>Vishwaraj Sugar Industries Ltd</t>
  </si>
  <si>
    <t>VISHWARAJ</t>
  </si>
  <si>
    <t>Tirupati Forge Ltd</t>
  </si>
  <si>
    <t>TIRUPATIFL</t>
  </si>
  <si>
    <t>Sanjivani Paranteral Ltd</t>
  </si>
  <si>
    <t>SANJIVIN</t>
  </si>
  <si>
    <t>Star Paper Mills Ltd</t>
  </si>
  <si>
    <t>STARPAPER</t>
  </si>
  <si>
    <t>DRC Systems India Ltd</t>
  </si>
  <si>
    <t>DRCSYSTEMS</t>
  </si>
  <si>
    <t>Positron Energy Ltd</t>
  </si>
  <si>
    <t>POSITRON</t>
  </si>
  <si>
    <t>Coastal Corporation Ltd</t>
  </si>
  <si>
    <t>COASTCORP</t>
  </si>
  <si>
    <t>Welspun Investments and Commercials Ltd</t>
  </si>
  <si>
    <t>WELINV</t>
  </si>
  <si>
    <t>M K Proteins Ltd</t>
  </si>
  <si>
    <t>MKPL</t>
  </si>
  <si>
    <t>Parin Furniture Ltd</t>
  </si>
  <si>
    <t>PARIN</t>
  </si>
  <si>
    <t>Nitin Castings Ltd</t>
  </si>
  <si>
    <t>NITINCAST</t>
  </si>
  <si>
    <t>Metals - Iron</t>
  </si>
  <si>
    <t>Rudrabhishek Enterprises Ltd</t>
  </si>
  <si>
    <t>REPL</t>
  </si>
  <si>
    <t>Mini Diamonds (India) Ltd</t>
  </si>
  <si>
    <t>MINID</t>
  </si>
  <si>
    <t>Trigyn Technologies Ltd</t>
  </si>
  <si>
    <t>TRIGYN</t>
  </si>
  <si>
    <t>Refex Renewables &amp; Infrastructure Ltd</t>
  </si>
  <si>
    <t>REFEXRENEW</t>
  </si>
  <si>
    <t>Panasonic Carbon India Co Ltd</t>
  </si>
  <si>
    <t>PANCARBON</t>
  </si>
  <si>
    <t>ResGen Ltd</t>
  </si>
  <si>
    <t>RESGEN</t>
  </si>
  <si>
    <t>Coal &amp; Consumable Fuels</t>
  </si>
  <si>
    <t>Madhuveer Com 18 Network Ltd</t>
  </si>
  <si>
    <t>MADHUVEER</t>
  </si>
  <si>
    <t>Sayaji Hotels (Indore) Ltd</t>
  </si>
  <si>
    <t>SHILINDORE</t>
  </si>
  <si>
    <t>Newjaisa Technologies Ltd</t>
  </si>
  <si>
    <t>NEWJAISA</t>
  </si>
  <si>
    <t>Aries Agro Ltd (CN)</t>
  </si>
  <si>
    <t>ARIES</t>
  </si>
  <si>
    <t>Robust Hotels Ltd</t>
  </si>
  <si>
    <t>RHL</t>
  </si>
  <si>
    <t>Visa Steel Ltd</t>
  </si>
  <si>
    <t>VISASTEEL</t>
  </si>
  <si>
    <t>Goyal Salt Ltd</t>
  </si>
  <si>
    <t>GOYALSALT</t>
  </si>
  <si>
    <t>Aion-Tech Solutions Ltd</t>
  </si>
  <si>
    <t>GOLDTECH</t>
  </si>
  <si>
    <t>Namo eWaste Management Ltd</t>
  </si>
  <si>
    <t>NAMOEWASTE</t>
  </si>
  <si>
    <t>Modi Rubber Ltd</t>
  </si>
  <si>
    <t>MODIRUBBER</t>
  </si>
  <si>
    <t>Pune E - Stock Broking Ltd</t>
  </si>
  <si>
    <t>PESB</t>
  </si>
  <si>
    <t>Bambino Agro Industries Ltd</t>
  </si>
  <si>
    <t>BAMBINO</t>
  </si>
  <si>
    <t>Kanoria Energy &amp; Infrastructure Limited</t>
  </si>
  <si>
    <t>KEIL</t>
  </si>
  <si>
    <t>Droneacharya Aerial Innovations Ltd</t>
  </si>
  <si>
    <t>DRONACHRYA</t>
  </si>
  <si>
    <t>Research &amp; Consulting Services</t>
  </si>
  <si>
    <t>Purv Flexipack Ltd</t>
  </si>
  <si>
    <t>PURVFLEXI</t>
  </si>
  <si>
    <t>Rockingdeals Circular Economy Ltd</t>
  </si>
  <si>
    <t>ROCKINGDCE</t>
  </si>
  <si>
    <t>Rana Sugars Ltd</t>
  </si>
  <si>
    <t>RANASUG</t>
  </si>
  <si>
    <t>Variman Global Enterprises Ltd</t>
  </si>
  <si>
    <t>VARIMAN</t>
  </si>
  <si>
    <t>Technology Distributors</t>
  </si>
  <si>
    <t>Virinchi Ltd</t>
  </si>
  <si>
    <t>VIRINCHI</t>
  </si>
  <si>
    <t>Pil Italica Lifestyle Ltd</t>
  </si>
  <si>
    <t>PILITA</t>
  </si>
  <si>
    <t>Ruchi Infrastructure Ltd</t>
  </si>
  <si>
    <t>RUCHINFRA</t>
  </si>
  <si>
    <t>Surana Telecom and Power Ltd</t>
  </si>
  <si>
    <t>SURANAT&amp;P</t>
  </si>
  <si>
    <t>Asian Hotels (North) Ltd</t>
  </si>
  <si>
    <t>ASIANHOTNR</t>
  </si>
  <si>
    <t>Fluidomat Ltd</t>
  </si>
  <si>
    <t>FLUIDOM</t>
  </si>
  <si>
    <t>Zodiac Clothing Company Ltd</t>
  </si>
  <si>
    <t>ZODIACLOTH</t>
  </si>
  <si>
    <t>Uday Jewellery Industries Ltd</t>
  </si>
  <si>
    <t>UDAYJEW</t>
  </si>
  <si>
    <t>Apollo Finvest (India) Ltd</t>
  </si>
  <si>
    <t>APOLLOFI</t>
  </si>
  <si>
    <t>Bhagyanagar India Ltd</t>
  </si>
  <si>
    <t>BHAGYANGR</t>
  </si>
  <si>
    <t>CWD Limited</t>
  </si>
  <si>
    <t>CWD</t>
  </si>
  <si>
    <t>Consumer Electronics</t>
  </si>
  <si>
    <t>Indian Toners &amp; Developers Ltd</t>
  </si>
  <si>
    <t>INDTONER</t>
  </si>
  <si>
    <t>Magna Electro Castings Ltd</t>
  </si>
  <si>
    <t>MAGNAELQ</t>
  </si>
  <si>
    <t>Intense Technologies Ltd</t>
  </si>
  <si>
    <t>INTENTECH</t>
  </si>
  <si>
    <t>Cosmo Ferrites Ltd</t>
  </si>
  <si>
    <t>COSMOFE</t>
  </si>
  <si>
    <t>Panchsheel Organics Ltd</t>
  </si>
  <si>
    <t>PANCHSHEEL</t>
  </si>
  <si>
    <t>Felix Industries Ltd</t>
  </si>
  <si>
    <t>FELIX</t>
  </si>
  <si>
    <t>Udayshivakumar Infra Ltd</t>
  </si>
  <si>
    <t>USK</t>
  </si>
  <si>
    <t>Coral Laboratories Ltd</t>
  </si>
  <si>
    <t>CORALAB</t>
  </si>
  <si>
    <t>Paragon Fine &amp; Speciality Chemical Ltd</t>
  </si>
  <si>
    <t>PARAGON</t>
  </si>
  <si>
    <t>Karnika Industries Ltd</t>
  </si>
  <si>
    <t>KARNIKA</t>
  </si>
  <si>
    <t>Waterbase Ltd</t>
  </si>
  <si>
    <t>WATERBASE</t>
  </si>
  <si>
    <t>Ducon Infratechnologies Ltd</t>
  </si>
  <si>
    <t>DUCON</t>
  </si>
  <si>
    <t>Mahamaya Steel Industries Ltd</t>
  </si>
  <si>
    <t>MAHASTEEL</t>
  </si>
  <si>
    <t>Rajnish Wellness Ltd</t>
  </si>
  <si>
    <t>RAJNISH</t>
  </si>
  <si>
    <t>Axis Gold ETF</t>
  </si>
  <si>
    <t>AXISGOLD</t>
  </si>
  <si>
    <t>Refractory Shapes Ltd</t>
  </si>
  <si>
    <t>REFRACTORY</t>
  </si>
  <si>
    <t>Goldkart Jewels Ltd</t>
  </si>
  <si>
    <t>GOLDKART</t>
  </si>
  <si>
    <t>Vipul Organics Ltd</t>
  </si>
  <si>
    <t>VIPULORG</t>
  </si>
  <si>
    <t>Swastika Investmart Ltd</t>
  </si>
  <si>
    <t>SWASTIKA</t>
  </si>
  <si>
    <t>Chemcrux Enterprises Ltd</t>
  </si>
  <si>
    <t>CHEMCRUX</t>
  </si>
  <si>
    <t>Maral Overseas Ltd</t>
  </si>
  <si>
    <t>MARALOVER</t>
  </si>
  <si>
    <t>Phoenix Township Ltd</t>
  </si>
  <si>
    <t>PHOENIXTN</t>
  </si>
  <si>
    <t>Talbros Engineering Ltd</t>
  </si>
  <si>
    <t>TALBROSENG</t>
  </si>
  <si>
    <t>Alacrity Securities Ltd</t>
  </si>
  <si>
    <t>ALSL</t>
  </si>
  <si>
    <t>Rajshree Polypack Ltd</t>
  </si>
  <si>
    <t>RPPL</t>
  </si>
  <si>
    <t>Kanchi Karpooram Ltd</t>
  </si>
  <si>
    <t>KANCHI</t>
  </si>
  <si>
    <t>V R Infraspace Ltd</t>
  </si>
  <si>
    <t>VR</t>
  </si>
  <si>
    <t>SBEC Sugar Ltd</t>
  </si>
  <si>
    <t>SBECSUG</t>
  </si>
  <si>
    <t>Supreme Holdings &amp; Hospitality (India) Ltd</t>
  </si>
  <si>
    <t>SUPREME</t>
  </si>
  <si>
    <t>Magnum Ventures Ltd</t>
  </si>
  <si>
    <t>MAGNUM</t>
  </si>
  <si>
    <t>Navkar Urbanstructure Ltd</t>
  </si>
  <si>
    <t>NAVKAR</t>
  </si>
  <si>
    <t>GP Eco Solutions India Ltd</t>
  </si>
  <si>
    <t>GPECO</t>
  </si>
  <si>
    <t>Bemco Hydraulics Ltd</t>
  </si>
  <si>
    <t>BEMHY</t>
  </si>
  <si>
    <t>Gourmet Gateway India Ltd</t>
  </si>
  <si>
    <t>GOURMET</t>
  </si>
  <si>
    <t>Restaurants</t>
  </si>
  <si>
    <t>Bhilwara Technical Textiles Ltd</t>
  </si>
  <si>
    <t>BTTL</t>
  </si>
  <si>
    <t>International Combustion (India) Ltd</t>
  </si>
  <si>
    <t>INTLCOMBQ</t>
  </si>
  <si>
    <t>Shree Rama Newsprint Ltd</t>
  </si>
  <si>
    <t>RAMANEWS</t>
  </si>
  <si>
    <t>Natural Capsules Ltd</t>
  </si>
  <si>
    <t>NATCAPSUQ</t>
  </si>
  <si>
    <t>Chaman Metallics Ltd</t>
  </si>
  <si>
    <t>CMNL</t>
  </si>
  <si>
    <t>Alufluoride Ltd</t>
  </si>
  <si>
    <t>ALUFLUOR</t>
  </si>
  <si>
    <t>Duroply Industries Ltd</t>
  </si>
  <si>
    <t>DUROPLY</t>
  </si>
  <si>
    <t>RDB Rasayans Ltd</t>
  </si>
  <si>
    <t>RDBRL</t>
  </si>
  <si>
    <t>Veer Global Infraconstruction Ltd</t>
  </si>
  <si>
    <t>VGIL</t>
  </si>
  <si>
    <t>Shree Vasu Logistics Ltd</t>
  </si>
  <si>
    <t>SVLL</t>
  </si>
  <si>
    <t>North Eastern Carrying Corporation Ltd</t>
  </si>
  <si>
    <t>NECCLTD</t>
  </si>
  <si>
    <t>Kay Cee Energy &amp; Infra Ltd</t>
  </si>
  <si>
    <t>KCEIL</t>
  </si>
  <si>
    <t>Lancor Holdings Ltd</t>
  </si>
  <si>
    <t>LANCORHOL</t>
  </si>
  <si>
    <t>Indowind Energy Ltd</t>
  </si>
  <si>
    <t>INDOWIND</t>
  </si>
  <si>
    <t>Paul Merchants Ltd</t>
  </si>
  <si>
    <t>PML</t>
  </si>
  <si>
    <t>Shri Venkatesh Refineries Ltd</t>
  </si>
  <si>
    <t>SVRL</t>
  </si>
  <si>
    <t>Shradha Infraprojects Ltd</t>
  </si>
  <si>
    <t>SHRADHA</t>
  </si>
  <si>
    <t>Northern Spirits Ltd</t>
  </si>
  <si>
    <t>NSL</t>
  </si>
  <si>
    <t>K2 Infragen Ltd</t>
  </si>
  <si>
    <t>K2INFRA</t>
  </si>
  <si>
    <t>Aurangabad Distillery Ltd</t>
  </si>
  <si>
    <t>AURDIS</t>
  </si>
  <si>
    <t>Rajnandini Metal Ltd</t>
  </si>
  <si>
    <t>RAJMET</t>
  </si>
  <si>
    <t>Vintron Informatics Ltd</t>
  </si>
  <si>
    <t>VINTRON</t>
  </si>
  <si>
    <t>Megastar Foods Ltd</t>
  </si>
  <si>
    <t>MEGASTAR</t>
  </si>
  <si>
    <t>E Factor Experiences Ltd</t>
  </si>
  <si>
    <t>EFACTOR</t>
  </si>
  <si>
    <t>A2z Infra Engineering Ltd</t>
  </si>
  <si>
    <t>A2ZINFRA</t>
  </si>
  <si>
    <t>Prime Fresh Ltd</t>
  </si>
  <si>
    <t>PRIMEFRESH</t>
  </si>
  <si>
    <t>RRIL Ltd</t>
  </si>
  <si>
    <t>RRIL</t>
  </si>
  <si>
    <t>Par Drugs and Chemicals Ltd</t>
  </si>
  <si>
    <t>PAR</t>
  </si>
  <si>
    <t>Axis Nifty AAA Bond Plus SDL Apr 2026 50:50 ETF</t>
  </si>
  <si>
    <t>AXISBPSETF</t>
  </si>
  <si>
    <t>Inflame Appliances Ltd</t>
  </si>
  <si>
    <t>INFLAME</t>
  </si>
  <si>
    <t>VTM Ltd</t>
  </si>
  <si>
    <t>VTMLTD</t>
  </si>
  <si>
    <t>Lords Chloro Alkali Ltd</t>
  </si>
  <si>
    <t>LORDSCHLO</t>
  </si>
  <si>
    <t>Hindustan Organic Chemicals Ltd</t>
  </si>
  <si>
    <t>HOCL</t>
  </si>
  <si>
    <t>DEV Information Technology Ltd</t>
  </si>
  <si>
    <t>DEVIT</t>
  </si>
  <si>
    <t>Praxis Home Retail Ltd</t>
  </si>
  <si>
    <t>PRAXIS</t>
  </si>
  <si>
    <t>Jay Ushin Ltd</t>
  </si>
  <si>
    <t>JAYUSH</t>
  </si>
  <si>
    <t>PPAP Automotive Ltd</t>
  </si>
  <si>
    <t>PPAP</t>
  </si>
  <si>
    <t>Goldstar Power Ltd</t>
  </si>
  <si>
    <t>GOLDSTAR</t>
  </si>
  <si>
    <t>P.E. Analytics Ltd</t>
  </si>
  <si>
    <t>PROPEQUITY</t>
  </si>
  <si>
    <t>Crayons Advertising Ltd</t>
  </si>
  <si>
    <t>CRAYONS</t>
  </si>
  <si>
    <t>Neelamalai Agro Industries Ltd</t>
  </si>
  <si>
    <t>NEAGI</t>
  </si>
  <si>
    <t>LOYAL EQUIPMENTS Ltd</t>
  </si>
  <si>
    <t>LOYAL</t>
  </si>
  <si>
    <t>Bimetal Bearings Ltd</t>
  </si>
  <si>
    <t>BIMETAL</t>
  </si>
  <si>
    <t>VETO Switch Gears And Cables Ltd</t>
  </si>
  <si>
    <t>VETO</t>
  </si>
  <si>
    <t>KBC Global Ltd</t>
  </si>
  <si>
    <t>KBCGLOBAL</t>
  </si>
  <si>
    <t>Premier Roadlines Ltd</t>
  </si>
  <si>
    <t>PRLIND</t>
  </si>
  <si>
    <t>Capital Trade Links Ltd</t>
  </si>
  <si>
    <t>CTL</t>
  </si>
  <si>
    <t>ABM Knowledgeware Ltd</t>
  </si>
  <si>
    <t>ABMKNO</t>
  </si>
  <si>
    <t>Upsurge Investment and Finance Ltd</t>
  </si>
  <si>
    <t>UPSURGE</t>
  </si>
  <si>
    <t>IP Rings Ltd</t>
  </si>
  <si>
    <t>IPRINGLTD</t>
  </si>
  <si>
    <t>Zee Learn Ltd</t>
  </si>
  <si>
    <t>ZEELEARN</t>
  </si>
  <si>
    <t>Purple Finance Ltd</t>
  </si>
  <si>
    <t>PURPLEFIN</t>
  </si>
  <si>
    <t>Indian Phosphate Ltd</t>
  </si>
  <si>
    <t>IPHL</t>
  </si>
  <si>
    <t>Mirae Asset Nifty 50 ETF</t>
  </si>
  <si>
    <t>NIFTYETF</t>
  </si>
  <si>
    <t>Shah Metacorp Ltd</t>
  </si>
  <si>
    <t>SHAH</t>
  </si>
  <si>
    <t>Captain Technocast Ltd</t>
  </si>
  <si>
    <t>CTCL</t>
  </si>
  <si>
    <t>Jeyyam Global Foods Ltd</t>
  </si>
  <si>
    <t>JEYYAM</t>
  </si>
  <si>
    <t>Innomet Advanced Materials Ltd</t>
  </si>
  <si>
    <t>INNOMET</t>
  </si>
  <si>
    <t>Aayush Art and Bullion Ltd</t>
  </si>
  <si>
    <t>AAYUSHBULL</t>
  </si>
  <si>
    <t>S V Global Mill Ltd</t>
  </si>
  <si>
    <t>SVGLOBAL</t>
  </si>
  <si>
    <t>RKEC Projects Ltd</t>
  </si>
  <si>
    <t>RKEC</t>
  </si>
  <si>
    <t>Thomas Scott (India) Ltd</t>
  </si>
  <si>
    <t>THOMASCOTT</t>
  </si>
  <si>
    <t>Noida Toll Bridge Company Ltd</t>
  </si>
  <si>
    <t>NOIDATOLL</t>
  </si>
  <si>
    <t>Leading Leasing Finance and Investment Company Ltd</t>
  </si>
  <si>
    <t>LLFICL</t>
  </si>
  <si>
    <t>Vuenow Infratech Ltd</t>
  </si>
  <si>
    <t>VUENOW</t>
  </si>
  <si>
    <t>Seacoast Shipping Services Ltd</t>
  </si>
  <si>
    <t>SEACOAST</t>
  </si>
  <si>
    <t>Spectrum Talent Management Ltd</t>
  </si>
  <si>
    <t>SPECTSTM</t>
  </si>
  <si>
    <t>Take Solutions Ltd</t>
  </si>
  <si>
    <t>TAKE</t>
  </si>
  <si>
    <t>Delphi World Money Ltd</t>
  </si>
  <si>
    <t>DELPHIFX</t>
  </si>
  <si>
    <t>Mercantile Ventures Ltd</t>
  </si>
  <si>
    <t>MERCANTILE</t>
  </si>
  <si>
    <t>Halder Venture Ltd</t>
  </si>
  <si>
    <t>HALDER</t>
  </si>
  <si>
    <t>Rajasthan Gases Ltd</t>
  </si>
  <si>
    <t>RAJGASES</t>
  </si>
  <si>
    <t>Oil &amp; Gas Storage &amp; Transportation</t>
  </si>
  <si>
    <t>Aaron Industries Ltd</t>
  </si>
  <si>
    <t>AARON</t>
  </si>
  <si>
    <t>Nirman Agri Genetics Ltd</t>
  </si>
  <si>
    <t>NIRMAN</t>
  </si>
  <si>
    <t>Jasch Gauging Technologies Ltd</t>
  </si>
  <si>
    <t>JGTL</t>
  </si>
  <si>
    <t>Shukra Pharmaceuticals Ltd</t>
  </si>
  <si>
    <t>SHUKRAPHAR</t>
  </si>
  <si>
    <t>Prajay Engineers Syndicate Ltd</t>
  </si>
  <si>
    <t>PRAENG</t>
  </si>
  <si>
    <t>Rts Power Corporation Ltd</t>
  </si>
  <si>
    <t>RTSPOWR</t>
  </si>
  <si>
    <t>Smartlink Holdings Ltd</t>
  </si>
  <si>
    <t>SMARTLINK</t>
  </si>
  <si>
    <t>Mason Infratech Ltd</t>
  </si>
  <si>
    <t>MASON</t>
  </si>
  <si>
    <t>Compucom Software Ltd</t>
  </si>
  <si>
    <t>COMPUSOFT</t>
  </si>
  <si>
    <t>Infollion Research Services Ltd</t>
  </si>
  <si>
    <t>INFOLLION</t>
  </si>
  <si>
    <t>Digikore Studios Ltd</t>
  </si>
  <si>
    <t>DIGIKORE</t>
  </si>
  <si>
    <t>Omax Autos Ltd</t>
  </si>
  <si>
    <t>OMAXAUTO</t>
  </si>
  <si>
    <t>Dhunseri Tea &amp; Industries Ltd</t>
  </si>
  <si>
    <t>DTIL</t>
  </si>
  <si>
    <t>Mangalam Seeds Ltd</t>
  </si>
  <si>
    <t>MSL</t>
  </si>
  <si>
    <t>Tunwal E-Motors Ltd</t>
  </si>
  <si>
    <t>TUNWAL</t>
  </si>
  <si>
    <t>Stratmont Industries Ltd</t>
  </si>
  <si>
    <t>STRATMONT</t>
  </si>
  <si>
    <t>Niraj Cement Structurals Ltd</t>
  </si>
  <si>
    <t>NIRAJ</t>
  </si>
  <si>
    <t>Konstelec Engineers Ltd</t>
  </si>
  <si>
    <t>KONSTELEC</t>
  </si>
  <si>
    <t>Aksharchem (India) Ltd</t>
  </si>
  <si>
    <t>AKSHARCHEM</t>
  </si>
  <si>
    <t>Maagh Advertising and Marketing Services Ltd</t>
  </si>
  <si>
    <t>MAAGHADV</t>
  </si>
  <si>
    <t>Crown Lifters Ltd</t>
  </si>
  <si>
    <t>CROWN</t>
  </si>
  <si>
    <t>Ginni Filaments Ltd</t>
  </si>
  <si>
    <t>GINNIFILA</t>
  </si>
  <si>
    <t>McLeod Russel India Ltd</t>
  </si>
  <si>
    <t>MCLEODRUSS</t>
  </si>
  <si>
    <t>SAB Industries Ltd</t>
  </si>
  <si>
    <t>SAB</t>
  </si>
  <si>
    <t>Emmforce Autotech Ltd</t>
  </si>
  <si>
    <t>EMMFORCE</t>
  </si>
  <si>
    <t>Automotive Parts &amp; Equipment</t>
  </si>
  <si>
    <t>Akanksha Power and Infrastructure Ltd</t>
  </si>
  <si>
    <t>AKANKSHA</t>
  </si>
  <si>
    <t>India Gelatine &amp; Chemicals Ltd</t>
  </si>
  <si>
    <t>INDGELA</t>
  </si>
  <si>
    <t>Pacific Industries Ltd</t>
  </si>
  <si>
    <t>PACIFICI</t>
  </si>
  <si>
    <t>Starteck Finance Ltd</t>
  </si>
  <si>
    <t>STARTECK</t>
  </si>
  <si>
    <t>LKP Finance Ltd</t>
  </si>
  <si>
    <t>LKPFIN</t>
  </si>
  <si>
    <t>Espire Hospitality Ltd</t>
  </si>
  <si>
    <t>ESPIRE</t>
  </si>
  <si>
    <t>Hindusthan National Glass And Industries Ltd</t>
  </si>
  <si>
    <t>HINDNATGLS</t>
  </si>
  <si>
    <t>Alphageo (India) Ltd</t>
  </si>
  <si>
    <t>ALPHAGEO</t>
  </si>
  <si>
    <t>Chatha Foods Ltd</t>
  </si>
  <si>
    <t>CHATHA</t>
  </si>
  <si>
    <t>Rox Hi-Tech Ltd</t>
  </si>
  <si>
    <t>ROXHITECH</t>
  </si>
  <si>
    <t>Archidply Industries Ltd</t>
  </si>
  <si>
    <t>ARCHIDPLY</t>
  </si>
  <si>
    <t>United Polyfab Gujarat Ltd</t>
  </si>
  <si>
    <t>UNITEDPOLY</t>
  </si>
  <si>
    <t>Cords Cable Industries Ltd</t>
  </si>
  <si>
    <t>CORDSCABLE</t>
  </si>
  <si>
    <t>Jhaveri Credits and Capital Ltd</t>
  </si>
  <si>
    <t>JHACC</t>
  </si>
  <si>
    <t>Hindcon Chemicals Ltd</t>
  </si>
  <si>
    <t>HINDCON</t>
  </si>
  <si>
    <t>Amba Enterprises Ltd</t>
  </si>
  <si>
    <t>AEL</t>
  </si>
  <si>
    <t>Prime Industries Ltd</t>
  </si>
  <si>
    <t>PRIMIND</t>
  </si>
  <si>
    <t>Sadhav Shipping Ltd</t>
  </si>
  <si>
    <t>SADHAV</t>
  </si>
  <si>
    <t>Gretex Industries Ltd</t>
  </si>
  <si>
    <t>GRETEX</t>
  </si>
  <si>
    <t>Duncan Engineering Ltd</t>
  </si>
  <si>
    <t>DUNCANENG</t>
  </si>
  <si>
    <t>PG Foils Ltd</t>
  </si>
  <si>
    <t>PGFOILQ</t>
  </si>
  <si>
    <t>Diksat Transworld Ltd</t>
  </si>
  <si>
    <t>DIKSAT</t>
  </si>
  <si>
    <t>Oriental Carbon &amp; Chemicals Ltd</t>
  </si>
  <si>
    <t>OCCL</t>
  </si>
  <si>
    <t>Kanpur Plastipack Ltd</t>
  </si>
  <si>
    <t>KANPRPLA</t>
  </si>
  <si>
    <t>Dhruv Consultancy Services Ltd</t>
  </si>
  <si>
    <t>DHRUV</t>
  </si>
  <si>
    <t>T T Ltd</t>
  </si>
  <si>
    <t>TTL</t>
  </si>
  <si>
    <t>Intrasoft Technologies Ltd</t>
  </si>
  <si>
    <t>ISFT</t>
  </si>
  <si>
    <t>Retail - Online</t>
  </si>
  <si>
    <t>Indian Terrain Fashions Ltd</t>
  </si>
  <si>
    <t>INDTERRAIN</t>
  </si>
  <si>
    <t>Commercial Syn Bags Ltd</t>
  </si>
  <si>
    <t>COMSYN</t>
  </si>
  <si>
    <t>Visco Trade Associates Ltd</t>
  </si>
  <si>
    <t>VISCO</t>
  </si>
  <si>
    <t>Maitreya Medicare Ltd</t>
  </si>
  <si>
    <t>MAITREYA</t>
  </si>
  <si>
    <t>Tahmar Enterprises Ltd</t>
  </si>
  <si>
    <t>TAHMARENT</t>
  </si>
  <si>
    <t>Shri Dinesh Mills Ltd</t>
  </si>
  <si>
    <t>SHRIDINE</t>
  </si>
  <si>
    <t>Loyal Textile Mills Ltd</t>
  </si>
  <si>
    <t>LOYALTEX</t>
  </si>
  <si>
    <t>Cochin Minerals and Rutile Ltd</t>
  </si>
  <si>
    <t>COCHINM</t>
  </si>
  <si>
    <t>Empower India Ltd</t>
  </si>
  <si>
    <t>EMPOWER</t>
  </si>
  <si>
    <t>Raj Television Network Ltd</t>
  </si>
  <si>
    <t>RAJTV</t>
  </si>
  <si>
    <t>Shekhawati Industries Ltd</t>
  </si>
  <si>
    <t>SHEKHAWATI</t>
  </si>
  <si>
    <t>JHS Svendgaard Laboratories Ltd</t>
  </si>
  <si>
    <t>JHS</t>
  </si>
  <si>
    <t>Generic Engineering Construction and Projects Ltd</t>
  </si>
  <si>
    <t>GENCON</t>
  </si>
  <si>
    <t>Emmbi Industries Ltd</t>
  </si>
  <si>
    <t>EMMBI</t>
  </si>
  <si>
    <t>Super House Ltd</t>
  </si>
  <si>
    <t>SUPERHOUSE</t>
  </si>
  <si>
    <t>Shree Osfm E-Mobility Ltd</t>
  </si>
  <si>
    <t>SHREEOSFM</t>
  </si>
  <si>
    <t>Sona Machinery Ltd</t>
  </si>
  <si>
    <t>SONAMAC</t>
  </si>
  <si>
    <t>DCG Cables &amp; Wires Ltd</t>
  </si>
  <si>
    <t>DCG</t>
  </si>
  <si>
    <t>Flexituff Ventures International Ltd</t>
  </si>
  <si>
    <t>FLEXITUFF</t>
  </si>
  <si>
    <t>ShreeOswal Seeds and Chemicals Ltd</t>
  </si>
  <si>
    <t>OSWALSEEDS</t>
  </si>
  <si>
    <t>Ashapuri Gold Ornament Ltd</t>
  </si>
  <si>
    <t>AGOL</t>
  </si>
  <si>
    <t>Inventure Growth &amp; Securities Ltd</t>
  </si>
  <si>
    <t>INVENTURE</t>
  </si>
  <si>
    <t>Zeal Global Services Ltd</t>
  </si>
  <si>
    <t>ZEAL</t>
  </si>
  <si>
    <t>Kaushalya Logistics Ltd</t>
  </si>
  <si>
    <t>KLL</t>
  </si>
  <si>
    <t>Ground Freight &amp; Logistics</t>
  </si>
  <si>
    <t>NTC Industries Ltd</t>
  </si>
  <si>
    <t>NTCIND</t>
  </si>
  <si>
    <t>Aashka Hospitals Ltd</t>
  </si>
  <si>
    <t>AASHKA</t>
  </si>
  <si>
    <t>Health Care Facilities</t>
  </si>
  <si>
    <t>S &amp; S Power Switchgear Ltd</t>
  </si>
  <si>
    <t>S&amp;SPOWER</t>
  </si>
  <si>
    <t>Worth Peripherals Ltd</t>
  </si>
  <si>
    <t>Maximus International Ltd</t>
  </si>
  <si>
    <t>MAXIMUS</t>
  </si>
  <si>
    <t>Standard Capital Markets Ltd</t>
  </si>
  <si>
    <t>STANCAP</t>
  </si>
  <si>
    <t>On Door Concepts Ltd</t>
  </si>
  <si>
    <t>ONDOOR</t>
  </si>
  <si>
    <t>Canarys Automations Ltd</t>
  </si>
  <si>
    <t>CANARYS</t>
  </si>
  <si>
    <t>Mehai Technology Ltd</t>
  </si>
  <si>
    <t>MEHAI</t>
  </si>
  <si>
    <t>Kimia Biosciences Ltd</t>
  </si>
  <si>
    <t>KIMIABL</t>
  </si>
  <si>
    <t>Aryaman Capital Markets Ltd</t>
  </si>
  <si>
    <t>ARYACAPM</t>
  </si>
  <si>
    <t>SBI Nifty Bank ETF</t>
  </si>
  <si>
    <t>SETFNIFBK</t>
  </si>
  <si>
    <t>JSL Industries Ltd</t>
  </si>
  <si>
    <t>JSLINDL</t>
  </si>
  <si>
    <t>Indiabulls Enterprises Ltd</t>
  </si>
  <si>
    <t>IEL</t>
  </si>
  <si>
    <t>Radix Industries (India) Ltd</t>
  </si>
  <si>
    <t>RADIXIND</t>
  </si>
  <si>
    <t>Jullundur Motor Agency (Delhi) Ltd</t>
  </si>
  <si>
    <t>JMA</t>
  </si>
  <si>
    <t>Sadbhav Infrastructure Projects Ltd</t>
  </si>
  <si>
    <t>SADBHIN</t>
  </si>
  <si>
    <t>Arunjyoti Bio Ventures Ltd</t>
  </si>
  <si>
    <t>ABVL</t>
  </si>
  <si>
    <t>Asian Hotels (East) Ltd</t>
  </si>
  <si>
    <t>AHLEAST</t>
  </si>
  <si>
    <t>Univastu India Ltd</t>
  </si>
  <si>
    <t>UNIVASTU</t>
  </si>
  <si>
    <t>Rajshree Sugars &amp; Chemicals Ltd</t>
  </si>
  <si>
    <t>RAJSREESUG</t>
  </si>
  <si>
    <t>Interiors &amp; More Ltd</t>
  </si>
  <si>
    <t>INM</t>
  </si>
  <si>
    <t>Umang Dairies Ltd</t>
  </si>
  <si>
    <t>UMANGDAIRY</t>
  </si>
  <si>
    <t>QMS Medical Allied Services Ltd</t>
  </si>
  <si>
    <t>QMSMEDI</t>
  </si>
  <si>
    <t>Sayaji Hotels (Pune) Ltd</t>
  </si>
  <si>
    <t>SHPLPUNE</t>
  </si>
  <si>
    <t>Aarnav Fashions Ltd</t>
  </si>
  <si>
    <t>AARNAV</t>
  </si>
  <si>
    <t>Dolfin Rubbers Ltd</t>
  </si>
  <si>
    <t>DOLFIN</t>
  </si>
  <si>
    <t>Pmc Fincorp Ltd</t>
  </si>
  <si>
    <t>PMCFIN</t>
  </si>
  <si>
    <t>Madhusudan Masala Ltd</t>
  </si>
  <si>
    <t>MADHUSUDAN</t>
  </si>
  <si>
    <t>Sharat Industries Ltd</t>
  </si>
  <si>
    <t>SHINDL</t>
  </si>
  <si>
    <t>Maruti Infrastructure Ltd</t>
  </si>
  <si>
    <t>MAINFRA</t>
  </si>
  <si>
    <t>Alpa Laboratories Ltd</t>
  </si>
  <si>
    <t>ALPA</t>
  </si>
  <si>
    <t>Regis Industries Ltd</t>
  </si>
  <si>
    <t>REGIS</t>
  </si>
  <si>
    <t>B-Right RealEstate Ltd</t>
  </si>
  <si>
    <t>BRRL</t>
  </si>
  <si>
    <t>ACE Software Exports Ltd</t>
  </si>
  <si>
    <t>ACESOFT</t>
  </si>
  <si>
    <t>Jaysynth Orgochem Ltd</t>
  </si>
  <si>
    <t>JAYSYNTH</t>
  </si>
  <si>
    <t>CAPTAIN PIPES Ltd</t>
  </si>
  <si>
    <t>CAPPIPES</t>
  </si>
  <si>
    <t>Arham Technologies Ltd</t>
  </si>
  <si>
    <t>ARHAM</t>
  </si>
  <si>
    <t>Shiva Texyarn Ltd</t>
  </si>
  <si>
    <t>SHIVATEX</t>
  </si>
  <si>
    <t>Metroglobal Ltd</t>
  </si>
  <si>
    <t>METROGLOBL</t>
  </si>
  <si>
    <t>Nitiraj Engineers Ltd</t>
  </si>
  <si>
    <t>NITIRAJ</t>
  </si>
  <si>
    <t>Enser Communications Ltd</t>
  </si>
  <si>
    <t>ENSER</t>
  </si>
  <si>
    <t>ICICI Prudential Nifty 100 Low Vol 30 ETF</t>
  </si>
  <si>
    <t>LOWVOLIETF</t>
  </si>
  <si>
    <t>Vaishali Pharma Ltd</t>
  </si>
  <si>
    <t>VAISHALI</t>
  </si>
  <si>
    <t>Maha Rashtra Apex Corporation Ltd</t>
  </si>
  <si>
    <t>MAHAPEXLTD</t>
  </si>
  <si>
    <t>CIL Nova Petrochemicals Ltd</t>
  </si>
  <si>
    <t>CNOVAPETRO</t>
  </si>
  <si>
    <t>Supreme Infrastructure India Ltd</t>
  </si>
  <si>
    <t>SUPREMEINF</t>
  </si>
  <si>
    <t>Gayatri Rubbers and Chemicals Ltd</t>
  </si>
  <si>
    <t>GRCL</t>
  </si>
  <si>
    <t>Ansal Properties and Infrastructure Ltd</t>
  </si>
  <si>
    <t>ANSALAPI</t>
  </si>
  <si>
    <t>Unihealth Consultancy Ltd</t>
  </si>
  <si>
    <t>UNIHEALTH</t>
  </si>
  <si>
    <t>Aartech Solonics Ltd</t>
  </si>
  <si>
    <t>AARTECH</t>
  </si>
  <si>
    <t>Brahmaputra Infrastructure Ltd</t>
  </si>
  <si>
    <t>BRAHMINFRA</t>
  </si>
  <si>
    <t>Tips Films Ltd</t>
  </si>
  <si>
    <t>TIPSFILMS</t>
  </si>
  <si>
    <t>Star Delta Transformers Ltd</t>
  </si>
  <si>
    <t>STARDELTA</t>
  </si>
  <si>
    <t>S A Tech Software India Ltd</t>
  </si>
  <si>
    <t>SATECH</t>
  </si>
  <si>
    <t>G M Polyplast Ltd</t>
  </si>
  <si>
    <t>GMPL</t>
  </si>
  <si>
    <t>Narmada Gelatines Ltd</t>
  </si>
  <si>
    <t>SHAWGELTIN</t>
  </si>
  <si>
    <t>Esprit Stones Ltd</t>
  </si>
  <si>
    <t>ESPRIT</t>
  </si>
  <si>
    <t>Equippp Social Impact Technologies Ltd</t>
  </si>
  <si>
    <t>EQUIPPP</t>
  </si>
  <si>
    <t xml:space="preserve"> IT Services &amp; Consulting</t>
  </si>
  <si>
    <t>Yash Optics &amp; Lens Ltd</t>
  </si>
  <si>
    <t>YASHOPTICS</t>
  </si>
  <si>
    <t>Aeron Composite Ltd</t>
  </si>
  <si>
    <t>AERON</t>
  </si>
  <si>
    <t>Building Products - Others</t>
  </si>
  <si>
    <t>Mangal Credit and Fincorp Ltd</t>
  </si>
  <si>
    <t>MANCREDIT</t>
  </si>
  <si>
    <t>Tilak Ventures Ltd</t>
  </si>
  <si>
    <t>TILAK</t>
  </si>
  <si>
    <t>Pritika Engineering Components Ltd</t>
  </si>
  <si>
    <t>PRITIKA</t>
  </si>
  <si>
    <t>Anik Industries Ltd</t>
  </si>
  <si>
    <t>ANIKINDS</t>
  </si>
  <si>
    <t>Aspinwall and Company Ltd</t>
  </si>
  <si>
    <t>ASPINWALL</t>
  </si>
  <si>
    <t>Precision Electronics Ltd</t>
  </si>
  <si>
    <t>PRECISIO</t>
  </si>
  <si>
    <t>Sarthak Metals Ltd</t>
  </si>
  <si>
    <t>SMLT</t>
  </si>
  <si>
    <t>Maxposure Ltd</t>
  </si>
  <si>
    <t>MAXPOSURE</t>
  </si>
  <si>
    <t>Digicontent Ltd</t>
  </si>
  <si>
    <t>DGCONTENT</t>
  </si>
  <si>
    <t>Srivari Spices and Foods Ltd</t>
  </si>
  <si>
    <t>SSFL</t>
  </si>
  <si>
    <t>Anlon Technology Solutions Ltd</t>
  </si>
  <si>
    <t>ANLON</t>
  </si>
  <si>
    <t>SAL Steel Ltd</t>
  </si>
  <si>
    <t>SALSTEEL</t>
  </si>
  <si>
    <t>Indian Wood Products Co Ltd</t>
  </si>
  <si>
    <t>IWP</t>
  </si>
  <si>
    <t>MRO-TEK Realty Ltd</t>
  </si>
  <si>
    <t>MRO-TEK</t>
  </si>
  <si>
    <t>delaPlex Ltd</t>
  </si>
  <si>
    <t>DELAPLEX</t>
  </si>
  <si>
    <t>National Plastic Technologies Ltd</t>
  </si>
  <si>
    <t>NATPLASTI</t>
  </si>
  <si>
    <t>Denis Chem Lab Ltd</t>
  </si>
  <si>
    <t>DENISCHEM</t>
  </si>
  <si>
    <t>Likhami Consulting Ltd</t>
  </si>
  <si>
    <t>LIKHAMI</t>
  </si>
  <si>
    <t>Capital Trust Ltd</t>
  </si>
  <si>
    <t>CAPTRUST</t>
  </si>
  <si>
    <t>Sonal Mercantile Ltd</t>
  </si>
  <si>
    <t>SONAL</t>
  </si>
  <si>
    <t>Coral India Finance and Housing Ltd</t>
  </si>
  <si>
    <t>CORALFINAC</t>
  </si>
  <si>
    <t>Siyaram Recycling Industries Ltd</t>
  </si>
  <si>
    <t>SIYARAM</t>
  </si>
  <si>
    <t>Eco Hotels and Resorts Ltd</t>
  </si>
  <si>
    <t>ECOHOTELS</t>
  </si>
  <si>
    <t>BSL Ltd</t>
  </si>
  <si>
    <t>BSL</t>
  </si>
  <si>
    <t>G G Engineering Ltd</t>
  </si>
  <si>
    <t>GGENG</t>
  </si>
  <si>
    <t>Lovable Lingerie Ltd</t>
  </si>
  <si>
    <t>LOVABLE</t>
  </si>
  <si>
    <t>LGB Forge Ltd</t>
  </si>
  <si>
    <t>LGBFORGE</t>
  </si>
  <si>
    <t>Storage Technologies and Automation Ltd</t>
  </si>
  <si>
    <t>STAL</t>
  </si>
  <si>
    <t>Office Services &amp; Supplies</t>
  </si>
  <si>
    <t>Lloyds Luxuries Ltd</t>
  </si>
  <si>
    <t>LLOYDS</t>
  </si>
  <si>
    <t>Ratnabhumi Developers Ltd</t>
  </si>
  <si>
    <t>RATNABHUMI</t>
  </si>
  <si>
    <t>Tarmat Ltd</t>
  </si>
  <si>
    <t>TARMAT</t>
  </si>
  <si>
    <t>Pansari Developers Ltd</t>
  </si>
  <si>
    <t>PANSARI</t>
  </si>
  <si>
    <t>Nettlinx Ltd</t>
  </si>
  <si>
    <t>NETTLINX</t>
  </si>
  <si>
    <t>Texmo Pipes and Products Ltd</t>
  </si>
  <si>
    <t>TEXMOPIPES</t>
  </si>
  <si>
    <t>Shri Balaji Valve Components Ltd</t>
  </si>
  <si>
    <t>SBVCL</t>
  </si>
  <si>
    <t>Shahlon Silk Industries Ltd</t>
  </si>
  <si>
    <t>SHAHLON</t>
  </si>
  <si>
    <t>B &amp; A Packaging India Ltd</t>
  </si>
  <si>
    <t>BAPACK</t>
  </si>
  <si>
    <t>Globus Power Generation Ltd</t>
  </si>
  <si>
    <t>GLOBUSCON</t>
  </si>
  <si>
    <t>Emerald Finance Ltd</t>
  </si>
  <si>
    <t>EMERALD</t>
  </si>
  <si>
    <t>Trom Industries Ltd</t>
  </si>
  <si>
    <t>TROM</t>
  </si>
  <si>
    <t>Edvenswa Enterprises Ltd</t>
  </si>
  <si>
    <t>EDVENSWA</t>
  </si>
  <si>
    <t>Simplex Castings Ltd</t>
  </si>
  <si>
    <t>SIMPLEXCAS</t>
  </si>
  <si>
    <t>Surana Solar Ltd</t>
  </si>
  <si>
    <t>SURANASOL</t>
  </si>
  <si>
    <t>Signet Industries Ltd</t>
  </si>
  <si>
    <t>SIGIND</t>
  </si>
  <si>
    <t>Qualitek Labs Ltd</t>
  </si>
  <si>
    <t>QLL</t>
  </si>
  <si>
    <t>Incredible Industries Ltd</t>
  </si>
  <si>
    <t>INCREDIBLE</t>
  </si>
  <si>
    <t>Sonam Ltd</t>
  </si>
  <si>
    <t>SONAMLTD</t>
  </si>
  <si>
    <t>Zenith Drugs Ltd</t>
  </si>
  <si>
    <t>ZENITHDRUG</t>
  </si>
  <si>
    <t>HIM Teknoforge Ltd</t>
  </si>
  <si>
    <t>HIMTEK</t>
  </si>
  <si>
    <t>Global Offshore Services Ltd</t>
  </si>
  <si>
    <t>GLOBOFFS</t>
  </si>
  <si>
    <t>W H Brady &amp; Company Ltd</t>
  </si>
  <si>
    <t>WHBRADY</t>
  </si>
  <si>
    <t>Sera Investments &amp; Finance India Ltd</t>
  </si>
  <si>
    <t>SERA</t>
  </si>
  <si>
    <t>Sanmit Infra Ltd</t>
  </si>
  <si>
    <t>SANINFRA</t>
  </si>
  <si>
    <t>Power and Instrumentation (Gujarat) Ltd</t>
  </si>
  <si>
    <t>PIGL</t>
  </si>
  <si>
    <t>Hindustan Tin Works Ltd</t>
  </si>
  <si>
    <t>HINDTIN</t>
  </si>
  <si>
    <t>Silicon Rental Solutions Ltd</t>
  </si>
  <si>
    <t>SRSOLTD</t>
  </si>
  <si>
    <t>Cinerad Communications Ltd</t>
  </si>
  <si>
    <t>CINERAD</t>
  </si>
  <si>
    <t>Alphalogic Industries Ltd</t>
  </si>
  <si>
    <t>ALPHAIND</t>
  </si>
  <si>
    <t>ANI Integrated Services Ltd</t>
  </si>
  <si>
    <t>AISL</t>
  </si>
  <si>
    <t>Garnet International Ltd</t>
  </si>
  <si>
    <t>GARNETINT</t>
  </si>
  <si>
    <t>JK Agri Genetics Ltd</t>
  </si>
  <si>
    <t>JK AGRI</t>
  </si>
  <si>
    <t>Indbank Merchant Banking Services Ltd</t>
  </si>
  <si>
    <t>INDBANK</t>
  </si>
  <si>
    <t>Kapston Services Ltd</t>
  </si>
  <si>
    <t>KAPSTON</t>
  </si>
  <si>
    <t>Parshva Enterprises Ltd</t>
  </si>
  <si>
    <t>PARSHVA</t>
  </si>
  <si>
    <t>Tainwala Chemicals and Plastics (India) Ltd</t>
  </si>
  <si>
    <t>TAINWALCHM</t>
  </si>
  <si>
    <t>Reliance Home Finance Ltd</t>
  </si>
  <si>
    <t>RHFL</t>
  </si>
  <si>
    <t>Aarvi Encon Ltd</t>
  </si>
  <si>
    <t>AARVI</t>
  </si>
  <si>
    <t>SAH Polymers Ltd</t>
  </si>
  <si>
    <t>SAH</t>
  </si>
  <si>
    <t>Lagnam Spintex Ltd</t>
  </si>
  <si>
    <t>LAGNAM</t>
  </si>
  <si>
    <t>LA Tim Metal &amp; Industries Ltd</t>
  </si>
  <si>
    <t>LATIMMETAL</t>
  </si>
  <si>
    <t>IVP Ltd</t>
  </si>
  <si>
    <t>IVP</t>
  </si>
  <si>
    <t>United Nilgiri Tea Estates Company Ltd</t>
  </si>
  <si>
    <t>UNITEDTEA</t>
  </si>
  <si>
    <t>Caspian Corporate Services Ltd</t>
  </si>
  <si>
    <t>CASPIAN</t>
  </si>
  <si>
    <t>GVP Infotech Ltd</t>
  </si>
  <si>
    <t>GVPTECH</t>
  </si>
  <si>
    <t>Jyoti Ltd</t>
  </si>
  <si>
    <t>JYOTI</t>
  </si>
  <si>
    <t>Regency Ceramics Ltd</t>
  </si>
  <si>
    <t>REGENCERAM</t>
  </si>
  <si>
    <t>Shigan Quantum Technologies Ltd</t>
  </si>
  <si>
    <t>SHIGAN</t>
  </si>
  <si>
    <t>Abans Enterprises Ltd</t>
  </si>
  <si>
    <t>ABANSENT</t>
  </si>
  <si>
    <t>B.A.G. Films and Media Ltd</t>
  </si>
  <si>
    <t>BAGFILMS</t>
  </si>
  <si>
    <t>Sir Shadi Lal Enterprises Ltd</t>
  </si>
  <si>
    <t>SSLEL</t>
  </si>
  <si>
    <t>Mauria Udyog Ltd</t>
  </si>
  <si>
    <t>MUL</t>
  </si>
  <si>
    <t>IBL Finance Ltd</t>
  </si>
  <si>
    <t>IBLFL</t>
  </si>
  <si>
    <t>Financial Technology</t>
  </si>
  <si>
    <t>Housing Development and Infrastructure Ltd</t>
  </si>
  <si>
    <t>HDIL</t>
  </si>
  <si>
    <t>Dhoot Industrial Finance Ltd</t>
  </si>
  <si>
    <t>DHOOTIN</t>
  </si>
  <si>
    <t>KHFM Hospitality and Facility Management Services Ltd</t>
  </si>
  <si>
    <t>KHFM</t>
  </si>
  <si>
    <t>Cenlub Industries Ltd</t>
  </si>
  <si>
    <t>CENLUB</t>
  </si>
  <si>
    <t>IL&amp;FS Transportation Networks Ltd</t>
  </si>
  <si>
    <t>IL&amp;FSTRANS</t>
  </si>
  <si>
    <t>Shri Bajrang Alliance Ltd</t>
  </si>
  <si>
    <t>SHBAJRG</t>
  </si>
  <si>
    <t>Indian Sucrose Ltd</t>
  </si>
  <si>
    <t>INDSUCR</t>
  </si>
  <si>
    <t>Oil Country Tubular Ltd</t>
  </si>
  <si>
    <t>OILCOUNTUB</t>
  </si>
  <si>
    <t>Bihar Sponge Iron Ltd</t>
  </si>
  <si>
    <t>BIHSPONG</t>
  </si>
  <si>
    <t>Deep Polymers Ltd</t>
  </si>
  <si>
    <t>DEEP</t>
  </si>
  <si>
    <t>Prima Plastics Ltd</t>
  </si>
  <si>
    <t>PRIMAPLA</t>
  </si>
  <si>
    <t>Modern Threads (India) Ltd</t>
  </si>
  <si>
    <t>MODTHREAD</t>
  </si>
  <si>
    <t>AMJ Land Holdings Ltd</t>
  </si>
  <si>
    <t>AMJLAND</t>
  </si>
  <si>
    <t>Mangalam Drugs and Organics Ltd</t>
  </si>
  <si>
    <t>MANGALAM</t>
  </si>
  <si>
    <t>Surat Trade and Mercantile Ltd</t>
  </si>
  <si>
    <t>SURATRAML</t>
  </si>
  <si>
    <t>Pulz Electronics Ltd</t>
  </si>
  <si>
    <t>PULZ</t>
  </si>
  <si>
    <t>Savera Industries Ltd</t>
  </si>
  <si>
    <t>SAVERA</t>
  </si>
  <si>
    <t>MITCON Consultancy &amp; Engineering Services Ltd</t>
  </si>
  <si>
    <t>MITCON</t>
  </si>
  <si>
    <t>BDH Industries Ltd</t>
  </si>
  <si>
    <t>BDH</t>
  </si>
  <si>
    <t>Techknowgreen Solutions Ltd</t>
  </si>
  <si>
    <t>TECHKGREEN</t>
  </si>
  <si>
    <t>Beacon Trusteeship Ltd</t>
  </si>
  <si>
    <t>BEACON</t>
  </si>
  <si>
    <t>GIR Natureview Resorts Ltd</t>
  </si>
  <si>
    <t>GIRRESORTS</t>
  </si>
  <si>
    <t>Tyche Industries Ltd</t>
  </si>
  <si>
    <t>TYCHE</t>
  </si>
  <si>
    <t>WAA Solar Ltd</t>
  </si>
  <si>
    <t>WAA</t>
  </si>
  <si>
    <t>Winsome Textile Industries Ltd</t>
  </si>
  <si>
    <t>WINSOMTX</t>
  </si>
  <si>
    <t>Bal Pharma Ltd</t>
  </si>
  <si>
    <t>BALPHARMA</t>
  </si>
  <si>
    <t>Ramdevbaba Solvent Ltd</t>
  </si>
  <si>
    <t>RBS</t>
  </si>
  <si>
    <t>Sharda Ispat Ltd</t>
  </si>
  <si>
    <t>SHRDAIS</t>
  </si>
  <si>
    <t>HB Estate Developers Ltd</t>
  </si>
  <si>
    <t>HBESD</t>
  </si>
  <si>
    <t>Naman In-Store (India) Ltd</t>
  </si>
  <si>
    <t>NAMAN</t>
  </si>
  <si>
    <t>Organic Recycling Systems Ltd</t>
  </si>
  <si>
    <t>ORGANICREC</t>
  </si>
  <si>
    <t>GTL Ltd</t>
  </si>
  <si>
    <t>GTL</t>
  </si>
  <si>
    <t>Arvee Laboratories (India) Ltd</t>
  </si>
  <si>
    <t>ARVEE</t>
  </si>
  <si>
    <t>Toyam Sports Ltd</t>
  </si>
  <si>
    <t>TOYAMSL</t>
  </si>
  <si>
    <t>Weizmann Limited</t>
  </si>
  <si>
    <t>WEIZMANIND</t>
  </si>
  <si>
    <t>Aayush Wellness Ltd</t>
  </si>
  <si>
    <t>AAYUSH</t>
  </si>
  <si>
    <t>Airo Lam Ltd</t>
  </si>
  <si>
    <t>AIROLAM</t>
  </si>
  <si>
    <t>Golkunda Diamonds and Jewellery Ltd</t>
  </si>
  <si>
    <t>GOLKUNDIA</t>
  </si>
  <si>
    <t>Pee Cee Cosma Sope Ltd</t>
  </si>
  <si>
    <t>PCCOSMA</t>
  </si>
  <si>
    <t>Shree Ajit Pulp and Paper Ltd</t>
  </si>
  <si>
    <t>SAPPL</t>
  </si>
  <si>
    <t>Kkalpana Industries (India) Ltd</t>
  </si>
  <si>
    <t>KKALPANAIND</t>
  </si>
  <si>
    <t>CHL Ltd</t>
  </si>
  <si>
    <t>CHLLTD</t>
  </si>
  <si>
    <t>Quest Laboratories Ltd</t>
  </si>
  <si>
    <t>QUESTLAB</t>
  </si>
  <si>
    <t>Indrayani Biotech Ltd</t>
  </si>
  <si>
    <t>INDRANIB</t>
  </si>
  <si>
    <t>Transwarranty Finance Ltd</t>
  </si>
  <si>
    <t>TFL</t>
  </si>
  <si>
    <t>Sylvan Plyboard (India) Ltd</t>
  </si>
  <si>
    <t>SYLVANPLY</t>
  </si>
  <si>
    <t>Century Extrusions Ltd</t>
  </si>
  <si>
    <t>CENTEXT</t>
  </si>
  <si>
    <t>Manaksia Aluminium Co Ltd</t>
  </si>
  <si>
    <t>MANAKALUCO</t>
  </si>
  <si>
    <t>Cambridge Technology Enterprises Ltd</t>
  </si>
  <si>
    <t>CTE</t>
  </si>
  <si>
    <t>Innovassynth Investments Ltd</t>
  </si>
  <si>
    <t>INOVSYNTH</t>
  </si>
  <si>
    <t>HCP Plastene Bulkpack Ltd</t>
  </si>
  <si>
    <t>HPBL</t>
  </si>
  <si>
    <t>Paper &amp; Plastic Packaging Products &amp; Materials</t>
  </si>
  <si>
    <t>Khemani Distributors &amp; Marketing Ltd</t>
  </si>
  <si>
    <t>KDML</t>
  </si>
  <si>
    <t>Hindustan Adhesives Ltd</t>
  </si>
  <si>
    <t>HINDADH</t>
  </si>
  <si>
    <t>Vinny Overseas Ltd</t>
  </si>
  <si>
    <t>VINNY</t>
  </si>
  <si>
    <t>Universal Autofoundry Ltd</t>
  </si>
  <si>
    <t>UNIAUTO</t>
  </si>
  <si>
    <t>Galaxy Cloud Kitchens Ltd</t>
  </si>
  <si>
    <t>GCKL</t>
  </si>
  <si>
    <t>South India Paper Mills Ltd</t>
  </si>
  <si>
    <t>STHINPA</t>
  </si>
  <si>
    <t>Maheshwari Logistics Ltd</t>
  </si>
  <si>
    <t>MAHESHWARI</t>
  </si>
  <si>
    <t>Gujarat State Financial Corp</t>
  </si>
  <si>
    <t>GUJSTATFIN</t>
  </si>
  <si>
    <t>Sel Manufacturing Company Ltd</t>
  </si>
  <si>
    <t>SELMC</t>
  </si>
  <si>
    <t>Gujarat Intrux Ltd</t>
  </si>
  <si>
    <t>GUJINTRX</t>
  </si>
  <si>
    <t>Krebs Biochemicals and Industries Ltd</t>
  </si>
  <si>
    <t>KREBSBIO</t>
  </si>
  <si>
    <t>GSS Infotech Ltd</t>
  </si>
  <si>
    <t>GSS</t>
  </si>
  <si>
    <t>Fonebox Retail Ltd</t>
  </si>
  <si>
    <t>FONEBOX</t>
  </si>
  <si>
    <t>Greenchef Appliances Ltd</t>
  </si>
  <si>
    <t>GREENCHEF</t>
  </si>
  <si>
    <t>Mitsu Chem Plast Ltd</t>
  </si>
  <si>
    <t>MITSU</t>
  </si>
  <si>
    <t>Digidrive Distributors Ltd</t>
  </si>
  <si>
    <t>DIGIDRIVE</t>
  </si>
  <si>
    <t>Caprihans India Ltd</t>
  </si>
  <si>
    <t>CAPRIHANS</t>
  </si>
  <si>
    <t>RSD Finance Ltd</t>
  </si>
  <si>
    <t>RSDFIN</t>
  </si>
  <si>
    <t>Rajnish Retail Ltd</t>
  </si>
  <si>
    <t>RRETAIL</t>
  </si>
  <si>
    <t>Somi Conveyor Beltings Ltd</t>
  </si>
  <si>
    <t>SOMICONVEY</t>
  </si>
  <si>
    <t>Priti International Ltd</t>
  </si>
  <si>
    <t>PRITI</t>
  </si>
  <si>
    <t>Rajputana Industries Ltd</t>
  </si>
  <si>
    <t>RAJINDLTD</t>
  </si>
  <si>
    <t>Metals - Copper</t>
  </si>
  <si>
    <t>Panache Digilife Ltd</t>
  </si>
  <si>
    <t>PANACHE</t>
  </si>
  <si>
    <t>Aveer Foods Ltd</t>
  </si>
  <si>
    <t>AVEER</t>
  </si>
  <si>
    <t>Kifs Financial Services Ltd</t>
  </si>
  <si>
    <t>KIFS</t>
  </si>
  <si>
    <t>Dindigul Farm Product Ltd</t>
  </si>
  <si>
    <t>DFPL</t>
  </si>
  <si>
    <t>Lactose (India) Ltd</t>
  </si>
  <si>
    <t>LACTOSE</t>
  </si>
  <si>
    <t>Lambodhara Textiles Ltd</t>
  </si>
  <si>
    <t>LAMBODHARA</t>
  </si>
  <si>
    <t>Aarey Drugs and Pharmaceuticals Ltd</t>
  </si>
  <si>
    <t>AAREYDRUGS</t>
  </si>
  <si>
    <t>Lakshmi Automatic Loom Works Ltd</t>
  </si>
  <si>
    <t>LXMIATO</t>
  </si>
  <si>
    <t>Trishakti Industries Ltd</t>
  </si>
  <si>
    <t>TRISHAKT</t>
  </si>
  <si>
    <t>LKP Securities Ltd</t>
  </si>
  <si>
    <t>LKPSEC</t>
  </si>
  <si>
    <t>Urban Enviro Waste Management Ltd</t>
  </si>
  <si>
    <t>URBAN</t>
  </si>
  <si>
    <t>VJTF Eduservices Ltd</t>
  </si>
  <si>
    <t>VJTFEDU</t>
  </si>
  <si>
    <t>Advik Capital Ltd</t>
  </si>
  <si>
    <t>ADVIKCA</t>
  </si>
  <si>
    <t>Jocil Ltd</t>
  </si>
  <si>
    <t>JOCIL</t>
  </si>
  <si>
    <t>Confidence Futuristic Energetech Ltd</t>
  </si>
  <si>
    <t>CFEL</t>
  </si>
  <si>
    <t>Samrat Pharmachem Ltd</t>
  </si>
  <si>
    <t>SAMRATPH</t>
  </si>
  <si>
    <t>Samkrg Pistons and Rings Ltd</t>
  </si>
  <si>
    <t>SAMKRG</t>
  </si>
  <si>
    <t>Alpine Housing Development Corporation Limited</t>
  </si>
  <si>
    <t>ALPINEHOU</t>
  </si>
  <si>
    <t>Ludlow Jute &amp; Specialities Ltd</t>
  </si>
  <si>
    <t>LUDLOWJUT</t>
  </si>
  <si>
    <t>Baid Finserv Ltd</t>
  </si>
  <si>
    <t>BAIDFIN</t>
  </si>
  <si>
    <t>Wardwizard Foods and Beverages Ltd</t>
  </si>
  <si>
    <t>WARDWIZFBL</t>
  </si>
  <si>
    <t>Marvel Decor Ltd</t>
  </si>
  <si>
    <t>MDL</t>
  </si>
  <si>
    <t>Virat Leasing Ltd</t>
  </si>
  <si>
    <t>VLL</t>
  </si>
  <si>
    <t>Chetana Education Ltd</t>
  </si>
  <si>
    <t>CHETANA</t>
  </si>
  <si>
    <t>Touchwood Entertainment Ltd</t>
  </si>
  <si>
    <t>TOUCHWOOD</t>
  </si>
  <si>
    <t>NipponINETFNifty SDL Apr 2026 Top 20 Equal Weight</t>
  </si>
  <si>
    <t>SDL26BEES</t>
  </si>
  <si>
    <t>Upsurge Seeds Of Agriculture Ltd</t>
  </si>
  <si>
    <t>USASEEDS</t>
  </si>
  <si>
    <t>Ducol Organics &amp; Colours Ltd</t>
  </si>
  <si>
    <t>DUCOL</t>
  </si>
  <si>
    <t>Thakkers Developers Ltd</t>
  </si>
  <si>
    <t>THAKDEV</t>
  </si>
  <si>
    <t>Fidel Softech Ltd</t>
  </si>
  <si>
    <t>FIDEL</t>
  </si>
  <si>
    <t>Baroda Extrusion Ltd</t>
  </si>
  <si>
    <t>BAROEXT</t>
  </si>
  <si>
    <t>Bafna Pharmaceuticals Ltd</t>
  </si>
  <si>
    <t>BAFNAPH</t>
  </si>
  <si>
    <t>Kesar Petroproducts Ltd</t>
  </si>
  <si>
    <t>KESARPE</t>
  </si>
  <si>
    <t>AAA Technologies Ltd</t>
  </si>
  <si>
    <t>AAATECH</t>
  </si>
  <si>
    <t>Vital Chemtech Ltd</t>
  </si>
  <si>
    <t>VITAL</t>
  </si>
  <si>
    <t>Syschem (India) Ltd</t>
  </si>
  <si>
    <t>SYSCHEM</t>
  </si>
  <si>
    <t>Sikko Industries Ltd</t>
  </si>
  <si>
    <t>SIKKO</t>
  </si>
  <si>
    <t>DHP India Ltd</t>
  </si>
  <si>
    <t>DHPIND</t>
  </si>
  <si>
    <t>Basant Agro Tech (India) Ltd</t>
  </si>
  <si>
    <t>BASANTGL</t>
  </si>
  <si>
    <t>Ovobel Foods Ltd</t>
  </si>
  <si>
    <t>OVOBELE</t>
  </si>
  <si>
    <t>Odyssey Technologies Ltd</t>
  </si>
  <si>
    <t>ODYSSEY</t>
  </si>
  <si>
    <t>Keynote Financial Services Ltd</t>
  </si>
  <si>
    <t>KEYFINSERV</t>
  </si>
  <si>
    <t>Indian Infotech and Software Ltd</t>
  </si>
  <si>
    <t>INDINFO</t>
  </si>
  <si>
    <t>B &amp; A Ltd</t>
  </si>
  <si>
    <t>BNALTD</t>
  </si>
  <si>
    <t>Oxygenta Pharmaceutical Ltd</t>
  </si>
  <si>
    <t>OXYGENTAPH</t>
  </si>
  <si>
    <t>Shradha AI Technologies Ltd</t>
  </si>
  <si>
    <t>SHRAAITECH</t>
  </si>
  <si>
    <t>Oil &amp; Gas Drilling</t>
  </si>
  <si>
    <t>Globe International Carriers Ltd</t>
  </si>
  <si>
    <t>GICL</t>
  </si>
  <si>
    <t>Atam Valves Ltd</t>
  </si>
  <si>
    <t>ATAM</t>
  </si>
  <si>
    <t>Polson Ltd</t>
  </si>
  <si>
    <t>POLSON</t>
  </si>
  <si>
    <t>Genpharmasec Ltd</t>
  </si>
  <si>
    <t>GENPHARMA</t>
  </si>
  <si>
    <t>Gayatri Projects Ltd</t>
  </si>
  <si>
    <t>GAYAPROJ</t>
  </si>
  <si>
    <t>Mahalaxmi Rubtech Ltd</t>
  </si>
  <si>
    <t>MHLXMIRU</t>
  </si>
  <si>
    <t>Hilton Metal Forging Ltd</t>
  </si>
  <si>
    <t>HILTON</t>
  </si>
  <si>
    <t>Xelpmoc Design and Tech Ltd</t>
  </si>
  <si>
    <t>XELPMOC</t>
  </si>
  <si>
    <t>Standard Industries Ltd</t>
  </si>
  <si>
    <t>SIL</t>
  </si>
  <si>
    <t>ATV Projects India Ltd</t>
  </si>
  <si>
    <t>ATVPR</t>
  </si>
  <si>
    <t>Kaira Can Co Ltd</t>
  </si>
  <si>
    <t>KAIRA</t>
  </si>
  <si>
    <t>Kalyani Forge Ltd</t>
  </si>
  <si>
    <t>KALYANIFRG</t>
  </si>
  <si>
    <t>Mukta Arts Ltd</t>
  </si>
  <si>
    <t>MUKTAARTS</t>
  </si>
  <si>
    <t>Gujarat Natural Resources Ltd</t>
  </si>
  <si>
    <t>GNRL</t>
  </si>
  <si>
    <t>Salasar Exteriors and Contour Ltd</t>
  </si>
  <si>
    <t>SECL</t>
  </si>
  <si>
    <t>Gillanders Arbuthnot &amp; Co Ltd</t>
  </si>
  <si>
    <t>GILLANDERS</t>
  </si>
  <si>
    <t>Bright Brothers Ltd</t>
  </si>
  <si>
    <t>BRIGHTBR</t>
  </si>
  <si>
    <t>Avance Technologies Ltd</t>
  </si>
  <si>
    <t>AVANCE</t>
  </si>
  <si>
    <t>Samor Reality Ltd</t>
  </si>
  <si>
    <t>SAMOR</t>
  </si>
  <si>
    <t>Sal Automotive Ltd</t>
  </si>
  <si>
    <t>SALAUTO</t>
  </si>
  <si>
    <t>Indian Acrylics Ltd</t>
  </si>
  <si>
    <t>INDIANACRY</t>
  </si>
  <si>
    <t>Eyantra Ventures Ltd</t>
  </si>
  <si>
    <t>EY</t>
  </si>
  <si>
    <t>Gokak Textiles Ltd</t>
  </si>
  <si>
    <t>GOKAKTEX</t>
  </si>
  <si>
    <t>SPL Industries Ltd</t>
  </si>
  <si>
    <t>SPLIL</t>
  </si>
  <si>
    <t>Samrat Forgings Ltd</t>
  </si>
  <si>
    <t>SAMRATFORG</t>
  </si>
  <si>
    <t>Rulka Electricals Ltd</t>
  </si>
  <si>
    <t>RULKA</t>
  </si>
  <si>
    <t>Nagpur Power and Industries Ltd</t>
  </si>
  <si>
    <t>NAGPI</t>
  </si>
  <si>
    <t>Ekansh Concepts Ltd</t>
  </si>
  <si>
    <t>EKANSH</t>
  </si>
  <si>
    <t>SunGarner Energies Ltd</t>
  </si>
  <si>
    <t>SEL</t>
  </si>
  <si>
    <t>Key Corp Ltd</t>
  </si>
  <si>
    <t>KEYCORP</t>
  </si>
  <si>
    <t>Sunlite Recycling Industries Ltd</t>
  </si>
  <si>
    <t>SUNLITE</t>
  </si>
  <si>
    <t>7Seas Entertainment Ltd</t>
  </si>
  <si>
    <t>7SEASL</t>
  </si>
  <si>
    <t>Interactive Home Entertainment</t>
  </si>
  <si>
    <t>Ecoplast Ltd</t>
  </si>
  <si>
    <t>ECOPLAST</t>
  </si>
  <si>
    <t>De Neers Tools Ltd</t>
  </si>
  <si>
    <t>DENEERS</t>
  </si>
  <si>
    <t>Haryana Capfin Ltd</t>
  </si>
  <si>
    <t>HARYNACAP</t>
  </si>
  <si>
    <t>Divine Power Energy Ltd</t>
  </si>
  <si>
    <t>DPEL</t>
  </si>
  <si>
    <t>Kakatiya Cement Sugar and Industries Ltd</t>
  </si>
  <si>
    <t>KAKATCEM</t>
  </si>
  <si>
    <t>Reliance Chemotex Industries Ltd</t>
  </si>
  <si>
    <t>RELCHEMQ</t>
  </si>
  <si>
    <t>Anmol India Ltd</t>
  </si>
  <si>
    <t>ANMOL</t>
  </si>
  <si>
    <t>Eros International Media Ltd</t>
  </si>
  <si>
    <t>EROSMEDIA</t>
  </si>
  <si>
    <t>Raja Bahadur International Ltd</t>
  </si>
  <si>
    <t>RAJABAH</t>
  </si>
  <si>
    <t>Suryalata Spinning Mills Ltd</t>
  </si>
  <si>
    <t>SURYALA</t>
  </si>
  <si>
    <t>Rishiroop Ltd</t>
  </si>
  <si>
    <t>RISHIROOP</t>
  </si>
  <si>
    <t>Calcom Vision Ltd</t>
  </si>
  <si>
    <t>CALCOM</t>
  </si>
  <si>
    <t>Prizor Viztech Ltd</t>
  </si>
  <si>
    <t>PRIZOR</t>
  </si>
  <si>
    <t>AKI India Ltd</t>
  </si>
  <si>
    <t>AKI</t>
  </si>
  <si>
    <t>DIGJAM Ltd</t>
  </si>
  <si>
    <t>DIGJAMLMTD</t>
  </si>
  <si>
    <t>Dcm Ltd</t>
  </si>
  <si>
    <t>DCM</t>
  </si>
  <si>
    <t>Bhandari Hosiery Exports Ltd</t>
  </si>
  <si>
    <t>BHANDARI</t>
  </si>
  <si>
    <t>Electro Force (India) Ltd</t>
  </si>
  <si>
    <t>EFORCE</t>
  </si>
  <si>
    <t>Electronic Equipment &amp; Parts</t>
  </si>
  <si>
    <t>Vibrant Global Capital Ltd</t>
  </si>
  <si>
    <t>VGCL</t>
  </si>
  <si>
    <t>Ashapura Logistics Ltd</t>
  </si>
  <si>
    <t>ASHALOG</t>
  </si>
  <si>
    <t>Reliance Naval and Engineering Ltd</t>
  </si>
  <si>
    <t>RNAVAL</t>
  </si>
  <si>
    <t>Flex Foods Ltd</t>
  </si>
  <si>
    <t>FLEXFO</t>
  </si>
  <si>
    <t>Smruthi Organics Ltd</t>
  </si>
  <si>
    <t>SMRUTHIORG</t>
  </si>
  <si>
    <t>Beardsell Ltd</t>
  </si>
  <si>
    <t>BEARDSELL</t>
  </si>
  <si>
    <t>Western India Plywoods Ltd</t>
  </si>
  <si>
    <t>WIPL</t>
  </si>
  <si>
    <t>BN Rathi Securities Ltd</t>
  </si>
  <si>
    <t>BNRSEC</t>
  </si>
  <si>
    <t>Forcas Studio Ltd</t>
  </si>
  <si>
    <t>FORCAS</t>
  </si>
  <si>
    <t>Shreeji Translogistics Ltd</t>
  </si>
  <si>
    <t>STL</t>
  </si>
  <si>
    <t>Ganges Securities Ltd</t>
  </si>
  <si>
    <t>GANGESSECU</t>
  </si>
  <si>
    <t>Kohinoor Foods Ltd</t>
  </si>
  <si>
    <t>KOHINOOR</t>
  </si>
  <si>
    <t>Hindprakash Industries Ltd</t>
  </si>
  <si>
    <t>HPIL</t>
  </si>
  <si>
    <t>Homesfy Realty Ltd</t>
  </si>
  <si>
    <t>HOMESFY</t>
  </si>
  <si>
    <t>Patel Integrated Logistics Ltd</t>
  </si>
  <si>
    <t>PATINTLOG</t>
  </si>
  <si>
    <t>MPS Infotecnics Ltd</t>
  </si>
  <si>
    <t>VISESHINFO</t>
  </si>
  <si>
    <t>Piccadily Sugar and Allied Industries Ltd</t>
  </si>
  <si>
    <t>PICCASUG</t>
  </si>
  <si>
    <t>Hindustan Appliances Ltd</t>
  </si>
  <si>
    <t>HINDAPL</t>
  </si>
  <si>
    <t>Sotac Pharmaceuticals Ltd</t>
  </si>
  <si>
    <t>SOTAC</t>
  </si>
  <si>
    <t>Avro India Ltd</t>
  </si>
  <si>
    <t>AVROIND</t>
  </si>
  <si>
    <t>BCPL Railway Infrastructure Ltd</t>
  </si>
  <si>
    <t>BCPL</t>
  </si>
  <si>
    <t>Zeal Aqua Ltd</t>
  </si>
  <si>
    <t>Yogi Ltd</t>
  </si>
  <si>
    <t>YOGI</t>
  </si>
  <si>
    <t>Shri Techtex Ltd</t>
  </si>
  <si>
    <t>SHRITECH</t>
  </si>
  <si>
    <t>Pramara Promotions Ltd</t>
  </si>
  <si>
    <t>PRAMARA</t>
  </si>
  <si>
    <t>Garg Furnace Ltd</t>
  </si>
  <si>
    <t>GARGFUR</t>
  </si>
  <si>
    <t>Nippon India ETF Nifty PSU Bank BeES</t>
  </si>
  <si>
    <t>PSUBNKBEES</t>
  </si>
  <si>
    <t>Swati Projects Ltd</t>
  </si>
  <si>
    <t>SWATIPRO</t>
  </si>
  <si>
    <t>DB (International) Stock Brokers Ltd</t>
  </si>
  <si>
    <t>DBSTOCKBRO</t>
  </si>
  <si>
    <t>Ultracab (India) Ltd</t>
  </si>
  <si>
    <t>ULTRACAB</t>
  </si>
  <si>
    <t>Motor and General Finance Ltd</t>
  </si>
  <si>
    <t>MOTOGENFIN</t>
  </si>
  <si>
    <t>ITL Industries Ltd</t>
  </si>
  <si>
    <t>ITL</t>
  </si>
  <si>
    <t>Surya Lakshmi Cotton Mills Ltd</t>
  </si>
  <si>
    <t>SURYALAXMI</t>
  </si>
  <si>
    <t>Indian Card Clothing Company Ltd</t>
  </si>
  <si>
    <t>INDIANCARD</t>
  </si>
  <si>
    <t>Bharat Gears Ltd</t>
  </si>
  <si>
    <t>BHARATGEAR</t>
  </si>
  <si>
    <t>Machino Plastics Ltd</t>
  </si>
  <si>
    <t>MACPLASQ</t>
  </si>
  <si>
    <t>Narbada Gems and Jewellery Ltd</t>
  </si>
  <si>
    <t>NARBADA</t>
  </si>
  <si>
    <t>Shah Alloys Ltd</t>
  </si>
  <si>
    <t>SHAHALLOYS</t>
  </si>
  <si>
    <t>Indsil Hydro Power and Manganese Ltd</t>
  </si>
  <si>
    <t>INDSILHYD</t>
  </si>
  <si>
    <t>Manas Properties Ltd</t>
  </si>
  <si>
    <t>MANAS</t>
  </si>
  <si>
    <t>Integrated Personnel Services Ltd</t>
  </si>
  <si>
    <t>IPSL</t>
  </si>
  <si>
    <t>Globe Textiles (India) Ltd</t>
  </si>
  <si>
    <t>GLOBE</t>
  </si>
  <si>
    <t>Ansal Housing Ltd</t>
  </si>
  <si>
    <t>ANSALHSG</t>
  </si>
  <si>
    <t>Pioneer Embroideries Ltd</t>
  </si>
  <si>
    <t>PIONEEREMB</t>
  </si>
  <si>
    <t>Ambey Laboratories Ltd</t>
  </si>
  <si>
    <t>AMBEY</t>
  </si>
  <si>
    <t>Vedavaag Systems Ltd</t>
  </si>
  <si>
    <t>VEDAVAAG</t>
  </si>
  <si>
    <t>SNL Bearings Ltd</t>
  </si>
  <si>
    <t>SNL</t>
  </si>
  <si>
    <t>Tamboli Industries Ltd</t>
  </si>
  <si>
    <t>TAMBOLIIN</t>
  </si>
  <si>
    <t>Kovilpatti Lakshmi Roller Flour Mills Ltd</t>
  </si>
  <si>
    <t>KLRFM</t>
  </si>
  <si>
    <t>Setco Automotive Ltd</t>
  </si>
  <si>
    <t>SETCO</t>
  </si>
  <si>
    <t>Zenith Steel Pipes &amp; Industries Ltd</t>
  </si>
  <si>
    <t>ZENITHSTL</t>
  </si>
  <si>
    <t>Art Nirman Ltd</t>
  </si>
  <si>
    <t>ARTNIRMAN</t>
  </si>
  <si>
    <t>Jamshri Realty Ltd</t>
  </si>
  <si>
    <t>JAMSHRI</t>
  </si>
  <si>
    <t>Real Estate Operating Companies</t>
  </si>
  <si>
    <t>Kesar Enterprises Ltd</t>
  </si>
  <si>
    <t>KESARENT</t>
  </si>
  <si>
    <t>Constronics Infra Ltd</t>
  </si>
  <si>
    <t>CONSTRONIC</t>
  </si>
  <si>
    <t>Teamo Productions HQ Ltd</t>
  </si>
  <si>
    <t>TPHQ</t>
  </si>
  <si>
    <t>Latteys Industries Ltd</t>
  </si>
  <si>
    <t>LATTEYS</t>
  </si>
  <si>
    <t>Cerebra Integrated Technologies Ltd</t>
  </si>
  <si>
    <t>CEREBRAINT</t>
  </si>
  <si>
    <t>Raghuvansh Agrofarms Ltd</t>
  </si>
  <si>
    <t>RAFL</t>
  </si>
  <si>
    <t>Saumya Consultants Ltd</t>
  </si>
  <si>
    <t>SAUMYA</t>
  </si>
  <si>
    <t>Aluwind Architectural Ltd</t>
  </si>
  <si>
    <t>ALUWIND</t>
  </si>
  <si>
    <t>Hemant Surgical Industries Ltd</t>
  </si>
  <si>
    <t>HSIL</t>
  </si>
  <si>
    <t>Health Care Distributors</t>
  </si>
  <si>
    <t>Radhe Developers (India) Ltd</t>
  </si>
  <si>
    <t>RADHEDE</t>
  </si>
  <si>
    <t>Premco Global Ltd</t>
  </si>
  <si>
    <t>PREMCO</t>
  </si>
  <si>
    <t>Parvati Sweetners and Power Ltd</t>
  </si>
  <si>
    <t>PARVATI</t>
  </si>
  <si>
    <t>Vaidya Sane Ayurved Laboratories Ltd</t>
  </si>
  <si>
    <t>MADHAVBAUG</t>
  </si>
  <si>
    <t>Sizemasters Technology Ltd</t>
  </si>
  <si>
    <t>SIZEMASTER</t>
  </si>
  <si>
    <t>Prakash Steelage Ltd</t>
  </si>
  <si>
    <t>PRAKASHSTL</t>
  </si>
  <si>
    <t>CNI Research Ltd</t>
  </si>
  <si>
    <t>CNIRESLTD</t>
  </si>
  <si>
    <t>Jainam Ferro Alloys (I) Ltd</t>
  </si>
  <si>
    <t>JAINAM</t>
  </si>
  <si>
    <t>Deepak Spinners Ltd</t>
  </si>
  <si>
    <t>DEEPAKSP</t>
  </si>
  <si>
    <t>Munoth Capital Market Ltd</t>
  </si>
  <si>
    <t>MUNCAPM</t>
  </si>
  <si>
    <t>CG VAK Software and Exports Ltd</t>
  </si>
  <si>
    <t>CGVAK</t>
  </si>
  <si>
    <t>Dhruva Capital Services Ltd</t>
  </si>
  <si>
    <t>DHRUVCA</t>
  </si>
  <si>
    <t>Active Clothing Co Ltd</t>
  </si>
  <si>
    <t>ACTIVE</t>
  </si>
  <si>
    <t>Winsome Breweries Ltd</t>
  </si>
  <si>
    <t>WINSOMBR</t>
  </si>
  <si>
    <t>Brewers</t>
  </si>
  <si>
    <t>Relicab Cable Manufacturing Ltd</t>
  </si>
  <si>
    <t>RELICAB</t>
  </si>
  <si>
    <t>Salona Cotspin Ltd</t>
  </si>
  <si>
    <t>SALONA</t>
  </si>
  <si>
    <t>Krishanveer Forge Ltd</t>
  </si>
  <si>
    <t>KVFORGE</t>
  </si>
  <si>
    <t>Aditya Ultra Steel Ltd</t>
  </si>
  <si>
    <t>AUSL</t>
  </si>
  <si>
    <t>K I C Metaliks Ltd</t>
  </si>
  <si>
    <t>KAJARIR</t>
  </si>
  <si>
    <t>Steelman Telecom Ltd</t>
  </si>
  <si>
    <t>STML</t>
  </si>
  <si>
    <t>Integrated Telecommunication Services</t>
  </si>
  <si>
    <t>Steel City Securities Ltd</t>
  </si>
  <si>
    <t>STEELCITY</t>
  </si>
  <si>
    <t>Arvind and Company Shipping Agencies Ltd</t>
  </si>
  <si>
    <t>ACSAL</t>
  </si>
  <si>
    <t>Mysore Petro Chemicals Ltd</t>
  </si>
  <si>
    <t>MYSORPETRO</t>
  </si>
  <si>
    <t>Prudential Sugar Corp Ltd</t>
  </si>
  <si>
    <t>PRUDMOULI</t>
  </si>
  <si>
    <t>Lotus Eye Hospital and Institute Ltd</t>
  </si>
  <si>
    <t>LOTUSEYE</t>
  </si>
  <si>
    <t>BN Holdings Ltd</t>
  </si>
  <si>
    <t>BNHOLDINGS</t>
  </si>
  <si>
    <t>India Steel Works Ltd</t>
  </si>
  <si>
    <t>ISWL</t>
  </si>
  <si>
    <t>Destiny Logistics &amp; Infra Ltd</t>
  </si>
  <si>
    <t>DESTINY</t>
  </si>
  <si>
    <t>WSFx Global Pay Ltd</t>
  </si>
  <si>
    <t>WSFX</t>
  </si>
  <si>
    <t>Bodhi Tree Multimedia Ltd</t>
  </si>
  <si>
    <t>BTML</t>
  </si>
  <si>
    <t>Kundan Edifice Ltd</t>
  </si>
  <si>
    <t>KEL</t>
  </si>
  <si>
    <t>Amarjothi Spinning Mills Ltd</t>
  </si>
  <si>
    <t>AMARJOTHI</t>
  </si>
  <si>
    <t>Ajooni Biotech Ltd</t>
  </si>
  <si>
    <t>AJOONI</t>
  </si>
  <si>
    <t>Rudra Gas Enterprise Ltd</t>
  </si>
  <si>
    <t>RUDRAGAS</t>
  </si>
  <si>
    <t>Tirupati Starch &amp; Chemicals Ltd</t>
  </si>
  <si>
    <t>TIRUSTA</t>
  </si>
  <si>
    <t>Credent Global Finance Ltd</t>
  </si>
  <si>
    <t>CGFL</t>
  </si>
  <si>
    <t>Zenith Exports Ltd</t>
  </si>
  <si>
    <t>ZENITHEXPO</t>
  </si>
  <si>
    <t>Total Transport Systems Ltd</t>
  </si>
  <si>
    <t>TOTAL</t>
  </si>
  <si>
    <t>Enfuse Solutions Ltd</t>
  </si>
  <si>
    <t>ENFUSE</t>
  </si>
  <si>
    <t>Healthy Life Agritec Ltd</t>
  </si>
  <si>
    <t>HEALTHYLIFE</t>
  </si>
  <si>
    <t>Food Distributors</t>
  </si>
  <si>
    <t>Bilcare Ltd</t>
  </si>
  <si>
    <t>BI</t>
  </si>
  <si>
    <t>Modulex Construction Technologies Ltd</t>
  </si>
  <si>
    <t>MODULEX</t>
  </si>
  <si>
    <t>Vaswani Industries Ltd</t>
  </si>
  <si>
    <t>VASWANI</t>
  </si>
  <si>
    <t>Bhilwara Spinners Ltd</t>
  </si>
  <si>
    <t>BHILSPIN</t>
  </si>
  <si>
    <t>Swastik Pipe Ltd</t>
  </si>
  <si>
    <t>SWASTIK</t>
  </si>
  <si>
    <t>Marble City India Ltd</t>
  </si>
  <si>
    <t>MARBLE</t>
  </si>
  <si>
    <t>Construction Materials</t>
  </si>
  <si>
    <t>Bhagwati Autocast Ltd</t>
  </si>
  <si>
    <t>BGWTATO</t>
  </si>
  <si>
    <t>COSCO (India) Ltd</t>
  </si>
  <si>
    <t>COSCO</t>
  </si>
  <si>
    <t>Athena Global Technologies Ltd</t>
  </si>
  <si>
    <t>ATHENAGLO</t>
  </si>
  <si>
    <t>Sumuka Agro Industries Ltd</t>
  </si>
  <si>
    <t>SUMUKA</t>
  </si>
  <si>
    <t>Accel Ltd</t>
  </si>
  <si>
    <t>ACCEL</t>
  </si>
  <si>
    <t>Sprayking Ltd</t>
  </si>
  <si>
    <t>SPRAYKING</t>
  </si>
  <si>
    <t>Unifinz Capital India Ltd</t>
  </si>
  <si>
    <t>UCIL</t>
  </si>
  <si>
    <t>Scanpoint Geomatics Ltd</t>
  </si>
  <si>
    <t>SCANPGEOM</t>
  </si>
  <si>
    <t>Rungta Irrigation Ltd</t>
  </si>
  <si>
    <t>RUNGTAIR</t>
  </si>
  <si>
    <t>Raaj Medisafe India Ltd</t>
  </si>
  <si>
    <t>RAAJMEDI</t>
  </si>
  <si>
    <t>3rd Rock Multimedia Ltd</t>
  </si>
  <si>
    <t>3RDROCK</t>
  </si>
  <si>
    <t>GV Films Ltd</t>
  </si>
  <si>
    <t>GVFILM</t>
  </si>
  <si>
    <t>Diensten Tech Ltd</t>
  </si>
  <si>
    <t>DTL</t>
  </si>
  <si>
    <t>Simmonds Marshall Ltd</t>
  </si>
  <si>
    <t>SIMMOND</t>
  </si>
  <si>
    <t>Dynavision Ltd</t>
  </si>
  <si>
    <t>DYNAVSN</t>
  </si>
  <si>
    <t>Ascom Leasing &amp; Investments Ltd</t>
  </si>
  <si>
    <t>ASCOM</t>
  </si>
  <si>
    <t>Accuracy Shipping Ltd</t>
  </si>
  <si>
    <t>ACCURACY</t>
  </si>
  <si>
    <t>Precision Metaliks Ltd</t>
  </si>
  <si>
    <t>PRECISION</t>
  </si>
  <si>
    <t>Ganga Papers India Ltd</t>
  </si>
  <si>
    <t>GANGAPA</t>
  </si>
  <si>
    <t>Shervani Industrial Syndicate Ltd</t>
  </si>
  <si>
    <t>SHERVANI</t>
  </si>
  <si>
    <t>BITS Ltd</t>
  </si>
  <si>
    <t>BITS</t>
  </si>
  <si>
    <t>Bengal Tea &amp; Fabrics Ltd</t>
  </si>
  <si>
    <t>BENGALT</t>
  </si>
  <si>
    <t>Kotak S&amp;P BSE Sensex ETF</t>
  </si>
  <si>
    <t>SENSEX1</t>
  </si>
  <si>
    <t>Gujchem Distillers India Ltd</t>
  </si>
  <si>
    <t>GUJCMDS</t>
  </si>
  <si>
    <t>New Swan Multitech Ltd</t>
  </si>
  <si>
    <t>SWANAGRO</t>
  </si>
  <si>
    <t>Virat Crane Industries Ltd</t>
  </si>
  <si>
    <t>VIRATCRA</t>
  </si>
  <si>
    <t>HB Portfolio Ltd</t>
  </si>
  <si>
    <t>HBPOR</t>
  </si>
  <si>
    <t>Ansal Buildwell Ltd</t>
  </si>
  <si>
    <t>ANSALBU</t>
  </si>
  <si>
    <t>Palash Securities Ltd</t>
  </si>
  <si>
    <t>PALASHSECU</t>
  </si>
  <si>
    <t>Dhatre Udyog Ltd</t>
  </si>
  <si>
    <t>DHATRE</t>
  </si>
  <si>
    <t>Arnold Holdings Ltd</t>
  </si>
  <si>
    <t>ARNOLD</t>
  </si>
  <si>
    <t>Atishay Ltd</t>
  </si>
  <si>
    <t>ATISHAY</t>
  </si>
  <si>
    <t>Rexnord Electronics and Controls Ltd</t>
  </si>
  <si>
    <t>REXNORD</t>
  </si>
  <si>
    <t>United Van Der Horst Ltd</t>
  </si>
  <si>
    <t>UVDRHOR</t>
  </si>
  <si>
    <t>ICICI Prudential Nifty Next 50 ETF</t>
  </si>
  <si>
    <t>NEXT50IETF</t>
  </si>
  <si>
    <t>Srestha Finvest Ltd</t>
  </si>
  <si>
    <t>SRESTHA</t>
  </si>
  <si>
    <t>AMD Industries Ltd</t>
  </si>
  <si>
    <t>AMDIND</t>
  </si>
  <si>
    <t>Ai Champdany Industries Ltd</t>
  </si>
  <si>
    <t>AICHAMP</t>
  </si>
  <si>
    <t>Ahlada Engineers Ltd</t>
  </si>
  <si>
    <t>AHLADA</t>
  </si>
  <si>
    <t>Panyam Cements And Mineral Industrties Ltd</t>
  </si>
  <si>
    <t>PANCM</t>
  </si>
  <si>
    <t>Sayaji Industries Ltd</t>
  </si>
  <si>
    <t>SAYAJIIND</t>
  </si>
  <si>
    <t>Srivasavi Adhesive Tapes Ltd</t>
  </si>
  <si>
    <t>SRIVASAVI</t>
  </si>
  <si>
    <t>Baweja Studios Ltd</t>
  </si>
  <si>
    <t>BAWEJA</t>
  </si>
  <si>
    <t>Shristi Infrastructure Development Corporation Ltd</t>
  </si>
  <si>
    <t>SHRISTI</t>
  </si>
  <si>
    <t>Apis India Ltd</t>
  </si>
  <si>
    <t>APIS</t>
  </si>
  <si>
    <t>Wallfort Financial Services Ltd</t>
  </si>
  <si>
    <t>WALLFORT</t>
  </si>
  <si>
    <t>Pharmaids Pharmaceuticals Ltd</t>
  </si>
  <si>
    <t>PHARMAID</t>
  </si>
  <si>
    <t>Shri Gang Industries and Allied Products Ltd</t>
  </si>
  <si>
    <t>SHRIGANG</t>
  </si>
  <si>
    <t>GTV Engineering Ltd</t>
  </si>
  <si>
    <t>GTV</t>
  </si>
  <si>
    <t>Goyal Aluminiums Ltd</t>
  </si>
  <si>
    <t>GOYALALUM</t>
  </si>
  <si>
    <t>Sharp Chucks and Machines Ltd</t>
  </si>
  <si>
    <t>SCML</t>
  </si>
  <si>
    <t>Sagarsoft (India) Ltd</t>
  </si>
  <si>
    <t>SAGARSOFT</t>
  </si>
  <si>
    <t>Swashthik Plascon Ltd</t>
  </si>
  <si>
    <t>SPL</t>
  </si>
  <si>
    <t>Colab Cloud Platforms Ltd</t>
  </si>
  <si>
    <t>COLABCLOUD</t>
  </si>
  <si>
    <t>Gayatri Sugars Ltd</t>
  </si>
  <si>
    <t>GAYATRI</t>
  </si>
  <si>
    <t>Polychem Ltd</t>
  </si>
  <si>
    <t>POLYCHEM</t>
  </si>
  <si>
    <t>Kothari Fermentation and Biochem Ltd</t>
  </si>
  <si>
    <t>KFBL</t>
  </si>
  <si>
    <t>Transteel Seating Technologies Ltd</t>
  </si>
  <si>
    <t>TRANSTEEL</t>
  </si>
  <si>
    <t>Cubex Tubings Ltd</t>
  </si>
  <si>
    <t>CUBEXTUB</t>
  </si>
  <si>
    <t>Rishi Laser Ltd</t>
  </si>
  <si>
    <t>RISHILASE</t>
  </si>
  <si>
    <t>Semac Consultants Ltd</t>
  </si>
  <si>
    <t>SEMAC</t>
  </si>
  <si>
    <t>WeP Solutions Ltd</t>
  </si>
  <si>
    <t>WEPSOLN</t>
  </si>
  <si>
    <t>Super Tannery Ltd</t>
  </si>
  <si>
    <t>SUPTANERY</t>
  </si>
  <si>
    <t>Nath Industries Ltd</t>
  </si>
  <si>
    <t>NATHIND</t>
  </si>
  <si>
    <t>Jhandewalas Foods Ltd</t>
  </si>
  <si>
    <t>JFL</t>
  </si>
  <si>
    <t>Biofil Chemicals and Pharmaceuticals Ltd</t>
  </si>
  <si>
    <t>BIOFILCHEM</t>
  </si>
  <si>
    <t>Lahoti Overseas Ltd</t>
  </si>
  <si>
    <t>LAHOTIOV</t>
  </si>
  <si>
    <t>Parnax Lab Ltd</t>
  </si>
  <si>
    <t>PARNAXLAB</t>
  </si>
  <si>
    <t>Aksh Optifibre Ltd</t>
  </si>
  <si>
    <t>AKSHOPTFBR</t>
  </si>
  <si>
    <t>Asit C Mehta Financial Services Ltd</t>
  </si>
  <si>
    <t>ASITCFIN</t>
  </si>
  <si>
    <t>Bhagyanagar Properties Ltd</t>
  </si>
  <si>
    <t>BHAGYAPROP</t>
  </si>
  <si>
    <t>Promax Power Ltd</t>
  </si>
  <si>
    <t>PROMAX</t>
  </si>
  <si>
    <t>Gujarat Toolroom Ltd</t>
  </si>
  <si>
    <t>GUJTLRM</t>
  </si>
  <si>
    <t>Macobs Technologies Ltd</t>
  </si>
  <si>
    <t>MACOBSTECH</t>
  </si>
  <si>
    <t>Aesthetik Engineers Ltd</t>
  </si>
  <si>
    <t>AESTHETIK</t>
  </si>
  <si>
    <t>VMS Industries Ltd</t>
  </si>
  <si>
    <t>VMS</t>
  </si>
  <si>
    <t>Akshar Spintex Ltd</t>
  </si>
  <si>
    <t>AKSHAR</t>
  </si>
  <si>
    <t>Veekayem Fashion &amp; Apparels Ltd</t>
  </si>
  <si>
    <t>VEEKAYEM</t>
  </si>
  <si>
    <t>Sundaram Multi Pap Ltd</t>
  </si>
  <si>
    <t>SUNDARAM</t>
  </si>
  <si>
    <t>Aztec Fluids &amp; Machinery Ltd</t>
  </si>
  <si>
    <t>AZTEC</t>
  </si>
  <si>
    <t>Bansal Roofing Products Ltd</t>
  </si>
  <si>
    <t>BRPL</t>
  </si>
  <si>
    <t>Thacker and Company Ltd</t>
  </si>
  <si>
    <t>THACKER</t>
  </si>
  <si>
    <t>Landmark Property Development Co Ltd</t>
  </si>
  <si>
    <t>LPDC</t>
  </si>
  <si>
    <t>Nidhi Granites Ltd</t>
  </si>
  <si>
    <t>NIDHGRN</t>
  </si>
  <si>
    <t>DRS Dilip Roadlines Ltd</t>
  </si>
  <si>
    <t>DRSDILIP</t>
  </si>
  <si>
    <t>National Fittings Ltd</t>
  </si>
  <si>
    <t>NATFIT</t>
  </si>
  <si>
    <t>Vishal Bearings Ltd</t>
  </si>
  <si>
    <t>VISHALBL</t>
  </si>
  <si>
    <t>Dangee Dums Ltd</t>
  </si>
  <si>
    <t>DANGEE</t>
  </si>
  <si>
    <t>Agri-Tech (India) Ltd</t>
  </si>
  <si>
    <t>AGRITECH</t>
  </si>
  <si>
    <t>Fiberweb (India) Ltd</t>
  </si>
  <si>
    <t>FIBERWEB</t>
  </si>
  <si>
    <t>Himalaya Food International Ltd</t>
  </si>
  <si>
    <t>HFIL</t>
  </si>
  <si>
    <t>Kemp and Company Ltd</t>
  </si>
  <si>
    <t>KEMP</t>
  </si>
  <si>
    <t>Sanco Trans Ltd</t>
  </si>
  <si>
    <t>SANCTRN</t>
  </si>
  <si>
    <t>Lasa Supergenerics Ltd</t>
  </si>
  <si>
    <t>LASA</t>
  </si>
  <si>
    <t>Cravatex Ltd</t>
  </si>
  <si>
    <t>CRAVATEX</t>
  </si>
  <si>
    <t>Marco Cables &amp; Conductors Ltd</t>
  </si>
  <si>
    <t>MARCO</t>
  </si>
  <si>
    <t>Barak Valley Cements Ltd</t>
  </si>
  <si>
    <t>BVCL</t>
  </si>
  <si>
    <t>Banka BioLoo Ltd</t>
  </si>
  <si>
    <t>BANKA</t>
  </si>
  <si>
    <t>Modern Dairies Ltd</t>
  </si>
  <si>
    <t>MODAIRY</t>
  </si>
  <si>
    <t>Terai Tea Co Ltd</t>
  </si>
  <si>
    <t>TERAI</t>
  </si>
  <si>
    <t>Binayak Tex Processors Ltd</t>
  </si>
  <si>
    <t>ZBINTXPP</t>
  </si>
  <si>
    <t>Nagreeka Exports Ltd</t>
  </si>
  <si>
    <t>NAGREEKEXP</t>
  </si>
  <si>
    <t>Peria Karamalai Tea and Produce Company Ltd</t>
  </si>
  <si>
    <t>PKTEA</t>
  </si>
  <si>
    <t>Quantum Gold Fund</t>
  </si>
  <si>
    <t>QGOLDHALF</t>
  </si>
  <si>
    <t>Expo Gas Containers Ltd</t>
  </si>
  <si>
    <t>EXPOGAS</t>
  </si>
  <si>
    <t>Sameera Agro and Infra Ltd</t>
  </si>
  <si>
    <t>SAIFL</t>
  </si>
  <si>
    <t>Homebuilding</t>
  </si>
  <si>
    <t>HDFC S&amp;P BSE Sensex ETF</t>
  </si>
  <si>
    <t>HDFCSENSEX</t>
  </si>
  <si>
    <t>Graphisads Ltd</t>
  </si>
  <si>
    <t>GRAPHISAD</t>
  </si>
  <si>
    <t>B C C Fuba India Ltd</t>
  </si>
  <si>
    <t>BCCFUBA</t>
  </si>
  <si>
    <t>Phoenix International Ltd</t>
  </si>
  <si>
    <t>PHOENXINTL</t>
  </si>
  <si>
    <t>ARC Finance Ltd</t>
  </si>
  <si>
    <t>ARCFIN</t>
  </si>
  <si>
    <t>Party Cruisers Ltd</t>
  </si>
  <si>
    <t>PARTYCRUS</t>
  </si>
  <si>
    <t>Ausom Enterprise Ltd</t>
  </si>
  <si>
    <t>AUSOMENT</t>
  </si>
  <si>
    <t>Prerna Infrabuild Ltd</t>
  </si>
  <si>
    <t>PRERINFRA</t>
  </si>
  <si>
    <t>Ind Swift Ltd</t>
  </si>
  <si>
    <t>INDSWFTLTD</t>
  </si>
  <si>
    <t>Shalimar Wires Industries Ltd</t>
  </si>
  <si>
    <t>SHALIWIR</t>
  </si>
  <si>
    <t>Saptarishi Agro Industries Ltd</t>
  </si>
  <si>
    <t>SPTRSHI</t>
  </si>
  <si>
    <t>Maiden Forgings Ltd</t>
  </si>
  <si>
    <t>MAIDEN</t>
  </si>
  <si>
    <t>Money Masters Leasing and Finance Ltd</t>
  </si>
  <si>
    <t>MMLF</t>
  </si>
  <si>
    <t>Alkali Metals Ltd</t>
  </si>
  <si>
    <t>ALKALI</t>
  </si>
  <si>
    <t>Twentyfirst Century Management Services Ltd</t>
  </si>
  <si>
    <t>21STCENMGM</t>
  </si>
  <si>
    <t>Dhariwalcorp Ltd</t>
  </si>
  <si>
    <t>DHARIWAL</t>
  </si>
  <si>
    <t>Sampann Utpadan India Ltd</t>
  </si>
  <si>
    <t>SAMPANN</t>
  </si>
  <si>
    <t>Omnitex Industries (India) Ltd</t>
  </si>
  <si>
    <t>OMNITEX</t>
  </si>
  <si>
    <t>Bharat Immunologicals and Biologicals Corporation Ltd</t>
  </si>
  <si>
    <t>BIBCL</t>
  </si>
  <si>
    <t>Paras Petrofils Ltd</t>
  </si>
  <si>
    <t>PARASPETRO</t>
  </si>
  <si>
    <t>G. G. Automotive Gears Ltd</t>
  </si>
  <si>
    <t>GGAUTO</t>
  </si>
  <si>
    <t>Suraj Industries Ltd</t>
  </si>
  <si>
    <t>SURJIND</t>
  </si>
  <si>
    <t>Palred Technologies Ltd</t>
  </si>
  <si>
    <t>PALREDTEC</t>
  </si>
  <si>
    <t>Asarfi Hospital Ltd</t>
  </si>
  <si>
    <t>ASARFI</t>
  </si>
  <si>
    <t>Oriental Trimex Ltd</t>
  </si>
  <si>
    <t>ORIENTALTL</t>
  </si>
  <si>
    <t>Mercury Laboratories Ltd</t>
  </si>
  <si>
    <t>MERCURYLAB</t>
  </si>
  <si>
    <t>Master Components Ltd</t>
  </si>
  <si>
    <t>MASTER</t>
  </si>
  <si>
    <t>Future Consumer Ltd</t>
  </si>
  <si>
    <t>FCONSUMER</t>
  </si>
  <si>
    <t>BSEL Algo Ltd</t>
  </si>
  <si>
    <t>BSELALGO</t>
  </si>
  <si>
    <t>Aakash Exploration Services Ltd</t>
  </si>
  <si>
    <t>AAKASH</t>
  </si>
  <si>
    <t>My Mudra Fincorp Ltd</t>
  </si>
  <si>
    <t>MYMUDRA</t>
  </si>
  <si>
    <t>VL Infraprojects Ltd</t>
  </si>
  <si>
    <t>VLINFRA</t>
  </si>
  <si>
    <t>Quadrant Televentures Ltd</t>
  </si>
  <si>
    <t>QUADRANT</t>
  </si>
  <si>
    <t>Shanti Spintex Ltd</t>
  </si>
  <si>
    <t>SHANTIDENM</t>
  </si>
  <si>
    <t>Shubhshree Biofuels Energy Ltd</t>
  </si>
  <si>
    <t>SHUBHSHREE</t>
  </si>
  <si>
    <t>APM Industries Ltd</t>
  </si>
  <si>
    <t>APMIN</t>
  </si>
  <si>
    <t>Paramatrix Technologies Ltd</t>
  </si>
  <si>
    <t>PARAMATRIX</t>
  </si>
  <si>
    <t>Womancart Ltd</t>
  </si>
  <si>
    <t>WOMANCART</t>
  </si>
  <si>
    <t>Ishan Dyes and Chemicals Ltd</t>
  </si>
  <si>
    <t>ISHANCH</t>
  </si>
  <si>
    <t>Saboo Sodium Chloro Ltd</t>
  </si>
  <si>
    <t>SABOOSOD</t>
  </si>
  <si>
    <t>Travels &amp; Rentals Ltd</t>
  </si>
  <si>
    <t>TRAVELS</t>
  </si>
  <si>
    <t>Arshiya Ltd</t>
  </si>
  <si>
    <t>ARSHIYA</t>
  </si>
  <si>
    <t>MRP Agro Ltd</t>
  </si>
  <si>
    <t>MRP</t>
  </si>
  <si>
    <t>Cinevista Ltd</t>
  </si>
  <si>
    <t>CINEVISTA</t>
  </si>
  <si>
    <t>Facor Alloys Ltd</t>
  </si>
  <si>
    <t>FACORALL</t>
  </si>
  <si>
    <t>Holmarc Opto-Mechatronics Ltd</t>
  </si>
  <si>
    <t>HOLMARC</t>
  </si>
  <si>
    <t>Manglam Infra &amp; Engineering Ltd</t>
  </si>
  <si>
    <t>MIEL</t>
  </si>
  <si>
    <t>Sattrix Information Security Ltd</t>
  </si>
  <si>
    <t>SATTRIX</t>
  </si>
  <si>
    <t>Source Natural Foods and Herbal Supplements Ltd</t>
  </si>
  <si>
    <t>SOURCENTRL</t>
  </si>
  <si>
    <t>Orissa Bengal Carrier Ltd</t>
  </si>
  <si>
    <t>OBCL</t>
  </si>
  <si>
    <t>AK Spintex Ltd</t>
  </si>
  <si>
    <t>AKSPINTEX</t>
  </si>
  <si>
    <t>Auro Laboratories Ltd</t>
  </si>
  <si>
    <t>AUROLAB</t>
  </si>
  <si>
    <t>Akar Auto Industries Ltd</t>
  </si>
  <si>
    <t>AAIL</t>
  </si>
  <si>
    <t>TCI Industries Ltd</t>
  </si>
  <si>
    <t>TCIIND</t>
  </si>
  <si>
    <t>Tokyo Plast International Ltd</t>
  </si>
  <si>
    <t>TOKYOPLAST</t>
  </si>
  <si>
    <t>MEP Infrastructure Developers Ltd</t>
  </si>
  <si>
    <t>MEP</t>
  </si>
  <si>
    <t>Yarn Syndicate Ltd</t>
  </si>
  <si>
    <t>YARNSYN</t>
  </si>
  <si>
    <t>Alfred Herbert (India) Ltd</t>
  </si>
  <si>
    <t>ALFREDHE</t>
  </si>
  <si>
    <t>Soma Textiles &amp; Industries Ltd</t>
  </si>
  <si>
    <t>SOMATEX</t>
  </si>
  <si>
    <t>Abhinav Capital Services Ltd</t>
  </si>
  <si>
    <t>ABHICAP</t>
  </si>
  <si>
    <t>Rasi Electrodes Ltd</t>
  </si>
  <si>
    <t>RASIELEC</t>
  </si>
  <si>
    <t>Sangam Finserv Ltd</t>
  </si>
  <si>
    <t>SANGAMFIN</t>
  </si>
  <si>
    <t>Aspire &amp; Innovative Advertising Ltd</t>
  </si>
  <si>
    <t>ASPIRE</t>
  </si>
  <si>
    <t>Yaari Digital Integrated Services Ltd</t>
  </si>
  <si>
    <t>YAARI</t>
  </si>
  <si>
    <t>Three M Paper Boards Ltd</t>
  </si>
  <si>
    <t>THREEMPAPE</t>
  </si>
  <si>
    <t>Freshtrop Fruits Ltd</t>
  </si>
  <si>
    <t>FRSHTRP</t>
  </si>
  <si>
    <t>D &amp; H India Ltd</t>
  </si>
  <si>
    <t>DHINDIA</t>
  </si>
  <si>
    <t>Royal Cushion Vinyl Products Ltd</t>
  </si>
  <si>
    <t>ROYALCU</t>
  </si>
  <si>
    <t>Jasch Industries Ltd</t>
  </si>
  <si>
    <t>JASCH</t>
  </si>
  <si>
    <t>Resonance Specialties Ltd</t>
  </si>
  <si>
    <t>RESONANCE</t>
  </si>
  <si>
    <t>Brace Port Logistics Ltd</t>
  </si>
  <si>
    <t>BRACEPORT</t>
  </si>
  <si>
    <t>Energy Development Company Ltd</t>
  </si>
  <si>
    <t>ENERGYDEV</t>
  </si>
  <si>
    <t>Softrak Venture Investment Limited</t>
  </si>
  <si>
    <t>SOFTRAKV</t>
  </si>
  <si>
    <t>Mohite Industries Ltd</t>
  </si>
  <si>
    <t>MOHITE</t>
  </si>
  <si>
    <t>Ganesha Ecoverse Ltd</t>
  </si>
  <si>
    <t>GANVERSE</t>
  </si>
  <si>
    <t>Transcorp International Ltd</t>
  </si>
  <si>
    <t>TRANSCOR</t>
  </si>
  <si>
    <t>Ganga Forging Ltd</t>
  </si>
  <si>
    <t>GANGAFORGE</t>
  </si>
  <si>
    <t>Mayank Cattle Food Ltd</t>
  </si>
  <si>
    <t>MCFL</t>
  </si>
  <si>
    <t>Tanvi Foods (India) Ltd</t>
  </si>
  <si>
    <t>TANVI</t>
  </si>
  <si>
    <t>Jayant Infratech Ltd</t>
  </si>
  <si>
    <t>JAYANT</t>
  </si>
  <si>
    <t>Blue Pebble Ltd</t>
  </si>
  <si>
    <t>BLUEPEBBLE</t>
  </si>
  <si>
    <t>Creative Castings Ltd</t>
  </si>
  <si>
    <t>Sambhaav Media Ltd</t>
  </si>
  <si>
    <t>SAMBHAAV</t>
  </si>
  <si>
    <t>DRS Cargo Movers Ltd</t>
  </si>
  <si>
    <t>DRSCARGO</t>
  </si>
  <si>
    <t>Popees Cares Ltd</t>
  </si>
  <si>
    <t>POPEES</t>
  </si>
  <si>
    <t>Rachana Infrastructure Ltd</t>
  </si>
  <si>
    <t>RILINFRA</t>
  </si>
  <si>
    <t>Arabian Petroleum Ltd</t>
  </si>
  <si>
    <t>ARABIAN</t>
  </si>
  <si>
    <t>Silkflex Polymers (India) Ltd</t>
  </si>
  <si>
    <t>SILKFLEX</t>
  </si>
  <si>
    <t>Skil Infrastructure Ltd</t>
  </si>
  <si>
    <t>SKIL</t>
  </si>
  <si>
    <t>Balgopal Commercial Ltd</t>
  </si>
  <si>
    <t>BALGOPAL</t>
  </si>
  <si>
    <t>Olatech Solutions Ltd</t>
  </si>
  <si>
    <t>OLATECH</t>
  </si>
  <si>
    <t>Shetron Ltd</t>
  </si>
  <si>
    <t>SHETR</t>
  </si>
  <si>
    <t>Rainbow Foundations Ltd</t>
  </si>
  <si>
    <t>RAINBOWF</t>
  </si>
  <si>
    <t>Suvidhaa Infoserve Ltd</t>
  </si>
  <si>
    <t>SUVIDHAA</t>
  </si>
  <si>
    <t>Aprameya Engineering Ltd</t>
  </si>
  <si>
    <t>APRAMEYA</t>
  </si>
  <si>
    <t>Securekloud Technologies Ltd</t>
  </si>
  <si>
    <t>SECURKLOUD</t>
  </si>
  <si>
    <t>Fortis Malar Hospitals Ltd</t>
  </si>
  <si>
    <t>FORTISMLR</t>
  </si>
  <si>
    <t>Maruti Interior Products Ltd</t>
  </si>
  <si>
    <t>SPITZE</t>
  </si>
  <si>
    <t>Home Furnishings</t>
  </si>
  <si>
    <t>Mcon Rasayan India Ltd</t>
  </si>
  <si>
    <t>MCON</t>
  </si>
  <si>
    <t>Damodar Industries Ltd</t>
  </si>
  <si>
    <t>DAMODARIND</t>
  </si>
  <si>
    <t>Aarvee Denims and Exports Ltd</t>
  </si>
  <si>
    <t>AARVEEDEN</t>
  </si>
  <si>
    <t>Grob Tea Co Ltd</t>
  </si>
  <si>
    <t>GROBTEA</t>
  </si>
  <si>
    <t>James Warren Tea Ltd</t>
  </si>
  <si>
    <t>JAMESWARREN</t>
  </si>
  <si>
    <t>Moksh Ornaments Ltd</t>
  </si>
  <si>
    <t>MOKSH</t>
  </si>
  <si>
    <t>Som Datt Finance Corporation Ltd</t>
  </si>
  <si>
    <t>SODFC</t>
  </si>
  <si>
    <t>Aditya BSL Nifty Next 50 ETF</t>
  </si>
  <si>
    <t>ABSLNN50ET</t>
  </si>
  <si>
    <t>KG Petrochem Ltd</t>
  </si>
  <si>
    <t>KGPETRO</t>
  </si>
  <si>
    <t>Patdiam Jewellery Ltd</t>
  </si>
  <si>
    <t>PJL</t>
  </si>
  <si>
    <t>Aditya Consumer Marketing Ltd</t>
  </si>
  <si>
    <t>ACML</t>
  </si>
  <si>
    <t>Virya Resources Ltd</t>
  </si>
  <si>
    <t>VIRYA</t>
  </si>
  <si>
    <t>Modern Engineering and Projects Ltd</t>
  </si>
  <si>
    <t>MEAPL</t>
  </si>
  <si>
    <t>Shri Krishna Devcon Ltd</t>
  </si>
  <si>
    <t>SHRIKRISH</t>
  </si>
  <si>
    <t>Rama Vision Ltd</t>
  </si>
  <si>
    <t>RAMAVISION</t>
  </si>
  <si>
    <t>T &amp; I Global Ltd</t>
  </si>
  <si>
    <t>TIGLOB</t>
  </si>
  <si>
    <t>Inter Globe Finance Ltd</t>
  </si>
  <si>
    <t>INTRGLB</t>
  </si>
  <si>
    <t>Yamini Investments Company Ltd</t>
  </si>
  <si>
    <t>YAMNINV</t>
  </si>
  <si>
    <t>Arihant Academy Ltd</t>
  </si>
  <si>
    <t>ARIHANTACA</t>
  </si>
  <si>
    <t>Sky Industries Ltd</t>
  </si>
  <si>
    <t>SKYIND</t>
  </si>
  <si>
    <t>Everest Organics Ltd</t>
  </si>
  <si>
    <t>EVERESTO</t>
  </si>
  <si>
    <t>Bhatia Colour Chem Ltd</t>
  </si>
  <si>
    <t>BCCL</t>
  </si>
  <si>
    <t>Unique Organics Ltd</t>
  </si>
  <si>
    <t>UNIQUEO</t>
  </si>
  <si>
    <t>Delta Manufacturing Ltd</t>
  </si>
  <si>
    <t>DELTAMAGNT</t>
  </si>
  <si>
    <t>Astal Laboratories Ltd</t>
  </si>
  <si>
    <t>ASTALLTD</t>
  </si>
  <si>
    <t>Kiduja India Ltd</t>
  </si>
  <si>
    <t>KIDUJA</t>
  </si>
  <si>
    <t>Astron Paper &amp; Board Mill Ltd</t>
  </si>
  <si>
    <t>ASTRON</t>
  </si>
  <si>
    <t>Swarnsarita Jewels India Ltd</t>
  </si>
  <si>
    <t>SWARNSAR</t>
  </si>
  <si>
    <t>Harshdeep Hortico Ltd</t>
  </si>
  <si>
    <t>HARSHDEEP</t>
  </si>
  <si>
    <t>Dhanashree Electronics Ltd</t>
  </si>
  <si>
    <t>DEL</t>
  </si>
  <si>
    <t>Candour Techtex Ltd</t>
  </si>
  <si>
    <t>CANDOUR</t>
  </si>
  <si>
    <t>Hindustan Hardy Ltd</t>
  </si>
  <si>
    <t>HINDHARD</t>
  </si>
  <si>
    <t>Ahasolar Technologies Ltd</t>
  </si>
  <si>
    <t>AHASOLAR</t>
  </si>
  <si>
    <t>Home Improvement Retail</t>
  </si>
  <si>
    <t>Titan Securities Ltd</t>
  </si>
  <si>
    <t>TITANSEC</t>
  </si>
  <si>
    <t>Mohini Health &amp; Hygiene Ltd</t>
  </si>
  <si>
    <t>MHHL</t>
  </si>
  <si>
    <t>Vidli Restaurants Ltd</t>
  </si>
  <si>
    <t>VIDLI</t>
  </si>
  <si>
    <t>Chartered Logistics Ltd</t>
  </si>
  <si>
    <t>CHLOGIST</t>
  </si>
  <si>
    <t>Varanium Cloud Ltd</t>
  </si>
  <si>
    <t>CLOUD</t>
  </si>
  <si>
    <t>Acknit Industries Ltd</t>
  </si>
  <si>
    <t>ACKNIT</t>
  </si>
  <si>
    <t>Vippy Spinpro Ltd</t>
  </si>
  <si>
    <t>VIPPYSP</t>
  </si>
  <si>
    <t>Times Guaranty Ltd</t>
  </si>
  <si>
    <t>TIMESGTY</t>
  </si>
  <si>
    <t>Durlax Top Surface Ltd</t>
  </si>
  <si>
    <t>DURLAX</t>
  </si>
  <si>
    <t>Retina Paints Ltd</t>
  </si>
  <si>
    <t>RETINA</t>
  </si>
  <si>
    <t>ICICI Prudential Silver ETF</t>
  </si>
  <si>
    <t>SILVERIETF</t>
  </si>
  <si>
    <t>Simbhaoli Sugars Ltd</t>
  </si>
  <si>
    <t>SIMBHALS</t>
  </si>
  <si>
    <t>DSJ Keep Learning Ltd</t>
  </si>
  <si>
    <t>KEEPLEARN</t>
  </si>
  <si>
    <t>Trescon Ltd</t>
  </si>
  <si>
    <t>TRESCON</t>
  </si>
  <si>
    <t>Srei Infrastructure Finance Ltd</t>
  </si>
  <si>
    <t>SREINFRA</t>
  </si>
  <si>
    <t>Synoptics Technologies Ltd</t>
  </si>
  <si>
    <t>SYNOPTICS</t>
  </si>
  <si>
    <t>Kesar Terminals &amp; Infrastructure Ltd</t>
  </si>
  <si>
    <t>KTIL</t>
  </si>
  <si>
    <t>Ambar Protein Industries Ltd</t>
  </si>
  <si>
    <t>AMBARPIL</t>
  </si>
  <si>
    <t>GSM Foils Ltd</t>
  </si>
  <si>
    <t>GSMFOILS</t>
  </si>
  <si>
    <t>Gujarat Containers Ltd</t>
  </si>
  <si>
    <t>GUJCONT</t>
  </si>
  <si>
    <t>SKP Securities Ltd</t>
  </si>
  <si>
    <t>SKPSEC</t>
  </si>
  <si>
    <t>Orient Press Ltd</t>
  </si>
  <si>
    <t>ORIENTLTD</t>
  </si>
  <si>
    <t>Kothari Industrial Corp Ltd</t>
  </si>
  <si>
    <t>KOTIC</t>
  </si>
  <si>
    <t>HOV Services Ltd</t>
  </si>
  <si>
    <t>HOVS</t>
  </si>
  <si>
    <t>AVSL Industries Ltd</t>
  </si>
  <si>
    <t>AVSL</t>
  </si>
  <si>
    <t>Titan Intech Ltd</t>
  </si>
  <si>
    <t>TITANIN</t>
  </si>
  <si>
    <t>Southern Magnesium and Chemicals Ltd</t>
  </si>
  <si>
    <t>SOUTHMG</t>
  </si>
  <si>
    <t>Pulsar International Ltd</t>
  </si>
  <si>
    <t>PULSRIN</t>
  </si>
  <si>
    <t>LCC Infotech Ltd</t>
  </si>
  <si>
    <t>LCCINFOTEC</t>
  </si>
  <si>
    <t>BLB Ltd</t>
  </si>
  <si>
    <t>BLBLIMITED</t>
  </si>
  <si>
    <t>Ahmedabad Steel Craft Ltd</t>
  </si>
  <si>
    <t>AHMDSTE</t>
  </si>
  <si>
    <t>Deepak Chemtex Ltd</t>
  </si>
  <si>
    <t>DEEPAKCHEM</t>
  </si>
  <si>
    <t>Dollex Agrotech Ltd</t>
  </si>
  <si>
    <t>DOLLEX</t>
  </si>
  <si>
    <t>Anjani Foods Ltd</t>
  </si>
  <si>
    <t>ANJANIFOODS</t>
  </si>
  <si>
    <t>Shine Fashions (India) Ltd</t>
  </si>
  <si>
    <t>SHINEFASH</t>
  </si>
  <si>
    <t>Excel Realty N Infra Ltd</t>
  </si>
  <si>
    <t>EXCEL</t>
  </si>
  <si>
    <t>Cranex Ltd</t>
  </si>
  <si>
    <t>CRANEX</t>
  </si>
  <si>
    <t>Construction Machinery &amp; Heavy Transportation Equipment</t>
  </si>
  <si>
    <t>Innovatus Entertainment Networks Ltd</t>
  </si>
  <si>
    <t>INNOVATUS</t>
  </si>
  <si>
    <t>Sati Poly Plast Ltd</t>
  </si>
  <si>
    <t>SATIPOLY</t>
  </si>
  <si>
    <t>Shilp Gravures Ltd</t>
  </si>
  <si>
    <t>SHILGRAVQ</t>
  </si>
  <si>
    <t>Hisar Metal Industries Ltd</t>
  </si>
  <si>
    <t>HISARMETAL</t>
  </si>
  <si>
    <t>Hrh Next Services Ltd</t>
  </si>
  <si>
    <t>HRHNEXT</t>
  </si>
  <si>
    <t>Call Center Services</t>
  </si>
  <si>
    <t>Future Enterprises Ltd</t>
  </si>
  <si>
    <t>FELDVR</t>
  </si>
  <si>
    <t>Dutron Polymers Ltd</t>
  </si>
  <si>
    <t>DUTRON</t>
  </si>
  <si>
    <t>MKP Mobility Ltd</t>
  </si>
  <si>
    <t>MKPMOB</t>
  </si>
  <si>
    <t>Global Pet Industries Ltd</t>
  </si>
  <si>
    <t>GLOBALPET</t>
  </si>
  <si>
    <t>Archit Organosys Ltd</t>
  </si>
  <si>
    <t>ARCHITORG</t>
  </si>
  <si>
    <t>Picturepost Studios Ltd</t>
  </si>
  <si>
    <t>PPSL</t>
  </si>
  <si>
    <t>Mangalam Alloys Ltd</t>
  </si>
  <si>
    <t>MAL</t>
  </si>
  <si>
    <t>Quicktouch Technologies Ltd</t>
  </si>
  <si>
    <t>QUICKTOUCH</t>
  </si>
  <si>
    <t>HEC Infra Projects Ltd</t>
  </si>
  <si>
    <t>HECPROJECT</t>
  </si>
  <si>
    <t>Madhav Copper Ltd</t>
  </si>
  <si>
    <t>MCL</t>
  </si>
  <si>
    <t>Archies Ltd</t>
  </si>
  <si>
    <t>ARCHIES</t>
  </si>
  <si>
    <t>Vasudhagama Enterprises Ltd</t>
  </si>
  <si>
    <t>VASUDHAGAM</t>
  </si>
  <si>
    <t>Capfin India Ltd</t>
  </si>
  <si>
    <t>CAPFIN</t>
  </si>
  <si>
    <t>Nilachal Refractories Ltd</t>
  </si>
  <si>
    <t>NILACHAL</t>
  </si>
  <si>
    <t>One Global Service Provider Ltd</t>
  </si>
  <si>
    <t>ONEGLOBAL</t>
  </si>
  <si>
    <t>Goel Food Products Ltd</t>
  </si>
  <si>
    <t>GOEL</t>
  </si>
  <si>
    <t>Tulive Developers Ltd</t>
  </si>
  <si>
    <t>TULIVE</t>
  </si>
  <si>
    <t>McNally Bharat Engg Co Ltd</t>
  </si>
  <si>
    <t>MBECL</t>
  </si>
  <si>
    <t>KBS India Ltd</t>
  </si>
  <si>
    <t>KBSINDIA</t>
  </si>
  <si>
    <t>Adtech Systems Ltd</t>
  </si>
  <si>
    <t>ADTECH</t>
  </si>
  <si>
    <t>Auro Impex &amp; Chemicals Ltd</t>
  </si>
  <si>
    <t>AUROIMPEX</t>
  </si>
  <si>
    <t>Makers Laboratories Ltd</t>
  </si>
  <si>
    <t>MAKERSL</t>
  </si>
  <si>
    <t>HB Stockholdings Ltd</t>
  </si>
  <si>
    <t>HBSL</t>
  </si>
  <si>
    <t>Cadsys (India) Ltd</t>
  </si>
  <si>
    <t>CADSYS</t>
  </si>
  <si>
    <t>Gujarat Poly Electronics Ltd</t>
  </si>
  <si>
    <t>GUJARATPOLY</t>
  </si>
  <si>
    <t>Vasundhara Rasayans Ltd</t>
  </si>
  <si>
    <t>VRL</t>
  </si>
  <si>
    <t>Optimus Finance Ltd</t>
  </si>
  <si>
    <t>OPTIFIN</t>
  </si>
  <si>
    <t>Debock Industries Ltd</t>
  </si>
  <si>
    <t>DIL</t>
  </si>
  <si>
    <t>Mefcom Capital Markets Ltd</t>
  </si>
  <si>
    <t>MEFCOMCAP</t>
  </si>
  <si>
    <t>Comrade Appliances Ltd</t>
  </si>
  <si>
    <t>COMRADE</t>
  </si>
  <si>
    <t>Chowgule Steamships Ltd</t>
  </si>
  <si>
    <t>CHOWGULSTM</t>
  </si>
  <si>
    <t>Kontor Space Ltd</t>
  </si>
  <si>
    <t>KONTOR</t>
  </si>
  <si>
    <t>Alstone Textiles (India) Ltd</t>
  </si>
  <si>
    <t>ALSTONE</t>
  </si>
  <si>
    <t>Godavari Drugs Ltd</t>
  </si>
  <si>
    <t>GODAVARI</t>
  </si>
  <si>
    <t>Celebrity Fashions Ltd</t>
  </si>
  <si>
    <t>CELEBRITY</t>
  </si>
  <si>
    <t>Crop Life Science Ltd</t>
  </si>
  <si>
    <t>CLSL</t>
  </si>
  <si>
    <t>Ambo Agritec Ltd</t>
  </si>
  <si>
    <t>AMBOAGRI</t>
  </si>
  <si>
    <t>Pritish Nandy Communications Ltd</t>
  </si>
  <si>
    <t>PNC</t>
  </si>
  <si>
    <t>Scoobee Day Garments (India) Ltd</t>
  </si>
  <si>
    <t>SCOOBEEDAY</t>
  </si>
  <si>
    <t>LIC MF Nifty 8-13 yr G-Sec ETF</t>
  </si>
  <si>
    <t>LICNETFGSC</t>
  </si>
  <si>
    <t>IDBI Gold Exchange Traded Fund</t>
  </si>
  <si>
    <t>LICMFGOLD</t>
  </si>
  <si>
    <t>Porwal Auto Components Ltd</t>
  </si>
  <si>
    <t>PORWAL</t>
  </si>
  <si>
    <t>Sakthi Finance Ltd</t>
  </si>
  <si>
    <t>SAKTHIFIN</t>
  </si>
  <si>
    <t>East West Freight Carriers Ltd</t>
  </si>
  <si>
    <t>EASTWEST</t>
  </si>
  <si>
    <t>SVC Industries Ltd</t>
  </si>
  <si>
    <t>SVCIND</t>
  </si>
  <si>
    <t>Aimco Pesticides Ltd</t>
  </si>
  <si>
    <t>AIMCOPEST</t>
  </si>
  <si>
    <t>SecMark Consultancy Ltd</t>
  </si>
  <si>
    <t>SECMARK</t>
  </si>
  <si>
    <t>Krypton Industries Ltd</t>
  </si>
  <si>
    <t>KRYPTONQ</t>
  </si>
  <si>
    <t>Kay Power and Paper Ltd</t>
  </si>
  <si>
    <t>KAYPOWR</t>
  </si>
  <si>
    <t>Kaizen Agro Infrabuild Ltd</t>
  </si>
  <si>
    <t>KAIZENAGRO</t>
  </si>
  <si>
    <t>Riddhi Corporate Services Ltd</t>
  </si>
  <si>
    <t>RIDDHICORP</t>
  </si>
  <si>
    <t>Mukesh Babu Financial Services Ltd</t>
  </si>
  <si>
    <t>MUKESHB</t>
  </si>
  <si>
    <t>Nimbus Projects Ltd</t>
  </si>
  <si>
    <t>NIMBSPROJ</t>
  </si>
  <si>
    <t>Mahickra Chemicals Ltd</t>
  </si>
  <si>
    <t>MAHICKRA</t>
  </si>
  <si>
    <t>Tayo Rolls Ltd</t>
  </si>
  <si>
    <t>TATAYODOGA</t>
  </si>
  <si>
    <t>Shree Krishna Infrastructure Ltd</t>
  </si>
  <si>
    <t>SKIFL</t>
  </si>
  <si>
    <t>Sunil Healthcare Ltd</t>
  </si>
  <si>
    <t>SUNLOC</t>
  </si>
  <si>
    <t>United Cotfab Ltd</t>
  </si>
  <si>
    <t>COTFAB</t>
  </si>
  <si>
    <t>Madhucon Projects Ltd</t>
  </si>
  <si>
    <t>MADHUCON</t>
  </si>
  <si>
    <t>Aplab Ltd</t>
  </si>
  <si>
    <t>APLAB</t>
  </si>
  <si>
    <t>Service Care Ltd</t>
  </si>
  <si>
    <t>SERVICE</t>
  </si>
  <si>
    <t>Filtra Consultants and Engineers Ltd</t>
  </si>
  <si>
    <t>FILTRA</t>
  </si>
  <si>
    <t>Sharika Enterprises Ltd</t>
  </si>
  <si>
    <t>SHARIKA</t>
  </si>
  <si>
    <t>NAM Securities Ltd</t>
  </si>
  <si>
    <t>NAM</t>
  </si>
  <si>
    <t>Dhanalaxmi Roto Spinners Ltd</t>
  </si>
  <si>
    <t>DHANROTO</t>
  </si>
  <si>
    <t>Presstonic Engineering Ltd</t>
  </si>
  <si>
    <t>PRESSTONIC</t>
  </si>
  <si>
    <t>Locomotive Engines &amp; Rolling Stock</t>
  </si>
  <si>
    <t>Kanishk Steel Industries Ltd</t>
  </si>
  <si>
    <t>KANSHST</t>
  </si>
  <si>
    <t>Remi Edelstahl Tubulars Ltd</t>
  </si>
  <si>
    <t>REMIEDEL</t>
  </si>
  <si>
    <t>Le Lavoir Ltd</t>
  </si>
  <si>
    <t>LELAVOIR</t>
  </si>
  <si>
    <t>Minal Industries Ltd</t>
  </si>
  <si>
    <t>MINALIND</t>
  </si>
  <si>
    <t>Murae Organisor Ltd</t>
  </si>
  <si>
    <t>MURAE</t>
  </si>
  <si>
    <t>Kemistar Corporation Ltd</t>
  </si>
  <si>
    <t>KEMISTAR</t>
  </si>
  <si>
    <t>Baba Food Processing (India) Ltd</t>
  </si>
  <si>
    <t>BABAFP</t>
  </si>
  <si>
    <t>Mirae Asset S&amp;P 500 Top 50 ETF</t>
  </si>
  <si>
    <t>MASPTOP50</t>
  </si>
  <si>
    <t>TPI India Ltd</t>
  </si>
  <si>
    <t>TPINDIA</t>
  </si>
  <si>
    <t>Tera Software Ltd</t>
  </si>
  <si>
    <t>TERASOFT</t>
  </si>
  <si>
    <t>Daikaffil Chemicals India Ltd</t>
  </si>
  <si>
    <t>DAIKAFFI</t>
  </si>
  <si>
    <t>Atal Realtech Ltd</t>
  </si>
  <si>
    <t>ATALREAL</t>
  </si>
  <si>
    <t>SRU Steels Ltd</t>
  </si>
  <si>
    <t>SRUSTEELS</t>
  </si>
  <si>
    <t>Lykis Ltd</t>
  </si>
  <si>
    <t>LYKISLTD</t>
  </si>
  <si>
    <t>Acme Resources Ltd</t>
  </si>
  <si>
    <t>ACME</t>
  </si>
  <si>
    <t>Dharni Capital Services Ltd</t>
  </si>
  <si>
    <t>DHARNI</t>
  </si>
  <si>
    <t>Prolife Industries Ltd</t>
  </si>
  <si>
    <t>PROLIFE</t>
  </si>
  <si>
    <t>F Mec International Financial Services Ltd</t>
  </si>
  <si>
    <t>FMEC</t>
  </si>
  <si>
    <t>Ceejay Finance Ltd</t>
  </si>
  <si>
    <t>CEEJAY</t>
  </si>
  <si>
    <t>Banas Finance Ltd</t>
  </si>
  <si>
    <t>BANASFN</t>
  </si>
  <si>
    <t>Shivam Chemicals Ltd</t>
  </si>
  <si>
    <t>SHIVAM</t>
  </si>
  <si>
    <t>Krishna Ventures Ltd</t>
  </si>
  <si>
    <t>KRISHNA</t>
  </si>
  <si>
    <t>AD- Manum Finance Ltd</t>
  </si>
  <si>
    <t>ADMANUM</t>
  </si>
  <si>
    <t>Elixir Capital Ltd</t>
  </si>
  <si>
    <t>ELIXIR</t>
  </si>
  <si>
    <t>Alkosign Ltd</t>
  </si>
  <si>
    <t>ALKOSIGN</t>
  </si>
  <si>
    <t>Pressure Sensitive Systems (India) Ltd</t>
  </si>
  <si>
    <t>PRESSURS</t>
  </si>
  <si>
    <t>Karma Energy Ltd</t>
  </si>
  <si>
    <t>KARMAENG</t>
  </si>
  <si>
    <t>Raminfo Ltd</t>
  </si>
  <si>
    <t>RAMINFO</t>
  </si>
  <si>
    <t>SVP Global Textiles Ltd</t>
  </si>
  <si>
    <t>SVPGLOB</t>
  </si>
  <si>
    <t>The Victoria Mills Ltd</t>
  </si>
  <si>
    <t>VICTMILL</t>
  </si>
  <si>
    <t>Perfectpac Ltd</t>
  </si>
  <si>
    <t>PERFEPA</t>
  </si>
  <si>
    <t>Slone Infosystems Ltd</t>
  </si>
  <si>
    <t>SLONE</t>
  </si>
  <si>
    <t>ARCL Organics Ltd</t>
  </si>
  <si>
    <t>ARCL</t>
  </si>
  <si>
    <t>Mirae Asset NYSE FANG+ ETF</t>
  </si>
  <si>
    <t>MAFANG</t>
  </si>
  <si>
    <t>Deem Roll Tech Ltd</t>
  </si>
  <si>
    <t>DEEM</t>
  </si>
  <si>
    <t>Gujarat Hotels Ltd</t>
  </si>
  <si>
    <t>GUJHOTE</t>
  </si>
  <si>
    <t>Jeevan Scientific Technology Ltd</t>
  </si>
  <si>
    <t>JSTL</t>
  </si>
  <si>
    <t>Bombay Metrics Supply Chain Ltd</t>
  </si>
  <si>
    <t>BMETRICS</t>
  </si>
  <si>
    <t>Share Samadhan Ltd</t>
  </si>
  <si>
    <t>SSL</t>
  </si>
  <si>
    <t>AmpVolts Ltd</t>
  </si>
  <si>
    <t>AMPVOLTS</t>
  </si>
  <si>
    <t>Aro Granite Industries Ltd</t>
  </si>
  <si>
    <t>AROGRANITE</t>
  </si>
  <si>
    <t>IFL Enterprises Ltd</t>
  </si>
  <si>
    <t>IFL</t>
  </si>
  <si>
    <t>Mishka Exim Ltd</t>
  </si>
  <si>
    <t>MISHKA</t>
  </si>
  <si>
    <t>AIK Pipes and Polymers Ltd</t>
  </si>
  <si>
    <t>AIKPIPES</t>
  </si>
  <si>
    <t>Welcast Steels Ltd</t>
  </si>
  <si>
    <t>ZWELCAST</t>
  </si>
  <si>
    <t>Radiowalla Network Ltd</t>
  </si>
  <si>
    <t>RADIOWALLA</t>
  </si>
  <si>
    <t>Akiko Global Services Ltd</t>
  </si>
  <si>
    <t>AKIKO</t>
  </si>
  <si>
    <t>Superior Industrial Enterprises Ltd</t>
  </si>
  <si>
    <t>SIEL</t>
  </si>
  <si>
    <t>Aditya BSL Nifty Bank ETF</t>
  </si>
  <si>
    <t>ABSLBANETF</t>
  </si>
  <si>
    <t>Agro Phos (India) Ltd</t>
  </si>
  <si>
    <t>AGROPHOS</t>
  </si>
  <si>
    <t>Nrb Industrial Bearings Ltd</t>
  </si>
  <si>
    <t>NIBL</t>
  </si>
  <si>
    <t>Balkrishna Paper Mills Ltd</t>
  </si>
  <si>
    <t>BALKRISHNA</t>
  </si>
  <si>
    <t>Vadivarhe Speciality Chemicals Ltd</t>
  </si>
  <si>
    <t>VSCL</t>
  </si>
  <si>
    <t>ICICI Prudential S&amp;P BSE Liquid Rate ETF</t>
  </si>
  <si>
    <t>LIQUIDIETF</t>
  </si>
  <si>
    <t>Marshall Machines Ltd</t>
  </si>
  <si>
    <t>MARSHALL</t>
  </si>
  <si>
    <t>Luharuka Media &amp; Infra Ltd</t>
  </si>
  <si>
    <t>LUHARUKA</t>
  </si>
  <si>
    <t>AccelerateBS India Ltd</t>
  </si>
  <si>
    <t>ACCELERATE</t>
  </si>
  <si>
    <t>Achyut Healthcare Ltd</t>
  </si>
  <si>
    <t>ACHYUT</t>
  </si>
  <si>
    <t>Joindre Capital Services Ltd</t>
  </si>
  <si>
    <t>JOINDRE</t>
  </si>
  <si>
    <t>Restile Ceramics Ltd</t>
  </si>
  <si>
    <t>RESTILE</t>
  </si>
  <si>
    <t>Everlon Financials Ltd</t>
  </si>
  <si>
    <t>EVERFIN</t>
  </si>
  <si>
    <t>Real Eco Energy Ltd</t>
  </si>
  <si>
    <t>REALECO</t>
  </si>
  <si>
    <t>Keerthi Industries Ltd</t>
  </si>
  <si>
    <t>KEERTHI</t>
  </si>
  <si>
    <t>Manoj Ceramic Ltd</t>
  </si>
  <si>
    <t>MCPL</t>
  </si>
  <si>
    <t>Biogen Pharmachem Industries Ltd</t>
  </si>
  <si>
    <t>BIOGEN</t>
  </si>
  <si>
    <t>Independent Power Producers &amp; Energy Traders</t>
  </si>
  <si>
    <t>Skyline Millars Ltd</t>
  </si>
  <si>
    <t>SKYLMILAR</t>
  </si>
  <si>
    <t>Polylink Polymers (India) Ltd</t>
  </si>
  <si>
    <t>POLYLINK</t>
  </si>
  <si>
    <t>Futuristic Solutions Ltd</t>
  </si>
  <si>
    <t>FUTSOL</t>
  </si>
  <si>
    <t>Royale Manor Hotels and Industries Ltd</t>
  </si>
  <si>
    <t>RAYALEMA</t>
  </si>
  <si>
    <t>Pattech Fitwell Tube Components Ltd</t>
  </si>
  <si>
    <t>PATTECH</t>
  </si>
  <si>
    <t>Agni Green Power Ltd</t>
  </si>
  <si>
    <t>AGNI</t>
  </si>
  <si>
    <t>Reliable Data Services Ltd</t>
  </si>
  <si>
    <t>RELIABLE</t>
  </si>
  <si>
    <t>Pioneer Investcorp Ltd</t>
  </si>
  <si>
    <t>PIONRINV</t>
  </si>
  <si>
    <t>CMX Holdings Ltd</t>
  </si>
  <si>
    <t>SIELFNS</t>
  </si>
  <si>
    <t>Cranes Software International Ltd</t>
  </si>
  <si>
    <t>CRANESSOFT</t>
  </si>
  <si>
    <t>NCL Research and Financial Services Ltd</t>
  </si>
  <si>
    <t>NCLRESE</t>
  </si>
  <si>
    <t>Innovative Tech Pack Ltd</t>
  </si>
  <si>
    <t>INNOVTEC</t>
  </si>
  <si>
    <t>Riddhi Steel and Tube Ltd</t>
  </si>
  <si>
    <t>RSTL</t>
  </si>
  <si>
    <t>Sam Industries Ltd</t>
  </si>
  <si>
    <t>SAMINDUS</t>
  </si>
  <si>
    <t>Supra Pacific Financial Services Ltd</t>
  </si>
  <si>
    <t>SUPRAPFSL</t>
  </si>
  <si>
    <t>Hariyana Ship Breakers Ltd</t>
  </si>
  <si>
    <t>HRYNSHP</t>
  </si>
  <si>
    <t>Rex Pipes and Cables Industries Ltd</t>
  </si>
  <si>
    <t>REXPIPES</t>
  </si>
  <si>
    <t>Chandrima Mercantiles Ltd</t>
  </si>
  <si>
    <t>CHANDRIMA</t>
  </si>
  <si>
    <t>Amrapali Industries Ltd</t>
  </si>
  <si>
    <t>AMRAPLIN</t>
  </si>
  <si>
    <t>Rajgor Castor Derivatives Ltd</t>
  </si>
  <si>
    <t>RCDL</t>
  </si>
  <si>
    <t>Raj Oil Mills Ltd</t>
  </si>
  <si>
    <t>ROML</t>
  </si>
  <si>
    <t>Simran Farms Ltd</t>
  </si>
  <si>
    <t>SIMRAN</t>
  </si>
  <si>
    <t>Pentagon Rubber Ltd</t>
  </si>
  <si>
    <t>PENTAGON</t>
  </si>
  <si>
    <t>Nova Iron and Steel Ltd</t>
  </si>
  <si>
    <t>NOVIS</t>
  </si>
  <si>
    <t>Jet Freight Logistics Ltd</t>
  </si>
  <si>
    <t>JETFREIGHT</t>
  </si>
  <si>
    <t>Silgo Retail Ltd</t>
  </si>
  <si>
    <t>SILGO</t>
  </si>
  <si>
    <t>Milgrey Finance and Investments Ltd</t>
  </si>
  <si>
    <t>ZMILGFIN</t>
  </si>
  <si>
    <t>Vista Pharmaceuticals Ltd</t>
  </si>
  <si>
    <t>VISTAPH</t>
  </si>
  <si>
    <t>Malu Paper Mills Ltd</t>
  </si>
  <si>
    <t>MALUPAPER</t>
  </si>
  <si>
    <t>Austin Engineering Company Ltd</t>
  </si>
  <si>
    <t>AUSTENG</t>
  </si>
  <si>
    <t>Tree House Education and Accessories Ltd</t>
  </si>
  <si>
    <t>TREEHOUSE</t>
  </si>
  <si>
    <t>Vishwas Agri Seeds Ltd</t>
  </si>
  <si>
    <t>VISHWAS</t>
  </si>
  <si>
    <t>Lexus Granito (India) Ltd</t>
  </si>
  <si>
    <t>LEXUS</t>
  </si>
  <si>
    <t>Kabsons Industries Ltd</t>
  </si>
  <si>
    <t>KABSON</t>
  </si>
  <si>
    <t>Rapicut Carbides Ltd</t>
  </si>
  <si>
    <t>RAPICUT</t>
  </si>
  <si>
    <t>Ashnoor Textile Mills Ltd</t>
  </si>
  <si>
    <t>ASHNOOR</t>
  </si>
  <si>
    <t>Shiva Mills Ltd</t>
  </si>
  <si>
    <t>SHIVAMILLS</t>
  </si>
  <si>
    <t>Siddhika Coatings Ltd</t>
  </si>
  <si>
    <t>SIDDHIKA</t>
  </si>
  <si>
    <t>UMA Converter Ltd</t>
  </si>
  <si>
    <t>UMA</t>
  </si>
  <si>
    <t>Odyssey Corporation Ltd</t>
  </si>
  <si>
    <t>ODYCORP</t>
  </si>
  <si>
    <t>Magson Retail and Distribution Ltd</t>
  </si>
  <si>
    <t>MAGSON</t>
  </si>
  <si>
    <t>Texel Industries Ltd</t>
  </si>
  <si>
    <t>TEXELIN</t>
  </si>
  <si>
    <t>Evans Electric Ltd</t>
  </si>
  <si>
    <t>EVANS</t>
  </si>
  <si>
    <t>GACM Technologies Ltd</t>
  </si>
  <si>
    <t>GATECH</t>
  </si>
  <si>
    <t>Thinkink Picturez Ltd</t>
  </si>
  <si>
    <t>THINKINK</t>
  </si>
  <si>
    <t>Supreme Engineering Ltd</t>
  </si>
  <si>
    <t>SUPREMEENG</t>
  </si>
  <si>
    <t>Ameya Precision Engineers Ltd</t>
  </si>
  <si>
    <t>AMEYA</t>
  </si>
  <si>
    <t>Swasti Vinayaka Synthetics Ltd</t>
  </si>
  <si>
    <t>SWASTIVI</t>
  </si>
  <si>
    <t>SPP Polymer Ltd</t>
  </si>
  <si>
    <t>SPPPOLY</t>
  </si>
  <si>
    <t>Nhc Foods Ltd</t>
  </si>
  <si>
    <t>NHCFOODS</t>
  </si>
  <si>
    <t>M V K Agro Food Product Ltd</t>
  </si>
  <si>
    <t>MVKAGRO</t>
  </si>
  <si>
    <t>S V J Enterprises Ltd</t>
  </si>
  <si>
    <t>SVJ</t>
  </si>
  <si>
    <t>MY Money Securities Ltd</t>
  </si>
  <si>
    <t>MYMONEY</t>
  </si>
  <si>
    <t>Kranti Industries Ltd</t>
  </si>
  <si>
    <t>KRANTI</t>
  </si>
  <si>
    <t>Emerald Leisures Ltd</t>
  </si>
  <si>
    <t>EMERALL</t>
  </si>
  <si>
    <t>Lead Reclaim and Rubber Products Ltd</t>
  </si>
  <si>
    <t>LRRPL</t>
  </si>
  <si>
    <t>Bang Overseas Ltd</t>
  </si>
  <si>
    <t>BANG</t>
  </si>
  <si>
    <t>Alfa Transformers Ltd</t>
  </si>
  <si>
    <t>ALFATRAN</t>
  </si>
  <si>
    <t>Veeram Securities Ltd</t>
  </si>
  <si>
    <t>VSL</t>
  </si>
  <si>
    <t>Anand Rayons Ltd</t>
  </si>
  <si>
    <t>ARL</t>
  </si>
  <si>
    <t>Eiko Lifesciences Ltd</t>
  </si>
  <si>
    <t>EIKO</t>
  </si>
  <si>
    <t>Kavveri Telecom Products Ltd</t>
  </si>
  <si>
    <t>KAVVERITEL</t>
  </si>
  <si>
    <t>Medicamen Organics Ltd</t>
  </si>
  <si>
    <t>MEDIORG</t>
  </si>
  <si>
    <t>Rathi Bars Ltd</t>
  </si>
  <si>
    <t>RATHIBAR</t>
  </si>
  <si>
    <t>Shri Vasuprada Plantations Ltd</t>
  </si>
  <si>
    <t>VASUPRADA</t>
  </si>
  <si>
    <t>Motilal Oswal Midcap 100 ETF</t>
  </si>
  <si>
    <t>MOM100</t>
  </si>
  <si>
    <t>Kalyan Capitals Ltd</t>
  </si>
  <si>
    <t>KALYANCAP</t>
  </si>
  <si>
    <t>Virat Industries Ltd</t>
  </si>
  <si>
    <t>VIRAT</t>
  </si>
  <si>
    <t>Apoorva Leasing Finance and Investment Company Ltd</t>
  </si>
  <si>
    <t>APOORVA</t>
  </si>
  <si>
    <t>Elegant Marbles and Grani Industries Ltd</t>
  </si>
  <si>
    <t>ELEMARB</t>
  </si>
  <si>
    <t>Maestros Electronics &amp; Telecommunications Systems Ltd</t>
  </si>
  <si>
    <t>METSL</t>
  </si>
  <si>
    <t>Tridhya Tech Ltd</t>
  </si>
  <si>
    <t>TRIDHYA</t>
  </si>
  <si>
    <t>Manugraph India Ltd</t>
  </si>
  <si>
    <t>MANUGRAPH</t>
  </si>
  <si>
    <t>Dev Labtech Venture Ltd</t>
  </si>
  <si>
    <t>DEVLAB</t>
  </si>
  <si>
    <t>Growington Ventures India Ltd</t>
  </si>
  <si>
    <t>GROWINGTON</t>
  </si>
  <si>
    <t>Sheetal Universal Ltd</t>
  </si>
  <si>
    <t>SHEETAL</t>
  </si>
  <si>
    <t>Kreon Finnancial Services Ltd</t>
  </si>
  <si>
    <t>KREONFIN</t>
  </si>
  <si>
    <t>Bulkcorp International Ltd</t>
  </si>
  <si>
    <t>BULKCORP</t>
  </si>
  <si>
    <t>Royal Sense Ltd</t>
  </si>
  <si>
    <t>ROYAL</t>
  </si>
  <si>
    <t>Rasandik Engineering Industries India Ltd</t>
  </si>
  <si>
    <t>RASANDIK</t>
  </si>
  <si>
    <t>Sanrhea Technical Textiles Ltd</t>
  </si>
  <si>
    <t>SANTETX</t>
  </si>
  <si>
    <t>TCFC Finance Ltd</t>
  </si>
  <si>
    <t>TCFCFINQ</t>
  </si>
  <si>
    <t>Riba Textiles Ltd</t>
  </si>
  <si>
    <t>RIBATEX</t>
  </si>
  <si>
    <t>Orient Beverages Ltd</t>
  </si>
  <si>
    <t>ORIBEVER</t>
  </si>
  <si>
    <t>Kotak Nifty PSU Bank ETF</t>
  </si>
  <si>
    <t>PSUBANK</t>
  </si>
  <si>
    <t>Golden Tobacco Ltd</t>
  </si>
  <si>
    <t>GOLDENTOBC</t>
  </si>
  <si>
    <t>Universal Starch Chem Allied Ltd</t>
  </si>
  <si>
    <t>UNIVSTAR</t>
  </si>
  <si>
    <t>Jindal Hotels Ltd</t>
  </si>
  <si>
    <t>JINDHOT</t>
  </si>
  <si>
    <t>Lakshmi Finance and Industrial Corp Ltd</t>
  </si>
  <si>
    <t>LFIC</t>
  </si>
  <si>
    <t>Harshil Agrotech Ltd</t>
  </si>
  <si>
    <t>HARSHILAGR</t>
  </si>
  <si>
    <t>Assam Entrade Ltd</t>
  </si>
  <si>
    <t>ASSAMENT</t>
  </si>
  <si>
    <t>Diversified Financial Services</t>
  </si>
  <si>
    <t>Divyashakti Ltd</t>
  </si>
  <si>
    <t>DIVSHKT</t>
  </si>
  <si>
    <t>Invesco India Gold Exchange Traded Fund</t>
  </si>
  <si>
    <t>IVZINGOLD</t>
  </si>
  <si>
    <t>Aristo Bio-Tech and Lifescience Ltd</t>
  </si>
  <si>
    <t>ARISTO</t>
  </si>
  <si>
    <t>Bombay Cycle and Motor Agency Ltd</t>
  </si>
  <si>
    <t>BOMBCYC</t>
  </si>
  <si>
    <t>Getalong Enterprise Ltd</t>
  </si>
  <si>
    <t>GETALONG</t>
  </si>
  <si>
    <t>Narmada Agrobase Ltd</t>
  </si>
  <si>
    <t>NARMADA</t>
  </si>
  <si>
    <t>Isl Consulting Ltd</t>
  </si>
  <si>
    <t>ISLCONSUL</t>
  </si>
  <si>
    <t>Satchmo Holdings Ltd</t>
  </si>
  <si>
    <t>SATCH</t>
  </si>
  <si>
    <t>Hardcastle and Waud Manufacturing Co Ltd</t>
  </si>
  <si>
    <t>HARDCAS</t>
  </si>
  <si>
    <t>Diligent Media Corporation Ltd</t>
  </si>
  <si>
    <t>DNAMEDIA</t>
  </si>
  <si>
    <t>Trans India House Impex Ltd</t>
  </si>
  <si>
    <t>TIHIL</t>
  </si>
  <si>
    <t>Shreyas Intermediates Ltd</t>
  </si>
  <si>
    <t>SHREYASI</t>
  </si>
  <si>
    <t>JFL Life Sciences Ltd</t>
  </si>
  <si>
    <t>JFLLIFE</t>
  </si>
  <si>
    <t>Pradhin Ltd</t>
  </si>
  <si>
    <t>PRADHIN</t>
  </si>
  <si>
    <t>Mehta Housing Finance Ltd</t>
  </si>
  <si>
    <t>MEHTAHG</t>
  </si>
  <si>
    <t>Arex Industries Ltd</t>
  </si>
  <si>
    <t>AREXMIS</t>
  </si>
  <si>
    <t>Siti Networks Ltd</t>
  </si>
  <si>
    <t>SITINET</t>
  </si>
  <si>
    <t>Real Touch Finance Ltd</t>
  </si>
  <si>
    <t>RTFL</t>
  </si>
  <si>
    <t>Crestchem Ltd</t>
  </si>
  <si>
    <t>CRSTCHM</t>
  </si>
  <si>
    <t>3P Land Holdings Ltd</t>
  </si>
  <si>
    <t>3PLAND</t>
  </si>
  <si>
    <t>Seya Industries Ltd</t>
  </si>
  <si>
    <t>SEYAIND</t>
  </si>
  <si>
    <t>Wires and Fabriks (SA) Ltd</t>
  </si>
  <si>
    <t>WIREFABR</t>
  </si>
  <si>
    <t>Rolcon Engineering Company Ltd</t>
  </si>
  <si>
    <t>ROLCOEN</t>
  </si>
  <si>
    <t>Modipon Ltd</t>
  </si>
  <si>
    <t>MODIPON</t>
  </si>
  <si>
    <t>Omfurn India Ltd</t>
  </si>
  <si>
    <t>OMFURN</t>
  </si>
  <si>
    <t>Nandani Creation Ltd</t>
  </si>
  <si>
    <t>JAIPURKURT</t>
  </si>
  <si>
    <t>Milton Industries Ltd</t>
  </si>
  <si>
    <t>MILTON</t>
  </si>
  <si>
    <t>Envair Electrodyne Ltd</t>
  </si>
  <si>
    <t>ENVAIREL</t>
  </si>
  <si>
    <t>Ravi Kumar Distilleries Ltd</t>
  </si>
  <si>
    <t>RKDL</t>
  </si>
  <si>
    <t>Morarka Finance Ltd</t>
  </si>
  <si>
    <t>MORARKFI</t>
  </si>
  <si>
    <t>Max Heights Infrastructure Ltd</t>
  </si>
  <si>
    <t>MAXHEIGHTS</t>
  </si>
  <si>
    <t>ABC India Ltd</t>
  </si>
  <si>
    <t>ABCINDQ</t>
  </si>
  <si>
    <t>Vertexplus Technologies Ltd</t>
  </si>
  <si>
    <t>VERTEXPLUS</t>
  </si>
  <si>
    <t>We Win Ltd</t>
  </si>
  <si>
    <t>WEWIN</t>
  </si>
  <si>
    <t>National Oxygen Ltd</t>
  </si>
  <si>
    <t>NOL</t>
  </si>
  <si>
    <t>Pearl Polymers Ltd</t>
  </si>
  <si>
    <t>PEARLPOLY</t>
  </si>
  <si>
    <t>Mirae Asset Nifty Financial Services ETF</t>
  </si>
  <si>
    <t>BFSI</t>
  </si>
  <si>
    <t>Warren Tea Ltd</t>
  </si>
  <si>
    <t>WARRENTEA</t>
  </si>
  <si>
    <t>Inland Printers Ltd</t>
  </si>
  <si>
    <t>INLANPR</t>
  </si>
  <si>
    <t>Sobhaygya Mercantile Ltd</t>
  </si>
  <si>
    <t>SOBME</t>
  </si>
  <si>
    <t>Agarwal Float Glass India Ltd</t>
  </si>
  <si>
    <t>AGARWALFT</t>
  </si>
  <si>
    <t>Sampre Nutritions Ltd</t>
  </si>
  <si>
    <t>SAMPRE</t>
  </si>
  <si>
    <t>Sambandam Spinning Mills Ltd</t>
  </si>
  <si>
    <t>SAMBANDAM</t>
  </si>
  <si>
    <t>Sri KPR Industries Ltd</t>
  </si>
  <si>
    <t>SRIKPRIND</t>
  </si>
  <si>
    <t>Shree Marutinandan Tubes Ltd</t>
  </si>
  <si>
    <t>SHREE</t>
  </si>
  <si>
    <t>Kenvi Jewels Ltd</t>
  </si>
  <si>
    <t>KENVI</t>
  </si>
  <si>
    <t>Prospect Commodities Ltd</t>
  </si>
  <si>
    <t>PCL</t>
  </si>
  <si>
    <t>Globesecure Technologies Ltd</t>
  </si>
  <si>
    <t>GSTL</t>
  </si>
  <si>
    <t>Jagan Lamps Ltd</t>
  </si>
  <si>
    <t>JAGANLAM</t>
  </si>
  <si>
    <t>SM Auto Stamping Ltd</t>
  </si>
  <si>
    <t>SMAUTO</t>
  </si>
  <si>
    <t>Golden Crest Education &amp; Services Ltd</t>
  </si>
  <si>
    <t>GOLDENCREST</t>
  </si>
  <si>
    <t>Containe Technologies Ltd</t>
  </si>
  <si>
    <t>CONTAINE</t>
  </si>
  <si>
    <t>Starlog Enterprises Ltd</t>
  </si>
  <si>
    <t>STARLOG</t>
  </si>
  <si>
    <t>Gini Silk Mills Ltd</t>
  </si>
  <si>
    <t>GINISILK</t>
  </si>
  <si>
    <t>QVC Exports Ltd</t>
  </si>
  <si>
    <t>QVCEL</t>
  </si>
  <si>
    <t>C P S Shapers Ltd</t>
  </si>
  <si>
    <t>CPS</t>
  </si>
  <si>
    <t>ANG Lifesciences India Ltd</t>
  </si>
  <si>
    <t>ANG</t>
  </si>
  <si>
    <t>Smiths &amp; Founders (India) Ltd</t>
  </si>
  <si>
    <t>SMFIL</t>
  </si>
  <si>
    <t>Techindia Nirman Ltd</t>
  </si>
  <si>
    <t>TECHIN</t>
  </si>
  <si>
    <t>Ravalgaon Sugar Farm Ltd</t>
  </si>
  <si>
    <t>RAVALSUGAR</t>
  </si>
  <si>
    <t>Regency Fincorp Ltd</t>
  </si>
  <si>
    <t>REGENCY</t>
  </si>
  <si>
    <t>Signoria Creation Ltd</t>
  </si>
  <si>
    <t>SIGNORIA</t>
  </si>
  <si>
    <t>Dhampure Speciality Sugars Ltd</t>
  </si>
  <si>
    <t>DHAMPURE</t>
  </si>
  <si>
    <t>Shreeshay Engineers Ltd</t>
  </si>
  <si>
    <t>SHREESHAY</t>
  </si>
  <si>
    <t>G.S. Auto International Ltd</t>
  </si>
  <si>
    <t>GSAUTO</t>
  </si>
  <si>
    <t>Chartered Capital and Investment Ltd</t>
  </si>
  <si>
    <t>CHRTEDCA</t>
  </si>
  <si>
    <t>Escorp Asset Management Ltd</t>
  </si>
  <si>
    <t>ESCORP</t>
  </si>
  <si>
    <t>K G Denim Ltd</t>
  </si>
  <si>
    <t>KGDENIM</t>
  </si>
  <si>
    <t>Fundviser Capital (India) Ltd</t>
  </si>
  <si>
    <t>FUNDVISER</t>
  </si>
  <si>
    <t>Punjab Communications Ltd</t>
  </si>
  <si>
    <t>PUNJCOMMU</t>
  </si>
  <si>
    <t>Archidply Decor Ltd</t>
  </si>
  <si>
    <t>ADL</t>
  </si>
  <si>
    <t>Vdeal System Ltd</t>
  </si>
  <si>
    <t>VDEAL</t>
  </si>
  <si>
    <t>Diligent Industries Ltd</t>
  </si>
  <si>
    <t>DILIGENT</t>
  </si>
  <si>
    <t>Ultra Wiring Connectivity System Ltd</t>
  </si>
  <si>
    <t>UWCSL</t>
  </si>
  <si>
    <t>Vels Film International Ltd</t>
  </si>
  <si>
    <t>VELS</t>
  </si>
  <si>
    <t>Ushanti Colour Chem Ltd</t>
  </si>
  <si>
    <t>UCL</t>
  </si>
  <si>
    <t>Italian Edibles Ltd</t>
  </si>
  <si>
    <t>ITALIANE</t>
  </si>
  <si>
    <t>Vivid Mercantile Ltd</t>
  </si>
  <si>
    <t>VIVIDM</t>
  </si>
  <si>
    <t>Mena Mani Industries Ltd</t>
  </si>
  <si>
    <t>MENAMANI</t>
  </si>
  <si>
    <t>Transvoy Logistics India Ltd</t>
  </si>
  <si>
    <t>TRANSVOY</t>
  </si>
  <si>
    <t>Air Freight &amp; Logistics</t>
  </si>
  <si>
    <t>Simplex Realty Ltd</t>
  </si>
  <si>
    <t>SIMPLXREA</t>
  </si>
  <si>
    <t>Vandana Knitwear Ltd</t>
  </si>
  <si>
    <t>VANDANA</t>
  </si>
  <si>
    <t>Meera Industries Ltd</t>
  </si>
  <si>
    <t>MEERA</t>
  </si>
  <si>
    <t>Baba Arts Ltd</t>
  </si>
  <si>
    <t>BABA</t>
  </si>
  <si>
    <t>Adroit Infotech Ltd</t>
  </si>
  <si>
    <t>ADROITINFO</t>
  </si>
  <si>
    <t>AJR Infra and Tolling Ltd</t>
  </si>
  <si>
    <t>AJRINFRA</t>
  </si>
  <si>
    <t>Silverline Technologies Ltd</t>
  </si>
  <si>
    <t>SILVERLINE</t>
  </si>
  <si>
    <t>Contil India Ltd</t>
  </si>
  <si>
    <t>CONTILI</t>
  </si>
  <si>
    <t>AKG Exim Ltd</t>
  </si>
  <si>
    <t>AKG</t>
  </si>
  <si>
    <t>Roopa Industries Ltd</t>
  </si>
  <si>
    <t>ROOPAIND</t>
  </si>
  <si>
    <t>Monotype India Ltd</t>
  </si>
  <si>
    <t>MONOT</t>
  </si>
  <si>
    <t>Garnet Construction Ltd</t>
  </si>
  <si>
    <t>GARNET</t>
  </si>
  <si>
    <t>Diversified Real Estate Activities</t>
  </si>
  <si>
    <t>P B M Polytex Ltd</t>
  </si>
  <si>
    <t>PBMPOLY</t>
  </si>
  <si>
    <t>Super Spinning Mills Ltd</t>
  </si>
  <si>
    <t>SUPERSPIN</t>
  </si>
  <si>
    <t>Sacheta Metals Ltd</t>
  </si>
  <si>
    <t>SACHEMT</t>
  </si>
  <si>
    <t>Banaras Beads Ltd</t>
  </si>
  <si>
    <t>BANARBEADS</t>
  </si>
  <si>
    <t>E-Land Apparel Ltd</t>
  </si>
  <si>
    <t>ELAND</t>
  </si>
  <si>
    <t>Ambani Orgochem Ltd</t>
  </si>
  <si>
    <t>AMBANIORGO</t>
  </si>
  <si>
    <t>Dmr Hydroengineering &amp; Infrastructures Ltd</t>
  </si>
  <si>
    <t>DMR</t>
  </si>
  <si>
    <t>Ishan International Ltd</t>
  </si>
  <si>
    <t>ISHAN</t>
  </si>
  <si>
    <t>Laxmi Cotspin Ltd</t>
  </si>
  <si>
    <t>LAXMICOT</t>
  </si>
  <si>
    <t>Super Crop Safe Ltd</t>
  </si>
  <si>
    <t>SUCROSA</t>
  </si>
  <si>
    <t>Lesha Industries Ltd</t>
  </si>
  <si>
    <t>LESHAIND</t>
  </si>
  <si>
    <t>Globalspace Technologies Ltd</t>
  </si>
  <si>
    <t>Gujarat Craft Industries Ltd</t>
  </si>
  <si>
    <t>GUJCRAFT</t>
  </si>
  <si>
    <t>Future Market Networks Ltd</t>
  </si>
  <si>
    <t>FMNL</t>
  </si>
  <si>
    <t>Katare Spinning Mills Ltd</t>
  </si>
  <si>
    <t>KATRSPG</t>
  </si>
  <si>
    <t>Gita Renewable Energy Ltd</t>
  </si>
  <si>
    <t>GITARENEW</t>
  </si>
  <si>
    <t>Clara Industries Ltd</t>
  </si>
  <si>
    <t>CLARA</t>
  </si>
  <si>
    <t>Medi-Caps Ltd</t>
  </si>
  <si>
    <t>MEDICAPQ</t>
  </si>
  <si>
    <t>G G Dandekar Properties Ltd</t>
  </si>
  <si>
    <t>GGDPROP</t>
  </si>
  <si>
    <t>Metal Coatings (India) Ltd</t>
  </si>
  <si>
    <t>METALCO</t>
  </si>
  <si>
    <t>Integra Switchgear Ltd</t>
  </si>
  <si>
    <t>INTEGSW</t>
  </si>
  <si>
    <t>Jigar Cables Ltd</t>
  </si>
  <si>
    <t>JIGAR</t>
  </si>
  <si>
    <t>Viaz Tyres Ltd</t>
  </si>
  <si>
    <t>VIAZ</t>
  </si>
  <si>
    <t>Comfort Fincap Ltd</t>
  </si>
  <si>
    <t>COMFINCAP</t>
  </si>
  <si>
    <t>Beekay Niryat Ltd</t>
  </si>
  <si>
    <t>BNL</t>
  </si>
  <si>
    <t>Sunrise Efficient Marketing Ltd</t>
  </si>
  <si>
    <t>SEML</t>
  </si>
  <si>
    <t>PCS Technology Ltd</t>
  </si>
  <si>
    <t>PCS</t>
  </si>
  <si>
    <t>Technology Hardware, Storage &amp; Peripherals</t>
  </si>
  <si>
    <t>Mish Designs Ltd</t>
  </si>
  <si>
    <t>MISHDESIGN</t>
  </si>
  <si>
    <t>Aeonx Digital Technology Ltd</t>
  </si>
  <si>
    <t>AEONXDIGI</t>
  </si>
  <si>
    <t>GTN Industries Ltd</t>
  </si>
  <si>
    <t>GTNINDS</t>
  </si>
  <si>
    <t>Akash Infra-Projects Ltd</t>
  </si>
  <si>
    <t>AKASH</t>
  </si>
  <si>
    <t>Rollatainers Ltd</t>
  </si>
  <si>
    <t>ROLLT</t>
  </si>
  <si>
    <t>Rolta India Ltd</t>
  </si>
  <si>
    <t>ROLTA</t>
  </si>
  <si>
    <t>Lee &amp; Nee Softwares (Exports) Ltd</t>
  </si>
  <si>
    <t>LEENEE</t>
  </si>
  <si>
    <t>Advance Metering Technology Ltd</t>
  </si>
  <si>
    <t>AMTL</t>
  </si>
  <si>
    <t>Associated Ceramics Ltd</t>
  </si>
  <si>
    <t>ASSOCER</t>
  </si>
  <si>
    <t>Chrome Silicon Ltd</t>
  </si>
  <si>
    <t>CHROME</t>
  </si>
  <si>
    <t>Kalahridhaan Trendz Ltd</t>
  </si>
  <si>
    <t>KTL</t>
  </si>
  <si>
    <t>Yudiz Solutions Ltd</t>
  </si>
  <si>
    <t>YUDIZ</t>
  </si>
  <si>
    <t>Mono Pharmacare Ltd</t>
  </si>
  <si>
    <t>MONOPHARMA</t>
  </si>
  <si>
    <t>Ceeta Industries Ltd</t>
  </si>
  <si>
    <t>CEETAIN</t>
  </si>
  <si>
    <t>National Plastic Industries Ltd</t>
  </si>
  <si>
    <t>NATPLAS</t>
  </si>
  <si>
    <t>Anjani Synthetics Ltd</t>
  </si>
  <si>
    <t>ANJANI</t>
  </si>
  <si>
    <t>Zodiac Ventures Ltd</t>
  </si>
  <si>
    <t>ZODIACVEN</t>
  </si>
  <si>
    <t>Continental Seeds and Chemicals Ltd</t>
  </si>
  <si>
    <t>CONTI</t>
  </si>
  <si>
    <t>Gajanand International Ltd</t>
  </si>
  <si>
    <t>GAJANAND</t>
  </si>
  <si>
    <t>Binani Industries Ltd</t>
  </si>
  <si>
    <t>BINANIIND</t>
  </si>
  <si>
    <t>Aatmaj Healthcare Ltd</t>
  </si>
  <si>
    <t>AATMAJ</t>
  </si>
  <si>
    <t>VSF Projects Ltd</t>
  </si>
  <si>
    <t>VSFPROJ</t>
  </si>
  <si>
    <t>Committed Cargo Care Ltd</t>
  </si>
  <si>
    <t>COMMITTED</t>
  </si>
  <si>
    <t>Vruddhi Engineering Works Ltd</t>
  </si>
  <si>
    <t>VRUDDHI</t>
  </si>
  <si>
    <t>Shalimar Productions Ltd</t>
  </si>
  <si>
    <t>SHALPRO</t>
  </si>
  <si>
    <t>SPS Finquest Ltd</t>
  </si>
  <si>
    <t>SPS</t>
  </si>
  <si>
    <t>Micropro Software Solutions Ltd</t>
  </si>
  <si>
    <t>MICROPRO</t>
  </si>
  <si>
    <t>Morgan Ventures Ltd</t>
  </si>
  <si>
    <t>MORGAN</t>
  </si>
  <si>
    <t>Palco Metals Ltd</t>
  </si>
  <si>
    <t>PALCO</t>
  </si>
  <si>
    <t>Sandu Pharmaceuticals Ltd</t>
  </si>
  <si>
    <t>SANDUPHQ</t>
  </si>
  <si>
    <t>Salem Erode Investments Ltd</t>
  </si>
  <si>
    <t>SALEM</t>
  </si>
  <si>
    <t>Humming Bird Education Ltd</t>
  </si>
  <si>
    <t>HBEL</t>
  </si>
  <si>
    <t>MM Rubber Company Ltd</t>
  </si>
  <si>
    <t>MMRUBBR-B</t>
  </si>
  <si>
    <t>Sintex Plastics Technology Ltd</t>
  </si>
  <si>
    <t>SPTL</t>
  </si>
  <si>
    <t>Cell Point (India) Ltd</t>
  </si>
  <si>
    <t>CELLPOINT</t>
  </si>
  <si>
    <t>Mediaone Global Entertainment Ltd</t>
  </si>
  <si>
    <t>MEDIAONE</t>
  </si>
  <si>
    <t>Saven Technologies Ltd</t>
  </si>
  <si>
    <t>7TEC</t>
  </si>
  <si>
    <t>G-Tec Jainx Education Ltd</t>
  </si>
  <si>
    <t>GTECJAINX</t>
  </si>
  <si>
    <t>P H Capital Ltd</t>
  </si>
  <si>
    <t>PHCAP</t>
  </si>
  <si>
    <t>N G Industries Ltd</t>
  </si>
  <si>
    <t>NGIND</t>
  </si>
  <si>
    <t>H P Cotton Textile Mills Ltd</t>
  </si>
  <si>
    <t>HPCOTTON</t>
  </si>
  <si>
    <t>Burnpur Cement Ltd</t>
  </si>
  <si>
    <t>BURNPUR</t>
  </si>
  <si>
    <t>Misquita Engineering Ltd</t>
  </si>
  <si>
    <t>MISQUITA</t>
  </si>
  <si>
    <t>Starcom Information Technology Ltd</t>
  </si>
  <si>
    <t>STARCOM</t>
  </si>
  <si>
    <t>Kshitij Polyline Ltd</t>
  </si>
  <si>
    <t>KSHITIJPOL</t>
  </si>
  <si>
    <t>Johnson Pharmacare Ltd</t>
  </si>
  <si>
    <t>JOHNPHARMA</t>
  </si>
  <si>
    <t>Visaman Global Sales Ltd</t>
  </si>
  <si>
    <t>VISAMAN</t>
  </si>
  <si>
    <t>Response Informatics Ltd</t>
  </si>
  <si>
    <t>RESPONSINF</t>
  </si>
  <si>
    <t>Tirupati Sarjan Ltd</t>
  </si>
  <si>
    <t>TIRSARJ</t>
  </si>
  <si>
    <t>Transgene Biotek Ltd</t>
  </si>
  <si>
    <t>TRABI</t>
  </si>
  <si>
    <t>Prime Property Development Corp Ltd</t>
  </si>
  <si>
    <t>PRIMEPRO</t>
  </si>
  <si>
    <t>CCL International Ltd</t>
  </si>
  <si>
    <t>CCLINTER</t>
  </si>
  <si>
    <t>Mittal Life Style Ltd</t>
  </si>
  <si>
    <t>MITTAL</t>
  </si>
  <si>
    <t>Vivo Bio Tech Ltd</t>
  </si>
  <si>
    <t>VIVOBIOT</t>
  </si>
  <si>
    <t>Haryana Leather Chemicals Ltd</t>
  </si>
  <si>
    <t>HARLETH</t>
  </si>
  <si>
    <t>Inani Marbles and Industries Ltd</t>
  </si>
  <si>
    <t>INANI</t>
  </si>
  <si>
    <t>FEL</t>
  </si>
  <si>
    <t>BDR Buildcon Ltd</t>
  </si>
  <si>
    <t>BDR</t>
  </si>
  <si>
    <t>E L Forge Ltd</t>
  </si>
  <si>
    <t>ELFORGE</t>
  </si>
  <si>
    <t>Mahalaxmi Fabric Mills Pvt Ltd</t>
  </si>
  <si>
    <t>MFML</t>
  </si>
  <si>
    <t>Quality RO Industries Ltd</t>
  </si>
  <si>
    <t>QRIL</t>
  </si>
  <si>
    <t>Shree Pacetronix Ltd</t>
  </si>
  <si>
    <t>SHREEPAC</t>
  </si>
  <si>
    <t>Standard Surfactants Ltd</t>
  </si>
  <si>
    <t>STDSFAC</t>
  </si>
  <si>
    <t>Household Products</t>
  </si>
  <si>
    <t>Artefact Projects Ltd</t>
  </si>
  <si>
    <t>ARTEFACT</t>
  </si>
  <si>
    <t>Dhanlaxmi Fabrics Ltd</t>
  </si>
  <si>
    <t>DHANFAB</t>
  </si>
  <si>
    <t>Telogica Ltd</t>
  </si>
  <si>
    <t>TELOGICA</t>
  </si>
  <si>
    <t>Communications Equipment</t>
  </si>
  <si>
    <t>Abhishek Integrations Ltd</t>
  </si>
  <si>
    <t>AILIMITED</t>
  </si>
  <si>
    <t>Ladderup Finance Ltd</t>
  </si>
  <si>
    <t>LADDERUP</t>
  </si>
  <si>
    <t>Orchasp Ltd</t>
  </si>
  <si>
    <t>ORCHASP</t>
  </si>
  <si>
    <t>Deccan Health Care Ltd</t>
  </si>
  <si>
    <t>DECCAN</t>
  </si>
  <si>
    <t>Winny Immigration &amp; Education Services Ltd</t>
  </si>
  <si>
    <t>WINNY</t>
  </si>
  <si>
    <t>Academic &amp; Educational Services</t>
  </si>
  <si>
    <t>Garment Mantra Lifestyle Ltd</t>
  </si>
  <si>
    <t>GARMNTMNTR</t>
  </si>
  <si>
    <t>Walchand Peoplefirst Ltd</t>
  </si>
  <si>
    <t>WALCHPF</t>
  </si>
  <si>
    <t>Pan India Corp Ltd</t>
  </si>
  <si>
    <t>PANINDIAC</t>
  </si>
  <si>
    <t>Shrydus Industries Ltd</t>
  </si>
  <si>
    <t>SHRYDUS</t>
  </si>
  <si>
    <t>Franklin Industries Ltd</t>
  </si>
  <si>
    <t>FRANKLININD</t>
  </si>
  <si>
    <t>Ecoboard Industries Ltd</t>
  </si>
  <si>
    <t>ECOBOAR</t>
  </si>
  <si>
    <t>Prismx Global Ventures Ltd</t>
  </si>
  <si>
    <t>PRISMX</t>
  </si>
  <si>
    <t>DRA Consultants Ltd</t>
  </si>
  <si>
    <t>DRA</t>
  </si>
  <si>
    <t>Betex India Ltd</t>
  </si>
  <si>
    <t>BETXIND</t>
  </si>
  <si>
    <t>Gorani Industries Ltd</t>
  </si>
  <si>
    <t>GORANIN</t>
  </si>
  <si>
    <t>Tirupati Foam Ltd</t>
  </si>
  <si>
    <t>TIRUFOAM</t>
  </si>
  <si>
    <t>Hawa Engineers Ltd</t>
  </si>
  <si>
    <t>HAWAENG</t>
  </si>
  <si>
    <t>Naapbooks Ltd</t>
  </si>
  <si>
    <t>NBL</t>
  </si>
  <si>
    <t>Phosphate Company Ltd</t>
  </si>
  <si>
    <t>PHOSPHATE</t>
  </si>
  <si>
    <t>Sangani Hospitals Ltd</t>
  </si>
  <si>
    <t>SANGANI</t>
  </si>
  <si>
    <t>Kanani Industries Ltd</t>
  </si>
  <si>
    <t>KANANIIND</t>
  </si>
  <si>
    <t>Sellwin Traders Ltd</t>
  </si>
  <si>
    <t>SELLWIN</t>
  </si>
  <si>
    <t>Gujrat Credit Corporation Ltd</t>
  </si>
  <si>
    <t>GUJCRED</t>
  </si>
  <si>
    <t>Choksi Laboratories Ltd</t>
  </si>
  <si>
    <t>CHOKSILA</t>
  </si>
  <si>
    <t>Galactico Corporate Services Ltd</t>
  </si>
  <si>
    <t>GALACTICO</t>
  </si>
  <si>
    <t>GKB Ophthalmics Ltd</t>
  </si>
  <si>
    <t>GKB</t>
  </si>
  <si>
    <t>Shelter Pharma Ltd</t>
  </si>
  <si>
    <t>SHELTER</t>
  </si>
  <si>
    <t>Addi Industries Ltd</t>
  </si>
  <si>
    <t>ADDIND</t>
  </si>
  <si>
    <t>Nakoda Group of Industries Ltd</t>
  </si>
  <si>
    <t>NGIL</t>
  </si>
  <si>
    <t>Duropack Ltd</t>
  </si>
  <si>
    <t>DUROPACK</t>
  </si>
  <si>
    <t>Shree Krishna Paper Mills &amp; Industries Ltd</t>
  </si>
  <si>
    <t>SKPMIL</t>
  </si>
  <si>
    <t>Fervent Synergies Ltd</t>
  </si>
  <si>
    <t>FERVENTSYN</t>
  </si>
  <si>
    <t>Mega Flex Plastics Ltd</t>
  </si>
  <si>
    <t>MEGAFLEX</t>
  </si>
  <si>
    <t>Vistar Amar Ltd</t>
  </si>
  <si>
    <t>VISTARAMAR</t>
  </si>
  <si>
    <t>Godha Cabcon &amp; Insulation Ltd</t>
  </si>
  <si>
    <t>GODHA</t>
  </si>
  <si>
    <t>Ashoka Metcast Ltd</t>
  </si>
  <si>
    <t>ASHOKAMET</t>
  </si>
  <si>
    <t>ASL Industries Ltd</t>
  </si>
  <si>
    <t>ASLIND</t>
  </si>
  <si>
    <t>Axel Polymers Ltd</t>
  </si>
  <si>
    <t>AXELPOLY</t>
  </si>
  <si>
    <t>Yash Chemex Ltd</t>
  </si>
  <si>
    <t>YASHCHEM</t>
  </si>
  <si>
    <t>Alfavision Overseas (India) Ltd</t>
  </si>
  <si>
    <t>ALFAVIO</t>
  </si>
  <si>
    <t>JMD Ventures Ltd</t>
  </si>
  <si>
    <t>JMDVL</t>
  </si>
  <si>
    <t>Chandra Bhagat Pharma Ltd</t>
  </si>
  <si>
    <t>CBPL</t>
  </si>
  <si>
    <t>Hemadri Cements Ltd</t>
  </si>
  <si>
    <t>HEMACEM</t>
  </si>
  <si>
    <t>Axis NIFTY IT ETF</t>
  </si>
  <si>
    <t>AXISTECETF</t>
  </si>
  <si>
    <t>UR Sugar Industries Ltd</t>
  </si>
  <si>
    <t>URSUGAR</t>
  </si>
  <si>
    <t>Pace E-Commerce Ventures Ltd</t>
  </si>
  <si>
    <t>PACE</t>
  </si>
  <si>
    <t>Homefurnishing Retail</t>
  </si>
  <si>
    <t>Poddar Housing and Development Ltd</t>
  </si>
  <si>
    <t>PODDARHOUS</t>
  </si>
  <si>
    <t>Continental Petroleums Ltd</t>
  </si>
  <si>
    <t>CONTPTR</t>
  </si>
  <si>
    <t>Teesta Agro Industries Ltd</t>
  </si>
  <si>
    <t>TEEAI</t>
  </si>
  <si>
    <t>STL Global Ltd</t>
  </si>
  <si>
    <t>SGL</t>
  </si>
  <si>
    <t>Mohit Paper Mills Ltd</t>
  </si>
  <si>
    <t>MOHITPPR</t>
  </si>
  <si>
    <t>Camex Ltd</t>
  </si>
  <si>
    <t>CAMEXLTD</t>
  </si>
  <si>
    <t>HOAC Foods India Ltd</t>
  </si>
  <si>
    <t>HOACFOODS</t>
  </si>
  <si>
    <t>Vineet Laboratories Ltd</t>
  </si>
  <si>
    <t>VINEETLAB</t>
  </si>
  <si>
    <t>Sulabh Engineers and Services Ltd</t>
  </si>
  <si>
    <t>SULABEN</t>
  </si>
  <si>
    <t>Timescan Logistics (India) Ltd</t>
  </si>
  <si>
    <t>TIMESCAN</t>
  </si>
  <si>
    <t>Tejnaksh Healthcare Ltd</t>
  </si>
  <si>
    <t>TEJNAKSH</t>
  </si>
  <si>
    <t>Ashnisha Industries Ltd</t>
  </si>
  <si>
    <t>ASHNI</t>
  </si>
  <si>
    <t>Dynamic Portfolio Management &amp; Services Ltd</t>
  </si>
  <si>
    <t>DYNAMICP</t>
  </si>
  <si>
    <t>S &amp; T Corporation Ltd</t>
  </si>
  <si>
    <t>STCORP</t>
  </si>
  <si>
    <t>RRP Semiconductor Ltd</t>
  </si>
  <si>
    <t>RRP</t>
  </si>
  <si>
    <t>SMIFS Capital Markets Ltd</t>
  </si>
  <si>
    <t>SMIFS</t>
  </si>
  <si>
    <t>ICDS Ltd</t>
  </si>
  <si>
    <t>ICDSLTD</t>
  </si>
  <si>
    <t>Eighty Jewellers Ltd</t>
  </si>
  <si>
    <t>EIGHTY</t>
  </si>
  <si>
    <t>ICICI Prudential S&amp;P BSE Sensex ETF</t>
  </si>
  <si>
    <t>SENSEXIETF</t>
  </si>
  <si>
    <t>Bandaram Pharma Packtech Ltd</t>
  </si>
  <si>
    <t>BANDARAM</t>
  </si>
  <si>
    <t>Oceanic Foods Ltd</t>
  </si>
  <si>
    <t>OCEANIC</t>
  </si>
  <si>
    <t>Salora International Ltd</t>
  </si>
  <si>
    <t>SALORAINTL</t>
  </si>
  <si>
    <t>Sylph Technologies Ltd</t>
  </si>
  <si>
    <t>SYLPH</t>
  </si>
  <si>
    <t>Manjeera Constructions Ltd</t>
  </si>
  <si>
    <t>MANJEERA</t>
  </si>
  <si>
    <t>Sri Ramakrishna Mills (Coimbatore) Ltd</t>
  </si>
  <si>
    <t>SRMCL</t>
  </si>
  <si>
    <t>Kapil Raj Finance Ltd</t>
  </si>
  <si>
    <t>KAPILRAJ</t>
  </si>
  <si>
    <t>Abm International Ltd</t>
  </si>
  <si>
    <t>ABMINTLLTD</t>
  </si>
  <si>
    <t>Amkay Products Ltd</t>
  </si>
  <si>
    <t>AMKAY</t>
  </si>
  <si>
    <t>Medico Intercontinental Ltd</t>
  </si>
  <si>
    <t>MIL</t>
  </si>
  <si>
    <t>Kwality Ltd</t>
  </si>
  <si>
    <t>KWALITY</t>
  </si>
  <si>
    <t>Arigato Universe Ltd</t>
  </si>
  <si>
    <t>ARIGATO</t>
  </si>
  <si>
    <t>AA Plus Tradelink Ltd</t>
  </si>
  <si>
    <t>AAPLUSTRAD</t>
  </si>
  <si>
    <t>Grovy India Ltd</t>
  </si>
  <si>
    <t>GROVY</t>
  </si>
  <si>
    <t>KJMC Financial Services Ltd</t>
  </si>
  <si>
    <t>KJMCFIN</t>
  </si>
  <si>
    <t>Angel Fibers Ltd</t>
  </si>
  <si>
    <t>ANGEL</t>
  </si>
  <si>
    <t>Julien Agro Infratech Ltd</t>
  </si>
  <si>
    <t>JULIEN</t>
  </si>
  <si>
    <t>Suditi Industries Ltd</t>
  </si>
  <si>
    <t>SUDTIND-B</t>
  </si>
  <si>
    <t>Poona Dal and Oil Industries Ltd</t>
  </si>
  <si>
    <t>POONADAL</t>
  </si>
  <si>
    <t>Pecos Hotels and Pubs Ltd</t>
  </si>
  <si>
    <t>PECOS</t>
  </si>
  <si>
    <t>Perfect Infraengineers Ltd</t>
  </si>
  <si>
    <t>PERFECT</t>
  </si>
  <si>
    <t>Country Condo's Ltd</t>
  </si>
  <si>
    <t>COUNCODOS</t>
  </si>
  <si>
    <t>Transchem Ltd</t>
  </si>
  <si>
    <t>TRANSCHEM</t>
  </si>
  <si>
    <t>Rex Sealing &amp; Packing Industries Ltd</t>
  </si>
  <si>
    <t>REXSEAL</t>
  </si>
  <si>
    <t>Ind Bank Housing Ltd</t>
  </si>
  <si>
    <t>INDBNK</t>
  </si>
  <si>
    <t>Maharashtra Corp Ltd</t>
  </si>
  <si>
    <t>MAHACORP</t>
  </si>
  <si>
    <t>India Home Loan Ltd</t>
  </si>
  <si>
    <t>INDIAHOME</t>
  </si>
  <si>
    <t>Shrenik Ltd</t>
  </si>
  <si>
    <t>SHRENIK</t>
  </si>
  <si>
    <t>Chandra Prabhu International Ltd</t>
  </si>
  <si>
    <t>CHANDRAP</t>
  </si>
  <si>
    <t>Libas Consumer Products Ltd</t>
  </si>
  <si>
    <t>LIBAS</t>
  </si>
  <si>
    <t>Emergent Industrial Solutions Ltd</t>
  </si>
  <si>
    <t>EMERGENT</t>
  </si>
  <si>
    <t>RR Metalmakers India Ltd</t>
  </si>
  <si>
    <t>RRMETAL</t>
  </si>
  <si>
    <t>Ankit Metal &amp; Power Ltd</t>
  </si>
  <si>
    <t>ANKITMETAL</t>
  </si>
  <si>
    <t>Rose Merc Ltd</t>
  </si>
  <si>
    <t>ROSEMER</t>
  </si>
  <si>
    <t>Richirich Inventures Ltd</t>
  </si>
  <si>
    <t>KISAAN</t>
  </si>
  <si>
    <t>Next Mediaworks Ltd</t>
  </si>
  <si>
    <t>NEXTMEDIA</t>
  </si>
  <si>
    <t>Acrow India Ltd</t>
  </si>
  <si>
    <t>ACROW</t>
  </si>
  <si>
    <t>Jet Knitwears Ltd</t>
  </si>
  <si>
    <t>JETKNIT</t>
  </si>
  <si>
    <t>Greenhitech Ventures Ltd</t>
  </si>
  <si>
    <t>GVL</t>
  </si>
  <si>
    <t>West Leisure Resorts Ltd</t>
  </si>
  <si>
    <t>WESTLEIRES</t>
  </si>
  <si>
    <t>Gogia Capital Services Ltd</t>
  </si>
  <si>
    <t>GOGIACAP</t>
  </si>
  <si>
    <t>Kamadgiri Fashion Ltd</t>
  </si>
  <si>
    <t>KAMADGIRI</t>
  </si>
  <si>
    <t>Ambica Agarbathies Aroma &amp; Industries Ltd</t>
  </si>
  <si>
    <t>AMBICAAGAR</t>
  </si>
  <si>
    <t>Tatia Global Vennture Ltd</t>
  </si>
  <si>
    <t>TATIAGLOB</t>
  </si>
  <si>
    <t>Prabhhans Industries Ltd</t>
  </si>
  <si>
    <t>PRABHHANS</t>
  </si>
  <si>
    <t>Indianivesh Ltd</t>
  </si>
  <si>
    <t>INDIANVSH</t>
  </si>
  <si>
    <t>Sai Capital Ltd</t>
  </si>
  <si>
    <t>SAICAPI</t>
  </si>
  <si>
    <t>Flomic Global Logistics Ltd</t>
  </si>
  <si>
    <t>FLOMIC</t>
  </si>
  <si>
    <t>Infronics Systems Ltd</t>
  </si>
  <si>
    <t>INFRONICS</t>
  </si>
  <si>
    <t>TV Vision Ltd</t>
  </si>
  <si>
    <t>TVVISION</t>
  </si>
  <si>
    <t>Fortune International Ltd</t>
  </si>
  <si>
    <t>FORINTL</t>
  </si>
  <si>
    <t>Cospower Engineering Ltd</t>
  </si>
  <si>
    <t>COSPOWER</t>
  </si>
  <si>
    <t>Ideal Technoplast Industries Ltd</t>
  </si>
  <si>
    <t>IDEALTECHO</t>
  </si>
  <si>
    <t>Citadel Realty and Developers Ltd</t>
  </si>
  <si>
    <t>CITADEL</t>
  </si>
  <si>
    <t>Shreeram Proteins Ltd</t>
  </si>
  <si>
    <t>SRPL</t>
  </si>
  <si>
    <t>Conart Engineers Ltd</t>
  </si>
  <si>
    <t>CONART</t>
  </si>
  <si>
    <t>Shree Rajasthan Syntex Ltd</t>
  </si>
  <si>
    <t>SHRAJSYNQ</t>
  </si>
  <si>
    <t>Chennai Ferrous Industries Ltd</t>
  </si>
  <si>
    <t>CHENFERRO</t>
  </si>
  <si>
    <t>MSR India Ltd</t>
  </si>
  <si>
    <t>MSRINDIA</t>
  </si>
  <si>
    <t>Laxmipati Engineering Works Ltd</t>
  </si>
  <si>
    <t>LAXMIPATI</t>
  </si>
  <si>
    <t>Flora Textiles Ltd</t>
  </si>
  <si>
    <t>FLORATX</t>
  </si>
  <si>
    <t>Uttam Galva Steels Ltd</t>
  </si>
  <si>
    <t>UTTAMSTL</t>
  </si>
  <si>
    <t>Goblin India Ltd</t>
  </si>
  <si>
    <t>GOBLIN</t>
  </si>
  <si>
    <t>Gujarat Terce Laboratories Ltd</t>
  </si>
  <si>
    <t>GUJTERC</t>
  </si>
  <si>
    <t>DK Enterprises Global Ltd</t>
  </si>
  <si>
    <t>DKEGL</t>
  </si>
  <si>
    <t>Mandeep Auto Industries Ltd</t>
  </si>
  <si>
    <t>MANDEEP</t>
  </si>
  <si>
    <t>Diana Tea Co Ltd</t>
  </si>
  <si>
    <t>DIANATEA</t>
  </si>
  <si>
    <t>Madhav Marbles and Granites Ltd</t>
  </si>
  <si>
    <t>MADHAV</t>
  </si>
  <si>
    <t>Shantidoot Infra Services Ltd</t>
  </si>
  <si>
    <t>SISL</t>
  </si>
  <si>
    <t>Tamilnadu Telecommunication Ltd</t>
  </si>
  <si>
    <t>TNTELE</t>
  </si>
  <si>
    <t>Gayatri BioOrganics Ltd</t>
  </si>
  <si>
    <t>GAYATRIBI</t>
  </si>
  <si>
    <t>Earthstahl &amp; Alloys Ltd</t>
  </si>
  <si>
    <t>EARTH</t>
  </si>
  <si>
    <t>Pearl Green Clubs and Resorts Ltd</t>
  </si>
  <si>
    <t>PGCRL</t>
  </si>
  <si>
    <t>Cybele Industries Ltd</t>
  </si>
  <si>
    <t>CYBELEIND</t>
  </si>
  <si>
    <t>Vivanta Industries Ltd</t>
  </si>
  <si>
    <t>VIVANTA</t>
  </si>
  <si>
    <t>Gautam Gems Ltd</t>
  </si>
  <si>
    <t>GGL</t>
  </si>
  <si>
    <t>Deep Diamond India Ltd</t>
  </si>
  <si>
    <t>DDIL</t>
  </si>
  <si>
    <t>USG Tech Solutions Ltd</t>
  </si>
  <si>
    <t>USGTECH</t>
  </si>
  <si>
    <t>Ashirwad Steels And Industries Ltd</t>
  </si>
  <si>
    <t>ASHSI</t>
  </si>
  <si>
    <t>Centenial Surgical Suture Ltd</t>
  </si>
  <si>
    <t>CSURGSU</t>
  </si>
  <si>
    <t>Sagardeep Alloys Ltd</t>
  </si>
  <si>
    <t>SAGARDEEP</t>
  </si>
  <si>
    <t>Jindal Capital Ltd</t>
  </si>
  <si>
    <t>JINDCAP</t>
  </si>
  <si>
    <t>Tirupati Tyres Ltd</t>
  </si>
  <si>
    <t>TTIL</t>
  </si>
  <si>
    <t>Veerhealth Care Ltd</t>
  </si>
  <si>
    <t>VEERHEALTH</t>
  </si>
  <si>
    <t>Khandwala Securities Ltd</t>
  </si>
  <si>
    <t>KHANDSE</t>
  </si>
  <si>
    <t>Trident Texofab Ltd</t>
  </si>
  <si>
    <t>TTFL</t>
  </si>
  <si>
    <t>New Light Apparels Ltd</t>
  </si>
  <si>
    <t>NEWLIGHT</t>
  </si>
  <si>
    <t>Bizotic Commercial Ltd</t>
  </si>
  <si>
    <t>BIZOTIC</t>
  </si>
  <si>
    <t>VAMA Industries Ltd</t>
  </si>
  <si>
    <t>VAMA</t>
  </si>
  <si>
    <t>Balurghat Technologies Ltd</t>
  </si>
  <si>
    <t>BALTE</t>
  </si>
  <si>
    <t>Tapi Fruit Processing Ltd</t>
  </si>
  <si>
    <t>TAPIFRUIT</t>
  </si>
  <si>
    <t>Nidan Laboratories and Healthcare Ltd</t>
  </si>
  <si>
    <t>NIDAN</t>
  </si>
  <si>
    <t>Suryaamba Spinning Mills Ltd</t>
  </si>
  <si>
    <t>SURYAAMBA</t>
  </si>
  <si>
    <t>Hindoostan Mills Ltd</t>
  </si>
  <si>
    <t>HINDMILL</t>
  </si>
  <si>
    <t>Faalcon Concepts Ltd</t>
  </si>
  <si>
    <t>FAALCON</t>
  </si>
  <si>
    <t>Walpar Nutritions Ltd</t>
  </si>
  <si>
    <t>WALPAR</t>
  </si>
  <si>
    <t>Hind Aluminium Industries Ltd</t>
  </si>
  <si>
    <t>HINDALUMI</t>
  </si>
  <si>
    <t>Sudal Industries Ltd</t>
  </si>
  <si>
    <t>SUDAI</t>
  </si>
  <si>
    <t>Aluminum</t>
  </si>
  <si>
    <t>Varyaa Creations Ltd</t>
  </si>
  <si>
    <t>VARYAA</t>
  </si>
  <si>
    <t>City Crops Agro Ltd</t>
  </si>
  <si>
    <t>CCAL</t>
  </si>
  <si>
    <t>Zodiac-JRD-MKJ Ltd</t>
  </si>
  <si>
    <t>ZODJRDMKJ</t>
  </si>
  <si>
    <t>Kaiser Corporation Ltd</t>
  </si>
  <si>
    <t>KACL</t>
  </si>
  <si>
    <t>Gajanan Securities Services Ltd</t>
  </si>
  <si>
    <t>GAJANANSEC</t>
  </si>
  <si>
    <t>Visagar Financial Services Ltd</t>
  </si>
  <si>
    <t>VISAGAR</t>
  </si>
  <si>
    <t>Bonlon Industries Ltd</t>
  </si>
  <si>
    <t>BONLON</t>
  </si>
  <si>
    <t>Copper</t>
  </si>
  <si>
    <t>Naturite Agro Products Ltd</t>
  </si>
  <si>
    <t>NAPL</t>
  </si>
  <si>
    <t>Inspire Films Ltd</t>
  </si>
  <si>
    <t>INSPIRE</t>
  </si>
  <si>
    <t>Morarjee Textiles Ltd</t>
  </si>
  <si>
    <t>MORARJEE</t>
  </si>
  <si>
    <t>Khaitan (India) Ltd</t>
  </si>
  <si>
    <t>KHAITANLTD</t>
  </si>
  <si>
    <t>Yasons Chemex Care Ltd</t>
  </si>
  <si>
    <t>YCCL</t>
  </si>
  <si>
    <t>APT Packaging Ltd</t>
  </si>
  <si>
    <t>APTPACK</t>
  </si>
  <si>
    <t>Associated Coaters Ltd</t>
  </si>
  <si>
    <t>ASSOCIATED</t>
  </si>
  <si>
    <t>Diversified Metals &amp; Mining</t>
  </si>
  <si>
    <t>Alan Scott Enterprises Ltd</t>
  </si>
  <si>
    <t>ALAN SCOTT</t>
  </si>
  <si>
    <t>Polyspin Exports Ltd</t>
  </si>
  <si>
    <t>POLYSPIN</t>
  </si>
  <si>
    <t>Ashirwad Capital Ltd</t>
  </si>
  <si>
    <t>ASHCAP</t>
  </si>
  <si>
    <t>Jiwanram Sheoduttrai Industries Ltd</t>
  </si>
  <si>
    <t>JIWANRAM</t>
  </si>
  <si>
    <t>Khoobsurat Ltd</t>
  </si>
  <si>
    <t>KHOOBSURAT</t>
  </si>
  <si>
    <t>Erp Soft Systems Ltd</t>
  </si>
  <si>
    <t>ERPSOFT</t>
  </si>
  <si>
    <t>HCKK Ventures Ltd</t>
  </si>
  <si>
    <t>HCKKVENTURE</t>
  </si>
  <si>
    <t>Dhanlaxmi Cotex Ltd</t>
  </si>
  <si>
    <t>DHANCOT</t>
  </si>
  <si>
    <t>Nippon India Nifty Pharma ETF</t>
  </si>
  <si>
    <t>PHARMABEES</t>
  </si>
  <si>
    <t>Picturehouse Media Ltd</t>
  </si>
  <si>
    <t>PICTUREHS</t>
  </si>
  <si>
    <t>Add-Shop E-Retail Ltd</t>
  </si>
  <si>
    <t>ASRL</t>
  </si>
  <si>
    <t>India Cements Capital Ltd</t>
  </si>
  <si>
    <t>INDCEMCAP</t>
  </si>
  <si>
    <t>Sonu Infratech Ltd</t>
  </si>
  <si>
    <t>SONUINFRA</t>
  </si>
  <si>
    <t>Tecil Chemicals and Hydro Power Ltd</t>
  </si>
  <si>
    <t>TECILCHEM</t>
  </si>
  <si>
    <t>Solitaire Machine Tools Ltd</t>
  </si>
  <si>
    <t>SOLIMAC</t>
  </si>
  <si>
    <t>Bervin Investment and Leasing Ltd</t>
  </si>
  <si>
    <t>BERVINL</t>
  </si>
  <si>
    <t>Innokaiz India Ltd</t>
  </si>
  <si>
    <t>INNOKAIZ</t>
  </si>
  <si>
    <t>TGB Banquets and Hotels Ltd</t>
  </si>
  <si>
    <t>TGBHOTELS</t>
  </si>
  <si>
    <t>Indong Tea Company Ltd</t>
  </si>
  <si>
    <t>INDONG</t>
  </si>
  <si>
    <t>Rishi Techtex Ltd</t>
  </si>
  <si>
    <t>RISHITECH</t>
  </si>
  <si>
    <t>Sunil Agro Foods Ltd</t>
  </si>
  <si>
    <t>SUNILAGR</t>
  </si>
  <si>
    <t>Sainik Finance &amp; Industries Ltd</t>
  </si>
  <si>
    <t>SAINIK</t>
  </si>
  <si>
    <t>Kridhan Infra Ltd</t>
  </si>
  <si>
    <t>KRIDHANINF</t>
  </si>
  <si>
    <t>Qgo Finance Ltd</t>
  </si>
  <si>
    <t>QGO</t>
  </si>
  <si>
    <t>Gothi Plascon (India) Ltd</t>
  </si>
  <si>
    <t>GOTHIPL</t>
  </si>
  <si>
    <t>Aditya Spinners Ltd</t>
  </si>
  <si>
    <t>ADITYASP</t>
  </si>
  <si>
    <t>Grill Splendour Services Ltd</t>
  </si>
  <si>
    <t>BIRDYS</t>
  </si>
  <si>
    <t>Aspira Pathlab &amp; Diagnostics Ltd</t>
  </si>
  <si>
    <t>ASPIRA</t>
  </si>
  <si>
    <t>Sumedha Fiscal Services Ltd</t>
  </si>
  <si>
    <t>SUMEDHA</t>
  </si>
  <si>
    <t>Vinyoflex Ltd</t>
  </si>
  <si>
    <t>VINYOFL</t>
  </si>
  <si>
    <t>Family Care Hospitals Ltd</t>
  </si>
  <si>
    <t>FAMILYCARE</t>
  </si>
  <si>
    <t>Health Care  Services</t>
  </si>
  <si>
    <t>Venlon Enterprises Ltd</t>
  </si>
  <si>
    <t>VENLONENT</t>
  </si>
  <si>
    <t>Ravileela Granites Ltd</t>
  </si>
  <si>
    <t>RALEGRA</t>
  </si>
  <si>
    <t>Swasti Vinayaka Art and Heritage Corporation Ltd</t>
  </si>
  <si>
    <t>SVARTCORP</t>
  </si>
  <si>
    <t>Tarapur Transformers Ltd</t>
  </si>
  <si>
    <t>TARAPUR</t>
  </si>
  <si>
    <t>Dhyaani Tradeventtures Ltd</t>
  </si>
  <si>
    <t>DHYAANITR</t>
  </si>
  <si>
    <t>Focus Business Solution Ltd</t>
  </si>
  <si>
    <t>Diversified Support Services</t>
  </si>
  <si>
    <t>B2B Software Technologies Ltd</t>
  </si>
  <si>
    <t>B2BSOFT</t>
  </si>
  <si>
    <t>Shree Hari Chemicals Export Ltd</t>
  </si>
  <si>
    <t>SHHARICH</t>
  </si>
  <si>
    <t>SBEC Systems (India) Ltd</t>
  </si>
  <si>
    <t>SBECSYS</t>
  </si>
  <si>
    <t>Kandarp Digi Smart Bpo Ltd</t>
  </si>
  <si>
    <t>KANDARP</t>
  </si>
  <si>
    <t>Shree Ganesh Bio-Tech (India) Ltd</t>
  </si>
  <si>
    <t>SHREEGANES</t>
  </si>
  <si>
    <t>Nippon India Silver ETF</t>
  </si>
  <si>
    <t>SILVERBEES</t>
  </si>
  <si>
    <t>Vera Synthetic Ltd</t>
  </si>
  <si>
    <t>VERA</t>
  </si>
  <si>
    <t>Arman Holdings Ltd</t>
  </si>
  <si>
    <t>ARMAN</t>
  </si>
  <si>
    <t>Goenka Diamond And Jewels Ltd</t>
  </si>
  <si>
    <t>GOENKA</t>
  </si>
  <si>
    <t>Yug Decor Ltd</t>
  </si>
  <si>
    <t>YUG</t>
  </si>
  <si>
    <t>Smart Finsec Ltd</t>
  </si>
  <si>
    <t>SMARTFIN</t>
  </si>
  <si>
    <t>Sonal Adhesives Ltd</t>
  </si>
  <si>
    <t>SONALAD</t>
  </si>
  <si>
    <t>ARSS Infrastructure Projects Ltd</t>
  </si>
  <si>
    <t>ARSSINFRA</t>
  </si>
  <si>
    <t>Kanco Tea &amp; Industries Ltd</t>
  </si>
  <si>
    <t>KANCOTEA</t>
  </si>
  <si>
    <t>Hemang Resources Ltd</t>
  </si>
  <si>
    <t>HEMANG</t>
  </si>
  <si>
    <t>Unick Fix-A-Form And Printers Ltd</t>
  </si>
  <si>
    <t>UNICK</t>
  </si>
  <si>
    <t>J Taparia Projects Ltd</t>
  </si>
  <si>
    <t>JTAPARIA</t>
  </si>
  <si>
    <t>Standard Batteries Ltd</t>
  </si>
  <si>
    <t>STDBAT</t>
  </si>
  <si>
    <t>PVV Infra Ltd</t>
  </si>
  <si>
    <t>PVVINFRA</t>
  </si>
  <si>
    <t>Future Lifestyle Fashions Ltd</t>
  </si>
  <si>
    <t>FLFL</t>
  </si>
  <si>
    <t>Shiva Global Agro Industries Ltd</t>
  </si>
  <si>
    <t>SHIVAAGRO</t>
  </si>
  <si>
    <t>Unison Metals Ltd</t>
  </si>
  <si>
    <t>UNISON</t>
  </si>
  <si>
    <t>Phaarmasia Ltd</t>
  </si>
  <si>
    <t>PHRMASI</t>
  </si>
  <si>
    <t>Sanginita Chemicals Ltd</t>
  </si>
  <si>
    <t>SANGINITA</t>
  </si>
  <si>
    <t>Nippon India ETF Nifty 50 Value 20</t>
  </si>
  <si>
    <t>NV20BEES</t>
  </si>
  <si>
    <t>Pratik Panels Ltd</t>
  </si>
  <si>
    <t>PRATIK</t>
  </si>
  <si>
    <t>SVS Ventures Ltd</t>
  </si>
  <si>
    <t>SVS</t>
  </si>
  <si>
    <t>Uniinfo Telecom Services Ltd</t>
  </si>
  <si>
    <t>UNIINFO</t>
  </si>
  <si>
    <t>Poojawestern Metaliks Ltd</t>
  </si>
  <si>
    <t>POOJA</t>
  </si>
  <si>
    <t>Tyroon Tea Co Ltd</t>
  </si>
  <si>
    <t>TYROON</t>
  </si>
  <si>
    <t>KMS Medisurgi Ltd</t>
  </si>
  <si>
    <t>KMSMEDI</t>
  </si>
  <si>
    <t>Jupiter Infomedia Ltd</t>
  </si>
  <si>
    <t>JUPITERIN</t>
  </si>
  <si>
    <t>Nivaka Fashions Ltd</t>
  </si>
  <si>
    <t>NIVAKA</t>
  </si>
  <si>
    <t>Veritaas Advertising Ltd</t>
  </si>
  <si>
    <t>VERITAAS</t>
  </si>
  <si>
    <t>Patspin India Ltd</t>
  </si>
  <si>
    <t>PATSPINLTD</t>
  </si>
  <si>
    <t>Cochin Malabar Estates and Industries Ltd</t>
  </si>
  <si>
    <t>COCHMAL</t>
  </si>
  <si>
    <t>Utique Enterprises Ltd</t>
  </si>
  <si>
    <t>UTIQUE</t>
  </si>
  <si>
    <t>Williamson Magor and Co Ltd</t>
  </si>
  <si>
    <t>WILLAMAGOR</t>
  </si>
  <si>
    <t>Mohit Industries Ltd</t>
  </si>
  <si>
    <t>MOHITIND</t>
  </si>
  <si>
    <t>Silver Oak (India) Ltd</t>
  </si>
  <si>
    <t>SILVOAK</t>
  </si>
  <si>
    <t>Paos Industries Ltd</t>
  </si>
  <si>
    <t>PAOS</t>
  </si>
  <si>
    <t>Aruna Hotels Ltd</t>
  </si>
  <si>
    <t>ARUNAHTEL</t>
  </si>
  <si>
    <t>Samyak International Ltd</t>
  </si>
  <si>
    <t>SAMYAKINT</t>
  </si>
  <si>
    <t>Incap Ltd</t>
  </si>
  <si>
    <t>INCAP</t>
  </si>
  <si>
    <t>Ascensive Educare Ltd</t>
  </si>
  <si>
    <t>ASCENSIVE</t>
  </si>
  <si>
    <t>Sugal and Damani Share Brokers Ltd</t>
  </si>
  <si>
    <t>SUGALDAM</t>
  </si>
  <si>
    <t>Samsrita Labs Ltd</t>
  </si>
  <si>
    <t>SAMSRITA</t>
  </si>
  <si>
    <t>Life Sciences Tools &amp; Services</t>
  </si>
  <si>
    <t>Nyssa Corporation Ltd</t>
  </si>
  <si>
    <t>NYSSACORP</t>
  </si>
  <si>
    <t>Gujarat Petrosynthese Ltd</t>
  </si>
  <si>
    <t>GUJPETR</t>
  </si>
  <si>
    <t>Five Core Electronics Ltd</t>
  </si>
  <si>
    <t>FIVECORE</t>
  </si>
  <si>
    <t>Cyber Media (India) Ltd</t>
  </si>
  <si>
    <t>CYBERMEDIA</t>
  </si>
  <si>
    <t>Tijaria Polypipes Ltd</t>
  </si>
  <si>
    <t>TIJARIA</t>
  </si>
  <si>
    <t>J A Finance Ltd</t>
  </si>
  <si>
    <t>JAFINANCE</t>
  </si>
  <si>
    <t>Sumeet Industries Ltd</t>
  </si>
  <si>
    <t>SUMEETINDS</t>
  </si>
  <si>
    <t>Thakral Services (India) Ltd</t>
  </si>
  <si>
    <t>THAKRAL</t>
  </si>
  <si>
    <t>Electronic Equipment &amp; Instruments</t>
  </si>
  <si>
    <t>UTI Nifty Bank ETF</t>
  </si>
  <si>
    <t>UTIBANKETF</t>
  </si>
  <si>
    <t>Kallam Textiles Ltd</t>
  </si>
  <si>
    <t>KALLAM</t>
  </si>
  <si>
    <t>Hipolin Ltd</t>
  </si>
  <si>
    <t>HIPOLIN</t>
  </si>
  <si>
    <t>JMJ Fintech Ltd</t>
  </si>
  <si>
    <t>JMJFIN</t>
  </si>
  <si>
    <t>Shanthala FMCG Products Ltd</t>
  </si>
  <si>
    <t>SHANTHALA</t>
  </si>
  <si>
    <t>Raw Edge Industrial Solutions Ltd</t>
  </si>
  <si>
    <t>RAWEDGE</t>
  </si>
  <si>
    <t>Vapi Enterprise Ltd</t>
  </si>
  <si>
    <t>VAPIENTER</t>
  </si>
  <si>
    <t>Mukand Engineers Ltd</t>
  </si>
  <si>
    <t>MUKANDENGG</t>
  </si>
  <si>
    <t>Mirae Asset Nifty India Manufacturing ETF</t>
  </si>
  <si>
    <t>MAKEINDIA</t>
  </si>
  <si>
    <t>SPA Capital Advisors Limited</t>
  </si>
  <si>
    <t>SPACAPS</t>
  </si>
  <si>
    <t>Mirae Asset Nifty Midcap 150 ETF</t>
  </si>
  <si>
    <t>MIDCAPETF</t>
  </si>
  <si>
    <t>Padam Cotton Yarns Ltd</t>
  </si>
  <si>
    <t>PADAMCO</t>
  </si>
  <si>
    <t>VERTEX Securities Ltd</t>
  </si>
  <si>
    <t>VERTEX</t>
  </si>
  <si>
    <t>Hybrid Financial Services Ltd</t>
  </si>
  <si>
    <t>HYBRIDFIN</t>
  </si>
  <si>
    <t>Oasis Securities Ltd</t>
  </si>
  <si>
    <t>OASISEC</t>
  </si>
  <si>
    <t>Challani Capital Ltd</t>
  </si>
  <si>
    <t>CHALLANI</t>
  </si>
  <si>
    <t>Prakash Woollen &amp; Synthetic Mills Ltd</t>
  </si>
  <si>
    <t>PWASML</t>
  </si>
  <si>
    <t>Genus Prime Infra Ltd</t>
  </si>
  <si>
    <t>GENUSPRIME</t>
  </si>
  <si>
    <t>Ashiana Ispat Ltd</t>
  </si>
  <si>
    <t>ASHIS</t>
  </si>
  <si>
    <t>Valson Industries Ltd</t>
  </si>
  <si>
    <t>VALSONQ</t>
  </si>
  <si>
    <t>Jetking Infotrain Ltd</t>
  </si>
  <si>
    <t>JETKINGQ</t>
  </si>
  <si>
    <t>Megri Soft Ltd</t>
  </si>
  <si>
    <t>MEGRISOFT</t>
  </si>
  <si>
    <t>Manbro Industries Ltd</t>
  </si>
  <si>
    <t>MANBRO</t>
  </si>
  <si>
    <t>Medinova Diagnostic Services Ltd</t>
  </si>
  <si>
    <t>MEDINOV</t>
  </si>
  <si>
    <t>Pro Fin Capital Services Ltd</t>
  </si>
  <si>
    <t>PROFINC</t>
  </si>
  <si>
    <t>Adeshwar Meditex Ltd</t>
  </si>
  <si>
    <t>ADESHWAR</t>
  </si>
  <si>
    <t>Popular Estate Management Ltd</t>
  </si>
  <si>
    <t>POPULARES</t>
  </si>
  <si>
    <t>Netlink Solutions (India) Ltd</t>
  </si>
  <si>
    <t>NETLINK</t>
  </si>
  <si>
    <t>Orient Tradelink Ltd</t>
  </si>
  <si>
    <t>ORIENTTR</t>
  </si>
  <si>
    <t>Axis Nifty 50 ETF</t>
  </si>
  <si>
    <t>AXISNIFTY</t>
  </si>
  <si>
    <t>Anuroop Packaging Ltd</t>
  </si>
  <si>
    <t>ANUROOP</t>
  </si>
  <si>
    <t>Sangal Papers Ltd</t>
  </si>
  <si>
    <t>SANPA</t>
  </si>
  <si>
    <t>Global Longlife Hospital and Research Ltd</t>
  </si>
  <si>
    <t>GLHRL</t>
  </si>
  <si>
    <t>Bombay Wire Ropes Ltd</t>
  </si>
  <si>
    <t>BOMBWIR</t>
  </si>
  <si>
    <t>Veer Energy &amp; Infrastructure Ltd</t>
  </si>
  <si>
    <t>VEERENRGY</t>
  </si>
  <si>
    <t>Tejassvi Aaharam Ltd</t>
  </si>
  <si>
    <t>TEJASSVI</t>
  </si>
  <si>
    <t>National General Industries Ltd</t>
  </si>
  <si>
    <t>NATGENI</t>
  </si>
  <si>
    <t>Nippon India Nifty Auto ETF</t>
  </si>
  <si>
    <t>AUTOBEES</t>
  </si>
  <si>
    <t>Consecutive Investments &amp; Trading Co Ltd</t>
  </si>
  <si>
    <t>CITL</t>
  </si>
  <si>
    <t>Modern Steel Ltd</t>
  </si>
  <si>
    <t>MDRNSTL</t>
  </si>
  <si>
    <t>California Software Company Ltd</t>
  </si>
  <si>
    <t>CALSOFT</t>
  </si>
  <si>
    <t>Hindustan Fluoro Carbons Ltd</t>
  </si>
  <si>
    <t>HINFLUR</t>
  </si>
  <si>
    <t>KKV Agro Powers Limited</t>
  </si>
  <si>
    <t>KKVAPOW</t>
  </si>
  <si>
    <t>Virtual Global Education Ltd</t>
  </si>
  <si>
    <t>VIRTUALG</t>
  </si>
  <si>
    <t>COSYN Ltd</t>
  </si>
  <si>
    <t>COSYN</t>
  </si>
  <si>
    <t>DECO MICA Ltd</t>
  </si>
  <si>
    <t>DECOMIC</t>
  </si>
  <si>
    <t>Zenith Fibres Ltd</t>
  </si>
  <si>
    <t>ZENIFIB</t>
  </si>
  <si>
    <t>Informed Technologies India Ltd</t>
  </si>
  <si>
    <t>INFORTEC</t>
  </si>
  <si>
    <t>Data Processing &amp; Outsourced Services</t>
  </si>
  <si>
    <t>Accedere Ltd</t>
  </si>
  <si>
    <t>ACCEDERE</t>
  </si>
  <si>
    <t>Pan Electronics (India) Ltd</t>
  </si>
  <si>
    <t>PANELEC</t>
  </si>
  <si>
    <t>Concord Drugs Ltd</t>
  </si>
  <si>
    <t>CONCORD</t>
  </si>
  <si>
    <t>Polymechplast Machines Ltd</t>
  </si>
  <si>
    <t>POLYCHMP</t>
  </si>
  <si>
    <t>Nalin Lease Finance Ltd</t>
  </si>
  <si>
    <t>NLFL</t>
  </si>
  <si>
    <t>Sanwaria Consumer Ltd</t>
  </si>
  <si>
    <t>SANWARIA</t>
  </si>
  <si>
    <t>Sadhna Broadcast Ltd</t>
  </si>
  <si>
    <t>SADHNA</t>
  </si>
  <si>
    <t>Ace Integrated Solutions Ltd</t>
  </si>
  <si>
    <t>ACEINTEG</t>
  </si>
  <si>
    <t>Kapil Cotex Ltd</t>
  </si>
  <si>
    <t>KAPILCO</t>
  </si>
  <si>
    <t>Adcon Capital Services Ltd</t>
  </si>
  <si>
    <t>ADCON</t>
  </si>
  <si>
    <t>DSP NIFTY 1D Rate Liquid ETF</t>
  </si>
  <si>
    <t>LIQUIDETF</t>
  </si>
  <si>
    <t>Aastamangalam Finance Ltd</t>
  </si>
  <si>
    <t>AASTAFIN</t>
  </si>
  <si>
    <t>Shaival Reality Ltd</t>
  </si>
  <si>
    <t>SHAIVAL</t>
  </si>
  <si>
    <t>Sterling Powergensys Ltd</t>
  </si>
  <si>
    <t>STERPOW</t>
  </si>
  <si>
    <t>Mega Corp Ltd</t>
  </si>
  <si>
    <t>MEGACOR</t>
  </si>
  <si>
    <t>Greencrest Financial Services Ltd</t>
  </si>
  <si>
    <t>GREENCREST</t>
  </si>
  <si>
    <t>Chordia Food Products Ltd</t>
  </si>
  <si>
    <t>CHORDIA</t>
  </si>
  <si>
    <t>PlatinumOne Business Services Ltd</t>
  </si>
  <si>
    <t>POBS</t>
  </si>
  <si>
    <t>Sabar Flex India Ltd</t>
  </si>
  <si>
    <t>SABAR</t>
  </si>
  <si>
    <t>Polysil Irrigation Systems Ltd</t>
  </si>
  <si>
    <t>POLYSIL</t>
  </si>
  <si>
    <t>Mask Investments Ltd</t>
  </si>
  <si>
    <t>MASKINVEST</t>
  </si>
  <si>
    <t>MRC Agrotech Ltd</t>
  </si>
  <si>
    <t>MRCAGRO</t>
  </si>
  <si>
    <t>Tarini International Ltd</t>
  </si>
  <si>
    <t>TARINI</t>
  </si>
  <si>
    <t>Sri Havisha Hospitality and Infrastructure Ltd</t>
  </si>
  <si>
    <t>HAVISHA</t>
  </si>
  <si>
    <t>Excellent Wires and Packaging Ltd</t>
  </si>
  <si>
    <t>EXCELLENT</t>
  </si>
  <si>
    <t>Hiliks Technologies Ltd</t>
  </si>
  <si>
    <t>HILIKS</t>
  </si>
  <si>
    <t>Jaihind Synthetics Ltd</t>
  </si>
  <si>
    <t>JAIHINDS</t>
  </si>
  <si>
    <t>EPIC Energy Ltd</t>
  </si>
  <si>
    <t>EPIC</t>
  </si>
  <si>
    <t>Global Capital Markets Ltd</t>
  </si>
  <si>
    <t>GLOBALCA</t>
  </si>
  <si>
    <t>Sai Swami Metals and Alloys Ltd</t>
  </si>
  <si>
    <t>SAI</t>
  </si>
  <si>
    <t>SP Refractories Ltd</t>
  </si>
  <si>
    <t>SPRL</t>
  </si>
  <si>
    <t>Comfort Commotrade Ltd</t>
  </si>
  <si>
    <t>COMCL</t>
  </si>
  <si>
    <t>Viji Finance Ltd</t>
  </si>
  <si>
    <t>VIJIFIN</t>
  </si>
  <si>
    <t>Laffans Petrochemicals Ltd</t>
  </si>
  <si>
    <t>LAFFANSQ</t>
  </si>
  <si>
    <t>Antarctica Ltd</t>
  </si>
  <si>
    <t>ANTGRAPHIC</t>
  </si>
  <si>
    <t>Bhaskar Agro Chemicals Ltd</t>
  </si>
  <si>
    <t>BHASKAGR</t>
  </si>
  <si>
    <t>DocMode Health Technologies Ltd</t>
  </si>
  <si>
    <t>DHTL</t>
  </si>
  <si>
    <t>Lerthai Finance Ltd</t>
  </si>
  <si>
    <t>LERTHAI</t>
  </si>
  <si>
    <t>A G Universal Ltd</t>
  </si>
  <si>
    <t>AGUL</t>
  </si>
  <si>
    <t>S P Capital Financing Ltd</t>
  </si>
  <si>
    <t>SPCAPIT</t>
  </si>
  <si>
    <t>MPDLLtd</t>
  </si>
  <si>
    <t>MPDL</t>
  </si>
  <si>
    <t>KCD Industries India Ltd</t>
  </si>
  <si>
    <t>KCDGROUP</t>
  </si>
  <si>
    <t>Parabolic Drugs Ltd</t>
  </si>
  <si>
    <t>PARABDRUGS</t>
  </si>
  <si>
    <t>Maks Energy Solutions India Ltd</t>
  </si>
  <si>
    <t>MAKS</t>
  </si>
  <si>
    <t>Rithwik Facility Management Services Ltd</t>
  </si>
  <si>
    <t>RITHWIKFMS</t>
  </si>
  <si>
    <t>Stanrose Mafatlal Investments and Finance Ltd</t>
  </si>
  <si>
    <t>STANROS</t>
  </si>
  <si>
    <t>Cargosol Logistics Ltd</t>
  </si>
  <si>
    <t>CARGOSOL</t>
  </si>
  <si>
    <t>Gabriel Pet Straps Ltd</t>
  </si>
  <si>
    <t>GPSL</t>
  </si>
  <si>
    <t>Benchmark Computer Solutions Ltd</t>
  </si>
  <si>
    <t>BENCHMARK</t>
  </si>
  <si>
    <t>Blue Chip Tex Industries Ltd</t>
  </si>
  <si>
    <t>BLUECHIPT</t>
  </si>
  <si>
    <t>Spectrum Foods Ltd</t>
  </si>
  <si>
    <t>SPECFOOD</t>
  </si>
  <si>
    <t>TTI Enterprise Ltd</t>
  </si>
  <si>
    <t>TTIENT</t>
  </si>
  <si>
    <t>Pentokey Organy (India) Ltd</t>
  </si>
  <si>
    <t>PNTKYOR</t>
  </si>
  <si>
    <t>BC Power Controls Ltd</t>
  </si>
  <si>
    <t>BCP</t>
  </si>
  <si>
    <t>Suumaya Industries Ltd</t>
  </si>
  <si>
    <t>SUULD</t>
  </si>
  <si>
    <t>Epuja Spiritech Ltd</t>
  </si>
  <si>
    <t>EPUJA</t>
  </si>
  <si>
    <t>Heads UP Ventures Limited</t>
  </si>
  <si>
    <t>HEADSUP</t>
  </si>
  <si>
    <t>Markobenz Ventures Ltd</t>
  </si>
  <si>
    <t>MARKOBENZ</t>
  </si>
  <si>
    <t>Blue Chip India Ltd</t>
  </si>
  <si>
    <t>BLUECHIP</t>
  </si>
  <si>
    <t>MPIL Corporation Ltd</t>
  </si>
  <si>
    <t>MPILCORPL</t>
  </si>
  <si>
    <t>Panjon Ltd</t>
  </si>
  <si>
    <t>PANJON</t>
  </si>
  <si>
    <t>S R G Securities Finance Ltd</t>
  </si>
  <si>
    <t>SRGSFL</t>
  </si>
  <si>
    <t>Sawaca Business Machines Ltd</t>
  </si>
  <si>
    <t>SAWABUSI</t>
  </si>
  <si>
    <t>Natural Biocon (India) Ltd</t>
  </si>
  <si>
    <t>NATURAL</t>
  </si>
  <si>
    <t>Visagar Polytex Ltd</t>
  </si>
  <si>
    <t>VIVIDHA</t>
  </si>
  <si>
    <t>Gayatri Highways Ltd</t>
  </si>
  <si>
    <t>GAYAHWS</t>
  </si>
  <si>
    <t>Advance Lifestyles Ltd</t>
  </si>
  <si>
    <t>ADVLIFE</t>
  </si>
  <si>
    <t>Piotex Industries Ltd</t>
  </si>
  <si>
    <t>PIOTEX</t>
  </si>
  <si>
    <t>Vikas WSP Ltd</t>
  </si>
  <si>
    <t>VIKASWSP</t>
  </si>
  <si>
    <t>Alfa Ica (India) Ltd</t>
  </si>
  <si>
    <t>ALFAICA</t>
  </si>
  <si>
    <t>Adarsh Plant Protect Ltd</t>
  </si>
  <si>
    <t>ADARSHPL</t>
  </si>
  <si>
    <t>Purshottam Investofin Ltd</t>
  </si>
  <si>
    <t>PURSHOTTAM</t>
  </si>
  <si>
    <t>KJMC Corporate Advisors (India) Ltd</t>
  </si>
  <si>
    <t>KJMCCORP</t>
  </si>
  <si>
    <t>Infomedia Press Ltd</t>
  </si>
  <si>
    <t>INFOMEDIA</t>
  </si>
  <si>
    <t>Moxsh Overseas Educon Ltd</t>
  </si>
  <si>
    <t>MOXSH</t>
  </si>
  <si>
    <t>Net Avenue Technologies Ltd</t>
  </si>
  <si>
    <t>CBAZAAR</t>
  </si>
  <si>
    <t>Sharma East India Hospitals and Medical Research Ltd</t>
  </si>
  <si>
    <t>SHARMEH</t>
  </si>
  <si>
    <t>Nagreeka Capital &amp; Infrastructure Ltd</t>
  </si>
  <si>
    <t>NAGREEKCAP</t>
  </si>
  <si>
    <t>Rodium Realty Ltd</t>
  </si>
  <si>
    <t>RODIUM</t>
  </si>
  <si>
    <t>Jai Mata Glass Ltd</t>
  </si>
  <si>
    <t>JAIMATAG</t>
  </si>
  <si>
    <t>A F Enterprises Ltd</t>
  </si>
  <si>
    <t>AFEL</t>
  </si>
  <si>
    <t>Narendra Properties Ltd</t>
  </si>
  <si>
    <t>NARPROP</t>
  </si>
  <si>
    <t>Arrowhead Seperation Engineering Ltd</t>
  </si>
  <si>
    <t>ARROWHEAD</t>
  </si>
  <si>
    <t>Kratos Energy &amp; Infrastructure Ltd</t>
  </si>
  <si>
    <t>KRATOSENER</t>
  </si>
  <si>
    <t>Impex Ferro Tech Ltd</t>
  </si>
  <si>
    <t>IMPEXFERRO</t>
  </si>
  <si>
    <t>TCM Ltd</t>
  </si>
  <si>
    <t>TCMLMTD</t>
  </si>
  <si>
    <t>Nirav Commercials Ltd</t>
  </si>
  <si>
    <t>NIRAVCOM</t>
  </si>
  <si>
    <t>Danube Industries Ltd</t>
  </si>
  <si>
    <t>DANUBE</t>
  </si>
  <si>
    <t>S M Gold Ltd</t>
  </si>
  <si>
    <t>SMGOLD</t>
  </si>
  <si>
    <t>Amco India Ltd</t>
  </si>
  <si>
    <t>AMCOIND</t>
  </si>
  <si>
    <t>Garden Silk Mills Ltd</t>
  </si>
  <si>
    <t>GARDENSILK</t>
  </si>
  <si>
    <t>Cyber Media Research &amp; Services Ltd</t>
  </si>
  <si>
    <t>CMRSL</t>
  </si>
  <si>
    <t>DSP Nifty50 Equal weight ETF</t>
  </si>
  <si>
    <t>EQUAL50ADD</t>
  </si>
  <si>
    <t>Inditrade Capital Ltd</t>
  </si>
  <si>
    <t>INDICAP</t>
  </si>
  <si>
    <t>Spenta International Ltd</t>
  </si>
  <si>
    <t>SPENTA</t>
  </si>
  <si>
    <t>Frontier Capital Ltd</t>
  </si>
  <si>
    <t>FRONTCAP</t>
  </si>
  <si>
    <t>Munoth Financial Services Ltd</t>
  </si>
  <si>
    <t>MUNOTHFI</t>
  </si>
  <si>
    <t>SBI Nifty 200 Quality 30 ETF</t>
  </si>
  <si>
    <t>SBIETFQLTY</t>
  </si>
  <si>
    <t>Zenith Healthcare Ltd</t>
  </si>
  <si>
    <t>ZENITHHE</t>
  </si>
  <si>
    <t>Nagarjuna Agri Tech Ltd</t>
  </si>
  <si>
    <t>NAGTECH</t>
  </si>
  <si>
    <t>Swojas Energy Foods Ltd</t>
  </si>
  <si>
    <t>SWOEF</t>
  </si>
  <si>
    <t>Sinnar Bidi Udyog Ltd</t>
  </si>
  <si>
    <t>SINNAR</t>
  </si>
  <si>
    <t>Motilal Oswal M50 ETF</t>
  </si>
  <si>
    <t>MOM50</t>
  </si>
  <si>
    <t>Marinetrans India Ltd</t>
  </si>
  <si>
    <t>MARINETRAN</t>
  </si>
  <si>
    <t>BAMPSL Securities Ltd</t>
  </si>
  <si>
    <t>BAMPSL</t>
  </si>
  <si>
    <t>Olympia Industries Ltd</t>
  </si>
  <si>
    <t>OLYMPTX</t>
  </si>
  <si>
    <t>Abirami Financial Services (India) Ltd</t>
  </si>
  <si>
    <t>ABIRAFN</t>
  </si>
  <si>
    <t>KK Shah Hospitals Limited</t>
  </si>
  <si>
    <t>KKSHL</t>
  </si>
  <si>
    <t>N K Industries Ltd</t>
  </si>
  <si>
    <t>NKIND</t>
  </si>
  <si>
    <t>Chothani Foods Ltd</t>
  </si>
  <si>
    <t>CHOTHANI</t>
  </si>
  <si>
    <t>VR Films &amp; Studios Ltd</t>
  </si>
  <si>
    <t>VRFILMS</t>
  </si>
  <si>
    <t>Sagar Diamonds Ltd</t>
  </si>
  <si>
    <t>SAGAR</t>
  </si>
  <si>
    <t>Shubham Polyspin Ltd</t>
  </si>
  <si>
    <t>SHUBHAM</t>
  </si>
  <si>
    <t>Nippon India ETF Nifty 5 yr Benchmark G-Sec</t>
  </si>
  <si>
    <t>GILT5YBEES</t>
  </si>
  <si>
    <t>Colorchips New Media Ltd</t>
  </si>
  <si>
    <t>COLORCHIPS</t>
  </si>
  <si>
    <t>Shahi Shipping Ltd</t>
  </si>
  <si>
    <t>SHAHISHIP</t>
  </si>
  <si>
    <t>Dynamic Industries Ltd</t>
  </si>
  <si>
    <t>DYNAMIND</t>
  </si>
  <si>
    <t>Lex Nimble Solutions Ltd</t>
  </si>
  <si>
    <t>LEX</t>
  </si>
  <si>
    <t>Kaushalya Infrastructure Development Corporation Ltd</t>
  </si>
  <si>
    <t>KAUSHALYA</t>
  </si>
  <si>
    <t>Cargotrans Maritime Ltd</t>
  </si>
  <si>
    <t>CARGOTRANS</t>
  </si>
  <si>
    <t>Chennai Meenakshi Multispeciality Hospital Ltd</t>
  </si>
  <si>
    <t>CMMHOSP</t>
  </si>
  <si>
    <t>Roni Households Ltd</t>
  </si>
  <si>
    <t>RONI</t>
  </si>
  <si>
    <t>Libord Finance Ltd</t>
  </si>
  <si>
    <t>LIBORDFIN</t>
  </si>
  <si>
    <t>Brandbucket Media &amp; Technology Ltd</t>
  </si>
  <si>
    <t>BRANDBUCKT</t>
  </si>
  <si>
    <t>Winro Commercial (India) Ltd</t>
  </si>
  <si>
    <t>WINROC</t>
  </si>
  <si>
    <t>Best Eastern Hotels Ltd</t>
  </si>
  <si>
    <t>BESTEAST</t>
  </si>
  <si>
    <t>Technopack Polymers Ltd</t>
  </si>
  <si>
    <t>TECHNOPACK</t>
  </si>
  <si>
    <t>Quality Foils (India) Ltd</t>
  </si>
  <si>
    <t>QFIL</t>
  </si>
  <si>
    <t>Jay Kailash Namkeen Ltd</t>
  </si>
  <si>
    <t>JAYKAILASH</t>
  </si>
  <si>
    <t>Tasty Dairy Specialities Ltd</t>
  </si>
  <si>
    <t>TDSL</t>
  </si>
  <si>
    <t>Gconnect Logitech and Supply Chain Ltd</t>
  </si>
  <si>
    <t>GCONNECT</t>
  </si>
  <si>
    <t>Cargo Ground Transportation</t>
  </si>
  <si>
    <t>Kcl Infra Projects Ltd</t>
  </si>
  <si>
    <t>KCLINFRA</t>
  </si>
  <si>
    <t>Norben Tea and Exports Ltd</t>
  </si>
  <si>
    <t>NORBTEAEXP</t>
  </si>
  <si>
    <t>RKD Agri &amp; Retail Ltd</t>
  </si>
  <si>
    <t>RKDAGRRTL</t>
  </si>
  <si>
    <t>Garware Marine Industries Ltd</t>
  </si>
  <si>
    <t>GARWAMAR</t>
  </si>
  <si>
    <t>Madhusudan Industries Ltd</t>
  </si>
  <si>
    <t>MADHUDIN</t>
  </si>
  <si>
    <t>Castex Technologies Ltd</t>
  </si>
  <si>
    <t>CASTEXTECH</t>
  </si>
  <si>
    <t>Jainex Aamcol Ltd</t>
  </si>
  <si>
    <t>JAINEX</t>
  </si>
  <si>
    <t>Maris Spinners Ltd</t>
  </si>
  <si>
    <t>MARIS</t>
  </si>
  <si>
    <t>Karnavati Finance Ltd</t>
  </si>
  <si>
    <t>KARNAVATI</t>
  </si>
  <si>
    <t>Shubhlaxmi Jewel Art Ltd</t>
  </si>
  <si>
    <t>SHUBHLAXMI</t>
  </si>
  <si>
    <t>CIL Securities Ltd</t>
  </si>
  <si>
    <t>CILSEC</t>
  </si>
  <si>
    <t>Asian Tea &amp; Exports Ltd</t>
  </si>
  <si>
    <t>ASIANTNE</t>
  </si>
  <si>
    <t>Miven Machine Tools Ltd</t>
  </si>
  <si>
    <t>MIVENMACH</t>
  </si>
  <si>
    <t>Vedant Asset Ltd</t>
  </si>
  <si>
    <t>VEDANTASSET</t>
  </si>
  <si>
    <t>Choksi Imaging Ltd</t>
  </si>
  <si>
    <t>CHOKSI</t>
  </si>
  <si>
    <t>Veejay Lakshmi Engineering Works Ltd</t>
  </si>
  <si>
    <t>VJLAXMIE</t>
  </si>
  <si>
    <t>Mindpool Technologies Ltd</t>
  </si>
  <si>
    <t>MINDPOOL</t>
  </si>
  <si>
    <t>Sunil Industries Ltd</t>
  </si>
  <si>
    <t>SUNILTX</t>
  </si>
  <si>
    <t>Aditya BSL Nifty IT ETF</t>
  </si>
  <si>
    <t>TECH</t>
  </si>
  <si>
    <t>Intec Capital Ltd</t>
  </si>
  <si>
    <t>INTECCAP</t>
  </si>
  <si>
    <t>MT Educare Ltd</t>
  </si>
  <si>
    <t>MTEDUCARE</t>
  </si>
  <si>
    <t>Duke Offshore Ltd</t>
  </si>
  <si>
    <t>DUKEOFS</t>
  </si>
  <si>
    <t>Konark Synthetic Ltd</t>
  </si>
  <si>
    <t>KONARKSY</t>
  </si>
  <si>
    <t>Pasupati Spinning and Weaving Mills Ltd</t>
  </si>
  <si>
    <t>PASUSPG</t>
  </si>
  <si>
    <t>ICICI Prudential S&amp;P BSE Midcap Select ETF</t>
  </si>
  <si>
    <t>MIDSELIETF</t>
  </si>
  <si>
    <t>Winsome Yarns Ltd</t>
  </si>
  <si>
    <t>WINSOME</t>
  </si>
  <si>
    <t>Steel Strips Infrastructures Ltd</t>
  </si>
  <si>
    <t>STLSTRINF</t>
  </si>
  <si>
    <t>Machhar Industries Ltd</t>
  </si>
  <si>
    <t>MACIND</t>
  </si>
  <si>
    <t>H S India Ltd</t>
  </si>
  <si>
    <t>HOTLSILV</t>
  </si>
  <si>
    <t>Neil Industries Ltd</t>
  </si>
  <si>
    <t>NEIL</t>
  </si>
  <si>
    <t>Ventura Textiles Ltd</t>
  </si>
  <si>
    <t>VENTURA</t>
  </si>
  <si>
    <t>Educomp Solutions Ltd</t>
  </si>
  <si>
    <t>EDUCOMP</t>
  </si>
  <si>
    <t>Safa Systems &amp; Technologies Ltd</t>
  </si>
  <si>
    <t>SSTL</t>
  </si>
  <si>
    <t>Boss Packaging Solutions Ltd</t>
  </si>
  <si>
    <t>BOSS</t>
  </si>
  <si>
    <t>Octaware Technologies Ltd</t>
  </si>
  <si>
    <t>OCTAWARE</t>
  </si>
  <si>
    <t>Vanta Bioscience Ltd</t>
  </si>
  <si>
    <t>VANTABIO</t>
  </si>
  <si>
    <t>Sparc Electrex Ltd</t>
  </si>
  <si>
    <t>SPAR</t>
  </si>
  <si>
    <t>SBI Nifty 10 yr Benchmark G-Sec ETF</t>
  </si>
  <si>
    <t>SETF10GILT</t>
  </si>
  <si>
    <t>Quadpro Ites Ltd</t>
  </si>
  <si>
    <t>QUADPRO</t>
  </si>
  <si>
    <t>Indo Cotspin Ltd</t>
  </si>
  <si>
    <t>ICL</t>
  </si>
  <si>
    <t>JHS Svendgaard Retail Ventures Ltd</t>
  </si>
  <si>
    <t>RETAIL</t>
  </si>
  <si>
    <t>Groarc Industries India Ltd</t>
  </si>
  <si>
    <t>TELESYS</t>
  </si>
  <si>
    <t>Rajkamal Synthetics Ltd</t>
  </si>
  <si>
    <t>RAJKSYN</t>
  </si>
  <si>
    <t>Shree Securities Ltd</t>
  </si>
  <si>
    <t>SHREESEC</t>
  </si>
  <si>
    <t>EP Biocomposites Ltd</t>
  </si>
  <si>
    <t>EPBIO</t>
  </si>
  <si>
    <t>Parshwanath Corp Ltd</t>
  </si>
  <si>
    <t>PARSHWANA</t>
  </si>
  <si>
    <t>Kotak Nifty IT ETF</t>
  </si>
  <si>
    <t>IT</t>
  </si>
  <si>
    <t>Sancode Technologies Ltd</t>
  </si>
  <si>
    <t>SANCODE</t>
  </si>
  <si>
    <t>Paragon Finance Ltd</t>
  </si>
  <si>
    <t>PARAGONF</t>
  </si>
  <si>
    <t>Command Polymers Ltd</t>
  </si>
  <si>
    <t>COMMAND</t>
  </si>
  <si>
    <t>Madhusudan Securities Ltd</t>
  </si>
  <si>
    <t>MADHUSE</t>
  </si>
  <si>
    <t>Roselabs Finance Ltd</t>
  </si>
  <si>
    <t>ROSELABS</t>
  </si>
  <si>
    <t>Daulat Securities Ltd</t>
  </si>
  <si>
    <t>DAULAT</t>
  </si>
  <si>
    <t>Ecs Biztech Ltd</t>
  </si>
  <si>
    <t>ECS</t>
  </si>
  <si>
    <t>Franklin Leasing and Finance Ltd</t>
  </si>
  <si>
    <t>FRANKLIN</t>
  </si>
  <si>
    <t>Martin Burn Ltd</t>
  </si>
  <si>
    <t>MARBU</t>
  </si>
  <si>
    <t>Onelife Capital Advisors Ltd</t>
  </si>
  <si>
    <t>ONELIFECAP</t>
  </si>
  <si>
    <t>Jayshree Chemicals Ltd</t>
  </si>
  <si>
    <t>JAYCH</t>
  </si>
  <si>
    <t>Oneclick Logistics India Ltd</t>
  </si>
  <si>
    <t>OLIL</t>
  </si>
  <si>
    <t>Benara Bearings and Pistons Ltd</t>
  </si>
  <si>
    <t>BENARA</t>
  </si>
  <si>
    <t>Zenlabs Ethica Ltd</t>
  </si>
  <si>
    <t>ZENLABS</t>
  </si>
  <si>
    <t>Sanblue Corporation Ltd</t>
  </si>
  <si>
    <t>SANBLUE</t>
  </si>
  <si>
    <t>Nirmitee Robotics India Ltd</t>
  </si>
  <si>
    <t>NIRMITEE</t>
  </si>
  <si>
    <t>Sahara Housingfina Corporation Ltd</t>
  </si>
  <si>
    <t>SAHARAHOUS</t>
  </si>
  <si>
    <t>Falcon Technoprojects India Ltd</t>
  </si>
  <si>
    <t>FALCONTECH</t>
  </si>
  <si>
    <t>Brisk Technovision Ltd</t>
  </si>
  <si>
    <t>BRISK</t>
  </si>
  <si>
    <t>SSPDL Ltd</t>
  </si>
  <si>
    <t>SSPDL</t>
  </si>
  <si>
    <t>Apex Capital and Finance Ltd</t>
  </si>
  <si>
    <t>ACFL</t>
  </si>
  <si>
    <t>Axis NIFTY Healthcare ETF</t>
  </si>
  <si>
    <t>AXISHCETF</t>
  </si>
  <si>
    <t>Mihika Industries Ltd</t>
  </si>
  <si>
    <t>MIHIKA</t>
  </si>
  <si>
    <t>Margo Finance Ltd</t>
  </si>
  <si>
    <t>MARGOFIN</t>
  </si>
  <si>
    <t>HDFC Nifty IT ETF</t>
  </si>
  <si>
    <t>HDFCNIFIT</t>
  </si>
  <si>
    <t>Croissance Ltd</t>
  </si>
  <si>
    <t>CROISSANCE</t>
  </si>
  <si>
    <t>Roopshri Resorts Ltd</t>
  </si>
  <si>
    <t>ROOPSHRI</t>
  </si>
  <si>
    <t>Elnet Technologies Ltd</t>
  </si>
  <si>
    <t>ELNET</t>
  </si>
  <si>
    <t>Solve Plastic Products Ltd</t>
  </si>
  <si>
    <t>BALCO</t>
  </si>
  <si>
    <t>Bhakti Gems and Jewellery Ltd</t>
  </si>
  <si>
    <t>BGJL</t>
  </si>
  <si>
    <t>Shricon Industries Ltd</t>
  </si>
  <si>
    <t>SHRICON</t>
  </si>
  <si>
    <t>Prime Urban Development India Ltd</t>
  </si>
  <si>
    <t>PRIMEURB</t>
  </si>
  <si>
    <t>Sreechem Resins Ltd</t>
  </si>
  <si>
    <t>SRECR</t>
  </si>
  <si>
    <t>Inducto Steels Ltd</t>
  </si>
  <si>
    <t>INDCTST</t>
  </si>
  <si>
    <t>Suncare Traders Ltd</t>
  </si>
  <si>
    <t>SCTL</t>
  </si>
  <si>
    <t>PBA Infrastructure Ltd</t>
  </si>
  <si>
    <t>PBAINFRA</t>
  </si>
  <si>
    <t>Hindustan Agrigentics Ltd</t>
  </si>
  <si>
    <t>HINDUST</t>
  </si>
  <si>
    <t>Amalgamated Electricity Company Ltd</t>
  </si>
  <si>
    <t>AMALGAM</t>
  </si>
  <si>
    <t>Rishab Special Yarns Ltd</t>
  </si>
  <si>
    <t>RISHYRN</t>
  </si>
  <si>
    <t>Risa International Ltd</t>
  </si>
  <si>
    <t>RISAINTL</t>
  </si>
  <si>
    <t>Reliable Ventures India Ltd</t>
  </si>
  <si>
    <t>RELIABVEN</t>
  </si>
  <si>
    <t>Frontline corporation Ltd</t>
  </si>
  <si>
    <t>FRONTCORP</t>
  </si>
  <si>
    <t>Vikas Proppant &amp; Granite Ltd</t>
  </si>
  <si>
    <t>VIKASPROP</t>
  </si>
  <si>
    <t>Lypsa Gems &amp; Jewellery Ltd</t>
  </si>
  <si>
    <t>LYPSAGEMS</t>
  </si>
  <si>
    <t>Lakhotia Polyesters (India) Ltd</t>
  </si>
  <si>
    <t>LAKHOTIA</t>
  </si>
  <si>
    <t>Vrundavan Plantation Ltd</t>
  </si>
  <si>
    <t>VPL</t>
  </si>
  <si>
    <t>MFL India Ltd</t>
  </si>
  <si>
    <t>MFLINDIA</t>
  </si>
  <si>
    <t>Amin Tannery Ltd</t>
  </si>
  <si>
    <t>AMINTAN</t>
  </si>
  <si>
    <t>NIKS Technology Ltd</t>
  </si>
  <si>
    <t>NIKSTECH</t>
  </si>
  <si>
    <t>Osiajee Texfab Ltd</t>
  </si>
  <si>
    <t>OSIAJEE</t>
  </si>
  <si>
    <t>Sunrest Lifescience Ltd</t>
  </si>
  <si>
    <t>SUNREST</t>
  </si>
  <si>
    <t>Palm Jewels Limited</t>
  </si>
  <si>
    <t>PALMJEWELS</t>
  </si>
  <si>
    <t>Yash Innoventures Ltd</t>
  </si>
  <si>
    <t>YASHINNO</t>
  </si>
  <si>
    <t>Tradewell Holdings Ltd</t>
  </si>
  <si>
    <t>TRADEWELL</t>
  </si>
  <si>
    <t>White Organic Agro Ltd</t>
  </si>
  <si>
    <t>WHITEORG</t>
  </si>
  <si>
    <t>Kizi Apparels Ltd</t>
  </si>
  <si>
    <t>KIZI</t>
  </si>
  <si>
    <t>Adhbhut Infrastructure Ltd</t>
  </si>
  <si>
    <t>ADHBHUTIN</t>
  </si>
  <si>
    <t>Veerkrupa Jewellers Ltd</t>
  </si>
  <si>
    <t>VEERKRUPA</t>
  </si>
  <si>
    <t>Gem Spinners India Ltd</t>
  </si>
  <si>
    <t>GEMSPIN</t>
  </si>
  <si>
    <t>Novateor Research Laboratories Ltd</t>
  </si>
  <si>
    <t>NOVATEOR</t>
  </si>
  <si>
    <t>NMS Global Ltd</t>
  </si>
  <si>
    <t>NMSRESRC</t>
  </si>
  <si>
    <t>RTCL Ltd</t>
  </si>
  <si>
    <t>RAGHUTOB</t>
  </si>
  <si>
    <t>Vilin Bio Med Ltd</t>
  </si>
  <si>
    <t>VILINBIO</t>
  </si>
  <si>
    <t>Nanavati Ventures Ltd</t>
  </si>
  <si>
    <t>NVENTURES</t>
  </si>
  <si>
    <t>Plada Infotech Services Ltd</t>
  </si>
  <si>
    <t>PLADAINFO</t>
  </si>
  <si>
    <t>Trustwave Securities Ltd</t>
  </si>
  <si>
    <t>STRLGUA</t>
  </si>
  <si>
    <t>Yuranus Infrastructure Ltd</t>
  </si>
  <si>
    <t>YURANUS</t>
  </si>
  <si>
    <t>Glance Finance Ltd</t>
  </si>
  <si>
    <t>GLANCE</t>
  </si>
  <si>
    <t>ACI Infocom Ltd</t>
  </si>
  <si>
    <t>ACIIN</t>
  </si>
  <si>
    <t>Gujarat Raffia Industries Ltd</t>
  </si>
  <si>
    <t>GUJRAFFIA</t>
  </si>
  <si>
    <t>Cityman Ltd</t>
  </si>
  <si>
    <t>CITYMAN</t>
  </si>
  <si>
    <t>Gemstone Investments Ltd</t>
  </si>
  <si>
    <t>GEMSI</t>
  </si>
  <si>
    <t>SBI Nifty Next 50 ETF</t>
  </si>
  <si>
    <t>SETFNN50</t>
  </si>
  <si>
    <t>Triliance Polymers Ltd</t>
  </si>
  <si>
    <t>TRILIANCE</t>
  </si>
  <si>
    <t>Triveni Glass Ltd</t>
  </si>
  <si>
    <t>TRIVENIGQ</t>
  </si>
  <si>
    <t>Aditya BSL Nifty Healthcare ETF</t>
  </si>
  <si>
    <t>HEALTHY</t>
  </si>
  <si>
    <t>Ajcon Global Services Ltd</t>
  </si>
  <si>
    <t>AJCON</t>
  </si>
  <si>
    <t>Scarnose International Ltd</t>
  </si>
  <si>
    <t>SCARNOSE</t>
  </si>
  <si>
    <t>Jattashankar Industries Ltd</t>
  </si>
  <si>
    <t>JATTAINDUS</t>
  </si>
  <si>
    <t>Kamanwala Housing Construction Ltd</t>
  </si>
  <si>
    <t>KAMANWALA</t>
  </si>
  <si>
    <t>Anupam Finserv Ltd</t>
  </si>
  <si>
    <t>ANUPAM</t>
  </si>
  <si>
    <t>Mahaan Foods Ltd</t>
  </si>
  <si>
    <t>MAHAANF</t>
  </si>
  <si>
    <t>Darshan Orna Ltd</t>
  </si>
  <si>
    <t>DARSHANORNA</t>
  </si>
  <si>
    <t>Genomic Valley Biotech Ltd</t>
  </si>
  <si>
    <t>GVBL</t>
  </si>
  <si>
    <t>Sanghvi Forging and Engineering Ltd</t>
  </si>
  <si>
    <t>SANGHVIFOR</t>
  </si>
  <si>
    <t>Howard Hotels Ltd</t>
  </si>
  <si>
    <t>HOWARHO</t>
  </si>
  <si>
    <t>Continental Securities Ltd</t>
  </si>
  <si>
    <t>CSL</t>
  </si>
  <si>
    <t>Prag Bosimi Synthetics Ltd</t>
  </si>
  <si>
    <t>PRAGBOS</t>
  </si>
  <si>
    <t>Caprolactam Chemicals Ltd</t>
  </si>
  <si>
    <t>CAPRO</t>
  </si>
  <si>
    <t>TGIF Agribusiness Ltd</t>
  </si>
  <si>
    <t>TGIF</t>
  </si>
  <si>
    <t>Tuni Textile Mills Ltd</t>
  </si>
  <si>
    <t>TUNITEX</t>
  </si>
  <si>
    <t>Marg Techno-Projects Ltd</t>
  </si>
  <si>
    <t>MTPL</t>
  </si>
  <si>
    <t>Square Four Projects India Ltd</t>
  </si>
  <si>
    <t>SFPIL</t>
  </si>
  <si>
    <t>Easy Fincorp Ltd</t>
  </si>
  <si>
    <t>EASYFIN</t>
  </si>
  <si>
    <t>Shreevatsaa Finance and Leasing Ltd</t>
  </si>
  <si>
    <t>SHVFL</t>
  </si>
  <si>
    <t>Silly Monks Entertainment Ltd</t>
  </si>
  <si>
    <t>SILLYMONKS</t>
  </si>
  <si>
    <t>N D A Securities Ltd</t>
  </si>
  <si>
    <t>NDASEC</t>
  </si>
  <si>
    <t>IB Infotech Enterprises Ltd</t>
  </si>
  <si>
    <t>IBINFO</t>
  </si>
  <si>
    <t>BNR Udyog Ltd</t>
  </si>
  <si>
    <t>BNRUDY</t>
  </si>
  <si>
    <t>Suvidha Infraestate Corporation Ltd</t>
  </si>
  <si>
    <t>SICL</t>
  </si>
  <si>
    <t>Eastern Treads Ltd</t>
  </si>
  <si>
    <t>EASTRED</t>
  </si>
  <si>
    <t>Yash Management &amp; Satellite Ltd.</t>
  </si>
  <si>
    <t>YASHMGM</t>
  </si>
  <si>
    <t>Mukat Pipes Ltd</t>
  </si>
  <si>
    <t>MUKATPIP</t>
  </si>
  <si>
    <t>Dynamic Archistructures Ltd</t>
  </si>
  <si>
    <t>DAL</t>
  </si>
  <si>
    <t>Paramount Cosmetics (India) Ltd</t>
  </si>
  <si>
    <t>PARMCOS-B</t>
  </si>
  <si>
    <t>Cella Space Ltd</t>
  </si>
  <si>
    <t>CELLA</t>
  </si>
  <si>
    <t>Samtex Fashions Ltd</t>
  </si>
  <si>
    <t>SAMTEX</t>
  </si>
  <si>
    <t>Shanti Guru Industries Ltd</t>
  </si>
  <si>
    <t>SHANTIGURU</t>
  </si>
  <si>
    <t>Food Retail</t>
  </si>
  <si>
    <t>Sahaj Fashions Ltd</t>
  </si>
  <si>
    <t>SAHAJ</t>
  </si>
  <si>
    <t>Prima Industries Ltd</t>
  </si>
  <si>
    <t>PRIMAIN</t>
  </si>
  <si>
    <t>Indifra Ltd</t>
  </si>
  <si>
    <t>INDIFRA</t>
  </si>
  <si>
    <t>Bhudevi Infra Projects Ltd</t>
  </si>
  <si>
    <t>BHUDEVI</t>
  </si>
  <si>
    <t>Saroja Pharma Industries India Ltd</t>
  </si>
  <si>
    <t>SAROJA</t>
  </si>
  <si>
    <t>Ishita Drugs and Industries Ltd</t>
  </si>
  <si>
    <t>ISHITADR</t>
  </si>
  <si>
    <t>Shree Karthik Papers Ltd</t>
  </si>
  <si>
    <t>SHKARTP</t>
  </si>
  <si>
    <t>Anka India Ltd</t>
  </si>
  <si>
    <t>ANKIN</t>
  </si>
  <si>
    <t>Naturo Indiabull Ltd</t>
  </si>
  <si>
    <t>NATURO</t>
  </si>
  <si>
    <t>PS IT Infrastructure &amp; Services Ltd</t>
  </si>
  <si>
    <t>PSITINFRA</t>
  </si>
  <si>
    <t>HDFC Silver ETF</t>
  </si>
  <si>
    <t>HDFCSILVER</t>
  </si>
  <si>
    <t>Tai Industries Ltd</t>
  </si>
  <si>
    <t>TAIIND</t>
  </si>
  <si>
    <t>Rishabh Digha Steel and Allied Products Ltd</t>
  </si>
  <si>
    <t>RISHDIGA</t>
  </si>
  <si>
    <t>Ironwood Education Ltd</t>
  </si>
  <si>
    <t>IRONWOOD</t>
  </si>
  <si>
    <t>WINPRO INDUSTRIES LIMITED</t>
  </si>
  <si>
    <t>WINPRO</t>
  </si>
  <si>
    <t>Shree Bhavya Fabrics Ltd</t>
  </si>
  <si>
    <t>SBFL</t>
  </si>
  <si>
    <t>RAP Media Ltd</t>
  </si>
  <si>
    <t>RAP</t>
  </si>
  <si>
    <t>Ritesh International Ltd</t>
  </si>
  <si>
    <t>RITESHIN</t>
  </si>
  <si>
    <t>Compuage Infocom Ltd</t>
  </si>
  <si>
    <t>COMPINFO</t>
  </si>
  <si>
    <t>Gian Life Care Ltd</t>
  </si>
  <si>
    <t>GIANLIFE</t>
  </si>
  <si>
    <t>Titaanium Ten Enterprise Ltd</t>
  </si>
  <si>
    <t>TITAANIUM</t>
  </si>
  <si>
    <t>Secur Credentials Ltd</t>
  </si>
  <si>
    <t>SECURCRED</t>
  </si>
  <si>
    <t>Grand Foundry Ltd</t>
  </si>
  <si>
    <t>GFSTEELS</t>
  </si>
  <si>
    <t>Ecofinity Atomix Ltd</t>
  </si>
  <si>
    <t>ARYAVAN</t>
  </si>
  <si>
    <t>Octavius Plantations Ltd</t>
  </si>
  <si>
    <t>OCTAVIUSPL</t>
  </si>
  <si>
    <t>Finelistings Technologies Ltd</t>
  </si>
  <si>
    <t>FTL</t>
  </si>
  <si>
    <t>Automotive Retail</t>
  </si>
  <si>
    <t>Gujarat Hy Spin Ltd</t>
  </si>
  <si>
    <t>GUJHYSPIN</t>
  </si>
  <si>
    <t>Easun Capital Markets Ltd</t>
  </si>
  <si>
    <t>EASUN</t>
  </si>
  <si>
    <t>Axis NIFTY India Consumption ETF</t>
  </si>
  <si>
    <t>AXISCETF</t>
  </si>
  <si>
    <t>Trans Freight Containers Ltd</t>
  </si>
  <si>
    <t>TRANSFRE</t>
  </si>
  <si>
    <t>Labelkraft Technologies Ltd</t>
  </si>
  <si>
    <t>LABELKRAFT</t>
  </si>
  <si>
    <t>Polo Hotels Ltd</t>
  </si>
  <si>
    <t>POLOHOT</t>
  </si>
  <si>
    <t>R R Financial Consultants Ltd</t>
  </si>
  <si>
    <t>RRFIN</t>
  </si>
  <si>
    <t>Sarthak Industries Ltd</t>
  </si>
  <si>
    <t>SARTHAKIND</t>
  </si>
  <si>
    <t>Uniroyal Industries Ltd</t>
  </si>
  <si>
    <t>UNIROYAL</t>
  </si>
  <si>
    <t>Lime Chemicals Ltd</t>
  </si>
  <si>
    <t>LIMECHM</t>
  </si>
  <si>
    <t>Innovative Ideals and Services (India) Ltd</t>
  </si>
  <si>
    <t>INNOVATIVE</t>
  </si>
  <si>
    <t>Globe Multi Ventures Ltd</t>
  </si>
  <si>
    <t>GLCL</t>
  </si>
  <si>
    <t>Hisar Spinning Mills Ltd</t>
  </si>
  <si>
    <t>HISARSP</t>
  </si>
  <si>
    <t>Jackson Investments Ltd</t>
  </si>
  <si>
    <t>JACKSON</t>
  </si>
  <si>
    <t>Midwest Gold Ltd</t>
  </si>
  <si>
    <t>MIDWEST</t>
  </si>
  <si>
    <t>EVOQ Remedies Ltd</t>
  </si>
  <si>
    <t>EVOQ</t>
  </si>
  <si>
    <t>ICICI Pru Nifty 5 yr Benchmark G-SEC ETF</t>
  </si>
  <si>
    <t>GSEC5IETF</t>
  </si>
  <si>
    <t>CRP Risk Management Ltd</t>
  </si>
  <si>
    <t>CRPRISK</t>
  </si>
  <si>
    <t>Billwin Industries Ltd</t>
  </si>
  <si>
    <t>BILLWIN</t>
  </si>
  <si>
    <t>Neeraj Paper Marketing Ltd</t>
  </si>
  <si>
    <t>NEERAJ</t>
  </si>
  <si>
    <t>Jaipan Industries Ltd</t>
  </si>
  <si>
    <t>JAIPAN</t>
  </si>
  <si>
    <t>3C IT Solutions &amp; Telecoms (India) Ltd</t>
  </si>
  <si>
    <t>3CIT</t>
  </si>
  <si>
    <t>Internet Services &amp; Infrastructure</t>
  </si>
  <si>
    <t>Sibar Auto Parts Ltd</t>
  </si>
  <si>
    <t>SIBARAUT</t>
  </si>
  <si>
    <t>Artificial Electronics Intelligent Material Ltd</t>
  </si>
  <si>
    <t>AEIM</t>
  </si>
  <si>
    <t>Bhanderi Infracon Ltd</t>
  </si>
  <si>
    <t>BHANDERI</t>
  </si>
  <si>
    <t>India Lease Development Ltd</t>
  </si>
  <si>
    <t>INDLEASE</t>
  </si>
  <si>
    <t>Nippon India ETF Nifty IT</t>
  </si>
  <si>
    <t>ITBEES</t>
  </si>
  <si>
    <t>O P Chains Ltd</t>
  </si>
  <si>
    <t>OPCHAINS</t>
  </si>
  <si>
    <t>Yaan Enterprises Ltd</t>
  </si>
  <si>
    <t>YAANENT</t>
  </si>
  <si>
    <t>Bothra Metals and Alloys Ltd</t>
  </si>
  <si>
    <t>BMAL</t>
  </si>
  <si>
    <t>Gautam Exim Ltd</t>
  </si>
  <si>
    <t>GEL</t>
  </si>
  <si>
    <t>Regent Enterprises Ltd</t>
  </si>
  <si>
    <t>REGENTRP</t>
  </si>
  <si>
    <t>Helpage Finlease Ltd</t>
  </si>
  <si>
    <t>HELPAGE</t>
  </si>
  <si>
    <t>BFL Asset Finvest Ltd</t>
  </si>
  <si>
    <t>BFLAFL</t>
  </si>
  <si>
    <t>Rita Finance and Leasing Ltd</t>
  </si>
  <si>
    <t>RFLL</t>
  </si>
  <si>
    <t>Sarvottam Finvest Ltd</t>
  </si>
  <si>
    <t>SARVOTTAM</t>
  </si>
  <si>
    <t>Kunststoffe Industries Ltd</t>
  </si>
  <si>
    <t>KUNSTOFF</t>
  </si>
  <si>
    <t>Fruition venture Ltd</t>
  </si>
  <si>
    <t>FRUTION</t>
  </si>
  <si>
    <t>Chandni Machines Ltd</t>
  </si>
  <si>
    <t>CHANDNIMACH</t>
  </si>
  <si>
    <t>Nippon India ETF Nifty India Consumption</t>
  </si>
  <si>
    <t>CONSUMBEES</t>
  </si>
  <si>
    <t>Ras Resorts and Apart Hotels Ltd</t>
  </si>
  <si>
    <t>RASRESOR</t>
  </si>
  <si>
    <t>Cindrella Hotels Ltd</t>
  </si>
  <si>
    <t>CINDHO</t>
  </si>
  <si>
    <t>Southern Latex Ltd</t>
  </si>
  <si>
    <t>SOUTLAT</t>
  </si>
  <si>
    <t>Jagsonpal Finance and Leasing Ltd</t>
  </si>
  <si>
    <t>JAGSONFI</t>
  </si>
  <si>
    <t>Sovereign Diamonds Ltd</t>
  </si>
  <si>
    <t>SOVERDIA</t>
  </si>
  <si>
    <t>DSP Silver ETF</t>
  </si>
  <si>
    <t>SILVERADD</t>
  </si>
  <si>
    <t>Kahan Packaging Ltd</t>
  </si>
  <si>
    <t>KAHAN</t>
  </si>
  <si>
    <t>Stampede Capital Ltd</t>
  </si>
  <si>
    <t>GATECHDVR</t>
  </si>
  <si>
    <t>Vamshi Rubber Ltd</t>
  </si>
  <si>
    <t>VAMSHIRU</t>
  </si>
  <si>
    <t>Spice Islands Industries Ltd</t>
  </si>
  <si>
    <t>SPICEISLIN</t>
  </si>
  <si>
    <t>Richfield Financial Services Ltd</t>
  </si>
  <si>
    <t>RFSL</t>
  </si>
  <si>
    <t>Janus Corporation Ltd</t>
  </si>
  <si>
    <t>JANUSCORP</t>
  </si>
  <si>
    <t>Kotia Enterprises Ltd</t>
  </si>
  <si>
    <t>Indus Finance Ltd</t>
  </si>
  <si>
    <t>INDUSFINL</t>
  </si>
  <si>
    <t>RICHA INFO SYSTEMS LIMITED</t>
  </si>
  <si>
    <t>RICHA</t>
  </si>
  <si>
    <t>Computer Point Ltd</t>
  </si>
  <si>
    <t>COMPUPN</t>
  </si>
  <si>
    <t>Mayukh Dealtrade Ltd</t>
  </si>
  <si>
    <t>MAYUKH</t>
  </si>
  <si>
    <t>Magenta Lifecare Ltd</t>
  </si>
  <si>
    <t>MAGENTA</t>
  </si>
  <si>
    <t>Patron Exim Ltd</t>
  </si>
  <si>
    <t>PATRON</t>
  </si>
  <si>
    <t>LWS Knitwear Ltd</t>
  </si>
  <si>
    <t>LWSKNIT</t>
  </si>
  <si>
    <t>Shree Metalloys Ltd</t>
  </si>
  <si>
    <t>SHREMETAL</t>
  </si>
  <si>
    <t>Containerway International Ltd</t>
  </si>
  <si>
    <t>CONTAINER</t>
  </si>
  <si>
    <t>Bloom Industries Ltd</t>
  </si>
  <si>
    <t>BLOIN</t>
  </si>
  <si>
    <t>Indiabulls NIFTY50 Exchange Traded Fund</t>
  </si>
  <si>
    <t>IBMFNIFTY</t>
  </si>
  <si>
    <t>Harish Textile Engineers Ltd</t>
  </si>
  <si>
    <t>HARISH</t>
  </si>
  <si>
    <t>Adinath Textiles Ltd</t>
  </si>
  <si>
    <t>ADINATH</t>
  </si>
  <si>
    <t>Interstate Oil Carrier Ltd</t>
  </si>
  <si>
    <t>INTSTOIL</t>
  </si>
  <si>
    <t>Nippon India ETF S&amp;P BSE Sensex Next 50</t>
  </si>
  <si>
    <t>SNXT50BEES</t>
  </si>
  <si>
    <t>Golechha Global Finance Ltd</t>
  </si>
  <si>
    <t>GOLECHA</t>
  </si>
  <si>
    <t>Sujala Trading &amp; Holdings Ltd</t>
  </si>
  <si>
    <t>SUJALA</t>
  </si>
  <si>
    <t>IEL Ltd</t>
  </si>
  <si>
    <t>INDXTRA</t>
  </si>
  <si>
    <t>Sungold Media and Entertainment Ltd</t>
  </si>
  <si>
    <t>SMEL</t>
  </si>
  <si>
    <t>Mehta Integrated Finance Ltd</t>
  </si>
  <si>
    <t>MEHIF</t>
  </si>
  <si>
    <t>BKV Industries Ltd</t>
  </si>
  <si>
    <t>BKV</t>
  </si>
  <si>
    <t>G K P Printing &amp; Packaging Ltd</t>
  </si>
  <si>
    <t>GKP</t>
  </si>
  <si>
    <t>Ajel Ltd</t>
  </si>
  <si>
    <t>AJEL</t>
  </si>
  <si>
    <t>ICICI Prudential Nifty FMCG ETF</t>
  </si>
  <si>
    <t>FMCGIETF</t>
  </si>
  <si>
    <t>Sita Enterprises Ltd</t>
  </si>
  <si>
    <t>SITAENT</t>
  </si>
  <si>
    <t>Ace men engg works Ltd</t>
  </si>
  <si>
    <t>ACEMEN</t>
  </si>
  <si>
    <t>Bohra Industries Ltd</t>
  </si>
  <si>
    <t>BOHRAIND</t>
  </si>
  <si>
    <t>Hira Automobiles Ltd</t>
  </si>
  <si>
    <t>HIRAUTO</t>
  </si>
  <si>
    <t>Euphoria Infotech (India) Ltd</t>
  </si>
  <si>
    <t>EUPHORIAIT</t>
  </si>
  <si>
    <t>Velan Hotels Ltd</t>
  </si>
  <si>
    <t>VELHO</t>
  </si>
  <si>
    <t>United Interactive Ltd</t>
  </si>
  <si>
    <t>UNITEDINT</t>
  </si>
  <si>
    <t>Gujarat Lease Financing Ltd</t>
  </si>
  <si>
    <t>GLFL</t>
  </si>
  <si>
    <t>DCM Financial Services Ltd</t>
  </si>
  <si>
    <t>DCMFINSERV</t>
  </si>
  <si>
    <t>Ashish Polyplast Ltd</t>
  </si>
  <si>
    <t>ASHISHPO</t>
  </si>
  <si>
    <t>Dipna Pharmachem Ltd</t>
  </si>
  <si>
    <t>DPL</t>
  </si>
  <si>
    <t>Husys Consulting Ltd</t>
  </si>
  <si>
    <t>HUSYSLTD</t>
  </si>
  <si>
    <t>Prism Medico and Pharmacy Ltd</t>
  </si>
  <si>
    <t>PRISMMEDI</t>
  </si>
  <si>
    <t>NCC Blue Water Products Ltd</t>
  </si>
  <si>
    <t>NCCBLUE</t>
  </si>
  <si>
    <t>SI Capital &amp; Financial Services Ltd</t>
  </si>
  <si>
    <t>SICAPIT</t>
  </si>
  <si>
    <t>Resourceful Automobile Ltd</t>
  </si>
  <si>
    <t>RAL</t>
  </si>
  <si>
    <t>Emmessar Biotech and Nutrition Ltd</t>
  </si>
  <si>
    <t>EMMESSA</t>
  </si>
  <si>
    <t>ICICI Prudential Nifty 100 ETF</t>
  </si>
  <si>
    <t>NIF100IETF</t>
  </si>
  <si>
    <t>Ramsons Projects Ltd</t>
  </si>
  <si>
    <t>RAMSONS</t>
  </si>
  <si>
    <t>NB Footwear Ltd</t>
  </si>
  <si>
    <t>NBFOOT</t>
  </si>
  <si>
    <t>Garbi Finvest Ltd</t>
  </si>
  <si>
    <t>GARBIFIN</t>
  </si>
  <si>
    <t>Crane Infrastructure Ltd</t>
  </si>
  <si>
    <t>CRANEINFRA</t>
  </si>
  <si>
    <t>Reetech International Cargo and Courier Ltd</t>
  </si>
  <si>
    <t>REETECH</t>
  </si>
  <si>
    <t>Simplex Mills Company Ltd</t>
  </si>
  <si>
    <t>SIMPLXMIL</t>
  </si>
  <si>
    <t>Omkar Speciality Chemicals Ltd</t>
  </si>
  <si>
    <t>OMKARCHEM</t>
  </si>
  <si>
    <t>Asian Petro Products and Exports Ltd</t>
  </si>
  <si>
    <t>ASINPET</t>
  </si>
  <si>
    <t>Sahara Maritime Ltd</t>
  </si>
  <si>
    <t>SMARITIME</t>
  </si>
  <si>
    <t>Jagjanani Textiles Ltd</t>
  </si>
  <si>
    <t>JAGJANANI</t>
  </si>
  <si>
    <t>Link Pharmachem Ltd</t>
  </si>
  <si>
    <t>LINKPH</t>
  </si>
  <si>
    <t>NatureWings Holidays Ltd</t>
  </si>
  <si>
    <t>NHL</t>
  </si>
  <si>
    <t>Ranjeet Mechatronics Ltd</t>
  </si>
  <si>
    <t>RANJEET</t>
  </si>
  <si>
    <t>Tci Finance Ltd</t>
  </si>
  <si>
    <t>TCIFINANCE</t>
  </si>
  <si>
    <t>HB Leasing and Finance Co Ltd</t>
  </si>
  <si>
    <t>HBLEAS</t>
  </si>
  <si>
    <t>Yunik Managing Advisors Ltd</t>
  </si>
  <si>
    <t>YUNIKM</t>
  </si>
  <si>
    <t>Sanghvi Brands Ltd</t>
  </si>
  <si>
    <t>SBRANDS</t>
  </si>
  <si>
    <t>Shanti Overseas (India) Ltd</t>
  </si>
  <si>
    <t>SHANTI</t>
  </si>
  <si>
    <t>Shiva Granito Export Ltd</t>
  </si>
  <si>
    <t>SHIVAEXPO</t>
  </si>
  <si>
    <t>Perfect-Octave Media Projects Ltd</t>
  </si>
  <si>
    <t>OCTAVE</t>
  </si>
  <si>
    <t>Solid Stone Co Ltd</t>
  </si>
  <si>
    <t>SOLIDSTON</t>
  </si>
  <si>
    <t>Vivaa Tradecom Ltd</t>
  </si>
  <si>
    <t>VIVAA</t>
  </si>
  <si>
    <t>Yogi Infra Projects Ltd</t>
  </si>
  <si>
    <t>YOGISUNG</t>
  </si>
  <si>
    <t>Shashijit Infraprojects Ltd</t>
  </si>
  <si>
    <t>SHASHIJIT</t>
  </si>
  <si>
    <t>U H Zaveri Ltd</t>
  </si>
  <si>
    <t>UHZAVERI</t>
  </si>
  <si>
    <t>Scan Projects Ltd</t>
  </si>
  <si>
    <t>SCANPRO</t>
  </si>
  <si>
    <t>Gilada Finance and Investments Ltd</t>
  </si>
  <si>
    <t>GILADAFINS</t>
  </si>
  <si>
    <t>Navigant Corporate Advisors Ltd</t>
  </si>
  <si>
    <t>NAVIGANT</t>
  </si>
  <si>
    <t>Bazel International Ltd</t>
  </si>
  <si>
    <t>BAZELINTER</t>
  </si>
  <si>
    <t>Kretto Syscon Ltd</t>
  </si>
  <si>
    <t>KRETTOSYS</t>
  </si>
  <si>
    <t>ETT Ltd</t>
  </si>
  <si>
    <t>ETT</t>
  </si>
  <si>
    <t>Rapid Multimodal Logistics Ltd</t>
  </si>
  <si>
    <t>RAPID</t>
  </si>
  <si>
    <t>Market Creators Ltd</t>
  </si>
  <si>
    <t>MKTCREAT</t>
  </si>
  <si>
    <t>Bright Solar Ltd</t>
  </si>
  <si>
    <t>Nippon India ETF Nifty Infrastructure BeES</t>
  </si>
  <si>
    <t>INFRABEES</t>
  </si>
  <si>
    <t>MPL Plastics Ltd</t>
  </si>
  <si>
    <t>MPL</t>
  </si>
  <si>
    <t>Mansi Finance (Chennai) Ltd</t>
  </si>
  <si>
    <t>MANSIFIN</t>
  </si>
  <si>
    <t>Moongipa Capital Finance Ltd</t>
  </si>
  <si>
    <t>MONGIPA</t>
  </si>
  <si>
    <t>Mid India Industries Ltd</t>
  </si>
  <si>
    <t>MIDINDIA</t>
  </si>
  <si>
    <t>Natraj Proteins Ltd</t>
  </si>
  <si>
    <t>NATRAJPR</t>
  </si>
  <si>
    <t>Coastal Roadways Ltd</t>
  </si>
  <si>
    <t>COARO</t>
  </si>
  <si>
    <t>Rite Zone Chemcon India Ltd</t>
  </si>
  <si>
    <t>RITEZONE</t>
  </si>
  <si>
    <t>Beryl Drugs Ltd</t>
  </si>
  <si>
    <t>BERLDRG</t>
  </si>
  <si>
    <t>Premier Capital Services Ltd</t>
  </si>
  <si>
    <t>PREMCAP</t>
  </si>
  <si>
    <t>Norris Medicines Ltd</t>
  </si>
  <si>
    <t>NORRIS</t>
  </si>
  <si>
    <t>Ind Renewable Energy Ltd</t>
  </si>
  <si>
    <t>INDRENEW</t>
  </si>
  <si>
    <t>Clinitech Laboratory Ltd</t>
  </si>
  <si>
    <t>CTLLAB</t>
  </si>
  <si>
    <t>Indergiri Finance Ltd</t>
  </si>
  <si>
    <t>INDERGR</t>
  </si>
  <si>
    <t>Amrapali Capital and Finance Services Ltd</t>
  </si>
  <si>
    <t>ACFSL</t>
  </si>
  <si>
    <t>ISF Ltd</t>
  </si>
  <si>
    <t>ISFL</t>
  </si>
  <si>
    <t>Synthiko Foils Ltd</t>
  </si>
  <si>
    <t>SYNTHFO</t>
  </si>
  <si>
    <t>Prism Finance Ltd</t>
  </si>
  <si>
    <t>PRISMFN</t>
  </si>
  <si>
    <t>Diggi Multitrade Ltd</t>
  </si>
  <si>
    <t>DML</t>
  </si>
  <si>
    <t>Shree Ganesh Elastoplast Ltd</t>
  </si>
  <si>
    <t>SHGANEL</t>
  </si>
  <si>
    <t>GCM Securities Ltd</t>
  </si>
  <si>
    <t>GCMSECU</t>
  </si>
  <si>
    <t>Metalyst Forgings Ltd</t>
  </si>
  <si>
    <t>METALFORGE</t>
  </si>
  <si>
    <t>Jindal Leasefin Ltd</t>
  </si>
  <si>
    <t>JLL</t>
  </si>
  <si>
    <t>Rajasthan Tube Manufacturing Co Ltd</t>
  </si>
  <si>
    <t>RAJTUBE</t>
  </si>
  <si>
    <t>Gala Global Products Ltd</t>
  </si>
  <si>
    <t>GGPL</t>
  </si>
  <si>
    <t>Abhishek Finlease Ltd</t>
  </si>
  <si>
    <t>ABHIFIN</t>
  </si>
  <si>
    <t>RO Jewels Ltd</t>
  </si>
  <si>
    <t>ROJL</t>
  </si>
  <si>
    <t>United Credit Ltd</t>
  </si>
  <si>
    <t>UNITDCR</t>
  </si>
  <si>
    <t>Asian Warehousing Ltd</t>
  </si>
  <si>
    <t>ASIAN</t>
  </si>
  <si>
    <t>Garware Synthetics Ltd</t>
  </si>
  <si>
    <t>GARWSYN</t>
  </si>
  <si>
    <t>Orosil Smiths India Ltd</t>
  </si>
  <si>
    <t>OROSMITHS</t>
  </si>
  <si>
    <t>Oswal Yarns Ltd</t>
  </si>
  <si>
    <t>OSWAYRN</t>
  </si>
  <si>
    <t>Tirth Plastic Ltd</t>
  </si>
  <si>
    <t>TIRTPLS</t>
  </si>
  <si>
    <t>Classic Filaments Ltd</t>
  </si>
  <si>
    <t>CFL</t>
  </si>
  <si>
    <t>Aditya BSL Silver ETF</t>
  </si>
  <si>
    <t>SILVER</t>
  </si>
  <si>
    <t>York Exports Ltd</t>
  </si>
  <si>
    <t>YORKEXP</t>
  </si>
  <si>
    <t>Usha Martin Education And Solutions Ltd</t>
  </si>
  <si>
    <t>UMESLTD</t>
  </si>
  <si>
    <t>IITL Projects Ltd</t>
  </si>
  <si>
    <t>IITLPROJ</t>
  </si>
  <si>
    <t>ICICI Prudential Nifty Healthcare ETF</t>
  </si>
  <si>
    <t>HEALTHIETF</t>
  </si>
  <si>
    <t>Madhya Pradesh Today Media Ltd</t>
  </si>
  <si>
    <t>MPTODAY</t>
  </si>
  <si>
    <t>Amrapali Fincap Ltd</t>
  </si>
  <si>
    <t>AMRAFIN</t>
  </si>
  <si>
    <t>First Custodian Fund (India) Ltd</t>
  </si>
  <si>
    <t>1STCUS</t>
  </si>
  <si>
    <t>Sterling Greenwoods Ltd</t>
  </si>
  <si>
    <t>STRGRENWO</t>
  </si>
  <si>
    <t>Decipher Labs Ltd</t>
  </si>
  <si>
    <t>DECIPHER</t>
  </si>
  <si>
    <t>Ador Multi Products Ltd</t>
  </si>
  <si>
    <t>ADORMUL</t>
  </si>
  <si>
    <t>ICICI Prudential Nifty Auto ETF</t>
  </si>
  <si>
    <t>AUTOIETF</t>
  </si>
  <si>
    <t>Tarai Foods Ltd</t>
  </si>
  <si>
    <t>TARAI</t>
  </si>
  <si>
    <t>Econo Trade (India) Ltd</t>
  </si>
  <si>
    <t>ETIL</t>
  </si>
  <si>
    <t>KMG Milk Food Ltd</t>
  </si>
  <si>
    <t>KMGMILK</t>
  </si>
  <si>
    <t>Ortin Global Ltd</t>
  </si>
  <si>
    <t>ORTINGLOBE</t>
  </si>
  <si>
    <t>Dalal Street Investments Ltd</t>
  </si>
  <si>
    <t>DSINVEST</t>
  </si>
  <si>
    <t>Continental Chemicals Ltd</t>
  </si>
  <si>
    <t>CONTCHM</t>
  </si>
  <si>
    <t>Bharat Bhushan Finance &amp; Commodity Brokers Limited</t>
  </si>
  <si>
    <t>BHARAT</t>
  </si>
  <si>
    <t>Kush Industries Ltd</t>
  </si>
  <si>
    <t>KUSHIND</t>
  </si>
  <si>
    <t>Enbee Trade and Finance Ltd</t>
  </si>
  <si>
    <t>ENBETRD</t>
  </si>
  <si>
    <t>Swarna Securities Ltd</t>
  </si>
  <si>
    <t>SWRNASE</t>
  </si>
  <si>
    <t>Radaan Media Works India Ltd</t>
  </si>
  <si>
    <t>RADAAN</t>
  </si>
  <si>
    <t>Kuwer Industries Ltd</t>
  </si>
  <si>
    <t>KUWERIN</t>
  </si>
  <si>
    <t>Octal Credit Capital Ltd</t>
  </si>
  <si>
    <t>OCTAL</t>
  </si>
  <si>
    <t>Broach Lifecare Hospital Ltd</t>
  </si>
  <si>
    <t>BROACH</t>
  </si>
  <si>
    <t>Muller and Phipps (India) Ltd</t>
  </si>
  <si>
    <t>MULLER</t>
  </si>
  <si>
    <t>Rapid Investments Ltd</t>
  </si>
  <si>
    <t>RAPIDIN</t>
  </si>
  <si>
    <t>Gowra Leasing and Finance Ltd</t>
  </si>
  <si>
    <t>GOWRALE</t>
  </si>
  <si>
    <t>Sri Nachammai Cotton Mills Ltd</t>
  </si>
  <si>
    <t>SRINACHA</t>
  </si>
  <si>
    <t>Alexander Stamps and Coin Ltd</t>
  </si>
  <si>
    <t>ALEXANDER</t>
  </si>
  <si>
    <t>Milestone Global Limited</t>
  </si>
  <si>
    <t>MILESTONE</t>
  </si>
  <si>
    <t>Parmax Pharma Ltd</t>
  </si>
  <si>
    <t>PARMAX</t>
  </si>
  <si>
    <t>Indo-City Infotech Ltd</t>
  </si>
  <si>
    <t>INDOCITY</t>
  </si>
  <si>
    <t>Neelkanth Ltd</t>
  </si>
  <si>
    <t>NEELKANTH</t>
  </si>
  <si>
    <t>Sonalis Consumer Products Ltd</t>
  </si>
  <si>
    <t>SONALIS</t>
  </si>
  <si>
    <t>SBI Nifty Consumption ETF</t>
  </si>
  <si>
    <t>SBIETFCON</t>
  </si>
  <si>
    <t>Amforge Industries Ltd</t>
  </si>
  <si>
    <t>AMFORG</t>
  </si>
  <si>
    <t>Ajwa Fun World and Resort Ltd</t>
  </si>
  <si>
    <t>AJWAFUN</t>
  </si>
  <si>
    <t>Asia Pack Ltd</t>
  </si>
  <si>
    <t>ASIAPAK</t>
  </si>
  <si>
    <t>DSP Nifty Midcap 150 Quality 50 ETF</t>
  </si>
  <si>
    <t>MIDQ50ADD</t>
  </si>
  <si>
    <t>7NR Retail Ltd</t>
  </si>
  <si>
    <t>7NR</t>
  </si>
  <si>
    <t>Switching Technologies Gunther Ltd</t>
  </si>
  <si>
    <t>SWITCHTE</t>
  </si>
  <si>
    <t>SOFCOM Systems Ltd</t>
  </si>
  <si>
    <t>SOFCOM</t>
  </si>
  <si>
    <t>Vishvprabha Ventures Ltd</t>
  </si>
  <si>
    <t>VISVEN</t>
  </si>
  <si>
    <t>Panabyte Technologies Ltd</t>
  </si>
  <si>
    <t>PANABYTE</t>
  </si>
  <si>
    <t>Tokyo Finance Ltd</t>
  </si>
  <si>
    <t>TOKYOFIN</t>
  </si>
  <si>
    <t>Polycon International Ltd</t>
  </si>
  <si>
    <t>POLYCON</t>
  </si>
  <si>
    <t>Shyam Telecom Ltd</t>
  </si>
  <si>
    <t>SHYAMTEL</t>
  </si>
  <si>
    <t>Galaxy Agrico Exports Ltd</t>
  </si>
  <si>
    <t>GALAGEX</t>
  </si>
  <si>
    <t>HDFC Nifty50 Value 20 ETF</t>
  </si>
  <si>
    <t>HDFCVALUE</t>
  </si>
  <si>
    <t>Manav Infra Projects Ltd</t>
  </si>
  <si>
    <t>MANAV</t>
  </si>
  <si>
    <t>Anna Infrastructures Ltd</t>
  </si>
  <si>
    <t>ANNAINFRA</t>
  </si>
  <si>
    <t>Raama Paper Mills Ltd</t>
  </si>
  <si>
    <t>RAMAPPR-B</t>
  </si>
  <si>
    <t>Super Fine Knitters Ltd</t>
  </si>
  <si>
    <t>SKL</t>
  </si>
  <si>
    <t>Seasons Textiles Ltd</t>
  </si>
  <si>
    <t>SEASONST</t>
  </si>
  <si>
    <t>SRM Energy Ltd</t>
  </si>
  <si>
    <t>SRMENERGY</t>
  </si>
  <si>
    <t>DAPS Advertising Ltd</t>
  </si>
  <si>
    <t>DAPS</t>
  </si>
  <si>
    <t>Arihant's Securities Ltd</t>
  </si>
  <si>
    <t>ARISE</t>
  </si>
  <si>
    <t>Step Two Corporation Ltd</t>
  </si>
  <si>
    <t>STEP2COR</t>
  </si>
  <si>
    <t>Tata Nifty India Digital Exchange Traded Fund</t>
  </si>
  <si>
    <t>TNIDETF</t>
  </si>
  <si>
    <t>Kachchh Minerals Ltd</t>
  </si>
  <si>
    <t>KACHCHH</t>
  </si>
  <si>
    <t>Neueon Towers Ltd</t>
  </si>
  <si>
    <t>NTL</t>
  </si>
  <si>
    <t>NPR Finance Ltd</t>
  </si>
  <si>
    <t>NPRFIN</t>
  </si>
  <si>
    <t>Hathway Bhawani Cabletel and Datacom Ltd</t>
  </si>
  <si>
    <t>HATHWAYB</t>
  </si>
  <si>
    <t>South Asian Enterprises Ltd</t>
  </si>
  <si>
    <t>SAENTER</t>
  </si>
  <si>
    <t>Mitshi India Ltd</t>
  </si>
  <si>
    <t>MITSHI</t>
  </si>
  <si>
    <t>Grandma Trading and Agencies Ltd</t>
  </si>
  <si>
    <t>GRANDMA</t>
  </si>
  <si>
    <t>Harmony Capital Services Ltd</t>
  </si>
  <si>
    <t>HRMNYCP</t>
  </si>
  <si>
    <t>HDFC Nifty 100 ETF</t>
  </si>
  <si>
    <t>HDFCNIF100</t>
  </si>
  <si>
    <t>Vivanza Biosciences Ltd</t>
  </si>
  <si>
    <t>VIVANZA</t>
  </si>
  <si>
    <t>Shyamkamal Investments Ltd</t>
  </si>
  <si>
    <t>SHYMINV</t>
  </si>
  <si>
    <t>Kotak Nifty Midcap 50 ETF</t>
  </si>
  <si>
    <t>MIDCAP</t>
  </si>
  <si>
    <t>Skyline Ventures India Ltd</t>
  </si>
  <si>
    <t>SKILVEN</t>
  </si>
  <si>
    <t>A and M Jumbo Bags Ltd</t>
  </si>
  <si>
    <t>AMJUMBO</t>
  </si>
  <si>
    <t>Rajdarshan Industries Ltd</t>
  </si>
  <si>
    <t>ARENTERP</t>
  </si>
  <si>
    <t>Pasari Spinning Mills Ltd</t>
  </si>
  <si>
    <t>PASARI</t>
  </si>
  <si>
    <t>Bacil Pharma Ltd</t>
  </si>
  <si>
    <t>BACPHAR</t>
  </si>
  <si>
    <t>Integrated Capital Services Ltd</t>
  </si>
  <si>
    <t>ICSL</t>
  </si>
  <si>
    <t>Amiable Logistics (India) Ltd</t>
  </si>
  <si>
    <t>AMIABLE</t>
  </si>
  <si>
    <t>Transwind Infrastructures Ltd</t>
  </si>
  <si>
    <t>TRANSWIND</t>
  </si>
  <si>
    <t>Modern Shares and Stockbrokers Ltd</t>
  </si>
  <si>
    <t>MODRNSH</t>
  </si>
  <si>
    <t>GTN Textiles Ltd</t>
  </si>
  <si>
    <t>GTNTEX</t>
  </si>
  <si>
    <t>Photoquip India Ltd</t>
  </si>
  <si>
    <t>PHOTOQUP</t>
  </si>
  <si>
    <t>Cubical Financial Services Ltd</t>
  </si>
  <si>
    <t>CUBIFIN</t>
  </si>
  <si>
    <t>Bridge Securities Ltd</t>
  </si>
  <si>
    <t>BRIDGESE</t>
  </si>
  <si>
    <t>Colinz Laboratories Ltd</t>
  </si>
  <si>
    <t>COLINZ</t>
  </si>
  <si>
    <t>Seven Hill Industries Ltd</t>
  </si>
  <si>
    <t>SEVENHILL</t>
  </si>
  <si>
    <t>Vikalp Securities Ltd</t>
  </si>
  <si>
    <t>VIKALPS</t>
  </si>
  <si>
    <t>Yashraj Containeurs Ltd</t>
  </si>
  <si>
    <t>YASHRAJC</t>
  </si>
  <si>
    <t>Raj Packaging Industries Ltd</t>
  </si>
  <si>
    <t>RAJPACK</t>
  </si>
  <si>
    <t>Svaraj Trading and Agencies Ltd</t>
  </si>
  <si>
    <t>ZSVARAJT</t>
  </si>
  <si>
    <t>Premier Ltd</t>
  </si>
  <si>
    <t>PREMIER</t>
  </si>
  <si>
    <t>Vaxtex Cotfab Ltd</t>
  </si>
  <si>
    <t>VCL</t>
  </si>
  <si>
    <t>SMVD Poly Pack Ltd</t>
  </si>
  <si>
    <t>SMVD</t>
  </si>
  <si>
    <t>Stellar Capital Services Ltd</t>
  </si>
  <si>
    <t>STELLAR</t>
  </si>
  <si>
    <t>GCM Capital Advisors Ltd</t>
  </si>
  <si>
    <t>GCMCAPI</t>
  </si>
  <si>
    <t>Vivo Collaboration Solutions Ltd</t>
  </si>
  <si>
    <t>VIVO</t>
  </si>
  <si>
    <t>Sumeru Industries Ltd</t>
  </si>
  <si>
    <t>SUMERUIND</t>
  </si>
  <si>
    <t>Opal Luxury Time Products Ltd</t>
  </si>
  <si>
    <t>OPAL</t>
  </si>
  <si>
    <t>Bhagawati Oxygen Ltd</t>
  </si>
  <si>
    <t>BHAGWOX</t>
  </si>
  <si>
    <t>Mirae Asset Hang Seng TECH ETF</t>
  </si>
  <si>
    <t>MAHKTECH</t>
  </si>
  <si>
    <t>Prima Agro Ltd</t>
  </si>
  <si>
    <t>PRIMAGR</t>
  </si>
  <si>
    <t>Lords Ishwar Hotels Ltd</t>
  </si>
  <si>
    <t>LORDSHOTL</t>
  </si>
  <si>
    <t>Times Green Energy (India) Ltd</t>
  </si>
  <si>
    <t>TIMESGREEN</t>
  </si>
  <si>
    <t>R J Shah and Company Ltd</t>
  </si>
  <si>
    <t>RJSHAH</t>
  </si>
  <si>
    <t>White Organic Retail Ltd</t>
  </si>
  <si>
    <t>WORL</t>
  </si>
  <si>
    <t>Catvision Ltd</t>
  </si>
  <si>
    <t>CATVISION</t>
  </si>
  <si>
    <t>Lippi Systems Ltd</t>
  </si>
  <si>
    <t>LIPPISYS</t>
  </si>
  <si>
    <t>Koura Fine Diamond Jewelry Ltd</t>
  </si>
  <si>
    <t>KOURA</t>
  </si>
  <si>
    <t>National Plywood Industries Ltd</t>
  </si>
  <si>
    <t>NATPLY</t>
  </si>
  <si>
    <t>Mercury Trade Links Ltd</t>
  </si>
  <si>
    <t>MERCTRD</t>
  </si>
  <si>
    <t>Alps Industries Ltd</t>
  </si>
  <si>
    <t>ALPSINDUS</t>
  </si>
  <si>
    <t>Supreme (India) Impex Ltd</t>
  </si>
  <si>
    <t>SIIL</t>
  </si>
  <si>
    <t>Soni Medicare Ltd</t>
  </si>
  <si>
    <t>SML</t>
  </si>
  <si>
    <t>Cian Healthcare Ltd</t>
  </si>
  <si>
    <t>CHCL</t>
  </si>
  <si>
    <t>Integrated Proteins Ltd</t>
  </si>
  <si>
    <t>INTEGFD</t>
  </si>
  <si>
    <t>Beryl Securities Ltd</t>
  </si>
  <si>
    <t>BERYLSE</t>
  </si>
  <si>
    <t>Organic Coatings Ltd</t>
  </si>
  <si>
    <t>ORGCOAT</t>
  </si>
  <si>
    <t>ICICI Prudential Nifty50 Value 20 ETF</t>
  </si>
  <si>
    <t>NV20IETF</t>
  </si>
  <si>
    <t>Ekennis Software Service Ltd</t>
  </si>
  <si>
    <t>EKENNIS</t>
  </si>
  <si>
    <t>Shree Hanuman Sugar &amp; Industries Ltd</t>
  </si>
  <si>
    <t>HANSUGAR</t>
  </si>
  <si>
    <t>Phyto Chem (India) Ltd</t>
  </si>
  <si>
    <t>PHYTO</t>
  </si>
  <si>
    <t>Radha Madhav Corp Ltd</t>
  </si>
  <si>
    <t>RMCL</t>
  </si>
  <si>
    <t>Libord Securities Ltd</t>
  </si>
  <si>
    <t>LIBORD</t>
  </si>
  <si>
    <t>Longview Tea Co Ltd</t>
  </si>
  <si>
    <t>LONTE</t>
  </si>
  <si>
    <t>IEC Education Ltd</t>
  </si>
  <si>
    <t>IECEDU</t>
  </si>
  <si>
    <t>Sea TV Network Ltd</t>
  </si>
  <si>
    <t>SEATV</t>
  </si>
  <si>
    <t>Velox Industries Ltd</t>
  </si>
  <si>
    <t>VELOXIND</t>
  </si>
  <si>
    <t>Kashyap Tele-Medicines Ltd</t>
  </si>
  <si>
    <t>KASHYAP</t>
  </si>
  <si>
    <t>Rajputana Investment &amp; Finance Ltd</t>
  </si>
  <si>
    <t>RAJPUTANA</t>
  </si>
  <si>
    <t>Disha Resources Ltd</t>
  </si>
  <si>
    <t>DRL</t>
  </si>
  <si>
    <t>Sri Lakshmi Saraswathi Textiles (Arni) Ltd</t>
  </si>
  <si>
    <t>SLSTLQ</t>
  </si>
  <si>
    <t>Sree Jayalakshmi Autospin Ltd</t>
  </si>
  <si>
    <t>SREEJAYA</t>
  </si>
  <si>
    <t>Anjani Finance Ltd</t>
  </si>
  <si>
    <t>ANJANIFIN</t>
  </si>
  <si>
    <t>Unistar Multimedia Ltd</t>
  </si>
  <si>
    <t>UNISTRMU</t>
  </si>
  <si>
    <t>Amraworld Agrico Ltd</t>
  </si>
  <si>
    <t>AMRAAGRI</t>
  </si>
  <si>
    <t>Pratiksha Chemicals Ltd</t>
  </si>
  <si>
    <t>PRATIKSH</t>
  </si>
  <si>
    <t>Blue Coast Hotels Ltd</t>
  </si>
  <si>
    <t>BLUECOAST</t>
  </si>
  <si>
    <t>Triveni Enterprises Ltd</t>
  </si>
  <si>
    <t>TRIVENIENT</t>
  </si>
  <si>
    <t>Gujarat Cotex Ltd</t>
  </si>
  <si>
    <t>GUJCOTEX</t>
  </si>
  <si>
    <t>Eurotex Industries and Exports Ltd</t>
  </si>
  <si>
    <t>EUROTEXIND</t>
  </si>
  <si>
    <t>Indo Euro Indchem Ltd</t>
  </si>
  <si>
    <t>INDOEURO</t>
  </si>
  <si>
    <t>Shakti Press Ltd</t>
  </si>
  <si>
    <t>SHAKTIPR</t>
  </si>
  <si>
    <t>SK International Export Ltd</t>
  </si>
  <si>
    <t>SKIEL</t>
  </si>
  <si>
    <t>Padmanabh Alloys and Polymers Ltd</t>
  </si>
  <si>
    <t>PADALPO</t>
  </si>
  <si>
    <t>Sharpline Broadcast Ltd</t>
  </si>
  <si>
    <t>SHARPLINE</t>
  </si>
  <si>
    <t>Omega Interactive Technologies Ltd</t>
  </si>
  <si>
    <t>OMEGAIN</t>
  </si>
  <si>
    <t>UTL Industries Ltd</t>
  </si>
  <si>
    <t>UTLINDS</t>
  </si>
  <si>
    <t>Sanathnagar Enterprises Ltd</t>
  </si>
  <si>
    <t>ICICI Prudential Nifty India Consumption ETF</t>
  </si>
  <si>
    <t>CONSUMIETF</t>
  </si>
  <si>
    <t>F G P Ltd</t>
  </si>
  <si>
    <t>FGP</t>
  </si>
  <si>
    <t>Prabhat Dairy Ltd</t>
  </si>
  <si>
    <t>PRABHAT</t>
  </si>
  <si>
    <t>Vani Commercials Ltd</t>
  </si>
  <si>
    <t>VANICOM</t>
  </si>
  <si>
    <t>Olympic Oil Industries Ltd</t>
  </si>
  <si>
    <t>OLYOI</t>
  </si>
  <si>
    <t>Kakatiya Textiles Ltd</t>
  </si>
  <si>
    <t>KAKTEX</t>
  </si>
  <si>
    <t>Premier Synthetics Ltd</t>
  </si>
  <si>
    <t>PREMSYN</t>
  </si>
  <si>
    <t>Elegant Floriculture &amp; Agrotech (India) Ltd</t>
  </si>
  <si>
    <t>ELEFLOR</t>
  </si>
  <si>
    <t>J J Finance Corporation Ltd</t>
  </si>
  <si>
    <t>JJFINCOR</t>
  </si>
  <si>
    <t>Photon Capital Advisors Ltd</t>
  </si>
  <si>
    <t>PHOTON</t>
  </si>
  <si>
    <t>Aanchal Ispat Ltd</t>
  </si>
  <si>
    <t>AANCHALISP</t>
  </si>
  <si>
    <t>Fone4 Communications(India) Ltd</t>
  </si>
  <si>
    <t>FONE4</t>
  </si>
  <si>
    <t>Southern Infosys Ltd</t>
  </si>
  <si>
    <t>SOUTHERNIN</t>
  </si>
  <si>
    <t>Suryavanshi Spinning Mills Ltd</t>
  </si>
  <si>
    <t>SURYVANSP</t>
  </si>
  <si>
    <t>Jakharia Fabric Ltd</t>
  </si>
  <si>
    <t>JAKHARIA</t>
  </si>
  <si>
    <t>DSP Nifty 50 ETF</t>
  </si>
  <si>
    <t>NIFTY50ADD</t>
  </si>
  <si>
    <t>HDFC Nifty Private Bank ETF</t>
  </si>
  <si>
    <t>HDFCPVTBAN</t>
  </si>
  <si>
    <t>Ashtasidhhi Industries Ltd</t>
  </si>
  <si>
    <t>GUJINV</t>
  </si>
  <si>
    <t>Rajasthan Cylinders and Containers Ltd</t>
  </si>
  <si>
    <t>RCCL</t>
  </si>
  <si>
    <t>Surya India Ltd</t>
  </si>
  <si>
    <t>SURYAINDIA</t>
  </si>
  <si>
    <t>Shree Steel Wire Ropes Ltd</t>
  </si>
  <si>
    <t>SSWRL</t>
  </si>
  <si>
    <t>Aditya BSL S&amp;P BSE Sensex ETF</t>
  </si>
  <si>
    <t>BSLSENETFG</t>
  </si>
  <si>
    <t>Quasar India Ltd</t>
  </si>
  <si>
    <t>QUASAR</t>
  </si>
  <si>
    <t>Supertex Industries Ltd</t>
  </si>
  <si>
    <t>SUPERTEX</t>
  </si>
  <si>
    <t>Kairosoft AI Solutions Ltd</t>
  </si>
  <si>
    <t>VOLKAI</t>
  </si>
  <si>
    <t>Munoth Communication Ltd</t>
  </si>
  <si>
    <t>MCLTD</t>
  </si>
  <si>
    <t>Nippon IN ETF Nifty 8-13 yr G-Sec Long Term Gilt</t>
  </si>
  <si>
    <t>LTGILTBEES</t>
  </si>
  <si>
    <t>Univa Foods Ltd</t>
  </si>
  <si>
    <t>UNIVAFOODS</t>
  </si>
  <si>
    <t>S V Trading and Agencies Ltd</t>
  </si>
  <si>
    <t>ZSVTRADI</t>
  </si>
  <si>
    <t>Mystic Electronics Ltd</t>
  </si>
  <si>
    <t>MYSTICELE</t>
  </si>
  <si>
    <t>Neo Infracon Ltd</t>
  </si>
  <si>
    <t>NEOINFRA</t>
  </si>
  <si>
    <t>Creative Eye Ltd</t>
  </si>
  <si>
    <t>CREATIVEYE</t>
  </si>
  <si>
    <t>Sun Retail Ltd</t>
  </si>
  <si>
    <t>SUNRETAIL</t>
  </si>
  <si>
    <t>Panth Infinity Ltd</t>
  </si>
  <si>
    <t>PANTH</t>
  </si>
  <si>
    <t>Interactive Financial Services Ltd</t>
  </si>
  <si>
    <t>IFINSER</t>
  </si>
  <si>
    <t>Narmada Macplast Drip Irrigation Systems Ltd</t>
  </si>
  <si>
    <t>NARMP</t>
  </si>
  <si>
    <t>Sirohia &amp; Sons Ltd</t>
  </si>
  <si>
    <t>SIROHIA</t>
  </si>
  <si>
    <t>Unjha Formulations Ltd</t>
  </si>
  <si>
    <t>UNJHAFOR</t>
  </si>
  <si>
    <t>Quantum Nifty 50 ETF</t>
  </si>
  <si>
    <t>QNIFTY</t>
  </si>
  <si>
    <t>Shivagrico Implements Ltd</t>
  </si>
  <si>
    <t>SHIVAGR</t>
  </si>
  <si>
    <t>CDG Petchem Ltd</t>
  </si>
  <si>
    <t>CDG</t>
  </si>
  <si>
    <t>Motilal Oswal S&amp;P BSE Low Volatility ETF</t>
  </si>
  <si>
    <t>MOLOWVOL</t>
  </si>
  <si>
    <t>Mahan Industries Ltd</t>
  </si>
  <si>
    <t>MAHANIN</t>
  </si>
  <si>
    <t>Taparia Tools Ltd</t>
  </si>
  <si>
    <t>TAPARIA</t>
  </si>
  <si>
    <t>Objectone Information Systems Ltd</t>
  </si>
  <si>
    <t>OONE</t>
  </si>
  <si>
    <t>RLF Ltd</t>
  </si>
  <si>
    <t>RLF</t>
  </si>
  <si>
    <t>Sailani Tours N Travel Limited</t>
  </si>
  <si>
    <t>SAILANI</t>
  </si>
  <si>
    <t>Bisil Plast Ltd</t>
  </si>
  <si>
    <t>BISIL</t>
  </si>
  <si>
    <t>Polymac Thermoformers Ltd</t>
  </si>
  <si>
    <t>POLYMAC</t>
  </si>
  <si>
    <t>Raconteur Global Resources Ltd</t>
  </si>
  <si>
    <t>RACONTEUR</t>
  </si>
  <si>
    <t>Minaxi Textiles Ltd</t>
  </si>
  <si>
    <t>MINAXI</t>
  </si>
  <si>
    <t>Accord Synergy Ltd</t>
  </si>
  <si>
    <t>ACCORD</t>
  </si>
  <si>
    <t>Kalyani Commercials Ltd</t>
  </si>
  <si>
    <t>Bindal Exports Ltd</t>
  </si>
  <si>
    <t>BINDALEXPO</t>
  </si>
  <si>
    <t>Esaar (India) Ltd</t>
  </si>
  <si>
    <t>ESARIND</t>
  </si>
  <si>
    <t>C J Gelatine Products Ltd</t>
  </si>
  <si>
    <t>CJGEL</t>
  </si>
  <si>
    <t>Adinath Exim Resources Ltd</t>
  </si>
  <si>
    <t>ADIEXRE</t>
  </si>
  <si>
    <t>Panafic Industrials Ltd</t>
  </si>
  <si>
    <t>PANAFIC</t>
  </si>
  <si>
    <t>Adline Chem Lab Ltd</t>
  </si>
  <si>
    <t>ADLINE</t>
  </si>
  <si>
    <t>Esha Media Research Ltd</t>
  </si>
  <si>
    <t>ESHAMEDIA</t>
  </si>
  <si>
    <t>Delta Industrial Resources Ltd</t>
  </si>
  <si>
    <t>DELTA</t>
  </si>
  <si>
    <t>Trinity League India Ltd</t>
  </si>
  <si>
    <t>TRINITYLEA</t>
  </si>
  <si>
    <t>Rander Corp Ltd</t>
  </si>
  <si>
    <t>RANDER</t>
  </si>
  <si>
    <t>Sab Events &amp; Governance Now Media Ltd</t>
  </si>
  <si>
    <t>SABEVENTS</t>
  </si>
  <si>
    <t>Agio Paper &amp; Industries Ltd</t>
  </si>
  <si>
    <t>AGIOPAPER</t>
  </si>
  <si>
    <t>Vinayak Polycon International Ltd</t>
  </si>
  <si>
    <t>VINAYAKPOL</t>
  </si>
  <si>
    <t>Kotak Nifty Alpha 50 ETF</t>
  </si>
  <si>
    <t>ALPHA</t>
  </si>
  <si>
    <t>Millennium Online Solutions (India) Ltd</t>
  </si>
  <si>
    <t>MILLENNIUM</t>
  </si>
  <si>
    <t>BCL Enterprises Ltd</t>
  </si>
  <si>
    <t>BCLENTERPR</t>
  </si>
  <si>
    <t>Inani Securities Ltd</t>
  </si>
  <si>
    <t>INANISEC</t>
  </si>
  <si>
    <t>ANS Industries Ltd</t>
  </si>
  <si>
    <t>ANSINDUS</t>
  </si>
  <si>
    <t>Kotak Nifty 100 Low Volatility 30 ETF</t>
  </si>
  <si>
    <t>LOWVOL1</t>
  </si>
  <si>
    <t>Devine Impex Ltd</t>
  </si>
  <si>
    <t>DEVINE</t>
  </si>
  <si>
    <t>Nippon India ETF Nifty 100</t>
  </si>
  <si>
    <t>NIF100BEES</t>
  </si>
  <si>
    <t>Quantum Build-Tech Ltd</t>
  </si>
  <si>
    <t>QUANTBUILD</t>
  </si>
  <si>
    <t>Pyxis Finvest Ltd</t>
  </si>
  <si>
    <t>PYXISFIN</t>
  </si>
  <si>
    <t>Niraj Ispat Industries Ltd</t>
  </si>
  <si>
    <t>NIRAJISPAT</t>
  </si>
  <si>
    <t>Naksh Precious Metals Ltd</t>
  </si>
  <si>
    <t>NAKSH</t>
  </si>
  <si>
    <t>Gallops Enterprise Ltd</t>
  </si>
  <si>
    <t>GALLOPENT</t>
  </si>
  <si>
    <t>Eastcoast Steel Ltd</t>
  </si>
  <si>
    <t>ECSTSTL</t>
  </si>
  <si>
    <t>Rajasthan Petro Synthetics Ltd</t>
  </si>
  <si>
    <t>RAJSPTR</t>
  </si>
  <si>
    <t>Euro-Leder Fashion Ltd</t>
  </si>
  <si>
    <t>EUROLED</t>
  </si>
  <si>
    <t>Nippon India ETF Hang Seng BeES</t>
  </si>
  <si>
    <t>HNGSNGBEES</t>
  </si>
  <si>
    <t>Longspur International Ventures Ltd</t>
  </si>
  <si>
    <t>LONGSPUR</t>
  </si>
  <si>
    <t>Motilal Oswal Nasdaq Q50 ETF</t>
  </si>
  <si>
    <t>MONQ50</t>
  </si>
  <si>
    <t>JMG Corporation Ltd</t>
  </si>
  <si>
    <t>JMGCORP</t>
  </si>
  <si>
    <t>Kumbhat Financial Services Ltd</t>
  </si>
  <si>
    <t>KUMPFIN</t>
  </si>
  <si>
    <t>Goenka Business &amp; Finance Ltd</t>
  </si>
  <si>
    <t>GBFL</t>
  </si>
  <si>
    <t>Prime Capital Market Ltd</t>
  </si>
  <si>
    <t>PRIMECAPM</t>
  </si>
  <si>
    <t>Kandagiri Spinning Millis Ltd</t>
  </si>
  <si>
    <t>KANDAGIRI</t>
  </si>
  <si>
    <t>Future Supply Chain Solutions Ltd</t>
  </si>
  <si>
    <t>FSC</t>
  </si>
  <si>
    <t>Tulasee Bio-Ethanol Ltd</t>
  </si>
  <si>
    <t>TULASEEBIOE</t>
  </si>
  <si>
    <t>Oil &amp; Gas Refining &amp; Marketing</t>
  </si>
  <si>
    <t>Shoora Designs Ltd</t>
  </si>
  <si>
    <t>SHOORA</t>
  </si>
  <si>
    <t>RGF Capital Markets Ltd</t>
  </si>
  <si>
    <t>RGF</t>
  </si>
  <si>
    <t>Span Divergent Ltd</t>
  </si>
  <si>
    <t>SDL</t>
  </si>
  <si>
    <t>Shukra Bullions Ltd</t>
  </si>
  <si>
    <t>SKRABUL</t>
  </si>
  <si>
    <t>Subhash Silk Mills Ltd</t>
  </si>
  <si>
    <t>SUBSM</t>
  </si>
  <si>
    <t>Tamil Nadu Steel Tubes Ltd</t>
  </si>
  <si>
    <t>TNSTLTU</t>
  </si>
  <si>
    <t>HDFC Nifty100 Quality 30 ETF</t>
  </si>
  <si>
    <t>HDFCQUAL</t>
  </si>
  <si>
    <t>Setubandhan Infrastructure Ltd</t>
  </si>
  <si>
    <t>SETUINFRA</t>
  </si>
  <si>
    <t>Universal Office Automation Ltd</t>
  </si>
  <si>
    <t>UNIOFFICE</t>
  </si>
  <si>
    <t>Glittek Granites Ltd</t>
  </si>
  <si>
    <t>GLITTEKG</t>
  </si>
  <si>
    <t>Jonjua Overseas Ltd</t>
  </si>
  <si>
    <t>JONJUA</t>
  </si>
  <si>
    <t>Industrial Conglomerates</t>
  </si>
  <si>
    <t>Abhinav Leasing &amp; Finance Ltd</t>
  </si>
  <si>
    <t>ALFL</t>
  </si>
  <si>
    <t>Arunis Abode Ltd</t>
  </si>
  <si>
    <t>ARUNIS</t>
  </si>
  <si>
    <t>Chemo Pharma Laboratories Ltd</t>
  </si>
  <si>
    <t>CHEMOPH</t>
  </si>
  <si>
    <t>GSB Finance Ltd</t>
  </si>
  <si>
    <t>GSBFIN</t>
  </si>
  <si>
    <t>Shukra Jewellery Ltd</t>
  </si>
  <si>
    <t>SHUKJEW</t>
  </si>
  <si>
    <t>BKM Industries Ltd</t>
  </si>
  <si>
    <t>BKMINDST</t>
  </si>
  <si>
    <t>K Z Leasing and Finance Ltd</t>
  </si>
  <si>
    <t>KZLFIN</t>
  </si>
  <si>
    <t>Ramchandra Leasing and Finance Ltd</t>
  </si>
  <si>
    <t>RLFL</t>
  </si>
  <si>
    <t>Saianand Commercial Ltd</t>
  </si>
  <si>
    <t>SAICOM</t>
  </si>
  <si>
    <t>Nexus Surgical and Medicare Ltd</t>
  </si>
  <si>
    <t>NEXUSSURGL</t>
  </si>
  <si>
    <t>Lexoraa Industries Ltd</t>
  </si>
  <si>
    <t>SERVOTEACH</t>
  </si>
  <si>
    <t>Uniroyal Marine Exports Ltd</t>
  </si>
  <si>
    <t>UNRYLMA</t>
  </si>
  <si>
    <t>Net Pix Shorts Digital Media Ltd</t>
  </si>
  <si>
    <t>NETPIX</t>
  </si>
  <si>
    <t>Umiya Tubes Ltd</t>
  </si>
  <si>
    <t>UMIYA</t>
  </si>
  <si>
    <t>VXL Instruments Ltd</t>
  </si>
  <si>
    <t>VXLINSTR</t>
  </si>
  <si>
    <t>Ladam Affordable Housing Ltd</t>
  </si>
  <si>
    <t>LAHL</t>
  </si>
  <si>
    <t>Kuber Udyog Ltd</t>
  </si>
  <si>
    <t>KUBERJI</t>
  </si>
  <si>
    <t>Monind Ltd</t>
  </si>
  <si>
    <t>MONIND</t>
  </si>
  <si>
    <t>Mafia Trends Ltd</t>
  </si>
  <si>
    <t>MAFIA</t>
  </si>
  <si>
    <t>Gagan Gases Ltd</t>
  </si>
  <si>
    <t>GAGAN</t>
  </si>
  <si>
    <t>Siddha Ventures Ltd</t>
  </si>
  <si>
    <t>SIDDHA</t>
  </si>
  <si>
    <t>Krishna Capital and Securities Ltd</t>
  </si>
  <si>
    <t>KRISHNACAP</t>
  </si>
  <si>
    <t>Shangar Decor Ltd</t>
  </si>
  <si>
    <t>SHANGAR</t>
  </si>
  <si>
    <t>VCU Data Management Ltd</t>
  </si>
  <si>
    <t>VCU</t>
  </si>
  <si>
    <t>Jointeca Education Solutions Ltd</t>
  </si>
  <si>
    <t>JOINTECAED</t>
  </si>
  <si>
    <t>VB Industries Ltd</t>
  </si>
  <si>
    <t>VBIND</t>
  </si>
  <si>
    <t>Dhanuka Realty Ltd</t>
  </si>
  <si>
    <t>Virgo Global Ltd</t>
  </si>
  <si>
    <t>VIRGOGLOB</t>
  </si>
  <si>
    <t>Dhenu Buildcon Infra Ltd</t>
  </si>
  <si>
    <t>DHENUBUILD</t>
  </si>
  <si>
    <t>Super Bakers Ltd</t>
  </si>
  <si>
    <t>SUPERBAK</t>
  </si>
  <si>
    <t>Zinema Media and Entertainment Ltd</t>
  </si>
  <si>
    <t>ZINEMA</t>
  </si>
  <si>
    <t>Chemiesynth (Vapi) Ltd</t>
  </si>
  <si>
    <t>CHEMIESYNT</t>
  </si>
  <si>
    <t>HDFC Nifty Growth Sectors 15 ETF</t>
  </si>
  <si>
    <t>HDFCGROWTH</t>
  </si>
  <si>
    <t>Flora Corporation Ltd</t>
  </si>
  <si>
    <t>FLORACORP</t>
  </si>
  <si>
    <t>Symbiox Investment &amp; Trading Co Ltd</t>
  </si>
  <si>
    <t>SYMBIOX</t>
  </si>
  <si>
    <t>Suncity Synthetics Ltd</t>
  </si>
  <si>
    <t>SUNCITYSY</t>
  </si>
  <si>
    <t>Coral Newsprints Ltd</t>
  </si>
  <si>
    <t>CORNE</t>
  </si>
  <si>
    <t>Ganga Pharmaceuticals Ltd</t>
  </si>
  <si>
    <t>GANGAPHARM</t>
  </si>
  <si>
    <t>Sabrimala Industries India Ltd</t>
  </si>
  <si>
    <t>Amarnath Securities Ltd</t>
  </si>
  <si>
    <t>AMARSEC</t>
  </si>
  <si>
    <t>Shree Precoated Steels Ltd</t>
  </si>
  <si>
    <t>SPSL</t>
  </si>
  <si>
    <t>Peeti Securities Ltd</t>
  </si>
  <si>
    <t>PEETISEC</t>
  </si>
  <si>
    <t>Promact Impex Ltd</t>
  </si>
  <si>
    <t>PROMACT</t>
  </si>
  <si>
    <t>Sanchay Finvest Ltd</t>
  </si>
  <si>
    <t>SANCF</t>
  </si>
  <si>
    <t>Hindustan Bio Sciences Ltd</t>
  </si>
  <si>
    <t>HINDBIO</t>
  </si>
  <si>
    <t>Ambassador Intra Holdings Ltd</t>
  </si>
  <si>
    <t>AIHL</t>
  </si>
  <si>
    <t>Shashwat Furnishing Solutions Ltd</t>
  </si>
  <si>
    <t>SFSL</t>
  </si>
  <si>
    <t>Integrated Hitech Ltd</t>
  </si>
  <si>
    <t>INTEGHIT</t>
  </si>
  <si>
    <t>Rotographics India Ltd</t>
  </si>
  <si>
    <t>RGIL</t>
  </si>
  <si>
    <t>Enterprise International Ltd</t>
  </si>
  <si>
    <t>ENTRINT</t>
  </si>
  <si>
    <t>OTCO International Ltd</t>
  </si>
  <si>
    <t>OTCO</t>
  </si>
  <si>
    <t>Nouveau Global Ventures Ltd</t>
  </si>
  <si>
    <t>NOUVEAU</t>
  </si>
  <si>
    <t>Minolta Finance Ltd</t>
  </si>
  <si>
    <t>MINOLTAF</t>
  </si>
  <si>
    <t>Mount Housing and Infrastructure Ltd</t>
  </si>
  <si>
    <t>MOUNT</t>
  </si>
  <si>
    <t>KMF Builders and Developers Ltd</t>
  </si>
  <si>
    <t>KMFBLDR</t>
  </si>
  <si>
    <t>Jayatma Industries Ltd</t>
  </si>
  <si>
    <t>JAYIND</t>
  </si>
  <si>
    <t>Retro Green Revolution Ltd</t>
  </si>
  <si>
    <t>RGRL</t>
  </si>
  <si>
    <t>Filmcity Media Ltd</t>
  </si>
  <si>
    <t>FILME</t>
  </si>
  <si>
    <t>Chadha Papers Ltd</t>
  </si>
  <si>
    <t>CHADPAP</t>
  </si>
  <si>
    <t>Haria Apparels Ltd</t>
  </si>
  <si>
    <t>HARIAAPL</t>
  </si>
  <si>
    <t>SC Agrotech Ltd</t>
  </si>
  <si>
    <t>SCAGRO</t>
  </si>
  <si>
    <t>Tashi India Ltd</t>
  </si>
  <si>
    <t>TASHIND</t>
  </si>
  <si>
    <t>Worldwide Aluminium Limited</t>
  </si>
  <si>
    <t>WWALUM</t>
  </si>
  <si>
    <t>VR Woodart Ltd</t>
  </si>
  <si>
    <t>VRWODAR</t>
  </si>
  <si>
    <t>CMI Ltd</t>
  </si>
  <si>
    <t>CMICABLES</t>
  </si>
  <si>
    <t>Dr Lalchandani Labs Ltd</t>
  </si>
  <si>
    <t>DLCL</t>
  </si>
  <si>
    <t>HDFC Nifty NEXT 50 ETF</t>
  </si>
  <si>
    <t>HDFCNEXT50</t>
  </si>
  <si>
    <t>Pro Clb Global Ltd</t>
  </si>
  <si>
    <t>PROCLB</t>
  </si>
  <si>
    <t>Simplex Papers Ltd</t>
  </si>
  <si>
    <t>SIMPLXPAP</t>
  </si>
  <si>
    <t>Dhanvantri Jeevan Rekha Ltd</t>
  </si>
  <si>
    <t>ZDHJERK</t>
  </si>
  <si>
    <t>Stanpacks (India) Ltd</t>
  </si>
  <si>
    <t>STANPACK</t>
  </si>
  <si>
    <t>AMS Polymers Ltd</t>
  </si>
  <si>
    <t>AMS</t>
  </si>
  <si>
    <t>Northlink Fiscal and Capital Services Ltd</t>
  </si>
  <si>
    <t>NORTHLINK</t>
  </si>
  <si>
    <t>Silver Pearl Hospitality &amp; Luxury Spaces Ltd</t>
  </si>
  <si>
    <t>SILVERPRL</t>
  </si>
  <si>
    <t>Trio Mercantile And Trading Ltd</t>
  </si>
  <si>
    <t>TRIOMERC</t>
  </si>
  <si>
    <t>Hasti Finance Ltd</t>
  </si>
  <si>
    <t>HASTIFIN</t>
  </si>
  <si>
    <t>Goyal Associates Ltd</t>
  </si>
  <si>
    <t>GOYALASS</t>
  </si>
  <si>
    <t>UTI S&amp;P BSE Sensex Next 50 Exchange Traded Fund</t>
  </si>
  <si>
    <t>UTISXN50</t>
  </si>
  <si>
    <t>Integra Capital Ltd</t>
  </si>
  <si>
    <t>INTCAPL</t>
  </si>
  <si>
    <t>Ganon Products Ltd</t>
  </si>
  <si>
    <t>GANONPRO</t>
  </si>
  <si>
    <t>Ramgopal Polytex Ltd</t>
  </si>
  <si>
    <t>RAMGOPOLY</t>
  </si>
  <si>
    <t>Mukta Agriculture Ltd</t>
  </si>
  <si>
    <t>MUKTA</t>
  </si>
  <si>
    <t>Shree Salasar Investments Ltd</t>
  </si>
  <si>
    <t>SALSAIN</t>
  </si>
  <si>
    <t>Hittco Tools Ltd</t>
  </si>
  <si>
    <t>HITTCO</t>
  </si>
  <si>
    <t>Kore Foods Ltd</t>
  </si>
  <si>
    <t>V B Desai Financial Services Ltd</t>
  </si>
  <si>
    <t>VBDESAI</t>
  </si>
  <si>
    <t>Vision Cinemas Ltd</t>
  </si>
  <si>
    <t>VISIONCINE</t>
  </si>
  <si>
    <t>Lakshmi Precision Screws Ltd</t>
  </si>
  <si>
    <t>LAKPRE</t>
  </si>
  <si>
    <t>Thirani Projects Ltd</t>
  </si>
  <si>
    <t>TPROJECT</t>
  </si>
  <si>
    <t>Bloom Dekor Ltd</t>
  </si>
  <si>
    <t>BLOOM</t>
  </si>
  <si>
    <t>Mega Nirman &amp; Industries Ltd</t>
  </si>
  <si>
    <t>MNIL</t>
  </si>
  <si>
    <t>Jain Marmo Industries Ltd</t>
  </si>
  <si>
    <t>JAINMARMO</t>
  </si>
  <si>
    <t>S G N Telecoms Ltd</t>
  </si>
  <si>
    <t>SGNTE</t>
  </si>
  <si>
    <t>Neelkanth Rock-Minerals Ltd</t>
  </si>
  <si>
    <t>NEELKAN</t>
  </si>
  <si>
    <t>Parker Agro Chem Exports Ltd</t>
  </si>
  <si>
    <t>PARKERAC</t>
  </si>
  <si>
    <t>Citi Port Financial Services Ltd</t>
  </si>
  <si>
    <t>CITIPOR</t>
  </si>
  <si>
    <t>AVI Products India Ltd</t>
  </si>
  <si>
    <t>APIL</t>
  </si>
  <si>
    <t>Axis Silver ETF</t>
  </si>
  <si>
    <t>AXISILVER</t>
  </si>
  <si>
    <t>Ushakiran Finance Ltd</t>
  </si>
  <si>
    <t>USHAKIRA</t>
  </si>
  <si>
    <t>Ashram Online.com Ltd</t>
  </si>
  <si>
    <t>ASHRAM</t>
  </si>
  <si>
    <t>Continental Controls Ltd</t>
  </si>
  <si>
    <t>CONTICON</t>
  </si>
  <si>
    <t>Wherrelz IT Solutions Ltd</t>
  </si>
  <si>
    <t>WITS</t>
  </si>
  <si>
    <t>Sri Amarnath Finance Ltd</t>
  </si>
  <si>
    <t>AMARNATH</t>
  </si>
  <si>
    <t>Unishire Urban Infra Ltd</t>
  </si>
  <si>
    <t>UNISHIRE</t>
  </si>
  <si>
    <t>Rich Universe Network Ltd</t>
  </si>
  <si>
    <t>RICHUNV</t>
  </si>
  <si>
    <t>Suumaya Corporation Ltd</t>
  </si>
  <si>
    <t>SUUMAYA</t>
  </si>
  <si>
    <t>Clio Infotech Ltd</t>
  </si>
  <si>
    <t>CLIOINFO</t>
  </si>
  <si>
    <t>Foundry Fuel Products Ltd</t>
  </si>
  <si>
    <t>FFPL</t>
  </si>
  <si>
    <t>Vision Corporation Ltd</t>
  </si>
  <si>
    <t>VISIONCO</t>
  </si>
  <si>
    <t>Sybly Industries Ltd</t>
  </si>
  <si>
    <t>SYBLY</t>
  </si>
  <si>
    <t>Kabra Commercial Ltd</t>
  </si>
  <si>
    <t>KCL</t>
  </si>
  <si>
    <t>Brijlaxmi Leasing &amp; Finance Ltd</t>
  </si>
  <si>
    <t>BRIJLEAS</t>
  </si>
  <si>
    <t>Mayur Floorings Ltd</t>
  </si>
  <si>
    <t>MAYURFL</t>
  </si>
  <si>
    <t>Space Incubatrics Technologies Ltd</t>
  </si>
  <si>
    <t>SPACEINCUBA</t>
  </si>
  <si>
    <t>Aryan Share &amp; Stock Brokers Ltd</t>
  </si>
  <si>
    <t>ARYAN</t>
  </si>
  <si>
    <t>Shyama Infosys Ltd</t>
  </si>
  <si>
    <t>SHYAMAINFO</t>
  </si>
  <si>
    <t>Shashank Traders Ltd</t>
  </si>
  <si>
    <t>SHASHANK</t>
  </si>
  <si>
    <t>Golkonda Aluminium Extrusions Ltd</t>
  </si>
  <si>
    <t>GOLKONDA</t>
  </si>
  <si>
    <t>Lead Financial Services Ltd</t>
  </si>
  <si>
    <t>LEADFIN</t>
  </si>
  <si>
    <t>Ace Engitech Ltd</t>
  </si>
  <si>
    <t>ACEENGITEC</t>
  </si>
  <si>
    <t>TeleCanor Global Ltd</t>
  </si>
  <si>
    <t>TELECANOR</t>
  </si>
  <si>
    <t>Gleam Fabmat Ltd</t>
  </si>
  <si>
    <t>GLEAM</t>
  </si>
  <si>
    <t>SDC Techmedia Ltd</t>
  </si>
  <si>
    <t>SDC</t>
  </si>
  <si>
    <t>Milestone Furniture Ltd</t>
  </si>
  <si>
    <t>MILEFUR</t>
  </si>
  <si>
    <t>Transpact Enterprises Ltd</t>
  </si>
  <si>
    <t>TRANSPACT</t>
  </si>
  <si>
    <t>Jalan Transolutions (India) Ltd</t>
  </si>
  <si>
    <t>JALAN</t>
  </si>
  <si>
    <t>Kiran Print Pack Ltd</t>
  </si>
  <si>
    <t>KIRANPR</t>
  </si>
  <si>
    <t>Aravali Securities and Finance Ltd</t>
  </si>
  <si>
    <t>ARAVALIS</t>
  </si>
  <si>
    <t>Aris International Ltd</t>
  </si>
  <si>
    <t>ARISINT</t>
  </si>
  <si>
    <t>Sheshadri Industries Ltd</t>
  </si>
  <si>
    <t>SHESHAINDS</t>
  </si>
  <si>
    <t>Vardhman Concrete Ltd</t>
  </si>
  <si>
    <t>VARDHMAN</t>
  </si>
  <si>
    <t>Decillion Finance Ltd</t>
  </si>
  <si>
    <t>DFL</t>
  </si>
  <si>
    <t>Tridev Infraestates Ltd</t>
  </si>
  <si>
    <t>ASHUTPM</t>
  </si>
  <si>
    <t>Autoriders International Ltd</t>
  </si>
  <si>
    <t>AUTOINT</t>
  </si>
  <si>
    <t>Amit International Ltd</t>
  </si>
  <si>
    <t>AMITINT</t>
  </si>
  <si>
    <t>Vaxfab Enterprises Ltd</t>
  </si>
  <si>
    <t>VEL</t>
  </si>
  <si>
    <t>SW Investments Ltd</t>
  </si>
  <si>
    <t>SW1</t>
  </si>
  <si>
    <t>Bijoy Hans Ltd</t>
  </si>
  <si>
    <t>BIJHANS</t>
  </si>
  <si>
    <t>Ramasigns Industries Ltd</t>
  </si>
  <si>
    <t>RAMASIGNS</t>
  </si>
  <si>
    <t>Suryo Foods and Industries Ltd</t>
  </si>
  <si>
    <t>SURFI</t>
  </si>
  <si>
    <t>East Buildtech Ltd</t>
  </si>
  <si>
    <t>EASTBUILD</t>
  </si>
  <si>
    <t>Kanungo Financiers Ltd</t>
  </si>
  <si>
    <t>KANUNGO</t>
  </si>
  <si>
    <t>Mathew Easow Research Securities Ltd</t>
  </si>
  <si>
    <t>MATHEWE</t>
  </si>
  <si>
    <t>HDFC Nifty200 Momentum 30 ETF</t>
  </si>
  <si>
    <t>HDFCMOMENT</t>
  </si>
  <si>
    <t>Nutech Global Ltd</t>
  </si>
  <si>
    <t>NUTECGLOB</t>
  </si>
  <si>
    <t>Nihar Info Global Ltd</t>
  </si>
  <si>
    <t>NIHARINF</t>
  </si>
  <si>
    <t>Amanaya Ventures Ltd</t>
  </si>
  <si>
    <t>AMANAYA</t>
  </si>
  <si>
    <t>Voltaire Leasing and Finance Ltd</t>
  </si>
  <si>
    <t>VOLLF</t>
  </si>
  <si>
    <t>Eureka Industries Ltd</t>
  </si>
  <si>
    <t>EUREKAI</t>
  </si>
  <si>
    <t>Satiate Agri Ltd</t>
  </si>
  <si>
    <t>SATAGRI</t>
  </si>
  <si>
    <t>Sharanam Infraproject and Trading Ltd</t>
  </si>
  <si>
    <t>SIPTL</t>
  </si>
  <si>
    <t>Tranway Technologies Ltd</t>
  </si>
  <si>
    <t>TRANWAY</t>
  </si>
  <si>
    <t>KOBO Biotech Ltd</t>
  </si>
  <si>
    <t>KOBO</t>
  </si>
  <si>
    <t>Oswal Overseas Ltd</t>
  </si>
  <si>
    <t>OSWALOR</t>
  </si>
  <si>
    <t>Ganesh Holdings Ltd</t>
  </si>
  <si>
    <t>GANHOLD</t>
  </si>
  <si>
    <t>iStreet Network Ltd</t>
  </si>
  <si>
    <t>ISTRNETWK</t>
  </si>
  <si>
    <t>CHD Chemicals Ltd</t>
  </si>
  <si>
    <t>CHDCHEM</t>
  </si>
  <si>
    <t>Incon Engineers Ltd</t>
  </si>
  <si>
    <t>INCON</t>
  </si>
  <si>
    <t>IGC Industries Ltd</t>
  </si>
  <si>
    <t>IGCIL</t>
  </si>
  <si>
    <t>Vintage Securities Ltd</t>
  </si>
  <si>
    <t>VINTAGES</t>
  </si>
  <si>
    <t>Navoday Enterprises Ltd</t>
  </si>
  <si>
    <t>NAVODAYENT</t>
  </si>
  <si>
    <t>Wagend Infra Venture Ltd</t>
  </si>
  <si>
    <t>WAGEND</t>
  </si>
  <si>
    <t>Raghunath International Ltd</t>
  </si>
  <si>
    <t>RAGHUNAT</t>
  </si>
  <si>
    <t>Vas Infrastructure Ltd</t>
  </si>
  <si>
    <t>VASINFRA</t>
  </si>
  <si>
    <t>Agarwal Fortune India Ltd</t>
  </si>
  <si>
    <t>AGARWAL</t>
  </si>
  <si>
    <t>Brawn Biotech Ltd</t>
  </si>
  <si>
    <t>BRAWN</t>
  </si>
  <si>
    <t>Sophia Traexpo Ltd</t>
  </si>
  <si>
    <t>STRAEXPO</t>
  </si>
  <si>
    <t>Shree Manufacturing Co Ltd</t>
  </si>
  <si>
    <t>SHRMFGC</t>
  </si>
  <si>
    <t>ICICI Prudential Nifty Infrastructure ETF</t>
  </si>
  <si>
    <t>INFRAIETF</t>
  </si>
  <si>
    <t>Shri Ram Switchgears Ltd</t>
  </si>
  <si>
    <t>SRIRAM</t>
  </si>
  <si>
    <t>Gratex Industries Ltd</t>
  </si>
  <si>
    <t>GRATEXI</t>
  </si>
  <si>
    <t>Quantum Digital Vision (India) Ltd</t>
  </si>
  <si>
    <t>QUANTDIA</t>
  </si>
  <si>
    <t>Beeyu Overseas Ltd</t>
  </si>
  <si>
    <t>BEEYU</t>
  </si>
  <si>
    <t>Swagtam Trading and Services Ltd</t>
  </si>
  <si>
    <t>SWAGTAM</t>
  </si>
  <si>
    <t>Motilal Oswal S&amp;P BSE Enhanced Value ETF</t>
  </si>
  <si>
    <t>MOVALUE</t>
  </si>
  <si>
    <t>Hanman Fit Ltd</t>
  </si>
  <si>
    <t>HANMAN</t>
  </si>
  <si>
    <t>ADITYA BSL Nifty 200 Momentum 30 ETF</t>
  </si>
  <si>
    <t>MOMENTUM</t>
  </si>
  <si>
    <t>MPAgro Industries Ltd</t>
  </si>
  <si>
    <t>MPAGI</t>
  </si>
  <si>
    <t>Williamson Financial Services Ltd</t>
  </si>
  <si>
    <t>WILLIMFI</t>
  </si>
  <si>
    <t>Ortel Communications Ltd</t>
  </si>
  <si>
    <t>ORTEL</t>
  </si>
  <si>
    <t>Mahalaxmi Seamless Ltd</t>
  </si>
  <si>
    <t>MAHALXSE</t>
  </si>
  <si>
    <t>Aananda Lakshmi Spinning Mills Ltd</t>
  </si>
  <si>
    <t>AANANDALAK</t>
  </si>
  <si>
    <t>Aadi Industries Ltd</t>
  </si>
  <si>
    <t>AADIIND</t>
  </si>
  <si>
    <t>Indra Industries Ltd</t>
  </si>
  <si>
    <t>INDRAIND</t>
  </si>
  <si>
    <t>Sanco Industries Ltd</t>
  </si>
  <si>
    <t>SANCO</t>
  </si>
  <si>
    <t>Svam Software Ltd</t>
  </si>
  <si>
    <t>SVAMSOF</t>
  </si>
  <si>
    <t>Jyothi Infraventures Ltd</t>
  </si>
  <si>
    <t>JYOTHI</t>
  </si>
  <si>
    <t>Explicit Finance Ltd</t>
  </si>
  <si>
    <t>EXPLICITFIN</t>
  </si>
  <si>
    <t>Konndor Industries Ltd</t>
  </si>
  <si>
    <t>KONNDOR</t>
  </si>
  <si>
    <t>Modella Woollens Ltd</t>
  </si>
  <si>
    <t>MODWOOL</t>
  </si>
  <si>
    <t>Fabino Enterprises Ltd</t>
  </si>
  <si>
    <t>FABINO</t>
  </si>
  <si>
    <t>Cindrella Financial Services Ltd</t>
  </si>
  <si>
    <t>CINDRELL</t>
  </si>
  <si>
    <t>Aditya Ispat Ltd</t>
  </si>
  <si>
    <t>ADITYA</t>
  </si>
  <si>
    <t>Svarnim Trade Udyog Ltd</t>
  </si>
  <si>
    <t>SNIM</t>
  </si>
  <si>
    <t>Padmalaya Telefilms Ltd</t>
  </si>
  <si>
    <t>PADMALAYAT</t>
  </si>
  <si>
    <t>Mahasagar Travels Ltd</t>
  </si>
  <si>
    <t>MHSGRMS</t>
  </si>
  <si>
    <t>Dharani Finance Ltd</t>
  </si>
  <si>
    <t>DHARFIN</t>
  </si>
  <si>
    <t>Omnipotent Industries Ltd</t>
  </si>
  <si>
    <t>OMNIPOTENT</t>
  </si>
  <si>
    <t>Epsom Properties Ltd</t>
  </si>
  <si>
    <t>EPSOMPRO</t>
  </si>
  <si>
    <t>Omni AX's Software Ltd</t>
  </si>
  <si>
    <t>OMNIAX</t>
  </si>
  <si>
    <t>Classic Leasing &amp; Finance Ltd</t>
  </si>
  <si>
    <t>CLFL</t>
  </si>
  <si>
    <t>Sungold Capital Ltd</t>
  </si>
  <si>
    <t>SUNGOLD</t>
  </si>
  <si>
    <t>Motilal Oswal S&amp;P BSE Quality ETF</t>
  </si>
  <si>
    <t>MOQUALITY</t>
  </si>
  <si>
    <t>Pankaj Polymers Ltd</t>
  </si>
  <si>
    <t>PANKAJPO</t>
  </si>
  <si>
    <t>Motilal Oswal S&amp;P BSE Healthcare ETF</t>
  </si>
  <si>
    <t>MOHEALTH</t>
  </si>
  <si>
    <t>B J Duplex Boards Ltd</t>
  </si>
  <si>
    <t>BJDUP</t>
  </si>
  <si>
    <t>Jayatma Enterprises Ltd</t>
  </si>
  <si>
    <t>JAYATMA</t>
  </si>
  <si>
    <t>Typhoon Financial Services Ltd</t>
  </si>
  <si>
    <t>TFSL</t>
  </si>
  <si>
    <t>Purohit Construction Ltd</t>
  </si>
  <si>
    <t>PUROHITCON</t>
  </si>
  <si>
    <t>United Leasing &amp; Industries Ltd</t>
  </si>
  <si>
    <t>UNTTEMI</t>
  </si>
  <si>
    <t>Nutricircle Ltd</t>
  </si>
  <si>
    <t>NUTRICIRCLE</t>
  </si>
  <si>
    <t>HDFC Nifty100 Low Volatility 30 ETF</t>
  </si>
  <si>
    <t>HDFCLOWVOL</t>
  </si>
  <si>
    <t>Unitech International Ltd</t>
  </si>
  <si>
    <t>UNITINT</t>
  </si>
  <si>
    <t>Futuristic Securities Ltd</t>
  </si>
  <si>
    <t>FUTURSEC</t>
  </si>
  <si>
    <t>Ashiana Agro Industries Ltd</t>
  </si>
  <si>
    <t>ASHAI</t>
  </si>
  <si>
    <t>Olympic Cards Ltd</t>
  </si>
  <si>
    <t>OLPCL</t>
  </si>
  <si>
    <t>Commercial Printing</t>
  </si>
  <si>
    <t>Athena Constructions Ltd</t>
  </si>
  <si>
    <t>ATHCON</t>
  </si>
  <si>
    <t>Multipurpose Trading and Agencies Ltd</t>
  </si>
  <si>
    <t>ZMULTIPU</t>
  </si>
  <si>
    <t>Sunraj Diamond Exports Ltd</t>
  </si>
  <si>
    <t>SUNRAJDI</t>
  </si>
  <si>
    <t>Shamrock Industrial Company Ltd</t>
  </si>
  <si>
    <t>SHAMROIN</t>
  </si>
  <si>
    <t>Siddheswari Garments Ltd</t>
  </si>
  <si>
    <t>SIDDHEGA</t>
  </si>
  <si>
    <t>Pradip Overseas Ltd</t>
  </si>
  <si>
    <t>PRADIP</t>
  </si>
  <si>
    <t>Scintilla Commercial &amp; Credit Ltd</t>
  </si>
  <si>
    <t>SCC</t>
  </si>
  <si>
    <t>Khandelwal Extractions Ltd</t>
  </si>
  <si>
    <t>ZKHANDEN</t>
  </si>
  <si>
    <t>Amerise Biosciences Ltd</t>
  </si>
  <si>
    <t>AMERISE</t>
  </si>
  <si>
    <t>Penta Gold Ltd</t>
  </si>
  <si>
    <t>PENTAGOLD</t>
  </si>
  <si>
    <t>Bansisons Tea Industries Ltd</t>
  </si>
  <si>
    <t>BANSTEA</t>
  </si>
  <si>
    <t>Jainco Projects (India) Ltd</t>
  </si>
  <si>
    <t>JAINCO</t>
  </si>
  <si>
    <t>Jetmall Spices and Masala Ltd</t>
  </si>
  <si>
    <t>JETMALL</t>
  </si>
  <si>
    <t>Corporate Merchant Bankers Ltd</t>
  </si>
  <si>
    <t>CMBL</t>
  </si>
  <si>
    <t>P M Telelinnks Ltd</t>
  </si>
  <si>
    <t>PMTELELIN</t>
  </si>
  <si>
    <t>Kotak Nifty MNC ETF</t>
  </si>
  <si>
    <t>MNC</t>
  </si>
  <si>
    <t>Patidar Buildcon Ltd</t>
  </si>
  <si>
    <t>PATIDAR</t>
  </si>
  <si>
    <t>Relic Technologies Ltd</t>
  </si>
  <si>
    <t>RELICTEC</t>
  </si>
  <si>
    <t>Kotak Nifty India Consumption ETF</t>
  </si>
  <si>
    <t>CONS</t>
  </si>
  <si>
    <t>Priya Ltd</t>
  </si>
  <si>
    <t>PRIYALT</t>
  </si>
  <si>
    <t>Checkpoint Trends Ltd</t>
  </si>
  <si>
    <t>CHECKPOINT</t>
  </si>
  <si>
    <t>First Fintec Ltd</t>
  </si>
  <si>
    <t>FIRSTFIN</t>
  </si>
  <si>
    <t>Karnimata Cold Storage Ltd</t>
  </si>
  <si>
    <t>KCSL</t>
  </si>
  <si>
    <t>Prashant India Ltd</t>
  </si>
  <si>
    <t>PRSNTIN</t>
  </si>
  <si>
    <t>ADITYA BSL Nifty 200 Quality 30 ETF</t>
  </si>
  <si>
    <t>NIFTYQLITY</t>
  </si>
  <si>
    <t>Looks Health Services Ltd</t>
  </si>
  <si>
    <t>LOOKS</t>
  </si>
  <si>
    <t>52 Weeks Entertainment Ltd</t>
  </si>
  <si>
    <t>SHAQUAK</t>
  </si>
  <si>
    <t>Pasupati Fincap Ltd</t>
  </si>
  <si>
    <t>PASUFIN</t>
  </si>
  <si>
    <t>Chambal Breweries and Distilleries Ltd</t>
  </si>
  <si>
    <t>CHMBBRW</t>
  </si>
  <si>
    <t>BGIL Films &amp; Technologies Ltd</t>
  </si>
  <si>
    <t>BGIL</t>
  </si>
  <si>
    <t>Jayabharat Credit Ltd</t>
  </si>
  <si>
    <t>JAYBHCR</t>
  </si>
  <si>
    <t>Asia Capital Ltd</t>
  </si>
  <si>
    <t>ASIACAP</t>
  </si>
  <si>
    <t>Sashwat Technocrats Ltd</t>
  </si>
  <si>
    <t>SASHWAT</t>
  </si>
  <si>
    <t>Afloat Enterprises Ltd</t>
  </si>
  <si>
    <t>ADISHAKTI</t>
  </si>
  <si>
    <t>Vallabh Steels Ltd</t>
  </si>
  <si>
    <t>VALLABHSQ</t>
  </si>
  <si>
    <t>Innocorp Ltd</t>
  </si>
  <si>
    <t>INNOCORP</t>
  </si>
  <si>
    <t>Ahimsa Industries Ltd</t>
  </si>
  <si>
    <t>AHIMSA</t>
  </si>
  <si>
    <t>Ishaan Infrastructures and Shelters Ltd</t>
  </si>
  <si>
    <t>IISL</t>
  </si>
  <si>
    <t>Sujana Universal Industries Ltd</t>
  </si>
  <si>
    <t>SUJANAUNI</t>
  </si>
  <si>
    <t>People's Investment Ltd</t>
  </si>
  <si>
    <t>PEOPLIN</t>
  </si>
  <si>
    <t>Pushpanjali Realms and Infratech Ltd</t>
  </si>
  <si>
    <t>PUSHPREALM</t>
  </si>
  <si>
    <t>Galada Finance Ltd</t>
  </si>
  <si>
    <t>GALADAFIN</t>
  </si>
  <si>
    <t>Ken Financial Services Ltd</t>
  </si>
  <si>
    <t>KENFIN</t>
  </si>
  <si>
    <t>Gyan Developers and Builders Ltd</t>
  </si>
  <si>
    <t>GYANDEV</t>
  </si>
  <si>
    <t>Encode Packaging India Ltd</t>
  </si>
  <si>
    <t>ENCODE</t>
  </si>
  <si>
    <t>Ambitious Plastomac Company Ltd</t>
  </si>
  <si>
    <t>AMBIT</t>
  </si>
  <si>
    <t>Sikozy Realtors Ltd</t>
  </si>
  <si>
    <t>SIKOZY</t>
  </si>
  <si>
    <t>Desh Rakshak Aushdhalaya Ltd</t>
  </si>
  <si>
    <t>DESHRAK</t>
  </si>
  <si>
    <t>Datiware Maritime Infra Ltd</t>
  </si>
  <si>
    <t>DATIWARE</t>
  </si>
  <si>
    <t>Ontic Finserve Ltd</t>
  </si>
  <si>
    <t>ONTIC</t>
  </si>
  <si>
    <t>Manipal Finance Corp Ltd</t>
  </si>
  <si>
    <t>MNPLFIN</t>
  </si>
  <si>
    <t>Bharatiya Global Infomedia Ltd</t>
  </si>
  <si>
    <t>BGLOBAL</t>
  </si>
  <si>
    <t>Shiva Suitings Ltd</t>
  </si>
  <si>
    <t>SHVSUIT</t>
  </si>
  <si>
    <t>Kaarya Facilities &amp; Services Ltd</t>
  </si>
  <si>
    <t>KAARYAFSL</t>
  </si>
  <si>
    <t>Ekam Leasing and Finance Co Ltd</t>
  </si>
  <si>
    <t>EKAMLEA</t>
  </si>
  <si>
    <t>IMP Powers Ltd</t>
  </si>
  <si>
    <t>INDLMETER</t>
  </si>
  <si>
    <t>East India Drums and Barrels Manufacturing Ltd</t>
  </si>
  <si>
    <t>Atharv Enterprises Ltd</t>
  </si>
  <si>
    <t>ATHARVENT</t>
  </si>
  <si>
    <t>AVI Polymers Ltd</t>
  </si>
  <si>
    <t>AVI</t>
  </si>
  <si>
    <t>Richa Industries Ltd</t>
  </si>
  <si>
    <t>RICHAIND</t>
  </si>
  <si>
    <t>Khyati Multimedia Entertainment Ltd</t>
  </si>
  <si>
    <t>KHYATI</t>
  </si>
  <si>
    <t>Crimson Metal Engineering Company Ltd</t>
  </si>
  <si>
    <t>CRIMSON</t>
  </si>
  <si>
    <t>Gangotri Textiles Ltd</t>
  </si>
  <si>
    <t>GANGOTRI</t>
  </si>
  <si>
    <t>GSL Securities Ltd</t>
  </si>
  <si>
    <t>GSLSEC</t>
  </si>
  <si>
    <t>Shelter Infra Projects Ltd</t>
  </si>
  <si>
    <t>SIPL</t>
  </si>
  <si>
    <t>S K S Textiles Ltd</t>
  </si>
  <si>
    <t>SKSTEXTILE</t>
  </si>
  <si>
    <t>Mahaveer Infoway Ltd</t>
  </si>
  <si>
    <t>MINFY</t>
  </si>
  <si>
    <t>MFS Intercorp Ltd</t>
  </si>
  <si>
    <t>MFSINTRCRP</t>
  </si>
  <si>
    <t>Heera Ispat Ltd</t>
  </si>
  <si>
    <t>HEERAISP</t>
  </si>
  <si>
    <t>Garodia Chemicals Ltd</t>
  </si>
  <si>
    <t>GARODCH</t>
  </si>
  <si>
    <t>Ashoka Refineries Ltd</t>
  </si>
  <si>
    <t>ASHOKRE</t>
  </si>
  <si>
    <t>Elango Industries Ltd</t>
  </si>
  <si>
    <t>ELANGO</t>
  </si>
  <si>
    <t>Superior Finlease Ltd</t>
  </si>
  <si>
    <t>SUPERIOR</t>
  </si>
  <si>
    <t>Decorous Investment and Trading Co Ltd</t>
  </si>
  <si>
    <t>DITCO</t>
  </si>
  <si>
    <t>Aarcon Facilities Ltd</t>
  </si>
  <si>
    <t>RBGUPTA</t>
  </si>
  <si>
    <t>Mideast Portfolio Management Ltd</t>
  </si>
  <si>
    <t>MIDEASTP</t>
  </si>
  <si>
    <t>Purple Entertainment Ltd</t>
  </si>
  <si>
    <t>PURPLE</t>
  </si>
  <si>
    <t>GCM Commodity &amp; Derivatives Ltd</t>
  </si>
  <si>
    <t>GCMCOMM</t>
  </si>
  <si>
    <t>Regency Trust Ltd</t>
  </si>
  <si>
    <t>REGTRUS</t>
  </si>
  <si>
    <t>Universal Arts Ltd</t>
  </si>
  <si>
    <t>UNIVARTS</t>
  </si>
  <si>
    <t>Mardia Samyoung Capillary Tubes Company Ltd</t>
  </si>
  <si>
    <t>MSCTC</t>
  </si>
  <si>
    <t>Fraser and Co Ltd</t>
  </si>
  <si>
    <t>FRASER</t>
  </si>
  <si>
    <t>Rajeswari Infrastructure Ltd</t>
  </si>
  <si>
    <t>RAJINFRA</t>
  </si>
  <si>
    <t>Quintegra Solutions Ltd</t>
  </si>
  <si>
    <t>QUINTEGRA</t>
  </si>
  <si>
    <t>Globale Tessile Ltd</t>
  </si>
  <si>
    <t>GLOBALE</t>
  </si>
  <si>
    <t>Hemo Organic Ltd</t>
  </si>
  <si>
    <t>HEMORGANIC</t>
  </si>
  <si>
    <t>Krishna Filament Industries Ltd</t>
  </si>
  <si>
    <t>KRIFILIND</t>
  </si>
  <si>
    <t>Adjia Technologies Ltd</t>
  </si>
  <si>
    <t>ADJIA</t>
  </si>
  <si>
    <t>Systematix Securities Ltd</t>
  </si>
  <si>
    <t>SYTIXSE</t>
  </si>
  <si>
    <t>Gopal Iron and Steels Company (Gujarat) Ltd</t>
  </si>
  <si>
    <t>GOPAIST</t>
  </si>
  <si>
    <t>CKP Leisure Ltd</t>
  </si>
  <si>
    <t>CKPLEISURE</t>
  </si>
  <si>
    <t>Nippon India ETF Nifty 50 Shariah BeES</t>
  </si>
  <si>
    <t>SHARIABEES</t>
  </si>
  <si>
    <t>Starlit Power Systems Ltd</t>
  </si>
  <si>
    <t>STARLIT</t>
  </si>
  <si>
    <t>Gravity (India) Ltd</t>
  </si>
  <si>
    <t>GRAVITY</t>
  </si>
  <si>
    <t>Hi-Klass Trading and Investment Ltd</t>
  </si>
  <si>
    <t>HIKLASS</t>
  </si>
  <si>
    <t>CMM Infraprojects Ltd</t>
  </si>
  <si>
    <t>CMMIPL</t>
  </si>
  <si>
    <t>Kiran Syntex Ltd</t>
  </si>
  <si>
    <t>KIRANSY-B</t>
  </si>
  <si>
    <t>Vasa Retail and Overseas Ltd</t>
  </si>
  <si>
    <t>VASA</t>
  </si>
  <si>
    <t>Pagaria Energy Ltd</t>
  </si>
  <si>
    <t>WOMENNET</t>
  </si>
  <si>
    <t>SS Infrastructure Development Consultants Ltd</t>
  </si>
  <si>
    <t>SSINFRA</t>
  </si>
  <si>
    <t>Oscar Global Ltd</t>
  </si>
  <si>
    <t>OSCARGLO</t>
  </si>
  <si>
    <t>T Spiritual World Ltd</t>
  </si>
  <si>
    <t>TSPIRITUAL</t>
  </si>
  <si>
    <t>Jumbo Bag Ltd</t>
  </si>
  <si>
    <t>JUMBO</t>
  </si>
  <si>
    <t>Rajkot Investment Trust Ltd</t>
  </si>
  <si>
    <t>RAJKOTINV</t>
  </si>
  <si>
    <t>Radhagobind Commercial Ltd</t>
  </si>
  <si>
    <t>RCL</t>
  </si>
  <si>
    <t>Tiaan Consumer Ltd</t>
  </si>
  <si>
    <t>TIAANC</t>
  </si>
  <si>
    <t>Edelweiss Nifty 50 ETF</t>
  </si>
  <si>
    <t>NIFTYEES</t>
  </si>
  <si>
    <t>Diksha Greens Ltd</t>
  </si>
  <si>
    <t>DGL</t>
  </si>
  <si>
    <t>Jauss Polymers Ltd</t>
  </si>
  <si>
    <t>JAUSPOL</t>
  </si>
  <si>
    <t>Darjeeling Ropeway Co Ltd</t>
  </si>
  <si>
    <t>DARJEELING</t>
  </si>
  <si>
    <t>Adarsh Mercantile Ltd</t>
  </si>
  <si>
    <t>ADARSH</t>
  </si>
  <si>
    <t>Arcee Industries Ltd</t>
  </si>
  <si>
    <t>ARCEEIN</t>
  </si>
  <si>
    <t>Rajvir Industries Ltd</t>
  </si>
  <si>
    <t>RAJVIR</t>
  </si>
  <si>
    <t>Invesco India Nifty 50 ETF</t>
  </si>
  <si>
    <t>IVZINNIFTY</t>
  </si>
  <si>
    <t>Nikki Global Finance Ltd</t>
  </si>
  <si>
    <t>NIKKIGL</t>
  </si>
  <si>
    <t>Elitecon International Ltd</t>
  </si>
  <si>
    <t>ELITECON</t>
  </si>
  <si>
    <t>JLA Infraville Shoppers Ltd</t>
  </si>
  <si>
    <t>JSHL</t>
  </si>
  <si>
    <t>Broadline Retail</t>
  </si>
  <si>
    <t>Spectra Industries Ltd</t>
  </si>
  <si>
    <t>SPECTRA</t>
  </si>
  <si>
    <t>SSPN Finance Ltd</t>
  </si>
  <si>
    <t>SSPNFIN</t>
  </si>
  <si>
    <t>Kuberan Global Edu Solutions Ltd</t>
  </si>
  <si>
    <t>KGES</t>
  </si>
  <si>
    <t>Padmanabh Industries Ltd</t>
  </si>
  <si>
    <t>PADMAIND</t>
  </si>
  <si>
    <t>Nippon India ETF Nifty Dividend Opportunities 50</t>
  </si>
  <si>
    <t>DIVOPPBEES</t>
  </si>
  <si>
    <t>Shri Kalyan Holdings Ltd</t>
  </si>
  <si>
    <t>SHKALYN</t>
  </si>
  <si>
    <t>Saptak Chem and Business Ltd</t>
  </si>
  <si>
    <t>SCBL</t>
  </si>
  <si>
    <t>City Online Services Ltd</t>
  </si>
  <si>
    <t>CITYONLINE</t>
  </si>
  <si>
    <t>R R Securities Ltd</t>
  </si>
  <si>
    <t>RRSECUR</t>
  </si>
  <si>
    <t>Natura Hue Chem Ltd</t>
  </si>
  <si>
    <t>NATHUEC</t>
  </si>
  <si>
    <t>Euro Asia Exports Ltd</t>
  </si>
  <si>
    <t>EUROASIA</t>
  </si>
  <si>
    <t>SBL Infratech Ltd</t>
  </si>
  <si>
    <t>SBLI</t>
  </si>
  <si>
    <t>Kovalam Investment and Trading Co Ltd</t>
  </si>
  <si>
    <t>ZKOVALIN</t>
  </si>
  <si>
    <t>Tricom Fruit Products Ltd</t>
  </si>
  <si>
    <t>TRICOMFRU</t>
  </si>
  <si>
    <t>Stellant Securities (India) Ltd</t>
  </si>
  <si>
    <t>STELLANT</t>
  </si>
  <si>
    <t>Thakkers Group Limited</t>
  </si>
  <si>
    <t>THAKKERS</t>
  </si>
  <si>
    <t>EMA India Ltd</t>
  </si>
  <si>
    <t>EMAINDIA</t>
  </si>
  <si>
    <t>Kanel Industries Ltd</t>
  </si>
  <si>
    <t>KANELIND</t>
  </si>
  <si>
    <t>AAR Shyam India Investment Company Ltd</t>
  </si>
  <si>
    <t>AARSHYAM</t>
  </si>
  <si>
    <t>IDFC Nifty 50 ETF</t>
  </si>
  <si>
    <t>IDFNIFTYET</t>
  </si>
  <si>
    <t>IMEC Services Ltd</t>
  </si>
  <si>
    <t>IMEC</t>
  </si>
  <si>
    <t>SPV Global Trading Ltd</t>
  </si>
  <si>
    <t>SPVGLOBAL</t>
  </si>
  <si>
    <t>SVA India Ltd</t>
  </si>
  <si>
    <t>SVAINDIA</t>
  </si>
  <si>
    <t>Shivansh Finserve Ltd</t>
  </si>
  <si>
    <t>SHIVA</t>
  </si>
  <si>
    <t>G D L Leasing and Finance Ltd</t>
  </si>
  <si>
    <t>GDLLEAS</t>
  </si>
  <si>
    <t>Gaekwar Mills Ltd</t>
  </si>
  <si>
    <t>ZGAEKWAR</t>
  </si>
  <si>
    <t>Lyons Corporate Market Ltd</t>
  </si>
  <si>
    <t>LYONSCO</t>
  </si>
  <si>
    <t>Goldcoin Health Foods Ltd</t>
  </si>
  <si>
    <t>GOLDCOINHF</t>
  </si>
  <si>
    <t>Jaihind Projects Ltd</t>
  </si>
  <si>
    <t>JAIHINDPRO</t>
  </si>
  <si>
    <t>Anand Projects Ltd</t>
  </si>
  <si>
    <t>ANANDPROJ</t>
  </si>
  <si>
    <t>Hindusthan Udyog Ltd</t>
  </si>
  <si>
    <t>ZHINUDYP</t>
  </si>
  <si>
    <t>M Lakhamsi Industries Ltd</t>
  </si>
  <si>
    <t>MLINDLTD</t>
  </si>
  <si>
    <t>Motilal Oswal Nifty 200 Momentum 30 ETF</t>
  </si>
  <si>
    <t>MOMOMENTUM</t>
  </si>
  <si>
    <t>Brilliant Portfolios Ltd</t>
  </si>
  <si>
    <t>BRIPORT</t>
  </si>
  <si>
    <t>ID Info Business Services Ltd</t>
  </si>
  <si>
    <t>IDINFO</t>
  </si>
  <si>
    <t>Charms Industries Ltd</t>
  </si>
  <si>
    <t>CHARMS</t>
  </si>
  <si>
    <t>Mudra Financial Services Ltd</t>
  </si>
  <si>
    <t>MUDRA</t>
  </si>
  <si>
    <t>Transglobe Foods Ltd</t>
  </si>
  <si>
    <t>TRANSFD</t>
  </si>
  <si>
    <t>Surbhi Industries Ltd</t>
  </si>
  <si>
    <t>SURBHIN</t>
  </si>
  <si>
    <t>Sagar Systech Ltd</t>
  </si>
  <si>
    <t>SAGARSYST</t>
  </si>
  <si>
    <t>Powerful Technologies Ltd</t>
  </si>
  <si>
    <t>POWERFUL</t>
  </si>
  <si>
    <t>Edelweiss ETF-Nifty Bank</t>
  </si>
  <si>
    <t>EBANK</t>
  </si>
  <si>
    <t>CES Ltd</t>
  </si>
  <si>
    <t>CESL</t>
  </si>
  <si>
    <t>Blue Pearl Agriventures Ltd</t>
  </si>
  <si>
    <t>BPTEX</t>
  </si>
  <si>
    <t>Sheraton Properties and Finance Ltd</t>
  </si>
  <si>
    <t>ZSHERAPR</t>
  </si>
  <si>
    <t>Valley Magnesite Company Ltd</t>
  </si>
  <si>
    <t>VALLEY</t>
  </si>
  <si>
    <t>IDream Film Infrastructure Company Ltd</t>
  </si>
  <si>
    <t>SOFTBPO</t>
  </si>
  <si>
    <t>Sindu Valley Technologies Ltd</t>
  </si>
  <si>
    <t>SINDUVA</t>
  </si>
  <si>
    <t>Indoworth Holdings Ltd</t>
  </si>
  <si>
    <t>UNIWSEC</t>
  </si>
  <si>
    <t>Sanmitra Commercial Ltd</t>
  </si>
  <si>
    <t>ZSANMCOM</t>
  </si>
  <si>
    <t>Hind Commerce Ltd</t>
  </si>
  <si>
    <t>HCLTD</t>
  </si>
  <si>
    <t>Rajvi Logitrade Ltd</t>
  </si>
  <si>
    <t>RAJVI</t>
  </si>
  <si>
    <t>Bansal Multiflex Ltd</t>
  </si>
  <si>
    <t>BANSAL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</si>
  <si>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</si>
  <si>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</si>
  <si>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</si>
  <si>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</si>
  <si>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</si>
  <si>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</si>
  <si>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Kedia Construction Co Ltd</t>
  </si>
  <si>
    <t>KEDIACN</t>
  </si>
  <si>
    <t>India Radiators Ltd</t>
  </si>
  <si>
    <t>INRADIA</t>
  </si>
  <si>
    <t>KSHITIJ Investments Ltd</t>
  </si>
  <si>
    <t>KSHITIJ</t>
  </si>
  <si>
    <t>ICICI Prudential Nifty 200 Momentum 30 ETF</t>
  </si>
  <si>
    <t>MOM30IETF</t>
  </si>
  <si>
    <t>Magnanimous Trade &amp; Finance Ltd</t>
  </si>
  <si>
    <t>MAGANTR</t>
  </si>
  <si>
    <t>Yash Trading and Finance Ltd</t>
  </si>
  <si>
    <t>YASTF</t>
  </si>
  <si>
    <t>Ridhi Synthetics Ltd</t>
  </si>
  <si>
    <t>RIDHISYN</t>
  </si>
  <si>
    <t>Apollo Ingredients Ltd</t>
  </si>
  <si>
    <t>INDSOYA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</si>
  <si>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</si>
  <si>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</si>
  <si>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</si>
  <si>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</si>
  <si>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</si>
  <si>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</si>
  <si>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Swastik Safe Deposit and Investments Ltd</t>
  </si>
  <si>
    <t>ZSWASTSA</t>
  </si>
  <si>
    <t>Purity Flexpack Ltd</t>
  </si>
  <si>
    <t>PURITY</t>
  </si>
  <si>
    <t>PH Trading Ltd</t>
  </si>
  <si>
    <t>PHTRADING</t>
  </si>
  <si>
    <t>Varun Mercantile Ltd</t>
  </si>
  <si>
    <t>VARUNME</t>
  </si>
  <si>
    <t>Coromandel Agro Products and Oils Ltd</t>
  </si>
  <si>
    <t>CORAGRO</t>
  </si>
  <si>
    <t>Nibe Ordnance and Maritime Ltd</t>
  </si>
  <si>
    <t>ANSHNCO</t>
  </si>
  <si>
    <t>Melstar Information Technologies Ltd</t>
  </si>
  <si>
    <t>MELSTAR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</si>
  <si>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</si>
  <si>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</si>
  <si>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</si>
  <si>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</si>
  <si>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</si>
  <si>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</si>
  <si>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</si>
  <si>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</si>
  <si>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</si>
  <si>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</si>
  <si>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</si>
  <si>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</si>
  <si>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</si>
  <si>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</si>
  <si>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</si>
  <si>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</si>
  <si>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</si>
  <si>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</si>
  <si>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Sagar Soya Products Ltd</t>
  </si>
  <si>
    <t>SAGRSOY-B</t>
  </si>
  <si>
    <t>Southern Gas Ltd</t>
  </si>
  <si>
    <t>ZSOUTGAS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</si>
  <si>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</si>
  <si>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</si>
  <si>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</si>
  <si>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</si>
  <si>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</si>
  <si>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</si>
  <si>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</si>
  <si>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</si>
  <si>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</si>
  <si>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</si>
  <si>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</si>
  <si>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</si>
  <si>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</si>
  <si>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</si>
  <si>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</si>
  <si>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</si>
  <si>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</si>
  <si>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</si>
  <si>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</si>
  <si>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</si>
  <si>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</si>
  <si>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</si>
  <si>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</si>
  <si>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</si>
  <si>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</si>
  <si>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</si>
  <si>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</si>
  <si>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</si>
  <si>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</si>
  <si>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</si>
  <si>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</si>
  <si>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</si>
  <si>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</si>
  <si>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</si>
  <si>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</si>
  <si>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</si>
  <si>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</si>
  <si>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</si>
  <si>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</si>
  <si>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</si>
  <si>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</si>
  <si>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</si>
  <si>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</si>
  <si>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</si>
  <si>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</si>
  <si>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</si>
  <si>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</si>
  <si>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</si>
  <si>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</si>
  <si>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</si>
  <si>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</si>
  <si>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</si>
  <si>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</si>
  <si>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</si>
  <si>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</si>
  <si>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</si>
  <si>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</si>
  <si>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</si>
  <si>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</si>
  <si>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</si>
  <si>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</si>
  <si>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</si>
  <si>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</si>
  <si>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</si>
  <si>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</si>
  <si>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</si>
  <si>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</si>
  <si>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</si>
  <si>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</si>
  <si>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</si>
  <si>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</si>
  <si>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</si>
  <si>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</si>
  <si>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</si>
  <si>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</si>
  <si>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</si>
  <si>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</si>
  <si>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</si>
  <si>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</si>
  <si>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</si>
  <si>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</si>
  <si>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</si>
  <si>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</si>
  <si>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</si>
  <si>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</si>
  <si>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</si>
  <si>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</si>
  <si>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</si>
  <si>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</si>
  <si>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</si>
  <si>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</si>
  <si>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</si>
  <si>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</si>
  <si>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</si>
  <si>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</si>
  <si>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</si>
  <si>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Real Growth Corporation Ltd</t>
  </si>
  <si>
    <t>RGCORP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</si>
  <si>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</si>
  <si>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</si>
  <si>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</si>
  <si>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</si>
  <si>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</si>
  <si>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</si>
  <si>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</si>
  <si>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</si>
  <si>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</si>
  <si>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</si>
  <si>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</si>
  <si>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</si>
  <si>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</si>
  <si>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</si>
  <si>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</si>
  <si>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</si>
  <si>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</si>
  <si>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</si>
  <si>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U F M Industries Ltd</t>
  </si>
  <si>
    <t>UFMINDL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</si>
  <si>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</si>
  <si>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</si>
  <si>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</si>
  <si>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</si>
  <si>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</si>
  <si>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</si>
  <si>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</si>
  <si>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</si>
  <si>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</si>
  <si>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</si>
  <si>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</si>
  <si>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</si>
  <si>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</si>
  <si>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</si>
  <si>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</si>
  <si>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</si>
  <si>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</si>
  <si>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</si>
  <si>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</si>
  <si>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</si>
  <si>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</si>
  <si>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</si>
  <si>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Omega AG Seeds Punjab Ltd</t>
  </si>
  <si>
    <t>OMEAG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</si>
  <si>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</si>
  <si>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</si>
  <si>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</si>
  <si>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</si>
  <si>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</si>
  <si>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</si>
  <si>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</si>
  <si>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</si>
  <si>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</si>
  <si>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</si>
  <si>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</si>
  <si>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</si>
  <si>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</si>
  <si>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</si>
  <si>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</si>
  <si>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</si>
  <si>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</si>
  <si>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</si>
  <si>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</si>
  <si>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</si>
  <si>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</si>
  <si>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</si>
  <si>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</si>
  <si>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</si>
  <si>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</si>
  <si>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</si>
  <si>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</si>
  <si>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</si>
  <si>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</si>
  <si>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</si>
  <si>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</si>
  <si>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</si>
  <si>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</si>
  <si>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</si>
  <si>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</si>
  <si>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</si>
  <si>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</si>
  <si>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</si>
  <si>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</si>
  <si>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</si>
  <si>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</si>
  <si>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</si>
  <si>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</si>
  <si>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</si>
  <si>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</si>
  <si>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</si>
  <si>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</si>
  <si>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</si>
  <si>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</si>
  <si>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</si>
  <si>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</si>
  <si>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</si>
  <si>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</si>
  <si>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</si>
  <si>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</si>
  <si>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</si>
  <si>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</si>
  <si>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</si>
  <si>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</si>
  <si>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</si>
  <si>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</si>
  <si>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</si>
  <si>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</si>
  <si>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</si>
  <si>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</si>
  <si>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</si>
  <si>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</si>
  <si>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</si>
  <si>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</si>
  <si>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</si>
  <si>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</si>
  <si>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</si>
  <si>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</si>
  <si>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</si>
  <si>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</si>
  <si>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</si>
  <si>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</si>
  <si>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</si>
  <si>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</si>
  <si>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</si>
  <si>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</si>
  <si>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</si>
  <si>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</si>
  <si>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</si>
  <si>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</si>
  <si>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</si>
  <si>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</si>
  <si>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</si>
  <si>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</si>
  <si>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</si>
  <si>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</si>
  <si>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</si>
  <si>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</si>
  <si>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</si>
  <si>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</si>
  <si>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</si>
  <si>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</si>
  <si>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</si>
  <si>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</si>
  <si>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</si>
  <si>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</si>
  <si>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</si>
  <si>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</si>
  <si>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</si>
  <si>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</si>
  <si>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</si>
  <si>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</si>
  <si>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</si>
  <si>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</si>
  <si>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</si>
  <si>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</si>
  <si>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</si>
  <si>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</si>
  <si>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</si>
  <si>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</si>
  <si>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</si>
  <si>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</si>
  <si>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</si>
  <si>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</si>
  <si>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</si>
  <si>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</si>
  <si>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</si>
  <si>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</si>
  <si>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</si>
  <si>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</si>
  <si>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</si>
  <si>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</si>
  <si>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</si>
  <si>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</si>
  <si>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</si>
  <si>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</si>
  <si>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</si>
  <si>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</si>
  <si>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</si>
  <si>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</si>
  <si>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</si>
  <si>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</si>
  <si>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</si>
  <si>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</si>
  <si>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</si>
  <si>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</si>
  <si>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</si>
  <si>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</si>
  <si>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</si>
  <si>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</si>
  <si>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</si>
  <si>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</si>
  <si>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</si>
  <si>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</si>
  <si>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</si>
  <si>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</si>
  <si>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</si>
  <si>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</si>
  <si>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</si>
  <si>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</si>
  <si>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</si>
  <si>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</si>
  <si>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</si>
  <si>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</si>
  <si>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</si>
  <si>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</si>
  <si>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</si>
  <si>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</si>
  <si>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</si>
  <si>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</si>
  <si>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</si>
  <si>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</si>
  <si>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</si>
  <si>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</si>
  <si>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</si>
  <si>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</si>
  <si>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</si>
  <si>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</si>
  <si>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</si>
  <si>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</si>
  <si>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Grasim Industries Ltd- Partly Paidup</t>
  </si>
  <si>
    <t>GRASIMPP1</t>
  </si>
  <si>
    <t>NDR InvIT Trust</t>
  </si>
  <si>
    <t>NDRINVIT</t>
  </si>
  <si>
    <t>LIC MF Nifty Midcap 100 ETF</t>
  </si>
  <si>
    <t>LICNMID100</t>
  </si>
  <si>
    <t>Skipper Ltd Partly Paidup</t>
  </si>
  <si>
    <t>SKIPPERPP</t>
  </si>
  <si>
    <t>Mirae Asset Nifty Smallcap 250 Momentum Ql 100 ETF</t>
  </si>
  <si>
    <t>SMALLCAP</t>
  </si>
  <si>
    <t>Zerodha Gold ETF</t>
  </si>
  <si>
    <t>GOLDCASE</t>
  </si>
  <si>
    <t>Quest Softech (India) Ltd Partly Paidup</t>
  </si>
  <si>
    <t>AMPVOLTSPP</t>
  </si>
  <si>
    <t>Adroit Infotech Ltd Partly Paidup</t>
  </si>
  <si>
    <t>ADROITPP1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</si>
  <si>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</si>
  <si>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</si>
  <si>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</si>
  <si>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</si>
  <si>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</si>
  <si>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</si>
  <si>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</si>
  <si>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</si>
  <si>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</si>
  <si>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</si>
  <si>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</si>
  <si>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</si>
  <si>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</si>
  <si>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</si>
  <si>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Asset Nifty MidSmallcap400 Momentum Q100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</si>
  <si>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</si>
  <si>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</si>
  <si>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</si>
  <si>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</si>
  <si>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</si>
  <si>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</si>
  <si>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</si>
  <si>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</si>
  <si>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</si>
  <si>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</si>
  <si>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</si>
  <si>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</si>
  <si>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</si>
  <si>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</si>
  <si>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</si>
  <si>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NXT-Infra Trust</t>
  </si>
  <si>
    <t>NXT-INFRA</t>
  </si>
  <si>
    <t>SBI Silver ETF</t>
  </si>
  <si>
    <t>SBISILVER</t>
  </si>
  <si>
    <t>Shriram Nifty 1D Rate Liquid ETF</t>
  </si>
  <si>
    <t>LIQUIDSHRI</t>
  </si>
  <si>
    <t>Aditya Birla Sun Life CRISIL Broad Based Gilt ETF</t>
  </si>
  <si>
    <t>ABGSEC</t>
  </si>
  <si>
    <t>Mirae Asset Nifty EV and New Age Automotive ETF</t>
  </si>
  <si>
    <t>EVINDIA</t>
  </si>
  <si>
    <t>Sobha Ltd Partly Paidup</t>
  </si>
  <si>
    <t>SOBHAPP</t>
  </si>
  <si>
    <t>SBI Nifty50 Equal Weight ETF</t>
  </si>
  <si>
    <t>SBINEQWETF</t>
  </si>
  <si>
    <t>ICICI Prudential Nifty Oil &amp; Gas ETF</t>
  </si>
  <si>
    <t>OILIETF</t>
  </si>
  <si>
    <t>Groww Nifty EV &amp; New Age Automotive ETF</t>
  </si>
  <si>
    <t>GROWWEV</t>
  </si>
  <si>
    <t>MITCONPP</t>
  </si>
  <si>
    <t>Aditya Birla Sun Life Crisil 10 Year Gilt ETF</t>
  </si>
  <si>
    <t>GSEC10ABSL</t>
  </si>
  <si>
    <t>ICICI Prudential Nifty Metal ETF</t>
  </si>
  <si>
    <t>METALIETF</t>
  </si>
  <si>
    <t>Sharat Industries Ltd Partly Paidup</t>
  </si>
  <si>
    <t>SHARATPP</t>
  </si>
  <si>
    <t>Motilal Oswal Nifty India Defence ETF</t>
  </si>
  <si>
    <t>MODEFENCE</t>
  </si>
  <si>
    <t>Mirae Asset Nifty 500 Multicap 50:25:25 ETF</t>
  </si>
  <si>
    <t>MULTICAP</t>
  </si>
  <si>
    <t>DSP Nifty Top 10 Equal Weight ETF</t>
  </si>
  <si>
    <t>TOP10ADD</t>
  </si>
  <si>
    <t>Edelweiss Nifty Bank ETF</t>
  </si>
  <si>
    <t>EBANKNIFTY</t>
  </si>
  <si>
    <t>A F Enterprises Ltd Partly Paidup</t>
  </si>
  <si>
    <t>AFELPP</t>
  </si>
  <si>
    <t>Sodhani Academy of Fintech Enablers Ltd</t>
  </si>
  <si>
    <t>SAFE</t>
  </si>
  <si>
    <t>Pelatro Ltd</t>
  </si>
  <si>
    <t>PELATRO</t>
  </si>
  <si>
    <t>OSEL Devices Ltd</t>
  </si>
  <si>
    <t>OSELDEVICE</t>
  </si>
  <si>
    <t>Envirotech Systems Ltd</t>
  </si>
  <si>
    <t>ENVIRO</t>
  </si>
  <si>
    <t>Deccan Transcon Leasing Ltd</t>
  </si>
  <si>
    <t>DECCANTRAN</t>
  </si>
  <si>
    <t>Popular Foundations Ltd</t>
  </si>
  <si>
    <t>PFL</t>
  </si>
  <si>
    <t>Arkade Developers Ltd</t>
  </si>
  <si>
    <t>ARKADE</t>
  </si>
  <si>
    <t>Western Carriers (India) Ltd</t>
  </si>
  <si>
    <t>WCIL</t>
  </si>
  <si>
    <t>Northern ARC Capital Ltd</t>
  </si>
  <si>
    <t>NORTHARC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</si>
  <si>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</si>
  <si>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</si>
  <si>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</si>
  <si>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</si>
  <si>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</si>
  <si>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</si>
  <si>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</si>
  <si>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Healthcare</t>
  </si>
  <si>
    <t>Power</t>
  </si>
  <si>
    <t>Automobile and Auto Components</t>
  </si>
  <si>
    <t>Consumer Services</t>
  </si>
  <si>
    <t>Metals &amp; Mining</t>
  </si>
  <si>
    <t>Consumer Durables</t>
  </si>
  <si>
    <t>Services</t>
  </si>
  <si>
    <t>Capital Goods</t>
  </si>
  <si>
    <t>Realty</t>
  </si>
  <si>
    <t>Chemicals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</si>
  <si>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</si>
  <si>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</si>
  <si>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</si>
  <si>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</si>
  <si>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</si>
  <si>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</si>
  <si>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</si>
  <si>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</si>
  <si>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</si>
  <si>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</si>
  <si>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</si>
  <si>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</si>
  <si>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</si>
  <si>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</si>
  <si>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</si>
  <si>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</si>
  <si>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</si>
  <si>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</si>
  <si>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</si>
  <si>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</si>
  <si>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</si>
  <si>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</si>
  <si>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</si>
  <si>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</si>
  <si>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</si>
  <si>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</si>
  <si>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</si>
  <si>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</si>
  <si>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</si>
  <si>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Negative</t>
  </si>
  <si>
    <t>Positive</t>
  </si>
  <si>
    <t>Neutral</t>
  </si>
  <si>
    <t>Sharpe Ratio Z-Score</t>
  </si>
  <si>
    <t>Score</t>
  </si>
  <si>
    <t>Rank 1Y</t>
  </si>
  <si>
    <t>Rank 6M</t>
  </si>
  <si>
    <t>Rank Sharpe</t>
  </si>
  <si>
    <t>Avg</t>
  </si>
  <si>
    <t>Count</t>
  </si>
  <si>
    <t>1W Out-Performance</t>
  </si>
  <si>
    <t>1M Out-Performance</t>
  </si>
  <si>
    <t>RSI</t>
  </si>
  <si>
    <t>% Price above 20D EMA</t>
  </si>
  <si>
    <t>Rank</t>
  </si>
  <si>
    <t xml:space="preserve">Score 2 </t>
  </si>
  <si>
    <t>Rank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</si>
</sst>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0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esktop\Market%20Data\Market%20Breadth\ind_niftytotalmarket_list.xlsx" TargetMode="External"/><Relationship Id="rId1" Type="http://schemas.openxmlformats.org/officeDocument/2006/relationships/externalLinkPath" Target="/Users/DELL/Desktop/Market%20Data/Market%20Breadth/ind_niftytotalmarket_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_niftytotalmarket_list"/>
      <sheetName val="ind_niftytotalmarket_list (1)"/>
    </sheetNames>
    <sheetDataSet>
      <sheetData sheetId="0" refreshError="1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DFB9AAE-9865-497C-9089-C478FDA761FD}" name="Table3" displayName="Table3" ref="A1:Z122" totalsRowShown="0">
  <autoFilter ref="A1:Z122" xr:uid="{DDFB9AAE-9865-497C-9089-C478FDA761FD}"/>
  <sortState xmlns:xlrd2="http://schemas.microsoft.com/office/spreadsheetml/2017/richdata2" ref="A2:Z122">
    <sortCondition ref="Z1:Z122"/>
  </sortState>
  <tableColumns count="26">
    <tableColumn id="1" xr3:uid="{05C0F03B-20D4-4255-86F7-53528460DA79}" name="Sub-Sector"/>
    <tableColumn id="2" xr3:uid="{F142FD0A-7907-4066-BBF6-810182AEFCAA}" name="Count" dataDxfId="48">
      <calculatedColumnFormula>COUNTIFS(Table2[Sub-Sector],Table3[[#This Row],[Sub-Sector]])</calculatedColumnFormula>
    </tableColumn>
    <tableColumn id="3" xr3:uid="{FE290DA5-4F8C-41AA-A0A6-8D005C5246BD}" name="Uptrend" dataDxfId="47">
      <calculatedColumnFormula>COUNTIFS(Table2[Sub-Sector],Table3[[#This Row],[Sub-Sector]],Table2[Uptrend],"Uptrend")/Table3[[#This Row],[Count]]</calculatedColumnFormula>
    </tableColumn>
    <tableColumn id="4" xr3:uid="{C038FFED-C7CA-4484-9C13-DFA549A081A0}" name="1W Out-Performance" dataDxfId="46">
      <calculatedColumnFormula>COUNTIFS(Table2[Sub-Sector],Table3[[#This Row],[Sub-Sector]],Table2[1W Return vs Nifty],"&gt;=5")/Table3[[#This Row],[Count]]</calculatedColumnFormula>
    </tableColumn>
    <tableColumn id="5" xr3:uid="{CC7D6ABF-1904-4097-980C-75FA16BBB575}" name="1M Out-Performance" dataDxfId="45">
      <calculatedColumnFormula>COUNTIFS(Table2[Sub-Sector],Table3[[#This Row],[Sub-Sector]],Table2[1M Return vs Nifty],"&gt;=5")/Table3[[#This Row],[Count]]</calculatedColumnFormula>
    </tableColumn>
    <tableColumn id="6" xr3:uid="{A9FE5706-5C12-4074-A1EA-784D0C310B12}" name="6M Return vs Nifty" dataDxfId="44">
      <calculatedColumnFormula>COUNTIFS(Table2[Sub-Sector],Table3[[#This Row],[Sub-Sector]],Table2[6M Return vs Nifty],"&gt;=10")/Table3[[#This Row],[Count]]</calculatedColumnFormula>
    </tableColumn>
    <tableColumn id="7" xr3:uid="{953C7809-0E60-4342-B864-45564724815D}" name="1Y Return vs Nifty" dataDxfId="43">
      <calculatedColumnFormula>COUNTIFS(Table2[Sub-Sector],Table3[[#This Row],[Sub-Sector]],Table2[1Y Return vs Nifty],"&gt;=10")/Table3[[#This Row],[Count]]</calculatedColumnFormula>
    </tableColumn>
    <tableColumn id="8" xr3:uid="{B3728C8D-B06A-4E5A-9D5F-2D4B3DD89571}" name="RSI" dataDxfId="42">
      <calculatedColumnFormula>COUNTIFS(Table2[Sub-Sector],Table3[[#This Row],[Sub-Sector]],Table2[RSI Exponential â€“ 14D],"&gt;=50")/Table3[[#This Row],[Count]]</calculatedColumnFormula>
    </tableColumn>
    <tableColumn id="9" xr3:uid="{6B550AF1-7390-4791-BF4B-A664129892E8}" name="Relative Volume" dataDxfId="41">
      <calculatedColumnFormula>COUNTIFS(Table2[Sub-Sector],Table3[[#This Row],[Sub-Sector]],Table2[Relative Volume],"&gt;=1")/Table3[[#This Row],[Count]]</calculatedColumnFormula>
    </tableColumn>
    <tableColumn id="10" xr3:uid="{E399176E-3A1C-434F-B42D-9EE3755B54F2}" name="% Away From Day Low" dataDxfId="40">
      <calculatedColumnFormula>COUNTIFS(Table2[Sub-Sector],Table3[[#This Row],[Sub-Sector]],Table2[% Away From Day Low],"&gt;=0.05")/Table3[[#This Row],[Count]]</calculatedColumnFormula>
    </tableColumn>
    <tableColumn id="11" xr3:uid="{AC20F87A-B7F8-4423-9A3C-E214CD1C70C6}" name="% Away From Day High" dataDxfId="39">
      <calculatedColumnFormula>COUNTIFS(Table2[Sub-Sector],Table3[[#This Row],[Sub-Sector]],Table2[% Away From Day High],"&lt;=0.05")/Table3[[#This Row],[Count]]</calculatedColumnFormula>
    </tableColumn>
    <tableColumn id="12" xr3:uid="{34B3D842-9B6C-4D46-9E30-4D6ECEBCD53D}" name="% Away From Current Week Low" dataDxfId="38">
      <calculatedColumnFormula>COUNTIFS(Table2[Sub-Sector],Table3[[#This Row],[Sub-Sector]],Table2[% Away From Current Week Low],"&gt;=0.05")/Table3[[#This Row],[Count]]</calculatedColumnFormula>
    </tableColumn>
    <tableColumn id="13" xr3:uid="{2DC60524-AE15-442E-8B24-C90E09AA13DD}" name="% Away From Current Week High" dataDxfId="37">
      <calculatedColumnFormula>COUNTIFS(Table2[Sub-Sector],Table3[[#This Row],[Sub-Sector]],Table2[% Away From Current Week High],"&lt;=0.05")/Table3[[#This Row],[Count]]</calculatedColumnFormula>
    </tableColumn>
    <tableColumn id="14" xr3:uid="{F877DF0C-D302-4BA7-9E98-F0B83133498B}" name="% Away From Current Month Low" dataDxfId="36">
      <calculatedColumnFormula>COUNTIFS(Table2[Sub-Sector],Table3[[#This Row],[Sub-Sector]],Table2[% Away From Current Month Low],"&gt;=0.05")/Table3[[#This Row],[Count]]</calculatedColumnFormula>
    </tableColumn>
    <tableColumn id="15" xr3:uid="{B8047E88-BDB0-4E77-BF6A-E559379A03CE}" name="% Away From Current Month High" dataDxfId="35">
      <calculatedColumnFormula>COUNTIFS(Table2[Sub-Sector],Table3[[#This Row],[Sub-Sector]],Table2[% Away From Current Month High],"&lt;=0.05")/Table3[[#This Row],[Count]]</calculatedColumnFormula>
    </tableColumn>
    <tableColumn id="16" xr3:uid="{E6A891F4-1695-4246-8092-80DEF6450CF1}" name="% Away From 52W High" dataDxfId="34">
      <calculatedColumnFormula>COUNTIFS(Table2[Sub-Sector],Table3[[#This Row],[Sub-Sector]],Table2[% Away From 52W High],"&lt;=10")/Table3[[#This Row],[Count]]</calculatedColumnFormula>
    </tableColumn>
    <tableColumn id="17" xr3:uid="{36E20D12-C261-4796-9BF6-FDD1A5629211}" name="% Away From 52W Low" dataDxfId="33">
      <calculatedColumnFormula>COUNTIFS(Table2[Sub-Sector],Table3[[#This Row],[Sub-Sector]],Table2[% Away From 52W Low],"&gt;=10")/Table3[[#This Row],[Count]]</calculatedColumnFormula>
    </tableColumn>
    <tableColumn id="18" xr3:uid="{807E54B1-C7C8-49E0-B891-9BE5CB6B24A1}" name="% Price above 20D EMA" dataDxfId="32">
      <calculatedColumnFormula>COUNTIFS(Table2[Sub-Sector],Table3[[#This Row],[Sub-Sector]],Table2[% Price above 20 EMA],"&gt;=0")/Table3[[#This Row],[Count]]</calculatedColumnFormula>
    </tableColumn>
    <tableColumn id="19" xr3:uid="{9A767AD0-2432-4430-B212-5950931E5590}" name="% Price above 50 EMA" dataDxfId="31">
      <calculatedColumnFormula>COUNTIFS(Table2[Sub-Sector],Table3[[#This Row],[Sub-Sector]],Table2[% Price above 50 EMA],"&gt;=0")/Table3[[#This Row],[Count]]</calculatedColumnFormula>
    </tableColumn>
    <tableColumn id="20" xr3:uid="{9818C5CF-E45F-42E6-A1E9-7B3E15C208F0}" name="% Price above 200 EMA" dataDxfId="30">
      <calculatedColumnFormula>COUNTIFS(Table2[Sub-Sector],Table3[[#This Row],[Sub-Sector]],Table2[% Price above 200 EMA],"&gt;=0")/Table3[[#This Row],[Count]]</calculatedColumnFormula>
    </tableColumn>
    <tableColumn id="21" xr3:uid="{FB9FDBA6-6847-4608-89AA-55A330C009DF}" name="Rate of Change - Zone" dataDxfId="29">
      <calculatedColumnFormula>COUNTIFS(Table2[Sub-Sector],Table3[[#This Row],[Sub-Sector]],Table2[Rate of Change - Zone],"Positive")/Table3[[#This Row],[Count]]</calculatedColumnFormula>
    </tableColumn>
    <tableColumn id="22" xr3:uid="{462F6104-2D8B-4477-9A70-749B6D1D447C}" name="Sharpe Ratio" dataDxfId="28">
      <calculatedColumnFormula>COUNTIFS(Table2[Sub-Sector],Table3[[#This Row],[Sub-Sector]],Table2[Sharpe Ratio],"&gt;=0.10")/Table3[[#This Row],[Count]]</calculatedColumnFormula>
    </tableColumn>
    <tableColumn id="23" xr3:uid="{7CEF1B3F-06ED-4B60-82F6-4FD48CCBC27F}" name="Score" dataDxfId="27">
      <calculatedColumnFormula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calculatedColumnFormula>
    </tableColumn>
    <tableColumn id="24" xr3:uid="{17AEC14F-92AA-4AF2-AACF-366D8FFA8CEB}" name="Rank" dataDxfId="26">
      <calculatedColumnFormula>_xlfn.RANK.AVG(Table3[[#This Row],[Score]],Table3[Score],1)</calculatedColumnFormula>
    </tableColumn>
    <tableColumn id="25" xr3:uid="{D4A6B976-2EC7-410B-B7CC-13C3BD5C0514}" name="Score 2 " dataDxfId="25">
      <calculatedColumnFormula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calculatedColumnFormula>
    </tableColumn>
    <tableColumn id="26" xr3:uid="{3A0EF10D-1EDB-4E26-82C3-2212A4396522}" name="Rank 2" dataDxfId="24">
      <calculatedColumnFormula>_xlfn.RANK.AVG(Table3[[#This Row],[Score 2 ]],Table3[[Score 2 ]],1)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09A5FFA-C21D-4A61-B03A-AD386D6AAD60}" name="Table2" displayName="Table2" ref="A1:AV742" totalsRowShown="0">
  <sortState xmlns:xlrd2="http://schemas.microsoft.com/office/spreadsheetml/2017/richdata2" ref="A2:AV742">
    <sortCondition ref="AV1:AV742"/>
  </sortState>
  <tableColumns count="48">
    <tableColumn id="1" xr3:uid="{6BAB1D76-A9A7-47D2-B368-6B6E06D6FBD5}" name="Name"/>
    <tableColumn id="2" xr3:uid="{A5392241-5739-41D8-BAF3-1E7F71B7CE73}" name="Ticker"/>
    <tableColumn id="3" xr3:uid="{70361671-12F6-4830-9BA5-8152B8635D3C}" name="Industry"/>
    <tableColumn id="4" xr3:uid="{23D3C0A6-11FF-43C9-ADF0-8854A649E980}" name="Sub-Sector"/>
    <tableColumn id="5" xr3:uid="{B728E575-E74A-45FA-A1A6-913EEB2A2F58}" name="Market Cap"/>
    <tableColumn id="6" xr3:uid="{906CF0C1-1100-4562-814C-3E8894F49465}" name="Close Price"/>
    <tableColumn id="7" xr3:uid="{41E02731-7F48-435B-A1FF-0D9355317EB6}" name="1Y Return vs Nifty"/>
    <tableColumn id="18" xr3:uid="{D2AFE69D-9EF2-4439-A7EC-162B6C34BD22}" name="1Y Return vs Nifty Z-Score" dataDxfId="23">
      <calculatedColumnFormula>(Table2[[#This Row],[1Y Return vs Nifty]]-AVERAGE(Table2[1Y Return vs Nifty]))/_xlfn.STDEV.P(Table2[1Y Return vs Nifty])</calculatedColumnFormula>
    </tableColumn>
    <tableColumn id="8" xr3:uid="{C0756B4D-1364-46AA-A086-A15B69D921FD}" name="1M Return vs Nifty"/>
    <tableColumn id="19" xr3:uid="{EF6669E7-DBE7-41FF-B579-4E4956FE251C}" name="1M Return vs Nifty Z-Score" dataDxfId="22">
      <calculatedColumnFormula>(Table2[[#This Row],[1M Return vs Nifty]]-AVERAGE(Table2[1M Return vs Nifty]))/_xlfn.STDEV.P(Table2[1M Return vs Nifty])</calculatedColumnFormula>
    </tableColumn>
    <tableColumn id="9" xr3:uid="{AB2646D2-ED6A-4F11-A86D-11B2629E4CA7}" name="6M Return vs Nifty"/>
    <tableColumn id="20" xr3:uid="{B1281AAA-4E2F-4B8E-BF2D-9183C5A330D1}" name="6M Return vs Nifty Z-Score" dataDxfId="21">
      <calculatedColumnFormula>(Table2[[#This Row],[6M Return vs Nifty]]-AVERAGE(Table2[6M Return vs Nifty]))/_xlfn.STDEV.P(Table2[6M Return vs Nifty])</calculatedColumnFormula>
    </tableColumn>
    <tableColumn id="10" xr3:uid="{CB948E3A-D2D5-46DE-97D4-7F2B7B1CDB10}" name="1W Return vs Nifty"/>
    <tableColumn id="22" xr3:uid="{4D55AE60-948B-4D1E-93A2-A23ED86E123A}" name="1W Return vs Nifty Z-Score" dataDxfId="20">
      <calculatedColumnFormula>(Table2[[#This Row],[1W Return vs Nifty]]-AVERAGE(Table2[1W Return vs Nifty]))/_xlfn.STDEV.P(Table2[1W Return vs Nifty])</calculatedColumnFormula>
    </tableColumn>
    <tableColumn id="21" xr3:uid="{0440877A-0A06-4706-A157-22EFDC63AA22}" name="20D EMA" dataDxfId="19"/>
    <tableColumn id="11" xr3:uid="{71868B0B-2762-4B12-91FC-2ADA89E819A7}" name="50D EMA"/>
    <tableColumn id="12" xr3:uid="{E1D6C4CC-21CA-4808-B8D4-0A65B377C85F}" name="200D EMA"/>
    <tableColumn id="13" xr3:uid="{8F902B87-53E1-4445-9769-64C103130A4E}" name="RSI Exponential â€“ 14D"/>
    <tableColumn id="25" xr3:uid="{FA3216F7-4AA6-4447-8DCC-FBDA5F2B53E6}" name="% Price above 20 EMA" dataDxfId="18">
      <calculatedColumnFormula>(Table2[[#This Row],[Close Price]]-Table2[[#This Row],[20D EMA]])/Table2[[#This Row],[20D EMA]]</calculatedColumnFormula>
    </tableColumn>
    <tableColumn id="24" xr3:uid="{D5731B16-566B-4A24-AC29-FD0830E7A279}" name="% Price above 50 EMA" dataDxfId="17">
      <calculatedColumnFormula>(Table2[[#This Row],[Close Price]]-Table2[[#This Row],[50D EMA]])/Table2[[#This Row],[50D EMA]]</calculatedColumnFormula>
    </tableColumn>
    <tableColumn id="23" xr3:uid="{40CA5951-99F6-40AF-A919-E266DD7B76BF}" name="% Price above 200 EMA" dataDxfId="16">
      <calculatedColumnFormula>(Table2[[#This Row],[Close Price]]-Table2[[#This Row],[200D EMA]])/Table2[[#This Row],[200D EMA]]</calculatedColumnFormula>
    </tableColumn>
    <tableColumn id="14" xr3:uid="{82788667-B5A2-409F-A02B-61C23B2E76C2}" name="Relative Volume"/>
    <tableColumn id="37" xr3:uid="{5D7A0EA7-1B10-43F0-96EB-7770507BB8D6}" name="Day Low" dataDxfId="15"/>
    <tableColumn id="36" xr3:uid="{D69ADD59-8E27-460C-8D40-A5A3B2F94A39}" name="Day High"/>
    <tableColumn id="35" xr3:uid="{9EFD1678-5050-455B-92FD-B4621E6A1C87}" name="Current Week Low"/>
    <tableColumn id="34" xr3:uid="{8F604620-D5B1-4F6D-AA79-189CA22764FE}" name="Current Week High"/>
    <tableColumn id="33" xr3:uid="{B345FBC1-EB49-48B6-9C5D-D10A63A8EDB3}" name="Current Month Low"/>
    <tableColumn id="32" xr3:uid="{CDBADC47-A187-4408-8525-B525582B6114}" name="Current Month High"/>
    <tableColumn id="31" xr3:uid="{ABE7B963-F49E-48B7-8288-8F2D12D449CC}" name="% Away From Day Low" dataDxfId="14">
      <calculatedColumnFormula>(Table2[[#This Row],[Close Price]]/Table2[[#This Row],[Day Low]])-1</calculatedColumnFormula>
    </tableColumn>
    <tableColumn id="30" xr3:uid="{F9EF4D9A-A34A-4935-A950-75351B0403E2}" name="% Away From Day High" dataDxfId="13">
      <calculatedColumnFormula>(Table2[[#This Row],[Day High]]/Table2[[#This Row],[Close Price]])-1</calculatedColumnFormula>
    </tableColumn>
    <tableColumn id="29" xr3:uid="{E9084285-2125-4295-9919-BE95067CA8F5}" name="% Away From Current Week Low" dataDxfId="12">
      <calculatedColumnFormula>(Table2[[#This Row],[Close Price]]/Table2[[#This Row],[Current Week Low]])-1</calculatedColumnFormula>
    </tableColumn>
    <tableColumn id="28" xr3:uid="{8A5B24B7-AD08-4DF7-A689-6E8C89A74911}" name="% Away From Current Week High" dataDxfId="11">
      <calculatedColumnFormula>(Table2[[#This Row],[Current Week High]]/Table2[[#This Row],[Close Price]])-1</calculatedColumnFormula>
    </tableColumn>
    <tableColumn id="27" xr3:uid="{66B8EE9D-E72A-47DC-A2A1-EE0D9BD89ADC}" name="% Away From Current Month Low" dataDxfId="10">
      <calculatedColumnFormula>(Table2[[#This Row],[Close Price]]/Table2[[#This Row],[Current Month Low]])-1</calculatedColumnFormula>
    </tableColumn>
    <tableColumn id="26" xr3:uid="{2D3BD331-4976-437F-9D3B-5AA430E84E8A}" name="% Away From Current Month High" dataDxfId="9">
      <calculatedColumnFormula>(Table2[[#This Row],[Current Month High]]/Table2[[#This Row],[Close Price]])-1</calculatedColumnFormula>
    </tableColumn>
    <tableColumn id="15" xr3:uid="{565FB40A-9F70-432D-92AB-BC208AADE798}" name="% Away From 52W High"/>
    <tableColumn id="16" xr3:uid="{EA56C5A0-9DD7-4B9F-BBD9-4C4A755EE236}" name="% Away From 52W Low"/>
    <tableColumn id="42" xr3:uid="{F1E7143F-B398-4D93-9A49-5401508F7BD9}" name="Uptrend" dataDxfId="8">
      <calculatedColumnFormula>IF(AND(Table2[[#This Row],[20D EMA]]&gt;Table2[[#This Row],[50D EMA]],Table2[[#This Row],[50D EMA]]&gt;Table2[[#This Row],[200D EMA]]),"Uptrend","Downtrend/NoTrend")</calculatedColumnFormula>
    </tableColumn>
    <tableColumn id="41" xr3:uid="{B861590C-4389-43E7-A9B3-9F84D5547C87}" name="Relative Strength Sector Index" dataDxfId="7"/>
    <tableColumn id="40" xr3:uid="{E5E3BC66-3355-4680-A166-F81728C27FE7}" name="Relative Strength Sector Index - Zone"/>
    <tableColumn id="39" xr3:uid="{A19D6948-AA6D-4CAB-87AC-BB49BE7D3E7C}" name="Rate of Change"/>
    <tableColumn id="38" xr3:uid="{30B787EE-707F-4890-B9D7-D46D3287A000}" name="Rate of Change - Zone"/>
    <tableColumn id="17" xr3:uid="{91F4BBE1-094A-4E9D-BE4C-F7D78D9EA53A}" name="Sharpe Ratio"/>
    <tableColumn id="43" xr3:uid="{7B664CD1-586F-4628-AD84-545539852047}" name="Sharpe Ratio Z-Score" dataDxfId="6">
      <calculatedColumnFormula>(Table2[[#This Row],[Sharpe Ratio]]-AVERAGE(Table2[Sharpe Ratio]))/_xlfn.STDEV.P(Table2[Sharpe Ratio])</calculatedColumnFormula>
    </tableColumn>
    <tableColumn id="44" xr3:uid="{D439EDAF-7326-4CF9-BABB-0FFF11B3A7A1}" name="Score" dataDxfId="5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  <tableColumn id="45" xr3:uid="{D93E6599-2A64-4C2C-9569-95EB5ECE7F74}" name="Rank 1Y" dataDxfId="4">
      <calculatedColumnFormula>_xlfn.RANK.AVG(Table2[[#This Row],[1Y Return vs Nifty Z-Score]],Table2[1Y Return vs Nifty Z-Score])</calculatedColumnFormula>
    </tableColumn>
    <tableColumn id="46" xr3:uid="{4ACCE5E0-03A6-4B32-9195-47D2EDD06080}" name="Rank 6M" dataDxfId="3">
      <calculatedColumnFormula>_xlfn.RANK.AVG(Table2[[#This Row],[6M Return vs Nifty Z-Score]],Table2[6M Return vs Nifty Z-Score])</calculatedColumnFormula>
    </tableColumn>
    <tableColumn id="47" xr3:uid="{7FA337B6-171E-47BB-8D89-1AF71B571BED}" name="Rank Sharpe" dataDxfId="2">
      <calculatedColumnFormula>_xlfn.RANK.AVG(Table2[[#This Row],[Sharpe Ratio Z-Score]],Table2[Sharpe Ratio Z-Score])</calculatedColumnFormula>
    </tableColumn>
    <tableColumn id="48" xr3:uid="{05C504CC-083F-4AFD-8433-B5357FDD5EB7}" name="Avg" dataDxfId="1">
      <calculatedColumnFormula>(Table2[[#This Row],[Rank 1Y]]+Table2[[#This Row],[Rank 6M]]+Table2[[#This Row],[Rank Sharpe]])/3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8DA208-FC42-4C8F-921E-F16D459999DD}" name="Table1" displayName="Table1" ref="A1:Q5081" totalsRowShown="0">
  <autoFilter ref="A1:Q5081" xr:uid="{118DA208-FC42-4C8F-921E-F16D459999DD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24FD51C8-9766-4B80-BBCD-F78088E3499B}" name="Name"/>
    <tableColumn id="2" xr3:uid="{0F1A99CD-9058-4313-98EA-552FD8F565AC}" name="Ticker"/>
    <tableColumn id="17" xr3:uid="{361B7973-BCF1-4D3B-BF82-79752329239E}" name="Industry" dataDxfId="0">
      <calculatedColumnFormula>IFERROR(VLOOKUP(Table1[[#This Row],[Ticker]],[1]!Table1[[Symbol]:[Industry]],2,FALSE),"-")</calculatedColumnFormula>
    </tableColumn>
    <tableColumn id="3" xr3:uid="{67CC532F-4BF2-4910-AF80-1789C2D287E4}" name="Sub-Sector"/>
    <tableColumn id="4" xr3:uid="{61515ECE-9C52-4E98-9D9E-10872A291C1F}" name="Market Cap"/>
    <tableColumn id="5" xr3:uid="{F55AE66F-F762-44A9-B108-6398866C611E}" name="Close Price"/>
    <tableColumn id="6" xr3:uid="{60198018-BC3A-40CA-AA8D-AA1299213E24}" name="1Y Return vs Nifty"/>
    <tableColumn id="7" xr3:uid="{73BE1C39-6CE7-4BC3-B534-4F31DF7E84F6}" name="1M Return vs Nifty"/>
    <tableColumn id="8" xr3:uid="{971C6B21-E8BF-460B-83E7-3FFF16AA47BB}" name="6M Return vs Nifty"/>
    <tableColumn id="9" xr3:uid="{7E34A94F-D7C5-45EF-9AF8-21EB30DBF202}" name="1W Return vs Nifty"/>
    <tableColumn id="10" xr3:uid="{A715DD9D-2EEA-462C-BC13-6F5B88CF076D}" name="50D EMA"/>
    <tableColumn id="11" xr3:uid="{76ED1B76-89F0-4DDA-BB58-EA788A08A725}" name="200D EMA"/>
    <tableColumn id="12" xr3:uid="{AE4DBFC9-8947-4BCA-BE61-0B8C3C980F5D}" name="RSI Exponential â€“ 14D"/>
    <tableColumn id="13" xr3:uid="{BD4A626E-D267-4C0F-903F-A9CF3DD098AE}" name="Relative Volume"/>
    <tableColumn id="14" xr3:uid="{01967ABE-5D2A-4E8F-8A38-92A55ABD9508}" name="% Away From 52W High"/>
    <tableColumn id="15" xr3:uid="{9D90D242-C9AE-4566-B681-F16D4DE86B6D}" name="% Away From 52W Low"/>
    <tableColumn id="16" xr3:uid="{4826C4B9-E06C-42AB-B41A-64E2FD998D9B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9D821-1517-4585-AAD0-F0F89282FF97}">
  <dimension ref="A1:Z122"/>
  <sheetViews>
    <sheetView topLeftCell="N1" workbookViewId="0">
      <selection activeCell="O3" sqref="O3"/>
    </sheetView>
  </sheetViews>
  <sheetFormatPr defaultRowHeight="14.4" x14ac:dyDescent="0.3"/>
  <cols>
    <col min="1" max="1" width="37.109375" bestFit="1" customWidth="1"/>
    <col min="2" max="2" width="8.33203125" bestFit="1" customWidth="1"/>
    <col min="3" max="3" width="10.44140625" bestFit="1" customWidth="1"/>
    <col min="4" max="4" width="21.77734375" bestFit="1" customWidth="1"/>
    <col min="5" max="5" width="21.6640625" bestFit="1" customWidth="1"/>
    <col min="6" max="6" width="19.44140625" bestFit="1" customWidth="1"/>
    <col min="7" max="7" width="18.5546875" bestFit="1" customWidth="1"/>
    <col min="8" max="8" width="8" bestFit="1" customWidth="1"/>
    <col min="9" max="9" width="17.6640625" bestFit="1" customWidth="1"/>
    <col min="10" max="10" width="22.44140625" bestFit="1" customWidth="1"/>
    <col min="11" max="11" width="23" bestFit="1" customWidth="1"/>
    <col min="12" max="12" width="31.77734375" bestFit="1" customWidth="1"/>
    <col min="13" max="13" width="32.21875" bestFit="1" customWidth="1"/>
    <col min="14" max="14" width="32.44140625" bestFit="1" customWidth="1"/>
    <col min="15" max="15" width="32.88671875" bestFit="1" customWidth="1"/>
    <col min="16" max="16" width="23.77734375" bestFit="1" customWidth="1"/>
    <col min="17" max="17" width="23.33203125" bestFit="1" customWidth="1"/>
    <col min="18" max="18" width="23.5546875" bestFit="1" customWidth="1"/>
    <col min="19" max="19" width="22.21875" bestFit="1" customWidth="1"/>
    <col min="20" max="20" width="23.33203125" bestFit="1" customWidth="1"/>
    <col min="21" max="21" width="22.21875" bestFit="1" customWidth="1"/>
    <col min="22" max="22" width="14" bestFit="1" customWidth="1"/>
    <col min="23" max="23" width="7.88671875" bestFit="1" customWidth="1"/>
    <col min="24" max="24" width="7.44140625" bestFit="1" customWidth="1"/>
    <col min="25" max="25" width="9.77734375" bestFit="1" customWidth="1"/>
    <col min="26" max="26" width="8.88671875" bestFit="1" customWidth="1"/>
  </cols>
  <sheetData>
    <row r="1" spans="1:26" x14ac:dyDescent="0.3">
      <c r="A1" t="s">
        <v>2</v>
      </c>
      <c r="B1" t="s">
        <v>10447</v>
      </c>
      <c r="C1" t="s">
        <v>10433</v>
      </c>
      <c r="D1" t="s">
        <v>10448</v>
      </c>
      <c r="E1" t="s">
        <v>10449</v>
      </c>
      <c r="F1" t="s">
        <v>7</v>
      </c>
      <c r="G1" t="s">
        <v>5</v>
      </c>
      <c r="H1" t="s">
        <v>10450</v>
      </c>
      <c r="I1" t="s">
        <v>12</v>
      </c>
      <c r="J1" t="s">
        <v>10427</v>
      </c>
      <c r="K1" t="s">
        <v>10428</v>
      </c>
      <c r="L1" t="s">
        <v>10429</v>
      </c>
      <c r="M1" t="s">
        <v>10430</v>
      </c>
      <c r="N1" t="s">
        <v>10431</v>
      </c>
      <c r="O1" t="s">
        <v>10432</v>
      </c>
      <c r="P1" t="s">
        <v>13</v>
      </c>
      <c r="Q1" t="s">
        <v>14</v>
      </c>
      <c r="R1" t="s">
        <v>10451</v>
      </c>
      <c r="S1" t="s">
        <v>10419</v>
      </c>
      <c r="T1" t="s">
        <v>10420</v>
      </c>
      <c r="U1" t="s">
        <v>10437</v>
      </c>
      <c r="V1" t="s">
        <v>15</v>
      </c>
      <c r="W1" t="s">
        <v>10442</v>
      </c>
      <c r="X1" t="s">
        <v>10452</v>
      </c>
      <c r="Y1" t="s">
        <v>10453</v>
      </c>
      <c r="Z1" t="s">
        <v>10454</v>
      </c>
    </row>
    <row r="2" spans="1:26" x14ac:dyDescent="0.3">
      <c r="A2" t="s">
        <v>1263</v>
      </c>
      <c r="B2">
        <f>COUNTIFS(Table2[Sub-Sector],Table3[[#This Row],[Sub-Sector]])</f>
        <v>1</v>
      </c>
      <c r="C2" s="2">
        <f>COUNTIFS(Table2[Sub-Sector],Table3[[#This Row],[Sub-Sector]],Table2[Uptrend],"Uptrend")/Table3[[#This Row],[Count]]</f>
        <v>1</v>
      </c>
      <c r="D2" s="2">
        <f>COUNTIFS(Table2[Sub-Sector],Table3[[#This Row],[Sub-Sector]],Table2[1W Return vs Nifty],"&gt;=5")/Table3[[#This Row],[Count]]</f>
        <v>1</v>
      </c>
      <c r="E2" s="2">
        <f>COUNTIFS(Table2[Sub-Sector],Table3[[#This Row],[Sub-Sector]],Table2[1M Return vs Nifty],"&gt;=5")/Table3[[#This Row],[Count]]</f>
        <v>1</v>
      </c>
      <c r="F2" s="2">
        <f>COUNTIFS(Table2[Sub-Sector],Table3[[#This Row],[Sub-Sector]],Table2[6M Return vs Nifty],"&gt;=10")/Table3[[#This Row],[Count]]</f>
        <v>1</v>
      </c>
      <c r="G2" s="2">
        <f>COUNTIFS(Table2[Sub-Sector],Table3[[#This Row],[Sub-Sector]],Table2[1Y Return vs Nifty],"&gt;=10")/Table3[[#This Row],[Count]]</f>
        <v>1</v>
      </c>
      <c r="H2" s="2">
        <f>COUNTIFS(Table2[Sub-Sector],Table3[[#This Row],[Sub-Sector]],Table2[RSI Exponential â€“ 14D],"&gt;=50")/Table3[[#This Row],[Count]]</f>
        <v>1</v>
      </c>
      <c r="I2" s="2">
        <f>COUNTIFS(Table2[Sub-Sector],Table3[[#This Row],[Sub-Sector]],Table2[Relative Volume],"&gt;=1")/Table3[[#This Row],[Count]]</f>
        <v>1</v>
      </c>
      <c r="J2" s="2">
        <f>COUNTIFS(Table2[Sub-Sector],Table3[[#This Row],[Sub-Sector]],Table2[% Away From Day Low],"&gt;=0.05")/Table3[[#This Row],[Count]]</f>
        <v>0</v>
      </c>
      <c r="K2" s="2">
        <f>COUNTIFS(Table2[Sub-Sector],Table3[[#This Row],[Sub-Sector]],Table2[% Away From Day High],"&lt;=0.05")/Table3[[#This Row],[Count]]</f>
        <v>1</v>
      </c>
      <c r="L2" s="2">
        <f>COUNTIFS(Table2[Sub-Sector],Table3[[#This Row],[Sub-Sector]],Table2[% Away From Current Week Low],"&gt;=0.05")/Table3[[#This Row],[Count]]</f>
        <v>0</v>
      </c>
      <c r="M2" s="2">
        <f>COUNTIFS(Table2[Sub-Sector],Table3[[#This Row],[Sub-Sector]],Table2[% Away From Current Week High],"&lt;=0.05")/Table3[[#This Row],[Count]]</f>
        <v>1</v>
      </c>
      <c r="N2" s="2">
        <f>COUNTIFS(Table2[Sub-Sector],Table3[[#This Row],[Sub-Sector]],Table2[% Away From Current Month Low],"&gt;=0.05")/Table3[[#This Row],[Count]]</f>
        <v>1</v>
      </c>
      <c r="O2" s="2">
        <f>COUNTIFS(Table2[Sub-Sector],Table3[[#This Row],[Sub-Sector]],Table2[% Away From Current Month High],"&lt;=0.05")/Table3[[#This Row],[Count]]</f>
        <v>1</v>
      </c>
      <c r="P2" s="2">
        <f>COUNTIFS(Table2[Sub-Sector],Table3[[#This Row],[Sub-Sector]],Table2[% Away From 52W High],"&lt;=10")/Table3[[#This Row],[Count]]</f>
        <v>1</v>
      </c>
      <c r="Q2" s="2">
        <f>COUNTIFS(Table2[Sub-Sector],Table3[[#This Row],[Sub-Sector]],Table2[% Away From 52W Low],"&gt;=10")/Table3[[#This Row],[Count]]</f>
        <v>1</v>
      </c>
      <c r="R2" s="2">
        <f>COUNTIFS(Table2[Sub-Sector],Table3[[#This Row],[Sub-Sector]],Table2[% Price above 20 EMA],"&gt;=0")/Table3[[#This Row],[Count]]</f>
        <v>1</v>
      </c>
      <c r="S2" s="2">
        <f>COUNTIFS(Table2[Sub-Sector],Table3[[#This Row],[Sub-Sector]],Table2[% Price above 50 EMA],"&gt;=0")/Table3[[#This Row],[Count]]</f>
        <v>1</v>
      </c>
      <c r="T2" s="2">
        <f>COUNTIFS(Table2[Sub-Sector],Table3[[#This Row],[Sub-Sector]],Table2[% Price above 200 EMA],"&gt;=0")/Table3[[#This Row],[Count]]</f>
        <v>1</v>
      </c>
      <c r="U2" s="2">
        <f>COUNTIFS(Table2[Sub-Sector],Table3[[#This Row],[Sub-Sector]],Table2[Rate of Change - Zone],"Positive")/Table3[[#This Row],[Count]]</f>
        <v>1</v>
      </c>
      <c r="V2" s="2">
        <f>COUNTIFS(Table2[Sub-Sector],Table3[[#This Row],[Sub-Sector]],Table2[Sharpe Ratio],"&gt;=0.10")/Table3[[#This Row],[Count]]</f>
        <v>1</v>
      </c>
      <c r="W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62.5</v>
      </c>
      <c r="X2">
        <f>_xlfn.RANK.AVG(Table3[[#This Row],[Score]],Table3[Score],1)</f>
        <v>1</v>
      </c>
      <c r="Y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42.5</v>
      </c>
      <c r="Z2">
        <f>_xlfn.RANK.AVG(Table3[[#This Row],[Score 2 ]],Table3[[Score 2 ]],1)</f>
        <v>1</v>
      </c>
    </row>
    <row r="3" spans="1:26" x14ac:dyDescent="0.3">
      <c r="A3" t="s">
        <v>86</v>
      </c>
      <c r="B3">
        <f>COUNTIFS(Table2[Sub-Sector],Table3[[#This Row],[Sub-Sector]])</f>
        <v>3</v>
      </c>
      <c r="C3" s="2">
        <f>COUNTIFS(Table2[Sub-Sector],Table3[[#This Row],[Sub-Sector]],Table2[Uptrend],"Uptrend")/Table3[[#This Row],[Count]]</f>
        <v>1</v>
      </c>
      <c r="D3" s="2">
        <f>COUNTIFS(Table2[Sub-Sector],Table3[[#This Row],[Sub-Sector]],Table2[1W Return vs Nifty],"&gt;=5")/Table3[[#This Row],[Count]]</f>
        <v>0</v>
      </c>
      <c r="E3" s="2">
        <f>COUNTIFS(Table2[Sub-Sector],Table3[[#This Row],[Sub-Sector]],Table2[1M Return vs Nifty],"&gt;=5")/Table3[[#This Row],[Count]]</f>
        <v>0.66666666666666663</v>
      </c>
      <c r="F3" s="2">
        <f>COUNTIFS(Table2[Sub-Sector],Table3[[#This Row],[Sub-Sector]],Table2[6M Return vs Nifty],"&gt;=10")/Table3[[#This Row],[Count]]</f>
        <v>1</v>
      </c>
      <c r="G3" s="2">
        <f>COUNTIFS(Table2[Sub-Sector],Table3[[#This Row],[Sub-Sector]],Table2[1Y Return vs Nifty],"&gt;=10")/Table3[[#This Row],[Count]]</f>
        <v>1</v>
      </c>
      <c r="H3" s="2">
        <f>COUNTIFS(Table2[Sub-Sector],Table3[[#This Row],[Sub-Sector]],Table2[RSI Exponential â€“ 14D],"&gt;=50")/Table3[[#This Row],[Count]]</f>
        <v>1</v>
      </c>
      <c r="I3" s="2">
        <f>COUNTIFS(Table2[Sub-Sector],Table3[[#This Row],[Sub-Sector]],Table2[Relative Volume],"&gt;=1")/Table3[[#This Row],[Count]]</f>
        <v>0.66666666666666663</v>
      </c>
      <c r="J3" s="2">
        <f>COUNTIFS(Table2[Sub-Sector],Table3[[#This Row],[Sub-Sector]],Table2[% Away From Day Low],"&gt;=0.05")/Table3[[#This Row],[Count]]</f>
        <v>0</v>
      </c>
      <c r="K3" s="2">
        <f>COUNTIFS(Table2[Sub-Sector],Table3[[#This Row],[Sub-Sector]],Table2[% Away From Day High],"&lt;=0.05")/Table3[[#This Row],[Count]]</f>
        <v>1</v>
      </c>
      <c r="L3" s="2">
        <f>COUNTIFS(Table2[Sub-Sector],Table3[[#This Row],[Sub-Sector]],Table2[% Away From Current Week Low],"&gt;=0.05")/Table3[[#This Row],[Count]]</f>
        <v>0</v>
      </c>
      <c r="M3" s="2">
        <f>COUNTIFS(Table2[Sub-Sector],Table3[[#This Row],[Sub-Sector]],Table2[% Away From Current Week High],"&lt;=0.05")/Table3[[#This Row],[Count]]</f>
        <v>1</v>
      </c>
      <c r="N3" s="2">
        <f>COUNTIFS(Table2[Sub-Sector],Table3[[#This Row],[Sub-Sector]],Table2[% Away From Current Month Low],"&gt;=0.05")/Table3[[#This Row],[Count]]</f>
        <v>0.66666666666666663</v>
      </c>
      <c r="O3" s="2">
        <f>COUNTIFS(Table2[Sub-Sector],Table3[[#This Row],[Sub-Sector]],Table2[% Away From Current Month High],"&lt;=0.05")/Table3[[#This Row],[Count]]</f>
        <v>1</v>
      </c>
      <c r="P3" s="2">
        <f>COUNTIFS(Table2[Sub-Sector],Table3[[#This Row],[Sub-Sector]],Table2[% Away From 52W High],"&lt;=10")/Table3[[#This Row],[Count]]</f>
        <v>1</v>
      </c>
      <c r="Q3" s="2">
        <f>COUNTIFS(Table2[Sub-Sector],Table3[[#This Row],[Sub-Sector]],Table2[% Away From 52W Low],"&gt;=10")/Table3[[#This Row],[Count]]</f>
        <v>1</v>
      </c>
      <c r="R3" s="2">
        <f>COUNTIFS(Table2[Sub-Sector],Table3[[#This Row],[Sub-Sector]],Table2[% Price above 20 EMA],"&gt;=0")/Table3[[#This Row],[Count]]</f>
        <v>1</v>
      </c>
      <c r="S3" s="2">
        <f>COUNTIFS(Table2[Sub-Sector],Table3[[#This Row],[Sub-Sector]],Table2[% Price above 50 EMA],"&gt;=0")/Table3[[#This Row],[Count]]</f>
        <v>1</v>
      </c>
      <c r="T3" s="2">
        <f>COUNTIFS(Table2[Sub-Sector],Table3[[#This Row],[Sub-Sector]],Table2[% Price above 200 EMA],"&gt;=0")/Table3[[#This Row],[Count]]</f>
        <v>1</v>
      </c>
      <c r="U3" s="2">
        <f>COUNTIFS(Table2[Sub-Sector],Table3[[#This Row],[Sub-Sector]],Table2[Rate of Change - Zone],"Positive")/Table3[[#This Row],[Count]]</f>
        <v>1</v>
      </c>
      <c r="V3" s="2">
        <f>COUNTIFS(Table2[Sub-Sector],Table3[[#This Row],[Sub-Sector]],Table2[Sharpe Ratio],"&gt;=0.10")/Table3[[#This Row],[Count]]</f>
        <v>0.66666666666666663</v>
      </c>
      <c r="W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146</v>
      </c>
      <c r="X3">
        <f>_xlfn.RANK.AVG(Table3[[#This Row],[Score]],Table3[Score],1)</f>
        <v>2</v>
      </c>
      <c r="Y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51</v>
      </c>
      <c r="Z3">
        <f>_xlfn.RANK.AVG(Table3[[#This Row],[Score 2 ]],Table3[[Score 2 ]],1)</f>
        <v>2</v>
      </c>
    </row>
    <row r="4" spans="1:26" x14ac:dyDescent="0.3">
      <c r="A4" t="s">
        <v>244</v>
      </c>
      <c r="B4">
        <f>COUNTIFS(Table2[Sub-Sector],Table3[[#This Row],[Sub-Sector]])</f>
        <v>2</v>
      </c>
      <c r="C4" s="2">
        <f>COUNTIFS(Table2[Sub-Sector],Table3[[#This Row],[Sub-Sector]],Table2[Uptrend],"Uptrend")/Table3[[#This Row],[Count]]</f>
        <v>1</v>
      </c>
      <c r="D4" s="2">
        <f>COUNTIFS(Table2[Sub-Sector],Table3[[#This Row],[Sub-Sector]],Table2[1W Return vs Nifty],"&gt;=5")/Table3[[#This Row],[Count]]</f>
        <v>0</v>
      </c>
      <c r="E4" s="2">
        <f>COUNTIFS(Table2[Sub-Sector],Table3[[#This Row],[Sub-Sector]],Table2[1M Return vs Nifty],"&gt;=5")/Table3[[#This Row],[Count]]</f>
        <v>0</v>
      </c>
      <c r="F4" s="2">
        <f>COUNTIFS(Table2[Sub-Sector],Table3[[#This Row],[Sub-Sector]],Table2[6M Return vs Nifty],"&gt;=10")/Table3[[#This Row],[Count]]</f>
        <v>1</v>
      </c>
      <c r="G4" s="2">
        <f>COUNTIFS(Table2[Sub-Sector],Table3[[#This Row],[Sub-Sector]],Table2[1Y Return vs Nifty],"&gt;=10")/Table3[[#This Row],[Count]]</f>
        <v>1</v>
      </c>
      <c r="H4" s="2">
        <f>COUNTIFS(Table2[Sub-Sector],Table3[[#This Row],[Sub-Sector]],Table2[RSI Exponential â€“ 14D],"&gt;=50")/Table3[[#This Row],[Count]]</f>
        <v>1</v>
      </c>
      <c r="I4" s="2">
        <f>COUNTIFS(Table2[Sub-Sector],Table3[[#This Row],[Sub-Sector]],Table2[Relative Volume],"&gt;=1")/Table3[[#This Row],[Count]]</f>
        <v>1</v>
      </c>
      <c r="J4" s="2">
        <f>COUNTIFS(Table2[Sub-Sector],Table3[[#This Row],[Sub-Sector]],Table2[% Away From Day Low],"&gt;=0.05")/Table3[[#This Row],[Count]]</f>
        <v>0</v>
      </c>
      <c r="K4" s="2">
        <f>COUNTIFS(Table2[Sub-Sector],Table3[[#This Row],[Sub-Sector]],Table2[% Away From Day High],"&lt;=0.05")/Table3[[#This Row],[Count]]</f>
        <v>0.5</v>
      </c>
      <c r="L4" s="2">
        <f>COUNTIFS(Table2[Sub-Sector],Table3[[#This Row],[Sub-Sector]],Table2[% Away From Current Week Low],"&gt;=0.05")/Table3[[#This Row],[Count]]</f>
        <v>0</v>
      </c>
      <c r="M4" s="2">
        <f>COUNTIFS(Table2[Sub-Sector],Table3[[#This Row],[Sub-Sector]],Table2[% Away From Current Week High],"&lt;=0.05")/Table3[[#This Row],[Count]]</f>
        <v>0.5</v>
      </c>
      <c r="N4" s="2">
        <f>COUNTIFS(Table2[Sub-Sector],Table3[[#This Row],[Sub-Sector]],Table2[% Away From Current Month Low],"&gt;=0.05")/Table3[[#This Row],[Count]]</f>
        <v>0.5</v>
      </c>
      <c r="O4" s="2">
        <f>COUNTIFS(Table2[Sub-Sector],Table3[[#This Row],[Sub-Sector]],Table2[% Away From Current Month High],"&lt;=0.05")/Table3[[#This Row],[Count]]</f>
        <v>0.5</v>
      </c>
      <c r="P4" s="2">
        <f>COUNTIFS(Table2[Sub-Sector],Table3[[#This Row],[Sub-Sector]],Table2[% Away From 52W High],"&lt;=10")/Table3[[#This Row],[Count]]</f>
        <v>0.5</v>
      </c>
      <c r="Q4" s="2">
        <f>COUNTIFS(Table2[Sub-Sector],Table3[[#This Row],[Sub-Sector]],Table2[% Away From 52W Low],"&gt;=10")/Table3[[#This Row],[Count]]</f>
        <v>1</v>
      </c>
      <c r="R4" s="2">
        <f>COUNTIFS(Table2[Sub-Sector],Table3[[#This Row],[Sub-Sector]],Table2[% Price above 20 EMA],"&gt;=0")/Table3[[#This Row],[Count]]</f>
        <v>0.5</v>
      </c>
      <c r="S4" s="2">
        <f>COUNTIFS(Table2[Sub-Sector],Table3[[#This Row],[Sub-Sector]],Table2[% Price above 50 EMA],"&gt;=0")/Table3[[#This Row],[Count]]</f>
        <v>0.5</v>
      </c>
      <c r="T4" s="2">
        <f>COUNTIFS(Table2[Sub-Sector],Table3[[#This Row],[Sub-Sector]],Table2[% Price above 200 EMA],"&gt;=0")/Table3[[#This Row],[Count]]</f>
        <v>1</v>
      </c>
      <c r="U4" s="2">
        <f>COUNTIFS(Table2[Sub-Sector],Table3[[#This Row],[Sub-Sector]],Table2[Rate of Change - Zone],"Positive")/Table3[[#This Row],[Count]]</f>
        <v>0.5</v>
      </c>
      <c r="V4" s="2">
        <f>COUNTIFS(Table2[Sub-Sector],Table3[[#This Row],[Sub-Sector]],Table2[Sharpe Ratio],"&gt;=0.10")/Table3[[#This Row],[Count]]</f>
        <v>0.5</v>
      </c>
      <c r="W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275.5</v>
      </c>
      <c r="X4">
        <f>_xlfn.RANK.AVG(Table3[[#This Row],[Score]],Table3[Score],1)</f>
        <v>14</v>
      </c>
      <c r="Y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95</v>
      </c>
      <c r="Z4">
        <f>_xlfn.RANK.AVG(Table3[[#This Row],[Score 2 ]],Table3[[Score 2 ]],1)</f>
        <v>3</v>
      </c>
    </row>
    <row r="5" spans="1:26" x14ac:dyDescent="0.3">
      <c r="A5" t="s">
        <v>57</v>
      </c>
      <c r="B5">
        <f>COUNTIFS(Table2[Sub-Sector],Table3[[#This Row],[Sub-Sector]])</f>
        <v>6</v>
      </c>
      <c r="C5" s="2">
        <f>COUNTIFS(Table2[Sub-Sector],Table3[[#This Row],[Sub-Sector]],Table2[Uptrend],"Uptrend")/Table3[[#This Row],[Count]]</f>
        <v>0.66666666666666663</v>
      </c>
      <c r="D5" s="2">
        <f>COUNTIFS(Table2[Sub-Sector],Table3[[#This Row],[Sub-Sector]],Table2[1W Return vs Nifty],"&gt;=5")/Table3[[#This Row],[Count]]</f>
        <v>0.16666666666666666</v>
      </c>
      <c r="E5" s="2">
        <f>COUNTIFS(Table2[Sub-Sector],Table3[[#This Row],[Sub-Sector]],Table2[1M Return vs Nifty],"&gt;=5")/Table3[[#This Row],[Count]]</f>
        <v>0</v>
      </c>
      <c r="F5" s="2">
        <f>COUNTIFS(Table2[Sub-Sector],Table3[[#This Row],[Sub-Sector]],Table2[6M Return vs Nifty],"&gt;=10")/Table3[[#This Row],[Count]]</f>
        <v>1</v>
      </c>
      <c r="G5" s="2">
        <f>COUNTIFS(Table2[Sub-Sector],Table3[[#This Row],[Sub-Sector]],Table2[1Y Return vs Nifty],"&gt;=10")/Table3[[#This Row],[Count]]</f>
        <v>1</v>
      </c>
      <c r="H5" s="2">
        <f>COUNTIFS(Table2[Sub-Sector],Table3[[#This Row],[Sub-Sector]],Table2[RSI Exponential â€“ 14D],"&gt;=50")/Table3[[#This Row],[Count]]</f>
        <v>0.66666666666666663</v>
      </c>
      <c r="I5" s="2">
        <f>COUNTIFS(Table2[Sub-Sector],Table3[[#This Row],[Sub-Sector]],Table2[Relative Volume],"&gt;=1")/Table3[[#This Row],[Count]]</f>
        <v>0.33333333333333331</v>
      </c>
      <c r="J5" s="2">
        <f>COUNTIFS(Table2[Sub-Sector],Table3[[#This Row],[Sub-Sector]],Table2[% Away From Day Low],"&gt;=0.05")/Table3[[#This Row],[Count]]</f>
        <v>0</v>
      </c>
      <c r="K5" s="2">
        <f>COUNTIFS(Table2[Sub-Sector],Table3[[#This Row],[Sub-Sector]],Table2[% Away From Day High],"&lt;=0.05")/Table3[[#This Row],[Count]]</f>
        <v>1</v>
      </c>
      <c r="L5" s="2">
        <f>COUNTIFS(Table2[Sub-Sector],Table3[[#This Row],[Sub-Sector]],Table2[% Away From Current Week Low],"&gt;=0.05")/Table3[[#This Row],[Count]]</f>
        <v>0</v>
      </c>
      <c r="M5" s="2">
        <f>COUNTIFS(Table2[Sub-Sector],Table3[[#This Row],[Sub-Sector]],Table2[% Away From Current Week High],"&lt;=0.05")/Table3[[#This Row],[Count]]</f>
        <v>1</v>
      </c>
      <c r="N5" s="2">
        <f>COUNTIFS(Table2[Sub-Sector],Table3[[#This Row],[Sub-Sector]],Table2[% Away From Current Month Low],"&gt;=0.05")/Table3[[#This Row],[Count]]</f>
        <v>1</v>
      </c>
      <c r="O5" s="2">
        <f>COUNTIFS(Table2[Sub-Sector],Table3[[#This Row],[Sub-Sector]],Table2[% Away From Current Month High],"&lt;=0.05")/Table3[[#This Row],[Count]]</f>
        <v>0.83333333333333337</v>
      </c>
      <c r="P5" s="2">
        <f>COUNTIFS(Table2[Sub-Sector],Table3[[#This Row],[Sub-Sector]],Table2[% Away From 52W High],"&lt;=10")/Table3[[#This Row],[Count]]</f>
        <v>0.66666666666666663</v>
      </c>
      <c r="Q5" s="2">
        <f>COUNTIFS(Table2[Sub-Sector],Table3[[#This Row],[Sub-Sector]],Table2[% Away From 52W Low],"&gt;=10")/Table3[[#This Row],[Count]]</f>
        <v>1</v>
      </c>
      <c r="R5" s="2">
        <f>COUNTIFS(Table2[Sub-Sector],Table3[[#This Row],[Sub-Sector]],Table2[% Price above 20 EMA],"&gt;=0")/Table3[[#This Row],[Count]]</f>
        <v>0.83333333333333337</v>
      </c>
      <c r="S5" s="2">
        <f>COUNTIFS(Table2[Sub-Sector],Table3[[#This Row],[Sub-Sector]],Table2[% Price above 50 EMA],"&gt;=0")/Table3[[#This Row],[Count]]</f>
        <v>0.83333333333333337</v>
      </c>
      <c r="T5" s="2">
        <f>COUNTIFS(Table2[Sub-Sector],Table3[[#This Row],[Sub-Sector]],Table2[% Price above 200 EMA],"&gt;=0")/Table3[[#This Row],[Count]]</f>
        <v>1</v>
      </c>
      <c r="U5" s="2">
        <f>COUNTIFS(Table2[Sub-Sector],Table3[[#This Row],[Sub-Sector]],Table2[Rate of Change - Zone],"Positive")/Table3[[#This Row],[Count]]</f>
        <v>0.83333333333333337</v>
      </c>
      <c r="V5" s="2">
        <f>COUNTIFS(Table2[Sub-Sector],Table3[[#This Row],[Sub-Sector]],Table2[Sharpe Ratio],"&gt;=0.10")/Table3[[#This Row],[Count]]</f>
        <v>0.5</v>
      </c>
      <c r="W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266</v>
      </c>
      <c r="X5">
        <f>_xlfn.RANK.AVG(Table3[[#This Row],[Score]],Table3[Score],1)</f>
        <v>13</v>
      </c>
      <c r="Y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100</v>
      </c>
      <c r="Z5">
        <f>_xlfn.RANK.AVG(Table3[[#This Row],[Score 2 ]],Table3[[Score 2 ]],1)</f>
        <v>4</v>
      </c>
    </row>
    <row r="6" spans="1:26" x14ac:dyDescent="0.3">
      <c r="A6" t="s">
        <v>111</v>
      </c>
      <c r="B6">
        <f>COUNTIFS(Table2[Sub-Sector],Table3[[#This Row],[Sub-Sector]])</f>
        <v>3</v>
      </c>
      <c r="C6" s="2">
        <f>COUNTIFS(Table2[Sub-Sector],Table3[[#This Row],[Sub-Sector]],Table2[Uptrend],"Uptrend")/Table3[[#This Row],[Count]]</f>
        <v>1</v>
      </c>
      <c r="D6" s="2">
        <f>COUNTIFS(Table2[Sub-Sector],Table3[[#This Row],[Sub-Sector]],Table2[1W Return vs Nifty],"&gt;=5")/Table3[[#This Row],[Count]]</f>
        <v>0</v>
      </c>
      <c r="E6" s="2">
        <f>COUNTIFS(Table2[Sub-Sector],Table3[[#This Row],[Sub-Sector]],Table2[1M Return vs Nifty],"&gt;=5")/Table3[[#This Row],[Count]]</f>
        <v>0</v>
      </c>
      <c r="F6" s="2">
        <f>COUNTIFS(Table2[Sub-Sector],Table3[[#This Row],[Sub-Sector]],Table2[6M Return vs Nifty],"&gt;=10")/Table3[[#This Row],[Count]]</f>
        <v>0.66666666666666663</v>
      </c>
      <c r="G6" s="2">
        <f>COUNTIFS(Table2[Sub-Sector],Table3[[#This Row],[Sub-Sector]],Table2[1Y Return vs Nifty],"&gt;=10")/Table3[[#This Row],[Count]]</f>
        <v>1</v>
      </c>
      <c r="H6" s="2">
        <f>COUNTIFS(Table2[Sub-Sector],Table3[[#This Row],[Sub-Sector]],Table2[RSI Exponential â€“ 14D],"&gt;=50")/Table3[[#This Row],[Count]]</f>
        <v>1</v>
      </c>
      <c r="I6" s="2">
        <f>COUNTIFS(Table2[Sub-Sector],Table3[[#This Row],[Sub-Sector]],Table2[Relative Volume],"&gt;=1")/Table3[[#This Row],[Count]]</f>
        <v>0.33333333333333331</v>
      </c>
      <c r="J6" s="2">
        <f>COUNTIFS(Table2[Sub-Sector],Table3[[#This Row],[Sub-Sector]],Table2[% Away From Day Low],"&gt;=0.05")/Table3[[#This Row],[Count]]</f>
        <v>0.33333333333333331</v>
      </c>
      <c r="K6" s="2">
        <f>COUNTIFS(Table2[Sub-Sector],Table3[[#This Row],[Sub-Sector]],Table2[% Away From Day High],"&lt;=0.05")/Table3[[#This Row],[Count]]</f>
        <v>1</v>
      </c>
      <c r="L6" s="2">
        <f>COUNTIFS(Table2[Sub-Sector],Table3[[#This Row],[Sub-Sector]],Table2[% Away From Current Week Low],"&gt;=0.05")/Table3[[#This Row],[Count]]</f>
        <v>0.33333333333333331</v>
      </c>
      <c r="M6" s="2">
        <f>COUNTIFS(Table2[Sub-Sector],Table3[[#This Row],[Sub-Sector]],Table2[% Away From Current Week High],"&lt;=0.05")/Table3[[#This Row],[Count]]</f>
        <v>1</v>
      </c>
      <c r="N6" s="2">
        <f>COUNTIFS(Table2[Sub-Sector],Table3[[#This Row],[Sub-Sector]],Table2[% Away From Current Month Low],"&gt;=0.05")/Table3[[#This Row],[Count]]</f>
        <v>1</v>
      </c>
      <c r="O6" s="2">
        <f>COUNTIFS(Table2[Sub-Sector],Table3[[#This Row],[Sub-Sector]],Table2[% Away From Current Month High],"&lt;=0.05")/Table3[[#This Row],[Count]]</f>
        <v>1</v>
      </c>
      <c r="P6" s="2">
        <f>COUNTIFS(Table2[Sub-Sector],Table3[[#This Row],[Sub-Sector]],Table2[% Away From 52W High],"&lt;=10")/Table3[[#This Row],[Count]]</f>
        <v>1</v>
      </c>
      <c r="Q6" s="2">
        <f>COUNTIFS(Table2[Sub-Sector],Table3[[#This Row],[Sub-Sector]],Table2[% Away From 52W Low],"&gt;=10")/Table3[[#This Row],[Count]]</f>
        <v>1</v>
      </c>
      <c r="R6" s="2">
        <f>COUNTIFS(Table2[Sub-Sector],Table3[[#This Row],[Sub-Sector]],Table2[% Price above 20 EMA],"&gt;=0")/Table3[[#This Row],[Count]]</f>
        <v>1</v>
      </c>
      <c r="S6" s="2">
        <f>COUNTIFS(Table2[Sub-Sector],Table3[[#This Row],[Sub-Sector]],Table2[% Price above 50 EMA],"&gt;=0")/Table3[[#This Row],[Count]]</f>
        <v>1</v>
      </c>
      <c r="T6" s="2">
        <f>COUNTIFS(Table2[Sub-Sector],Table3[[#This Row],[Sub-Sector]],Table2[% Price above 200 EMA],"&gt;=0")/Table3[[#This Row],[Count]]</f>
        <v>1</v>
      </c>
      <c r="U6" s="2">
        <f>COUNTIFS(Table2[Sub-Sector],Table3[[#This Row],[Sub-Sector]],Table2[Rate of Change - Zone],"Positive")/Table3[[#This Row],[Count]]</f>
        <v>1</v>
      </c>
      <c r="V6" s="2">
        <f>COUNTIFS(Table2[Sub-Sector],Table3[[#This Row],[Sub-Sector]],Table2[Sharpe Ratio],"&gt;=0.10")/Table3[[#This Row],[Count]]</f>
        <v>0.33333333333333331</v>
      </c>
      <c r="W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287</v>
      </c>
      <c r="X6">
        <f>_xlfn.RANK.AVG(Table3[[#This Row],[Score]],Table3[Score],1)</f>
        <v>18.5</v>
      </c>
      <c r="Y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106.5</v>
      </c>
      <c r="Z6">
        <f>_xlfn.RANK.AVG(Table3[[#This Row],[Score 2 ]],Table3[[Score 2 ]],1)</f>
        <v>5</v>
      </c>
    </row>
    <row r="7" spans="1:26" x14ac:dyDescent="0.3">
      <c r="A7" t="s">
        <v>935</v>
      </c>
      <c r="B7">
        <f>COUNTIFS(Table2[Sub-Sector],Table3[[#This Row],[Sub-Sector]])</f>
        <v>2</v>
      </c>
      <c r="C7" s="2">
        <f>COUNTIFS(Table2[Sub-Sector],Table3[[#This Row],[Sub-Sector]],Table2[Uptrend],"Uptrend")/Table3[[#This Row],[Count]]</f>
        <v>0.5</v>
      </c>
      <c r="D7" s="2">
        <f>COUNTIFS(Table2[Sub-Sector],Table3[[#This Row],[Sub-Sector]],Table2[1W Return vs Nifty],"&gt;=5")/Table3[[#This Row],[Count]]</f>
        <v>0.5</v>
      </c>
      <c r="E7" s="2">
        <f>COUNTIFS(Table2[Sub-Sector],Table3[[#This Row],[Sub-Sector]],Table2[1M Return vs Nifty],"&gt;=5")/Table3[[#This Row],[Count]]</f>
        <v>0</v>
      </c>
      <c r="F7" s="2">
        <f>COUNTIFS(Table2[Sub-Sector],Table3[[#This Row],[Sub-Sector]],Table2[6M Return vs Nifty],"&gt;=10")/Table3[[#This Row],[Count]]</f>
        <v>0.5</v>
      </c>
      <c r="G7" s="2">
        <f>COUNTIFS(Table2[Sub-Sector],Table3[[#This Row],[Sub-Sector]],Table2[1Y Return vs Nifty],"&gt;=10")/Table3[[#This Row],[Count]]</f>
        <v>1</v>
      </c>
      <c r="H7" s="2">
        <f>COUNTIFS(Table2[Sub-Sector],Table3[[#This Row],[Sub-Sector]],Table2[RSI Exponential â€“ 14D],"&gt;=50")/Table3[[#This Row],[Count]]</f>
        <v>1</v>
      </c>
      <c r="I7" s="2">
        <f>COUNTIFS(Table2[Sub-Sector],Table3[[#This Row],[Sub-Sector]],Table2[Relative Volume],"&gt;=1")/Table3[[#This Row],[Count]]</f>
        <v>0.5</v>
      </c>
      <c r="J7" s="2">
        <f>COUNTIFS(Table2[Sub-Sector],Table3[[#This Row],[Sub-Sector]],Table2[% Away From Day Low],"&gt;=0.05")/Table3[[#This Row],[Count]]</f>
        <v>0</v>
      </c>
      <c r="K7" s="2">
        <f>COUNTIFS(Table2[Sub-Sector],Table3[[#This Row],[Sub-Sector]],Table2[% Away From Day High],"&lt;=0.05")/Table3[[#This Row],[Count]]</f>
        <v>1</v>
      </c>
      <c r="L7" s="2">
        <f>COUNTIFS(Table2[Sub-Sector],Table3[[#This Row],[Sub-Sector]],Table2[% Away From Current Week Low],"&gt;=0.05")/Table3[[#This Row],[Count]]</f>
        <v>0</v>
      </c>
      <c r="M7" s="2">
        <f>COUNTIFS(Table2[Sub-Sector],Table3[[#This Row],[Sub-Sector]],Table2[% Away From Current Week High],"&lt;=0.05")/Table3[[#This Row],[Count]]</f>
        <v>1</v>
      </c>
      <c r="N7" s="2">
        <f>COUNTIFS(Table2[Sub-Sector],Table3[[#This Row],[Sub-Sector]],Table2[% Away From Current Month Low],"&gt;=0.05")/Table3[[#This Row],[Count]]</f>
        <v>1</v>
      </c>
      <c r="O7" s="2">
        <f>COUNTIFS(Table2[Sub-Sector],Table3[[#This Row],[Sub-Sector]],Table2[% Away From Current Month High],"&lt;=0.05")/Table3[[#This Row],[Count]]</f>
        <v>1</v>
      </c>
      <c r="P7" s="2">
        <f>COUNTIFS(Table2[Sub-Sector],Table3[[#This Row],[Sub-Sector]],Table2[% Away From 52W High],"&lt;=10")/Table3[[#This Row],[Count]]</f>
        <v>0</v>
      </c>
      <c r="Q7" s="2">
        <f>COUNTIFS(Table2[Sub-Sector],Table3[[#This Row],[Sub-Sector]],Table2[% Away From 52W Low],"&gt;=10")/Table3[[#This Row],[Count]]</f>
        <v>1</v>
      </c>
      <c r="R7" s="2">
        <f>COUNTIFS(Table2[Sub-Sector],Table3[[#This Row],[Sub-Sector]],Table2[% Price above 20 EMA],"&gt;=0")/Table3[[#This Row],[Count]]</f>
        <v>1</v>
      </c>
      <c r="S7" s="2">
        <f>COUNTIFS(Table2[Sub-Sector],Table3[[#This Row],[Sub-Sector]],Table2[% Price above 50 EMA],"&gt;=0")/Table3[[#This Row],[Count]]</f>
        <v>1</v>
      </c>
      <c r="T7" s="2">
        <f>COUNTIFS(Table2[Sub-Sector],Table3[[#This Row],[Sub-Sector]],Table2[% Price above 200 EMA],"&gt;=0")/Table3[[#This Row],[Count]]</f>
        <v>1</v>
      </c>
      <c r="U7" s="2">
        <f>COUNTIFS(Table2[Sub-Sector],Table3[[#This Row],[Sub-Sector]],Table2[Rate of Change - Zone],"Positive")/Table3[[#This Row],[Count]]</f>
        <v>1</v>
      </c>
      <c r="V7" s="2">
        <f>COUNTIFS(Table2[Sub-Sector],Table3[[#This Row],[Sub-Sector]],Table2[Sharpe Ratio],"&gt;=0.10")/Table3[[#This Row],[Count]]</f>
        <v>0.5</v>
      </c>
      <c r="W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281</v>
      </c>
      <c r="X7">
        <f>_xlfn.RANK.AVG(Table3[[#This Row],[Score]],Table3[Score],1)</f>
        <v>16</v>
      </c>
      <c r="Y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109</v>
      </c>
      <c r="Z7">
        <f>_xlfn.RANK.AVG(Table3[[#This Row],[Score 2 ]],Table3[[Score 2 ]],1)</f>
        <v>6</v>
      </c>
    </row>
    <row r="8" spans="1:26" x14ac:dyDescent="0.3">
      <c r="A8" t="s">
        <v>239</v>
      </c>
      <c r="B8">
        <f>COUNTIFS(Table2[Sub-Sector],Table3[[#This Row],[Sub-Sector]])</f>
        <v>6</v>
      </c>
      <c r="C8" s="2">
        <f>COUNTIFS(Table2[Sub-Sector],Table3[[#This Row],[Sub-Sector]],Table2[Uptrend],"Uptrend")/Table3[[#This Row],[Count]]</f>
        <v>0.83333333333333337</v>
      </c>
      <c r="D8" s="2">
        <f>COUNTIFS(Table2[Sub-Sector],Table3[[#This Row],[Sub-Sector]],Table2[1W Return vs Nifty],"&gt;=5")/Table3[[#This Row],[Count]]</f>
        <v>0</v>
      </c>
      <c r="E8" s="2">
        <f>COUNTIFS(Table2[Sub-Sector],Table3[[#This Row],[Sub-Sector]],Table2[1M Return vs Nifty],"&gt;=5")/Table3[[#This Row],[Count]]</f>
        <v>0.5</v>
      </c>
      <c r="F8" s="2">
        <f>COUNTIFS(Table2[Sub-Sector],Table3[[#This Row],[Sub-Sector]],Table2[6M Return vs Nifty],"&gt;=10")/Table3[[#This Row],[Count]]</f>
        <v>0.66666666666666663</v>
      </c>
      <c r="G8" s="2">
        <f>COUNTIFS(Table2[Sub-Sector],Table3[[#This Row],[Sub-Sector]],Table2[1Y Return vs Nifty],"&gt;=10")/Table3[[#This Row],[Count]]</f>
        <v>0.66666666666666663</v>
      </c>
      <c r="H8" s="2">
        <f>COUNTIFS(Table2[Sub-Sector],Table3[[#This Row],[Sub-Sector]],Table2[RSI Exponential â€“ 14D],"&gt;=50")/Table3[[#This Row],[Count]]</f>
        <v>0.83333333333333337</v>
      </c>
      <c r="I8" s="2">
        <f>COUNTIFS(Table2[Sub-Sector],Table3[[#This Row],[Sub-Sector]],Table2[Relative Volume],"&gt;=1")/Table3[[#This Row],[Count]]</f>
        <v>0.66666666666666663</v>
      </c>
      <c r="J8" s="2">
        <f>COUNTIFS(Table2[Sub-Sector],Table3[[#This Row],[Sub-Sector]],Table2[% Away From Day Low],"&gt;=0.05")/Table3[[#This Row],[Count]]</f>
        <v>0</v>
      </c>
      <c r="K8" s="2">
        <f>COUNTIFS(Table2[Sub-Sector],Table3[[#This Row],[Sub-Sector]],Table2[% Away From Day High],"&lt;=0.05")/Table3[[#This Row],[Count]]</f>
        <v>1</v>
      </c>
      <c r="L8" s="2">
        <f>COUNTIFS(Table2[Sub-Sector],Table3[[#This Row],[Sub-Sector]],Table2[% Away From Current Week Low],"&gt;=0.05")/Table3[[#This Row],[Count]]</f>
        <v>0</v>
      </c>
      <c r="M8" s="2">
        <f>COUNTIFS(Table2[Sub-Sector],Table3[[#This Row],[Sub-Sector]],Table2[% Away From Current Week High],"&lt;=0.05")/Table3[[#This Row],[Count]]</f>
        <v>1</v>
      </c>
      <c r="N8" s="2">
        <f>COUNTIFS(Table2[Sub-Sector],Table3[[#This Row],[Sub-Sector]],Table2[% Away From Current Month Low],"&gt;=0.05")/Table3[[#This Row],[Count]]</f>
        <v>0.5</v>
      </c>
      <c r="O8" s="2">
        <f>COUNTIFS(Table2[Sub-Sector],Table3[[#This Row],[Sub-Sector]],Table2[% Away From Current Month High],"&lt;=0.05")/Table3[[#This Row],[Count]]</f>
        <v>0.83333333333333337</v>
      </c>
      <c r="P8" s="2">
        <f>COUNTIFS(Table2[Sub-Sector],Table3[[#This Row],[Sub-Sector]],Table2[% Away From 52W High],"&lt;=10")/Table3[[#This Row],[Count]]</f>
        <v>0.83333333333333337</v>
      </c>
      <c r="Q8" s="2">
        <f>COUNTIFS(Table2[Sub-Sector],Table3[[#This Row],[Sub-Sector]],Table2[% Away From 52W Low],"&gt;=10")/Table3[[#This Row],[Count]]</f>
        <v>0.83333333333333337</v>
      </c>
      <c r="R8" s="2">
        <f>COUNTIFS(Table2[Sub-Sector],Table3[[#This Row],[Sub-Sector]],Table2[% Price above 20 EMA],"&gt;=0")/Table3[[#This Row],[Count]]</f>
        <v>1</v>
      </c>
      <c r="S8" s="2">
        <f>COUNTIFS(Table2[Sub-Sector],Table3[[#This Row],[Sub-Sector]],Table2[% Price above 50 EMA],"&gt;=0")/Table3[[#This Row],[Count]]</f>
        <v>0.83333333333333337</v>
      </c>
      <c r="T8" s="2">
        <f>COUNTIFS(Table2[Sub-Sector],Table3[[#This Row],[Sub-Sector]],Table2[% Price above 200 EMA],"&gt;=0")/Table3[[#This Row],[Count]]</f>
        <v>0.83333333333333337</v>
      </c>
      <c r="U8" s="2">
        <f>COUNTIFS(Table2[Sub-Sector],Table3[[#This Row],[Sub-Sector]],Table2[Rate of Change - Zone],"Positive")/Table3[[#This Row],[Count]]</f>
        <v>0.83333333333333337</v>
      </c>
      <c r="V8" s="2">
        <f>COUNTIFS(Table2[Sub-Sector],Table3[[#This Row],[Sub-Sector]],Table2[Sharpe Ratio],"&gt;=0.10")/Table3[[#This Row],[Count]]</f>
        <v>0.33333333333333331</v>
      </c>
      <c r="W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231.5</v>
      </c>
      <c r="X8">
        <f>_xlfn.RANK.AVG(Table3[[#This Row],[Score]],Table3[Score],1)</f>
        <v>6</v>
      </c>
      <c r="Y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110.5</v>
      </c>
      <c r="Z8">
        <f>_xlfn.RANK.AVG(Table3[[#This Row],[Score 2 ]],Table3[[Score 2 ]],1)</f>
        <v>7</v>
      </c>
    </row>
    <row r="9" spans="1:26" x14ac:dyDescent="0.3">
      <c r="A9" t="s">
        <v>982</v>
      </c>
      <c r="B9">
        <f>COUNTIFS(Table2[Sub-Sector],Table3[[#This Row],[Sub-Sector]])</f>
        <v>2</v>
      </c>
      <c r="C9" s="2">
        <f>COUNTIFS(Table2[Sub-Sector],Table3[[#This Row],[Sub-Sector]],Table2[Uptrend],"Uptrend")/Table3[[#This Row],[Count]]</f>
        <v>0.5</v>
      </c>
      <c r="D9" s="2">
        <f>COUNTIFS(Table2[Sub-Sector],Table3[[#This Row],[Sub-Sector]],Table2[1W Return vs Nifty],"&gt;=5")/Table3[[#This Row],[Count]]</f>
        <v>0</v>
      </c>
      <c r="E9" s="2">
        <f>COUNTIFS(Table2[Sub-Sector],Table3[[#This Row],[Sub-Sector]],Table2[1M Return vs Nifty],"&gt;=5")/Table3[[#This Row],[Count]]</f>
        <v>0</v>
      </c>
      <c r="F9" s="2">
        <f>COUNTIFS(Table2[Sub-Sector],Table3[[#This Row],[Sub-Sector]],Table2[6M Return vs Nifty],"&gt;=10")/Table3[[#This Row],[Count]]</f>
        <v>1</v>
      </c>
      <c r="G9" s="2">
        <f>COUNTIFS(Table2[Sub-Sector],Table3[[#This Row],[Sub-Sector]],Table2[1Y Return vs Nifty],"&gt;=10")/Table3[[#This Row],[Count]]</f>
        <v>1</v>
      </c>
      <c r="H9" s="2">
        <f>COUNTIFS(Table2[Sub-Sector],Table3[[#This Row],[Sub-Sector]],Table2[RSI Exponential â€“ 14D],"&gt;=50")/Table3[[#This Row],[Count]]</f>
        <v>1</v>
      </c>
      <c r="I9" s="2">
        <f>COUNTIFS(Table2[Sub-Sector],Table3[[#This Row],[Sub-Sector]],Table2[Relative Volume],"&gt;=1")/Table3[[#This Row],[Count]]</f>
        <v>0.5</v>
      </c>
      <c r="J9" s="2">
        <f>COUNTIFS(Table2[Sub-Sector],Table3[[#This Row],[Sub-Sector]],Table2[% Away From Day Low],"&gt;=0.05")/Table3[[#This Row],[Count]]</f>
        <v>0</v>
      </c>
      <c r="K9" s="2">
        <f>COUNTIFS(Table2[Sub-Sector],Table3[[#This Row],[Sub-Sector]],Table2[% Away From Day High],"&lt;=0.05")/Table3[[#This Row],[Count]]</f>
        <v>1</v>
      </c>
      <c r="L9" s="2">
        <f>COUNTIFS(Table2[Sub-Sector],Table3[[#This Row],[Sub-Sector]],Table2[% Away From Current Week Low],"&gt;=0.05")/Table3[[#This Row],[Count]]</f>
        <v>0</v>
      </c>
      <c r="M9" s="2">
        <f>COUNTIFS(Table2[Sub-Sector],Table3[[#This Row],[Sub-Sector]],Table2[% Away From Current Week High],"&lt;=0.05")/Table3[[#This Row],[Count]]</f>
        <v>1</v>
      </c>
      <c r="N9" s="2">
        <f>COUNTIFS(Table2[Sub-Sector],Table3[[#This Row],[Sub-Sector]],Table2[% Away From Current Month Low],"&gt;=0.05")/Table3[[#This Row],[Count]]</f>
        <v>1</v>
      </c>
      <c r="O9" s="2">
        <f>COUNTIFS(Table2[Sub-Sector],Table3[[#This Row],[Sub-Sector]],Table2[% Away From Current Month High],"&lt;=0.05")/Table3[[#This Row],[Count]]</f>
        <v>0.5</v>
      </c>
      <c r="P9" s="2">
        <f>COUNTIFS(Table2[Sub-Sector],Table3[[#This Row],[Sub-Sector]],Table2[% Away From 52W High],"&lt;=10")/Table3[[#This Row],[Count]]</f>
        <v>0</v>
      </c>
      <c r="Q9" s="2">
        <f>COUNTIFS(Table2[Sub-Sector],Table3[[#This Row],[Sub-Sector]],Table2[% Away From 52W Low],"&gt;=10")/Table3[[#This Row],[Count]]</f>
        <v>1</v>
      </c>
      <c r="R9" s="2">
        <f>COUNTIFS(Table2[Sub-Sector],Table3[[#This Row],[Sub-Sector]],Table2[% Price above 20 EMA],"&gt;=0")/Table3[[#This Row],[Count]]</f>
        <v>0.5</v>
      </c>
      <c r="S9" s="2">
        <f>COUNTIFS(Table2[Sub-Sector],Table3[[#This Row],[Sub-Sector]],Table2[% Price above 50 EMA],"&gt;=0")/Table3[[#This Row],[Count]]</f>
        <v>0.5</v>
      </c>
      <c r="T9" s="2">
        <f>COUNTIFS(Table2[Sub-Sector],Table3[[#This Row],[Sub-Sector]],Table2[% Price above 200 EMA],"&gt;=0")/Table3[[#This Row],[Count]]</f>
        <v>1</v>
      </c>
      <c r="U9" s="2">
        <f>COUNTIFS(Table2[Sub-Sector],Table3[[#This Row],[Sub-Sector]],Table2[Rate of Change - Zone],"Positive")/Table3[[#This Row],[Count]]</f>
        <v>0.5</v>
      </c>
      <c r="V9" s="2">
        <f>COUNTIFS(Table2[Sub-Sector],Table3[[#This Row],[Sub-Sector]],Table2[Sharpe Ratio],"&gt;=0.10")/Table3[[#This Row],[Count]]</f>
        <v>1</v>
      </c>
      <c r="W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356.5</v>
      </c>
      <c r="X9">
        <f>_xlfn.RANK.AVG(Table3[[#This Row],[Score]],Table3[Score],1)</f>
        <v>39</v>
      </c>
      <c r="Y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114</v>
      </c>
      <c r="Z9">
        <f>_xlfn.RANK.AVG(Table3[[#This Row],[Score 2 ]],Table3[[Score 2 ]],1)</f>
        <v>8</v>
      </c>
    </row>
    <row r="10" spans="1:26" x14ac:dyDescent="0.3">
      <c r="A10" t="s">
        <v>95</v>
      </c>
      <c r="B10">
        <f>COUNTIFS(Table2[Sub-Sector],Table3[[#This Row],[Sub-Sector]])</f>
        <v>3</v>
      </c>
      <c r="C10" s="2">
        <f>COUNTIFS(Table2[Sub-Sector],Table3[[#This Row],[Sub-Sector]],Table2[Uptrend],"Uptrend")/Table3[[#This Row],[Count]]</f>
        <v>1</v>
      </c>
      <c r="D10" s="2">
        <f>COUNTIFS(Table2[Sub-Sector],Table3[[#This Row],[Sub-Sector]],Table2[1W Return vs Nifty],"&gt;=5")/Table3[[#This Row],[Count]]</f>
        <v>0.33333333333333331</v>
      </c>
      <c r="E10" s="2">
        <f>COUNTIFS(Table2[Sub-Sector],Table3[[#This Row],[Sub-Sector]],Table2[1M Return vs Nifty],"&gt;=5")/Table3[[#This Row],[Count]]</f>
        <v>0.33333333333333331</v>
      </c>
      <c r="F10" s="2">
        <f>COUNTIFS(Table2[Sub-Sector],Table3[[#This Row],[Sub-Sector]],Table2[6M Return vs Nifty],"&gt;=10")/Table3[[#This Row],[Count]]</f>
        <v>0.33333333333333331</v>
      </c>
      <c r="G10" s="2">
        <f>COUNTIFS(Table2[Sub-Sector],Table3[[#This Row],[Sub-Sector]],Table2[1Y Return vs Nifty],"&gt;=10")/Table3[[#This Row],[Count]]</f>
        <v>1</v>
      </c>
      <c r="H10" s="2">
        <f>COUNTIFS(Table2[Sub-Sector],Table3[[#This Row],[Sub-Sector]],Table2[RSI Exponential â€“ 14D],"&gt;=50")/Table3[[#This Row],[Count]]</f>
        <v>1</v>
      </c>
      <c r="I10" s="2">
        <f>COUNTIFS(Table2[Sub-Sector],Table3[[#This Row],[Sub-Sector]],Table2[Relative Volume],"&gt;=1")/Table3[[#This Row],[Count]]</f>
        <v>0.66666666666666663</v>
      </c>
      <c r="J10" s="2">
        <f>COUNTIFS(Table2[Sub-Sector],Table3[[#This Row],[Sub-Sector]],Table2[% Away From Day Low],"&gt;=0.05")/Table3[[#This Row],[Count]]</f>
        <v>0</v>
      </c>
      <c r="K10" s="2">
        <f>COUNTIFS(Table2[Sub-Sector],Table3[[#This Row],[Sub-Sector]],Table2[% Away From Day High],"&lt;=0.05")/Table3[[#This Row],[Count]]</f>
        <v>1</v>
      </c>
      <c r="L10" s="2">
        <f>COUNTIFS(Table2[Sub-Sector],Table3[[#This Row],[Sub-Sector]],Table2[% Away From Current Week Low],"&gt;=0.05")/Table3[[#This Row],[Count]]</f>
        <v>0</v>
      </c>
      <c r="M10" s="2">
        <f>COUNTIFS(Table2[Sub-Sector],Table3[[#This Row],[Sub-Sector]],Table2[% Away From Current Week High],"&lt;=0.05")/Table3[[#This Row],[Count]]</f>
        <v>1</v>
      </c>
      <c r="N10" s="2">
        <f>COUNTIFS(Table2[Sub-Sector],Table3[[#This Row],[Sub-Sector]],Table2[% Away From Current Month Low],"&gt;=0.05")/Table3[[#This Row],[Count]]</f>
        <v>1</v>
      </c>
      <c r="O10" s="2">
        <f>COUNTIFS(Table2[Sub-Sector],Table3[[#This Row],[Sub-Sector]],Table2[% Away From Current Month High],"&lt;=0.05")/Table3[[#This Row],[Count]]</f>
        <v>0.66666666666666663</v>
      </c>
      <c r="P10" s="2">
        <f>COUNTIFS(Table2[Sub-Sector],Table3[[#This Row],[Sub-Sector]],Table2[% Away From 52W High],"&lt;=10")/Table3[[#This Row],[Count]]</f>
        <v>1</v>
      </c>
      <c r="Q10" s="2">
        <f>COUNTIFS(Table2[Sub-Sector],Table3[[#This Row],[Sub-Sector]],Table2[% Away From 52W Low],"&gt;=10")/Table3[[#This Row],[Count]]</f>
        <v>1</v>
      </c>
      <c r="R10" s="2">
        <f>COUNTIFS(Table2[Sub-Sector],Table3[[#This Row],[Sub-Sector]],Table2[% Price above 20 EMA],"&gt;=0")/Table3[[#This Row],[Count]]</f>
        <v>1</v>
      </c>
      <c r="S10" s="2">
        <f>COUNTIFS(Table2[Sub-Sector],Table3[[#This Row],[Sub-Sector]],Table2[% Price above 50 EMA],"&gt;=0")/Table3[[#This Row],[Count]]</f>
        <v>1</v>
      </c>
      <c r="T10" s="2">
        <f>COUNTIFS(Table2[Sub-Sector],Table3[[#This Row],[Sub-Sector]],Table2[% Price above 200 EMA],"&gt;=0")/Table3[[#This Row],[Count]]</f>
        <v>1</v>
      </c>
      <c r="U10" s="2">
        <f>COUNTIFS(Table2[Sub-Sector],Table3[[#This Row],[Sub-Sector]],Table2[Rate of Change - Zone],"Positive")/Table3[[#This Row],[Count]]</f>
        <v>1</v>
      </c>
      <c r="V10" s="2">
        <f>COUNTIFS(Table2[Sub-Sector],Table3[[#This Row],[Sub-Sector]],Table2[Sharpe Ratio],"&gt;=0.10")/Table3[[#This Row],[Count]]</f>
        <v>1</v>
      </c>
      <c r="W1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166.5</v>
      </c>
      <c r="X10">
        <f>_xlfn.RANK.AVG(Table3[[#This Row],[Score]],Table3[Score],1)</f>
        <v>3</v>
      </c>
      <c r="Y1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120.5</v>
      </c>
      <c r="Z10">
        <f>_xlfn.RANK.AVG(Table3[[#This Row],[Score 2 ]],Table3[[Score 2 ]],1)</f>
        <v>9</v>
      </c>
    </row>
    <row r="11" spans="1:26" x14ac:dyDescent="0.3">
      <c r="A11" t="s">
        <v>149</v>
      </c>
      <c r="B11">
        <f>COUNTIFS(Table2[Sub-Sector],Table3[[#This Row],[Sub-Sector]])</f>
        <v>1</v>
      </c>
      <c r="C11" s="2">
        <f>COUNTIFS(Table2[Sub-Sector],Table3[[#This Row],[Sub-Sector]],Table2[Uptrend],"Uptrend")/Table3[[#This Row],[Count]]</f>
        <v>1</v>
      </c>
      <c r="D11" s="2">
        <f>COUNTIFS(Table2[Sub-Sector],Table3[[#This Row],[Sub-Sector]],Table2[1W Return vs Nifty],"&gt;=5")/Table3[[#This Row],[Count]]</f>
        <v>0</v>
      </c>
      <c r="E11" s="2">
        <f>COUNTIFS(Table2[Sub-Sector],Table3[[#This Row],[Sub-Sector]],Table2[1M Return vs Nifty],"&gt;=5")/Table3[[#This Row],[Count]]</f>
        <v>0</v>
      </c>
      <c r="F11" s="2">
        <f>COUNTIFS(Table2[Sub-Sector],Table3[[#This Row],[Sub-Sector]],Table2[6M Return vs Nifty],"&gt;=10")/Table3[[#This Row],[Count]]</f>
        <v>1</v>
      </c>
      <c r="G11" s="2">
        <f>COUNTIFS(Table2[Sub-Sector],Table3[[#This Row],[Sub-Sector]],Table2[1Y Return vs Nifty],"&gt;=10")/Table3[[#This Row],[Count]]</f>
        <v>1</v>
      </c>
      <c r="H11" s="2">
        <f>COUNTIFS(Table2[Sub-Sector],Table3[[#This Row],[Sub-Sector]],Table2[RSI Exponential â€“ 14D],"&gt;=50")/Table3[[#This Row],[Count]]</f>
        <v>1</v>
      </c>
      <c r="I11" s="2">
        <f>COUNTIFS(Table2[Sub-Sector],Table3[[#This Row],[Sub-Sector]],Table2[Relative Volume],"&gt;=1")/Table3[[#This Row],[Count]]</f>
        <v>0</v>
      </c>
      <c r="J11" s="2">
        <f>COUNTIFS(Table2[Sub-Sector],Table3[[#This Row],[Sub-Sector]],Table2[% Away From Day Low],"&gt;=0.05")/Table3[[#This Row],[Count]]</f>
        <v>0</v>
      </c>
      <c r="K11" s="2">
        <f>COUNTIFS(Table2[Sub-Sector],Table3[[#This Row],[Sub-Sector]],Table2[% Away From Day High],"&lt;=0.05")/Table3[[#This Row],[Count]]</f>
        <v>1</v>
      </c>
      <c r="L11" s="2">
        <f>COUNTIFS(Table2[Sub-Sector],Table3[[#This Row],[Sub-Sector]],Table2[% Away From Current Week Low],"&gt;=0.05")/Table3[[#This Row],[Count]]</f>
        <v>0</v>
      </c>
      <c r="M11" s="2">
        <f>COUNTIFS(Table2[Sub-Sector],Table3[[#This Row],[Sub-Sector]],Table2[% Away From Current Week High],"&lt;=0.05")/Table3[[#This Row],[Count]]</f>
        <v>1</v>
      </c>
      <c r="N11" s="2">
        <f>COUNTIFS(Table2[Sub-Sector],Table3[[#This Row],[Sub-Sector]],Table2[% Away From Current Month Low],"&gt;=0.05")/Table3[[#This Row],[Count]]</f>
        <v>0</v>
      </c>
      <c r="O11" s="2">
        <f>COUNTIFS(Table2[Sub-Sector],Table3[[#This Row],[Sub-Sector]],Table2[% Away From Current Month High],"&lt;=0.05")/Table3[[#This Row],[Count]]</f>
        <v>1</v>
      </c>
      <c r="P11" s="2">
        <f>COUNTIFS(Table2[Sub-Sector],Table3[[#This Row],[Sub-Sector]],Table2[% Away From 52W High],"&lt;=10")/Table3[[#This Row],[Count]]</f>
        <v>1</v>
      </c>
      <c r="Q11" s="2">
        <f>COUNTIFS(Table2[Sub-Sector],Table3[[#This Row],[Sub-Sector]],Table2[% Away From 52W Low],"&gt;=10")/Table3[[#This Row],[Count]]</f>
        <v>1</v>
      </c>
      <c r="R11" s="2">
        <f>COUNTIFS(Table2[Sub-Sector],Table3[[#This Row],[Sub-Sector]],Table2[% Price above 20 EMA],"&gt;=0")/Table3[[#This Row],[Count]]</f>
        <v>1</v>
      </c>
      <c r="S11" s="2">
        <f>COUNTIFS(Table2[Sub-Sector],Table3[[#This Row],[Sub-Sector]],Table2[% Price above 50 EMA],"&gt;=0")/Table3[[#This Row],[Count]]</f>
        <v>1</v>
      </c>
      <c r="T11" s="2">
        <f>COUNTIFS(Table2[Sub-Sector],Table3[[#This Row],[Sub-Sector]],Table2[% Price above 200 EMA],"&gt;=0")/Table3[[#This Row],[Count]]</f>
        <v>1</v>
      </c>
      <c r="U11" s="2">
        <f>COUNTIFS(Table2[Sub-Sector],Table3[[#This Row],[Sub-Sector]],Table2[Rate of Change - Zone],"Positive")/Table3[[#This Row],[Count]]</f>
        <v>1</v>
      </c>
      <c r="V11" s="2">
        <f>COUNTIFS(Table2[Sub-Sector],Table3[[#This Row],[Sub-Sector]],Table2[Sharpe Ratio],"&gt;=0.10")/Table3[[#This Row],[Count]]</f>
        <v>1</v>
      </c>
      <c r="W1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317</v>
      </c>
      <c r="X11">
        <f>_xlfn.RANK.AVG(Table3[[#This Row],[Score]],Table3[Score],1)</f>
        <v>24</v>
      </c>
      <c r="Y1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136.5</v>
      </c>
      <c r="Z11">
        <f>_xlfn.RANK.AVG(Table3[[#This Row],[Score 2 ]],Table3[[Score 2 ]],1)</f>
        <v>10.5</v>
      </c>
    </row>
    <row r="12" spans="1:26" x14ac:dyDescent="0.3">
      <c r="A12" t="s">
        <v>924</v>
      </c>
      <c r="B12">
        <f>COUNTIFS(Table2[Sub-Sector],Table3[[#This Row],[Sub-Sector]])</f>
        <v>1</v>
      </c>
      <c r="C12" s="2">
        <f>COUNTIFS(Table2[Sub-Sector],Table3[[#This Row],[Sub-Sector]],Table2[Uptrend],"Uptrend")/Table3[[#This Row],[Count]]</f>
        <v>1</v>
      </c>
      <c r="D12" s="2">
        <f>COUNTIFS(Table2[Sub-Sector],Table3[[#This Row],[Sub-Sector]],Table2[1W Return vs Nifty],"&gt;=5")/Table3[[#This Row],[Count]]</f>
        <v>0</v>
      </c>
      <c r="E12" s="2">
        <f>COUNTIFS(Table2[Sub-Sector],Table3[[#This Row],[Sub-Sector]],Table2[1M Return vs Nifty],"&gt;=5")/Table3[[#This Row],[Count]]</f>
        <v>1</v>
      </c>
      <c r="F12" s="2">
        <f>COUNTIFS(Table2[Sub-Sector],Table3[[#This Row],[Sub-Sector]],Table2[6M Return vs Nifty],"&gt;=10")/Table3[[#This Row],[Count]]</f>
        <v>1</v>
      </c>
      <c r="G12" s="2">
        <f>COUNTIFS(Table2[Sub-Sector],Table3[[#This Row],[Sub-Sector]],Table2[1Y Return vs Nifty],"&gt;=10")/Table3[[#This Row],[Count]]</f>
        <v>1</v>
      </c>
      <c r="H12" s="2">
        <f>COUNTIFS(Table2[Sub-Sector],Table3[[#This Row],[Sub-Sector]],Table2[RSI Exponential â€“ 14D],"&gt;=50")/Table3[[#This Row],[Count]]</f>
        <v>1</v>
      </c>
      <c r="I12" s="2">
        <f>COUNTIFS(Table2[Sub-Sector],Table3[[#This Row],[Sub-Sector]],Table2[Relative Volume],"&gt;=1")/Table3[[#This Row],[Count]]</f>
        <v>0</v>
      </c>
      <c r="J12" s="2">
        <f>COUNTIFS(Table2[Sub-Sector],Table3[[#This Row],[Sub-Sector]],Table2[% Away From Day Low],"&gt;=0.05")/Table3[[#This Row],[Count]]</f>
        <v>0</v>
      </c>
      <c r="K12" s="2">
        <f>COUNTIFS(Table2[Sub-Sector],Table3[[#This Row],[Sub-Sector]],Table2[% Away From Day High],"&lt;=0.05")/Table3[[#This Row],[Count]]</f>
        <v>1</v>
      </c>
      <c r="L12" s="2">
        <f>COUNTIFS(Table2[Sub-Sector],Table3[[#This Row],[Sub-Sector]],Table2[% Away From Current Week Low],"&gt;=0.05")/Table3[[#This Row],[Count]]</f>
        <v>0</v>
      </c>
      <c r="M12" s="2">
        <f>COUNTIFS(Table2[Sub-Sector],Table3[[#This Row],[Sub-Sector]],Table2[% Away From Current Week High],"&lt;=0.05")/Table3[[#This Row],[Count]]</f>
        <v>1</v>
      </c>
      <c r="N12" s="2">
        <f>COUNTIFS(Table2[Sub-Sector],Table3[[#This Row],[Sub-Sector]],Table2[% Away From Current Month Low],"&gt;=0.05")/Table3[[#This Row],[Count]]</f>
        <v>1</v>
      </c>
      <c r="O12" s="2">
        <f>COUNTIFS(Table2[Sub-Sector],Table3[[#This Row],[Sub-Sector]],Table2[% Away From Current Month High],"&lt;=0.05")/Table3[[#This Row],[Count]]</f>
        <v>0</v>
      </c>
      <c r="P12" s="2">
        <f>COUNTIFS(Table2[Sub-Sector],Table3[[#This Row],[Sub-Sector]],Table2[% Away From 52W High],"&lt;=10")/Table3[[#This Row],[Count]]</f>
        <v>0</v>
      </c>
      <c r="Q12" s="2">
        <f>COUNTIFS(Table2[Sub-Sector],Table3[[#This Row],[Sub-Sector]],Table2[% Away From 52W Low],"&gt;=10")/Table3[[#This Row],[Count]]</f>
        <v>1</v>
      </c>
      <c r="R12" s="2">
        <f>COUNTIFS(Table2[Sub-Sector],Table3[[#This Row],[Sub-Sector]],Table2[% Price above 20 EMA],"&gt;=0")/Table3[[#This Row],[Count]]</f>
        <v>1</v>
      </c>
      <c r="S12" s="2">
        <f>COUNTIFS(Table2[Sub-Sector],Table3[[#This Row],[Sub-Sector]],Table2[% Price above 50 EMA],"&gt;=0")/Table3[[#This Row],[Count]]</f>
        <v>1</v>
      </c>
      <c r="T12" s="2">
        <f>COUNTIFS(Table2[Sub-Sector],Table3[[#This Row],[Sub-Sector]],Table2[% Price above 200 EMA],"&gt;=0")/Table3[[#This Row],[Count]]</f>
        <v>1</v>
      </c>
      <c r="U12" s="2">
        <f>COUNTIFS(Table2[Sub-Sector],Table3[[#This Row],[Sub-Sector]],Table2[Rate of Change - Zone],"Positive")/Table3[[#This Row],[Count]]</f>
        <v>1</v>
      </c>
      <c r="V12" s="2">
        <f>COUNTIFS(Table2[Sub-Sector],Table3[[#This Row],[Sub-Sector]],Table2[Sharpe Ratio],"&gt;=0.10")/Table3[[#This Row],[Count]]</f>
        <v>1</v>
      </c>
      <c r="W1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229.5</v>
      </c>
      <c r="X12">
        <f>_xlfn.RANK.AVG(Table3[[#This Row],[Score]],Table3[Score],1)</f>
        <v>5</v>
      </c>
      <c r="Y1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136.5</v>
      </c>
      <c r="Z12">
        <f>_xlfn.RANK.AVG(Table3[[#This Row],[Score 2 ]],Table3[[Score 2 ]],1)</f>
        <v>10.5</v>
      </c>
    </row>
    <row r="13" spans="1:26" x14ac:dyDescent="0.3">
      <c r="A13" t="s">
        <v>436</v>
      </c>
      <c r="B13">
        <f>COUNTIFS(Table2[Sub-Sector],Table3[[#This Row],[Sub-Sector]])</f>
        <v>5</v>
      </c>
      <c r="C13" s="2">
        <f>COUNTIFS(Table2[Sub-Sector],Table3[[#This Row],[Sub-Sector]],Table2[Uptrend],"Uptrend")/Table3[[#This Row],[Count]]</f>
        <v>1</v>
      </c>
      <c r="D13" s="2">
        <f>COUNTIFS(Table2[Sub-Sector],Table3[[#This Row],[Sub-Sector]],Table2[1W Return vs Nifty],"&gt;=5")/Table3[[#This Row],[Count]]</f>
        <v>0.6</v>
      </c>
      <c r="E13" s="2">
        <f>COUNTIFS(Table2[Sub-Sector],Table3[[#This Row],[Sub-Sector]],Table2[1M Return vs Nifty],"&gt;=5")/Table3[[#This Row],[Count]]</f>
        <v>0.4</v>
      </c>
      <c r="F13" s="2">
        <f>COUNTIFS(Table2[Sub-Sector],Table3[[#This Row],[Sub-Sector]],Table2[6M Return vs Nifty],"&gt;=10")/Table3[[#This Row],[Count]]</f>
        <v>0.6</v>
      </c>
      <c r="G13" s="2">
        <f>COUNTIFS(Table2[Sub-Sector],Table3[[#This Row],[Sub-Sector]],Table2[1Y Return vs Nifty],"&gt;=10")/Table3[[#This Row],[Count]]</f>
        <v>0.6</v>
      </c>
      <c r="H13" s="2">
        <f>COUNTIFS(Table2[Sub-Sector],Table3[[#This Row],[Sub-Sector]],Table2[RSI Exponential â€“ 14D],"&gt;=50")/Table3[[#This Row],[Count]]</f>
        <v>0.8</v>
      </c>
      <c r="I13" s="2">
        <f>COUNTIFS(Table2[Sub-Sector],Table3[[#This Row],[Sub-Sector]],Table2[Relative Volume],"&gt;=1")/Table3[[#This Row],[Count]]</f>
        <v>0.4</v>
      </c>
      <c r="J13" s="2">
        <f>COUNTIFS(Table2[Sub-Sector],Table3[[#This Row],[Sub-Sector]],Table2[% Away From Day Low],"&gt;=0.05")/Table3[[#This Row],[Count]]</f>
        <v>0</v>
      </c>
      <c r="K13" s="2">
        <f>COUNTIFS(Table2[Sub-Sector],Table3[[#This Row],[Sub-Sector]],Table2[% Away From Day High],"&lt;=0.05")/Table3[[#This Row],[Count]]</f>
        <v>0.8</v>
      </c>
      <c r="L13" s="2">
        <f>COUNTIFS(Table2[Sub-Sector],Table3[[#This Row],[Sub-Sector]],Table2[% Away From Current Week Low],"&gt;=0.05")/Table3[[#This Row],[Count]]</f>
        <v>0</v>
      </c>
      <c r="M13" s="2">
        <f>COUNTIFS(Table2[Sub-Sector],Table3[[#This Row],[Sub-Sector]],Table2[% Away From Current Week High],"&lt;=0.05")/Table3[[#This Row],[Count]]</f>
        <v>0.8</v>
      </c>
      <c r="N13" s="2">
        <f>COUNTIFS(Table2[Sub-Sector],Table3[[#This Row],[Sub-Sector]],Table2[% Away From Current Month Low],"&gt;=0.05")/Table3[[#This Row],[Count]]</f>
        <v>0.6</v>
      </c>
      <c r="O13" s="2">
        <f>COUNTIFS(Table2[Sub-Sector],Table3[[#This Row],[Sub-Sector]],Table2[% Away From Current Month High],"&lt;=0.05")/Table3[[#This Row],[Count]]</f>
        <v>0.8</v>
      </c>
      <c r="P13" s="2">
        <f>COUNTIFS(Table2[Sub-Sector],Table3[[#This Row],[Sub-Sector]],Table2[% Away From 52W High],"&lt;=10")/Table3[[#This Row],[Count]]</f>
        <v>0.6</v>
      </c>
      <c r="Q13" s="2">
        <f>COUNTIFS(Table2[Sub-Sector],Table3[[#This Row],[Sub-Sector]],Table2[% Away From 52W Low],"&gt;=10")/Table3[[#This Row],[Count]]</f>
        <v>1</v>
      </c>
      <c r="R13" s="2">
        <f>COUNTIFS(Table2[Sub-Sector],Table3[[#This Row],[Sub-Sector]],Table2[% Price above 20 EMA],"&gt;=0")/Table3[[#This Row],[Count]]</f>
        <v>1</v>
      </c>
      <c r="S13" s="2">
        <f>COUNTIFS(Table2[Sub-Sector],Table3[[#This Row],[Sub-Sector]],Table2[% Price above 50 EMA],"&gt;=0")/Table3[[#This Row],[Count]]</f>
        <v>1</v>
      </c>
      <c r="T13" s="2">
        <f>COUNTIFS(Table2[Sub-Sector],Table3[[#This Row],[Sub-Sector]],Table2[% Price above 200 EMA],"&gt;=0")/Table3[[#This Row],[Count]]</f>
        <v>1</v>
      </c>
      <c r="U13" s="2">
        <f>COUNTIFS(Table2[Sub-Sector],Table3[[#This Row],[Sub-Sector]],Table2[Rate of Change - Zone],"Positive")/Table3[[#This Row],[Count]]</f>
        <v>1</v>
      </c>
      <c r="V13" s="2">
        <f>COUNTIFS(Table2[Sub-Sector],Table3[[#This Row],[Sub-Sector]],Table2[Sharpe Ratio],"&gt;=0.10")/Table3[[#This Row],[Count]]</f>
        <v>0.6</v>
      </c>
      <c r="W1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173.5</v>
      </c>
      <c r="X13">
        <f>_xlfn.RANK.AVG(Table3[[#This Row],[Score]],Table3[Score],1)</f>
        <v>4</v>
      </c>
      <c r="Y1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138</v>
      </c>
      <c r="Z13">
        <f>_xlfn.RANK.AVG(Table3[[#This Row],[Score 2 ]],Table3[[Score 2 ]],1)</f>
        <v>12</v>
      </c>
    </row>
    <row r="14" spans="1:26" x14ac:dyDescent="0.3">
      <c r="A14" t="s">
        <v>500</v>
      </c>
      <c r="B14">
        <f>COUNTIFS(Table2[Sub-Sector],Table3[[#This Row],[Sub-Sector]])</f>
        <v>2</v>
      </c>
      <c r="C14" s="2">
        <f>COUNTIFS(Table2[Sub-Sector],Table3[[#This Row],[Sub-Sector]],Table2[Uptrend],"Uptrend")/Table3[[#This Row],[Count]]</f>
        <v>1</v>
      </c>
      <c r="D14" s="2">
        <f>COUNTIFS(Table2[Sub-Sector],Table3[[#This Row],[Sub-Sector]],Table2[1W Return vs Nifty],"&gt;=5")/Table3[[#This Row],[Count]]</f>
        <v>0</v>
      </c>
      <c r="E14" s="2">
        <f>COUNTIFS(Table2[Sub-Sector],Table3[[#This Row],[Sub-Sector]],Table2[1M Return vs Nifty],"&gt;=5")/Table3[[#This Row],[Count]]</f>
        <v>0.5</v>
      </c>
      <c r="F14" s="2">
        <f>COUNTIFS(Table2[Sub-Sector],Table3[[#This Row],[Sub-Sector]],Table2[6M Return vs Nifty],"&gt;=10")/Table3[[#This Row],[Count]]</f>
        <v>1</v>
      </c>
      <c r="G14" s="2">
        <f>COUNTIFS(Table2[Sub-Sector],Table3[[#This Row],[Sub-Sector]],Table2[1Y Return vs Nifty],"&gt;=10")/Table3[[#This Row],[Count]]</f>
        <v>0</v>
      </c>
      <c r="H14" s="2">
        <f>COUNTIFS(Table2[Sub-Sector],Table3[[#This Row],[Sub-Sector]],Table2[RSI Exponential â€“ 14D],"&gt;=50")/Table3[[#This Row],[Count]]</f>
        <v>1</v>
      </c>
      <c r="I14" s="2">
        <f>COUNTIFS(Table2[Sub-Sector],Table3[[#This Row],[Sub-Sector]],Table2[Relative Volume],"&gt;=1")/Table3[[#This Row],[Count]]</f>
        <v>1</v>
      </c>
      <c r="J14" s="2">
        <f>COUNTIFS(Table2[Sub-Sector],Table3[[#This Row],[Sub-Sector]],Table2[% Away From Day Low],"&gt;=0.05")/Table3[[#This Row],[Count]]</f>
        <v>0</v>
      </c>
      <c r="K14" s="2">
        <f>COUNTIFS(Table2[Sub-Sector],Table3[[#This Row],[Sub-Sector]],Table2[% Away From Day High],"&lt;=0.05")/Table3[[#This Row],[Count]]</f>
        <v>1</v>
      </c>
      <c r="L14" s="2">
        <f>COUNTIFS(Table2[Sub-Sector],Table3[[#This Row],[Sub-Sector]],Table2[% Away From Current Week Low],"&gt;=0.05")/Table3[[#This Row],[Count]]</f>
        <v>0</v>
      </c>
      <c r="M14" s="2">
        <f>COUNTIFS(Table2[Sub-Sector],Table3[[#This Row],[Sub-Sector]],Table2[% Away From Current Week High],"&lt;=0.05")/Table3[[#This Row],[Count]]</f>
        <v>1</v>
      </c>
      <c r="N14" s="2">
        <f>COUNTIFS(Table2[Sub-Sector],Table3[[#This Row],[Sub-Sector]],Table2[% Away From Current Month Low],"&gt;=0.05")/Table3[[#This Row],[Count]]</f>
        <v>0.5</v>
      </c>
      <c r="O14" s="2">
        <f>COUNTIFS(Table2[Sub-Sector],Table3[[#This Row],[Sub-Sector]],Table2[% Away From Current Month High],"&lt;=0.05")/Table3[[#This Row],[Count]]</f>
        <v>1</v>
      </c>
      <c r="P14" s="2">
        <f>COUNTIFS(Table2[Sub-Sector],Table3[[#This Row],[Sub-Sector]],Table2[% Away From 52W High],"&lt;=10")/Table3[[#This Row],[Count]]</f>
        <v>1</v>
      </c>
      <c r="Q14" s="2">
        <f>COUNTIFS(Table2[Sub-Sector],Table3[[#This Row],[Sub-Sector]],Table2[% Away From 52W Low],"&gt;=10")/Table3[[#This Row],[Count]]</f>
        <v>1</v>
      </c>
      <c r="R14" s="2">
        <f>COUNTIFS(Table2[Sub-Sector],Table3[[#This Row],[Sub-Sector]],Table2[% Price above 20 EMA],"&gt;=0")/Table3[[#This Row],[Count]]</f>
        <v>1</v>
      </c>
      <c r="S14" s="2">
        <f>COUNTIFS(Table2[Sub-Sector],Table3[[#This Row],[Sub-Sector]],Table2[% Price above 50 EMA],"&gt;=0")/Table3[[#This Row],[Count]]</f>
        <v>1</v>
      </c>
      <c r="T14" s="2">
        <f>COUNTIFS(Table2[Sub-Sector],Table3[[#This Row],[Sub-Sector]],Table2[% Price above 200 EMA],"&gt;=0")/Table3[[#This Row],[Count]]</f>
        <v>1</v>
      </c>
      <c r="U14" s="2">
        <f>COUNTIFS(Table2[Sub-Sector],Table3[[#This Row],[Sub-Sector]],Table2[Rate of Change - Zone],"Positive")/Table3[[#This Row],[Count]]</f>
        <v>1</v>
      </c>
      <c r="V14" s="2">
        <f>COUNTIFS(Table2[Sub-Sector],Table3[[#This Row],[Sub-Sector]],Table2[Sharpe Ratio],"&gt;=0.10")/Table3[[#This Row],[Count]]</f>
        <v>0.5</v>
      </c>
      <c r="W1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238</v>
      </c>
      <c r="X14">
        <f>_xlfn.RANK.AVG(Table3[[#This Row],[Score]],Table3[Score],1)</f>
        <v>7</v>
      </c>
      <c r="Y1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139</v>
      </c>
      <c r="Z14">
        <f>_xlfn.RANK.AVG(Table3[[#This Row],[Score 2 ]],Table3[[Score 2 ]],1)</f>
        <v>13.5</v>
      </c>
    </row>
    <row r="15" spans="1:26" x14ac:dyDescent="0.3">
      <c r="A15" t="s">
        <v>1364</v>
      </c>
      <c r="B15">
        <f>COUNTIFS(Table2[Sub-Sector],Table3[[#This Row],[Sub-Sector]])</f>
        <v>1</v>
      </c>
      <c r="C15" s="2">
        <f>COUNTIFS(Table2[Sub-Sector],Table3[[#This Row],[Sub-Sector]],Table2[Uptrend],"Uptrend")/Table3[[#This Row],[Count]]</f>
        <v>1</v>
      </c>
      <c r="D15" s="2">
        <f>COUNTIFS(Table2[Sub-Sector],Table3[[#This Row],[Sub-Sector]],Table2[1W Return vs Nifty],"&gt;=5")/Table3[[#This Row],[Count]]</f>
        <v>0</v>
      </c>
      <c r="E15" s="2">
        <f>COUNTIFS(Table2[Sub-Sector],Table3[[#This Row],[Sub-Sector]],Table2[1M Return vs Nifty],"&gt;=5")/Table3[[#This Row],[Count]]</f>
        <v>0</v>
      </c>
      <c r="F15" s="2">
        <f>COUNTIFS(Table2[Sub-Sector],Table3[[#This Row],[Sub-Sector]],Table2[6M Return vs Nifty],"&gt;=10")/Table3[[#This Row],[Count]]</f>
        <v>1</v>
      </c>
      <c r="G15" s="2">
        <f>COUNTIFS(Table2[Sub-Sector],Table3[[#This Row],[Sub-Sector]],Table2[1Y Return vs Nifty],"&gt;=10")/Table3[[#This Row],[Count]]</f>
        <v>0</v>
      </c>
      <c r="H15" s="2">
        <f>COUNTIFS(Table2[Sub-Sector],Table3[[#This Row],[Sub-Sector]],Table2[RSI Exponential â€“ 14D],"&gt;=50")/Table3[[#This Row],[Count]]</f>
        <v>1</v>
      </c>
      <c r="I15" s="2">
        <f>COUNTIFS(Table2[Sub-Sector],Table3[[#This Row],[Sub-Sector]],Table2[Relative Volume],"&gt;=1")/Table3[[#This Row],[Count]]</f>
        <v>1</v>
      </c>
      <c r="J15" s="2">
        <f>COUNTIFS(Table2[Sub-Sector],Table3[[#This Row],[Sub-Sector]],Table2[% Away From Day Low],"&gt;=0.05")/Table3[[#This Row],[Count]]</f>
        <v>0</v>
      </c>
      <c r="K15" s="2">
        <f>COUNTIFS(Table2[Sub-Sector],Table3[[#This Row],[Sub-Sector]],Table2[% Away From Day High],"&lt;=0.05")/Table3[[#This Row],[Count]]</f>
        <v>1</v>
      </c>
      <c r="L15" s="2">
        <f>COUNTIFS(Table2[Sub-Sector],Table3[[#This Row],[Sub-Sector]],Table2[% Away From Current Week Low],"&gt;=0.05")/Table3[[#This Row],[Count]]</f>
        <v>0</v>
      </c>
      <c r="M15" s="2">
        <f>COUNTIFS(Table2[Sub-Sector],Table3[[#This Row],[Sub-Sector]],Table2[% Away From Current Week High],"&lt;=0.05")/Table3[[#This Row],[Count]]</f>
        <v>1</v>
      </c>
      <c r="N15" s="2">
        <f>COUNTIFS(Table2[Sub-Sector],Table3[[#This Row],[Sub-Sector]],Table2[% Away From Current Month Low],"&gt;=0.05")/Table3[[#This Row],[Count]]</f>
        <v>0</v>
      </c>
      <c r="O15" s="2">
        <f>COUNTIFS(Table2[Sub-Sector],Table3[[#This Row],[Sub-Sector]],Table2[% Away From Current Month High],"&lt;=0.05")/Table3[[#This Row],[Count]]</f>
        <v>0</v>
      </c>
      <c r="P15" s="2">
        <f>COUNTIFS(Table2[Sub-Sector],Table3[[#This Row],[Sub-Sector]],Table2[% Away From 52W High],"&lt;=10")/Table3[[#This Row],[Count]]</f>
        <v>0</v>
      </c>
      <c r="Q15" s="2">
        <f>COUNTIFS(Table2[Sub-Sector],Table3[[#This Row],[Sub-Sector]],Table2[% Away From 52W Low],"&gt;=10")/Table3[[#This Row],[Count]]</f>
        <v>1</v>
      </c>
      <c r="R15" s="2">
        <f>COUNTIFS(Table2[Sub-Sector],Table3[[#This Row],[Sub-Sector]],Table2[% Price above 20 EMA],"&gt;=0")/Table3[[#This Row],[Count]]</f>
        <v>1</v>
      </c>
      <c r="S15" s="2">
        <f>COUNTIFS(Table2[Sub-Sector],Table3[[#This Row],[Sub-Sector]],Table2[% Price above 50 EMA],"&gt;=0")/Table3[[#This Row],[Count]]</f>
        <v>1</v>
      </c>
      <c r="T15" s="2">
        <f>COUNTIFS(Table2[Sub-Sector],Table3[[#This Row],[Sub-Sector]],Table2[% Price above 200 EMA],"&gt;=0")/Table3[[#This Row],[Count]]</f>
        <v>1</v>
      </c>
      <c r="U15" s="2">
        <f>COUNTIFS(Table2[Sub-Sector],Table3[[#This Row],[Sub-Sector]],Table2[Rate of Change - Zone],"Positive")/Table3[[#This Row],[Count]]</f>
        <v>1</v>
      </c>
      <c r="V15" s="2">
        <f>COUNTIFS(Table2[Sub-Sector],Table3[[#This Row],[Sub-Sector]],Table2[Sharpe Ratio],"&gt;=0.10")/Table3[[#This Row],[Count]]</f>
        <v>1</v>
      </c>
      <c r="W1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319.5</v>
      </c>
      <c r="X15">
        <f>_xlfn.RANK.AVG(Table3[[#This Row],[Score]],Table3[Score],1)</f>
        <v>25</v>
      </c>
      <c r="Y1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139</v>
      </c>
      <c r="Z15">
        <f>_xlfn.RANK.AVG(Table3[[#This Row],[Score 2 ]],Table3[[Score 2 ]],1)</f>
        <v>13.5</v>
      </c>
    </row>
    <row r="16" spans="1:26" x14ac:dyDescent="0.3">
      <c r="A16" t="s">
        <v>135</v>
      </c>
      <c r="B16">
        <f>COUNTIFS(Table2[Sub-Sector],Table3[[#This Row],[Sub-Sector]])</f>
        <v>1</v>
      </c>
      <c r="C16" s="2">
        <f>COUNTIFS(Table2[Sub-Sector],Table3[[#This Row],[Sub-Sector]],Table2[Uptrend],"Uptrend")/Table3[[#This Row],[Count]]</f>
        <v>1</v>
      </c>
      <c r="D16" s="2">
        <f>COUNTIFS(Table2[Sub-Sector],Table3[[#This Row],[Sub-Sector]],Table2[1W Return vs Nifty],"&gt;=5")/Table3[[#This Row],[Count]]</f>
        <v>0</v>
      </c>
      <c r="E16" s="2">
        <f>COUNTIFS(Table2[Sub-Sector],Table3[[#This Row],[Sub-Sector]],Table2[1M Return vs Nifty],"&gt;=5")/Table3[[#This Row],[Count]]</f>
        <v>0</v>
      </c>
      <c r="F16" s="2">
        <f>COUNTIFS(Table2[Sub-Sector],Table3[[#This Row],[Sub-Sector]],Table2[6M Return vs Nifty],"&gt;=10")/Table3[[#This Row],[Count]]</f>
        <v>0</v>
      </c>
      <c r="G16" s="2">
        <f>COUNTIFS(Table2[Sub-Sector],Table3[[#This Row],[Sub-Sector]],Table2[1Y Return vs Nifty],"&gt;=10")/Table3[[#This Row],[Count]]</f>
        <v>1</v>
      </c>
      <c r="H16" s="2">
        <f>COUNTIFS(Table2[Sub-Sector],Table3[[#This Row],[Sub-Sector]],Table2[RSI Exponential â€“ 14D],"&gt;=50")/Table3[[#This Row],[Count]]</f>
        <v>1</v>
      </c>
      <c r="I16" s="2">
        <f>COUNTIFS(Table2[Sub-Sector],Table3[[#This Row],[Sub-Sector]],Table2[Relative Volume],"&gt;=1")/Table3[[#This Row],[Count]]</f>
        <v>1</v>
      </c>
      <c r="J16" s="2">
        <f>COUNTIFS(Table2[Sub-Sector],Table3[[#This Row],[Sub-Sector]],Table2[% Away From Day Low],"&gt;=0.05")/Table3[[#This Row],[Count]]</f>
        <v>0</v>
      </c>
      <c r="K16" s="2">
        <f>COUNTIFS(Table2[Sub-Sector],Table3[[#This Row],[Sub-Sector]],Table2[% Away From Day High],"&lt;=0.05")/Table3[[#This Row],[Count]]</f>
        <v>1</v>
      </c>
      <c r="L16" s="2">
        <f>COUNTIFS(Table2[Sub-Sector],Table3[[#This Row],[Sub-Sector]],Table2[% Away From Current Week Low],"&gt;=0.05")/Table3[[#This Row],[Count]]</f>
        <v>0</v>
      </c>
      <c r="M16" s="2">
        <f>COUNTIFS(Table2[Sub-Sector],Table3[[#This Row],[Sub-Sector]],Table2[% Away From Current Week High],"&lt;=0.05")/Table3[[#This Row],[Count]]</f>
        <v>1</v>
      </c>
      <c r="N16" s="2">
        <f>COUNTIFS(Table2[Sub-Sector],Table3[[#This Row],[Sub-Sector]],Table2[% Away From Current Month Low],"&gt;=0.05")/Table3[[#This Row],[Count]]</f>
        <v>1</v>
      </c>
      <c r="O16" s="2">
        <f>COUNTIFS(Table2[Sub-Sector],Table3[[#This Row],[Sub-Sector]],Table2[% Away From Current Month High],"&lt;=0.05")/Table3[[#This Row],[Count]]</f>
        <v>1</v>
      </c>
      <c r="P16" s="2">
        <f>COUNTIFS(Table2[Sub-Sector],Table3[[#This Row],[Sub-Sector]],Table2[% Away From 52W High],"&lt;=10")/Table3[[#This Row],[Count]]</f>
        <v>1</v>
      </c>
      <c r="Q16" s="2">
        <f>COUNTIFS(Table2[Sub-Sector],Table3[[#This Row],[Sub-Sector]],Table2[% Away From 52W Low],"&gt;=10")/Table3[[#This Row],[Count]]</f>
        <v>1</v>
      </c>
      <c r="R16" s="2">
        <f>COUNTIFS(Table2[Sub-Sector],Table3[[#This Row],[Sub-Sector]],Table2[% Price above 20 EMA],"&gt;=0")/Table3[[#This Row],[Count]]</f>
        <v>1</v>
      </c>
      <c r="S16" s="2">
        <f>COUNTIFS(Table2[Sub-Sector],Table3[[#This Row],[Sub-Sector]],Table2[% Price above 50 EMA],"&gt;=0")/Table3[[#This Row],[Count]]</f>
        <v>1</v>
      </c>
      <c r="T16" s="2">
        <f>COUNTIFS(Table2[Sub-Sector],Table3[[#This Row],[Sub-Sector]],Table2[% Price above 200 EMA],"&gt;=0")/Table3[[#This Row],[Count]]</f>
        <v>1</v>
      </c>
      <c r="U16" s="2">
        <f>COUNTIFS(Table2[Sub-Sector],Table3[[#This Row],[Sub-Sector]],Table2[Rate of Change - Zone],"Positive")/Table3[[#This Row],[Count]]</f>
        <v>1</v>
      </c>
      <c r="V16" s="2">
        <f>COUNTIFS(Table2[Sub-Sector],Table3[[#This Row],[Sub-Sector]],Table2[Sharpe Ratio],"&gt;=0.10")/Table3[[#This Row],[Count]]</f>
        <v>1</v>
      </c>
      <c r="W1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323</v>
      </c>
      <c r="X16">
        <f>_xlfn.RANK.AVG(Table3[[#This Row],[Score]],Table3[Score],1)</f>
        <v>27.5</v>
      </c>
      <c r="Y1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142.5</v>
      </c>
      <c r="Z16">
        <f>_xlfn.RANK.AVG(Table3[[#This Row],[Score 2 ]],Table3[[Score 2 ]],1)</f>
        <v>15.5</v>
      </c>
    </row>
    <row r="17" spans="1:26" x14ac:dyDescent="0.3">
      <c r="A17" t="s">
        <v>269</v>
      </c>
      <c r="B17">
        <f>COUNTIFS(Table2[Sub-Sector],Table3[[#This Row],[Sub-Sector]])</f>
        <v>1</v>
      </c>
      <c r="C17" s="2">
        <f>COUNTIFS(Table2[Sub-Sector],Table3[[#This Row],[Sub-Sector]],Table2[Uptrend],"Uptrend")/Table3[[#This Row],[Count]]</f>
        <v>1</v>
      </c>
      <c r="D17" s="2">
        <f>COUNTIFS(Table2[Sub-Sector],Table3[[#This Row],[Sub-Sector]],Table2[1W Return vs Nifty],"&gt;=5")/Table3[[#This Row],[Count]]</f>
        <v>0</v>
      </c>
      <c r="E17" s="2">
        <f>COUNTIFS(Table2[Sub-Sector],Table3[[#This Row],[Sub-Sector]],Table2[1M Return vs Nifty],"&gt;=5")/Table3[[#This Row],[Count]]</f>
        <v>0</v>
      </c>
      <c r="F17" s="2">
        <f>COUNTIFS(Table2[Sub-Sector],Table3[[#This Row],[Sub-Sector]],Table2[6M Return vs Nifty],"&gt;=10")/Table3[[#This Row],[Count]]</f>
        <v>1</v>
      </c>
      <c r="G17" s="2">
        <f>COUNTIFS(Table2[Sub-Sector],Table3[[#This Row],[Sub-Sector]],Table2[1Y Return vs Nifty],"&gt;=10")/Table3[[#This Row],[Count]]</f>
        <v>1</v>
      </c>
      <c r="H17" s="2">
        <f>COUNTIFS(Table2[Sub-Sector],Table3[[#This Row],[Sub-Sector]],Table2[RSI Exponential â€“ 14D],"&gt;=50")/Table3[[#This Row],[Count]]</f>
        <v>0</v>
      </c>
      <c r="I17" s="2">
        <f>COUNTIFS(Table2[Sub-Sector],Table3[[#This Row],[Sub-Sector]],Table2[Relative Volume],"&gt;=1")/Table3[[#This Row],[Count]]</f>
        <v>1</v>
      </c>
      <c r="J17" s="2">
        <f>COUNTIFS(Table2[Sub-Sector],Table3[[#This Row],[Sub-Sector]],Table2[% Away From Day Low],"&gt;=0.05")/Table3[[#This Row],[Count]]</f>
        <v>0</v>
      </c>
      <c r="K17" s="2">
        <f>COUNTIFS(Table2[Sub-Sector],Table3[[#This Row],[Sub-Sector]],Table2[% Away From Day High],"&lt;=0.05")/Table3[[#This Row],[Count]]</f>
        <v>1</v>
      </c>
      <c r="L17" s="2">
        <f>COUNTIFS(Table2[Sub-Sector],Table3[[#This Row],[Sub-Sector]],Table2[% Away From Current Week Low],"&gt;=0.05")/Table3[[#This Row],[Count]]</f>
        <v>0</v>
      </c>
      <c r="M17" s="2">
        <f>COUNTIFS(Table2[Sub-Sector],Table3[[#This Row],[Sub-Sector]],Table2[% Away From Current Week High],"&lt;=0.05")/Table3[[#This Row],[Count]]</f>
        <v>1</v>
      </c>
      <c r="N17" s="2">
        <f>COUNTIFS(Table2[Sub-Sector],Table3[[#This Row],[Sub-Sector]],Table2[% Away From Current Month Low],"&gt;=0.05")/Table3[[#This Row],[Count]]</f>
        <v>1</v>
      </c>
      <c r="O17" s="2">
        <f>COUNTIFS(Table2[Sub-Sector],Table3[[#This Row],[Sub-Sector]],Table2[% Away From Current Month High],"&lt;=0.05")/Table3[[#This Row],[Count]]</f>
        <v>0</v>
      </c>
      <c r="P17" s="2">
        <f>COUNTIFS(Table2[Sub-Sector],Table3[[#This Row],[Sub-Sector]],Table2[% Away From 52W High],"&lt;=10")/Table3[[#This Row],[Count]]</f>
        <v>0</v>
      </c>
      <c r="Q17" s="2">
        <f>COUNTIFS(Table2[Sub-Sector],Table3[[#This Row],[Sub-Sector]],Table2[% Away From 52W Low],"&gt;=10")/Table3[[#This Row],[Count]]</f>
        <v>1</v>
      </c>
      <c r="R17" s="2">
        <f>COUNTIFS(Table2[Sub-Sector],Table3[[#This Row],[Sub-Sector]],Table2[% Price above 20 EMA],"&gt;=0")/Table3[[#This Row],[Count]]</f>
        <v>0</v>
      </c>
      <c r="S17" s="2">
        <f>COUNTIFS(Table2[Sub-Sector],Table3[[#This Row],[Sub-Sector]],Table2[% Price above 50 EMA],"&gt;=0")/Table3[[#This Row],[Count]]</f>
        <v>0</v>
      </c>
      <c r="T17" s="2">
        <f>COUNTIFS(Table2[Sub-Sector],Table3[[#This Row],[Sub-Sector]],Table2[% Price above 200 EMA],"&gt;=0")/Table3[[#This Row],[Count]]</f>
        <v>1</v>
      </c>
      <c r="U17" s="2">
        <f>COUNTIFS(Table2[Sub-Sector],Table3[[#This Row],[Sub-Sector]],Table2[Rate of Change - Zone],"Positive")/Table3[[#This Row],[Count]]</f>
        <v>0</v>
      </c>
      <c r="V17" s="2">
        <f>COUNTIFS(Table2[Sub-Sector],Table3[[#This Row],[Sub-Sector]],Table2[Sharpe Ratio],"&gt;=0.10")/Table3[[#This Row],[Count]]</f>
        <v>0</v>
      </c>
      <c r="W1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323</v>
      </c>
      <c r="X17">
        <f>_xlfn.RANK.AVG(Table3[[#This Row],[Score]],Table3[Score],1)</f>
        <v>27.5</v>
      </c>
      <c r="Y1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142.5</v>
      </c>
      <c r="Z17">
        <f>_xlfn.RANK.AVG(Table3[[#This Row],[Score 2 ]],Table3[[Score 2 ]],1)</f>
        <v>15.5</v>
      </c>
    </row>
    <row r="18" spans="1:26" x14ac:dyDescent="0.3">
      <c r="A18" t="s">
        <v>164</v>
      </c>
      <c r="B18">
        <f>COUNTIFS(Table2[Sub-Sector],Table3[[#This Row],[Sub-Sector]])</f>
        <v>10</v>
      </c>
      <c r="C18" s="2">
        <f>COUNTIFS(Table2[Sub-Sector],Table3[[#This Row],[Sub-Sector]],Table2[Uptrend],"Uptrend")/Table3[[#This Row],[Count]]</f>
        <v>0.6</v>
      </c>
      <c r="D18" s="2">
        <f>COUNTIFS(Table2[Sub-Sector],Table3[[#This Row],[Sub-Sector]],Table2[1W Return vs Nifty],"&gt;=5")/Table3[[#This Row],[Count]]</f>
        <v>0</v>
      </c>
      <c r="E18" s="2">
        <f>COUNTIFS(Table2[Sub-Sector],Table3[[#This Row],[Sub-Sector]],Table2[1M Return vs Nifty],"&gt;=5")/Table3[[#This Row],[Count]]</f>
        <v>0.1</v>
      </c>
      <c r="F18" s="2">
        <f>COUNTIFS(Table2[Sub-Sector],Table3[[#This Row],[Sub-Sector]],Table2[6M Return vs Nifty],"&gt;=10")/Table3[[#This Row],[Count]]</f>
        <v>0.8</v>
      </c>
      <c r="G18" s="2">
        <f>COUNTIFS(Table2[Sub-Sector],Table3[[#This Row],[Sub-Sector]],Table2[1Y Return vs Nifty],"&gt;=10")/Table3[[#This Row],[Count]]</f>
        <v>1</v>
      </c>
      <c r="H18" s="2">
        <f>COUNTIFS(Table2[Sub-Sector],Table3[[#This Row],[Sub-Sector]],Table2[RSI Exponential â€“ 14D],"&gt;=50")/Table3[[#This Row],[Count]]</f>
        <v>0.4</v>
      </c>
      <c r="I18" s="2">
        <f>COUNTIFS(Table2[Sub-Sector],Table3[[#This Row],[Sub-Sector]],Table2[Relative Volume],"&gt;=1")/Table3[[#This Row],[Count]]</f>
        <v>0.3</v>
      </c>
      <c r="J18" s="2">
        <f>COUNTIFS(Table2[Sub-Sector],Table3[[#This Row],[Sub-Sector]],Table2[% Away From Day Low],"&gt;=0.05")/Table3[[#This Row],[Count]]</f>
        <v>0</v>
      </c>
      <c r="K18" s="2">
        <f>COUNTIFS(Table2[Sub-Sector],Table3[[#This Row],[Sub-Sector]],Table2[% Away From Day High],"&lt;=0.05")/Table3[[#This Row],[Count]]</f>
        <v>1</v>
      </c>
      <c r="L18" s="2">
        <f>COUNTIFS(Table2[Sub-Sector],Table3[[#This Row],[Sub-Sector]],Table2[% Away From Current Week Low],"&gt;=0.05")/Table3[[#This Row],[Count]]</f>
        <v>0</v>
      </c>
      <c r="M18" s="2">
        <f>COUNTIFS(Table2[Sub-Sector],Table3[[#This Row],[Sub-Sector]],Table2[% Away From Current Week High],"&lt;=0.05")/Table3[[#This Row],[Count]]</f>
        <v>1</v>
      </c>
      <c r="N18" s="2">
        <f>COUNTIFS(Table2[Sub-Sector],Table3[[#This Row],[Sub-Sector]],Table2[% Away From Current Month Low],"&gt;=0.05")/Table3[[#This Row],[Count]]</f>
        <v>0.6</v>
      </c>
      <c r="O18" s="2">
        <f>COUNTIFS(Table2[Sub-Sector],Table3[[#This Row],[Sub-Sector]],Table2[% Away From Current Month High],"&lt;=0.05")/Table3[[#This Row],[Count]]</f>
        <v>0.5</v>
      </c>
      <c r="P18" s="2">
        <f>COUNTIFS(Table2[Sub-Sector],Table3[[#This Row],[Sub-Sector]],Table2[% Away From 52W High],"&lt;=10")/Table3[[#This Row],[Count]]</f>
        <v>0.4</v>
      </c>
      <c r="Q18" s="2">
        <f>COUNTIFS(Table2[Sub-Sector],Table3[[#This Row],[Sub-Sector]],Table2[% Away From 52W Low],"&gt;=10")/Table3[[#This Row],[Count]]</f>
        <v>1</v>
      </c>
      <c r="R18" s="2">
        <f>COUNTIFS(Table2[Sub-Sector],Table3[[#This Row],[Sub-Sector]],Table2[% Price above 20 EMA],"&gt;=0")/Table3[[#This Row],[Count]]</f>
        <v>0.6</v>
      </c>
      <c r="S18" s="2">
        <f>COUNTIFS(Table2[Sub-Sector],Table3[[#This Row],[Sub-Sector]],Table2[% Price above 50 EMA],"&gt;=0")/Table3[[#This Row],[Count]]</f>
        <v>0.7</v>
      </c>
      <c r="T18" s="2">
        <f>COUNTIFS(Table2[Sub-Sector],Table3[[#This Row],[Sub-Sector]],Table2[% Price above 200 EMA],"&gt;=0")/Table3[[#This Row],[Count]]</f>
        <v>1</v>
      </c>
      <c r="U18" s="2">
        <f>COUNTIFS(Table2[Sub-Sector],Table3[[#This Row],[Sub-Sector]],Table2[Rate of Change - Zone],"Positive")/Table3[[#This Row],[Count]]</f>
        <v>0.6</v>
      </c>
      <c r="V18" s="2">
        <f>COUNTIFS(Table2[Sub-Sector],Table3[[#This Row],[Sub-Sector]],Table2[Sharpe Ratio],"&gt;=0.10")/Table3[[#This Row],[Count]]</f>
        <v>1</v>
      </c>
      <c r="W1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343</v>
      </c>
      <c r="X18">
        <f>_xlfn.RANK.AVG(Table3[[#This Row],[Score]],Table3[Score],1)</f>
        <v>37</v>
      </c>
      <c r="Y1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147</v>
      </c>
      <c r="Z18">
        <f>_xlfn.RANK.AVG(Table3[[#This Row],[Score 2 ]],Table3[[Score 2 ]],1)</f>
        <v>17</v>
      </c>
    </row>
    <row r="19" spans="1:26" x14ac:dyDescent="0.3">
      <c r="A19" t="s">
        <v>144</v>
      </c>
      <c r="B19">
        <f>COUNTIFS(Table2[Sub-Sector],Table3[[#This Row],[Sub-Sector]])</f>
        <v>6</v>
      </c>
      <c r="C19" s="2">
        <f>COUNTIFS(Table2[Sub-Sector],Table3[[#This Row],[Sub-Sector]],Table2[Uptrend],"Uptrend")/Table3[[#This Row],[Count]]</f>
        <v>0.5</v>
      </c>
      <c r="D19" s="2">
        <f>COUNTIFS(Table2[Sub-Sector],Table3[[#This Row],[Sub-Sector]],Table2[1W Return vs Nifty],"&gt;=5")/Table3[[#This Row],[Count]]</f>
        <v>0</v>
      </c>
      <c r="E19" s="2">
        <f>COUNTIFS(Table2[Sub-Sector],Table3[[#This Row],[Sub-Sector]],Table2[1M Return vs Nifty],"&gt;=5")/Table3[[#This Row],[Count]]</f>
        <v>0.16666666666666666</v>
      </c>
      <c r="F19" s="2">
        <f>COUNTIFS(Table2[Sub-Sector],Table3[[#This Row],[Sub-Sector]],Table2[6M Return vs Nifty],"&gt;=10")/Table3[[#This Row],[Count]]</f>
        <v>0.66666666666666663</v>
      </c>
      <c r="G19" s="2">
        <f>COUNTIFS(Table2[Sub-Sector],Table3[[#This Row],[Sub-Sector]],Table2[1Y Return vs Nifty],"&gt;=10")/Table3[[#This Row],[Count]]</f>
        <v>0.5</v>
      </c>
      <c r="H19" s="2">
        <f>COUNTIFS(Table2[Sub-Sector],Table3[[#This Row],[Sub-Sector]],Table2[RSI Exponential â€“ 14D],"&gt;=50")/Table3[[#This Row],[Count]]</f>
        <v>0.66666666666666663</v>
      </c>
      <c r="I19" s="2">
        <f>COUNTIFS(Table2[Sub-Sector],Table3[[#This Row],[Sub-Sector]],Table2[Relative Volume],"&gt;=1")/Table3[[#This Row],[Count]]</f>
        <v>0.66666666666666663</v>
      </c>
      <c r="J19" s="2">
        <f>COUNTIFS(Table2[Sub-Sector],Table3[[#This Row],[Sub-Sector]],Table2[% Away From Day Low],"&gt;=0.05")/Table3[[#This Row],[Count]]</f>
        <v>0</v>
      </c>
      <c r="K19" s="2">
        <f>COUNTIFS(Table2[Sub-Sector],Table3[[#This Row],[Sub-Sector]],Table2[% Away From Day High],"&lt;=0.05")/Table3[[#This Row],[Count]]</f>
        <v>1</v>
      </c>
      <c r="L19" s="2">
        <f>COUNTIFS(Table2[Sub-Sector],Table3[[#This Row],[Sub-Sector]],Table2[% Away From Current Week Low],"&gt;=0.05")/Table3[[#This Row],[Count]]</f>
        <v>0</v>
      </c>
      <c r="M19" s="2">
        <f>COUNTIFS(Table2[Sub-Sector],Table3[[#This Row],[Sub-Sector]],Table2[% Away From Current Week High],"&lt;=0.05")/Table3[[#This Row],[Count]]</f>
        <v>0.83333333333333337</v>
      </c>
      <c r="N19" s="2">
        <f>COUNTIFS(Table2[Sub-Sector],Table3[[#This Row],[Sub-Sector]],Table2[% Away From Current Month Low],"&gt;=0.05")/Table3[[#This Row],[Count]]</f>
        <v>0.66666666666666663</v>
      </c>
      <c r="O19" s="2">
        <f>COUNTIFS(Table2[Sub-Sector],Table3[[#This Row],[Sub-Sector]],Table2[% Away From Current Month High],"&lt;=0.05")/Table3[[#This Row],[Count]]</f>
        <v>0.5</v>
      </c>
      <c r="P19" s="2">
        <f>COUNTIFS(Table2[Sub-Sector],Table3[[#This Row],[Sub-Sector]],Table2[% Away From 52W High],"&lt;=10")/Table3[[#This Row],[Count]]</f>
        <v>0.33333333333333331</v>
      </c>
      <c r="Q19" s="2">
        <f>COUNTIFS(Table2[Sub-Sector],Table3[[#This Row],[Sub-Sector]],Table2[% Away From 52W Low],"&gt;=10")/Table3[[#This Row],[Count]]</f>
        <v>1</v>
      </c>
      <c r="R19" s="2">
        <f>COUNTIFS(Table2[Sub-Sector],Table3[[#This Row],[Sub-Sector]],Table2[% Price above 20 EMA],"&gt;=0")/Table3[[#This Row],[Count]]</f>
        <v>0.5</v>
      </c>
      <c r="S19" s="2">
        <f>COUNTIFS(Table2[Sub-Sector],Table3[[#This Row],[Sub-Sector]],Table2[% Price above 50 EMA],"&gt;=0")/Table3[[#This Row],[Count]]</f>
        <v>0.5</v>
      </c>
      <c r="T19" s="2">
        <f>COUNTIFS(Table2[Sub-Sector],Table3[[#This Row],[Sub-Sector]],Table2[% Price above 200 EMA],"&gt;=0")/Table3[[#This Row],[Count]]</f>
        <v>0.83333333333333337</v>
      </c>
      <c r="U19" s="2">
        <f>COUNTIFS(Table2[Sub-Sector],Table3[[#This Row],[Sub-Sector]],Table2[Rate of Change - Zone],"Positive")/Table3[[#This Row],[Count]]</f>
        <v>0.66666666666666663</v>
      </c>
      <c r="V19" s="2">
        <f>COUNTIFS(Table2[Sub-Sector],Table3[[#This Row],[Sub-Sector]],Table2[Sharpe Ratio],"&gt;=0.10")/Table3[[#This Row],[Count]]</f>
        <v>0.5</v>
      </c>
      <c r="W1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346</v>
      </c>
      <c r="X19">
        <f>_xlfn.RANK.AVG(Table3[[#This Row],[Score]],Table3[Score],1)</f>
        <v>38</v>
      </c>
      <c r="Y1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148.5</v>
      </c>
      <c r="Z19">
        <f>_xlfn.RANK.AVG(Table3[[#This Row],[Score 2 ]],Table3[[Score 2 ]],1)</f>
        <v>18</v>
      </c>
    </row>
    <row r="20" spans="1:26" x14ac:dyDescent="0.3">
      <c r="A20" t="s">
        <v>40</v>
      </c>
      <c r="B20">
        <f>COUNTIFS(Table2[Sub-Sector],Table3[[#This Row],[Sub-Sector]])</f>
        <v>2</v>
      </c>
      <c r="C20" s="2">
        <f>COUNTIFS(Table2[Sub-Sector],Table3[[#This Row],[Sub-Sector]],Table2[Uptrend],"Uptrend")/Table3[[#This Row],[Count]]</f>
        <v>1</v>
      </c>
      <c r="D20" s="2">
        <f>COUNTIFS(Table2[Sub-Sector],Table3[[#This Row],[Sub-Sector]],Table2[1W Return vs Nifty],"&gt;=5")/Table3[[#This Row],[Count]]</f>
        <v>0</v>
      </c>
      <c r="E20" s="2">
        <f>COUNTIFS(Table2[Sub-Sector],Table3[[#This Row],[Sub-Sector]],Table2[1M Return vs Nifty],"&gt;=5")/Table3[[#This Row],[Count]]</f>
        <v>0.5</v>
      </c>
      <c r="F20" s="2">
        <f>COUNTIFS(Table2[Sub-Sector],Table3[[#This Row],[Sub-Sector]],Table2[6M Return vs Nifty],"&gt;=10")/Table3[[#This Row],[Count]]</f>
        <v>0.5</v>
      </c>
      <c r="G20" s="2">
        <f>COUNTIFS(Table2[Sub-Sector],Table3[[#This Row],[Sub-Sector]],Table2[1Y Return vs Nifty],"&gt;=10")/Table3[[#This Row],[Count]]</f>
        <v>0.5</v>
      </c>
      <c r="H20" s="2">
        <f>COUNTIFS(Table2[Sub-Sector],Table3[[#This Row],[Sub-Sector]],Table2[RSI Exponential â€“ 14D],"&gt;=50")/Table3[[#This Row],[Count]]</f>
        <v>1</v>
      </c>
      <c r="I20" s="2">
        <f>COUNTIFS(Table2[Sub-Sector],Table3[[#This Row],[Sub-Sector]],Table2[Relative Volume],"&gt;=1")/Table3[[#This Row],[Count]]</f>
        <v>0.5</v>
      </c>
      <c r="J20" s="2">
        <f>COUNTIFS(Table2[Sub-Sector],Table3[[#This Row],[Sub-Sector]],Table2[% Away From Day Low],"&gt;=0.05")/Table3[[#This Row],[Count]]</f>
        <v>0</v>
      </c>
      <c r="K20" s="2">
        <f>COUNTIFS(Table2[Sub-Sector],Table3[[#This Row],[Sub-Sector]],Table2[% Away From Day High],"&lt;=0.05")/Table3[[#This Row],[Count]]</f>
        <v>1</v>
      </c>
      <c r="L20" s="2">
        <f>COUNTIFS(Table2[Sub-Sector],Table3[[#This Row],[Sub-Sector]],Table2[% Away From Current Week Low],"&gt;=0.05")/Table3[[#This Row],[Count]]</f>
        <v>0</v>
      </c>
      <c r="M20" s="2">
        <f>COUNTIFS(Table2[Sub-Sector],Table3[[#This Row],[Sub-Sector]],Table2[% Away From Current Week High],"&lt;=0.05")/Table3[[#This Row],[Count]]</f>
        <v>1</v>
      </c>
      <c r="N20" s="2">
        <f>COUNTIFS(Table2[Sub-Sector],Table3[[#This Row],[Sub-Sector]],Table2[% Away From Current Month Low],"&gt;=0.05")/Table3[[#This Row],[Count]]</f>
        <v>0.5</v>
      </c>
      <c r="O20" s="2">
        <f>COUNTIFS(Table2[Sub-Sector],Table3[[#This Row],[Sub-Sector]],Table2[% Away From Current Month High],"&lt;=0.05")/Table3[[#This Row],[Count]]</f>
        <v>0.5</v>
      </c>
      <c r="P20" s="2">
        <f>COUNTIFS(Table2[Sub-Sector],Table3[[#This Row],[Sub-Sector]],Table2[% Away From 52W High],"&lt;=10")/Table3[[#This Row],[Count]]</f>
        <v>0.5</v>
      </c>
      <c r="Q20" s="2">
        <f>COUNTIFS(Table2[Sub-Sector],Table3[[#This Row],[Sub-Sector]],Table2[% Away From 52W Low],"&gt;=10")/Table3[[#This Row],[Count]]</f>
        <v>1</v>
      </c>
      <c r="R20" s="2">
        <f>COUNTIFS(Table2[Sub-Sector],Table3[[#This Row],[Sub-Sector]],Table2[% Price above 20 EMA],"&gt;=0")/Table3[[#This Row],[Count]]</f>
        <v>1</v>
      </c>
      <c r="S20" s="2">
        <f>COUNTIFS(Table2[Sub-Sector],Table3[[#This Row],[Sub-Sector]],Table2[% Price above 50 EMA],"&gt;=0")/Table3[[#This Row],[Count]]</f>
        <v>1</v>
      </c>
      <c r="T20" s="2">
        <f>COUNTIFS(Table2[Sub-Sector],Table3[[#This Row],[Sub-Sector]],Table2[% Price above 200 EMA],"&gt;=0")/Table3[[#This Row],[Count]]</f>
        <v>1</v>
      </c>
      <c r="U20" s="2">
        <f>COUNTIFS(Table2[Sub-Sector],Table3[[#This Row],[Sub-Sector]],Table2[Rate of Change - Zone],"Positive")/Table3[[#This Row],[Count]]</f>
        <v>1</v>
      </c>
      <c r="V20" s="2">
        <f>COUNTIFS(Table2[Sub-Sector],Table3[[#This Row],[Sub-Sector]],Table2[Sharpe Ratio],"&gt;=0.10")/Table3[[#This Row],[Count]]</f>
        <v>1</v>
      </c>
      <c r="W2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258</v>
      </c>
      <c r="X20">
        <f>_xlfn.RANK.AVG(Table3[[#This Row],[Score]],Table3[Score],1)</f>
        <v>12</v>
      </c>
      <c r="Y2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</v>
      </c>
      <c r="Z20">
        <f>_xlfn.RANK.AVG(Table3[[#This Row],[Score 2 ]],Table3[[Score 2 ]],1)</f>
        <v>19</v>
      </c>
    </row>
    <row r="21" spans="1:26" x14ac:dyDescent="0.3">
      <c r="A21" t="s">
        <v>138</v>
      </c>
      <c r="B21">
        <f>COUNTIFS(Table2[Sub-Sector],Table3[[#This Row],[Sub-Sector]])</f>
        <v>3</v>
      </c>
      <c r="C21" s="2">
        <f>COUNTIFS(Table2[Sub-Sector],Table3[[#This Row],[Sub-Sector]],Table2[Uptrend],"Uptrend")/Table3[[#This Row],[Count]]</f>
        <v>0.33333333333333331</v>
      </c>
      <c r="D21" s="2">
        <f>COUNTIFS(Table2[Sub-Sector],Table3[[#This Row],[Sub-Sector]],Table2[1W Return vs Nifty],"&gt;=5")/Table3[[#This Row],[Count]]</f>
        <v>0.33333333333333331</v>
      </c>
      <c r="E21" s="2">
        <f>COUNTIFS(Table2[Sub-Sector],Table3[[#This Row],[Sub-Sector]],Table2[1M Return vs Nifty],"&gt;=5")/Table3[[#This Row],[Count]]</f>
        <v>0.33333333333333331</v>
      </c>
      <c r="F21" s="2">
        <f>COUNTIFS(Table2[Sub-Sector],Table3[[#This Row],[Sub-Sector]],Table2[6M Return vs Nifty],"&gt;=10")/Table3[[#This Row],[Count]]</f>
        <v>0.66666666666666663</v>
      </c>
      <c r="G21" s="2">
        <f>COUNTIFS(Table2[Sub-Sector],Table3[[#This Row],[Sub-Sector]],Table2[1Y Return vs Nifty],"&gt;=10")/Table3[[#This Row],[Count]]</f>
        <v>0.66666666666666663</v>
      </c>
      <c r="H21" s="2">
        <f>COUNTIFS(Table2[Sub-Sector],Table3[[#This Row],[Sub-Sector]],Table2[RSI Exponential â€“ 14D],"&gt;=50")/Table3[[#This Row],[Count]]</f>
        <v>0.66666666666666663</v>
      </c>
      <c r="I21" s="2">
        <f>COUNTIFS(Table2[Sub-Sector],Table3[[#This Row],[Sub-Sector]],Table2[Relative Volume],"&gt;=1")/Table3[[#This Row],[Count]]</f>
        <v>0.33333333333333331</v>
      </c>
      <c r="J21" s="2">
        <f>COUNTIFS(Table2[Sub-Sector],Table3[[#This Row],[Sub-Sector]],Table2[% Away From Day Low],"&gt;=0.05")/Table3[[#This Row],[Count]]</f>
        <v>0</v>
      </c>
      <c r="K21" s="2">
        <f>COUNTIFS(Table2[Sub-Sector],Table3[[#This Row],[Sub-Sector]],Table2[% Away From Day High],"&lt;=0.05")/Table3[[#This Row],[Count]]</f>
        <v>1</v>
      </c>
      <c r="L21" s="2">
        <f>COUNTIFS(Table2[Sub-Sector],Table3[[#This Row],[Sub-Sector]],Table2[% Away From Current Week Low],"&gt;=0.05")/Table3[[#This Row],[Count]]</f>
        <v>0</v>
      </c>
      <c r="M21" s="2">
        <f>COUNTIFS(Table2[Sub-Sector],Table3[[#This Row],[Sub-Sector]],Table2[% Away From Current Week High],"&lt;=0.05")/Table3[[#This Row],[Count]]</f>
        <v>1</v>
      </c>
      <c r="N21" s="2">
        <f>COUNTIFS(Table2[Sub-Sector],Table3[[#This Row],[Sub-Sector]],Table2[% Away From Current Month Low],"&gt;=0.05")/Table3[[#This Row],[Count]]</f>
        <v>0.33333333333333331</v>
      </c>
      <c r="O21" s="2">
        <f>COUNTIFS(Table2[Sub-Sector],Table3[[#This Row],[Sub-Sector]],Table2[% Away From Current Month High],"&lt;=0.05")/Table3[[#This Row],[Count]]</f>
        <v>1</v>
      </c>
      <c r="P21" s="2">
        <f>COUNTIFS(Table2[Sub-Sector],Table3[[#This Row],[Sub-Sector]],Table2[% Away From 52W High],"&lt;=10")/Table3[[#This Row],[Count]]</f>
        <v>0.33333333333333331</v>
      </c>
      <c r="Q21" s="2">
        <f>COUNTIFS(Table2[Sub-Sector],Table3[[#This Row],[Sub-Sector]],Table2[% Away From 52W Low],"&gt;=10")/Table3[[#This Row],[Count]]</f>
        <v>1</v>
      </c>
      <c r="R21" s="2">
        <f>COUNTIFS(Table2[Sub-Sector],Table3[[#This Row],[Sub-Sector]],Table2[% Price above 20 EMA],"&gt;=0")/Table3[[#This Row],[Count]]</f>
        <v>0.66666666666666663</v>
      </c>
      <c r="S21" s="2">
        <f>COUNTIFS(Table2[Sub-Sector],Table3[[#This Row],[Sub-Sector]],Table2[% Price above 50 EMA],"&gt;=0")/Table3[[#This Row],[Count]]</f>
        <v>0.33333333333333331</v>
      </c>
      <c r="T21" s="2">
        <f>COUNTIFS(Table2[Sub-Sector],Table3[[#This Row],[Sub-Sector]],Table2[% Price above 200 EMA],"&gt;=0")/Table3[[#This Row],[Count]]</f>
        <v>0.66666666666666663</v>
      </c>
      <c r="U21" s="2">
        <f>COUNTIFS(Table2[Sub-Sector],Table3[[#This Row],[Sub-Sector]],Table2[Rate of Change - Zone],"Positive")/Table3[[#This Row],[Count]]</f>
        <v>0.66666666666666663</v>
      </c>
      <c r="V21" s="2">
        <f>COUNTIFS(Table2[Sub-Sector],Table3[[#This Row],[Sub-Sector]],Table2[Sharpe Ratio],"&gt;=0.10")/Table3[[#This Row],[Count]]</f>
        <v>0.66666666666666663</v>
      </c>
      <c r="W2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284</v>
      </c>
      <c r="X21">
        <f>_xlfn.RANK.AVG(Table3[[#This Row],[Score]],Table3[Score],1)</f>
        <v>17</v>
      </c>
      <c r="Y2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160</v>
      </c>
      <c r="Z21">
        <f>_xlfn.RANK.AVG(Table3[[#This Row],[Score 2 ]],Table3[[Score 2 ]],1)</f>
        <v>20</v>
      </c>
    </row>
    <row r="22" spans="1:26" x14ac:dyDescent="0.3">
      <c r="A22" t="s">
        <v>54</v>
      </c>
      <c r="B22">
        <f>COUNTIFS(Table2[Sub-Sector],Table3[[#This Row],[Sub-Sector]])</f>
        <v>44</v>
      </c>
      <c r="C22" s="2">
        <f>COUNTIFS(Table2[Sub-Sector],Table3[[#This Row],[Sub-Sector]],Table2[Uptrend],"Uptrend")/Table3[[#This Row],[Count]]</f>
        <v>0.90909090909090906</v>
      </c>
      <c r="D22" s="2">
        <f>COUNTIFS(Table2[Sub-Sector],Table3[[#This Row],[Sub-Sector]],Table2[1W Return vs Nifty],"&gt;=5")/Table3[[#This Row],[Count]]</f>
        <v>4.5454545454545456E-2</v>
      </c>
      <c r="E22" s="2">
        <f>COUNTIFS(Table2[Sub-Sector],Table3[[#This Row],[Sub-Sector]],Table2[1M Return vs Nifty],"&gt;=5")/Table3[[#This Row],[Count]]</f>
        <v>0.25</v>
      </c>
      <c r="F22" s="2">
        <f>COUNTIFS(Table2[Sub-Sector],Table3[[#This Row],[Sub-Sector]],Table2[6M Return vs Nifty],"&gt;=10")/Table3[[#This Row],[Count]]</f>
        <v>0.65909090909090906</v>
      </c>
      <c r="G22" s="2">
        <f>COUNTIFS(Table2[Sub-Sector],Table3[[#This Row],[Sub-Sector]],Table2[1Y Return vs Nifty],"&gt;=10")/Table3[[#This Row],[Count]]</f>
        <v>0.72727272727272729</v>
      </c>
      <c r="H22" s="2">
        <f>COUNTIFS(Table2[Sub-Sector],Table3[[#This Row],[Sub-Sector]],Table2[RSI Exponential â€“ 14D],"&gt;=50")/Table3[[#This Row],[Count]]</f>
        <v>0.43181818181818182</v>
      </c>
      <c r="I22" s="2">
        <f>COUNTIFS(Table2[Sub-Sector],Table3[[#This Row],[Sub-Sector]],Table2[Relative Volume],"&gt;=1")/Table3[[#This Row],[Count]]</f>
        <v>0.36363636363636365</v>
      </c>
      <c r="J22" s="2">
        <f>COUNTIFS(Table2[Sub-Sector],Table3[[#This Row],[Sub-Sector]],Table2[% Away From Day Low],"&gt;=0.05")/Table3[[#This Row],[Count]]</f>
        <v>2.2727272727272728E-2</v>
      </c>
      <c r="K22" s="2">
        <f>COUNTIFS(Table2[Sub-Sector],Table3[[#This Row],[Sub-Sector]],Table2[% Away From Day High],"&lt;=0.05")/Table3[[#This Row],[Count]]</f>
        <v>0.95454545454545459</v>
      </c>
      <c r="L22" s="2">
        <f>COUNTIFS(Table2[Sub-Sector],Table3[[#This Row],[Sub-Sector]],Table2[% Away From Current Week Low],"&gt;=0.05")/Table3[[#This Row],[Count]]</f>
        <v>2.2727272727272728E-2</v>
      </c>
      <c r="M22" s="2">
        <f>COUNTIFS(Table2[Sub-Sector],Table3[[#This Row],[Sub-Sector]],Table2[% Away From Current Week High],"&lt;=0.05")/Table3[[#This Row],[Count]]</f>
        <v>0.95454545454545459</v>
      </c>
      <c r="N22" s="2">
        <f>COUNTIFS(Table2[Sub-Sector],Table3[[#This Row],[Sub-Sector]],Table2[% Away From Current Month Low],"&gt;=0.05")/Table3[[#This Row],[Count]]</f>
        <v>0.43181818181818182</v>
      </c>
      <c r="O22" s="2">
        <f>COUNTIFS(Table2[Sub-Sector],Table3[[#This Row],[Sub-Sector]],Table2[% Away From Current Month High],"&lt;=0.05")/Table3[[#This Row],[Count]]</f>
        <v>0.43181818181818182</v>
      </c>
      <c r="P22" s="2">
        <f>COUNTIFS(Table2[Sub-Sector],Table3[[#This Row],[Sub-Sector]],Table2[% Away From 52W High],"&lt;=10")/Table3[[#This Row],[Count]]</f>
        <v>0.59090909090909094</v>
      </c>
      <c r="Q22" s="2">
        <f>COUNTIFS(Table2[Sub-Sector],Table3[[#This Row],[Sub-Sector]],Table2[% Away From 52W Low],"&gt;=10")/Table3[[#This Row],[Count]]</f>
        <v>1</v>
      </c>
      <c r="R22" s="2">
        <f>COUNTIFS(Table2[Sub-Sector],Table3[[#This Row],[Sub-Sector]],Table2[% Price above 20 EMA],"&gt;=0")/Table3[[#This Row],[Count]]</f>
        <v>0.54545454545454541</v>
      </c>
      <c r="S22" s="2">
        <f>COUNTIFS(Table2[Sub-Sector],Table3[[#This Row],[Sub-Sector]],Table2[% Price above 50 EMA],"&gt;=0")/Table3[[#This Row],[Count]]</f>
        <v>0.79545454545454541</v>
      </c>
      <c r="T22" s="2">
        <f>COUNTIFS(Table2[Sub-Sector],Table3[[#This Row],[Sub-Sector]],Table2[% Price above 200 EMA],"&gt;=0")/Table3[[#This Row],[Count]]</f>
        <v>0.97727272727272729</v>
      </c>
      <c r="U22" s="2">
        <f>COUNTIFS(Table2[Sub-Sector],Table3[[#This Row],[Sub-Sector]],Table2[Rate of Change - Zone],"Positive")/Table3[[#This Row],[Count]]</f>
        <v>0.52272727272727271</v>
      </c>
      <c r="V22" s="2">
        <f>COUNTIFS(Table2[Sub-Sector],Table3[[#This Row],[Sub-Sector]],Table2[Sharpe Ratio],"&gt;=0.10")/Table3[[#This Row],[Count]]</f>
        <v>0.13636363636363635</v>
      </c>
      <c r="W2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254</v>
      </c>
      <c r="X22">
        <f>_xlfn.RANK.AVG(Table3[[#This Row],[Score]],Table3[Score],1)</f>
        <v>11</v>
      </c>
      <c r="Y2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164.5</v>
      </c>
      <c r="Z22">
        <f>_xlfn.RANK.AVG(Table3[[#This Row],[Score 2 ]],Table3[[Score 2 ]],1)</f>
        <v>21</v>
      </c>
    </row>
    <row r="23" spans="1:26" x14ac:dyDescent="0.3">
      <c r="A23" t="s">
        <v>215</v>
      </c>
      <c r="B23">
        <f>COUNTIFS(Table2[Sub-Sector],Table3[[#This Row],[Sub-Sector]])</f>
        <v>9</v>
      </c>
      <c r="C23" s="2">
        <f>COUNTIFS(Table2[Sub-Sector],Table3[[#This Row],[Sub-Sector]],Table2[Uptrend],"Uptrend")/Table3[[#This Row],[Count]]</f>
        <v>0.66666666666666663</v>
      </c>
      <c r="D23" s="2">
        <f>COUNTIFS(Table2[Sub-Sector],Table3[[#This Row],[Sub-Sector]],Table2[1W Return vs Nifty],"&gt;=5")/Table3[[#This Row],[Count]]</f>
        <v>0.22222222222222221</v>
      </c>
      <c r="E23" s="2">
        <f>COUNTIFS(Table2[Sub-Sector],Table3[[#This Row],[Sub-Sector]],Table2[1M Return vs Nifty],"&gt;=5")/Table3[[#This Row],[Count]]</f>
        <v>0.22222222222222221</v>
      </c>
      <c r="F23" s="2">
        <f>COUNTIFS(Table2[Sub-Sector],Table3[[#This Row],[Sub-Sector]],Table2[6M Return vs Nifty],"&gt;=10")/Table3[[#This Row],[Count]]</f>
        <v>0.55555555555555558</v>
      </c>
      <c r="G23" s="2">
        <f>COUNTIFS(Table2[Sub-Sector],Table3[[#This Row],[Sub-Sector]],Table2[1Y Return vs Nifty],"&gt;=10")/Table3[[#This Row],[Count]]</f>
        <v>0.44444444444444442</v>
      </c>
      <c r="H23" s="2">
        <f>COUNTIFS(Table2[Sub-Sector],Table3[[#This Row],[Sub-Sector]],Table2[RSI Exponential â€“ 14D],"&gt;=50")/Table3[[#This Row],[Count]]</f>
        <v>0.66666666666666663</v>
      </c>
      <c r="I23" s="2">
        <f>COUNTIFS(Table2[Sub-Sector],Table3[[#This Row],[Sub-Sector]],Table2[Relative Volume],"&gt;=1")/Table3[[#This Row],[Count]]</f>
        <v>0.55555555555555558</v>
      </c>
      <c r="J23" s="2">
        <f>COUNTIFS(Table2[Sub-Sector],Table3[[#This Row],[Sub-Sector]],Table2[% Away From Day Low],"&gt;=0.05")/Table3[[#This Row],[Count]]</f>
        <v>0</v>
      </c>
      <c r="K23" s="2">
        <f>COUNTIFS(Table2[Sub-Sector],Table3[[#This Row],[Sub-Sector]],Table2[% Away From Day High],"&lt;=0.05")/Table3[[#This Row],[Count]]</f>
        <v>1</v>
      </c>
      <c r="L23" s="2">
        <f>COUNTIFS(Table2[Sub-Sector],Table3[[#This Row],[Sub-Sector]],Table2[% Away From Current Week Low],"&gt;=0.05")/Table3[[#This Row],[Count]]</f>
        <v>0</v>
      </c>
      <c r="M23" s="2">
        <f>COUNTIFS(Table2[Sub-Sector],Table3[[#This Row],[Sub-Sector]],Table2[% Away From Current Week High],"&lt;=0.05")/Table3[[#This Row],[Count]]</f>
        <v>1</v>
      </c>
      <c r="N23" s="2">
        <f>COUNTIFS(Table2[Sub-Sector],Table3[[#This Row],[Sub-Sector]],Table2[% Away From Current Month Low],"&gt;=0.05")/Table3[[#This Row],[Count]]</f>
        <v>0.66666666666666663</v>
      </c>
      <c r="O23" s="2">
        <f>COUNTIFS(Table2[Sub-Sector],Table3[[#This Row],[Sub-Sector]],Table2[% Away From Current Month High],"&lt;=0.05")/Table3[[#This Row],[Count]]</f>
        <v>0.66666666666666663</v>
      </c>
      <c r="P23" s="2">
        <f>COUNTIFS(Table2[Sub-Sector],Table3[[#This Row],[Sub-Sector]],Table2[% Away From 52W High],"&lt;=10")/Table3[[#This Row],[Count]]</f>
        <v>0.33333333333333331</v>
      </c>
      <c r="Q23" s="2">
        <f>COUNTIFS(Table2[Sub-Sector],Table3[[#This Row],[Sub-Sector]],Table2[% Away From 52W Low],"&gt;=10")/Table3[[#This Row],[Count]]</f>
        <v>1</v>
      </c>
      <c r="R23" s="2">
        <f>COUNTIFS(Table2[Sub-Sector],Table3[[#This Row],[Sub-Sector]],Table2[% Price above 20 EMA],"&gt;=0")/Table3[[#This Row],[Count]]</f>
        <v>0.66666666666666663</v>
      </c>
      <c r="S23" s="2">
        <f>COUNTIFS(Table2[Sub-Sector],Table3[[#This Row],[Sub-Sector]],Table2[% Price above 50 EMA],"&gt;=0")/Table3[[#This Row],[Count]]</f>
        <v>0.77777777777777779</v>
      </c>
      <c r="T23" s="2">
        <f>COUNTIFS(Table2[Sub-Sector],Table3[[#This Row],[Sub-Sector]],Table2[% Price above 200 EMA],"&gt;=0")/Table3[[#This Row],[Count]]</f>
        <v>0.88888888888888884</v>
      </c>
      <c r="U23" s="2">
        <f>COUNTIFS(Table2[Sub-Sector],Table3[[#This Row],[Sub-Sector]],Table2[Rate of Change - Zone],"Positive")/Table3[[#This Row],[Count]]</f>
        <v>0.77777777777777779</v>
      </c>
      <c r="V23" s="2">
        <f>COUNTIFS(Table2[Sub-Sector],Table3[[#This Row],[Sub-Sector]],Table2[Sharpe Ratio],"&gt;=0.10")/Table3[[#This Row],[Count]]</f>
        <v>0.33333333333333331</v>
      </c>
      <c r="W2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278.5</v>
      </c>
      <c r="X23">
        <f>_xlfn.RANK.AVG(Table3[[#This Row],[Score]],Table3[Score],1)</f>
        <v>15</v>
      </c>
      <c r="Y2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171</v>
      </c>
      <c r="Z23">
        <f>_xlfn.RANK.AVG(Table3[[#This Row],[Score 2 ]],Table3[[Score 2 ]],1)</f>
        <v>22</v>
      </c>
    </row>
    <row r="24" spans="1:26" x14ac:dyDescent="0.3">
      <c r="A24" t="s">
        <v>60</v>
      </c>
      <c r="B24">
        <f>COUNTIFS(Table2[Sub-Sector],Table3[[#This Row],[Sub-Sector]])</f>
        <v>3</v>
      </c>
      <c r="C24" s="2">
        <f>COUNTIFS(Table2[Sub-Sector],Table3[[#This Row],[Sub-Sector]],Table2[Uptrend],"Uptrend")/Table3[[#This Row],[Count]]</f>
        <v>0.33333333333333331</v>
      </c>
      <c r="D24" s="2">
        <f>COUNTIFS(Table2[Sub-Sector],Table3[[#This Row],[Sub-Sector]],Table2[1W Return vs Nifty],"&gt;=5")/Table3[[#This Row],[Count]]</f>
        <v>0.33333333333333331</v>
      </c>
      <c r="E24" s="2">
        <f>COUNTIFS(Table2[Sub-Sector],Table3[[#This Row],[Sub-Sector]],Table2[1M Return vs Nifty],"&gt;=5")/Table3[[#This Row],[Count]]</f>
        <v>0</v>
      </c>
      <c r="F24" s="2">
        <f>COUNTIFS(Table2[Sub-Sector],Table3[[#This Row],[Sub-Sector]],Table2[6M Return vs Nifty],"&gt;=10")/Table3[[#This Row],[Count]]</f>
        <v>0.33333333333333331</v>
      </c>
      <c r="G24" s="2">
        <f>COUNTIFS(Table2[Sub-Sector],Table3[[#This Row],[Sub-Sector]],Table2[1Y Return vs Nifty],"&gt;=10")/Table3[[#This Row],[Count]]</f>
        <v>0.66666666666666663</v>
      </c>
      <c r="H24" s="2">
        <f>COUNTIFS(Table2[Sub-Sector],Table3[[#This Row],[Sub-Sector]],Table2[RSI Exponential â€“ 14D],"&gt;=50")/Table3[[#This Row],[Count]]</f>
        <v>0.66666666666666663</v>
      </c>
      <c r="I24" s="2">
        <f>COUNTIFS(Table2[Sub-Sector],Table3[[#This Row],[Sub-Sector]],Table2[Relative Volume],"&gt;=1")/Table3[[#This Row],[Count]]</f>
        <v>0.66666666666666663</v>
      </c>
      <c r="J24" s="2">
        <f>COUNTIFS(Table2[Sub-Sector],Table3[[#This Row],[Sub-Sector]],Table2[% Away From Day Low],"&gt;=0.05")/Table3[[#This Row],[Count]]</f>
        <v>0</v>
      </c>
      <c r="K24" s="2">
        <f>COUNTIFS(Table2[Sub-Sector],Table3[[#This Row],[Sub-Sector]],Table2[% Away From Day High],"&lt;=0.05")/Table3[[#This Row],[Count]]</f>
        <v>1</v>
      </c>
      <c r="L24" s="2">
        <f>COUNTIFS(Table2[Sub-Sector],Table3[[#This Row],[Sub-Sector]],Table2[% Away From Current Week Low],"&gt;=0.05")/Table3[[#This Row],[Count]]</f>
        <v>0</v>
      </c>
      <c r="M24" s="2">
        <f>COUNTIFS(Table2[Sub-Sector],Table3[[#This Row],[Sub-Sector]],Table2[% Away From Current Week High],"&lt;=0.05")/Table3[[#This Row],[Count]]</f>
        <v>1</v>
      </c>
      <c r="N24" s="2">
        <f>COUNTIFS(Table2[Sub-Sector],Table3[[#This Row],[Sub-Sector]],Table2[% Away From Current Month Low],"&gt;=0.05")/Table3[[#This Row],[Count]]</f>
        <v>0.33333333333333331</v>
      </c>
      <c r="O24" s="2">
        <f>COUNTIFS(Table2[Sub-Sector],Table3[[#This Row],[Sub-Sector]],Table2[% Away From Current Month High],"&lt;=0.05")/Table3[[#This Row],[Count]]</f>
        <v>0.66666666666666663</v>
      </c>
      <c r="P24" s="2">
        <f>COUNTIFS(Table2[Sub-Sector],Table3[[#This Row],[Sub-Sector]],Table2[% Away From 52W High],"&lt;=10")/Table3[[#This Row],[Count]]</f>
        <v>0.66666666666666663</v>
      </c>
      <c r="Q24" s="2">
        <f>COUNTIFS(Table2[Sub-Sector],Table3[[#This Row],[Sub-Sector]],Table2[% Away From 52W Low],"&gt;=10")/Table3[[#This Row],[Count]]</f>
        <v>1</v>
      </c>
      <c r="R24" s="2">
        <f>COUNTIFS(Table2[Sub-Sector],Table3[[#This Row],[Sub-Sector]],Table2[% Price above 20 EMA],"&gt;=0")/Table3[[#This Row],[Count]]</f>
        <v>0.66666666666666663</v>
      </c>
      <c r="S24" s="2">
        <f>COUNTIFS(Table2[Sub-Sector],Table3[[#This Row],[Sub-Sector]],Table2[% Price above 50 EMA],"&gt;=0")/Table3[[#This Row],[Count]]</f>
        <v>0.66666666666666663</v>
      </c>
      <c r="T24" s="2">
        <f>COUNTIFS(Table2[Sub-Sector],Table3[[#This Row],[Sub-Sector]],Table2[% Price above 200 EMA],"&gt;=0")/Table3[[#This Row],[Count]]</f>
        <v>1</v>
      </c>
      <c r="U24" s="2">
        <f>COUNTIFS(Table2[Sub-Sector],Table3[[#This Row],[Sub-Sector]],Table2[Rate of Change - Zone],"Positive")/Table3[[#This Row],[Count]]</f>
        <v>0.66666666666666663</v>
      </c>
      <c r="V24" s="2">
        <f>COUNTIFS(Table2[Sub-Sector],Table3[[#This Row],[Sub-Sector]],Table2[Sharpe Ratio],"&gt;=0.10")/Table3[[#This Row],[Count]]</f>
        <v>0.66666666666666663</v>
      </c>
      <c r="W2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365.5</v>
      </c>
      <c r="X24">
        <f>_xlfn.RANK.AVG(Table3[[#This Row],[Score]],Table3[Score],1)</f>
        <v>41</v>
      </c>
      <c r="Y2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174</v>
      </c>
      <c r="Z24">
        <f>_xlfn.RANK.AVG(Table3[[#This Row],[Score 2 ]],Table3[[Score 2 ]],1)</f>
        <v>24</v>
      </c>
    </row>
    <row r="25" spans="1:26" x14ac:dyDescent="0.3">
      <c r="A25" t="s">
        <v>533</v>
      </c>
      <c r="B25">
        <f>COUNTIFS(Table2[Sub-Sector],Table3[[#This Row],[Sub-Sector]])</f>
        <v>9</v>
      </c>
      <c r="C25" s="2">
        <f>COUNTIFS(Table2[Sub-Sector],Table3[[#This Row],[Sub-Sector]],Table2[Uptrend],"Uptrend")/Table3[[#This Row],[Count]]</f>
        <v>0.55555555555555558</v>
      </c>
      <c r="D25" s="2">
        <f>COUNTIFS(Table2[Sub-Sector],Table3[[#This Row],[Sub-Sector]],Table2[1W Return vs Nifty],"&gt;=5")/Table3[[#This Row],[Count]]</f>
        <v>0</v>
      </c>
      <c r="E25" s="2">
        <f>COUNTIFS(Table2[Sub-Sector],Table3[[#This Row],[Sub-Sector]],Table2[1M Return vs Nifty],"&gt;=5")/Table3[[#This Row],[Count]]</f>
        <v>0.33333333333333331</v>
      </c>
      <c r="F25" s="2">
        <f>COUNTIFS(Table2[Sub-Sector],Table3[[#This Row],[Sub-Sector]],Table2[6M Return vs Nifty],"&gt;=10")/Table3[[#This Row],[Count]]</f>
        <v>0.66666666666666663</v>
      </c>
      <c r="G25" s="2">
        <f>COUNTIFS(Table2[Sub-Sector],Table3[[#This Row],[Sub-Sector]],Table2[1Y Return vs Nifty],"&gt;=10")/Table3[[#This Row],[Count]]</f>
        <v>0.44444444444444442</v>
      </c>
      <c r="H25" s="2">
        <f>COUNTIFS(Table2[Sub-Sector],Table3[[#This Row],[Sub-Sector]],Table2[RSI Exponential â€“ 14D],"&gt;=50")/Table3[[#This Row],[Count]]</f>
        <v>0.77777777777777779</v>
      </c>
      <c r="I25" s="2">
        <f>COUNTIFS(Table2[Sub-Sector],Table3[[#This Row],[Sub-Sector]],Table2[Relative Volume],"&gt;=1")/Table3[[#This Row],[Count]]</f>
        <v>0.44444444444444442</v>
      </c>
      <c r="J25" s="2">
        <f>COUNTIFS(Table2[Sub-Sector],Table3[[#This Row],[Sub-Sector]],Table2[% Away From Day Low],"&gt;=0.05")/Table3[[#This Row],[Count]]</f>
        <v>0</v>
      </c>
      <c r="K25" s="2">
        <f>COUNTIFS(Table2[Sub-Sector],Table3[[#This Row],[Sub-Sector]],Table2[% Away From Day High],"&lt;=0.05")/Table3[[#This Row],[Count]]</f>
        <v>1</v>
      </c>
      <c r="L25" s="2">
        <f>COUNTIFS(Table2[Sub-Sector],Table3[[#This Row],[Sub-Sector]],Table2[% Away From Current Week Low],"&gt;=0.05")/Table3[[#This Row],[Count]]</f>
        <v>0</v>
      </c>
      <c r="M25" s="2">
        <f>COUNTIFS(Table2[Sub-Sector],Table3[[#This Row],[Sub-Sector]],Table2[% Away From Current Week High],"&lt;=0.05")/Table3[[#This Row],[Count]]</f>
        <v>1</v>
      </c>
      <c r="N25" s="2">
        <f>COUNTIFS(Table2[Sub-Sector],Table3[[#This Row],[Sub-Sector]],Table2[% Away From Current Month Low],"&gt;=0.05")/Table3[[#This Row],[Count]]</f>
        <v>0.77777777777777779</v>
      </c>
      <c r="O25" s="2">
        <f>COUNTIFS(Table2[Sub-Sector],Table3[[#This Row],[Sub-Sector]],Table2[% Away From Current Month High],"&lt;=0.05")/Table3[[#This Row],[Count]]</f>
        <v>0.55555555555555558</v>
      </c>
      <c r="P25" s="2">
        <f>COUNTIFS(Table2[Sub-Sector],Table3[[#This Row],[Sub-Sector]],Table2[% Away From 52W High],"&lt;=10")/Table3[[#This Row],[Count]]</f>
        <v>0.44444444444444442</v>
      </c>
      <c r="Q25" s="2">
        <f>COUNTIFS(Table2[Sub-Sector],Table3[[#This Row],[Sub-Sector]],Table2[% Away From 52W Low],"&gt;=10")/Table3[[#This Row],[Count]]</f>
        <v>1</v>
      </c>
      <c r="R25" s="2">
        <f>COUNTIFS(Table2[Sub-Sector],Table3[[#This Row],[Sub-Sector]],Table2[% Price above 20 EMA],"&gt;=0")/Table3[[#This Row],[Count]]</f>
        <v>0.88888888888888884</v>
      </c>
      <c r="S25" s="2">
        <f>COUNTIFS(Table2[Sub-Sector],Table3[[#This Row],[Sub-Sector]],Table2[% Price above 50 EMA],"&gt;=0")/Table3[[#This Row],[Count]]</f>
        <v>0.88888888888888884</v>
      </c>
      <c r="T25" s="2">
        <f>COUNTIFS(Table2[Sub-Sector],Table3[[#This Row],[Sub-Sector]],Table2[% Price above 200 EMA],"&gt;=0")/Table3[[#This Row],[Count]]</f>
        <v>1</v>
      </c>
      <c r="U25" s="2">
        <f>COUNTIFS(Table2[Sub-Sector],Table3[[#This Row],[Sub-Sector]],Table2[Rate of Change - Zone],"Positive")/Table3[[#This Row],[Count]]</f>
        <v>0.66666666666666663</v>
      </c>
      <c r="V25" s="2">
        <f>COUNTIFS(Table2[Sub-Sector],Table3[[#This Row],[Sub-Sector]],Table2[Sharpe Ratio],"&gt;=0.10")/Table3[[#This Row],[Count]]</f>
        <v>0.22222222222222221</v>
      </c>
      <c r="W2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340.5</v>
      </c>
      <c r="X25">
        <f>_xlfn.RANK.AVG(Table3[[#This Row],[Score]],Table3[Score],1)</f>
        <v>34</v>
      </c>
      <c r="Y2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174</v>
      </c>
      <c r="Z25">
        <f>_xlfn.RANK.AVG(Table3[[#This Row],[Score 2 ]],Table3[[Score 2 ]],1)</f>
        <v>24</v>
      </c>
    </row>
    <row r="26" spans="1:26" x14ac:dyDescent="0.3">
      <c r="A26" t="s">
        <v>813</v>
      </c>
      <c r="B26">
        <f>COUNTIFS(Table2[Sub-Sector],Table3[[#This Row],[Sub-Sector]])</f>
        <v>3</v>
      </c>
      <c r="C26" s="2">
        <f>COUNTIFS(Table2[Sub-Sector],Table3[[#This Row],[Sub-Sector]],Table2[Uptrend],"Uptrend")/Table3[[#This Row],[Count]]</f>
        <v>1</v>
      </c>
      <c r="D26" s="2">
        <f>COUNTIFS(Table2[Sub-Sector],Table3[[#This Row],[Sub-Sector]],Table2[1W Return vs Nifty],"&gt;=5")/Table3[[#This Row],[Count]]</f>
        <v>0</v>
      </c>
      <c r="E26" s="2">
        <f>COUNTIFS(Table2[Sub-Sector],Table3[[#This Row],[Sub-Sector]],Table2[1M Return vs Nifty],"&gt;=5")/Table3[[#This Row],[Count]]</f>
        <v>0.33333333333333331</v>
      </c>
      <c r="F26" s="2">
        <f>COUNTIFS(Table2[Sub-Sector],Table3[[#This Row],[Sub-Sector]],Table2[6M Return vs Nifty],"&gt;=10")/Table3[[#This Row],[Count]]</f>
        <v>0.33333333333333331</v>
      </c>
      <c r="G26" s="2">
        <f>COUNTIFS(Table2[Sub-Sector],Table3[[#This Row],[Sub-Sector]],Table2[1Y Return vs Nifty],"&gt;=10")/Table3[[#This Row],[Count]]</f>
        <v>0.66666666666666663</v>
      </c>
      <c r="H26" s="2">
        <f>COUNTIFS(Table2[Sub-Sector],Table3[[#This Row],[Sub-Sector]],Table2[RSI Exponential â€“ 14D],"&gt;=50")/Table3[[#This Row],[Count]]</f>
        <v>0.66666666666666663</v>
      </c>
      <c r="I26" s="2">
        <f>COUNTIFS(Table2[Sub-Sector],Table3[[#This Row],[Sub-Sector]],Table2[Relative Volume],"&gt;=1")/Table3[[#This Row],[Count]]</f>
        <v>0.66666666666666663</v>
      </c>
      <c r="J26" s="2">
        <f>COUNTIFS(Table2[Sub-Sector],Table3[[#This Row],[Sub-Sector]],Table2[% Away From Day Low],"&gt;=0.05")/Table3[[#This Row],[Count]]</f>
        <v>0</v>
      </c>
      <c r="K26" s="2">
        <f>COUNTIFS(Table2[Sub-Sector],Table3[[#This Row],[Sub-Sector]],Table2[% Away From Day High],"&lt;=0.05")/Table3[[#This Row],[Count]]</f>
        <v>1</v>
      </c>
      <c r="L26" s="2">
        <f>COUNTIFS(Table2[Sub-Sector],Table3[[#This Row],[Sub-Sector]],Table2[% Away From Current Week Low],"&gt;=0.05")/Table3[[#This Row],[Count]]</f>
        <v>0</v>
      </c>
      <c r="M26" s="2">
        <f>COUNTIFS(Table2[Sub-Sector],Table3[[#This Row],[Sub-Sector]],Table2[% Away From Current Week High],"&lt;=0.05")/Table3[[#This Row],[Count]]</f>
        <v>1</v>
      </c>
      <c r="N26" s="2">
        <f>COUNTIFS(Table2[Sub-Sector],Table3[[#This Row],[Sub-Sector]],Table2[% Away From Current Month Low],"&gt;=0.05")/Table3[[#This Row],[Count]]</f>
        <v>0.66666666666666663</v>
      </c>
      <c r="O26" s="2">
        <f>COUNTIFS(Table2[Sub-Sector],Table3[[#This Row],[Sub-Sector]],Table2[% Away From Current Month High],"&lt;=0.05")/Table3[[#This Row],[Count]]</f>
        <v>1</v>
      </c>
      <c r="P26" s="2">
        <f>COUNTIFS(Table2[Sub-Sector],Table3[[#This Row],[Sub-Sector]],Table2[% Away From 52W High],"&lt;=10")/Table3[[#This Row],[Count]]</f>
        <v>0.33333333333333331</v>
      </c>
      <c r="Q26" s="2">
        <f>COUNTIFS(Table2[Sub-Sector],Table3[[#This Row],[Sub-Sector]],Table2[% Away From 52W Low],"&gt;=10")/Table3[[#This Row],[Count]]</f>
        <v>1</v>
      </c>
      <c r="R26" s="2">
        <f>COUNTIFS(Table2[Sub-Sector],Table3[[#This Row],[Sub-Sector]],Table2[% Price above 20 EMA],"&gt;=0")/Table3[[#This Row],[Count]]</f>
        <v>0.66666666666666663</v>
      </c>
      <c r="S26" s="2">
        <f>COUNTIFS(Table2[Sub-Sector],Table3[[#This Row],[Sub-Sector]],Table2[% Price above 50 EMA],"&gt;=0")/Table3[[#This Row],[Count]]</f>
        <v>0.66666666666666663</v>
      </c>
      <c r="T26" s="2">
        <f>COUNTIFS(Table2[Sub-Sector],Table3[[#This Row],[Sub-Sector]],Table2[% Price above 200 EMA],"&gt;=0")/Table3[[#This Row],[Count]]</f>
        <v>1</v>
      </c>
      <c r="U26" s="2">
        <f>COUNTIFS(Table2[Sub-Sector],Table3[[#This Row],[Sub-Sector]],Table2[Rate of Change - Zone],"Positive")/Table3[[#This Row],[Count]]</f>
        <v>0.66666666666666663</v>
      </c>
      <c r="V26" s="2">
        <f>COUNTIFS(Table2[Sub-Sector],Table3[[#This Row],[Sub-Sector]],Table2[Sharpe Ratio],"&gt;=0.10")/Table3[[#This Row],[Count]]</f>
        <v>0</v>
      </c>
      <c r="W2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287</v>
      </c>
      <c r="X26">
        <f>_xlfn.RANK.AVG(Table3[[#This Row],[Score]],Table3[Score],1)</f>
        <v>18.5</v>
      </c>
      <c r="Y2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174</v>
      </c>
      <c r="Z26">
        <f>_xlfn.RANK.AVG(Table3[[#This Row],[Score 2 ]],Table3[[Score 2 ]],1)</f>
        <v>24</v>
      </c>
    </row>
    <row r="27" spans="1:26" x14ac:dyDescent="0.3">
      <c r="A27" t="s">
        <v>266</v>
      </c>
      <c r="B27">
        <f>COUNTIFS(Table2[Sub-Sector],Table3[[#This Row],[Sub-Sector]])</f>
        <v>14</v>
      </c>
      <c r="C27" s="2">
        <f>COUNTIFS(Table2[Sub-Sector],Table3[[#This Row],[Sub-Sector]],Table2[Uptrend],"Uptrend")/Table3[[#This Row],[Count]]</f>
        <v>0.9285714285714286</v>
      </c>
      <c r="D27" s="2">
        <f>COUNTIFS(Table2[Sub-Sector],Table3[[#This Row],[Sub-Sector]],Table2[1W Return vs Nifty],"&gt;=5")/Table3[[#This Row],[Count]]</f>
        <v>7.1428571428571425E-2</v>
      </c>
      <c r="E27" s="2">
        <f>COUNTIFS(Table2[Sub-Sector],Table3[[#This Row],[Sub-Sector]],Table2[1M Return vs Nifty],"&gt;=5")/Table3[[#This Row],[Count]]</f>
        <v>0.42857142857142855</v>
      </c>
      <c r="F27" s="2">
        <f>COUNTIFS(Table2[Sub-Sector],Table3[[#This Row],[Sub-Sector]],Table2[6M Return vs Nifty],"&gt;=10")/Table3[[#This Row],[Count]]</f>
        <v>0.5714285714285714</v>
      </c>
      <c r="G27" s="2">
        <f>COUNTIFS(Table2[Sub-Sector],Table3[[#This Row],[Sub-Sector]],Table2[1Y Return vs Nifty],"&gt;=10")/Table3[[#This Row],[Count]]</f>
        <v>0.42857142857142855</v>
      </c>
      <c r="H27" s="2">
        <f>COUNTIFS(Table2[Sub-Sector],Table3[[#This Row],[Sub-Sector]],Table2[RSI Exponential â€“ 14D],"&gt;=50")/Table3[[#This Row],[Count]]</f>
        <v>0.5714285714285714</v>
      </c>
      <c r="I27" s="2">
        <f>COUNTIFS(Table2[Sub-Sector],Table3[[#This Row],[Sub-Sector]],Table2[Relative Volume],"&gt;=1")/Table3[[#This Row],[Count]]</f>
        <v>0.5714285714285714</v>
      </c>
      <c r="J27" s="2">
        <f>COUNTIFS(Table2[Sub-Sector],Table3[[#This Row],[Sub-Sector]],Table2[% Away From Day Low],"&gt;=0.05")/Table3[[#This Row],[Count]]</f>
        <v>0</v>
      </c>
      <c r="K27" s="2">
        <f>COUNTIFS(Table2[Sub-Sector],Table3[[#This Row],[Sub-Sector]],Table2[% Away From Day High],"&lt;=0.05")/Table3[[#This Row],[Count]]</f>
        <v>1</v>
      </c>
      <c r="L27" s="2">
        <f>COUNTIFS(Table2[Sub-Sector],Table3[[#This Row],[Sub-Sector]],Table2[% Away From Current Week Low],"&gt;=0.05")/Table3[[#This Row],[Count]]</f>
        <v>0</v>
      </c>
      <c r="M27" s="2">
        <f>COUNTIFS(Table2[Sub-Sector],Table3[[#This Row],[Sub-Sector]],Table2[% Away From Current Week High],"&lt;=0.05")/Table3[[#This Row],[Count]]</f>
        <v>1</v>
      </c>
      <c r="N27" s="2">
        <f>COUNTIFS(Table2[Sub-Sector],Table3[[#This Row],[Sub-Sector]],Table2[% Away From Current Month Low],"&gt;=0.05")/Table3[[#This Row],[Count]]</f>
        <v>0.5</v>
      </c>
      <c r="O27" s="2">
        <f>COUNTIFS(Table2[Sub-Sector],Table3[[#This Row],[Sub-Sector]],Table2[% Away From Current Month High],"&lt;=0.05")/Table3[[#This Row],[Count]]</f>
        <v>0.6428571428571429</v>
      </c>
      <c r="P27" s="2">
        <f>COUNTIFS(Table2[Sub-Sector],Table3[[#This Row],[Sub-Sector]],Table2[% Away From 52W High],"&lt;=10")/Table3[[#This Row],[Count]]</f>
        <v>0.6428571428571429</v>
      </c>
      <c r="Q27" s="2">
        <f>COUNTIFS(Table2[Sub-Sector],Table3[[#This Row],[Sub-Sector]],Table2[% Away From 52W Low],"&gt;=10")/Table3[[#This Row],[Count]]</f>
        <v>1</v>
      </c>
      <c r="R27" s="2">
        <f>COUNTIFS(Table2[Sub-Sector],Table3[[#This Row],[Sub-Sector]],Table2[% Price above 20 EMA],"&gt;=0")/Table3[[#This Row],[Count]]</f>
        <v>0.7857142857142857</v>
      </c>
      <c r="S27" s="2">
        <f>COUNTIFS(Table2[Sub-Sector],Table3[[#This Row],[Sub-Sector]],Table2[% Price above 50 EMA],"&gt;=0")/Table3[[#This Row],[Count]]</f>
        <v>0.8571428571428571</v>
      </c>
      <c r="T27" s="2">
        <f>COUNTIFS(Table2[Sub-Sector],Table3[[#This Row],[Sub-Sector]],Table2[% Price above 200 EMA],"&gt;=0")/Table3[[#This Row],[Count]]</f>
        <v>0.9285714285714286</v>
      </c>
      <c r="U27" s="2">
        <f>COUNTIFS(Table2[Sub-Sector],Table3[[#This Row],[Sub-Sector]],Table2[Rate of Change - Zone],"Positive")/Table3[[#This Row],[Count]]</f>
        <v>0.7142857142857143</v>
      </c>
      <c r="V27" s="2">
        <f>COUNTIFS(Table2[Sub-Sector],Table3[[#This Row],[Sub-Sector]],Table2[Sharpe Ratio],"&gt;=0.10")/Table3[[#This Row],[Count]]</f>
        <v>0.35714285714285715</v>
      </c>
      <c r="W2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242.5</v>
      </c>
      <c r="X27">
        <f>_xlfn.RANK.AVG(Table3[[#This Row],[Score]],Table3[Score],1)</f>
        <v>9</v>
      </c>
      <c r="Y2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174.5</v>
      </c>
      <c r="Z27">
        <f>_xlfn.RANK.AVG(Table3[[#This Row],[Score 2 ]],Table3[[Score 2 ]],1)</f>
        <v>26</v>
      </c>
    </row>
    <row r="28" spans="1:26" x14ac:dyDescent="0.3">
      <c r="A28" t="s">
        <v>114</v>
      </c>
      <c r="B28">
        <f>COUNTIFS(Table2[Sub-Sector],Table3[[#This Row],[Sub-Sector]])</f>
        <v>8</v>
      </c>
      <c r="C28" s="2">
        <f>COUNTIFS(Table2[Sub-Sector],Table3[[#This Row],[Sub-Sector]],Table2[Uptrend],"Uptrend")/Table3[[#This Row],[Count]]</f>
        <v>0.875</v>
      </c>
      <c r="D28" s="2">
        <f>COUNTIFS(Table2[Sub-Sector],Table3[[#This Row],[Sub-Sector]],Table2[1W Return vs Nifty],"&gt;=5")/Table3[[#This Row],[Count]]</f>
        <v>0.25</v>
      </c>
      <c r="E28" s="2">
        <f>COUNTIFS(Table2[Sub-Sector],Table3[[#This Row],[Sub-Sector]],Table2[1M Return vs Nifty],"&gt;=5")/Table3[[#This Row],[Count]]</f>
        <v>0.375</v>
      </c>
      <c r="F28" s="2">
        <f>COUNTIFS(Table2[Sub-Sector],Table3[[#This Row],[Sub-Sector]],Table2[6M Return vs Nifty],"&gt;=10")/Table3[[#This Row],[Count]]</f>
        <v>0.625</v>
      </c>
      <c r="G28" s="2">
        <f>COUNTIFS(Table2[Sub-Sector],Table3[[#This Row],[Sub-Sector]],Table2[1Y Return vs Nifty],"&gt;=10")/Table3[[#This Row],[Count]]</f>
        <v>0.5</v>
      </c>
      <c r="H28" s="2">
        <f>COUNTIFS(Table2[Sub-Sector],Table3[[#This Row],[Sub-Sector]],Table2[RSI Exponential â€“ 14D],"&gt;=50")/Table3[[#This Row],[Count]]</f>
        <v>0.625</v>
      </c>
      <c r="I28" s="2">
        <f>COUNTIFS(Table2[Sub-Sector],Table3[[#This Row],[Sub-Sector]],Table2[Relative Volume],"&gt;=1")/Table3[[#This Row],[Count]]</f>
        <v>0.5</v>
      </c>
      <c r="J28" s="2">
        <f>COUNTIFS(Table2[Sub-Sector],Table3[[#This Row],[Sub-Sector]],Table2[% Away From Day Low],"&gt;=0.05")/Table3[[#This Row],[Count]]</f>
        <v>0</v>
      </c>
      <c r="K28" s="2">
        <f>COUNTIFS(Table2[Sub-Sector],Table3[[#This Row],[Sub-Sector]],Table2[% Away From Day High],"&lt;=0.05")/Table3[[#This Row],[Count]]</f>
        <v>0.875</v>
      </c>
      <c r="L28" s="2">
        <f>COUNTIFS(Table2[Sub-Sector],Table3[[#This Row],[Sub-Sector]],Table2[% Away From Current Week Low],"&gt;=0.05")/Table3[[#This Row],[Count]]</f>
        <v>0</v>
      </c>
      <c r="M28" s="2">
        <f>COUNTIFS(Table2[Sub-Sector],Table3[[#This Row],[Sub-Sector]],Table2[% Away From Current Week High],"&lt;=0.05")/Table3[[#This Row],[Count]]</f>
        <v>0.875</v>
      </c>
      <c r="N28" s="2">
        <f>COUNTIFS(Table2[Sub-Sector],Table3[[#This Row],[Sub-Sector]],Table2[% Away From Current Month Low],"&gt;=0.05")/Table3[[#This Row],[Count]]</f>
        <v>0.5</v>
      </c>
      <c r="O28" s="2">
        <f>COUNTIFS(Table2[Sub-Sector],Table3[[#This Row],[Sub-Sector]],Table2[% Away From Current Month High],"&lt;=0.05")/Table3[[#This Row],[Count]]</f>
        <v>0.5</v>
      </c>
      <c r="P28" s="2">
        <f>COUNTIFS(Table2[Sub-Sector],Table3[[#This Row],[Sub-Sector]],Table2[% Away From 52W High],"&lt;=10")/Table3[[#This Row],[Count]]</f>
        <v>0.375</v>
      </c>
      <c r="Q28" s="2">
        <f>COUNTIFS(Table2[Sub-Sector],Table3[[#This Row],[Sub-Sector]],Table2[% Away From 52W Low],"&gt;=10")/Table3[[#This Row],[Count]]</f>
        <v>1</v>
      </c>
      <c r="R28" s="2">
        <f>COUNTIFS(Table2[Sub-Sector],Table3[[#This Row],[Sub-Sector]],Table2[% Price above 20 EMA],"&gt;=0")/Table3[[#This Row],[Count]]</f>
        <v>0.625</v>
      </c>
      <c r="S28" s="2">
        <f>COUNTIFS(Table2[Sub-Sector],Table3[[#This Row],[Sub-Sector]],Table2[% Price above 50 EMA],"&gt;=0")/Table3[[#This Row],[Count]]</f>
        <v>0.75</v>
      </c>
      <c r="T28" s="2">
        <f>COUNTIFS(Table2[Sub-Sector],Table3[[#This Row],[Sub-Sector]],Table2[% Price above 200 EMA],"&gt;=0")/Table3[[#This Row],[Count]]</f>
        <v>0.875</v>
      </c>
      <c r="U28" s="2">
        <f>COUNTIFS(Table2[Sub-Sector],Table3[[#This Row],[Sub-Sector]],Table2[Rate of Change - Zone],"Positive")/Table3[[#This Row],[Count]]</f>
        <v>0.625</v>
      </c>
      <c r="V28" s="2">
        <f>COUNTIFS(Table2[Sub-Sector],Table3[[#This Row],[Sub-Sector]],Table2[Sharpe Ratio],"&gt;=0.10")/Table3[[#This Row],[Count]]</f>
        <v>0.125</v>
      </c>
      <c r="W2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239</v>
      </c>
      <c r="X28">
        <f>_xlfn.RANK.AVG(Table3[[#This Row],[Score]],Table3[Score],1)</f>
        <v>8</v>
      </c>
      <c r="Y2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175</v>
      </c>
      <c r="Z28">
        <f>_xlfn.RANK.AVG(Table3[[#This Row],[Score 2 ]],Table3[[Score 2 ]],1)</f>
        <v>27</v>
      </c>
    </row>
    <row r="29" spans="1:26" x14ac:dyDescent="0.3">
      <c r="A29" t="s">
        <v>83</v>
      </c>
      <c r="B29">
        <f>COUNTIFS(Table2[Sub-Sector],Table3[[#This Row],[Sub-Sector]])</f>
        <v>5</v>
      </c>
      <c r="C29" s="2">
        <f>COUNTIFS(Table2[Sub-Sector],Table3[[#This Row],[Sub-Sector]],Table2[Uptrend],"Uptrend")/Table3[[#This Row],[Count]]</f>
        <v>0.8</v>
      </c>
      <c r="D29" s="2">
        <f>COUNTIFS(Table2[Sub-Sector],Table3[[#This Row],[Sub-Sector]],Table2[1W Return vs Nifty],"&gt;=5")/Table3[[#This Row],[Count]]</f>
        <v>0</v>
      </c>
      <c r="E29" s="2">
        <f>COUNTIFS(Table2[Sub-Sector],Table3[[#This Row],[Sub-Sector]],Table2[1M Return vs Nifty],"&gt;=5")/Table3[[#This Row],[Count]]</f>
        <v>0.4</v>
      </c>
      <c r="F29" s="2">
        <f>COUNTIFS(Table2[Sub-Sector],Table3[[#This Row],[Sub-Sector]],Table2[6M Return vs Nifty],"&gt;=10")/Table3[[#This Row],[Count]]</f>
        <v>0.6</v>
      </c>
      <c r="G29" s="2">
        <f>COUNTIFS(Table2[Sub-Sector],Table3[[#This Row],[Sub-Sector]],Table2[1Y Return vs Nifty],"&gt;=10")/Table3[[#This Row],[Count]]</f>
        <v>0.6</v>
      </c>
      <c r="H29" s="2">
        <f>COUNTIFS(Table2[Sub-Sector],Table3[[#This Row],[Sub-Sector]],Table2[RSI Exponential â€“ 14D],"&gt;=50")/Table3[[#This Row],[Count]]</f>
        <v>0.6</v>
      </c>
      <c r="I29" s="2">
        <f>COUNTIFS(Table2[Sub-Sector],Table3[[#This Row],[Sub-Sector]],Table2[Relative Volume],"&gt;=1")/Table3[[#This Row],[Count]]</f>
        <v>0.4</v>
      </c>
      <c r="J29" s="2">
        <f>COUNTIFS(Table2[Sub-Sector],Table3[[#This Row],[Sub-Sector]],Table2[% Away From Day Low],"&gt;=0.05")/Table3[[#This Row],[Count]]</f>
        <v>0</v>
      </c>
      <c r="K29" s="2">
        <f>COUNTIFS(Table2[Sub-Sector],Table3[[#This Row],[Sub-Sector]],Table2[% Away From Day High],"&lt;=0.05")/Table3[[#This Row],[Count]]</f>
        <v>1</v>
      </c>
      <c r="L29" s="2">
        <f>COUNTIFS(Table2[Sub-Sector],Table3[[#This Row],[Sub-Sector]],Table2[% Away From Current Week Low],"&gt;=0.05")/Table3[[#This Row],[Count]]</f>
        <v>0</v>
      </c>
      <c r="M29" s="2">
        <f>COUNTIFS(Table2[Sub-Sector],Table3[[#This Row],[Sub-Sector]],Table2[% Away From Current Week High],"&lt;=0.05")/Table3[[#This Row],[Count]]</f>
        <v>1</v>
      </c>
      <c r="N29" s="2">
        <f>COUNTIFS(Table2[Sub-Sector],Table3[[#This Row],[Sub-Sector]],Table2[% Away From Current Month Low],"&gt;=0.05")/Table3[[#This Row],[Count]]</f>
        <v>0.6</v>
      </c>
      <c r="O29" s="2">
        <f>COUNTIFS(Table2[Sub-Sector],Table3[[#This Row],[Sub-Sector]],Table2[% Away From Current Month High],"&lt;=0.05")/Table3[[#This Row],[Count]]</f>
        <v>0.8</v>
      </c>
      <c r="P29" s="2">
        <f>COUNTIFS(Table2[Sub-Sector],Table3[[#This Row],[Sub-Sector]],Table2[% Away From 52W High],"&lt;=10")/Table3[[#This Row],[Count]]</f>
        <v>0.8</v>
      </c>
      <c r="Q29" s="2">
        <f>COUNTIFS(Table2[Sub-Sector],Table3[[#This Row],[Sub-Sector]],Table2[% Away From 52W Low],"&gt;=10")/Table3[[#This Row],[Count]]</f>
        <v>1</v>
      </c>
      <c r="R29" s="2">
        <f>COUNTIFS(Table2[Sub-Sector],Table3[[#This Row],[Sub-Sector]],Table2[% Price above 20 EMA],"&gt;=0")/Table3[[#This Row],[Count]]</f>
        <v>0.8</v>
      </c>
      <c r="S29" s="2">
        <f>COUNTIFS(Table2[Sub-Sector],Table3[[#This Row],[Sub-Sector]],Table2[% Price above 50 EMA],"&gt;=0")/Table3[[#This Row],[Count]]</f>
        <v>0.8</v>
      </c>
      <c r="T29" s="2">
        <f>COUNTIFS(Table2[Sub-Sector],Table3[[#This Row],[Sub-Sector]],Table2[% Price above 200 EMA],"&gt;=0")/Table3[[#This Row],[Count]]</f>
        <v>0.8</v>
      </c>
      <c r="U29" s="2">
        <f>COUNTIFS(Table2[Sub-Sector],Table3[[#This Row],[Sub-Sector]],Table2[Rate of Change - Zone],"Positive")/Table3[[#This Row],[Count]]</f>
        <v>0.6</v>
      </c>
      <c r="V29" s="2">
        <f>COUNTIFS(Table2[Sub-Sector],Table3[[#This Row],[Sub-Sector]],Table2[Sharpe Ratio],"&gt;=0.10")/Table3[[#This Row],[Count]]</f>
        <v>0.4</v>
      </c>
      <c r="W2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309</v>
      </c>
      <c r="X29">
        <f>_xlfn.RANK.AVG(Table3[[#This Row],[Score]],Table3[Score],1)</f>
        <v>22</v>
      </c>
      <c r="Y2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176</v>
      </c>
      <c r="Z29">
        <f>_xlfn.RANK.AVG(Table3[[#This Row],[Score 2 ]],Table3[[Score 2 ]],1)</f>
        <v>28</v>
      </c>
    </row>
    <row r="30" spans="1:26" x14ac:dyDescent="0.3">
      <c r="A30" t="s">
        <v>197</v>
      </c>
      <c r="B30">
        <f>COUNTIFS(Table2[Sub-Sector],Table3[[#This Row],[Sub-Sector]])</f>
        <v>26</v>
      </c>
      <c r="C30" s="2">
        <f>COUNTIFS(Table2[Sub-Sector],Table3[[#This Row],[Sub-Sector]],Table2[Uptrend],"Uptrend")/Table3[[#This Row],[Count]]</f>
        <v>0.69230769230769229</v>
      </c>
      <c r="D30" s="2">
        <f>COUNTIFS(Table2[Sub-Sector],Table3[[#This Row],[Sub-Sector]],Table2[1W Return vs Nifty],"&gt;=5")/Table3[[#This Row],[Count]]</f>
        <v>7.6923076923076927E-2</v>
      </c>
      <c r="E30" s="2">
        <f>COUNTIFS(Table2[Sub-Sector],Table3[[#This Row],[Sub-Sector]],Table2[1M Return vs Nifty],"&gt;=5")/Table3[[#This Row],[Count]]</f>
        <v>0.11538461538461539</v>
      </c>
      <c r="F30" s="2">
        <f>COUNTIFS(Table2[Sub-Sector],Table3[[#This Row],[Sub-Sector]],Table2[6M Return vs Nifty],"&gt;=10")/Table3[[#This Row],[Count]]</f>
        <v>0.65384615384615385</v>
      </c>
      <c r="G30" s="2">
        <f>COUNTIFS(Table2[Sub-Sector],Table3[[#This Row],[Sub-Sector]],Table2[1Y Return vs Nifty],"&gt;=10")/Table3[[#This Row],[Count]]</f>
        <v>0.53846153846153844</v>
      </c>
      <c r="H30" s="2">
        <f>COUNTIFS(Table2[Sub-Sector],Table3[[#This Row],[Sub-Sector]],Table2[RSI Exponential â€“ 14D],"&gt;=50")/Table3[[#This Row],[Count]]</f>
        <v>0.53846153846153844</v>
      </c>
      <c r="I30" s="2">
        <f>COUNTIFS(Table2[Sub-Sector],Table3[[#This Row],[Sub-Sector]],Table2[Relative Volume],"&gt;=1")/Table3[[#This Row],[Count]]</f>
        <v>0.38461538461538464</v>
      </c>
      <c r="J30" s="2">
        <f>COUNTIFS(Table2[Sub-Sector],Table3[[#This Row],[Sub-Sector]],Table2[% Away From Day Low],"&gt;=0.05")/Table3[[#This Row],[Count]]</f>
        <v>7.6923076923076927E-2</v>
      </c>
      <c r="K30" s="2">
        <f>COUNTIFS(Table2[Sub-Sector],Table3[[#This Row],[Sub-Sector]],Table2[% Away From Day High],"&lt;=0.05")/Table3[[#This Row],[Count]]</f>
        <v>1</v>
      </c>
      <c r="L30" s="2">
        <f>COUNTIFS(Table2[Sub-Sector],Table3[[#This Row],[Sub-Sector]],Table2[% Away From Current Week Low],"&gt;=0.05")/Table3[[#This Row],[Count]]</f>
        <v>7.6923076923076927E-2</v>
      </c>
      <c r="M30" s="2">
        <f>COUNTIFS(Table2[Sub-Sector],Table3[[#This Row],[Sub-Sector]],Table2[% Away From Current Week High],"&lt;=0.05")/Table3[[#This Row],[Count]]</f>
        <v>1</v>
      </c>
      <c r="N30" s="2">
        <f>COUNTIFS(Table2[Sub-Sector],Table3[[#This Row],[Sub-Sector]],Table2[% Away From Current Month Low],"&gt;=0.05")/Table3[[#This Row],[Count]]</f>
        <v>0.42307692307692307</v>
      </c>
      <c r="O30" s="2">
        <f>COUNTIFS(Table2[Sub-Sector],Table3[[#This Row],[Sub-Sector]],Table2[% Away From Current Month High],"&lt;=0.05")/Table3[[#This Row],[Count]]</f>
        <v>0.69230769230769229</v>
      </c>
      <c r="P30" s="2">
        <f>COUNTIFS(Table2[Sub-Sector],Table3[[#This Row],[Sub-Sector]],Table2[% Away From 52W High],"&lt;=10")/Table3[[#This Row],[Count]]</f>
        <v>0.42307692307692307</v>
      </c>
      <c r="Q30" s="2">
        <f>COUNTIFS(Table2[Sub-Sector],Table3[[#This Row],[Sub-Sector]],Table2[% Away From 52W Low],"&gt;=10")/Table3[[#This Row],[Count]]</f>
        <v>1</v>
      </c>
      <c r="R30" s="2">
        <f>COUNTIFS(Table2[Sub-Sector],Table3[[#This Row],[Sub-Sector]],Table2[% Price above 20 EMA],"&gt;=0")/Table3[[#This Row],[Count]]</f>
        <v>0.65384615384615385</v>
      </c>
      <c r="S30" s="2">
        <f>COUNTIFS(Table2[Sub-Sector],Table3[[#This Row],[Sub-Sector]],Table2[% Price above 50 EMA],"&gt;=0")/Table3[[#This Row],[Count]]</f>
        <v>0.73076923076923073</v>
      </c>
      <c r="T30" s="2">
        <f>COUNTIFS(Table2[Sub-Sector],Table3[[#This Row],[Sub-Sector]],Table2[% Price above 200 EMA],"&gt;=0")/Table3[[#This Row],[Count]]</f>
        <v>0.92307692307692313</v>
      </c>
      <c r="U30" s="2">
        <f>COUNTIFS(Table2[Sub-Sector],Table3[[#This Row],[Sub-Sector]],Table2[Rate of Change - Zone],"Positive")/Table3[[#This Row],[Count]]</f>
        <v>0.53846153846153844</v>
      </c>
      <c r="V30" s="2">
        <f>COUNTIFS(Table2[Sub-Sector],Table3[[#This Row],[Sub-Sector]],Table2[Sharpe Ratio],"&gt;=0.10")/Table3[[#This Row],[Count]]</f>
        <v>0.46153846153846156</v>
      </c>
      <c r="W3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308</v>
      </c>
      <c r="X30">
        <f>_xlfn.RANK.AVG(Table3[[#This Row],[Score]],Table3[Score],1)</f>
        <v>21</v>
      </c>
      <c r="Y3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184</v>
      </c>
      <c r="Z30">
        <f>_xlfn.RANK.AVG(Table3[[#This Row],[Score 2 ]],Table3[[Score 2 ]],1)</f>
        <v>29</v>
      </c>
    </row>
    <row r="31" spans="1:26" x14ac:dyDescent="0.3">
      <c r="A31" t="s">
        <v>132</v>
      </c>
      <c r="B31">
        <f>COUNTIFS(Table2[Sub-Sector],Table3[[#This Row],[Sub-Sector]])</f>
        <v>20</v>
      </c>
      <c r="C31" s="2">
        <f>COUNTIFS(Table2[Sub-Sector],Table3[[#This Row],[Sub-Sector]],Table2[Uptrend],"Uptrend")/Table3[[#This Row],[Count]]</f>
        <v>0.55000000000000004</v>
      </c>
      <c r="D31" s="2">
        <f>COUNTIFS(Table2[Sub-Sector],Table3[[#This Row],[Sub-Sector]],Table2[1W Return vs Nifty],"&gt;=5")/Table3[[#This Row],[Count]]</f>
        <v>0.2</v>
      </c>
      <c r="E31" s="2">
        <f>COUNTIFS(Table2[Sub-Sector],Table3[[#This Row],[Sub-Sector]],Table2[1M Return vs Nifty],"&gt;=5")/Table3[[#This Row],[Count]]</f>
        <v>0.2</v>
      </c>
      <c r="F31" s="2">
        <f>COUNTIFS(Table2[Sub-Sector],Table3[[#This Row],[Sub-Sector]],Table2[6M Return vs Nifty],"&gt;=10")/Table3[[#This Row],[Count]]</f>
        <v>0.45</v>
      </c>
      <c r="G31" s="2">
        <f>COUNTIFS(Table2[Sub-Sector],Table3[[#This Row],[Sub-Sector]],Table2[1Y Return vs Nifty],"&gt;=10")/Table3[[#This Row],[Count]]</f>
        <v>0.75</v>
      </c>
      <c r="H31" s="2">
        <f>COUNTIFS(Table2[Sub-Sector],Table3[[#This Row],[Sub-Sector]],Table2[RSI Exponential â€“ 14D],"&gt;=50")/Table3[[#This Row],[Count]]</f>
        <v>0.85</v>
      </c>
      <c r="I31" s="2">
        <f>COUNTIFS(Table2[Sub-Sector],Table3[[#This Row],[Sub-Sector]],Table2[Relative Volume],"&gt;=1")/Table3[[#This Row],[Count]]</f>
        <v>0.3</v>
      </c>
      <c r="J31" s="2">
        <f>COUNTIFS(Table2[Sub-Sector],Table3[[#This Row],[Sub-Sector]],Table2[% Away From Day Low],"&gt;=0.05")/Table3[[#This Row],[Count]]</f>
        <v>0.1</v>
      </c>
      <c r="K31" s="2">
        <f>COUNTIFS(Table2[Sub-Sector],Table3[[#This Row],[Sub-Sector]],Table2[% Away From Day High],"&lt;=0.05")/Table3[[#This Row],[Count]]</f>
        <v>1</v>
      </c>
      <c r="L31" s="2">
        <f>COUNTIFS(Table2[Sub-Sector],Table3[[#This Row],[Sub-Sector]],Table2[% Away From Current Week Low],"&gt;=0.05")/Table3[[#This Row],[Count]]</f>
        <v>0.1</v>
      </c>
      <c r="M31" s="2">
        <f>COUNTIFS(Table2[Sub-Sector],Table3[[#This Row],[Sub-Sector]],Table2[% Away From Current Week High],"&lt;=0.05")/Table3[[#This Row],[Count]]</f>
        <v>1</v>
      </c>
      <c r="N31" s="2">
        <f>COUNTIFS(Table2[Sub-Sector],Table3[[#This Row],[Sub-Sector]],Table2[% Away From Current Month Low],"&gt;=0.05")/Table3[[#This Row],[Count]]</f>
        <v>0.75</v>
      </c>
      <c r="O31" s="2">
        <f>COUNTIFS(Table2[Sub-Sector],Table3[[#This Row],[Sub-Sector]],Table2[% Away From Current Month High],"&lt;=0.05")/Table3[[#This Row],[Count]]</f>
        <v>0.75</v>
      </c>
      <c r="P31" s="2">
        <f>COUNTIFS(Table2[Sub-Sector],Table3[[#This Row],[Sub-Sector]],Table2[% Away From 52W High],"&lt;=10")/Table3[[#This Row],[Count]]</f>
        <v>0.5</v>
      </c>
      <c r="Q31" s="2">
        <f>COUNTIFS(Table2[Sub-Sector],Table3[[#This Row],[Sub-Sector]],Table2[% Away From 52W Low],"&gt;=10")/Table3[[#This Row],[Count]]</f>
        <v>1</v>
      </c>
      <c r="R31" s="2">
        <f>COUNTIFS(Table2[Sub-Sector],Table3[[#This Row],[Sub-Sector]],Table2[% Price above 20 EMA],"&gt;=0")/Table3[[#This Row],[Count]]</f>
        <v>0.85</v>
      </c>
      <c r="S31" s="2">
        <f>COUNTIFS(Table2[Sub-Sector],Table3[[#This Row],[Sub-Sector]],Table2[% Price above 50 EMA],"&gt;=0")/Table3[[#This Row],[Count]]</f>
        <v>0.85</v>
      </c>
      <c r="T31" s="2">
        <f>COUNTIFS(Table2[Sub-Sector],Table3[[#This Row],[Sub-Sector]],Table2[% Price above 200 EMA],"&gt;=0")/Table3[[#This Row],[Count]]</f>
        <v>0.9</v>
      </c>
      <c r="U31" s="2">
        <f>COUNTIFS(Table2[Sub-Sector],Table3[[#This Row],[Sub-Sector]],Table2[Rate of Change - Zone],"Positive")/Table3[[#This Row],[Count]]</f>
        <v>0.75</v>
      </c>
      <c r="V31" s="2">
        <f>COUNTIFS(Table2[Sub-Sector],Table3[[#This Row],[Sub-Sector]],Table2[Sharpe Ratio],"&gt;=0.10")/Table3[[#This Row],[Count]]</f>
        <v>0.45</v>
      </c>
      <c r="W3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310.5</v>
      </c>
      <c r="X31">
        <f>_xlfn.RANK.AVG(Table3[[#This Row],[Score]],Table3[Score],1)</f>
        <v>23</v>
      </c>
      <c r="Y3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186.5</v>
      </c>
      <c r="Z31">
        <f>_xlfn.RANK.AVG(Table3[[#This Row],[Score 2 ]],Table3[[Score 2 ]],1)</f>
        <v>30</v>
      </c>
    </row>
    <row r="32" spans="1:26" x14ac:dyDescent="0.3">
      <c r="A32" t="s">
        <v>1394</v>
      </c>
      <c r="B32">
        <f>COUNTIFS(Table2[Sub-Sector],Table3[[#This Row],[Sub-Sector]])</f>
        <v>2</v>
      </c>
      <c r="C32" s="2">
        <f>COUNTIFS(Table2[Sub-Sector],Table3[[#This Row],[Sub-Sector]],Table2[Uptrend],"Uptrend")/Table3[[#This Row],[Count]]</f>
        <v>0</v>
      </c>
      <c r="D32" s="2">
        <f>COUNTIFS(Table2[Sub-Sector],Table3[[#This Row],[Sub-Sector]],Table2[1W Return vs Nifty],"&gt;=5")/Table3[[#This Row],[Count]]</f>
        <v>0</v>
      </c>
      <c r="E32" s="2">
        <f>COUNTIFS(Table2[Sub-Sector],Table3[[#This Row],[Sub-Sector]],Table2[1M Return vs Nifty],"&gt;=5")/Table3[[#This Row],[Count]]</f>
        <v>0</v>
      </c>
      <c r="F32" s="2">
        <f>COUNTIFS(Table2[Sub-Sector],Table3[[#This Row],[Sub-Sector]],Table2[6M Return vs Nifty],"&gt;=10")/Table3[[#This Row],[Count]]</f>
        <v>1</v>
      </c>
      <c r="G32" s="2">
        <f>COUNTIFS(Table2[Sub-Sector],Table3[[#This Row],[Sub-Sector]],Table2[1Y Return vs Nifty],"&gt;=10")/Table3[[#This Row],[Count]]</f>
        <v>1</v>
      </c>
      <c r="H32" s="2">
        <f>COUNTIFS(Table2[Sub-Sector],Table3[[#This Row],[Sub-Sector]],Table2[RSI Exponential â€“ 14D],"&gt;=50")/Table3[[#This Row],[Count]]</f>
        <v>0.5</v>
      </c>
      <c r="I32" s="2">
        <f>COUNTIFS(Table2[Sub-Sector],Table3[[#This Row],[Sub-Sector]],Table2[Relative Volume],"&gt;=1")/Table3[[#This Row],[Count]]</f>
        <v>0</v>
      </c>
      <c r="J32" s="2">
        <f>COUNTIFS(Table2[Sub-Sector],Table3[[#This Row],[Sub-Sector]],Table2[% Away From Day Low],"&gt;=0.05")/Table3[[#This Row],[Count]]</f>
        <v>0</v>
      </c>
      <c r="K32" s="2">
        <f>COUNTIFS(Table2[Sub-Sector],Table3[[#This Row],[Sub-Sector]],Table2[% Away From Day High],"&lt;=0.05")/Table3[[#This Row],[Count]]</f>
        <v>1</v>
      </c>
      <c r="L32" s="2">
        <f>COUNTIFS(Table2[Sub-Sector],Table3[[#This Row],[Sub-Sector]],Table2[% Away From Current Week Low],"&gt;=0.05")/Table3[[#This Row],[Count]]</f>
        <v>0</v>
      </c>
      <c r="M32" s="2">
        <f>COUNTIFS(Table2[Sub-Sector],Table3[[#This Row],[Sub-Sector]],Table2[% Away From Current Week High],"&lt;=0.05")/Table3[[#This Row],[Count]]</f>
        <v>1</v>
      </c>
      <c r="N32" s="2">
        <f>COUNTIFS(Table2[Sub-Sector],Table3[[#This Row],[Sub-Sector]],Table2[% Away From Current Month Low],"&gt;=0.05")/Table3[[#This Row],[Count]]</f>
        <v>0</v>
      </c>
      <c r="O32" s="2">
        <f>COUNTIFS(Table2[Sub-Sector],Table3[[#This Row],[Sub-Sector]],Table2[% Away From Current Month High],"&lt;=0.05")/Table3[[#This Row],[Count]]</f>
        <v>0</v>
      </c>
      <c r="P32" s="2">
        <f>COUNTIFS(Table2[Sub-Sector],Table3[[#This Row],[Sub-Sector]],Table2[% Away From 52W High],"&lt;=10")/Table3[[#This Row],[Count]]</f>
        <v>0</v>
      </c>
      <c r="Q32" s="2">
        <f>COUNTIFS(Table2[Sub-Sector],Table3[[#This Row],[Sub-Sector]],Table2[% Away From 52W Low],"&gt;=10")/Table3[[#This Row],[Count]]</f>
        <v>1</v>
      </c>
      <c r="R32" s="2">
        <f>COUNTIFS(Table2[Sub-Sector],Table3[[#This Row],[Sub-Sector]],Table2[% Price above 20 EMA],"&gt;=0")/Table3[[#This Row],[Count]]</f>
        <v>0</v>
      </c>
      <c r="S32" s="2">
        <f>COUNTIFS(Table2[Sub-Sector],Table3[[#This Row],[Sub-Sector]],Table2[% Price above 50 EMA],"&gt;=0")/Table3[[#This Row],[Count]]</f>
        <v>0</v>
      </c>
      <c r="T32" s="2">
        <f>COUNTIFS(Table2[Sub-Sector],Table3[[#This Row],[Sub-Sector]],Table2[% Price above 200 EMA],"&gt;=0")/Table3[[#This Row],[Count]]</f>
        <v>0.5</v>
      </c>
      <c r="U32" s="2">
        <f>COUNTIFS(Table2[Sub-Sector],Table3[[#This Row],[Sub-Sector]],Table2[Rate of Change - Zone],"Positive")/Table3[[#This Row],[Count]]</f>
        <v>0.5</v>
      </c>
      <c r="V32" s="2">
        <f>COUNTIFS(Table2[Sub-Sector],Table3[[#This Row],[Sub-Sector]],Table2[Sharpe Ratio],"&gt;=0.10")/Table3[[#This Row],[Count]]</f>
        <v>0</v>
      </c>
      <c r="W3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465.5</v>
      </c>
      <c r="X32">
        <f>_xlfn.RANK.AVG(Table3[[#This Row],[Score]],Table3[Score],1)</f>
        <v>68</v>
      </c>
      <c r="Y3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189</v>
      </c>
      <c r="Z32">
        <f>_xlfn.RANK.AVG(Table3[[#This Row],[Score 2 ]],Table3[[Score 2 ]],1)</f>
        <v>31</v>
      </c>
    </row>
    <row r="33" spans="1:26" x14ac:dyDescent="0.3">
      <c r="A33" t="s">
        <v>407</v>
      </c>
      <c r="B33">
        <f>COUNTIFS(Table2[Sub-Sector],Table3[[#This Row],[Sub-Sector]])</f>
        <v>12</v>
      </c>
      <c r="C33" s="2">
        <f>COUNTIFS(Table2[Sub-Sector],Table3[[#This Row],[Sub-Sector]],Table2[Uptrend],"Uptrend")/Table3[[#This Row],[Count]]</f>
        <v>0.66666666666666663</v>
      </c>
      <c r="D33" s="2">
        <f>COUNTIFS(Table2[Sub-Sector],Table3[[#This Row],[Sub-Sector]],Table2[1W Return vs Nifty],"&gt;=5")/Table3[[#This Row],[Count]]</f>
        <v>0</v>
      </c>
      <c r="E33" s="2">
        <f>COUNTIFS(Table2[Sub-Sector],Table3[[#This Row],[Sub-Sector]],Table2[1M Return vs Nifty],"&gt;=5")/Table3[[#This Row],[Count]]</f>
        <v>0.41666666666666669</v>
      </c>
      <c r="F33" s="2">
        <f>COUNTIFS(Table2[Sub-Sector],Table3[[#This Row],[Sub-Sector]],Table2[6M Return vs Nifty],"&gt;=10")/Table3[[#This Row],[Count]]</f>
        <v>0.58333333333333337</v>
      </c>
      <c r="G33" s="2">
        <f>COUNTIFS(Table2[Sub-Sector],Table3[[#This Row],[Sub-Sector]],Table2[1Y Return vs Nifty],"&gt;=10")/Table3[[#This Row],[Count]]</f>
        <v>0.5</v>
      </c>
      <c r="H33" s="2">
        <f>COUNTIFS(Table2[Sub-Sector],Table3[[#This Row],[Sub-Sector]],Table2[RSI Exponential â€“ 14D],"&gt;=50")/Table3[[#This Row],[Count]]</f>
        <v>0.66666666666666663</v>
      </c>
      <c r="I33" s="2">
        <f>COUNTIFS(Table2[Sub-Sector],Table3[[#This Row],[Sub-Sector]],Table2[Relative Volume],"&gt;=1")/Table3[[#This Row],[Count]]</f>
        <v>0.41666666666666669</v>
      </c>
      <c r="J33" s="2">
        <f>COUNTIFS(Table2[Sub-Sector],Table3[[#This Row],[Sub-Sector]],Table2[% Away From Day Low],"&gt;=0.05")/Table3[[#This Row],[Count]]</f>
        <v>8.3333333333333329E-2</v>
      </c>
      <c r="K33" s="2">
        <f>COUNTIFS(Table2[Sub-Sector],Table3[[#This Row],[Sub-Sector]],Table2[% Away From Day High],"&lt;=0.05")/Table3[[#This Row],[Count]]</f>
        <v>1</v>
      </c>
      <c r="L33" s="2">
        <f>COUNTIFS(Table2[Sub-Sector],Table3[[#This Row],[Sub-Sector]],Table2[% Away From Current Week Low],"&gt;=0.05")/Table3[[#This Row],[Count]]</f>
        <v>8.3333333333333329E-2</v>
      </c>
      <c r="M33" s="2">
        <f>COUNTIFS(Table2[Sub-Sector],Table3[[#This Row],[Sub-Sector]],Table2[% Away From Current Week High],"&lt;=0.05")/Table3[[#This Row],[Count]]</f>
        <v>1</v>
      </c>
      <c r="N33" s="2">
        <f>COUNTIFS(Table2[Sub-Sector],Table3[[#This Row],[Sub-Sector]],Table2[% Away From Current Month Low],"&gt;=0.05")/Table3[[#This Row],[Count]]</f>
        <v>0.58333333333333337</v>
      </c>
      <c r="O33" s="2">
        <f>COUNTIFS(Table2[Sub-Sector],Table3[[#This Row],[Sub-Sector]],Table2[% Away From Current Month High],"&lt;=0.05")/Table3[[#This Row],[Count]]</f>
        <v>0.75</v>
      </c>
      <c r="P33" s="2">
        <f>COUNTIFS(Table2[Sub-Sector],Table3[[#This Row],[Sub-Sector]],Table2[% Away From 52W High],"&lt;=10")/Table3[[#This Row],[Count]]</f>
        <v>0.66666666666666663</v>
      </c>
      <c r="Q33" s="2">
        <f>COUNTIFS(Table2[Sub-Sector],Table3[[#This Row],[Sub-Sector]],Table2[% Away From 52W Low],"&gt;=10")/Table3[[#This Row],[Count]]</f>
        <v>0.83333333333333337</v>
      </c>
      <c r="R33" s="2">
        <f>COUNTIFS(Table2[Sub-Sector],Table3[[#This Row],[Sub-Sector]],Table2[% Price above 20 EMA],"&gt;=0")/Table3[[#This Row],[Count]]</f>
        <v>1</v>
      </c>
      <c r="S33" s="2">
        <f>COUNTIFS(Table2[Sub-Sector],Table3[[#This Row],[Sub-Sector]],Table2[% Price above 50 EMA],"&gt;=0")/Table3[[#This Row],[Count]]</f>
        <v>0.75</v>
      </c>
      <c r="T33" s="2">
        <f>COUNTIFS(Table2[Sub-Sector],Table3[[#This Row],[Sub-Sector]],Table2[% Price above 200 EMA],"&gt;=0")/Table3[[#This Row],[Count]]</f>
        <v>0.75</v>
      </c>
      <c r="U33" s="2">
        <f>COUNTIFS(Table2[Sub-Sector],Table3[[#This Row],[Sub-Sector]],Table2[Rate of Change - Zone],"Positive")/Table3[[#This Row],[Count]]</f>
        <v>0.58333333333333337</v>
      </c>
      <c r="V33" s="2">
        <f>COUNTIFS(Table2[Sub-Sector],Table3[[#This Row],[Sub-Sector]],Table2[Sharpe Ratio],"&gt;=0.10")/Table3[[#This Row],[Count]]</f>
        <v>0.41666666666666669</v>
      </c>
      <c r="W3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342.5</v>
      </c>
      <c r="X33">
        <f>_xlfn.RANK.AVG(Table3[[#This Row],[Score]],Table3[Score],1)</f>
        <v>36</v>
      </c>
      <c r="Y3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194</v>
      </c>
      <c r="Z33">
        <f>_xlfn.RANK.AVG(Table3[[#This Row],[Score 2 ]],Table3[[Score 2 ]],1)</f>
        <v>32</v>
      </c>
    </row>
    <row r="34" spans="1:26" x14ac:dyDescent="0.3">
      <c r="A34" t="s">
        <v>327</v>
      </c>
      <c r="B34">
        <f>COUNTIFS(Table2[Sub-Sector],Table3[[#This Row],[Sub-Sector]])</f>
        <v>10</v>
      </c>
      <c r="C34" s="2">
        <f>COUNTIFS(Table2[Sub-Sector],Table3[[#This Row],[Sub-Sector]],Table2[Uptrend],"Uptrend")/Table3[[#This Row],[Count]]</f>
        <v>0.8</v>
      </c>
      <c r="D34" s="2">
        <f>COUNTIFS(Table2[Sub-Sector],Table3[[#This Row],[Sub-Sector]],Table2[1W Return vs Nifty],"&gt;=5")/Table3[[#This Row],[Count]]</f>
        <v>0</v>
      </c>
      <c r="E34" s="2">
        <f>COUNTIFS(Table2[Sub-Sector],Table3[[#This Row],[Sub-Sector]],Table2[1M Return vs Nifty],"&gt;=5")/Table3[[#This Row],[Count]]</f>
        <v>0.3</v>
      </c>
      <c r="F34" s="2">
        <f>COUNTIFS(Table2[Sub-Sector],Table3[[#This Row],[Sub-Sector]],Table2[6M Return vs Nifty],"&gt;=10")/Table3[[#This Row],[Count]]</f>
        <v>0.9</v>
      </c>
      <c r="G34" s="2">
        <f>COUNTIFS(Table2[Sub-Sector],Table3[[#This Row],[Sub-Sector]],Table2[1Y Return vs Nifty],"&gt;=10")/Table3[[#This Row],[Count]]</f>
        <v>0.7</v>
      </c>
      <c r="H34" s="2">
        <f>COUNTIFS(Table2[Sub-Sector],Table3[[#This Row],[Sub-Sector]],Table2[RSI Exponential â€“ 14D],"&gt;=50")/Table3[[#This Row],[Count]]</f>
        <v>0.4</v>
      </c>
      <c r="I34" s="2">
        <f>COUNTIFS(Table2[Sub-Sector],Table3[[#This Row],[Sub-Sector]],Table2[Relative Volume],"&gt;=1")/Table3[[#This Row],[Count]]</f>
        <v>0.3</v>
      </c>
      <c r="J34" s="2">
        <f>COUNTIFS(Table2[Sub-Sector],Table3[[#This Row],[Sub-Sector]],Table2[% Away From Day Low],"&gt;=0.05")/Table3[[#This Row],[Count]]</f>
        <v>0.2</v>
      </c>
      <c r="K34" s="2">
        <f>COUNTIFS(Table2[Sub-Sector],Table3[[#This Row],[Sub-Sector]],Table2[% Away From Day High],"&lt;=0.05")/Table3[[#This Row],[Count]]</f>
        <v>1</v>
      </c>
      <c r="L34" s="2">
        <f>COUNTIFS(Table2[Sub-Sector],Table3[[#This Row],[Sub-Sector]],Table2[% Away From Current Week Low],"&gt;=0.05")/Table3[[#This Row],[Count]]</f>
        <v>0.2</v>
      </c>
      <c r="M34" s="2">
        <f>COUNTIFS(Table2[Sub-Sector],Table3[[#This Row],[Sub-Sector]],Table2[% Away From Current Week High],"&lt;=0.05")/Table3[[#This Row],[Count]]</f>
        <v>1</v>
      </c>
      <c r="N34" s="2">
        <f>COUNTIFS(Table2[Sub-Sector],Table3[[#This Row],[Sub-Sector]],Table2[% Away From Current Month Low],"&gt;=0.05")/Table3[[#This Row],[Count]]</f>
        <v>0.4</v>
      </c>
      <c r="O34" s="2">
        <f>COUNTIFS(Table2[Sub-Sector],Table3[[#This Row],[Sub-Sector]],Table2[% Away From Current Month High],"&lt;=0.05")/Table3[[#This Row],[Count]]</f>
        <v>0.6</v>
      </c>
      <c r="P34" s="2">
        <f>COUNTIFS(Table2[Sub-Sector],Table3[[#This Row],[Sub-Sector]],Table2[% Away From 52W High],"&lt;=10")/Table3[[#This Row],[Count]]</f>
        <v>0.6</v>
      </c>
      <c r="Q34" s="2">
        <f>COUNTIFS(Table2[Sub-Sector],Table3[[#This Row],[Sub-Sector]],Table2[% Away From 52W Low],"&gt;=10")/Table3[[#This Row],[Count]]</f>
        <v>1</v>
      </c>
      <c r="R34" s="2">
        <f>COUNTIFS(Table2[Sub-Sector],Table3[[#This Row],[Sub-Sector]],Table2[% Price above 20 EMA],"&gt;=0")/Table3[[#This Row],[Count]]</f>
        <v>0.5</v>
      </c>
      <c r="S34" s="2">
        <f>COUNTIFS(Table2[Sub-Sector],Table3[[#This Row],[Sub-Sector]],Table2[% Price above 50 EMA],"&gt;=0")/Table3[[#This Row],[Count]]</f>
        <v>0.6</v>
      </c>
      <c r="T34" s="2">
        <f>COUNTIFS(Table2[Sub-Sector],Table3[[#This Row],[Sub-Sector]],Table2[% Price above 200 EMA],"&gt;=0")/Table3[[#This Row],[Count]]</f>
        <v>1</v>
      </c>
      <c r="U34" s="2">
        <f>COUNTIFS(Table2[Sub-Sector],Table3[[#This Row],[Sub-Sector]],Table2[Rate of Change - Zone],"Positive")/Table3[[#This Row],[Count]]</f>
        <v>0.4</v>
      </c>
      <c r="V34" s="2">
        <f>COUNTIFS(Table2[Sub-Sector],Table3[[#This Row],[Sub-Sector]],Table2[Sharpe Ratio],"&gt;=0.10")/Table3[[#This Row],[Count]]</f>
        <v>0.2</v>
      </c>
      <c r="W3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338.5</v>
      </c>
      <c r="X34">
        <f>_xlfn.RANK.AVG(Table3[[#This Row],[Score]],Table3[Score],1)</f>
        <v>32</v>
      </c>
      <c r="Y3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196</v>
      </c>
      <c r="Z34">
        <f>_xlfn.RANK.AVG(Table3[[#This Row],[Score 2 ]],Table3[[Score 2 ]],1)</f>
        <v>33</v>
      </c>
    </row>
    <row r="35" spans="1:26" x14ac:dyDescent="0.3">
      <c r="A35" t="s">
        <v>278</v>
      </c>
      <c r="B35">
        <f>COUNTIFS(Table2[Sub-Sector],Table3[[#This Row],[Sub-Sector]])</f>
        <v>21</v>
      </c>
      <c r="C35" s="2">
        <f>COUNTIFS(Table2[Sub-Sector],Table3[[#This Row],[Sub-Sector]],Table2[Uptrend],"Uptrend")/Table3[[#This Row],[Count]]</f>
        <v>0.8571428571428571</v>
      </c>
      <c r="D35" s="2">
        <f>COUNTIFS(Table2[Sub-Sector],Table3[[#This Row],[Sub-Sector]],Table2[1W Return vs Nifty],"&gt;=5")/Table3[[#This Row],[Count]]</f>
        <v>4.7619047619047616E-2</v>
      </c>
      <c r="E35" s="2">
        <f>COUNTIFS(Table2[Sub-Sector],Table3[[#This Row],[Sub-Sector]],Table2[1M Return vs Nifty],"&gt;=5")/Table3[[#This Row],[Count]]</f>
        <v>0.14285714285714285</v>
      </c>
      <c r="F35" s="2">
        <f>COUNTIFS(Table2[Sub-Sector],Table3[[#This Row],[Sub-Sector]],Table2[6M Return vs Nifty],"&gt;=10")/Table3[[#This Row],[Count]]</f>
        <v>0.76190476190476186</v>
      </c>
      <c r="G35" s="2">
        <f>COUNTIFS(Table2[Sub-Sector],Table3[[#This Row],[Sub-Sector]],Table2[1Y Return vs Nifty],"&gt;=10")/Table3[[#This Row],[Count]]</f>
        <v>0.5714285714285714</v>
      </c>
      <c r="H35" s="2">
        <f>COUNTIFS(Table2[Sub-Sector],Table3[[#This Row],[Sub-Sector]],Table2[RSI Exponential â€“ 14D],"&gt;=50")/Table3[[#This Row],[Count]]</f>
        <v>0.47619047619047616</v>
      </c>
      <c r="I35" s="2">
        <f>COUNTIFS(Table2[Sub-Sector],Table3[[#This Row],[Sub-Sector]],Table2[Relative Volume],"&gt;=1")/Table3[[#This Row],[Count]]</f>
        <v>0.33333333333333331</v>
      </c>
      <c r="J35" s="2">
        <f>COUNTIFS(Table2[Sub-Sector],Table3[[#This Row],[Sub-Sector]],Table2[% Away From Day Low],"&gt;=0.05")/Table3[[#This Row],[Count]]</f>
        <v>9.5238095238095233E-2</v>
      </c>
      <c r="K35" s="2">
        <f>COUNTIFS(Table2[Sub-Sector],Table3[[#This Row],[Sub-Sector]],Table2[% Away From Day High],"&lt;=0.05")/Table3[[#This Row],[Count]]</f>
        <v>1</v>
      </c>
      <c r="L35" s="2">
        <f>COUNTIFS(Table2[Sub-Sector],Table3[[#This Row],[Sub-Sector]],Table2[% Away From Current Week Low],"&gt;=0.05")/Table3[[#This Row],[Count]]</f>
        <v>9.5238095238095233E-2</v>
      </c>
      <c r="M35" s="2">
        <f>COUNTIFS(Table2[Sub-Sector],Table3[[#This Row],[Sub-Sector]],Table2[% Away From Current Week High],"&lt;=0.05")/Table3[[#This Row],[Count]]</f>
        <v>1</v>
      </c>
      <c r="N35" s="2">
        <f>COUNTIFS(Table2[Sub-Sector],Table3[[#This Row],[Sub-Sector]],Table2[% Away From Current Month Low],"&gt;=0.05")/Table3[[#This Row],[Count]]</f>
        <v>0.2857142857142857</v>
      </c>
      <c r="O35" s="2">
        <f>COUNTIFS(Table2[Sub-Sector],Table3[[#This Row],[Sub-Sector]],Table2[% Away From Current Month High],"&lt;=0.05")/Table3[[#This Row],[Count]]</f>
        <v>0.7142857142857143</v>
      </c>
      <c r="P35" s="2">
        <f>COUNTIFS(Table2[Sub-Sector],Table3[[#This Row],[Sub-Sector]],Table2[% Away From 52W High],"&lt;=10")/Table3[[#This Row],[Count]]</f>
        <v>0.47619047619047616</v>
      </c>
      <c r="Q35" s="2">
        <f>COUNTIFS(Table2[Sub-Sector],Table3[[#This Row],[Sub-Sector]],Table2[% Away From 52W Low],"&gt;=10")/Table3[[#This Row],[Count]]</f>
        <v>1</v>
      </c>
      <c r="R35" s="2">
        <f>COUNTIFS(Table2[Sub-Sector],Table3[[#This Row],[Sub-Sector]],Table2[% Price above 20 EMA],"&gt;=0")/Table3[[#This Row],[Count]]</f>
        <v>0.61904761904761907</v>
      </c>
      <c r="S35" s="2">
        <f>COUNTIFS(Table2[Sub-Sector],Table3[[#This Row],[Sub-Sector]],Table2[% Price above 50 EMA],"&gt;=0")/Table3[[#This Row],[Count]]</f>
        <v>0.76190476190476186</v>
      </c>
      <c r="T35" s="2">
        <f>COUNTIFS(Table2[Sub-Sector],Table3[[#This Row],[Sub-Sector]],Table2[% Price above 200 EMA],"&gt;=0")/Table3[[#This Row],[Count]]</f>
        <v>0.95238095238095233</v>
      </c>
      <c r="U35" s="2">
        <f>COUNTIFS(Table2[Sub-Sector],Table3[[#This Row],[Sub-Sector]],Table2[Rate of Change - Zone],"Positive")/Table3[[#This Row],[Count]]</f>
        <v>0.47619047619047616</v>
      </c>
      <c r="V35" s="2">
        <f>COUNTIFS(Table2[Sub-Sector],Table3[[#This Row],[Sub-Sector]],Table2[Sharpe Ratio],"&gt;=0.10")/Table3[[#This Row],[Count]]</f>
        <v>0.23809523809523808</v>
      </c>
      <c r="W3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307.5</v>
      </c>
      <c r="X35">
        <f>_xlfn.RANK.AVG(Table3[[#This Row],[Score]],Table3[Score],1)</f>
        <v>20</v>
      </c>
      <c r="Y3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198.5</v>
      </c>
      <c r="Z35">
        <f>_xlfn.RANK.AVG(Table3[[#This Row],[Score 2 ]],Table3[[Score 2 ]],1)</f>
        <v>34</v>
      </c>
    </row>
    <row r="36" spans="1:26" x14ac:dyDescent="0.3">
      <c r="A36" t="s">
        <v>642</v>
      </c>
      <c r="B36">
        <f>COUNTIFS(Table2[Sub-Sector],Table3[[#This Row],[Sub-Sector]])</f>
        <v>3</v>
      </c>
      <c r="C36" s="2">
        <f>COUNTIFS(Table2[Sub-Sector],Table3[[#This Row],[Sub-Sector]],Table2[Uptrend],"Uptrend")/Table3[[#This Row],[Count]]</f>
        <v>0.33333333333333331</v>
      </c>
      <c r="D36" s="2">
        <f>COUNTIFS(Table2[Sub-Sector],Table3[[#This Row],[Sub-Sector]],Table2[1W Return vs Nifty],"&gt;=5")/Table3[[#This Row],[Count]]</f>
        <v>0</v>
      </c>
      <c r="E36" s="2">
        <f>COUNTIFS(Table2[Sub-Sector],Table3[[#This Row],[Sub-Sector]],Table2[1M Return vs Nifty],"&gt;=5")/Table3[[#This Row],[Count]]</f>
        <v>0.33333333333333331</v>
      </c>
      <c r="F36" s="2">
        <f>COUNTIFS(Table2[Sub-Sector],Table3[[#This Row],[Sub-Sector]],Table2[6M Return vs Nifty],"&gt;=10")/Table3[[#This Row],[Count]]</f>
        <v>0.66666666666666663</v>
      </c>
      <c r="G36" s="2">
        <f>COUNTIFS(Table2[Sub-Sector],Table3[[#This Row],[Sub-Sector]],Table2[1Y Return vs Nifty],"&gt;=10")/Table3[[#This Row],[Count]]</f>
        <v>0.33333333333333331</v>
      </c>
      <c r="H36" s="2">
        <f>COUNTIFS(Table2[Sub-Sector],Table3[[#This Row],[Sub-Sector]],Table2[RSI Exponential â€“ 14D],"&gt;=50")/Table3[[#This Row],[Count]]</f>
        <v>0.66666666666666663</v>
      </c>
      <c r="I36" s="2">
        <f>COUNTIFS(Table2[Sub-Sector],Table3[[#This Row],[Sub-Sector]],Table2[Relative Volume],"&gt;=1")/Table3[[#This Row],[Count]]</f>
        <v>0.33333333333333331</v>
      </c>
      <c r="J36" s="2">
        <f>COUNTIFS(Table2[Sub-Sector],Table3[[#This Row],[Sub-Sector]],Table2[% Away From Day Low],"&gt;=0.05")/Table3[[#This Row],[Count]]</f>
        <v>0</v>
      </c>
      <c r="K36" s="2">
        <f>COUNTIFS(Table2[Sub-Sector],Table3[[#This Row],[Sub-Sector]],Table2[% Away From Day High],"&lt;=0.05")/Table3[[#This Row],[Count]]</f>
        <v>1</v>
      </c>
      <c r="L36" s="2">
        <f>COUNTIFS(Table2[Sub-Sector],Table3[[#This Row],[Sub-Sector]],Table2[% Away From Current Week Low],"&gt;=0.05")/Table3[[#This Row],[Count]]</f>
        <v>0</v>
      </c>
      <c r="M36" s="2">
        <f>COUNTIFS(Table2[Sub-Sector],Table3[[#This Row],[Sub-Sector]],Table2[% Away From Current Week High],"&lt;=0.05")/Table3[[#This Row],[Count]]</f>
        <v>1</v>
      </c>
      <c r="N36" s="2">
        <f>COUNTIFS(Table2[Sub-Sector],Table3[[#This Row],[Sub-Sector]],Table2[% Away From Current Month Low],"&gt;=0.05")/Table3[[#This Row],[Count]]</f>
        <v>0.66666666666666663</v>
      </c>
      <c r="O36" s="2">
        <f>COUNTIFS(Table2[Sub-Sector],Table3[[#This Row],[Sub-Sector]],Table2[% Away From Current Month High],"&lt;=0.05")/Table3[[#This Row],[Count]]</f>
        <v>1</v>
      </c>
      <c r="P36" s="2">
        <f>COUNTIFS(Table2[Sub-Sector],Table3[[#This Row],[Sub-Sector]],Table2[% Away From 52W High],"&lt;=10")/Table3[[#This Row],[Count]]</f>
        <v>0.33333333333333331</v>
      </c>
      <c r="Q36" s="2">
        <f>COUNTIFS(Table2[Sub-Sector],Table3[[#This Row],[Sub-Sector]],Table2[% Away From 52W Low],"&gt;=10")/Table3[[#This Row],[Count]]</f>
        <v>1</v>
      </c>
      <c r="R36" s="2">
        <f>COUNTIFS(Table2[Sub-Sector],Table3[[#This Row],[Sub-Sector]],Table2[% Price above 20 EMA],"&gt;=0")/Table3[[#This Row],[Count]]</f>
        <v>0.66666666666666663</v>
      </c>
      <c r="S36" s="2">
        <f>COUNTIFS(Table2[Sub-Sector],Table3[[#This Row],[Sub-Sector]],Table2[% Price above 50 EMA],"&gt;=0")/Table3[[#This Row],[Count]]</f>
        <v>0.66666666666666663</v>
      </c>
      <c r="T36" s="2">
        <f>COUNTIFS(Table2[Sub-Sector],Table3[[#This Row],[Sub-Sector]],Table2[% Price above 200 EMA],"&gt;=0")/Table3[[#This Row],[Count]]</f>
        <v>0.66666666666666663</v>
      </c>
      <c r="U36" s="2">
        <f>COUNTIFS(Table2[Sub-Sector],Table3[[#This Row],[Sub-Sector]],Table2[Rate of Change - Zone],"Positive")/Table3[[#This Row],[Count]]</f>
        <v>0.66666666666666663</v>
      </c>
      <c r="V36" s="2">
        <f>COUNTIFS(Table2[Sub-Sector],Table3[[#This Row],[Sub-Sector]],Table2[Sharpe Ratio],"&gt;=0.10")/Table3[[#This Row],[Count]]</f>
        <v>0.66666666666666663</v>
      </c>
      <c r="W3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396.5</v>
      </c>
      <c r="X36">
        <f>_xlfn.RANK.AVG(Table3[[#This Row],[Score]],Table3[Score],1)</f>
        <v>49</v>
      </c>
      <c r="Y3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205.5</v>
      </c>
      <c r="Z36">
        <f>_xlfn.RANK.AVG(Table3[[#This Row],[Score 2 ]],Table3[[Score 2 ]],1)</f>
        <v>35</v>
      </c>
    </row>
    <row r="37" spans="1:26" x14ac:dyDescent="0.3">
      <c r="A37" t="s">
        <v>828</v>
      </c>
      <c r="B37">
        <f>COUNTIFS(Table2[Sub-Sector],Table3[[#This Row],[Sub-Sector]])</f>
        <v>3</v>
      </c>
      <c r="C37" s="2">
        <f>COUNTIFS(Table2[Sub-Sector],Table3[[#This Row],[Sub-Sector]],Table2[Uptrend],"Uptrend")/Table3[[#This Row],[Count]]</f>
        <v>1</v>
      </c>
      <c r="D37" s="2">
        <f>COUNTIFS(Table2[Sub-Sector],Table3[[#This Row],[Sub-Sector]],Table2[1W Return vs Nifty],"&gt;=5")/Table3[[#This Row],[Count]]</f>
        <v>0.33333333333333331</v>
      </c>
      <c r="E37" s="2">
        <f>COUNTIFS(Table2[Sub-Sector],Table3[[#This Row],[Sub-Sector]],Table2[1M Return vs Nifty],"&gt;=5")/Table3[[#This Row],[Count]]</f>
        <v>0.33333333333333331</v>
      </c>
      <c r="F37" s="2">
        <f>COUNTIFS(Table2[Sub-Sector],Table3[[#This Row],[Sub-Sector]],Table2[6M Return vs Nifty],"&gt;=10")/Table3[[#This Row],[Count]]</f>
        <v>0.66666666666666663</v>
      </c>
      <c r="G37" s="2">
        <f>COUNTIFS(Table2[Sub-Sector],Table3[[#This Row],[Sub-Sector]],Table2[1Y Return vs Nifty],"&gt;=10")/Table3[[#This Row],[Count]]</f>
        <v>0.66666666666666663</v>
      </c>
      <c r="H37" s="2">
        <f>COUNTIFS(Table2[Sub-Sector],Table3[[#This Row],[Sub-Sector]],Table2[RSI Exponential â€“ 14D],"&gt;=50")/Table3[[#This Row],[Count]]</f>
        <v>0.66666666666666663</v>
      </c>
      <c r="I37" s="2">
        <f>COUNTIFS(Table2[Sub-Sector],Table3[[#This Row],[Sub-Sector]],Table2[Relative Volume],"&gt;=1")/Table3[[#This Row],[Count]]</f>
        <v>0.33333333333333331</v>
      </c>
      <c r="J37" s="2">
        <f>COUNTIFS(Table2[Sub-Sector],Table3[[#This Row],[Sub-Sector]],Table2[% Away From Day Low],"&gt;=0.05")/Table3[[#This Row],[Count]]</f>
        <v>0</v>
      </c>
      <c r="K37" s="2">
        <f>COUNTIFS(Table2[Sub-Sector],Table3[[#This Row],[Sub-Sector]],Table2[% Away From Day High],"&lt;=0.05")/Table3[[#This Row],[Count]]</f>
        <v>1</v>
      </c>
      <c r="L37" s="2">
        <f>COUNTIFS(Table2[Sub-Sector],Table3[[#This Row],[Sub-Sector]],Table2[% Away From Current Week Low],"&gt;=0.05")/Table3[[#This Row],[Count]]</f>
        <v>0</v>
      </c>
      <c r="M37" s="2">
        <f>COUNTIFS(Table2[Sub-Sector],Table3[[#This Row],[Sub-Sector]],Table2[% Away From Current Week High],"&lt;=0.05")/Table3[[#This Row],[Count]]</f>
        <v>1</v>
      </c>
      <c r="N37" s="2">
        <f>COUNTIFS(Table2[Sub-Sector],Table3[[#This Row],[Sub-Sector]],Table2[% Away From Current Month Low],"&gt;=0.05")/Table3[[#This Row],[Count]]</f>
        <v>0.33333333333333331</v>
      </c>
      <c r="O37" s="2">
        <f>COUNTIFS(Table2[Sub-Sector],Table3[[#This Row],[Sub-Sector]],Table2[% Away From Current Month High],"&lt;=0.05")/Table3[[#This Row],[Count]]</f>
        <v>1</v>
      </c>
      <c r="P37" s="2">
        <f>COUNTIFS(Table2[Sub-Sector],Table3[[#This Row],[Sub-Sector]],Table2[% Away From 52W High],"&lt;=10")/Table3[[#This Row],[Count]]</f>
        <v>0.66666666666666663</v>
      </c>
      <c r="Q37" s="2">
        <f>COUNTIFS(Table2[Sub-Sector],Table3[[#This Row],[Sub-Sector]],Table2[% Away From 52W Low],"&gt;=10")/Table3[[#This Row],[Count]]</f>
        <v>1</v>
      </c>
      <c r="R37" s="2">
        <f>COUNTIFS(Table2[Sub-Sector],Table3[[#This Row],[Sub-Sector]],Table2[% Price above 20 EMA],"&gt;=0")/Table3[[#This Row],[Count]]</f>
        <v>0.66666666666666663</v>
      </c>
      <c r="S37" s="2">
        <f>COUNTIFS(Table2[Sub-Sector],Table3[[#This Row],[Sub-Sector]],Table2[% Price above 50 EMA],"&gt;=0")/Table3[[#This Row],[Count]]</f>
        <v>1</v>
      </c>
      <c r="T37" s="2">
        <f>COUNTIFS(Table2[Sub-Sector],Table3[[#This Row],[Sub-Sector]],Table2[% Price above 200 EMA],"&gt;=0")/Table3[[#This Row],[Count]]</f>
        <v>1</v>
      </c>
      <c r="U37" s="2">
        <f>COUNTIFS(Table2[Sub-Sector],Table3[[#This Row],[Sub-Sector]],Table2[Rate of Change - Zone],"Positive")/Table3[[#This Row],[Count]]</f>
        <v>0.33333333333333331</v>
      </c>
      <c r="V37" s="2">
        <f>COUNTIFS(Table2[Sub-Sector],Table3[[#This Row],[Sub-Sector]],Table2[Sharpe Ratio],"&gt;=0.10")/Table3[[#This Row],[Count]]</f>
        <v>0</v>
      </c>
      <c r="W3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253.5</v>
      </c>
      <c r="X37">
        <f>_xlfn.RANK.AVG(Table3[[#This Row],[Score]],Table3[Score],1)</f>
        <v>10</v>
      </c>
      <c r="Y3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207.5</v>
      </c>
      <c r="Z37">
        <f>_xlfn.RANK.AVG(Table3[[#This Row],[Score 2 ]],Table3[[Score 2 ]],1)</f>
        <v>36</v>
      </c>
    </row>
    <row r="38" spans="1:26" x14ac:dyDescent="0.3">
      <c r="A38" t="s">
        <v>180</v>
      </c>
      <c r="B38">
        <f>COUNTIFS(Table2[Sub-Sector],Table3[[#This Row],[Sub-Sector]])</f>
        <v>9</v>
      </c>
      <c r="C38" s="2">
        <f>COUNTIFS(Table2[Sub-Sector],Table3[[#This Row],[Sub-Sector]],Table2[Uptrend],"Uptrend")/Table3[[#This Row],[Count]]</f>
        <v>0.77777777777777779</v>
      </c>
      <c r="D38" s="2">
        <f>COUNTIFS(Table2[Sub-Sector],Table3[[#This Row],[Sub-Sector]],Table2[1W Return vs Nifty],"&gt;=5")/Table3[[#This Row],[Count]]</f>
        <v>0</v>
      </c>
      <c r="E38" s="2">
        <f>COUNTIFS(Table2[Sub-Sector],Table3[[#This Row],[Sub-Sector]],Table2[1M Return vs Nifty],"&gt;=5")/Table3[[#This Row],[Count]]</f>
        <v>0</v>
      </c>
      <c r="F38" s="2">
        <f>COUNTIFS(Table2[Sub-Sector],Table3[[#This Row],[Sub-Sector]],Table2[6M Return vs Nifty],"&gt;=10")/Table3[[#This Row],[Count]]</f>
        <v>0.55555555555555558</v>
      </c>
      <c r="G38" s="2">
        <f>COUNTIFS(Table2[Sub-Sector],Table3[[#This Row],[Sub-Sector]],Table2[1Y Return vs Nifty],"&gt;=10")/Table3[[#This Row],[Count]]</f>
        <v>0.55555555555555558</v>
      </c>
      <c r="H38" s="2">
        <f>COUNTIFS(Table2[Sub-Sector],Table3[[#This Row],[Sub-Sector]],Table2[RSI Exponential â€“ 14D],"&gt;=50")/Table3[[#This Row],[Count]]</f>
        <v>0.44444444444444442</v>
      </c>
      <c r="I38" s="2">
        <f>COUNTIFS(Table2[Sub-Sector],Table3[[#This Row],[Sub-Sector]],Table2[Relative Volume],"&gt;=1")/Table3[[#This Row],[Count]]</f>
        <v>0.44444444444444442</v>
      </c>
      <c r="J38" s="2">
        <f>COUNTIFS(Table2[Sub-Sector],Table3[[#This Row],[Sub-Sector]],Table2[% Away From Day Low],"&gt;=0.05")/Table3[[#This Row],[Count]]</f>
        <v>0</v>
      </c>
      <c r="K38" s="2">
        <f>COUNTIFS(Table2[Sub-Sector],Table3[[#This Row],[Sub-Sector]],Table2[% Away From Day High],"&lt;=0.05")/Table3[[#This Row],[Count]]</f>
        <v>1</v>
      </c>
      <c r="L38" s="2">
        <f>COUNTIFS(Table2[Sub-Sector],Table3[[#This Row],[Sub-Sector]],Table2[% Away From Current Week Low],"&gt;=0.05")/Table3[[#This Row],[Count]]</f>
        <v>0</v>
      </c>
      <c r="M38" s="2">
        <f>COUNTIFS(Table2[Sub-Sector],Table3[[#This Row],[Sub-Sector]],Table2[% Away From Current Week High],"&lt;=0.05")/Table3[[#This Row],[Count]]</f>
        <v>1</v>
      </c>
      <c r="N38" s="2">
        <f>COUNTIFS(Table2[Sub-Sector],Table3[[#This Row],[Sub-Sector]],Table2[% Away From Current Month Low],"&gt;=0.05")/Table3[[#This Row],[Count]]</f>
        <v>0.33333333333333331</v>
      </c>
      <c r="O38" s="2">
        <f>COUNTIFS(Table2[Sub-Sector],Table3[[#This Row],[Sub-Sector]],Table2[% Away From Current Month High],"&lt;=0.05")/Table3[[#This Row],[Count]]</f>
        <v>0.55555555555555558</v>
      </c>
      <c r="P38" s="2">
        <f>COUNTIFS(Table2[Sub-Sector],Table3[[#This Row],[Sub-Sector]],Table2[% Away From 52W High],"&lt;=10")/Table3[[#This Row],[Count]]</f>
        <v>0.55555555555555558</v>
      </c>
      <c r="Q38" s="2">
        <f>COUNTIFS(Table2[Sub-Sector],Table3[[#This Row],[Sub-Sector]],Table2[% Away From 52W Low],"&gt;=10")/Table3[[#This Row],[Count]]</f>
        <v>0.88888888888888884</v>
      </c>
      <c r="R38" s="2">
        <f>COUNTIFS(Table2[Sub-Sector],Table3[[#This Row],[Sub-Sector]],Table2[% Price above 20 EMA],"&gt;=0")/Table3[[#This Row],[Count]]</f>
        <v>0.33333333333333331</v>
      </c>
      <c r="S38" s="2">
        <f>COUNTIFS(Table2[Sub-Sector],Table3[[#This Row],[Sub-Sector]],Table2[% Price above 50 EMA],"&gt;=0")/Table3[[#This Row],[Count]]</f>
        <v>0.66666666666666663</v>
      </c>
      <c r="T38" s="2">
        <f>COUNTIFS(Table2[Sub-Sector],Table3[[#This Row],[Sub-Sector]],Table2[% Price above 200 EMA],"&gt;=0")/Table3[[#This Row],[Count]]</f>
        <v>1</v>
      </c>
      <c r="U38" s="2">
        <f>COUNTIFS(Table2[Sub-Sector],Table3[[#This Row],[Sub-Sector]],Table2[Rate of Change - Zone],"Positive")/Table3[[#This Row],[Count]]</f>
        <v>0.44444444444444442</v>
      </c>
      <c r="V38" s="2">
        <f>COUNTIFS(Table2[Sub-Sector],Table3[[#This Row],[Sub-Sector]],Table2[Sharpe Ratio],"&gt;=0.10")/Table3[[#This Row],[Count]]</f>
        <v>0.1111111111111111</v>
      </c>
      <c r="W3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417</v>
      </c>
      <c r="X38">
        <f>_xlfn.RANK.AVG(Table3[[#This Row],[Score]],Table3[Score],1)</f>
        <v>55</v>
      </c>
      <c r="Y3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208</v>
      </c>
      <c r="Z38">
        <f>_xlfn.RANK.AVG(Table3[[#This Row],[Score 2 ]],Table3[[Score 2 ]],1)</f>
        <v>37</v>
      </c>
    </row>
    <row r="39" spans="1:26" x14ac:dyDescent="0.3">
      <c r="A39" t="s">
        <v>74</v>
      </c>
      <c r="B39">
        <f>COUNTIFS(Table2[Sub-Sector],Table3[[#This Row],[Sub-Sector]])</f>
        <v>3</v>
      </c>
      <c r="C39" s="2">
        <f>COUNTIFS(Table2[Sub-Sector],Table3[[#This Row],[Sub-Sector]],Table2[Uptrend],"Uptrend")/Table3[[#This Row],[Count]]</f>
        <v>1</v>
      </c>
      <c r="D39" s="2">
        <f>COUNTIFS(Table2[Sub-Sector],Table3[[#This Row],[Sub-Sector]],Table2[1W Return vs Nifty],"&gt;=5")/Table3[[#This Row],[Count]]</f>
        <v>0</v>
      </c>
      <c r="E39" s="2">
        <f>COUNTIFS(Table2[Sub-Sector],Table3[[#This Row],[Sub-Sector]],Table2[1M Return vs Nifty],"&gt;=5")/Table3[[#This Row],[Count]]</f>
        <v>0</v>
      </c>
      <c r="F39" s="2">
        <f>COUNTIFS(Table2[Sub-Sector],Table3[[#This Row],[Sub-Sector]],Table2[6M Return vs Nifty],"&gt;=10")/Table3[[#This Row],[Count]]</f>
        <v>0.33333333333333331</v>
      </c>
      <c r="G39" s="2">
        <f>COUNTIFS(Table2[Sub-Sector],Table3[[#This Row],[Sub-Sector]],Table2[1Y Return vs Nifty],"&gt;=10")/Table3[[#This Row],[Count]]</f>
        <v>0.66666666666666663</v>
      </c>
      <c r="H39" s="2">
        <f>COUNTIFS(Table2[Sub-Sector],Table3[[#This Row],[Sub-Sector]],Table2[RSI Exponential â€“ 14D],"&gt;=50")/Table3[[#This Row],[Count]]</f>
        <v>0.66666666666666663</v>
      </c>
      <c r="I39" s="2">
        <f>COUNTIFS(Table2[Sub-Sector],Table3[[#This Row],[Sub-Sector]],Table2[Relative Volume],"&gt;=1")/Table3[[#This Row],[Count]]</f>
        <v>0.33333333333333331</v>
      </c>
      <c r="J39" s="2">
        <f>COUNTIFS(Table2[Sub-Sector],Table3[[#This Row],[Sub-Sector]],Table2[% Away From Day Low],"&gt;=0.05")/Table3[[#This Row],[Count]]</f>
        <v>0.33333333333333331</v>
      </c>
      <c r="K39" s="2">
        <f>COUNTIFS(Table2[Sub-Sector],Table3[[#This Row],[Sub-Sector]],Table2[% Away From Day High],"&lt;=0.05")/Table3[[#This Row],[Count]]</f>
        <v>1</v>
      </c>
      <c r="L39" s="2">
        <f>COUNTIFS(Table2[Sub-Sector],Table3[[#This Row],[Sub-Sector]],Table2[% Away From Current Week Low],"&gt;=0.05")/Table3[[#This Row],[Count]]</f>
        <v>0.33333333333333331</v>
      </c>
      <c r="M39" s="2">
        <f>COUNTIFS(Table2[Sub-Sector],Table3[[#This Row],[Sub-Sector]],Table2[% Away From Current Week High],"&lt;=0.05")/Table3[[#This Row],[Count]]</f>
        <v>1</v>
      </c>
      <c r="N39" s="2">
        <f>COUNTIFS(Table2[Sub-Sector],Table3[[#This Row],[Sub-Sector]],Table2[% Away From Current Month Low],"&gt;=0.05")/Table3[[#This Row],[Count]]</f>
        <v>1</v>
      </c>
      <c r="O39" s="2">
        <f>COUNTIFS(Table2[Sub-Sector],Table3[[#This Row],[Sub-Sector]],Table2[% Away From Current Month High],"&lt;=0.05")/Table3[[#This Row],[Count]]</f>
        <v>0.66666666666666663</v>
      </c>
      <c r="P39" s="2">
        <f>COUNTIFS(Table2[Sub-Sector],Table3[[#This Row],[Sub-Sector]],Table2[% Away From 52W High],"&lt;=10")/Table3[[#This Row],[Count]]</f>
        <v>0.66666666666666663</v>
      </c>
      <c r="Q39" s="2">
        <f>COUNTIFS(Table2[Sub-Sector],Table3[[#This Row],[Sub-Sector]],Table2[% Away From 52W Low],"&gt;=10")/Table3[[#This Row],[Count]]</f>
        <v>1</v>
      </c>
      <c r="R39" s="2">
        <f>COUNTIFS(Table2[Sub-Sector],Table3[[#This Row],[Sub-Sector]],Table2[% Price above 20 EMA],"&gt;=0")/Table3[[#This Row],[Count]]</f>
        <v>1</v>
      </c>
      <c r="S39" s="2">
        <f>COUNTIFS(Table2[Sub-Sector],Table3[[#This Row],[Sub-Sector]],Table2[% Price above 50 EMA],"&gt;=0")/Table3[[#This Row],[Count]]</f>
        <v>1</v>
      </c>
      <c r="T39" s="2">
        <f>COUNTIFS(Table2[Sub-Sector],Table3[[#This Row],[Sub-Sector]],Table2[% Price above 200 EMA],"&gt;=0")/Table3[[#This Row],[Count]]</f>
        <v>1</v>
      </c>
      <c r="U39" s="2">
        <f>COUNTIFS(Table2[Sub-Sector],Table3[[#This Row],[Sub-Sector]],Table2[Rate of Change - Zone],"Positive")/Table3[[#This Row],[Count]]</f>
        <v>0.66666666666666663</v>
      </c>
      <c r="V39" s="2">
        <f>COUNTIFS(Table2[Sub-Sector],Table3[[#This Row],[Sub-Sector]],Table2[Sharpe Ratio],"&gt;=0.10")/Table3[[#This Row],[Count]]</f>
        <v>0.33333333333333331</v>
      </c>
      <c r="W3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390</v>
      </c>
      <c r="X39">
        <f>_xlfn.RANK.AVG(Table3[[#This Row],[Score]],Table3[Score],1)</f>
        <v>48</v>
      </c>
      <c r="Y3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209.5</v>
      </c>
      <c r="Z39">
        <f>_xlfn.RANK.AVG(Table3[[#This Row],[Score 2 ]],Table3[[Score 2 ]],1)</f>
        <v>38</v>
      </c>
    </row>
    <row r="40" spans="1:26" x14ac:dyDescent="0.3">
      <c r="A40" t="s">
        <v>119</v>
      </c>
      <c r="B40">
        <f>COUNTIFS(Table2[Sub-Sector],Table3[[#This Row],[Sub-Sector]])</f>
        <v>8</v>
      </c>
      <c r="C40" s="2">
        <f>COUNTIFS(Table2[Sub-Sector],Table3[[#This Row],[Sub-Sector]],Table2[Uptrend],"Uptrend")/Table3[[#This Row],[Count]]</f>
        <v>0.75</v>
      </c>
      <c r="D40" s="2">
        <f>COUNTIFS(Table2[Sub-Sector],Table3[[#This Row],[Sub-Sector]],Table2[1W Return vs Nifty],"&gt;=5")/Table3[[#This Row],[Count]]</f>
        <v>0</v>
      </c>
      <c r="E40" s="2">
        <f>COUNTIFS(Table2[Sub-Sector],Table3[[#This Row],[Sub-Sector]],Table2[1M Return vs Nifty],"&gt;=5")/Table3[[#This Row],[Count]]</f>
        <v>0.25</v>
      </c>
      <c r="F40" s="2">
        <f>COUNTIFS(Table2[Sub-Sector],Table3[[#This Row],[Sub-Sector]],Table2[6M Return vs Nifty],"&gt;=10")/Table3[[#This Row],[Count]]</f>
        <v>0.625</v>
      </c>
      <c r="G40" s="2">
        <f>COUNTIFS(Table2[Sub-Sector],Table3[[#This Row],[Sub-Sector]],Table2[1Y Return vs Nifty],"&gt;=10")/Table3[[#This Row],[Count]]</f>
        <v>0.625</v>
      </c>
      <c r="H40" s="2">
        <f>COUNTIFS(Table2[Sub-Sector],Table3[[#This Row],[Sub-Sector]],Table2[RSI Exponential â€“ 14D],"&gt;=50")/Table3[[#This Row],[Count]]</f>
        <v>0.625</v>
      </c>
      <c r="I40" s="2">
        <f>COUNTIFS(Table2[Sub-Sector],Table3[[#This Row],[Sub-Sector]],Table2[Relative Volume],"&gt;=1")/Table3[[#This Row],[Count]]</f>
        <v>0.125</v>
      </c>
      <c r="J40" s="2">
        <f>COUNTIFS(Table2[Sub-Sector],Table3[[#This Row],[Sub-Sector]],Table2[% Away From Day Low],"&gt;=0.05")/Table3[[#This Row],[Count]]</f>
        <v>0</v>
      </c>
      <c r="K40" s="2">
        <f>COUNTIFS(Table2[Sub-Sector],Table3[[#This Row],[Sub-Sector]],Table2[% Away From Day High],"&lt;=0.05")/Table3[[#This Row],[Count]]</f>
        <v>1</v>
      </c>
      <c r="L40" s="2">
        <f>COUNTIFS(Table2[Sub-Sector],Table3[[#This Row],[Sub-Sector]],Table2[% Away From Current Week Low],"&gt;=0.05")/Table3[[#This Row],[Count]]</f>
        <v>0</v>
      </c>
      <c r="M40" s="2">
        <f>COUNTIFS(Table2[Sub-Sector],Table3[[#This Row],[Sub-Sector]],Table2[% Away From Current Week High],"&lt;=0.05")/Table3[[#This Row],[Count]]</f>
        <v>1</v>
      </c>
      <c r="N40" s="2">
        <f>COUNTIFS(Table2[Sub-Sector],Table3[[#This Row],[Sub-Sector]],Table2[% Away From Current Month Low],"&gt;=0.05")/Table3[[#This Row],[Count]]</f>
        <v>0.5</v>
      </c>
      <c r="O40" s="2">
        <f>COUNTIFS(Table2[Sub-Sector],Table3[[#This Row],[Sub-Sector]],Table2[% Away From Current Month High],"&lt;=0.05")/Table3[[#This Row],[Count]]</f>
        <v>0.625</v>
      </c>
      <c r="P40" s="2">
        <f>COUNTIFS(Table2[Sub-Sector],Table3[[#This Row],[Sub-Sector]],Table2[% Away From 52W High],"&lt;=10")/Table3[[#This Row],[Count]]</f>
        <v>0.625</v>
      </c>
      <c r="Q40" s="2">
        <f>COUNTIFS(Table2[Sub-Sector],Table3[[#This Row],[Sub-Sector]],Table2[% Away From 52W Low],"&gt;=10")/Table3[[#This Row],[Count]]</f>
        <v>1</v>
      </c>
      <c r="R40" s="2">
        <f>COUNTIFS(Table2[Sub-Sector],Table3[[#This Row],[Sub-Sector]],Table2[% Price above 20 EMA],"&gt;=0")/Table3[[#This Row],[Count]]</f>
        <v>0.625</v>
      </c>
      <c r="S40" s="2">
        <f>COUNTIFS(Table2[Sub-Sector],Table3[[#This Row],[Sub-Sector]],Table2[% Price above 50 EMA],"&gt;=0")/Table3[[#This Row],[Count]]</f>
        <v>0.625</v>
      </c>
      <c r="T40" s="2">
        <f>COUNTIFS(Table2[Sub-Sector],Table3[[#This Row],[Sub-Sector]],Table2[% Price above 200 EMA],"&gt;=0")/Table3[[#This Row],[Count]]</f>
        <v>0.75</v>
      </c>
      <c r="U40" s="2">
        <f>COUNTIFS(Table2[Sub-Sector],Table3[[#This Row],[Sub-Sector]],Table2[Rate of Change - Zone],"Positive")/Table3[[#This Row],[Count]]</f>
        <v>0.625</v>
      </c>
      <c r="V40" s="2">
        <f>COUNTIFS(Table2[Sub-Sector],Table3[[#This Row],[Sub-Sector]],Table2[Sharpe Ratio],"&gt;=0.10")/Table3[[#This Row],[Count]]</f>
        <v>0</v>
      </c>
      <c r="W4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364.5</v>
      </c>
      <c r="X40">
        <f>_xlfn.RANK.AVG(Table3[[#This Row],[Score]],Table3[Score],1)</f>
        <v>40</v>
      </c>
      <c r="Y4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210</v>
      </c>
      <c r="Z40">
        <f>_xlfn.RANK.AVG(Table3[[#This Row],[Score 2 ]],Table3[[Score 2 ]],1)</f>
        <v>39</v>
      </c>
    </row>
    <row r="41" spans="1:26" x14ac:dyDescent="0.3">
      <c r="A41" t="s">
        <v>514</v>
      </c>
      <c r="B41">
        <f>COUNTIFS(Table2[Sub-Sector],Table3[[#This Row],[Sub-Sector]])</f>
        <v>4</v>
      </c>
      <c r="C41" s="2">
        <f>COUNTIFS(Table2[Sub-Sector],Table3[[#This Row],[Sub-Sector]],Table2[Uptrend],"Uptrend")/Table3[[#This Row],[Count]]</f>
        <v>0.75</v>
      </c>
      <c r="D41" s="2">
        <f>COUNTIFS(Table2[Sub-Sector],Table3[[#This Row],[Sub-Sector]],Table2[1W Return vs Nifty],"&gt;=5")/Table3[[#This Row],[Count]]</f>
        <v>0</v>
      </c>
      <c r="E41" s="2">
        <f>COUNTIFS(Table2[Sub-Sector],Table3[[#This Row],[Sub-Sector]],Table2[1M Return vs Nifty],"&gt;=5")/Table3[[#This Row],[Count]]</f>
        <v>0.25</v>
      </c>
      <c r="F41" s="2">
        <f>COUNTIFS(Table2[Sub-Sector],Table3[[#This Row],[Sub-Sector]],Table2[6M Return vs Nifty],"&gt;=10")/Table3[[#This Row],[Count]]</f>
        <v>0.5</v>
      </c>
      <c r="G41" s="2">
        <f>COUNTIFS(Table2[Sub-Sector],Table3[[#This Row],[Sub-Sector]],Table2[1Y Return vs Nifty],"&gt;=10")/Table3[[#This Row],[Count]]</f>
        <v>0.5</v>
      </c>
      <c r="H41" s="2">
        <f>COUNTIFS(Table2[Sub-Sector],Table3[[#This Row],[Sub-Sector]],Table2[RSI Exponential â€“ 14D],"&gt;=50")/Table3[[#This Row],[Count]]</f>
        <v>0.75</v>
      </c>
      <c r="I41" s="2">
        <f>COUNTIFS(Table2[Sub-Sector],Table3[[#This Row],[Sub-Sector]],Table2[Relative Volume],"&gt;=1")/Table3[[#This Row],[Count]]</f>
        <v>0.25</v>
      </c>
      <c r="J41" s="2">
        <f>COUNTIFS(Table2[Sub-Sector],Table3[[#This Row],[Sub-Sector]],Table2[% Away From Day Low],"&gt;=0.05")/Table3[[#This Row],[Count]]</f>
        <v>0</v>
      </c>
      <c r="K41" s="2">
        <f>COUNTIFS(Table2[Sub-Sector],Table3[[#This Row],[Sub-Sector]],Table2[% Away From Day High],"&lt;=0.05")/Table3[[#This Row],[Count]]</f>
        <v>1</v>
      </c>
      <c r="L41" s="2">
        <f>COUNTIFS(Table2[Sub-Sector],Table3[[#This Row],[Sub-Sector]],Table2[% Away From Current Week Low],"&gt;=0.05")/Table3[[#This Row],[Count]]</f>
        <v>0</v>
      </c>
      <c r="M41" s="2">
        <f>COUNTIFS(Table2[Sub-Sector],Table3[[#This Row],[Sub-Sector]],Table2[% Away From Current Week High],"&lt;=0.05")/Table3[[#This Row],[Count]]</f>
        <v>1</v>
      </c>
      <c r="N41" s="2">
        <f>COUNTIFS(Table2[Sub-Sector],Table3[[#This Row],[Sub-Sector]],Table2[% Away From Current Month Low],"&gt;=0.05")/Table3[[#This Row],[Count]]</f>
        <v>0.75</v>
      </c>
      <c r="O41" s="2">
        <f>COUNTIFS(Table2[Sub-Sector],Table3[[#This Row],[Sub-Sector]],Table2[% Away From Current Month High],"&lt;=0.05")/Table3[[#This Row],[Count]]</f>
        <v>0.5</v>
      </c>
      <c r="P41" s="2">
        <f>COUNTIFS(Table2[Sub-Sector],Table3[[#This Row],[Sub-Sector]],Table2[% Away From 52W High],"&lt;=10")/Table3[[#This Row],[Count]]</f>
        <v>0.25</v>
      </c>
      <c r="Q41" s="2">
        <f>COUNTIFS(Table2[Sub-Sector],Table3[[#This Row],[Sub-Sector]],Table2[% Away From 52W Low],"&gt;=10")/Table3[[#This Row],[Count]]</f>
        <v>1</v>
      </c>
      <c r="R41" s="2">
        <f>COUNTIFS(Table2[Sub-Sector],Table3[[#This Row],[Sub-Sector]],Table2[% Price above 20 EMA],"&gt;=0")/Table3[[#This Row],[Count]]</f>
        <v>1</v>
      </c>
      <c r="S41" s="2">
        <f>COUNTIFS(Table2[Sub-Sector],Table3[[#This Row],[Sub-Sector]],Table2[% Price above 50 EMA],"&gt;=0")/Table3[[#This Row],[Count]]</f>
        <v>0.75</v>
      </c>
      <c r="T41" s="2">
        <f>COUNTIFS(Table2[Sub-Sector],Table3[[#This Row],[Sub-Sector]],Table2[% Price above 200 EMA],"&gt;=0")/Table3[[#This Row],[Count]]</f>
        <v>0.75</v>
      </c>
      <c r="U41" s="2">
        <f>COUNTIFS(Table2[Sub-Sector],Table3[[#This Row],[Sub-Sector]],Table2[Rate of Change - Zone],"Positive")/Table3[[#This Row],[Count]]</f>
        <v>0.75</v>
      </c>
      <c r="V41" s="2">
        <f>COUNTIFS(Table2[Sub-Sector],Table3[[#This Row],[Sub-Sector]],Table2[Sharpe Ratio],"&gt;=0.10")/Table3[[#This Row],[Count]]</f>
        <v>0.5</v>
      </c>
      <c r="W4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370.5</v>
      </c>
      <c r="X41">
        <f>_xlfn.RANK.AVG(Table3[[#This Row],[Score]],Table3[Score],1)</f>
        <v>44</v>
      </c>
      <c r="Y4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216</v>
      </c>
      <c r="Z41">
        <f>_xlfn.RANK.AVG(Table3[[#This Row],[Score 2 ]],Table3[[Score 2 ]],1)</f>
        <v>40</v>
      </c>
    </row>
    <row r="42" spans="1:26" x14ac:dyDescent="0.3">
      <c r="A42" t="s">
        <v>125</v>
      </c>
      <c r="B42">
        <f>COUNTIFS(Table2[Sub-Sector],Table3[[#This Row],[Sub-Sector]])</f>
        <v>22</v>
      </c>
      <c r="C42" s="2">
        <f>COUNTIFS(Table2[Sub-Sector],Table3[[#This Row],[Sub-Sector]],Table2[Uptrend],"Uptrend")/Table3[[#This Row],[Count]]</f>
        <v>0.59090909090909094</v>
      </c>
      <c r="D42" s="2">
        <f>COUNTIFS(Table2[Sub-Sector],Table3[[#This Row],[Sub-Sector]],Table2[1W Return vs Nifty],"&gt;=5")/Table3[[#This Row],[Count]]</f>
        <v>0.22727272727272727</v>
      </c>
      <c r="E42" s="2">
        <f>COUNTIFS(Table2[Sub-Sector],Table3[[#This Row],[Sub-Sector]],Table2[1M Return vs Nifty],"&gt;=5")/Table3[[#This Row],[Count]]</f>
        <v>0.18181818181818182</v>
      </c>
      <c r="F42" s="2">
        <f>COUNTIFS(Table2[Sub-Sector],Table3[[#This Row],[Sub-Sector]],Table2[6M Return vs Nifty],"&gt;=10")/Table3[[#This Row],[Count]]</f>
        <v>0.36363636363636365</v>
      </c>
      <c r="G42" s="2">
        <f>COUNTIFS(Table2[Sub-Sector],Table3[[#This Row],[Sub-Sector]],Table2[1Y Return vs Nifty],"&gt;=10")/Table3[[#This Row],[Count]]</f>
        <v>0.54545454545454541</v>
      </c>
      <c r="H42" s="2">
        <f>COUNTIFS(Table2[Sub-Sector],Table3[[#This Row],[Sub-Sector]],Table2[RSI Exponential â€“ 14D],"&gt;=50")/Table3[[#This Row],[Count]]</f>
        <v>0.72727272727272729</v>
      </c>
      <c r="I42" s="2">
        <f>COUNTIFS(Table2[Sub-Sector],Table3[[#This Row],[Sub-Sector]],Table2[Relative Volume],"&gt;=1")/Table3[[#This Row],[Count]]</f>
        <v>0.22727272727272727</v>
      </c>
      <c r="J42" s="2">
        <f>COUNTIFS(Table2[Sub-Sector],Table3[[#This Row],[Sub-Sector]],Table2[% Away From Day Low],"&gt;=0.05")/Table3[[#This Row],[Count]]</f>
        <v>0</v>
      </c>
      <c r="K42" s="2">
        <f>COUNTIFS(Table2[Sub-Sector],Table3[[#This Row],[Sub-Sector]],Table2[% Away From Day High],"&lt;=0.05")/Table3[[#This Row],[Count]]</f>
        <v>1</v>
      </c>
      <c r="L42" s="2">
        <f>COUNTIFS(Table2[Sub-Sector],Table3[[#This Row],[Sub-Sector]],Table2[% Away From Current Week Low],"&gt;=0.05")/Table3[[#This Row],[Count]]</f>
        <v>0</v>
      </c>
      <c r="M42" s="2">
        <f>COUNTIFS(Table2[Sub-Sector],Table3[[#This Row],[Sub-Sector]],Table2[% Away From Current Week High],"&lt;=0.05")/Table3[[#This Row],[Count]]</f>
        <v>1</v>
      </c>
      <c r="N42" s="2">
        <f>COUNTIFS(Table2[Sub-Sector],Table3[[#This Row],[Sub-Sector]],Table2[% Away From Current Month Low],"&gt;=0.05")/Table3[[#This Row],[Count]]</f>
        <v>0.54545454545454541</v>
      </c>
      <c r="O42" s="2">
        <f>COUNTIFS(Table2[Sub-Sector],Table3[[#This Row],[Sub-Sector]],Table2[% Away From Current Month High],"&lt;=0.05")/Table3[[#This Row],[Count]]</f>
        <v>0.77272727272727271</v>
      </c>
      <c r="P42" s="2">
        <f>COUNTIFS(Table2[Sub-Sector],Table3[[#This Row],[Sub-Sector]],Table2[% Away From 52W High],"&lt;=10")/Table3[[#This Row],[Count]]</f>
        <v>0.36363636363636365</v>
      </c>
      <c r="Q42" s="2">
        <f>COUNTIFS(Table2[Sub-Sector],Table3[[#This Row],[Sub-Sector]],Table2[% Away From 52W Low],"&gt;=10")/Table3[[#This Row],[Count]]</f>
        <v>1</v>
      </c>
      <c r="R42" s="2">
        <f>COUNTIFS(Table2[Sub-Sector],Table3[[#This Row],[Sub-Sector]],Table2[% Price above 20 EMA],"&gt;=0")/Table3[[#This Row],[Count]]</f>
        <v>0.81818181818181823</v>
      </c>
      <c r="S42" s="2">
        <f>COUNTIFS(Table2[Sub-Sector],Table3[[#This Row],[Sub-Sector]],Table2[% Price above 50 EMA],"&gt;=0")/Table3[[#This Row],[Count]]</f>
        <v>0.63636363636363635</v>
      </c>
      <c r="T42" s="2">
        <f>COUNTIFS(Table2[Sub-Sector],Table3[[#This Row],[Sub-Sector]],Table2[% Price above 200 EMA],"&gt;=0")/Table3[[#This Row],[Count]]</f>
        <v>0.90909090909090906</v>
      </c>
      <c r="U42" s="2">
        <f>COUNTIFS(Table2[Sub-Sector],Table3[[#This Row],[Sub-Sector]],Table2[Rate of Change - Zone],"Positive")/Table3[[#This Row],[Count]]</f>
        <v>0.77272727272727271</v>
      </c>
      <c r="V42" s="2">
        <f>COUNTIFS(Table2[Sub-Sector],Table3[[#This Row],[Sub-Sector]],Table2[Sharpe Ratio],"&gt;=0.10")/Table3[[#This Row],[Count]]</f>
        <v>0.45454545454545453</v>
      </c>
      <c r="W4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340.5</v>
      </c>
      <c r="X42">
        <f>_xlfn.RANK.AVG(Table3[[#This Row],[Score]],Table3[Score],1)</f>
        <v>34</v>
      </c>
      <c r="Y4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220</v>
      </c>
      <c r="Z42">
        <f>_xlfn.RANK.AVG(Table3[[#This Row],[Score 2 ]],Table3[[Score 2 ]],1)</f>
        <v>41</v>
      </c>
    </row>
    <row r="43" spans="1:26" x14ac:dyDescent="0.3">
      <c r="A43" t="s">
        <v>1001</v>
      </c>
      <c r="B43">
        <f>COUNTIFS(Table2[Sub-Sector],Table3[[#This Row],[Sub-Sector]])</f>
        <v>6</v>
      </c>
      <c r="C43" s="2">
        <f>COUNTIFS(Table2[Sub-Sector],Table3[[#This Row],[Sub-Sector]],Table2[Uptrend],"Uptrend")/Table3[[#This Row],[Count]]</f>
        <v>0.83333333333333337</v>
      </c>
      <c r="D43" s="2">
        <f>COUNTIFS(Table2[Sub-Sector],Table3[[#This Row],[Sub-Sector]],Table2[1W Return vs Nifty],"&gt;=5")/Table3[[#This Row],[Count]]</f>
        <v>0.16666666666666666</v>
      </c>
      <c r="E43" s="2">
        <f>COUNTIFS(Table2[Sub-Sector],Table3[[#This Row],[Sub-Sector]],Table2[1M Return vs Nifty],"&gt;=5")/Table3[[#This Row],[Count]]</f>
        <v>0.16666666666666666</v>
      </c>
      <c r="F43" s="2">
        <f>COUNTIFS(Table2[Sub-Sector],Table3[[#This Row],[Sub-Sector]],Table2[6M Return vs Nifty],"&gt;=10")/Table3[[#This Row],[Count]]</f>
        <v>0.83333333333333337</v>
      </c>
      <c r="G43" s="2">
        <f>COUNTIFS(Table2[Sub-Sector],Table3[[#This Row],[Sub-Sector]],Table2[1Y Return vs Nifty],"&gt;=10")/Table3[[#This Row],[Count]]</f>
        <v>0.33333333333333331</v>
      </c>
      <c r="H43" s="2">
        <f>COUNTIFS(Table2[Sub-Sector],Table3[[#This Row],[Sub-Sector]],Table2[RSI Exponential â€“ 14D],"&gt;=50")/Table3[[#This Row],[Count]]</f>
        <v>0.83333333333333337</v>
      </c>
      <c r="I43" s="2">
        <f>COUNTIFS(Table2[Sub-Sector],Table3[[#This Row],[Sub-Sector]],Table2[Relative Volume],"&gt;=1")/Table3[[#This Row],[Count]]</f>
        <v>0.33333333333333331</v>
      </c>
      <c r="J43" s="2">
        <f>COUNTIFS(Table2[Sub-Sector],Table3[[#This Row],[Sub-Sector]],Table2[% Away From Day Low],"&gt;=0.05")/Table3[[#This Row],[Count]]</f>
        <v>0</v>
      </c>
      <c r="K43" s="2">
        <f>COUNTIFS(Table2[Sub-Sector],Table3[[#This Row],[Sub-Sector]],Table2[% Away From Day High],"&lt;=0.05")/Table3[[#This Row],[Count]]</f>
        <v>1</v>
      </c>
      <c r="L43" s="2">
        <f>COUNTIFS(Table2[Sub-Sector],Table3[[#This Row],[Sub-Sector]],Table2[% Away From Current Week Low],"&gt;=0.05")/Table3[[#This Row],[Count]]</f>
        <v>0</v>
      </c>
      <c r="M43" s="2">
        <f>COUNTIFS(Table2[Sub-Sector],Table3[[#This Row],[Sub-Sector]],Table2[% Away From Current Week High],"&lt;=0.05")/Table3[[#This Row],[Count]]</f>
        <v>1</v>
      </c>
      <c r="N43" s="2">
        <f>COUNTIFS(Table2[Sub-Sector],Table3[[#This Row],[Sub-Sector]],Table2[% Away From Current Month Low],"&gt;=0.05")/Table3[[#This Row],[Count]]</f>
        <v>0.5</v>
      </c>
      <c r="O43" s="2">
        <f>COUNTIFS(Table2[Sub-Sector],Table3[[#This Row],[Sub-Sector]],Table2[% Away From Current Month High],"&lt;=0.05")/Table3[[#This Row],[Count]]</f>
        <v>0.66666666666666663</v>
      </c>
      <c r="P43" s="2">
        <f>COUNTIFS(Table2[Sub-Sector],Table3[[#This Row],[Sub-Sector]],Table2[% Away From 52W High],"&lt;=10")/Table3[[#This Row],[Count]]</f>
        <v>0.66666666666666663</v>
      </c>
      <c r="Q43" s="2">
        <f>COUNTIFS(Table2[Sub-Sector],Table3[[#This Row],[Sub-Sector]],Table2[% Away From 52W Low],"&gt;=10")/Table3[[#This Row],[Count]]</f>
        <v>1</v>
      </c>
      <c r="R43" s="2">
        <f>COUNTIFS(Table2[Sub-Sector],Table3[[#This Row],[Sub-Sector]],Table2[% Price above 20 EMA],"&gt;=0")/Table3[[#This Row],[Count]]</f>
        <v>1</v>
      </c>
      <c r="S43" s="2">
        <f>COUNTIFS(Table2[Sub-Sector],Table3[[#This Row],[Sub-Sector]],Table2[% Price above 50 EMA],"&gt;=0")/Table3[[#This Row],[Count]]</f>
        <v>0.83333333333333337</v>
      </c>
      <c r="T43" s="2">
        <f>COUNTIFS(Table2[Sub-Sector],Table3[[#This Row],[Sub-Sector]],Table2[% Price above 200 EMA],"&gt;=0")/Table3[[#This Row],[Count]]</f>
        <v>1</v>
      </c>
      <c r="U43" s="2">
        <f>COUNTIFS(Table2[Sub-Sector],Table3[[#This Row],[Sub-Sector]],Table2[Rate of Change - Zone],"Positive")/Table3[[#This Row],[Count]]</f>
        <v>0.5</v>
      </c>
      <c r="V43" s="2">
        <f>COUNTIFS(Table2[Sub-Sector],Table3[[#This Row],[Sub-Sector]],Table2[Sharpe Ratio],"&gt;=0.10")/Table3[[#This Row],[Count]]</f>
        <v>0.16666666666666666</v>
      </c>
      <c r="W4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322</v>
      </c>
      <c r="X43">
        <f>_xlfn.RANK.AVG(Table3[[#This Row],[Score]],Table3[Score],1)</f>
        <v>26</v>
      </c>
      <c r="Y4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221.5</v>
      </c>
      <c r="Z43">
        <f>_xlfn.RANK.AVG(Table3[[#This Row],[Score 2 ]],Table3[[Score 2 ]],1)</f>
        <v>42</v>
      </c>
    </row>
    <row r="44" spans="1:26" x14ac:dyDescent="0.3">
      <c r="A44" t="s">
        <v>569</v>
      </c>
      <c r="B44">
        <f>COUNTIFS(Table2[Sub-Sector],Table3[[#This Row],[Sub-Sector]])</f>
        <v>7</v>
      </c>
      <c r="C44" s="2">
        <f>COUNTIFS(Table2[Sub-Sector],Table3[[#This Row],[Sub-Sector]],Table2[Uptrend],"Uptrend")/Table3[[#This Row],[Count]]</f>
        <v>0.7142857142857143</v>
      </c>
      <c r="D44" s="2">
        <f>COUNTIFS(Table2[Sub-Sector],Table3[[#This Row],[Sub-Sector]],Table2[1W Return vs Nifty],"&gt;=5")/Table3[[#This Row],[Count]]</f>
        <v>0</v>
      </c>
      <c r="E44" s="2">
        <f>COUNTIFS(Table2[Sub-Sector],Table3[[#This Row],[Sub-Sector]],Table2[1M Return vs Nifty],"&gt;=5")/Table3[[#This Row],[Count]]</f>
        <v>0.42857142857142855</v>
      </c>
      <c r="F44" s="2">
        <f>COUNTIFS(Table2[Sub-Sector],Table3[[#This Row],[Sub-Sector]],Table2[6M Return vs Nifty],"&gt;=10")/Table3[[#This Row],[Count]]</f>
        <v>0.42857142857142855</v>
      </c>
      <c r="G44" s="2">
        <f>COUNTIFS(Table2[Sub-Sector],Table3[[#This Row],[Sub-Sector]],Table2[1Y Return vs Nifty],"&gt;=10")/Table3[[#This Row],[Count]]</f>
        <v>0.42857142857142855</v>
      </c>
      <c r="H44" s="2">
        <f>COUNTIFS(Table2[Sub-Sector],Table3[[#This Row],[Sub-Sector]],Table2[RSI Exponential â€“ 14D],"&gt;=50")/Table3[[#This Row],[Count]]</f>
        <v>0.5714285714285714</v>
      </c>
      <c r="I44" s="2">
        <f>COUNTIFS(Table2[Sub-Sector],Table3[[#This Row],[Sub-Sector]],Table2[Relative Volume],"&gt;=1")/Table3[[#This Row],[Count]]</f>
        <v>1</v>
      </c>
      <c r="J44" s="2">
        <f>COUNTIFS(Table2[Sub-Sector],Table3[[#This Row],[Sub-Sector]],Table2[% Away From Day Low],"&gt;=0.05")/Table3[[#This Row],[Count]]</f>
        <v>0</v>
      </c>
      <c r="K44" s="2">
        <f>COUNTIFS(Table2[Sub-Sector],Table3[[#This Row],[Sub-Sector]],Table2[% Away From Day High],"&lt;=0.05")/Table3[[#This Row],[Count]]</f>
        <v>1</v>
      </c>
      <c r="L44" s="2">
        <f>COUNTIFS(Table2[Sub-Sector],Table3[[#This Row],[Sub-Sector]],Table2[% Away From Current Week Low],"&gt;=0.05")/Table3[[#This Row],[Count]]</f>
        <v>0</v>
      </c>
      <c r="M44" s="2">
        <f>COUNTIFS(Table2[Sub-Sector],Table3[[#This Row],[Sub-Sector]],Table2[% Away From Current Week High],"&lt;=0.05")/Table3[[#This Row],[Count]]</f>
        <v>1</v>
      </c>
      <c r="N44" s="2">
        <f>COUNTIFS(Table2[Sub-Sector],Table3[[#This Row],[Sub-Sector]],Table2[% Away From Current Month Low],"&gt;=0.05")/Table3[[#This Row],[Count]]</f>
        <v>1</v>
      </c>
      <c r="O44" s="2">
        <f>COUNTIFS(Table2[Sub-Sector],Table3[[#This Row],[Sub-Sector]],Table2[% Away From Current Month High],"&lt;=0.05")/Table3[[#This Row],[Count]]</f>
        <v>0.5714285714285714</v>
      </c>
      <c r="P44" s="2">
        <f>COUNTIFS(Table2[Sub-Sector],Table3[[#This Row],[Sub-Sector]],Table2[% Away From 52W High],"&lt;=10")/Table3[[#This Row],[Count]]</f>
        <v>0.5714285714285714</v>
      </c>
      <c r="Q44" s="2">
        <f>COUNTIFS(Table2[Sub-Sector],Table3[[#This Row],[Sub-Sector]],Table2[% Away From 52W Low],"&gt;=10")/Table3[[#This Row],[Count]]</f>
        <v>1</v>
      </c>
      <c r="R44" s="2">
        <f>COUNTIFS(Table2[Sub-Sector],Table3[[#This Row],[Sub-Sector]],Table2[% Price above 20 EMA],"&gt;=0")/Table3[[#This Row],[Count]]</f>
        <v>0.8571428571428571</v>
      </c>
      <c r="S44" s="2">
        <f>COUNTIFS(Table2[Sub-Sector],Table3[[#This Row],[Sub-Sector]],Table2[% Price above 50 EMA],"&gt;=0")/Table3[[#This Row],[Count]]</f>
        <v>0.8571428571428571</v>
      </c>
      <c r="T44" s="2">
        <f>COUNTIFS(Table2[Sub-Sector],Table3[[#This Row],[Sub-Sector]],Table2[% Price above 200 EMA],"&gt;=0")/Table3[[#This Row],[Count]]</f>
        <v>1</v>
      </c>
      <c r="U44" s="2">
        <f>COUNTIFS(Table2[Sub-Sector],Table3[[#This Row],[Sub-Sector]],Table2[Rate of Change - Zone],"Positive")/Table3[[#This Row],[Count]]</f>
        <v>0.42857142857142855</v>
      </c>
      <c r="V44" s="2">
        <f>COUNTIFS(Table2[Sub-Sector],Table3[[#This Row],[Sub-Sector]],Table2[Sharpe Ratio],"&gt;=0.10")/Table3[[#This Row],[Count]]</f>
        <v>0</v>
      </c>
      <c r="W4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368.5</v>
      </c>
      <c r="X44">
        <f>_xlfn.RANK.AVG(Table3[[#This Row],[Score]],Table3[Score],1)</f>
        <v>43</v>
      </c>
      <c r="Y4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229.5</v>
      </c>
      <c r="Z44">
        <f>_xlfn.RANK.AVG(Table3[[#This Row],[Score 2 ]],Table3[[Score 2 ]],1)</f>
        <v>43</v>
      </c>
    </row>
    <row r="45" spans="1:26" x14ac:dyDescent="0.3">
      <c r="A45" t="s">
        <v>98</v>
      </c>
      <c r="B45">
        <f>COUNTIFS(Table2[Sub-Sector],Table3[[#This Row],[Sub-Sector]])</f>
        <v>3</v>
      </c>
      <c r="C45" s="2">
        <f>COUNTIFS(Table2[Sub-Sector],Table3[[#This Row],[Sub-Sector]],Table2[Uptrend],"Uptrend")/Table3[[#This Row],[Count]]</f>
        <v>0.66666666666666663</v>
      </c>
      <c r="D45" s="2">
        <f>COUNTIFS(Table2[Sub-Sector],Table3[[#This Row],[Sub-Sector]],Table2[1W Return vs Nifty],"&gt;=5")/Table3[[#This Row],[Count]]</f>
        <v>0</v>
      </c>
      <c r="E45" s="2">
        <f>COUNTIFS(Table2[Sub-Sector],Table3[[#This Row],[Sub-Sector]],Table2[1M Return vs Nifty],"&gt;=5")/Table3[[#This Row],[Count]]</f>
        <v>0</v>
      </c>
      <c r="F45" s="2">
        <f>COUNTIFS(Table2[Sub-Sector],Table3[[#This Row],[Sub-Sector]],Table2[6M Return vs Nifty],"&gt;=10")/Table3[[#This Row],[Count]]</f>
        <v>0.33333333333333331</v>
      </c>
      <c r="G45" s="2">
        <f>COUNTIFS(Table2[Sub-Sector],Table3[[#This Row],[Sub-Sector]],Table2[1Y Return vs Nifty],"&gt;=10")/Table3[[#This Row],[Count]]</f>
        <v>1</v>
      </c>
      <c r="H45" s="2">
        <f>COUNTIFS(Table2[Sub-Sector],Table3[[#This Row],[Sub-Sector]],Table2[RSI Exponential â€“ 14D],"&gt;=50")/Table3[[#This Row],[Count]]</f>
        <v>0.33333333333333331</v>
      </c>
      <c r="I45" s="2">
        <f>COUNTIFS(Table2[Sub-Sector],Table3[[#This Row],[Sub-Sector]],Table2[Relative Volume],"&gt;=1")/Table3[[#This Row],[Count]]</f>
        <v>0.33333333333333331</v>
      </c>
      <c r="J45" s="2">
        <f>COUNTIFS(Table2[Sub-Sector],Table3[[#This Row],[Sub-Sector]],Table2[% Away From Day Low],"&gt;=0.05")/Table3[[#This Row],[Count]]</f>
        <v>0</v>
      </c>
      <c r="K45" s="2">
        <f>COUNTIFS(Table2[Sub-Sector],Table3[[#This Row],[Sub-Sector]],Table2[% Away From Day High],"&lt;=0.05")/Table3[[#This Row],[Count]]</f>
        <v>1</v>
      </c>
      <c r="L45" s="2">
        <f>COUNTIFS(Table2[Sub-Sector],Table3[[#This Row],[Sub-Sector]],Table2[% Away From Current Week Low],"&gt;=0.05")/Table3[[#This Row],[Count]]</f>
        <v>0</v>
      </c>
      <c r="M45" s="2">
        <f>COUNTIFS(Table2[Sub-Sector],Table3[[#This Row],[Sub-Sector]],Table2[% Away From Current Week High],"&lt;=0.05")/Table3[[#This Row],[Count]]</f>
        <v>1</v>
      </c>
      <c r="N45" s="2">
        <f>COUNTIFS(Table2[Sub-Sector],Table3[[#This Row],[Sub-Sector]],Table2[% Away From Current Month Low],"&gt;=0.05")/Table3[[#This Row],[Count]]</f>
        <v>0.33333333333333331</v>
      </c>
      <c r="O45" s="2">
        <f>COUNTIFS(Table2[Sub-Sector],Table3[[#This Row],[Sub-Sector]],Table2[% Away From Current Month High],"&lt;=0.05")/Table3[[#This Row],[Count]]</f>
        <v>0.66666666666666663</v>
      </c>
      <c r="P45" s="2">
        <f>COUNTIFS(Table2[Sub-Sector],Table3[[#This Row],[Sub-Sector]],Table2[% Away From 52W High],"&lt;=10")/Table3[[#This Row],[Count]]</f>
        <v>0.33333333333333331</v>
      </c>
      <c r="Q45" s="2">
        <f>COUNTIFS(Table2[Sub-Sector],Table3[[#This Row],[Sub-Sector]],Table2[% Away From 52W Low],"&gt;=10")/Table3[[#This Row],[Count]]</f>
        <v>1</v>
      </c>
      <c r="R45" s="2">
        <f>COUNTIFS(Table2[Sub-Sector],Table3[[#This Row],[Sub-Sector]],Table2[% Price above 20 EMA],"&gt;=0")/Table3[[#This Row],[Count]]</f>
        <v>0.66666666666666663</v>
      </c>
      <c r="S45" s="2">
        <f>COUNTIFS(Table2[Sub-Sector],Table3[[#This Row],[Sub-Sector]],Table2[% Price above 50 EMA],"&gt;=0")/Table3[[#This Row],[Count]]</f>
        <v>0.33333333333333331</v>
      </c>
      <c r="T45" s="2">
        <f>COUNTIFS(Table2[Sub-Sector],Table3[[#This Row],[Sub-Sector]],Table2[% Price above 200 EMA],"&gt;=0")/Table3[[#This Row],[Count]]</f>
        <v>1</v>
      </c>
      <c r="U45" s="2">
        <f>COUNTIFS(Table2[Sub-Sector],Table3[[#This Row],[Sub-Sector]],Table2[Rate of Change - Zone],"Positive")/Table3[[#This Row],[Count]]</f>
        <v>0.33333333333333331</v>
      </c>
      <c r="V45" s="2">
        <f>COUNTIFS(Table2[Sub-Sector],Table3[[#This Row],[Sub-Sector]],Table2[Sharpe Ratio],"&gt;=0.10")/Table3[[#This Row],[Count]]</f>
        <v>0</v>
      </c>
      <c r="W4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454</v>
      </c>
      <c r="X45">
        <f>_xlfn.RANK.AVG(Table3[[#This Row],[Score]],Table3[Score],1)</f>
        <v>65</v>
      </c>
      <c r="Y4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231</v>
      </c>
      <c r="Z45">
        <f>_xlfn.RANK.AVG(Table3[[#This Row],[Score 2 ]],Table3[[Score 2 ]],1)</f>
        <v>44</v>
      </c>
    </row>
    <row r="46" spans="1:26" x14ac:dyDescent="0.3">
      <c r="A46" t="s">
        <v>46</v>
      </c>
      <c r="B46">
        <f>COUNTIFS(Table2[Sub-Sector],Table3[[#This Row],[Sub-Sector]])</f>
        <v>27</v>
      </c>
      <c r="C46" s="2">
        <f>COUNTIFS(Table2[Sub-Sector],Table3[[#This Row],[Sub-Sector]],Table2[Uptrend],"Uptrend")/Table3[[#This Row],[Count]]</f>
        <v>0.55555555555555558</v>
      </c>
      <c r="D46" s="2">
        <f>COUNTIFS(Table2[Sub-Sector],Table3[[#This Row],[Sub-Sector]],Table2[1W Return vs Nifty],"&gt;=5")/Table3[[#This Row],[Count]]</f>
        <v>3.7037037037037035E-2</v>
      </c>
      <c r="E46" s="2">
        <f>COUNTIFS(Table2[Sub-Sector],Table3[[#This Row],[Sub-Sector]],Table2[1M Return vs Nifty],"&gt;=5")/Table3[[#This Row],[Count]]</f>
        <v>3.7037037037037035E-2</v>
      </c>
      <c r="F46" s="2">
        <f>COUNTIFS(Table2[Sub-Sector],Table3[[#This Row],[Sub-Sector]],Table2[6M Return vs Nifty],"&gt;=10")/Table3[[#This Row],[Count]]</f>
        <v>0.59259259259259256</v>
      </c>
      <c r="G46" s="2">
        <f>COUNTIFS(Table2[Sub-Sector],Table3[[#This Row],[Sub-Sector]],Table2[1Y Return vs Nifty],"&gt;=10")/Table3[[#This Row],[Count]]</f>
        <v>0.62962962962962965</v>
      </c>
      <c r="H46" s="2">
        <f>COUNTIFS(Table2[Sub-Sector],Table3[[#This Row],[Sub-Sector]],Table2[RSI Exponential â€“ 14D],"&gt;=50")/Table3[[#This Row],[Count]]</f>
        <v>0.37037037037037035</v>
      </c>
      <c r="I46" s="2">
        <f>COUNTIFS(Table2[Sub-Sector],Table3[[#This Row],[Sub-Sector]],Table2[Relative Volume],"&gt;=1")/Table3[[#This Row],[Count]]</f>
        <v>0.22222222222222221</v>
      </c>
      <c r="J46" s="2">
        <f>COUNTIFS(Table2[Sub-Sector],Table3[[#This Row],[Sub-Sector]],Table2[% Away From Day Low],"&gt;=0.05")/Table3[[#This Row],[Count]]</f>
        <v>3.7037037037037035E-2</v>
      </c>
      <c r="K46" s="2">
        <f>COUNTIFS(Table2[Sub-Sector],Table3[[#This Row],[Sub-Sector]],Table2[% Away From Day High],"&lt;=0.05")/Table3[[#This Row],[Count]]</f>
        <v>0.96296296296296291</v>
      </c>
      <c r="L46" s="2">
        <f>COUNTIFS(Table2[Sub-Sector],Table3[[#This Row],[Sub-Sector]],Table2[% Away From Current Week Low],"&gt;=0.05")/Table3[[#This Row],[Count]]</f>
        <v>3.7037037037037035E-2</v>
      </c>
      <c r="M46" s="2">
        <f>COUNTIFS(Table2[Sub-Sector],Table3[[#This Row],[Sub-Sector]],Table2[% Away From Current Week High],"&lt;=0.05")/Table3[[#This Row],[Count]]</f>
        <v>0.96296296296296291</v>
      </c>
      <c r="N46" s="2">
        <f>COUNTIFS(Table2[Sub-Sector],Table3[[#This Row],[Sub-Sector]],Table2[% Away From Current Month Low],"&gt;=0.05")/Table3[[#This Row],[Count]]</f>
        <v>0.59259259259259256</v>
      </c>
      <c r="O46" s="2">
        <f>COUNTIFS(Table2[Sub-Sector],Table3[[#This Row],[Sub-Sector]],Table2[% Away From Current Month High],"&lt;=0.05")/Table3[[#This Row],[Count]]</f>
        <v>0.62962962962962965</v>
      </c>
      <c r="P46" s="2">
        <f>COUNTIFS(Table2[Sub-Sector],Table3[[#This Row],[Sub-Sector]],Table2[% Away From 52W High],"&lt;=10")/Table3[[#This Row],[Count]]</f>
        <v>0.22222222222222221</v>
      </c>
      <c r="Q46" s="2">
        <f>COUNTIFS(Table2[Sub-Sector],Table3[[#This Row],[Sub-Sector]],Table2[% Away From 52W Low],"&gt;=10")/Table3[[#This Row],[Count]]</f>
        <v>1</v>
      </c>
      <c r="R46" s="2">
        <f>COUNTIFS(Table2[Sub-Sector],Table3[[#This Row],[Sub-Sector]],Table2[% Price above 20 EMA],"&gt;=0")/Table3[[#This Row],[Count]]</f>
        <v>0.51851851851851849</v>
      </c>
      <c r="S46" s="2">
        <f>COUNTIFS(Table2[Sub-Sector],Table3[[#This Row],[Sub-Sector]],Table2[% Price above 50 EMA],"&gt;=0")/Table3[[#This Row],[Count]]</f>
        <v>0.51851851851851849</v>
      </c>
      <c r="T46" s="2">
        <f>COUNTIFS(Table2[Sub-Sector],Table3[[#This Row],[Sub-Sector]],Table2[% Price above 200 EMA],"&gt;=0")/Table3[[#This Row],[Count]]</f>
        <v>0.85185185185185186</v>
      </c>
      <c r="U46" s="2">
        <f>COUNTIFS(Table2[Sub-Sector],Table3[[#This Row],[Sub-Sector]],Table2[Rate of Change - Zone],"Positive")/Table3[[#This Row],[Count]]</f>
        <v>0.44444444444444442</v>
      </c>
      <c r="V46" s="2">
        <f>COUNTIFS(Table2[Sub-Sector],Table3[[#This Row],[Sub-Sector]],Table2[Sharpe Ratio],"&gt;=0.10")/Table3[[#This Row],[Count]]</f>
        <v>0.66666666666666663</v>
      </c>
      <c r="W4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386</v>
      </c>
      <c r="X46">
        <f>_xlfn.RANK.AVG(Table3[[#This Row],[Score]],Table3[Score],1)</f>
        <v>46</v>
      </c>
      <c r="Y4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232.5</v>
      </c>
      <c r="Z46">
        <f>_xlfn.RANK.AVG(Table3[[#This Row],[Score 2 ]],Table3[[Score 2 ]],1)</f>
        <v>45.5</v>
      </c>
    </row>
    <row r="47" spans="1:26" x14ac:dyDescent="0.3">
      <c r="A47" t="s">
        <v>472</v>
      </c>
      <c r="B47">
        <f>COUNTIFS(Table2[Sub-Sector],Table3[[#This Row],[Sub-Sector]])</f>
        <v>17</v>
      </c>
      <c r="C47" s="2">
        <f>COUNTIFS(Table2[Sub-Sector],Table3[[#This Row],[Sub-Sector]],Table2[Uptrend],"Uptrend")/Table3[[#This Row],[Count]]</f>
        <v>0.76470588235294112</v>
      </c>
      <c r="D47" s="2">
        <f>COUNTIFS(Table2[Sub-Sector],Table3[[#This Row],[Sub-Sector]],Table2[1W Return vs Nifty],"&gt;=5")/Table3[[#This Row],[Count]]</f>
        <v>0</v>
      </c>
      <c r="E47" s="2">
        <f>COUNTIFS(Table2[Sub-Sector],Table3[[#This Row],[Sub-Sector]],Table2[1M Return vs Nifty],"&gt;=5")/Table3[[#This Row],[Count]]</f>
        <v>0.23529411764705882</v>
      </c>
      <c r="F47" s="2">
        <f>COUNTIFS(Table2[Sub-Sector],Table3[[#This Row],[Sub-Sector]],Table2[6M Return vs Nifty],"&gt;=10")/Table3[[#This Row],[Count]]</f>
        <v>0.41176470588235292</v>
      </c>
      <c r="G47" s="2">
        <f>COUNTIFS(Table2[Sub-Sector],Table3[[#This Row],[Sub-Sector]],Table2[1Y Return vs Nifty],"&gt;=10")/Table3[[#This Row],[Count]]</f>
        <v>0.23529411764705882</v>
      </c>
      <c r="H47" s="2">
        <f>COUNTIFS(Table2[Sub-Sector],Table3[[#This Row],[Sub-Sector]],Table2[RSI Exponential â€“ 14D],"&gt;=50")/Table3[[#This Row],[Count]]</f>
        <v>0.58823529411764708</v>
      </c>
      <c r="I47" s="2">
        <f>COUNTIFS(Table2[Sub-Sector],Table3[[#This Row],[Sub-Sector]],Table2[Relative Volume],"&gt;=1")/Table3[[#This Row],[Count]]</f>
        <v>0.41176470588235292</v>
      </c>
      <c r="J47" s="2">
        <f>COUNTIFS(Table2[Sub-Sector],Table3[[#This Row],[Sub-Sector]],Table2[% Away From Day Low],"&gt;=0.05")/Table3[[#This Row],[Count]]</f>
        <v>0</v>
      </c>
      <c r="K47" s="2">
        <f>COUNTIFS(Table2[Sub-Sector],Table3[[#This Row],[Sub-Sector]],Table2[% Away From Day High],"&lt;=0.05")/Table3[[#This Row],[Count]]</f>
        <v>1</v>
      </c>
      <c r="L47" s="2">
        <f>COUNTIFS(Table2[Sub-Sector],Table3[[#This Row],[Sub-Sector]],Table2[% Away From Current Week Low],"&gt;=0.05")/Table3[[#This Row],[Count]]</f>
        <v>0</v>
      </c>
      <c r="M47" s="2">
        <f>COUNTIFS(Table2[Sub-Sector],Table3[[#This Row],[Sub-Sector]],Table2[% Away From Current Week High],"&lt;=0.05")/Table3[[#This Row],[Count]]</f>
        <v>1</v>
      </c>
      <c r="N47" s="2">
        <f>COUNTIFS(Table2[Sub-Sector],Table3[[#This Row],[Sub-Sector]],Table2[% Away From Current Month Low],"&gt;=0.05")/Table3[[#This Row],[Count]]</f>
        <v>0.47058823529411764</v>
      </c>
      <c r="O47" s="2">
        <f>COUNTIFS(Table2[Sub-Sector],Table3[[#This Row],[Sub-Sector]],Table2[% Away From Current Month High],"&lt;=0.05")/Table3[[#This Row],[Count]]</f>
        <v>0.52941176470588236</v>
      </c>
      <c r="P47" s="2">
        <f>COUNTIFS(Table2[Sub-Sector],Table3[[#This Row],[Sub-Sector]],Table2[% Away From 52W High],"&lt;=10")/Table3[[#This Row],[Count]]</f>
        <v>0.35294117647058826</v>
      </c>
      <c r="Q47" s="2">
        <f>COUNTIFS(Table2[Sub-Sector],Table3[[#This Row],[Sub-Sector]],Table2[% Away From 52W Low],"&gt;=10")/Table3[[#This Row],[Count]]</f>
        <v>0.94117647058823528</v>
      </c>
      <c r="R47" s="2">
        <f>COUNTIFS(Table2[Sub-Sector],Table3[[#This Row],[Sub-Sector]],Table2[% Price above 20 EMA],"&gt;=0")/Table3[[#This Row],[Count]]</f>
        <v>0.47058823529411764</v>
      </c>
      <c r="S47" s="2">
        <f>COUNTIFS(Table2[Sub-Sector],Table3[[#This Row],[Sub-Sector]],Table2[% Price above 50 EMA],"&gt;=0")/Table3[[#This Row],[Count]]</f>
        <v>0.76470588235294112</v>
      </c>
      <c r="T47" s="2">
        <f>COUNTIFS(Table2[Sub-Sector],Table3[[#This Row],[Sub-Sector]],Table2[% Price above 200 EMA],"&gt;=0")/Table3[[#This Row],[Count]]</f>
        <v>0.76470588235294112</v>
      </c>
      <c r="U47" s="2">
        <f>COUNTIFS(Table2[Sub-Sector],Table3[[#This Row],[Sub-Sector]],Table2[Rate of Change - Zone],"Positive")/Table3[[#This Row],[Count]]</f>
        <v>0.70588235294117652</v>
      </c>
      <c r="V47" s="2">
        <f>COUNTIFS(Table2[Sub-Sector],Table3[[#This Row],[Sub-Sector]],Table2[Sharpe Ratio],"&gt;=0.10")/Table3[[#This Row],[Count]]</f>
        <v>0.11764705882352941</v>
      </c>
      <c r="W4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388.5</v>
      </c>
      <c r="X47">
        <f>_xlfn.RANK.AVG(Table3[[#This Row],[Score]],Table3[Score],1)</f>
        <v>47</v>
      </c>
      <c r="Y4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232.5</v>
      </c>
      <c r="Z47">
        <f>_xlfn.RANK.AVG(Table3[[#This Row],[Score 2 ]],Table3[[Score 2 ]],1)</f>
        <v>45.5</v>
      </c>
    </row>
    <row r="48" spans="1:26" x14ac:dyDescent="0.3">
      <c r="A48" t="s">
        <v>955</v>
      </c>
      <c r="B48">
        <f>COUNTIFS(Table2[Sub-Sector],Table3[[#This Row],[Sub-Sector]])</f>
        <v>1</v>
      </c>
      <c r="C48" s="2">
        <f>COUNTIFS(Table2[Sub-Sector],Table3[[#This Row],[Sub-Sector]],Table2[Uptrend],"Uptrend")/Table3[[#This Row],[Count]]</f>
        <v>1</v>
      </c>
      <c r="D48" s="2">
        <f>COUNTIFS(Table2[Sub-Sector],Table3[[#This Row],[Sub-Sector]],Table2[1W Return vs Nifty],"&gt;=5")/Table3[[#This Row],[Count]]</f>
        <v>0</v>
      </c>
      <c r="E48" s="2">
        <f>COUNTIFS(Table2[Sub-Sector],Table3[[#This Row],[Sub-Sector]],Table2[1M Return vs Nifty],"&gt;=5")/Table3[[#This Row],[Count]]</f>
        <v>0</v>
      </c>
      <c r="F48" s="2">
        <f>COUNTIFS(Table2[Sub-Sector],Table3[[#This Row],[Sub-Sector]],Table2[6M Return vs Nifty],"&gt;=10")/Table3[[#This Row],[Count]]</f>
        <v>1</v>
      </c>
      <c r="G48" s="2">
        <f>COUNTIFS(Table2[Sub-Sector],Table3[[#This Row],[Sub-Sector]],Table2[1Y Return vs Nifty],"&gt;=10")/Table3[[#This Row],[Count]]</f>
        <v>0</v>
      </c>
      <c r="H48" s="2">
        <f>COUNTIFS(Table2[Sub-Sector],Table3[[#This Row],[Sub-Sector]],Table2[RSI Exponential â€“ 14D],"&gt;=50")/Table3[[#This Row],[Count]]</f>
        <v>1</v>
      </c>
      <c r="I48" s="2">
        <f>COUNTIFS(Table2[Sub-Sector],Table3[[#This Row],[Sub-Sector]],Table2[Relative Volume],"&gt;=1")/Table3[[#This Row],[Count]]</f>
        <v>0</v>
      </c>
      <c r="J48" s="2">
        <f>COUNTIFS(Table2[Sub-Sector],Table3[[#This Row],[Sub-Sector]],Table2[% Away From Day Low],"&gt;=0.05")/Table3[[#This Row],[Count]]</f>
        <v>0</v>
      </c>
      <c r="K48" s="2">
        <f>COUNTIFS(Table2[Sub-Sector],Table3[[#This Row],[Sub-Sector]],Table2[% Away From Day High],"&lt;=0.05")/Table3[[#This Row],[Count]]</f>
        <v>1</v>
      </c>
      <c r="L48" s="2">
        <f>COUNTIFS(Table2[Sub-Sector],Table3[[#This Row],[Sub-Sector]],Table2[% Away From Current Week Low],"&gt;=0.05")/Table3[[#This Row],[Count]]</f>
        <v>0</v>
      </c>
      <c r="M48" s="2">
        <f>COUNTIFS(Table2[Sub-Sector],Table3[[#This Row],[Sub-Sector]],Table2[% Away From Current Week High],"&lt;=0.05")/Table3[[#This Row],[Count]]</f>
        <v>1</v>
      </c>
      <c r="N48" s="2">
        <f>COUNTIFS(Table2[Sub-Sector],Table3[[#This Row],[Sub-Sector]],Table2[% Away From Current Month Low],"&gt;=0.05")/Table3[[#This Row],[Count]]</f>
        <v>1</v>
      </c>
      <c r="O48" s="2">
        <f>COUNTIFS(Table2[Sub-Sector],Table3[[#This Row],[Sub-Sector]],Table2[% Away From Current Month High],"&lt;=0.05")/Table3[[#This Row],[Count]]</f>
        <v>1</v>
      </c>
      <c r="P48" s="2">
        <f>COUNTIFS(Table2[Sub-Sector],Table3[[#This Row],[Sub-Sector]],Table2[% Away From 52W High],"&lt;=10")/Table3[[#This Row],[Count]]</f>
        <v>1</v>
      </c>
      <c r="Q48" s="2">
        <f>COUNTIFS(Table2[Sub-Sector],Table3[[#This Row],[Sub-Sector]],Table2[% Away From 52W Low],"&gt;=10")/Table3[[#This Row],[Count]]</f>
        <v>1</v>
      </c>
      <c r="R48" s="2">
        <f>COUNTIFS(Table2[Sub-Sector],Table3[[#This Row],[Sub-Sector]],Table2[% Price above 20 EMA],"&gt;=0")/Table3[[#This Row],[Count]]</f>
        <v>1</v>
      </c>
      <c r="S48" s="2">
        <f>COUNTIFS(Table2[Sub-Sector],Table3[[#This Row],[Sub-Sector]],Table2[% Price above 50 EMA],"&gt;=0")/Table3[[#This Row],[Count]]</f>
        <v>1</v>
      </c>
      <c r="T48" s="2">
        <f>COUNTIFS(Table2[Sub-Sector],Table3[[#This Row],[Sub-Sector]],Table2[% Price above 200 EMA],"&gt;=0")/Table3[[#This Row],[Count]]</f>
        <v>1</v>
      </c>
      <c r="U48" s="2">
        <f>COUNTIFS(Table2[Sub-Sector],Table3[[#This Row],[Sub-Sector]],Table2[Rate of Change - Zone],"Positive")/Table3[[#This Row],[Count]]</f>
        <v>1</v>
      </c>
      <c r="V48" s="2">
        <f>COUNTIFS(Table2[Sub-Sector],Table3[[#This Row],[Sub-Sector]],Table2[Sharpe Ratio],"&gt;=0.10")/Table3[[#This Row],[Count]]</f>
        <v>0</v>
      </c>
      <c r="W4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413.5</v>
      </c>
      <c r="X48">
        <f>_xlfn.RANK.AVG(Table3[[#This Row],[Score]],Table3[Score],1)</f>
        <v>52.5</v>
      </c>
      <c r="Y4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233</v>
      </c>
      <c r="Z48">
        <f>_xlfn.RANK.AVG(Table3[[#This Row],[Score 2 ]],Table3[[Score 2 ]],1)</f>
        <v>47</v>
      </c>
    </row>
    <row r="49" spans="1:26" x14ac:dyDescent="0.3">
      <c r="A49" t="s">
        <v>772</v>
      </c>
      <c r="B49">
        <f>COUNTIFS(Table2[Sub-Sector],Table3[[#This Row],[Sub-Sector]])</f>
        <v>5</v>
      </c>
      <c r="C49" s="2">
        <f>COUNTIFS(Table2[Sub-Sector],Table3[[#This Row],[Sub-Sector]],Table2[Uptrend],"Uptrend")/Table3[[#This Row],[Count]]</f>
        <v>0.2</v>
      </c>
      <c r="D49" s="2">
        <f>COUNTIFS(Table2[Sub-Sector],Table3[[#This Row],[Sub-Sector]],Table2[1W Return vs Nifty],"&gt;=5")/Table3[[#This Row],[Count]]</f>
        <v>0</v>
      </c>
      <c r="E49" s="2">
        <f>COUNTIFS(Table2[Sub-Sector],Table3[[#This Row],[Sub-Sector]],Table2[1M Return vs Nifty],"&gt;=5")/Table3[[#This Row],[Count]]</f>
        <v>0</v>
      </c>
      <c r="F49" s="2">
        <f>COUNTIFS(Table2[Sub-Sector],Table3[[#This Row],[Sub-Sector]],Table2[6M Return vs Nifty],"&gt;=10")/Table3[[#This Row],[Count]]</f>
        <v>0.8</v>
      </c>
      <c r="G49" s="2">
        <f>COUNTIFS(Table2[Sub-Sector],Table3[[#This Row],[Sub-Sector]],Table2[1Y Return vs Nifty],"&gt;=10")/Table3[[#This Row],[Count]]</f>
        <v>1</v>
      </c>
      <c r="H49" s="2">
        <f>COUNTIFS(Table2[Sub-Sector],Table3[[#This Row],[Sub-Sector]],Table2[RSI Exponential â€“ 14D],"&gt;=50")/Table3[[#This Row],[Count]]</f>
        <v>0.2</v>
      </c>
      <c r="I49" s="2">
        <f>COUNTIFS(Table2[Sub-Sector],Table3[[#This Row],[Sub-Sector]],Table2[Relative Volume],"&gt;=1")/Table3[[#This Row],[Count]]</f>
        <v>0</v>
      </c>
      <c r="J49" s="2">
        <f>COUNTIFS(Table2[Sub-Sector],Table3[[#This Row],[Sub-Sector]],Table2[% Away From Day Low],"&gt;=0.05")/Table3[[#This Row],[Count]]</f>
        <v>0</v>
      </c>
      <c r="K49" s="2">
        <f>COUNTIFS(Table2[Sub-Sector],Table3[[#This Row],[Sub-Sector]],Table2[% Away From Day High],"&lt;=0.05")/Table3[[#This Row],[Count]]</f>
        <v>1</v>
      </c>
      <c r="L49" s="2">
        <f>COUNTIFS(Table2[Sub-Sector],Table3[[#This Row],[Sub-Sector]],Table2[% Away From Current Week Low],"&gt;=0.05")/Table3[[#This Row],[Count]]</f>
        <v>0</v>
      </c>
      <c r="M49" s="2">
        <f>COUNTIFS(Table2[Sub-Sector],Table3[[#This Row],[Sub-Sector]],Table2[% Away From Current Week High],"&lt;=0.05")/Table3[[#This Row],[Count]]</f>
        <v>1</v>
      </c>
      <c r="N49" s="2">
        <f>COUNTIFS(Table2[Sub-Sector],Table3[[#This Row],[Sub-Sector]],Table2[% Away From Current Month Low],"&gt;=0.05")/Table3[[#This Row],[Count]]</f>
        <v>1</v>
      </c>
      <c r="O49" s="2">
        <f>COUNTIFS(Table2[Sub-Sector],Table3[[#This Row],[Sub-Sector]],Table2[% Away From Current Month High],"&lt;=0.05")/Table3[[#This Row],[Count]]</f>
        <v>0.2</v>
      </c>
      <c r="P49" s="2">
        <f>COUNTIFS(Table2[Sub-Sector],Table3[[#This Row],[Sub-Sector]],Table2[% Away From 52W High],"&lt;=10")/Table3[[#This Row],[Count]]</f>
        <v>0.2</v>
      </c>
      <c r="Q49" s="2">
        <f>COUNTIFS(Table2[Sub-Sector],Table3[[#This Row],[Sub-Sector]],Table2[% Away From 52W Low],"&gt;=10")/Table3[[#This Row],[Count]]</f>
        <v>1</v>
      </c>
      <c r="R49" s="2">
        <f>COUNTIFS(Table2[Sub-Sector],Table3[[#This Row],[Sub-Sector]],Table2[% Price above 20 EMA],"&gt;=0")/Table3[[#This Row],[Count]]</f>
        <v>0.2</v>
      </c>
      <c r="S49" s="2">
        <f>COUNTIFS(Table2[Sub-Sector],Table3[[#This Row],[Sub-Sector]],Table2[% Price above 50 EMA],"&gt;=0")/Table3[[#This Row],[Count]]</f>
        <v>0.2</v>
      </c>
      <c r="T49" s="2">
        <f>COUNTIFS(Table2[Sub-Sector],Table3[[#This Row],[Sub-Sector]],Table2[% Price above 200 EMA],"&gt;=0")/Table3[[#This Row],[Count]]</f>
        <v>1</v>
      </c>
      <c r="U49" s="2">
        <f>COUNTIFS(Table2[Sub-Sector],Table3[[#This Row],[Sub-Sector]],Table2[Rate of Change - Zone],"Positive")/Table3[[#This Row],[Count]]</f>
        <v>0.2</v>
      </c>
      <c r="V49" s="2">
        <f>COUNTIFS(Table2[Sub-Sector],Table3[[#This Row],[Sub-Sector]],Table2[Sharpe Ratio],"&gt;=0.10")/Table3[[#This Row],[Count]]</f>
        <v>1</v>
      </c>
      <c r="W4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500.5</v>
      </c>
      <c r="X49">
        <f>_xlfn.RANK.AVG(Table3[[#This Row],[Score]],Table3[Score],1)</f>
        <v>84</v>
      </c>
      <c r="Y4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234</v>
      </c>
      <c r="Z49">
        <f>_xlfn.RANK.AVG(Table3[[#This Row],[Score 2 ]],Table3[[Score 2 ]],1)</f>
        <v>48</v>
      </c>
    </row>
    <row r="50" spans="1:26" x14ac:dyDescent="0.3">
      <c r="A50" t="s">
        <v>467</v>
      </c>
      <c r="B50">
        <f>COUNTIFS(Table2[Sub-Sector],Table3[[#This Row],[Sub-Sector]])</f>
        <v>10</v>
      </c>
      <c r="C50" s="2">
        <f>COUNTIFS(Table2[Sub-Sector],Table3[[#This Row],[Sub-Sector]],Table2[Uptrend],"Uptrend")/Table3[[#This Row],[Count]]</f>
        <v>0.8</v>
      </c>
      <c r="D50" s="2">
        <f>COUNTIFS(Table2[Sub-Sector],Table3[[#This Row],[Sub-Sector]],Table2[1W Return vs Nifty],"&gt;=5")/Table3[[#This Row],[Count]]</f>
        <v>0.2</v>
      </c>
      <c r="E50" s="2">
        <f>COUNTIFS(Table2[Sub-Sector],Table3[[#This Row],[Sub-Sector]],Table2[1M Return vs Nifty],"&gt;=5")/Table3[[#This Row],[Count]]</f>
        <v>0.2</v>
      </c>
      <c r="F50" s="2">
        <f>COUNTIFS(Table2[Sub-Sector],Table3[[#This Row],[Sub-Sector]],Table2[6M Return vs Nifty],"&gt;=10")/Table3[[#This Row],[Count]]</f>
        <v>0.6</v>
      </c>
      <c r="G50" s="2">
        <f>COUNTIFS(Table2[Sub-Sector],Table3[[#This Row],[Sub-Sector]],Table2[1Y Return vs Nifty],"&gt;=10")/Table3[[#This Row],[Count]]</f>
        <v>0.3</v>
      </c>
      <c r="H50" s="2">
        <f>COUNTIFS(Table2[Sub-Sector],Table3[[#This Row],[Sub-Sector]],Table2[RSI Exponential â€“ 14D],"&gt;=50")/Table3[[#This Row],[Count]]</f>
        <v>0.6</v>
      </c>
      <c r="I50" s="2">
        <f>COUNTIFS(Table2[Sub-Sector],Table3[[#This Row],[Sub-Sector]],Table2[Relative Volume],"&gt;=1")/Table3[[#This Row],[Count]]</f>
        <v>0.4</v>
      </c>
      <c r="J50" s="2">
        <f>COUNTIFS(Table2[Sub-Sector],Table3[[#This Row],[Sub-Sector]],Table2[% Away From Day Low],"&gt;=0.05")/Table3[[#This Row],[Count]]</f>
        <v>0.1</v>
      </c>
      <c r="K50" s="2">
        <f>COUNTIFS(Table2[Sub-Sector],Table3[[#This Row],[Sub-Sector]],Table2[% Away From Day High],"&lt;=0.05")/Table3[[#This Row],[Count]]</f>
        <v>1</v>
      </c>
      <c r="L50" s="2">
        <f>COUNTIFS(Table2[Sub-Sector],Table3[[#This Row],[Sub-Sector]],Table2[% Away From Current Week Low],"&gt;=0.05")/Table3[[#This Row],[Count]]</f>
        <v>0.1</v>
      </c>
      <c r="M50" s="2">
        <f>COUNTIFS(Table2[Sub-Sector],Table3[[#This Row],[Sub-Sector]],Table2[% Away From Current Week High],"&lt;=0.05")/Table3[[#This Row],[Count]]</f>
        <v>1</v>
      </c>
      <c r="N50" s="2">
        <f>COUNTIFS(Table2[Sub-Sector],Table3[[#This Row],[Sub-Sector]],Table2[% Away From Current Month Low],"&gt;=0.05")/Table3[[#This Row],[Count]]</f>
        <v>0.4</v>
      </c>
      <c r="O50" s="2">
        <f>COUNTIFS(Table2[Sub-Sector],Table3[[#This Row],[Sub-Sector]],Table2[% Away From Current Month High],"&lt;=0.05")/Table3[[#This Row],[Count]]</f>
        <v>0.8</v>
      </c>
      <c r="P50" s="2">
        <f>COUNTIFS(Table2[Sub-Sector],Table3[[#This Row],[Sub-Sector]],Table2[% Away From 52W High],"&lt;=10")/Table3[[#This Row],[Count]]</f>
        <v>0.5</v>
      </c>
      <c r="Q50" s="2">
        <f>COUNTIFS(Table2[Sub-Sector],Table3[[#This Row],[Sub-Sector]],Table2[% Away From 52W Low],"&gt;=10")/Table3[[#This Row],[Count]]</f>
        <v>1</v>
      </c>
      <c r="R50" s="2">
        <f>COUNTIFS(Table2[Sub-Sector],Table3[[#This Row],[Sub-Sector]],Table2[% Price above 20 EMA],"&gt;=0")/Table3[[#This Row],[Count]]</f>
        <v>0.5</v>
      </c>
      <c r="S50" s="2">
        <f>COUNTIFS(Table2[Sub-Sector],Table3[[#This Row],[Sub-Sector]],Table2[% Price above 50 EMA],"&gt;=0")/Table3[[#This Row],[Count]]</f>
        <v>0.8</v>
      </c>
      <c r="T50" s="2">
        <f>COUNTIFS(Table2[Sub-Sector],Table3[[#This Row],[Sub-Sector]],Table2[% Price above 200 EMA],"&gt;=0")/Table3[[#This Row],[Count]]</f>
        <v>0.9</v>
      </c>
      <c r="U50" s="2">
        <f>COUNTIFS(Table2[Sub-Sector],Table3[[#This Row],[Sub-Sector]],Table2[Rate of Change - Zone],"Positive")/Table3[[#This Row],[Count]]</f>
        <v>0.5</v>
      </c>
      <c r="V50" s="2">
        <f>COUNTIFS(Table2[Sub-Sector],Table3[[#This Row],[Sub-Sector]],Table2[Sharpe Ratio],"&gt;=0.10")/Table3[[#This Row],[Count]]</f>
        <v>0.4</v>
      </c>
      <c r="W5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329</v>
      </c>
      <c r="X50">
        <f>_xlfn.RANK.AVG(Table3[[#This Row],[Score]],Table3[Score],1)</f>
        <v>30</v>
      </c>
      <c r="Y5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234.5</v>
      </c>
      <c r="Z50">
        <f>_xlfn.RANK.AVG(Table3[[#This Row],[Score 2 ]],Table3[[Score 2 ]],1)</f>
        <v>49</v>
      </c>
    </row>
    <row r="51" spans="1:26" x14ac:dyDescent="0.3">
      <c r="A51" t="s">
        <v>103</v>
      </c>
      <c r="B51">
        <f>COUNTIFS(Table2[Sub-Sector],Table3[[#This Row],[Sub-Sector]])</f>
        <v>1</v>
      </c>
      <c r="C51" s="2">
        <f>COUNTIFS(Table2[Sub-Sector],Table3[[#This Row],[Sub-Sector]],Table2[Uptrend],"Uptrend")/Table3[[#This Row],[Count]]</f>
        <v>0</v>
      </c>
      <c r="D51" s="2">
        <f>COUNTIFS(Table2[Sub-Sector],Table3[[#This Row],[Sub-Sector]],Table2[1W Return vs Nifty],"&gt;=5")/Table3[[#This Row],[Count]]</f>
        <v>0</v>
      </c>
      <c r="E51" s="2">
        <f>COUNTIFS(Table2[Sub-Sector],Table3[[#This Row],[Sub-Sector]],Table2[1M Return vs Nifty],"&gt;=5")/Table3[[#This Row],[Count]]</f>
        <v>0</v>
      </c>
      <c r="F51" s="2">
        <f>COUNTIFS(Table2[Sub-Sector],Table3[[#This Row],[Sub-Sector]],Table2[6M Return vs Nifty],"&gt;=10")/Table3[[#This Row],[Count]]</f>
        <v>0</v>
      </c>
      <c r="G51" s="2">
        <f>COUNTIFS(Table2[Sub-Sector],Table3[[#This Row],[Sub-Sector]],Table2[1Y Return vs Nifty],"&gt;=10")/Table3[[#This Row],[Count]]</f>
        <v>1</v>
      </c>
      <c r="H51" s="2">
        <f>COUNTIFS(Table2[Sub-Sector],Table3[[#This Row],[Sub-Sector]],Table2[RSI Exponential â€“ 14D],"&gt;=50")/Table3[[#This Row],[Count]]</f>
        <v>0</v>
      </c>
      <c r="I51" s="2">
        <f>COUNTIFS(Table2[Sub-Sector],Table3[[#This Row],[Sub-Sector]],Table2[Relative Volume],"&gt;=1")/Table3[[#This Row],[Count]]</f>
        <v>0</v>
      </c>
      <c r="J51" s="2">
        <f>COUNTIFS(Table2[Sub-Sector],Table3[[#This Row],[Sub-Sector]],Table2[% Away From Day Low],"&gt;=0.05")/Table3[[#This Row],[Count]]</f>
        <v>0</v>
      </c>
      <c r="K51" s="2">
        <f>COUNTIFS(Table2[Sub-Sector],Table3[[#This Row],[Sub-Sector]],Table2[% Away From Day High],"&lt;=0.05")/Table3[[#This Row],[Count]]</f>
        <v>1</v>
      </c>
      <c r="L51" s="2">
        <f>COUNTIFS(Table2[Sub-Sector],Table3[[#This Row],[Sub-Sector]],Table2[% Away From Current Week Low],"&gt;=0.05")/Table3[[#This Row],[Count]]</f>
        <v>0</v>
      </c>
      <c r="M51" s="2">
        <f>COUNTIFS(Table2[Sub-Sector],Table3[[#This Row],[Sub-Sector]],Table2[% Away From Current Week High],"&lt;=0.05")/Table3[[#This Row],[Count]]</f>
        <v>1</v>
      </c>
      <c r="N51" s="2">
        <f>COUNTIFS(Table2[Sub-Sector],Table3[[#This Row],[Sub-Sector]],Table2[% Away From Current Month Low],"&gt;=0.05")/Table3[[#This Row],[Count]]</f>
        <v>1</v>
      </c>
      <c r="O51" s="2">
        <f>COUNTIFS(Table2[Sub-Sector],Table3[[#This Row],[Sub-Sector]],Table2[% Away From Current Month High],"&lt;=0.05")/Table3[[#This Row],[Count]]</f>
        <v>0</v>
      </c>
      <c r="P51" s="2">
        <f>COUNTIFS(Table2[Sub-Sector],Table3[[#This Row],[Sub-Sector]],Table2[% Away From 52W High],"&lt;=10")/Table3[[#This Row],[Count]]</f>
        <v>1</v>
      </c>
      <c r="Q51" s="2">
        <f>COUNTIFS(Table2[Sub-Sector],Table3[[#This Row],[Sub-Sector]],Table2[% Away From 52W Low],"&gt;=10")/Table3[[#This Row],[Count]]</f>
        <v>1</v>
      </c>
      <c r="R51" s="2">
        <f>COUNTIFS(Table2[Sub-Sector],Table3[[#This Row],[Sub-Sector]],Table2[% Price above 20 EMA],"&gt;=0")/Table3[[#This Row],[Count]]</f>
        <v>1</v>
      </c>
      <c r="S51" s="2">
        <f>COUNTIFS(Table2[Sub-Sector],Table3[[#This Row],[Sub-Sector]],Table2[% Price above 50 EMA],"&gt;=0")/Table3[[#This Row],[Count]]</f>
        <v>0</v>
      </c>
      <c r="T51" s="2">
        <f>COUNTIFS(Table2[Sub-Sector],Table3[[#This Row],[Sub-Sector]],Table2[% Price above 200 EMA],"&gt;=0")/Table3[[#This Row],[Count]]</f>
        <v>1</v>
      </c>
      <c r="U51" s="2">
        <f>COUNTIFS(Table2[Sub-Sector],Table3[[#This Row],[Sub-Sector]],Table2[Rate of Change - Zone],"Positive")/Table3[[#This Row],[Count]]</f>
        <v>1</v>
      </c>
      <c r="V51" s="2">
        <f>COUNTIFS(Table2[Sub-Sector],Table3[[#This Row],[Sub-Sector]],Table2[Sharpe Ratio],"&gt;=0.10")/Table3[[#This Row],[Count]]</f>
        <v>1</v>
      </c>
      <c r="W5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513</v>
      </c>
      <c r="X51">
        <f>_xlfn.RANK.AVG(Table3[[#This Row],[Score]],Table3[Score],1)</f>
        <v>90.5</v>
      </c>
      <c r="Y5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236.5</v>
      </c>
      <c r="Z51">
        <f>_xlfn.RANK.AVG(Table3[[#This Row],[Score 2 ]],Table3[[Score 2 ]],1)</f>
        <v>53.5</v>
      </c>
    </row>
    <row r="52" spans="1:26" x14ac:dyDescent="0.3">
      <c r="A52" t="s">
        <v>171</v>
      </c>
      <c r="B52">
        <f>COUNTIFS(Table2[Sub-Sector],Table3[[#This Row],[Sub-Sector]])</f>
        <v>2</v>
      </c>
      <c r="C52" s="2">
        <f>COUNTIFS(Table2[Sub-Sector],Table3[[#This Row],[Sub-Sector]],Table2[Uptrend],"Uptrend")/Table3[[#This Row],[Count]]</f>
        <v>0.5</v>
      </c>
      <c r="D52" s="2">
        <f>COUNTIFS(Table2[Sub-Sector],Table3[[#This Row],[Sub-Sector]],Table2[1W Return vs Nifty],"&gt;=5")/Table3[[#This Row],[Count]]</f>
        <v>0</v>
      </c>
      <c r="E52" s="2">
        <f>COUNTIFS(Table2[Sub-Sector],Table3[[#This Row],[Sub-Sector]],Table2[1M Return vs Nifty],"&gt;=5")/Table3[[#This Row],[Count]]</f>
        <v>0</v>
      </c>
      <c r="F52" s="2">
        <f>COUNTIFS(Table2[Sub-Sector],Table3[[#This Row],[Sub-Sector]],Table2[6M Return vs Nifty],"&gt;=10")/Table3[[#This Row],[Count]]</f>
        <v>0</v>
      </c>
      <c r="G52" s="2">
        <f>COUNTIFS(Table2[Sub-Sector],Table3[[#This Row],[Sub-Sector]],Table2[1Y Return vs Nifty],"&gt;=10")/Table3[[#This Row],[Count]]</f>
        <v>1</v>
      </c>
      <c r="H52" s="2">
        <f>COUNTIFS(Table2[Sub-Sector],Table3[[#This Row],[Sub-Sector]],Table2[RSI Exponential â€“ 14D],"&gt;=50")/Table3[[#This Row],[Count]]</f>
        <v>1</v>
      </c>
      <c r="I52" s="2">
        <f>COUNTIFS(Table2[Sub-Sector],Table3[[#This Row],[Sub-Sector]],Table2[Relative Volume],"&gt;=1")/Table3[[#This Row],[Count]]</f>
        <v>0</v>
      </c>
      <c r="J52" s="2">
        <f>COUNTIFS(Table2[Sub-Sector],Table3[[#This Row],[Sub-Sector]],Table2[% Away From Day Low],"&gt;=0.05")/Table3[[#This Row],[Count]]</f>
        <v>0</v>
      </c>
      <c r="K52" s="2">
        <f>COUNTIFS(Table2[Sub-Sector],Table3[[#This Row],[Sub-Sector]],Table2[% Away From Day High],"&lt;=0.05")/Table3[[#This Row],[Count]]</f>
        <v>1</v>
      </c>
      <c r="L52" s="2">
        <f>COUNTIFS(Table2[Sub-Sector],Table3[[#This Row],[Sub-Sector]],Table2[% Away From Current Week Low],"&gt;=0.05")/Table3[[#This Row],[Count]]</f>
        <v>0</v>
      </c>
      <c r="M52" s="2">
        <f>COUNTIFS(Table2[Sub-Sector],Table3[[#This Row],[Sub-Sector]],Table2[% Away From Current Week High],"&lt;=0.05")/Table3[[#This Row],[Count]]</f>
        <v>1</v>
      </c>
      <c r="N52" s="2">
        <f>COUNTIFS(Table2[Sub-Sector],Table3[[#This Row],[Sub-Sector]],Table2[% Away From Current Month Low],"&gt;=0.05")/Table3[[#This Row],[Count]]</f>
        <v>1</v>
      </c>
      <c r="O52" s="2">
        <f>COUNTIFS(Table2[Sub-Sector],Table3[[#This Row],[Sub-Sector]],Table2[% Away From Current Month High],"&lt;=0.05")/Table3[[#This Row],[Count]]</f>
        <v>0.5</v>
      </c>
      <c r="P52" s="2">
        <f>COUNTIFS(Table2[Sub-Sector],Table3[[#This Row],[Sub-Sector]],Table2[% Away From 52W High],"&lt;=10")/Table3[[#This Row],[Count]]</f>
        <v>0.5</v>
      </c>
      <c r="Q52" s="2">
        <f>COUNTIFS(Table2[Sub-Sector],Table3[[#This Row],[Sub-Sector]],Table2[% Away From 52W Low],"&gt;=10")/Table3[[#This Row],[Count]]</f>
        <v>1</v>
      </c>
      <c r="R52" s="2">
        <f>COUNTIFS(Table2[Sub-Sector],Table3[[#This Row],[Sub-Sector]],Table2[% Price above 20 EMA],"&gt;=0")/Table3[[#This Row],[Count]]</f>
        <v>0.5</v>
      </c>
      <c r="S52" s="2">
        <f>COUNTIFS(Table2[Sub-Sector],Table3[[#This Row],[Sub-Sector]],Table2[% Price above 50 EMA],"&gt;=0")/Table3[[#This Row],[Count]]</f>
        <v>0.5</v>
      </c>
      <c r="T52" s="2">
        <f>COUNTIFS(Table2[Sub-Sector],Table3[[#This Row],[Sub-Sector]],Table2[% Price above 200 EMA],"&gt;=0")/Table3[[#This Row],[Count]]</f>
        <v>1</v>
      </c>
      <c r="U52" s="2">
        <f>COUNTIFS(Table2[Sub-Sector],Table3[[#This Row],[Sub-Sector]],Table2[Rate of Change - Zone],"Positive")/Table3[[#This Row],[Count]]</f>
        <v>1</v>
      </c>
      <c r="V52" s="2">
        <f>COUNTIFS(Table2[Sub-Sector],Table3[[#This Row],[Sub-Sector]],Table2[Sharpe Ratio],"&gt;=0.10")/Table3[[#This Row],[Count]]</f>
        <v>0</v>
      </c>
      <c r="W5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479</v>
      </c>
      <c r="X52">
        <f>_xlfn.RANK.AVG(Table3[[#This Row],[Score]],Table3[Score],1)</f>
        <v>72</v>
      </c>
      <c r="Y5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236.5</v>
      </c>
      <c r="Z52">
        <f>_xlfn.RANK.AVG(Table3[[#This Row],[Score 2 ]],Table3[[Score 2 ]],1)</f>
        <v>53.5</v>
      </c>
    </row>
    <row r="53" spans="1:26" x14ac:dyDescent="0.3">
      <c r="A53" t="s">
        <v>218</v>
      </c>
      <c r="B53">
        <f>COUNTIFS(Table2[Sub-Sector],Table3[[#This Row],[Sub-Sector]])</f>
        <v>7</v>
      </c>
      <c r="C53" s="2">
        <f>COUNTIFS(Table2[Sub-Sector],Table3[[#This Row],[Sub-Sector]],Table2[Uptrend],"Uptrend")/Table3[[#This Row],[Count]]</f>
        <v>1</v>
      </c>
      <c r="D53" s="2">
        <f>COUNTIFS(Table2[Sub-Sector],Table3[[#This Row],[Sub-Sector]],Table2[1W Return vs Nifty],"&gt;=5")/Table3[[#This Row],[Count]]</f>
        <v>0</v>
      </c>
      <c r="E53" s="2">
        <f>COUNTIFS(Table2[Sub-Sector],Table3[[#This Row],[Sub-Sector]],Table2[1M Return vs Nifty],"&gt;=5")/Table3[[#This Row],[Count]]</f>
        <v>0.42857142857142855</v>
      </c>
      <c r="F53" s="2">
        <f>COUNTIFS(Table2[Sub-Sector],Table3[[#This Row],[Sub-Sector]],Table2[6M Return vs Nifty],"&gt;=10")/Table3[[#This Row],[Count]]</f>
        <v>0.42857142857142855</v>
      </c>
      <c r="G53" s="2">
        <f>COUNTIFS(Table2[Sub-Sector],Table3[[#This Row],[Sub-Sector]],Table2[1Y Return vs Nifty],"&gt;=10")/Table3[[#This Row],[Count]]</f>
        <v>1</v>
      </c>
      <c r="H53" s="2">
        <f>COUNTIFS(Table2[Sub-Sector],Table3[[#This Row],[Sub-Sector]],Table2[RSI Exponential â€“ 14D],"&gt;=50")/Table3[[#This Row],[Count]]</f>
        <v>0.5714285714285714</v>
      </c>
      <c r="I53" s="2">
        <f>COUNTIFS(Table2[Sub-Sector],Table3[[#This Row],[Sub-Sector]],Table2[Relative Volume],"&gt;=1")/Table3[[#This Row],[Count]]</f>
        <v>0.14285714285714285</v>
      </c>
      <c r="J53" s="2">
        <f>COUNTIFS(Table2[Sub-Sector],Table3[[#This Row],[Sub-Sector]],Table2[% Away From Day Low],"&gt;=0.05")/Table3[[#This Row],[Count]]</f>
        <v>0</v>
      </c>
      <c r="K53" s="2">
        <f>COUNTIFS(Table2[Sub-Sector],Table3[[#This Row],[Sub-Sector]],Table2[% Away From Day High],"&lt;=0.05")/Table3[[#This Row],[Count]]</f>
        <v>1</v>
      </c>
      <c r="L53" s="2">
        <f>COUNTIFS(Table2[Sub-Sector],Table3[[#This Row],[Sub-Sector]],Table2[% Away From Current Week Low],"&gt;=0.05")/Table3[[#This Row],[Count]]</f>
        <v>0</v>
      </c>
      <c r="M53" s="2">
        <f>COUNTIFS(Table2[Sub-Sector],Table3[[#This Row],[Sub-Sector]],Table2[% Away From Current Week High],"&lt;=0.05")/Table3[[#This Row],[Count]]</f>
        <v>1</v>
      </c>
      <c r="N53" s="2">
        <f>COUNTIFS(Table2[Sub-Sector],Table3[[#This Row],[Sub-Sector]],Table2[% Away From Current Month Low],"&gt;=0.05")/Table3[[#This Row],[Count]]</f>
        <v>0.7142857142857143</v>
      </c>
      <c r="O53" s="2">
        <f>COUNTIFS(Table2[Sub-Sector],Table3[[#This Row],[Sub-Sector]],Table2[% Away From Current Month High],"&lt;=0.05")/Table3[[#This Row],[Count]]</f>
        <v>0.8571428571428571</v>
      </c>
      <c r="P53" s="2">
        <f>COUNTIFS(Table2[Sub-Sector],Table3[[#This Row],[Sub-Sector]],Table2[% Away From 52W High],"&lt;=10")/Table3[[#This Row],[Count]]</f>
        <v>0.7142857142857143</v>
      </c>
      <c r="Q53" s="2">
        <f>COUNTIFS(Table2[Sub-Sector],Table3[[#This Row],[Sub-Sector]],Table2[% Away From 52W Low],"&gt;=10")/Table3[[#This Row],[Count]]</f>
        <v>1</v>
      </c>
      <c r="R53" s="2">
        <f>COUNTIFS(Table2[Sub-Sector],Table3[[#This Row],[Sub-Sector]],Table2[% Price above 20 EMA],"&gt;=0")/Table3[[#This Row],[Count]]</f>
        <v>1</v>
      </c>
      <c r="S53" s="2">
        <f>COUNTIFS(Table2[Sub-Sector],Table3[[#This Row],[Sub-Sector]],Table2[% Price above 50 EMA],"&gt;=0")/Table3[[#This Row],[Count]]</f>
        <v>1</v>
      </c>
      <c r="T53" s="2">
        <f>COUNTIFS(Table2[Sub-Sector],Table3[[#This Row],[Sub-Sector]],Table2[% Price above 200 EMA],"&gt;=0")/Table3[[#This Row],[Count]]</f>
        <v>1</v>
      </c>
      <c r="U53" s="2">
        <f>COUNTIFS(Table2[Sub-Sector],Table3[[#This Row],[Sub-Sector]],Table2[Rate of Change - Zone],"Positive")/Table3[[#This Row],[Count]]</f>
        <v>0.42857142857142855</v>
      </c>
      <c r="V53" s="2">
        <f>COUNTIFS(Table2[Sub-Sector],Table3[[#This Row],[Sub-Sector]],Table2[Sharpe Ratio],"&gt;=0.10")/Table3[[#This Row],[Count]]</f>
        <v>0.42857142857142855</v>
      </c>
      <c r="W5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340.5</v>
      </c>
      <c r="X53">
        <f>_xlfn.RANK.AVG(Table3[[#This Row],[Score]],Table3[Score],1)</f>
        <v>34</v>
      </c>
      <c r="Y5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236.5</v>
      </c>
      <c r="Z53">
        <f>_xlfn.RANK.AVG(Table3[[#This Row],[Score 2 ]],Table3[[Score 2 ]],1)</f>
        <v>53.5</v>
      </c>
    </row>
    <row r="54" spans="1:26" x14ac:dyDescent="0.3">
      <c r="A54" t="s">
        <v>316</v>
      </c>
      <c r="B54">
        <f>COUNTIFS(Table2[Sub-Sector],Table3[[#This Row],[Sub-Sector]])</f>
        <v>3</v>
      </c>
      <c r="C54" s="2">
        <f>COUNTIFS(Table2[Sub-Sector],Table3[[#This Row],[Sub-Sector]],Table2[Uptrend],"Uptrend")/Table3[[#This Row],[Count]]</f>
        <v>0</v>
      </c>
      <c r="D54" s="2">
        <f>COUNTIFS(Table2[Sub-Sector],Table3[[#This Row],[Sub-Sector]],Table2[1W Return vs Nifty],"&gt;=5")/Table3[[#This Row],[Count]]</f>
        <v>0</v>
      </c>
      <c r="E54" s="2">
        <f>COUNTIFS(Table2[Sub-Sector],Table3[[#This Row],[Sub-Sector]],Table2[1M Return vs Nifty],"&gt;=5")/Table3[[#This Row],[Count]]</f>
        <v>0</v>
      </c>
      <c r="F54" s="2">
        <f>COUNTIFS(Table2[Sub-Sector],Table3[[#This Row],[Sub-Sector]],Table2[6M Return vs Nifty],"&gt;=10")/Table3[[#This Row],[Count]]</f>
        <v>1</v>
      </c>
      <c r="G54" s="2">
        <f>COUNTIFS(Table2[Sub-Sector],Table3[[#This Row],[Sub-Sector]],Table2[1Y Return vs Nifty],"&gt;=10")/Table3[[#This Row],[Count]]</f>
        <v>1</v>
      </c>
      <c r="H54" s="2">
        <f>COUNTIFS(Table2[Sub-Sector],Table3[[#This Row],[Sub-Sector]],Table2[RSI Exponential â€“ 14D],"&gt;=50")/Table3[[#This Row],[Count]]</f>
        <v>1</v>
      </c>
      <c r="I54" s="2">
        <f>COUNTIFS(Table2[Sub-Sector],Table3[[#This Row],[Sub-Sector]],Table2[Relative Volume],"&gt;=1")/Table3[[#This Row],[Count]]</f>
        <v>0</v>
      </c>
      <c r="J54" s="2">
        <f>COUNTIFS(Table2[Sub-Sector],Table3[[#This Row],[Sub-Sector]],Table2[% Away From Day Low],"&gt;=0.05")/Table3[[#This Row],[Count]]</f>
        <v>0.33333333333333331</v>
      </c>
      <c r="K54" s="2">
        <f>COUNTIFS(Table2[Sub-Sector],Table3[[#This Row],[Sub-Sector]],Table2[% Away From Day High],"&lt;=0.05")/Table3[[#This Row],[Count]]</f>
        <v>0.66666666666666663</v>
      </c>
      <c r="L54" s="2">
        <f>COUNTIFS(Table2[Sub-Sector],Table3[[#This Row],[Sub-Sector]],Table2[% Away From Current Week Low],"&gt;=0.05")/Table3[[#This Row],[Count]]</f>
        <v>0.33333333333333331</v>
      </c>
      <c r="M54" s="2">
        <f>COUNTIFS(Table2[Sub-Sector],Table3[[#This Row],[Sub-Sector]],Table2[% Away From Current Week High],"&lt;=0.05")/Table3[[#This Row],[Count]]</f>
        <v>0.66666666666666663</v>
      </c>
      <c r="N54" s="2">
        <f>COUNTIFS(Table2[Sub-Sector],Table3[[#This Row],[Sub-Sector]],Table2[% Away From Current Month Low],"&gt;=0.05")/Table3[[#This Row],[Count]]</f>
        <v>1</v>
      </c>
      <c r="O54" s="2">
        <f>COUNTIFS(Table2[Sub-Sector],Table3[[#This Row],[Sub-Sector]],Table2[% Away From Current Month High],"&lt;=0.05")/Table3[[#This Row],[Count]]</f>
        <v>0</v>
      </c>
      <c r="P54" s="2">
        <f>COUNTIFS(Table2[Sub-Sector],Table3[[#This Row],[Sub-Sector]],Table2[% Away From 52W High],"&lt;=10")/Table3[[#This Row],[Count]]</f>
        <v>0</v>
      </c>
      <c r="Q54" s="2">
        <f>COUNTIFS(Table2[Sub-Sector],Table3[[#This Row],[Sub-Sector]],Table2[% Away From 52W Low],"&gt;=10")/Table3[[#This Row],[Count]]</f>
        <v>1</v>
      </c>
      <c r="R54" s="2">
        <f>COUNTIFS(Table2[Sub-Sector],Table3[[#This Row],[Sub-Sector]],Table2[% Price above 20 EMA],"&gt;=0")/Table3[[#This Row],[Count]]</f>
        <v>0</v>
      </c>
      <c r="S54" s="2">
        <f>COUNTIFS(Table2[Sub-Sector],Table3[[#This Row],[Sub-Sector]],Table2[% Price above 50 EMA],"&gt;=0")/Table3[[#This Row],[Count]]</f>
        <v>0</v>
      </c>
      <c r="T54" s="2">
        <f>COUNTIFS(Table2[Sub-Sector],Table3[[#This Row],[Sub-Sector]],Table2[% Price above 200 EMA],"&gt;=0")/Table3[[#This Row],[Count]]</f>
        <v>1</v>
      </c>
      <c r="U54" s="2">
        <f>COUNTIFS(Table2[Sub-Sector],Table3[[#This Row],[Sub-Sector]],Table2[Rate of Change - Zone],"Positive")/Table3[[#This Row],[Count]]</f>
        <v>0</v>
      </c>
      <c r="V54" s="2">
        <f>COUNTIFS(Table2[Sub-Sector],Table3[[#This Row],[Sub-Sector]],Table2[Sharpe Ratio],"&gt;=0.10")/Table3[[#This Row],[Count]]</f>
        <v>1</v>
      </c>
      <c r="W5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513</v>
      </c>
      <c r="X54">
        <f>_xlfn.RANK.AVG(Table3[[#This Row],[Score]],Table3[Score],1)</f>
        <v>90.5</v>
      </c>
      <c r="Y5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236.5</v>
      </c>
      <c r="Z54">
        <f>_xlfn.RANK.AVG(Table3[[#This Row],[Score 2 ]],Table3[[Score 2 ]],1)</f>
        <v>53.5</v>
      </c>
    </row>
    <row r="55" spans="1:26" x14ac:dyDescent="0.3">
      <c r="A55" t="s">
        <v>395</v>
      </c>
      <c r="B55">
        <f>COUNTIFS(Table2[Sub-Sector],Table3[[#This Row],[Sub-Sector]])</f>
        <v>1</v>
      </c>
      <c r="C55" s="2">
        <f>COUNTIFS(Table2[Sub-Sector],Table3[[#This Row],[Sub-Sector]],Table2[Uptrend],"Uptrend")/Table3[[#This Row],[Count]]</f>
        <v>0</v>
      </c>
      <c r="D55" s="2">
        <f>COUNTIFS(Table2[Sub-Sector],Table3[[#This Row],[Sub-Sector]],Table2[1W Return vs Nifty],"&gt;=5")/Table3[[#This Row],[Count]]</f>
        <v>0</v>
      </c>
      <c r="E55" s="2">
        <f>COUNTIFS(Table2[Sub-Sector],Table3[[#This Row],[Sub-Sector]],Table2[1M Return vs Nifty],"&gt;=5")/Table3[[#This Row],[Count]]</f>
        <v>0</v>
      </c>
      <c r="F55" s="2">
        <f>COUNTIFS(Table2[Sub-Sector],Table3[[#This Row],[Sub-Sector]],Table2[6M Return vs Nifty],"&gt;=10")/Table3[[#This Row],[Count]]</f>
        <v>0</v>
      </c>
      <c r="G55" s="2">
        <f>COUNTIFS(Table2[Sub-Sector],Table3[[#This Row],[Sub-Sector]],Table2[1Y Return vs Nifty],"&gt;=10")/Table3[[#This Row],[Count]]</f>
        <v>1</v>
      </c>
      <c r="H55" s="2">
        <f>COUNTIFS(Table2[Sub-Sector],Table3[[#This Row],[Sub-Sector]],Table2[RSI Exponential â€“ 14D],"&gt;=50")/Table3[[#This Row],[Count]]</f>
        <v>0</v>
      </c>
      <c r="I55" s="2">
        <f>COUNTIFS(Table2[Sub-Sector],Table3[[#This Row],[Sub-Sector]],Table2[Relative Volume],"&gt;=1")/Table3[[#This Row],[Count]]</f>
        <v>0</v>
      </c>
      <c r="J55" s="2">
        <f>COUNTIFS(Table2[Sub-Sector],Table3[[#This Row],[Sub-Sector]],Table2[% Away From Day Low],"&gt;=0.05")/Table3[[#This Row],[Count]]</f>
        <v>0</v>
      </c>
      <c r="K55" s="2">
        <f>COUNTIFS(Table2[Sub-Sector],Table3[[#This Row],[Sub-Sector]],Table2[% Away From Day High],"&lt;=0.05")/Table3[[#This Row],[Count]]</f>
        <v>1</v>
      </c>
      <c r="L55" s="2">
        <f>COUNTIFS(Table2[Sub-Sector],Table3[[#This Row],[Sub-Sector]],Table2[% Away From Current Week Low],"&gt;=0.05")/Table3[[#This Row],[Count]]</f>
        <v>0</v>
      </c>
      <c r="M55" s="2">
        <f>COUNTIFS(Table2[Sub-Sector],Table3[[#This Row],[Sub-Sector]],Table2[% Away From Current Week High],"&lt;=0.05")/Table3[[#This Row],[Count]]</f>
        <v>1</v>
      </c>
      <c r="N55" s="2">
        <f>COUNTIFS(Table2[Sub-Sector],Table3[[#This Row],[Sub-Sector]],Table2[% Away From Current Month Low],"&gt;=0.05")/Table3[[#This Row],[Count]]</f>
        <v>1</v>
      </c>
      <c r="O55" s="2">
        <f>COUNTIFS(Table2[Sub-Sector],Table3[[#This Row],[Sub-Sector]],Table2[% Away From Current Month High],"&lt;=0.05")/Table3[[#This Row],[Count]]</f>
        <v>1</v>
      </c>
      <c r="P55" s="2">
        <f>COUNTIFS(Table2[Sub-Sector],Table3[[#This Row],[Sub-Sector]],Table2[% Away From 52W High],"&lt;=10")/Table3[[#This Row],[Count]]</f>
        <v>0</v>
      </c>
      <c r="Q55" s="2">
        <f>COUNTIFS(Table2[Sub-Sector],Table3[[#This Row],[Sub-Sector]],Table2[% Away From 52W Low],"&gt;=10")/Table3[[#This Row],[Count]]</f>
        <v>1</v>
      </c>
      <c r="R55" s="2">
        <f>COUNTIFS(Table2[Sub-Sector],Table3[[#This Row],[Sub-Sector]],Table2[% Price above 20 EMA],"&gt;=0")/Table3[[#This Row],[Count]]</f>
        <v>0</v>
      </c>
      <c r="S55" s="2">
        <f>COUNTIFS(Table2[Sub-Sector],Table3[[#This Row],[Sub-Sector]],Table2[% Price above 50 EMA],"&gt;=0")/Table3[[#This Row],[Count]]</f>
        <v>0</v>
      </c>
      <c r="T55" s="2">
        <f>COUNTIFS(Table2[Sub-Sector],Table3[[#This Row],[Sub-Sector]],Table2[% Price above 200 EMA],"&gt;=0")/Table3[[#This Row],[Count]]</f>
        <v>0</v>
      </c>
      <c r="U55" s="2">
        <f>COUNTIFS(Table2[Sub-Sector],Table3[[#This Row],[Sub-Sector]],Table2[Rate of Change - Zone],"Positive")/Table3[[#This Row],[Count]]</f>
        <v>1</v>
      </c>
      <c r="V55" s="2">
        <f>COUNTIFS(Table2[Sub-Sector],Table3[[#This Row],[Sub-Sector]],Table2[Sharpe Ratio],"&gt;=0.10")/Table3[[#This Row],[Count]]</f>
        <v>0</v>
      </c>
      <c r="W5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513</v>
      </c>
      <c r="X55">
        <f>_xlfn.RANK.AVG(Table3[[#This Row],[Score]],Table3[Score],1)</f>
        <v>90.5</v>
      </c>
      <c r="Y5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236.5</v>
      </c>
      <c r="Z55">
        <f>_xlfn.RANK.AVG(Table3[[#This Row],[Score 2 ]],Table3[[Score 2 ]],1)</f>
        <v>53.5</v>
      </c>
    </row>
    <row r="56" spans="1:26" x14ac:dyDescent="0.3">
      <c r="A56" t="s">
        <v>620</v>
      </c>
      <c r="B56">
        <f>COUNTIFS(Table2[Sub-Sector],Table3[[#This Row],[Sub-Sector]])</f>
        <v>1</v>
      </c>
      <c r="C56" s="2">
        <f>COUNTIFS(Table2[Sub-Sector],Table3[[#This Row],[Sub-Sector]],Table2[Uptrend],"Uptrend")/Table3[[#This Row],[Count]]</f>
        <v>0</v>
      </c>
      <c r="D56" s="2">
        <f>COUNTIFS(Table2[Sub-Sector],Table3[[#This Row],[Sub-Sector]],Table2[1W Return vs Nifty],"&gt;=5")/Table3[[#This Row],[Count]]</f>
        <v>0</v>
      </c>
      <c r="E56" s="2">
        <f>COUNTIFS(Table2[Sub-Sector],Table3[[#This Row],[Sub-Sector]],Table2[1M Return vs Nifty],"&gt;=5")/Table3[[#This Row],[Count]]</f>
        <v>0</v>
      </c>
      <c r="F56" s="2">
        <f>COUNTIFS(Table2[Sub-Sector],Table3[[#This Row],[Sub-Sector]],Table2[6M Return vs Nifty],"&gt;=10")/Table3[[#This Row],[Count]]</f>
        <v>0</v>
      </c>
      <c r="G56" s="2">
        <f>COUNTIFS(Table2[Sub-Sector],Table3[[#This Row],[Sub-Sector]],Table2[1Y Return vs Nifty],"&gt;=10")/Table3[[#This Row],[Count]]</f>
        <v>1</v>
      </c>
      <c r="H56" s="2">
        <f>COUNTIFS(Table2[Sub-Sector],Table3[[#This Row],[Sub-Sector]],Table2[RSI Exponential â€“ 14D],"&gt;=50")/Table3[[#This Row],[Count]]</f>
        <v>1</v>
      </c>
      <c r="I56" s="2">
        <f>COUNTIFS(Table2[Sub-Sector],Table3[[#This Row],[Sub-Sector]],Table2[Relative Volume],"&gt;=1")/Table3[[#This Row],[Count]]</f>
        <v>0</v>
      </c>
      <c r="J56" s="2">
        <f>COUNTIFS(Table2[Sub-Sector],Table3[[#This Row],[Sub-Sector]],Table2[% Away From Day Low],"&gt;=0.05")/Table3[[#This Row],[Count]]</f>
        <v>0</v>
      </c>
      <c r="K56" s="2">
        <f>COUNTIFS(Table2[Sub-Sector],Table3[[#This Row],[Sub-Sector]],Table2[% Away From Day High],"&lt;=0.05")/Table3[[#This Row],[Count]]</f>
        <v>1</v>
      </c>
      <c r="L56" s="2">
        <f>COUNTIFS(Table2[Sub-Sector],Table3[[#This Row],[Sub-Sector]],Table2[% Away From Current Week Low],"&gt;=0.05")/Table3[[#This Row],[Count]]</f>
        <v>0</v>
      </c>
      <c r="M56" s="2">
        <f>COUNTIFS(Table2[Sub-Sector],Table3[[#This Row],[Sub-Sector]],Table2[% Away From Current Week High],"&lt;=0.05")/Table3[[#This Row],[Count]]</f>
        <v>1</v>
      </c>
      <c r="N56" s="2">
        <f>COUNTIFS(Table2[Sub-Sector],Table3[[#This Row],[Sub-Sector]],Table2[% Away From Current Month Low],"&gt;=0.05")/Table3[[#This Row],[Count]]</f>
        <v>1</v>
      </c>
      <c r="O56" s="2">
        <f>COUNTIFS(Table2[Sub-Sector],Table3[[#This Row],[Sub-Sector]],Table2[% Away From Current Month High],"&lt;=0.05")/Table3[[#This Row],[Count]]</f>
        <v>1</v>
      </c>
      <c r="P56" s="2">
        <f>COUNTIFS(Table2[Sub-Sector],Table3[[#This Row],[Sub-Sector]],Table2[% Away From 52W High],"&lt;=10")/Table3[[#This Row],[Count]]</f>
        <v>0</v>
      </c>
      <c r="Q56" s="2">
        <f>COUNTIFS(Table2[Sub-Sector],Table3[[#This Row],[Sub-Sector]],Table2[% Away From 52W Low],"&gt;=10")/Table3[[#This Row],[Count]]</f>
        <v>1</v>
      </c>
      <c r="R56" s="2">
        <f>COUNTIFS(Table2[Sub-Sector],Table3[[#This Row],[Sub-Sector]],Table2[% Price above 20 EMA],"&gt;=0")/Table3[[#This Row],[Count]]</f>
        <v>1</v>
      </c>
      <c r="S56" s="2">
        <f>COUNTIFS(Table2[Sub-Sector],Table3[[#This Row],[Sub-Sector]],Table2[% Price above 50 EMA],"&gt;=0")/Table3[[#This Row],[Count]]</f>
        <v>1</v>
      </c>
      <c r="T56" s="2">
        <f>COUNTIFS(Table2[Sub-Sector],Table3[[#This Row],[Sub-Sector]],Table2[% Price above 200 EMA],"&gt;=0")/Table3[[#This Row],[Count]]</f>
        <v>1</v>
      </c>
      <c r="U56" s="2">
        <f>COUNTIFS(Table2[Sub-Sector],Table3[[#This Row],[Sub-Sector]],Table2[Rate of Change - Zone],"Positive")/Table3[[#This Row],[Count]]</f>
        <v>1</v>
      </c>
      <c r="V56" s="2">
        <f>COUNTIFS(Table2[Sub-Sector],Table3[[#This Row],[Sub-Sector]],Table2[Sharpe Ratio],"&gt;=0.10")/Table3[[#This Row],[Count]]</f>
        <v>1</v>
      </c>
      <c r="W5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513</v>
      </c>
      <c r="X56">
        <f>_xlfn.RANK.AVG(Table3[[#This Row],[Score]],Table3[Score],1)</f>
        <v>90.5</v>
      </c>
      <c r="Y5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236.5</v>
      </c>
      <c r="Z56">
        <f>_xlfn.RANK.AVG(Table3[[#This Row],[Score 2 ]],Table3[[Score 2 ]],1)</f>
        <v>53.5</v>
      </c>
    </row>
    <row r="57" spans="1:26" x14ac:dyDescent="0.3">
      <c r="A57" t="s">
        <v>789</v>
      </c>
      <c r="B57">
        <f>COUNTIFS(Table2[Sub-Sector],Table3[[#This Row],[Sub-Sector]])</f>
        <v>1</v>
      </c>
      <c r="C57" s="2">
        <f>COUNTIFS(Table2[Sub-Sector],Table3[[#This Row],[Sub-Sector]],Table2[Uptrend],"Uptrend")/Table3[[#This Row],[Count]]</f>
        <v>1</v>
      </c>
      <c r="D57" s="2">
        <f>COUNTIFS(Table2[Sub-Sector],Table3[[#This Row],[Sub-Sector]],Table2[1W Return vs Nifty],"&gt;=5")/Table3[[#This Row],[Count]]</f>
        <v>0</v>
      </c>
      <c r="E57" s="2">
        <f>COUNTIFS(Table2[Sub-Sector],Table3[[#This Row],[Sub-Sector]],Table2[1M Return vs Nifty],"&gt;=5")/Table3[[#This Row],[Count]]</f>
        <v>0</v>
      </c>
      <c r="F57" s="2">
        <f>COUNTIFS(Table2[Sub-Sector],Table3[[#This Row],[Sub-Sector]],Table2[6M Return vs Nifty],"&gt;=10")/Table3[[#This Row],[Count]]</f>
        <v>1</v>
      </c>
      <c r="G57" s="2">
        <f>COUNTIFS(Table2[Sub-Sector],Table3[[#This Row],[Sub-Sector]],Table2[1Y Return vs Nifty],"&gt;=10")/Table3[[#This Row],[Count]]</f>
        <v>1</v>
      </c>
      <c r="H57" s="2">
        <f>COUNTIFS(Table2[Sub-Sector],Table3[[#This Row],[Sub-Sector]],Table2[RSI Exponential â€“ 14D],"&gt;=50")/Table3[[#This Row],[Count]]</f>
        <v>0</v>
      </c>
      <c r="I57" s="2">
        <f>COUNTIFS(Table2[Sub-Sector],Table3[[#This Row],[Sub-Sector]],Table2[Relative Volume],"&gt;=1")/Table3[[#This Row],[Count]]</f>
        <v>0</v>
      </c>
      <c r="J57" s="2">
        <f>COUNTIFS(Table2[Sub-Sector],Table3[[#This Row],[Sub-Sector]],Table2[% Away From Day Low],"&gt;=0.05")/Table3[[#This Row],[Count]]</f>
        <v>0</v>
      </c>
      <c r="K57" s="2">
        <f>COUNTIFS(Table2[Sub-Sector],Table3[[#This Row],[Sub-Sector]],Table2[% Away From Day High],"&lt;=0.05")/Table3[[#This Row],[Count]]</f>
        <v>1</v>
      </c>
      <c r="L57" s="2">
        <f>COUNTIFS(Table2[Sub-Sector],Table3[[#This Row],[Sub-Sector]],Table2[% Away From Current Week Low],"&gt;=0.05")/Table3[[#This Row],[Count]]</f>
        <v>0</v>
      </c>
      <c r="M57" s="2">
        <f>COUNTIFS(Table2[Sub-Sector],Table3[[#This Row],[Sub-Sector]],Table2[% Away From Current Week High],"&lt;=0.05")/Table3[[#This Row],[Count]]</f>
        <v>1</v>
      </c>
      <c r="N57" s="2">
        <f>COUNTIFS(Table2[Sub-Sector],Table3[[#This Row],[Sub-Sector]],Table2[% Away From Current Month Low],"&gt;=0.05")/Table3[[#This Row],[Count]]</f>
        <v>1</v>
      </c>
      <c r="O57" s="2">
        <f>COUNTIFS(Table2[Sub-Sector],Table3[[#This Row],[Sub-Sector]],Table2[% Away From Current Month High],"&lt;=0.05")/Table3[[#This Row],[Count]]</f>
        <v>0</v>
      </c>
      <c r="P57" s="2">
        <f>COUNTIFS(Table2[Sub-Sector],Table3[[#This Row],[Sub-Sector]],Table2[% Away From 52W High],"&lt;=10")/Table3[[#This Row],[Count]]</f>
        <v>1</v>
      </c>
      <c r="Q57" s="2">
        <f>COUNTIFS(Table2[Sub-Sector],Table3[[#This Row],[Sub-Sector]],Table2[% Away From 52W Low],"&gt;=10")/Table3[[#This Row],[Count]]</f>
        <v>1</v>
      </c>
      <c r="R57" s="2">
        <f>COUNTIFS(Table2[Sub-Sector],Table3[[#This Row],[Sub-Sector]],Table2[% Price above 20 EMA],"&gt;=0")/Table3[[#This Row],[Count]]</f>
        <v>1</v>
      </c>
      <c r="S57" s="2">
        <f>COUNTIFS(Table2[Sub-Sector],Table3[[#This Row],[Sub-Sector]],Table2[% Price above 50 EMA],"&gt;=0")/Table3[[#This Row],[Count]]</f>
        <v>1</v>
      </c>
      <c r="T57" s="2">
        <f>COUNTIFS(Table2[Sub-Sector],Table3[[#This Row],[Sub-Sector]],Table2[% Price above 200 EMA],"&gt;=0")/Table3[[#This Row],[Count]]</f>
        <v>1</v>
      </c>
      <c r="U57" s="2">
        <f>COUNTIFS(Table2[Sub-Sector],Table3[[#This Row],[Sub-Sector]],Table2[Rate of Change - Zone],"Positive")/Table3[[#This Row],[Count]]</f>
        <v>0</v>
      </c>
      <c r="V57" s="2">
        <f>COUNTIFS(Table2[Sub-Sector],Table3[[#This Row],[Sub-Sector]],Table2[Sharpe Ratio],"&gt;=0.10")/Table3[[#This Row],[Count]]</f>
        <v>0</v>
      </c>
      <c r="W5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417</v>
      </c>
      <c r="X57">
        <f>_xlfn.RANK.AVG(Table3[[#This Row],[Score]],Table3[Score],1)</f>
        <v>55</v>
      </c>
      <c r="Y5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236.5</v>
      </c>
      <c r="Z57">
        <f>_xlfn.RANK.AVG(Table3[[#This Row],[Score 2 ]],Table3[[Score 2 ]],1)</f>
        <v>53.5</v>
      </c>
    </row>
    <row r="58" spans="1:26" x14ac:dyDescent="0.3">
      <c r="A58" t="s">
        <v>1648</v>
      </c>
      <c r="B58">
        <f>COUNTIFS(Table2[Sub-Sector],Table3[[#This Row],[Sub-Sector]])</f>
        <v>1</v>
      </c>
      <c r="C58" s="2">
        <f>COUNTIFS(Table2[Sub-Sector],Table3[[#This Row],[Sub-Sector]],Table2[Uptrend],"Uptrend")/Table3[[#This Row],[Count]]</f>
        <v>1</v>
      </c>
      <c r="D58" s="2">
        <f>COUNTIFS(Table2[Sub-Sector],Table3[[#This Row],[Sub-Sector]],Table2[1W Return vs Nifty],"&gt;=5")/Table3[[#This Row],[Count]]</f>
        <v>0</v>
      </c>
      <c r="E58" s="2">
        <f>COUNTIFS(Table2[Sub-Sector],Table3[[#This Row],[Sub-Sector]],Table2[1M Return vs Nifty],"&gt;=5")/Table3[[#This Row],[Count]]</f>
        <v>0</v>
      </c>
      <c r="F58" s="2">
        <f>COUNTIFS(Table2[Sub-Sector],Table3[[#This Row],[Sub-Sector]],Table2[6M Return vs Nifty],"&gt;=10")/Table3[[#This Row],[Count]]</f>
        <v>1</v>
      </c>
      <c r="G58" s="2">
        <f>COUNTIFS(Table2[Sub-Sector],Table3[[#This Row],[Sub-Sector]],Table2[1Y Return vs Nifty],"&gt;=10")/Table3[[#This Row],[Count]]</f>
        <v>1</v>
      </c>
      <c r="H58" s="2">
        <f>COUNTIFS(Table2[Sub-Sector],Table3[[#This Row],[Sub-Sector]],Table2[RSI Exponential â€“ 14D],"&gt;=50")/Table3[[#This Row],[Count]]</f>
        <v>0</v>
      </c>
      <c r="I58" s="2">
        <f>COUNTIFS(Table2[Sub-Sector],Table3[[#This Row],[Sub-Sector]],Table2[Relative Volume],"&gt;=1")/Table3[[#This Row],[Count]]</f>
        <v>0</v>
      </c>
      <c r="J58" s="2">
        <f>COUNTIFS(Table2[Sub-Sector],Table3[[#This Row],[Sub-Sector]],Table2[% Away From Day Low],"&gt;=0.05")/Table3[[#This Row],[Count]]</f>
        <v>0</v>
      </c>
      <c r="K58" s="2">
        <f>COUNTIFS(Table2[Sub-Sector],Table3[[#This Row],[Sub-Sector]],Table2[% Away From Day High],"&lt;=0.05")/Table3[[#This Row],[Count]]</f>
        <v>1</v>
      </c>
      <c r="L58" s="2">
        <f>COUNTIFS(Table2[Sub-Sector],Table3[[#This Row],[Sub-Sector]],Table2[% Away From Current Week Low],"&gt;=0.05")/Table3[[#This Row],[Count]]</f>
        <v>0</v>
      </c>
      <c r="M58" s="2">
        <f>COUNTIFS(Table2[Sub-Sector],Table3[[#This Row],[Sub-Sector]],Table2[% Away From Current Week High],"&lt;=0.05")/Table3[[#This Row],[Count]]</f>
        <v>1</v>
      </c>
      <c r="N58" s="2">
        <f>COUNTIFS(Table2[Sub-Sector],Table3[[#This Row],[Sub-Sector]],Table2[% Away From Current Month Low],"&gt;=0.05")/Table3[[#This Row],[Count]]</f>
        <v>0</v>
      </c>
      <c r="O58" s="2">
        <f>COUNTIFS(Table2[Sub-Sector],Table3[[#This Row],[Sub-Sector]],Table2[% Away From Current Month High],"&lt;=0.05")/Table3[[#This Row],[Count]]</f>
        <v>1</v>
      </c>
      <c r="P58" s="2">
        <f>COUNTIFS(Table2[Sub-Sector],Table3[[#This Row],[Sub-Sector]],Table2[% Away From 52W High],"&lt;=10")/Table3[[#This Row],[Count]]</f>
        <v>0</v>
      </c>
      <c r="Q58" s="2">
        <f>COUNTIFS(Table2[Sub-Sector],Table3[[#This Row],[Sub-Sector]],Table2[% Away From 52W Low],"&gt;=10")/Table3[[#This Row],[Count]]</f>
        <v>1</v>
      </c>
      <c r="R58" s="2">
        <f>COUNTIFS(Table2[Sub-Sector],Table3[[#This Row],[Sub-Sector]],Table2[% Price above 20 EMA],"&gt;=0")/Table3[[#This Row],[Count]]</f>
        <v>0</v>
      </c>
      <c r="S58" s="2">
        <f>COUNTIFS(Table2[Sub-Sector],Table3[[#This Row],[Sub-Sector]],Table2[% Price above 50 EMA],"&gt;=0")/Table3[[#This Row],[Count]]</f>
        <v>1</v>
      </c>
      <c r="T58" s="2">
        <f>COUNTIFS(Table2[Sub-Sector],Table3[[#This Row],[Sub-Sector]],Table2[% Price above 200 EMA],"&gt;=0")/Table3[[#This Row],[Count]]</f>
        <v>1</v>
      </c>
      <c r="U58" s="2">
        <f>COUNTIFS(Table2[Sub-Sector],Table3[[#This Row],[Sub-Sector]],Table2[Rate of Change - Zone],"Positive")/Table3[[#This Row],[Count]]</f>
        <v>0</v>
      </c>
      <c r="V58" s="2">
        <f>COUNTIFS(Table2[Sub-Sector],Table3[[#This Row],[Sub-Sector]],Table2[Sharpe Ratio],"&gt;=0.10")/Table3[[#This Row],[Count]]</f>
        <v>0</v>
      </c>
      <c r="W5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417</v>
      </c>
      <c r="X58">
        <f>_xlfn.RANK.AVG(Table3[[#This Row],[Score]],Table3[Score],1)</f>
        <v>55</v>
      </c>
      <c r="Y5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236.5</v>
      </c>
      <c r="Z58">
        <f>_xlfn.RANK.AVG(Table3[[#This Row],[Score 2 ]],Table3[[Score 2 ]],1)</f>
        <v>53.5</v>
      </c>
    </row>
    <row r="59" spans="1:26" x14ac:dyDescent="0.3">
      <c r="A59" t="s">
        <v>332</v>
      </c>
      <c r="B59">
        <f>COUNTIFS(Table2[Sub-Sector],Table3[[#This Row],[Sub-Sector]])</f>
        <v>1</v>
      </c>
      <c r="C59" s="2">
        <f>COUNTIFS(Table2[Sub-Sector],Table3[[#This Row],[Sub-Sector]],Table2[Uptrend],"Uptrend")/Table3[[#This Row],[Count]]</f>
        <v>1</v>
      </c>
      <c r="D59" s="2">
        <f>COUNTIFS(Table2[Sub-Sector],Table3[[#This Row],[Sub-Sector]],Table2[1W Return vs Nifty],"&gt;=5")/Table3[[#This Row],[Count]]</f>
        <v>0</v>
      </c>
      <c r="E59" s="2">
        <f>COUNTIFS(Table2[Sub-Sector],Table3[[#This Row],[Sub-Sector]],Table2[1M Return vs Nifty],"&gt;=5")/Table3[[#This Row],[Count]]</f>
        <v>0</v>
      </c>
      <c r="F59" s="2">
        <f>COUNTIFS(Table2[Sub-Sector],Table3[[#This Row],[Sub-Sector]],Table2[6M Return vs Nifty],"&gt;=10")/Table3[[#This Row],[Count]]</f>
        <v>0</v>
      </c>
      <c r="G59" s="2">
        <f>COUNTIFS(Table2[Sub-Sector],Table3[[#This Row],[Sub-Sector]],Table2[1Y Return vs Nifty],"&gt;=10")/Table3[[#This Row],[Count]]</f>
        <v>0</v>
      </c>
      <c r="H59" s="2">
        <f>COUNTIFS(Table2[Sub-Sector],Table3[[#This Row],[Sub-Sector]],Table2[RSI Exponential â€“ 14D],"&gt;=50")/Table3[[#This Row],[Count]]</f>
        <v>1</v>
      </c>
      <c r="I59" s="2">
        <f>COUNTIFS(Table2[Sub-Sector],Table3[[#This Row],[Sub-Sector]],Table2[Relative Volume],"&gt;=1")/Table3[[#This Row],[Count]]</f>
        <v>1</v>
      </c>
      <c r="J59" s="2">
        <f>COUNTIFS(Table2[Sub-Sector],Table3[[#This Row],[Sub-Sector]],Table2[% Away From Day Low],"&gt;=0.05")/Table3[[#This Row],[Count]]</f>
        <v>0</v>
      </c>
      <c r="K59" s="2">
        <f>COUNTIFS(Table2[Sub-Sector],Table3[[#This Row],[Sub-Sector]],Table2[% Away From Day High],"&lt;=0.05")/Table3[[#This Row],[Count]]</f>
        <v>1</v>
      </c>
      <c r="L59" s="2">
        <f>COUNTIFS(Table2[Sub-Sector],Table3[[#This Row],[Sub-Sector]],Table2[% Away From Current Week Low],"&gt;=0.05")/Table3[[#This Row],[Count]]</f>
        <v>0</v>
      </c>
      <c r="M59" s="2">
        <f>COUNTIFS(Table2[Sub-Sector],Table3[[#This Row],[Sub-Sector]],Table2[% Away From Current Week High],"&lt;=0.05")/Table3[[#This Row],[Count]]</f>
        <v>1</v>
      </c>
      <c r="N59" s="2">
        <f>COUNTIFS(Table2[Sub-Sector],Table3[[#This Row],[Sub-Sector]],Table2[% Away From Current Month Low],"&gt;=0.05")/Table3[[#This Row],[Count]]</f>
        <v>1</v>
      </c>
      <c r="O59" s="2">
        <f>COUNTIFS(Table2[Sub-Sector],Table3[[#This Row],[Sub-Sector]],Table2[% Away From Current Month High],"&lt;=0.05")/Table3[[#This Row],[Count]]</f>
        <v>1</v>
      </c>
      <c r="P59" s="2">
        <f>COUNTIFS(Table2[Sub-Sector],Table3[[#This Row],[Sub-Sector]],Table2[% Away From 52W High],"&lt;=10")/Table3[[#This Row],[Count]]</f>
        <v>1</v>
      </c>
      <c r="Q59" s="2">
        <f>COUNTIFS(Table2[Sub-Sector],Table3[[#This Row],[Sub-Sector]],Table2[% Away From 52W Low],"&gt;=10")/Table3[[#This Row],[Count]]</f>
        <v>1</v>
      </c>
      <c r="R59" s="2">
        <f>COUNTIFS(Table2[Sub-Sector],Table3[[#This Row],[Sub-Sector]],Table2[% Price above 20 EMA],"&gt;=0")/Table3[[#This Row],[Count]]</f>
        <v>1</v>
      </c>
      <c r="S59" s="2">
        <f>COUNTIFS(Table2[Sub-Sector],Table3[[#This Row],[Sub-Sector]],Table2[% Price above 50 EMA],"&gt;=0")/Table3[[#This Row],[Count]]</f>
        <v>1</v>
      </c>
      <c r="T59" s="2">
        <f>COUNTIFS(Table2[Sub-Sector],Table3[[#This Row],[Sub-Sector]],Table2[% Price above 200 EMA],"&gt;=0")/Table3[[#This Row],[Count]]</f>
        <v>1</v>
      </c>
      <c r="U59" s="2">
        <f>COUNTIFS(Table2[Sub-Sector],Table3[[#This Row],[Sub-Sector]],Table2[Rate of Change - Zone],"Positive")/Table3[[#This Row],[Count]]</f>
        <v>1</v>
      </c>
      <c r="V59" s="2">
        <f>COUNTIFS(Table2[Sub-Sector],Table3[[#This Row],[Sub-Sector]],Table2[Sharpe Ratio],"&gt;=0.10")/Table3[[#This Row],[Count]]</f>
        <v>1</v>
      </c>
      <c r="W5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419.5</v>
      </c>
      <c r="X59">
        <f>_xlfn.RANK.AVG(Table3[[#This Row],[Score]],Table3[Score],1)</f>
        <v>58.5</v>
      </c>
      <c r="Y5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</v>
      </c>
      <c r="Z59">
        <f>_xlfn.RANK.AVG(Table3[[#This Row],[Score 2 ]],Table3[[Score 2 ]],1)</f>
        <v>59.5</v>
      </c>
    </row>
    <row r="60" spans="1:26" x14ac:dyDescent="0.3">
      <c r="A60" t="s">
        <v>343</v>
      </c>
      <c r="B60">
        <f>COUNTIFS(Table2[Sub-Sector],Table3[[#This Row],[Sub-Sector]])</f>
        <v>1</v>
      </c>
      <c r="C60" s="2">
        <f>COUNTIFS(Table2[Sub-Sector],Table3[[#This Row],[Sub-Sector]],Table2[Uptrend],"Uptrend")/Table3[[#This Row],[Count]]</f>
        <v>1</v>
      </c>
      <c r="D60" s="2">
        <f>COUNTIFS(Table2[Sub-Sector],Table3[[#This Row],[Sub-Sector]],Table2[1W Return vs Nifty],"&gt;=5")/Table3[[#This Row],[Count]]</f>
        <v>0</v>
      </c>
      <c r="E60" s="2">
        <f>COUNTIFS(Table2[Sub-Sector],Table3[[#This Row],[Sub-Sector]],Table2[1M Return vs Nifty],"&gt;=5")/Table3[[#This Row],[Count]]</f>
        <v>1</v>
      </c>
      <c r="F60" s="2">
        <f>COUNTIFS(Table2[Sub-Sector],Table3[[#This Row],[Sub-Sector]],Table2[6M Return vs Nifty],"&gt;=10")/Table3[[#This Row],[Count]]</f>
        <v>0</v>
      </c>
      <c r="G60" s="2">
        <f>COUNTIFS(Table2[Sub-Sector],Table3[[#This Row],[Sub-Sector]],Table2[1Y Return vs Nifty],"&gt;=10")/Table3[[#This Row],[Count]]</f>
        <v>0</v>
      </c>
      <c r="H60" s="2">
        <f>COUNTIFS(Table2[Sub-Sector],Table3[[#This Row],[Sub-Sector]],Table2[RSI Exponential â€“ 14D],"&gt;=50")/Table3[[#This Row],[Count]]</f>
        <v>1</v>
      </c>
      <c r="I60" s="2">
        <f>COUNTIFS(Table2[Sub-Sector],Table3[[#This Row],[Sub-Sector]],Table2[Relative Volume],"&gt;=1")/Table3[[#This Row],[Count]]</f>
        <v>1</v>
      </c>
      <c r="J60" s="2">
        <f>COUNTIFS(Table2[Sub-Sector],Table3[[#This Row],[Sub-Sector]],Table2[% Away From Day Low],"&gt;=0.05")/Table3[[#This Row],[Count]]</f>
        <v>0</v>
      </c>
      <c r="K60" s="2">
        <f>COUNTIFS(Table2[Sub-Sector],Table3[[#This Row],[Sub-Sector]],Table2[% Away From Day High],"&lt;=0.05")/Table3[[#This Row],[Count]]</f>
        <v>1</v>
      </c>
      <c r="L60" s="2">
        <f>COUNTIFS(Table2[Sub-Sector],Table3[[#This Row],[Sub-Sector]],Table2[% Away From Current Week Low],"&gt;=0.05")/Table3[[#This Row],[Count]]</f>
        <v>0</v>
      </c>
      <c r="M60" s="2">
        <f>COUNTIFS(Table2[Sub-Sector],Table3[[#This Row],[Sub-Sector]],Table2[% Away From Current Week High],"&lt;=0.05")/Table3[[#This Row],[Count]]</f>
        <v>1</v>
      </c>
      <c r="N60" s="2">
        <f>COUNTIFS(Table2[Sub-Sector],Table3[[#This Row],[Sub-Sector]],Table2[% Away From Current Month Low],"&gt;=0.05")/Table3[[#This Row],[Count]]</f>
        <v>1</v>
      </c>
      <c r="O60" s="2">
        <f>COUNTIFS(Table2[Sub-Sector],Table3[[#This Row],[Sub-Sector]],Table2[% Away From Current Month High],"&lt;=0.05")/Table3[[#This Row],[Count]]</f>
        <v>1</v>
      </c>
      <c r="P60" s="2">
        <f>COUNTIFS(Table2[Sub-Sector],Table3[[#This Row],[Sub-Sector]],Table2[% Away From 52W High],"&lt;=10")/Table3[[#This Row],[Count]]</f>
        <v>1</v>
      </c>
      <c r="Q60" s="2">
        <f>COUNTIFS(Table2[Sub-Sector],Table3[[#This Row],[Sub-Sector]],Table2[% Away From 52W Low],"&gt;=10")/Table3[[#This Row],[Count]]</f>
        <v>1</v>
      </c>
      <c r="R60" s="2">
        <f>COUNTIFS(Table2[Sub-Sector],Table3[[#This Row],[Sub-Sector]],Table2[% Price above 20 EMA],"&gt;=0")/Table3[[#This Row],[Count]]</f>
        <v>1</v>
      </c>
      <c r="S60" s="2">
        <f>COUNTIFS(Table2[Sub-Sector],Table3[[#This Row],[Sub-Sector]],Table2[% Price above 50 EMA],"&gt;=0")/Table3[[#This Row],[Count]]</f>
        <v>1</v>
      </c>
      <c r="T60" s="2">
        <f>COUNTIFS(Table2[Sub-Sector],Table3[[#This Row],[Sub-Sector]],Table2[% Price above 200 EMA],"&gt;=0")/Table3[[#This Row],[Count]]</f>
        <v>1</v>
      </c>
      <c r="U60" s="2">
        <f>COUNTIFS(Table2[Sub-Sector],Table3[[#This Row],[Sub-Sector]],Table2[Rate of Change - Zone],"Positive")/Table3[[#This Row],[Count]]</f>
        <v>1</v>
      </c>
      <c r="V60" s="2">
        <f>COUNTIFS(Table2[Sub-Sector],Table3[[#This Row],[Sub-Sector]],Table2[Sharpe Ratio],"&gt;=0.10")/Table3[[#This Row],[Count]]</f>
        <v>0</v>
      </c>
      <c r="W6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332</v>
      </c>
      <c r="X60">
        <f>_xlfn.RANK.AVG(Table3[[#This Row],[Score]],Table3[Score],1)</f>
        <v>31</v>
      </c>
      <c r="Y6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</v>
      </c>
      <c r="Z60">
        <f>_xlfn.RANK.AVG(Table3[[#This Row],[Score 2 ]],Table3[[Score 2 ]],1)</f>
        <v>59.5</v>
      </c>
    </row>
    <row r="61" spans="1:26" x14ac:dyDescent="0.3">
      <c r="A61" t="s">
        <v>364</v>
      </c>
      <c r="B61">
        <f>COUNTIFS(Table2[Sub-Sector],Table3[[#This Row],[Sub-Sector]])</f>
        <v>2</v>
      </c>
      <c r="C61" s="2">
        <f>COUNTIFS(Table2[Sub-Sector],Table3[[#This Row],[Sub-Sector]],Table2[Uptrend],"Uptrend")/Table3[[#This Row],[Count]]</f>
        <v>0.5</v>
      </c>
      <c r="D61" s="2">
        <f>COUNTIFS(Table2[Sub-Sector],Table3[[#This Row],[Sub-Sector]],Table2[1W Return vs Nifty],"&gt;=5")/Table3[[#This Row],[Count]]</f>
        <v>0</v>
      </c>
      <c r="E61" s="2">
        <f>COUNTIFS(Table2[Sub-Sector],Table3[[#This Row],[Sub-Sector]],Table2[1M Return vs Nifty],"&gt;=5")/Table3[[#This Row],[Count]]</f>
        <v>0</v>
      </c>
      <c r="F61" s="2">
        <f>COUNTIFS(Table2[Sub-Sector],Table3[[#This Row],[Sub-Sector]],Table2[6M Return vs Nifty],"&gt;=10")/Table3[[#This Row],[Count]]</f>
        <v>1</v>
      </c>
      <c r="G61" s="2">
        <f>COUNTIFS(Table2[Sub-Sector],Table3[[#This Row],[Sub-Sector]],Table2[1Y Return vs Nifty],"&gt;=10")/Table3[[#This Row],[Count]]</f>
        <v>0.5</v>
      </c>
      <c r="H61" s="2">
        <f>COUNTIFS(Table2[Sub-Sector],Table3[[#This Row],[Sub-Sector]],Table2[RSI Exponential â€“ 14D],"&gt;=50")/Table3[[#This Row],[Count]]</f>
        <v>0.5</v>
      </c>
      <c r="I61" s="2">
        <f>COUNTIFS(Table2[Sub-Sector],Table3[[#This Row],[Sub-Sector]],Table2[Relative Volume],"&gt;=1")/Table3[[#This Row],[Count]]</f>
        <v>0</v>
      </c>
      <c r="J61" s="2">
        <f>COUNTIFS(Table2[Sub-Sector],Table3[[#This Row],[Sub-Sector]],Table2[% Away From Day Low],"&gt;=0.05")/Table3[[#This Row],[Count]]</f>
        <v>0</v>
      </c>
      <c r="K61" s="2">
        <f>COUNTIFS(Table2[Sub-Sector],Table3[[#This Row],[Sub-Sector]],Table2[% Away From Day High],"&lt;=0.05")/Table3[[#This Row],[Count]]</f>
        <v>1</v>
      </c>
      <c r="L61" s="2">
        <f>COUNTIFS(Table2[Sub-Sector],Table3[[#This Row],[Sub-Sector]],Table2[% Away From Current Week Low],"&gt;=0.05")/Table3[[#This Row],[Count]]</f>
        <v>0</v>
      </c>
      <c r="M61" s="2">
        <f>COUNTIFS(Table2[Sub-Sector],Table3[[#This Row],[Sub-Sector]],Table2[% Away From Current Week High],"&lt;=0.05")/Table3[[#This Row],[Count]]</f>
        <v>1</v>
      </c>
      <c r="N61" s="2">
        <f>COUNTIFS(Table2[Sub-Sector],Table3[[#This Row],[Sub-Sector]],Table2[% Away From Current Month Low],"&gt;=0.05")/Table3[[#This Row],[Count]]</f>
        <v>0.5</v>
      </c>
      <c r="O61" s="2">
        <f>COUNTIFS(Table2[Sub-Sector],Table3[[#This Row],[Sub-Sector]],Table2[% Away From Current Month High],"&lt;=0.05")/Table3[[#This Row],[Count]]</f>
        <v>0.5</v>
      </c>
      <c r="P61" s="2">
        <f>COUNTIFS(Table2[Sub-Sector],Table3[[#This Row],[Sub-Sector]],Table2[% Away From 52W High],"&lt;=10")/Table3[[#This Row],[Count]]</f>
        <v>0.5</v>
      </c>
      <c r="Q61" s="2">
        <f>COUNTIFS(Table2[Sub-Sector],Table3[[#This Row],[Sub-Sector]],Table2[% Away From 52W Low],"&gt;=10")/Table3[[#This Row],[Count]]</f>
        <v>1</v>
      </c>
      <c r="R61" s="2">
        <f>COUNTIFS(Table2[Sub-Sector],Table3[[#This Row],[Sub-Sector]],Table2[% Price above 20 EMA],"&gt;=0")/Table3[[#This Row],[Count]]</f>
        <v>0.5</v>
      </c>
      <c r="S61" s="2">
        <f>COUNTIFS(Table2[Sub-Sector],Table3[[#This Row],[Sub-Sector]],Table2[% Price above 50 EMA],"&gt;=0")/Table3[[#This Row],[Count]]</f>
        <v>1</v>
      </c>
      <c r="T61" s="2">
        <f>COUNTIFS(Table2[Sub-Sector],Table3[[#This Row],[Sub-Sector]],Table2[% Price above 200 EMA],"&gt;=0")/Table3[[#This Row],[Count]]</f>
        <v>1</v>
      </c>
      <c r="U61" s="2">
        <f>COUNTIFS(Table2[Sub-Sector],Table3[[#This Row],[Sub-Sector]],Table2[Rate of Change - Zone],"Positive")/Table3[[#This Row],[Count]]</f>
        <v>0.5</v>
      </c>
      <c r="V61" s="2">
        <f>COUNTIFS(Table2[Sub-Sector],Table3[[#This Row],[Sub-Sector]],Table2[Sharpe Ratio],"&gt;=0.10")/Table3[[#This Row],[Count]]</f>
        <v>1</v>
      </c>
      <c r="W6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481.5</v>
      </c>
      <c r="X61">
        <f>_xlfn.RANK.AVG(Table3[[#This Row],[Score]],Table3[Score],1)</f>
        <v>74</v>
      </c>
      <c r="Y6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</v>
      </c>
      <c r="Z61">
        <f>_xlfn.RANK.AVG(Table3[[#This Row],[Score 2 ]],Table3[[Score 2 ]],1)</f>
        <v>59.5</v>
      </c>
    </row>
    <row r="62" spans="1:26" x14ac:dyDescent="0.3">
      <c r="A62" t="s">
        <v>507</v>
      </c>
      <c r="B62">
        <f>COUNTIFS(Table2[Sub-Sector],Table3[[#This Row],[Sub-Sector]])</f>
        <v>1</v>
      </c>
      <c r="C62" s="2">
        <f>COUNTIFS(Table2[Sub-Sector],Table3[[#This Row],[Sub-Sector]],Table2[Uptrend],"Uptrend")/Table3[[#This Row],[Count]]</f>
        <v>1</v>
      </c>
      <c r="D62" s="2">
        <f>COUNTIFS(Table2[Sub-Sector],Table3[[#This Row],[Sub-Sector]],Table2[1W Return vs Nifty],"&gt;=5")/Table3[[#This Row],[Count]]</f>
        <v>0</v>
      </c>
      <c r="E62" s="2">
        <f>COUNTIFS(Table2[Sub-Sector],Table3[[#This Row],[Sub-Sector]],Table2[1M Return vs Nifty],"&gt;=5")/Table3[[#This Row],[Count]]</f>
        <v>0</v>
      </c>
      <c r="F62" s="2">
        <f>COUNTIFS(Table2[Sub-Sector],Table3[[#This Row],[Sub-Sector]],Table2[6M Return vs Nifty],"&gt;=10")/Table3[[#This Row],[Count]]</f>
        <v>1</v>
      </c>
      <c r="G62" s="2">
        <f>COUNTIFS(Table2[Sub-Sector],Table3[[#This Row],[Sub-Sector]],Table2[1Y Return vs Nifty],"&gt;=10")/Table3[[#This Row],[Count]]</f>
        <v>0</v>
      </c>
      <c r="H62" s="2">
        <f>COUNTIFS(Table2[Sub-Sector],Table3[[#This Row],[Sub-Sector]],Table2[RSI Exponential â€“ 14D],"&gt;=50")/Table3[[#This Row],[Count]]</f>
        <v>0</v>
      </c>
      <c r="I62" s="2">
        <f>COUNTIFS(Table2[Sub-Sector],Table3[[#This Row],[Sub-Sector]],Table2[Relative Volume],"&gt;=1")/Table3[[#This Row],[Count]]</f>
        <v>1</v>
      </c>
      <c r="J62" s="2">
        <f>COUNTIFS(Table2[Sub-Sector],Table3[[#This Row],[Sub-Sector]],Table2[% Away From Day Low],"&gt;=0.05")/Table3[[#This Row],[Count]]</f>
        <v>0</v>
      </c>
      <c r="K62" s="2">
        <f>COUNTIFS(Table2[Sub-Sector],Table3[[#This Row],[Sub-Sector]],Table2[% Away From Day High],"&lt;=0.05")/Table3[[#This Row],[Count]]</f>
        <v>1</v>
      </c>
      <c r="L62" s="2">
        <f>COUNTIFS(Table2[Sub-Sector],Table3[[#This Row],[Sub-Sector]],Table2[% Away From Current Week Low],"&gt;=0.05")/Table3[[#This Row],[Count]]</f>
        <v>0</v>
      </c>
      <c r="M62" s="2">
        <f>COUNTIFS(Table2[Sub-Sector],Table3[[#This Row],[Sub-Sector]],Table2[% Away From Current Week High],"&lt;=0.05")/Table3[[#This Row],[Count]]</f>
        <v>1</v>
      </c>
      <c r="N62" s="2">
        <f>COUNTIFS(Table2[Sub-Sector],Table3[[#This Row],[Sub-Sector]],Table2[% Away From Current Month Low],"&gt;=0.05")/Table3[[#This Row],[Count]]</f>
        <v>1</v>
      </c>
      <c r="O62" s="2">
        <f>COUNTIFS(Table2[Sub-Sector],Table3[[#This Row],[Sub-Sector]],Table2[% Away From Current Month High],"&lt;=0.05")/Table3[[#This Row],[Count]]</f>
        <v>0</v>
      </c>
      <c r="P62" s="2">
        <f>COUNTIFS(Table2[Sub-Sector],Table3[[#This Row],[Sub-Sector]],Table2[% Away From 52W High],"&lt;=10")/Table3[[#This Row],[Count]]</f>
        <v>1</v>
      </c>
      <c r="Q62" s="2">
        <f>COUNTIFS(Table2[Sub-Sector],Table3[[#This Row],[Sub-Sector]],Table2[% Away From 52W Low],"&gt;=10")/Table3[[#This Row],[Count]]</f>
        <v>1</v>
      </c>
      <c r="R62" s="2">
        <f>COUNTIFS(Table2[Sub-Sector],Table3[[#This Row],[Sub-Sector]],Table2[% Price above 20 EMA],"&gt;=0")/Table3[[#This Row],[Count]]</f>
        <v>1</v>
      </c>
      <c r="S62" s="2">
        <f>COUNTIFS(Table2[Sub-Sector],Table3[[#This Row],[Sub-Sector]],Table2[% Price above 50 EMA],"&gt;=0")/Table3[[#This Row],[Count]]</f>
        <v>1</v>
      </c>
      <c r="T62" s="2">
        <f>COUNTIFS(Table2[Sub-Sector],Table3[[#This Row],[Sub-Sector]],Table2[% Price above 200 EMA],"&gt;=0")/Table3[[#This Row],[Count]]</f>
        <v>1</v>
      </c>
      <c r="U62" s="2">
        <f>COUNTIFS(Table2[Sub-Sector],Table3[[#This Row],[Sub-Sector]],Table2[Rate of Change - Zone],"Positive")/Table3[[#This Row],[Count]]</f>
        <v>0</v>
      </c>
      <c r="V62" s="2">
        <f>COUNTIFS(Table2[Sub-Sector],Table3[[#This Row],[Sub-Sector]],Table2[Sharpe Ratio],"&gt;=0.10")/Table3[[#This Row],[Count]]</f>
        <v>0</v>
      </c>
      <c r="W6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419.5</v>
      </c>
      <c r="X62">
        <f>_xlfn.RANK.AVG(Table3[[#This Row],[Score]],Table3[Score],1)</f>
        <v>58.5</v>
      </c>
      <c r="Y6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</v>
      </c>
      <c r="Z62">
        <f>_xlfn.RANK.AVG(Table3[[#This Row],[Score 2 ]],Table3[[Score 2 ]],1)</f>
        <v>59.5</v>
      </c>
    </row>
    <row r="63" spans="1:26" x14ac:dyDescent="0.3">
      <c r="A63" t="s">
        <v>223</v>
      </c>
      <c r="B63">
        <f>COUNTIFS(Table2[Sub-Sector],Table3[[#This Row],[Sub-Sector]])</f>
        <v>3</v>
      </c>
      <c r="C63" s="2">
        <f>COUNTIFS(Table2[Sub-Sector],Table3[[#This Row],[Sub-Sector]],Table2[Uptrend],"Uptrend")/Table3[[#This Row],[Count]]</f>
        <v>0.66666666666666663</v>
      </c>
      <c r="D63" s="2">
        <f>COUNTIFS(Table2[Sub-Sector],Table3[[#This Row],[Sub-Sector]],Table2[1W Return vs Nifty],"&gt;=5")/Table3[[#This Row],[Count]]</f>
        <v>0.33333333333333331</v>
      </c>
      <c r="E63" s="2">
        <f>COUNTIFS(Table2[Sub-Sector],Table3[[#This Row],[Sub-Sector]],Table2[1M Return vs Nifty],"&gt;=5")/Table3[[#This Row],[Count]]</f>
        <v>0.33333333333333331</v>
      </c>
      <c r="F63" s="2">
        <f>COUNTIFS(Table2[Sub-Sector],Table3[[#This Row],[Sub-Sector]],Table2[6M Return vs Nifty],"&gt;=10")/Table3[[#This Row],[Count]]</f>
        <v>0</v>
      </c>
      <c r="G63" s="2">
        <f>COUNTIFS(Table2[Sub-Sector],Table3[[#This Row],[Sub-Sector]],Table2[1Y Return vs Nifty],"&gt;=10")/Table3[[#This Row],[Count]]</f>
        <v>0.66666666666666663</v>
      </c>
      <c r="H63" s="2">
        <f>COUNTIFS(Table2[Sub-Sector],Table3[[#This Row],[Sub-Sector]],Table2[RSI Exponential â€“ 14D],"&gt;=50")/Table3[[#This Row],[Count]]</f>
        <v>0.66666666666666663</v>
      </c>
      <c r="I63" s="2">
        <f>COUNTIFS(Table2[Sub-Sector],Table3[[#This Row],[Sub-Sector]],Table2[Relative Volume],"&gt;=1")/Table3[[#This Row],[Count]]</f>
        <v>0.33333333333333331</v>
      </c>
      <c r="J63" s="2">
        <f>COUNTIFS(Table2[Sub-Sector],Table3[[#This Row],[Sub-Sector]],Table2[% Away From Day Low],"&gt;=0.05")/Table3[[#This Row],[Count]]</f>
        <v>0.33333333333333331</v>
      </c>
      <c r="K63" s="2">
        <f>COUNTIFS(Table2[Sub-Sector],Table3[[#This Row],[Sub-Sector]],Table2[% Away From Day High],"&lt;=0.05")/Table3[[#This Row],[Count]]</f>
        <v>1</v>
      </c>
      <c r="L63" s="2">
        <f>COUNTIFS(Table2[Sub-Sector],Table3[[#This Row],[Sub-Sector]],Table2[% Away From Current Week Low],"&gt;=0.05")/Table3[[#This Row],[Count]]</f>
        <v>0.33333333333333331</v>
      </c>
      <c r="M63" s="2">
        <f>COUNTIFS(Table2[Sub-Sector],Table3[[#This Row],[Sub-Sector]],Table2[% Away From Current Week High],"&lt;=0.05")/Table3[[#This Row],[Count]]</f>
        <v>1</v>
      </c>
      <c r="N63" s="2">
        <f>COUNTIFS(Table2[Sub-Sector],Table3[[#This Row],[Sub-Sector]],Table2[% Away From Current Month Low],"&gt;=0.05")/Table3[[#This Row],[Count]]</f>
        <v>0.66666666666666663</v>
      </c>
      <c r="O63" s="2">
        <f>COUNTIFS(Table2[Sub-Sector],Table3[[#This Row],[Sub-Sector]],Table2[% Away From Current Month High],"&lt;=0.05")/Table3[[#This Row],[Count]]</f>
        <v>0.66666666666666663</v>
      </c>
      <c r="P63" s="2">
        <f>COUNTIFS(Table2[Sub-Sector],Table3[[#This Row],[Sub-Sector]],Table2[% Away From 52W High],"&lt;=10")/Table3[[#This Row],[Count]]</f>
        <v>0.66666666666666663</v>
      </c>
      <c r="Q63" s="2">
        <f>COUNTIFS(Table2[Sub-Sector],Table3[[#This Row],[Sub-Sector]],Table2[% Away From 52W Low],"&gt;=10")/Table3[[#This Row],[Count]]</f>
        <v>1</v>
      </c>
      <c r="R63" s="2">
        <f>COUNTIFS(Table2[Sub-Sector],Table3[[#This Row],[Sub-Sector]],Table2[% Price above 20 EMA],"&gt;=0")/Table3[[#This Row],[Count]]</f>
        <v>0.66666666666666663</v>
      </c>
      <c r="S63" s="2">
        <f>COUNTIFS(Table2[Sub-Sector],Table3[[#This Row],[Sub-Sector]],Table2[% Price above 50 EMA],"&gt;=0")/Table3[[#This Row],[Count]]</f>
        <v>0.66666666666666663</v>
      </c>
      <c r="T63" s="2">
        <f>COUNTIFS(Table2[Sub-Sector],Table3[[#This Row],[Sub-Sector]],Table2[% Price above 200 EMA],"&gt;=0")/Table3[[#This Row],[Count]]</f>
        <v>0.66666666666666663</v>
      </c>
      <c r="U63" s="2">
        <f>COUNTIFS(Table2[Sub-Sector],Table3[[#This Row],[Sub-Sector]],Table2[Rate of Change - Zone],"Positive")/Table3[[#This Row],[Count]]</f>
        <v>0.66666666666666663</v>
      </c>
      <c r="V63" s="2">
        <f>COUNTIFS(Table2[Sub-Sector],Table3[[#This Row],[Sub-Sector]],Table2[Sharpe Ratio],"&gt;=0.10")/Table3[[#This Row],[Count]]</f>
        <v>0.66666666666666663</v>
      </c>
      <c r="W6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328.5</v>
      </c>
      <c r="X63">
        <f>_xlfn.RANK.AVG(Table3[[#This Row],[Score]],Table3[Score],1)</f>
        <v>29</v>
      </c>
      <c r="Y6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240</v>
      </c>
      <c r="Z63">
        <f>_xlfn.RANK.AVG(Table3[[#This Row],[Score 2 ]],Table3[[Score 2 ]],1)</f>
        <v>62.5</v>
      </c>
    </row>
    <row r="64" spans="1:26" x14ac:dyDescent="0.3">
      <c r="A64" t="s">
        <v>991</v>
      </c>
      <c r="B64">
        <f>COUNTIFS(Table2[Sub-Sector],Table3[[#This Row],[Sub-Sector]])</f>
        <v>2</v>
      </c>
      <c r="C64" s="2">
        <f>COUNTIFS(Table2[Sub-Sector],Table3[[#This Row],[Sub-Sector]],Table2[Uptrend],"Uptrend")/Table3[[#This Row],[Count]]</f>
        <v>0.5</v>
      </c>
      <c r="D64" s="2">
        <f>COUNTIFS(Table2[Sub-Sector],Table3[[#This Row],[Sub-Sector]],Table2[1W Return vs Nifty],"&gt;=5")/Table3[[#This Row],[Count]]</f>
        <v>0</v>
      </c>
      <c r="E64" s="2">
        <f>COUNTIFS(Table2[Sub-Sector],Table3[[#This Row],[Sub-Sector]],Table2[1M Return vs Nifty],"&gt;=5")/Table3[[#This Row],[Count]]</f>
        <v>0</v>
      </c>
      <c r="F64" s="2">
        <f>COUNTIFS(Table2[Sub-Sector],Table3[[#This Row],[Sub-Sector]],Table2[6M Return vs Nifty],"&gt;=10")/Table3[[#This Row],[Count]]</f>
        <v>0.5</v>
      </c>
      <c r="G64" s="2">
        <f>COUNTIFS(Table2[Sub-Sector],Table3[[#This Row],[Sub-Sector]],Table2[1Y Return vs Nifty],"&gt;=10")/Table3[[#This Row],[Count]]</f>
        <v>0.5</v>
      </c>
      <c r="H64" s="2">
        <f>COUNTIFS(Table2[Sub-Sector],Table3[[#This Row],[Sub-Sector]],Table2[RSI Exponential â€“ 14D],"&gt;=50")/Table3[[#This Row],[Count]]</f>
        <v>0</v>
      </c>
      <c r="I64" s="2">
        <f>COUNTIFS(Table2[Sub-Sector],Table3[[#This Row],[Sub-Sector]],Table2[Relative Volume],"&gt;=1")/Table3[[#This Row],[Count]]</f>
        <v>1</v>
      </c>
      <c r="J64" s="2">
        <f>COUNTIFS(Table2[Sub-Sector],Table3[[#This Row],[Sub-Sector]],Table2[% Away From Day Low],"&gt;=0.05")/Table3[[#This Row],[Count]]</f>
        <v>0</v>
      </c>
      <c r="K64" s="2">
        <f>COUNTIFS(Table2[Sub-Sector],Table3[[#This Row],[Sub-Sector]],Table2[% Away From Day High],"&lt;=0.05")/Table3[[#This Row],[Count]]</f>
        <v>1</v>
      </c>
      <c r="L64" s="2">
        <f>COUNTIFS(Table2[Sub-Sector],Table3[[#This Row],[Sub-Sector]],Table2[% Away From Current Week Low],"&gt;=0.05")/Table3[[#This Row],[Count]]</f>
        <v>0</v>
      </c>
      <c r="M64" s="2">
        <f>COUNTIFS(Table2[Sub-Sector],Table3[[#This Row],[Sub-Sector]],Table2[% Away From Current Week High],"&lt;=0.05")/Table3[[#This Row],[Count]]</f>
        <v>1</v>
      </c>
      <c r="N64" s="2">
        <f>COUNTIFS(Table2[Sub-Sector],Table3[[#This Row],[Sub-Sector]],Table2[% Away From Current Month Low],"&gt;=0.05")/Table3[[#This Row],[Count]]</f>
        <v>0</v>
      </c>
      <c r="O64" s="2">
        <f>COUNTIFS(Table2[Sub-Sector],Table3[[#This Row],[Sub-Sector]],Table2[% Away From Current Month High],"&lt;=0.05")/Table3[[#This Row],[Count]]</f>
        <v>0.5</v>
      </c>
      <c r="P64" s="2">
        <f>COUNTIFS(Table2[Sub-Sector],Table3[[#This Row],[Sub-Sector]],Table2[% Away From 52W High],"&lt;=10")/Table3[[#This Row],[Count]]</f>
        <v>0</v>
      </c>
      <c r="Q64" s="2">
        <f>COUNTIFS(Table2[Sub-Sector],Table3[[#This Row],[Sub-Sector]],Table2[% Away From 52W Low],"&gt;=10")/Table3[[#This Row],[Count]]</f>
        <v>0.5</v>
      </c>
      <c r="R64" s="2">
        <f>COUNTIFS(Table2[Sub-Sector],Table3[[#This Row],[Sub-Sector]],Table2[% Price above 20 EMA],"&gt;=0")/Table3[[#This Row],[Count]]</f>
        <v>0</v>
      </c>
      <c r="S64" s="2">
        <f>COUNTIFS(Table2[Sub-Sector],Table3[[#This Row],[Sub-Sector]],Table2[% Price above 50 EMA],"&gt;=0")/Table3[[#This Row],[Count]]</f>
        <v>0</v>
      </c>
      <c r="T64" s="2">
        <f>COUNTIFS(Table2[Sub-Sector],Table3[[#This Row],[Sub-Sector]],Table2[% Price above 200 EMA],"&gt;=0")/Table3[[#This Row],[Count]]</f>
        <v>0.5</v>
      </c>
      <c r="U64" s="2">
        <f>COUNTIFS(Table2[Sub-Sector],Table3[[#This Row],[Sub-Sector]],Table2[Rate of Change - Zone],"Positive")/Table3[[#This Row],[Count]]</f>
        <v>0</v>
      </c>
      <c r="V64" s="2">
        <f>COUNTIFS(Table2[Sub-Sector],Table3[[#This Row],[Sub-Sector]],Table2[Sharpe Ratio],"&gt;=0.10")/Table3[[#This Row],[Count]]</f>
        <v>0</v>
      </c>
      <c r="W6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482.5</v>
      </c>
      <c r="X64">
        <f>_xlfn.RANK.AVG(Table3[[#This Row],[Score]],Table3[Score],1)</f>
        <v>75</v>
      </c>
      <c r="Y6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240</v>
      </c>
      <c r="Z64">
        <f>_xlfn.RANK.AVG(Table3[[#This Row],[Score 2 ]],Table3[[Score 2 ]],1)</f>
        <v>62.5</v>
      </c>
    </row>
    <row r="65" spans="1:26" x14ac:dyDescent="0.3">
      <c r="A65" t="s">
        <v>390</v>
      </c>
      <c r="B65">
        <f>COUNTIFS(Table2[Sub-Sector],Table3[[#This Row],[Sub-Sector]])</f>
        <v>6</v>
      </c>
      <c r="C65" s="2">
        <f>COUNTIFS(Table2[Sub-Sector],Table3[[#This Row],[Sub-Sector]],Table2[Uptrend],"Uptrend")/Table3[[#This Row],[Count]]</f>
        <v>0.66666666666666663</v>
      </c>
      <c r="D65" s="2">
        <f>COUNTIFS(Table2[Sub-Sector],Table3[[#This Row],[Sub-Sector]],Table2[1W Return vs Nifty],"&gt;=5")/Table3[[#This Row],[Count]]</f>
        <v>0</v>
      </c>
      <c r="E65" s="2">
        <f>COUNTIFS(Table2[Sub-Sector],Table3[[#This Row],[Sub-Sector]],Table2[1M Return vs Nifty],"&gt;=5")/Table3[[#This Row],[Count]]</f>
        <v>0.16666666666666666</v>
      </c>
      <c r="F65" s="2">
        <f>COUNTIFS(Table2[Sub-Sector],Table3[[#This Row],[Sub-Sector]],Table2[6M Return vs Nifty],"&gt;=10")/Table3[[#This Row],[Count]]</f>
        <v>0.66666666666666663</v>
      </c>
      <c r="G65" s="2">
        <f>COUNTIFS(Table2[Sub-Sector],Table3[[#This Row],[Sub-Sector]],Table2[1Y Return vs Nifty],"&gt;=10")/Table3[[#This Row],[Count]]</f>
        <v>0.33333333333333331</v>
      </c>
      <c r="H65" s="2">
        <f>COUNTIFS(Table2[Sub-Sector],Table3[[#This Row],[Sub-Sector]],Table2[RSI Exponential â€“ 14D],"&gt;=50")/Table3[[#This Row],[Count]]</f>
        <v>0.16666666666666666</v>
      </c>
      <c r="I65" s="2">
        <f>COUNTIFS(Table2[Sub-Sector],Table3[[#This Row],[Sub-Sector]],Table2[Relative Volume],"&gt;=1")/Table3[[#This Row],[Count]]</f>
        <v>0.5</v>
      </c>
      <c r="J65" s="2">
        <f>COUNTIFS(Table2[Sub-Sector],Table3[[#This Row],[Sub-Sector]],Table2[% Away From Day Low],"&gt;=0.05")/Table3[[#This Row],[Count]]</f>
        <v>0</v>
      </c>
      <c r="K65" s="2">
        <f>COUNTIFS(Table2[Sub-Sector],Table3[[#This Row],[Sub-Sector]],Table2[% Away From Day High],"&lt;=0.05")/Table3[[#This Row],[Count]]</f>
        <v>1</v>
      </c>
      <c r="L65" s="2">
        <f>COUNTIFS(Table2[Sub-Sector],Table3[[#This Row],[Sub-Sector]],Table2[% Away From Current Week Low],"&gt;=0.05")/Table3[[#This Row],[Count]]</f>
        <v>0</v>
      </c>
      <c r="M65" s="2">
        <f>COUNTIFS(Table2[Sub-Sector],Table3[[#This Row],[Sub-Sector]],Table2[% Away From Current Week High],"&lt;=0.05")/Table3[[#This Row],[Count]]</f>
        <v>1</v>
      </c>
      <c r="N65" s="2">
        <f>COUNTIFS(Table2[Sub-Sector],Table3[[#This Row],[Sub-Sector]],Table2[% Away From Current Month Low],"&gt;=0.05")/Table3[[#This Row],[Count]]</f>
        <v>0.16666666666666666</v>
      </c>
      <c r="O65" s="2">
        <f>COUNTIFS(Table2[Sub-Sector],Table3[[#This Row],[Sub-Sector]],Table2[% Away From Current Month High],"&lt;=0.05")/Table3[[#This Row],[Count]]</f>
        <v>0.83333333333333337</v>
      </c>
      <c r="P65" s="2">
        <f>COUNTIFS(Table2[Sub-Sector],Table3[[#This Row],[Sub-Sector]],Table2[% Away From 52W High],"&lt;=10")/Table3[[#This Row],[Count]]</f>
        <v>0.16666666666666666</v>
      </c>
      <c r="Q65" s="2">
        <f>COUNTIFS(Table2[Sub-Sector],Table3[[#This Row],[Sub-Sector]],Table2[% Away From 52W Low],"&gt;=10")/Table3[[#This Row],[Count]]</f>
        <v>0.83333333333333337</v>
      </c>
      <c r="R65" s="2">
        <f>COUNTIFS(Table2[Sub-Sector],Table3[[#This Row],[Sub-Sector]],Table2[% Price above 20 EMA],"&gt;=0")/Table3[[#This Row],[Count]]</f>
        <v>0.16666666666666666</v>
      </c>
      <c r="S65" s="2">
        <f>COUNTIFS(Table2[Sub-Sector],Table3[[#This Row],[Sub-Sector]],Table2[% Price above 50 EMA],"&gt;=0")/Table3[[#This Row],[Count]]</f>
        <v>0.5</v>
      </c>
      <c r="T65" s="2">
        <f>COUNTIFS(Table2[Sub-Sector],Table3[[#This Row],[Sub-Sector]],Table2[% Price above 200 EMA],"&gt;=0")/Table3[[#This Row],[Count]]</f>
        <v>0.66666666666666663</v>
      </c>
      <c r="U65" s="2">
        <f>COUNTIFS(Table2[Sub-Sector],Table3[[#This Row],[Sub-Sector]],Table2[Rate of Change - Zone],"Positive")/Table3[[#This Row],[Count]]</f>
        <v>0.16666666666666666</v>
      </c>
      <c r="V65" s="2">
        <f>COUNTIFS(Table2[Sub-Sector],Table3[[#This Row],[Sub-Sector]],Table2[Sharpe Ratio],"&gt;=0.10")/Table3[[#This Row],[Count]]</f>
        <v>0.16666666666666666</v>
      </c>
      <c r="W6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419</v>
      </c>
      <c r="X65">
        <f>_xlfn.RANK.AVG(Table3[[#This Row],[Score]],Table3[Score],1)</f>
        <v>57</v>
      </c>
      <c r="Y6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241</v>
      </c>
      <c r="Z65">
        <f>_xlfn.RANK.AVG(Table3[[#This Row],[Score 2 ]],Table3[[Score 2 ]],1)</f>
        <v>64</v>
      </c>
    </row>
    <row r="66" spans="1:26" x14ac:dyDescent="0.3">
      <c r="A66" t="s">
        <v>552</v>
      </c>
      <c r="B66">
        <f>COUNTIFS(Table2[Sub-Sector],Table3[[#This Row],[Sub-Sector]])</f>
        <v>5</v>
      </c>
      <c r="C66" s="2">
        <f>COUNTIFS(Table2[Sub-Sector],Table3[[#This Row],[Sub-Sector]],Table2[Uptrend],"Uptrend")/Table3[[#This Row],[Count]]</f>
        <v>0.2</v>
      </c>
      <c r="D66" s="2">
        <f>COUNTIFS(Table2[Sub-Sector],Table3[[#This Row],[Sub-Sector]],Table2[1W Return vs Nifty],"&gt;=5")/Table3[[#This Row],[Count]]</f>
        <v>0</v>
      </c>
      <c r="E66" s="2">
        <f>COUNTIFS(Table2[Sub-Sector],Table3[[#This Row],[Sub-Sector]],Table2[1M Return vs Nifty],"&gt;=5")/Table3[[#This Row],[Count]]</f>
        <v>0</v>
      </c>
      <c r="F66" s="2">
        <f>COUNTIFS(Table2[Sub-Sector],Table3[[#This Row],[Sub-Sector]],Table2[6M Return vs Nifty],"&gt;=10")/Table3[[#This Row],[Count]]</f>
        <v>0.2</v>
      </c>
      <c r="G66" s="2">
        <f>COUNTIFS(Table2[Sub-Sector],Table3[[#This Row],[Sub-Sector]],Table2[1Y Return vs Nifty],"&gt;=10")/Table3[[#This Row],[Count]]</f>
        <v>0.4</v>
      </c>
      <c r="H66" s="2">
        <f>COUNTIFS(Table2[Sub-Sector],Table3[[#This Row],[Sub-Sector]],Table2[RSI Exponential â€“ 14D],"&gt;=50")/Table3[[#This Row],[Count]]</f>
        <v>0.4</v>
      </c>
      <c r="I66" s="2">
        <f>COUNTIFS(Table2[Sub-Sector],Table3[[#This Row],[Sub-Sector]],Table2[Relative Volume],"&gt;=1")/Table3[[#This Row],[Count]]</f>
        <v>0.6</v>
      </c>
      <c r="J66" s="2">
        <f>COUNTIFS(Table2[Sub-Sector],Table3[[#This Row],[Sub-Sector]],Table2[% Away From Day Low],"&gt;=0.05")/Table3[[#This Row],[Count]]</f>
        <v>0.2</v>
      </c>
      <c r="K66" s="2">
        <f>COUNTIFS(Table2[Sub-Sector],Table3[[#This Row],[Sub-Sector]],Table2[% Away From Day High],"&lt;=0.05")/Table3[[#This Row],[Count]]</f>
        <v>1</v>
      </c>
      <c r="L66" s="2">
        <f>COUNTIFS(Table2[Sub-Sector],Table3[[#This Row],[Sub-Sector]],Table2[% Away From Current Week Low],"&gt;=0.05")/Table3[[#This Row],[Count]]</f>
        <v>0.2</v>
      </c>
      <c r="M66" s="2">
        <f>COUNTIFS(Table2[Sub-Sector],Table3[[#This Row],[Sub-Sector]],Table2[% Away From Current Week High],"&lt;=0.05")/Table3[[#This Row],[Count]]</f>
        <v>1</v>
      </c>
      <c r="N66" s="2">
        <f>COUNTIFS(Table2[Sub-Sector],Table3[[#This Row],[Sub-Sector]],Table2[% Away From Current Month Low],"&gt;=0.05")/Table3[[#This Row],[Count]]</f>
        <v>0.4</v>
      </c>
      <c r="O66" s="2">
        <f>COUNTIFS(Table2[Sub-Sector],Table3[[#This Row],[Sub-Sector]],Table2[% Away From Current Month High],"&lt;=0.05")/Table3[[#This Row],[Count]]</f>
        <v>0.8</v>
      </c>
      <c r="P66" s="2">
        <f>COUNTIFS(Table2[Sub-Sector],Table3[[#This Row],[Sub-Sector]],Table2[% Away From 52W High],"&lt;=10")/Table3[[#This Row],[Count]]</f>
        <v>0</v>
      </c>
      <c r="Q66" s="2">
        <f>COUNTIFS(Table2[Sub-Sector],Table3[[#This Row],[Sub-Sector]],Table2[% Away From 52W Low],"&gt;=10")/Table3[[#This Row],[Count]]</f>
        <v>1</v>
      </c>
      <c r="R66" s="2">
        <f>COUNTIFS(Table2[Sub-Sector],Table3[[#This Row],[Sub-Sector]],Table2[% Price above 20 EMA],"&gt;=0")/Table3[[#This Row],[Count]]</f>
        <v>0.6</v>
      </c>
      <c r="S66" s="2">
        <f>COUNTIFS(Table2[Sub-Sector],Table3[[#This Row],[Sub-Sector]],Table2[% Price above 50 EMA],"&gt;=0")/Table3[[#This Row],[Count]]</f>
        <v>0.4</v>
      </c>
      <c r="T66" s="2">
        <f>COUNTIFS(Table2[Sub-Sector],Table3[[#This Row],[Sub-Sector]],Table2[% Price above 200 EMA],"&gt;=0")/Table3[[#This Row],[Count]]</f>
        <v>1</v>
      </c>
      <c r="U66" s="2">
        <f>COUNTIFS(Table2[Sub-Sector],Table3[[#This Row],[Sub-Sector]],Table2[Rate of Change - Zone],"Positive")/Table3[[#This Row],[Count]]</f>
        <v>0.6</v>
      </c>
      <c r="V66" s="2">
        <f>COUNTIFS(Table2[Sub-Sector],Table3[[#This Row],[Sub-Sector]],Table2[Sharpe Ratio],"&gt;=0.10")/Table3[[#This Row],[Count]]</f>
        <v>0.4</v>
      </c>
      <c r="W6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509</v>
      </c>
      <c r="X66">
        <f>_xlfn.RANK.AVG(Table3[[#This Row],[Score]],Table3[Score],1)</f>
        <v>88</v>
      </c>
      <c r="Y6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242.5</v>
      </c>
      <c r="Z66">
        <f>_xlfn.RANK.AVG(Table3[[#This Row],[Score 2 ]],Table3[[Score 2 ]],1)</f>
        <v>65</v>
      </c>
    </row>
    <row r="67" spans="1:26" x14ac:dyDescent="0.3">
      <c r="A67" t="s">
        <v>51</v>
      </c>
      <c r="B67">
        <f>COUNTIFS(Table2[Sub-Sector],Table3[[#This Row],[Sub-Sector]])</f>
        <v>17</v>
      </c>
      <c r="C67" s="2">
        <f>COUNTIFS(Table2[Sub-Sector],Table3[[#This Row],[Sub-Sector]],Table2[Uptrend],"Uptrend")/Table3[[#This Row],[Count]]</f>
        <v>0.6470588235294118</v>
      </c>
      <c r="D67" s="2">
        <f>COUNTIFS(Table2[Sub-Sector],Table3[[#This Row],[Sub-Sector]],Table2[1W Return vs Nifty],"&gt;=5")/Table3[[#This Row],[Count]]</f>
        <v>0</v>
      </c>
      <c r="E67" s="2">
        <f>COUNTIFS(Table2[Sub-Sector],Table3[[#This Row],[Sub-Sector]],Table2[1M Return vs Nifty],"&gt;=5")/Table3[[#This Row],[Count]]</f>
        <v>0.29411764705882354</v>
      </c>
      <c r="F67" s="2">
        <f>COUNTIFS(Table2[Sub-Sector],Table3[[#This Row],[Sub-Sector]],Table2[6M Return vs Nifty],"&gt;=10")/Table3[[#This Row],[Count]]</f>
        <v>0.23529411764705882</v>
      </c>
      <c r="G67" s="2">
        <f>COUNTIFS(Table2[Sub-Sector],Table3[[#This Row],[Sub-Sector]],Table2[1Y Return vs Nifty],"&gt;=10")/Table3[[#This Row],[Count]]</f>
        <v>0.41176470588235292</v>
      </c>
      <c r="H67" s="2">
        <f>COUNTIFS(Table2[Sub-Sector],Table3[[#This Row],[Sub-Sector]],Table2[RSI Exponential â€“ 14D],"&gt;=50")/Table3[[#This Row],[Count]]</f>
        <v>0.58823529411764708</v>
      </c>
      <c r="I67" s="2">
        <f>COUNTIFS(Table2[Sub-Sector],Table3[[#This Row],[Sub-Sector]],Table2[Relative Volume],"&gt;=1")/Table3[[#This Row],[Count]]</f>
        <v>0.35294117647058826</v>
      </c>
      <c r="J67" s="2">
        <f>COUNTIFS(Table2[Sub-Sector],Table3[[#This Row],[Sub-Sector]],Table2[% Away From Day Low],"&gt;=0.05")/Table3[[#This Row],[Count]]</f>
        <v>0</v>
      </c>
      <c r="K67" s="2">
        <f>COUNTIFS(Table2[Sub-Sector],Table3[[#This Row],[Sub-Sector]],Table2[% Away From Day High],"&lt;=0.05")/Table3[[#This Row],[Count]]</f>
        <v>1</v>
      </c>
      <c r="L67" s="2">
        <f>COUNTIFS(Table2[Sub-Sector],Table3[[#This Row],[Sub-Sector]],Table2[% Away From Current Week Low],"&gt;=0.05")/Table3[[#This Row],[Count]]</f>
        <v>0</v>
      </c>
      <c r="M67" s="2">
        <f>COUNTIFS(Table2[Sub-Sector],Table3[[#This Row],[Sub-Sector]],Table2[% Away From Current Week High],"&lt;=0.05")/Table3[[#This Row],[Count]]</f>
        <v>1</v>
      </c>
      <c r="N67" s="2">
        <f>COUNTIFS(Table2[Sub-Sector],Table3[[#This Row],[Sub-Sector]],Table2[% Away From Current Month Low],"&gt;=0.05")/Table3[[#This Row],[Count]]</f>
        <v>0.70588235294117652</v>
      </c>
      <c r="O67" s="2">
        <f>COUNTIFS(Table2[Sub-Sector],Table3[[#This Row],[Sub-Sector]],Table2[% Away From Current Month High],"&lt;=0.05")/Table3[[#This Row],[Count]]</f>
        <v>0.88235294117647056</v>
      </c>
      <c r="P67" s="2">
        <f>COUNTIFS(Table2[Sub-Sector],Table3[[#This Row],[Sub-Sector]],Table2[% Away From 52W High],"&lt;=10")/Table3[[#This Row],[Count]]</f>
        <v>0.47058823529411764</v>
      </c>
      <c r="Q67" s="2">
        <f>COUNTIFS(Table2[Sub-Sector],Table3[[#This Row],[Sub-Sector]],Table2[% Away From 52W Low],"&gt;=10")/Table3[[#This Row],[Count]]</f>
        <v>0.82352941176470584</v>
      </c>
      <c r="R67" s="2">
        <f>COUNTIFS(Table2[Sub-Sector],Table3[[#This Row],[Sub-Sector]],Table2[% Price above 20 EMA],"&gt;=0")/Table3[[#This Row],[Count]]</f>
        <v>0.70588235294117652</v>
      </c>
      <c r="S67" s="2">
        <f>COUNTIFS(Table2[Sub-Sector],Table3[[#This Row],[Sub-Sector]],Table2[% Price above 50 EMA],"&gt;=0")/Table3[[#This Row],[Count]]</f>
        <v>0.70588235294117652</v>
      </c>
      <c r="T67" s="2">
        <f>COUNTIFS(Table2[Sub-Sector],Table3[[#This Row],[Sub-Sector]],Table2[% Price above 200 EMA],"&gt;=0")/Table3[[#This Row],[Count]]</f>
        <v>0.6470588235294118</v>
      </c>
      <c r="U67" s="2">
        <f>COUNTIFS(Table2[Sub-Sector],Table3[[#This Row],[Sub-Sector]],Table2[Rate of Change - Zone],"Positive")/Table3[[#This Row],[Count]]</f>
        <v>0.70588235294117652</v>
      </c>
      <c r="V67" s="2">
        <f>COUNTIFS(Table2[Sub-Sector],Table3[[#This Row],[Sub-Sector]],Table2[Sharpe Ratio],"&gt;=0.10")/Table3[[#This Row],[Count]]</f>
        <v>0.11764705882352941</v>
      </c>
      <c r="W6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413.5</v>
      </c>
      <c r="X67">
        <f>_xlfn.RANK.AVG(Table3[[#This Row],[Score]],Table3[Score],1)</f>
        <v>52.5</v>
      </c>
      <c r="Y6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246.5</v>
      </c>
      <c r="Z67">
        <f>_xlfn.RANK.AVG(Table3[[#This Row],[Score 2 ]],Table3[[Score 2 ]],1)</f>
        <v>66</v>
      </c>
    </row>
    <row r="68" spans="1:26" x14ac:dyDescent="0.3">
      <c r="A68" t="s">
        <v>141</v>
      </c>
      <c r="B68">
        <f>COUNTIFS(Table2[Sub-Sector],Table3[[#This Row],[Sub-Sector]])</f>
        <v>7</v>
      </c>
      <c r="C68" s="2">
        <f>COUNTIFS(Table2[Sub-Sector],Table3[[#This Row],[Sub-Sector]],Table2[Uptrend],"Uptrend")/Table3[[#This Row],[Count]]</f>
        <v>0.42857142857142855</v>
      </c>
      <c r="D68" s="2">
        <f>COUNTIFS(Table2[Sub-Sector],Table3[[#This Row],[Sub-Sector]],Table2[1W Return vs Nifty],"&gt;=5")/Table3[[#This Row],[Count]]</f>
        <v>0</v>
      </c>
      <c r="E68" s="2">
        <f>COUNTIFS(Table2[Sub-Sector],Table3[[#This Row],[Sub-Sector]],Table2[1M Return vs Nifty],"&gt;=5")/Table3[[#This Row],[Count]]</f>
        <v>0</v>
      </c>
      <c r="F68" s="2">
        <f>COUNTIFS(Table2[Sub-Sector],Table3[[#This Row],[Sub-Sector]],Table2[6M Return vs Nifty],"&gt;=10")/Table3[[#This Row],[Count]]</f>
        <v>0.5714285714285714</v>
      </c>
      <c r="G68" s="2">
        <f>COUNTIFS(Table2[Sub-Sector],Table3[[#This Row],[Sub-Sector]],Table2[1Y Return vs Nifty],"&gt;=10")/Table3[[#This Row],[Count]]</f>
        <v>0.8571428571428571</v>
      </c>
      <c r="H68" s="2">
        <f>COUNTIFS(Table2[Sub-Sector],Table3[[#This Row],[Sub-Sector]],Table2[RSI Exponential â€“ 14D],"&gt;=50")/Table3[[#This Row],[Count]]</f>
        <v>0.14285714285714285</v>
      </c>
      <c r="I68" s="2">
        <f>COUNTIFS(Table2[Sub-Sector],Table3[[#This Row],[Sub-Sector]],Table2[Relative Volume],"&gt;=1")/Table3[[#This Row],[Count]]</f>
        <v>0.14285714285714285</v>
      </c>
      <c r="J68" s="2">
        <f>COUNTIFS(Table2[Sub-Sector],Table3[[#This Row],[Sub-Sector]],Table2[% Away From Day Low],"&gt;=0.05")/Table3[[#This Row],[Count]]</f>
        <v>0.14285714285714285</v>
      </c>
      <c r="K68" s="2">
        <f>COUNTIFS(Table2[Sub-Sector],Table3[[#This Row],[Sub-Sector]],Table2[% Away From Day High],"&lt;=0.05")/Table3[[#This Row],[Count]]</f>
        <v>1</v>
      </c>
      <c r="L68" s="2">
        <f>COUNTIFS(Table2[Sub-Sector],Table3[[#This Row],[Sub-Sector]],Table2[% Away From Current Week Low],"&gt;=0.05")/Table3[[#This Row],[Count]]</f>
        <v>0.14285714285714285</v>
      </c>
      <c r="M68" s="2">
        <f>COUNTIFS(Table2[Sub-Sector],Table3[[#This Row],[Sub-Sector]],Table2[% Away From Current Week High],"&lt;=0.05")/Table3[[#This Row],[Count]]</f>
        <v>1</v>
      </c>
      <c r="N68" s="2">
        <f>COUNTIFS(Table2[Sub-Sector],Table3[[#This Row],[Sub-Sector]],Table2[% Away From Current Month Low],"&gt;=0.05")/Table3[[#This Row],[Count]]</f>
        <v>0.8571428571428571</v>
      </c>
      <c r="O68" s="2">
        <f>COUNTIFS(Table2[Sub-Sector],Table3[[#This Row],[Sub-Sector]],Table2[% Away From Current Month High],"&lt;=0.05")/Table3[[#This Row],[Count]]</f>
        <v>0.14285714285714285</v>
      </c>
      <c r="P68" s="2">
        <f>COUNTIFS(Table2[Sub-Sector],Table3[[#This Row],[Sub-Sector]],Table2[% Away From 52W High],"&lt;=10")/Table3[[#This Row],[Count]]</f>
        <v>0.14285714285714285</v>
      </c>
      <c r="Q68" s="2">
        <f>COUNTIFS(Table2[Sub-Sector],Table3[[#This Row],[Sub-Sector]],Table2[% Away From 52W Low],"&gt;=10")/Table3[[#This Row],[Count]]</f>
        <v>1</v>
      </c>
      <c r="R68" s="2">
        <f>COUNTIFS(Table2[Sub-Sector],Table3[[#This Row],[Sub-Sector]],Table2[% Price above 20 EMA],"&gt;=0")/Table3[[#This Row],[Count]]</f>
        <v>0.14285714285714285</v>
      </c>
      <c r="S68" s="2">
        <f>COUNTIFS(Table2[Sub-Sector],Table3[[#This Row],[Sub-Sector]],Table2[% Price above 50 EMA],"&gt;=0")/Table3[[#This Row],[Count]]</f>
        <v>0.14285714285714285</v>
      </c>
      <c r="T68" s="2">
        <f>COUNTIFS(Table2[Sub-Sector],Table3[[#This Row],[Sub-Sector]],Table2[% Price above 200 EMA],"&gt;=0")/Table3[[#This Row],[Count]]</f>
        <v>1</v>
      </c>
      <c r="U68" s="2">
        <f>COUNTIFS(Table2[Sub-Sector],Table3[[#This Row],[Sub-Sector]],Table2[Rate of Change - Zone],"Positive")/Table3[[#This Row],[Count]]</f>
        <v>0.14285714285714285</v>
      </c>
      <c r="V68" s="2">
        <f>COUNTIFS(Table2[Sub-Sector],Table3[[#This Row],[Sub-Sector]],Table2[Sharpe Ratio],"&gt;=0.10")/Table3[[#This Row],[Count]]</f>
        <v>0.8571428571428571</v>
      </c>
      <c r="W6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504.5</v>
      </c>
      <c r="X68">
        <f>_xlfn.RANK.AVG(Table3[[#This Row],[Score]],Table3[Score],1)</f>
        <v>86</v>
      </c>
      <c r="Y6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253</v>
      </c>
      <c r="Z68">
        <f>_xlfn.RANK.AVG(Table3[[#This Row],[Score 2 ]],Table3[[Score 2 ]],1)</f>
        <v>67</v>
      </c>
    </row>
    <row r="69" spans="1:26" x14ac:dyDescent="0.3">
      <c r="A69" t="s">
        <v>538</v>
      </c>
      <c r="B69">
        <f>COUNTIFS(Table2[Sub-Sector],Table3[[#This Row],[Sub-Sector]])</f>
        <v>4</v>
      </c>
      <c r="C69" s="2">
        <f>COUNTIFS(Table2[Sub-Sector],Table3[[#This Row],[Sub-Sector]],Table2[Uptrend],"Uptrend")/Table3[[#This Row],[Count]]</f>
        <v>0.5</v>
      </c>
      <c r="D69" s="2">
        <f>COUNTIFS(Table2[Sub-Sector],Table3[[#This Row],[Sub-Sector]],Table2[1W Return vs Nifty],"&gt;=5")/Table3[[#This Row],[Count]]</f>
        <v>0</v>
      </c>
      <c r="E69" s="2">
        <f>COUNTIFS(Table2[Sub-Sector],Table3[[#This Row],[Sub-Sector]],Table2[1M Return vs Nifty],"&gt;=5")/Table3[[#This Row],[Count]]</f>
        <v>0</v>
      </c>
      <c r="F69" s="2">
        <f>COUNTIFS(Table2[Sub-Sector],Table3[[#This Row],[Sub-Sector]],Table2[6M Return vs Nifty],"&gt;=10")/Table3[[#This Row],[Count]]</f>
        <v>1</v>
      </c>
      <c r="G69" s="2">
        <f>COUNTIFS(Table2[Sub-Sector],Table3[[#This Row],[Sub-Sector]],Table2[1Y Return vs Nifty],"&gt;=10")/Table3[[#This Row],[Count]]</f>
        <v>0.75</v>
      </c>
      <c r="H69" s="2">
        <f>COUNTIFS(Table2[Sub-Sector],Table3[[#This Row],[Sub-Sector]],Table2[RSI Exponential â€“ 14D],"&gt;=50")/Table3[[#This Row],[Count]]</f>
        <v>0</v>
      </c>
      <c r="I69" s="2">
        <f>COUNTIFS(Table2[Sub-Sector],Table3[[#This Row],[Sub-Sector]],Table2[Relative Volume],"&gt;=1")/Table3[[#This Row],[Count]]</f>
        <v>0</v>
      </c>
      <c r="J69" s="2">
        <f>COUNTIFS(Table2[Sub-Sector],Table3[[#This Row],[Sub-Sector]],Table2[% Away From Day Low],"&gt;=0.05")/Table3[[#This Row],[Count]]</f>
        <v>0</v>
      </c>
      <c r="K69" s="2">
        <f>COUNTIFS(Table2[Sub-Sector],Table3[[#This Row],[Sub-Sector]],Table2[% Away From Day High],"&lt;=0.05")/Table3[[#This Row],[Count]]</f>
        <v>1</v>
      </c>
      <c r="L69" s="2">
        <f>COUNTIFS(Table2[Sub-Sector],Table3[[#This Row],[Sub-Sector]],Table2[% Away From Current Week Low],"&gt;=0.05")/Table3[[#This Row],[Count]]</f>
        <v>0</v>
      </c>
      <c r="M69" s="2">
        <f>COUNTIFS(Table2[Sub-Sector],Table3[[#This Row],[Sub-Sector]],Table2[% Away From Current Week High],"&lt;=0.05")/Table3[[#This Row],[Count]]</f>
        <v>1</v>
      </c>
      <c r="N69" s="2">
        <f>COUNTIFS(Table2[Sub-Sector],Table3[[#This Row],[Sub-Sector]],Table2[% Away From Current Month Low],"&gt;=0.05")/Table3[[#This Row],[Count]]</f>
        <v>0</v>
      </c>
      <c r="O69" s="2">
        <f>COUNTIFS(Table2[Sub-Sector],Table3[[#This Row],[Sub-Sector]],Table2[% Away From Current Month High],"&lt;=0.05")/Table3[[#This Row],[Count]]</f>
        <v>0.25</v>
      </c>
      <c r="P69" s="2">
        <f>COUNTIFS(Table2[Sub-Sector],Table3[[#This Row],[Sub-Sector]],Table2[% Away From 52W High],"&lt;=10")/Table3[[#This Row],[Count]]</f>
        <v>0</v>
      </c>
      <c r="Q69" s="2">
        <f>COUNTIFS(Table2[Sub-Sector],Table3[[#This Row],[Sub-Sector]],Table2[% Away From 52W Low],"&gt;=10")/Table3[[#This Row],[Count]]</f>
        <v>1</v>
      </c>
      <c r="R69" s="2">
        <f>COUNTIFS(Table2[Sub-Sector],Table3[[#This Row],[Sub-Sector]],Table2[% Price above 20 EMA],"&gt;=0")/Table3[[#This Row],[Count]]</f>
        <v>0</v>
      </c>
      <c r="S69" s="2">
        <f>COUNTIFS(Table2[Sub-Sector],Table3[[#This Row],[Sub-Sector]],Table2[% Price above 50 EMA],"&gt;=0")/Table3[[#This Row],[Count]]</f>
        <v>0.5</v>
      </c>
      <c r="T69" s="2">
        <f>COUNTIFS(Table2[Sub-Sector],Table3[[#This Row],[Sub-Sector]],Table2[% Price above 200 EMA],"&gt;=0")/Table3[[#This Row],[Count]]</f>
        <v>1</v>
      </c>
      <c r="U69" s="2">
        <f>COUNTIFS(Table2[Sub-Sector],Table3[[#This Row],[Sub-Sector]],Table2[Rate of Change - Zone],"Positive")/Table3[[#This Row],[Count]]</f>
        <v>0</v>
      </c>
      <c r="V69" s="2">
        <f>COUNTIFS(Table2[Sub-Sector],Table3[[#This Row],[Sub-Sector]],Table2[Sharpe Ratio],"&gt;=0.10")/Table3[[#This Row],[Count]]</f>
        <v>0.5</v>
      </c>
      <c r="W6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496</v>
      </c>
      <c r="X69">
        <f>_xlfn.RANK.AVG(Table3[[#This Row],[Score]],Table3[Score],1)</f>
        <v>82</v>
      </c>
      <c r="Y6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253.5</v>
      </c>
      <c r="Z69">
        <f>_xlfn.RANK.AVG(Table3[[#This Row],[Score 2 ]],Table3[[Score 2 ]],1)</f>
        <v>68</v>
      </c>
    </row>
    <row r="70" spans="1:26" x14ac:dyDescent="0.3">
      <c r="A70" t="s">
        <v>794</v>
      </c>
      <c r="B70">
        <f>COUNTIFS(Table2[Sub-Sector],Table3[[#This Row],[Sub-Sector]])</f>
        <v>3</v>
      </c>
      <c r="C70" s="2">
        <f>COUNTIFS(Table2[Sub-Sector],Table3[[#This Row],[Sub-Sector]],Table2[Uptrend],"Uptrend")/Table3[[#This Row],[Count]]</f>
        <v>1</v>
      </c>
      <c r="D70" s="2">
        <f>COUNTIFS(Table2[Sub-Sector],Table3[[#This Row],[Sub-Sector]],Table2[1W Return vs Nifty],"&gt;=5")/Table3[[#This Row],[Count]]</f>
        <v>0</v>
      </c>
      <c r="E70" s="2">
        <f>COUNTIFS(Table2[Sub-Sector],Table3[[#This Row],[Sub-Sector]],Table2[1M Return vs Nifty],"&gt;=5")/Table3[[#This Row],[Count]]</f>
        <v>0</v>
      </c>
      <c r="F70" s="2">
        <f>COUNTIFS(Table2[Sub-Sector],Table3[[#This Row],[Sub-Sector]],Table2[6M Return vs Nifty],"&gt;=10")/Table3[[#This Row],[Count]]</f>
        <v>0.33333333333333331</v>
      </c>
      <c r="G70" s="2">
        <f>COUNTIFS(Table2[Sub-Sector],Table3[[#This Row],[Sub-Sector]],Table2[1Y Return vs Nifty],"&gt;=10")/Table3[[#This Row],[Count]]</f>
        <v>1</v>
      </c>
      <c r="H70" s="2">
        <f>COUNTIFS(Table2[Sub-Sector],Table3[[#This Row],[Sub-Sector]],Table2[RSI Exponential â€“ 14D],"&gt;=50")/Table3[[#This Row],[Count]]</f>
        <v>0.33333333333333331</v>
      </c>
      <c r="I70" s="2">
        <f>COUNTIFS(Table2[Sub-Sector],Table3[[#This Row],[Sub-Sector]],Table2[Relative Volume],"&gt;=1")/Table3[[#This Row],[Count]]</f>
        <v>0.33333333333333331</v>
      </c>
      <c r="J70" s="2">
        <f>COUNTIFS(Table2[Sub-Sector],Table3[[#This Row],[Sub-Sector]],Table2[% Away From Day Low],"&gt;=0.05")/Table3[[#This Row],[Count]]</f>
        <v>0</v>
      </c>
      <c r="K70" s="2">
        <f>COUNTIFS(Table2[Sub-Sector],Table3[[#This Row],[Sub-Sector]],Table2[% Away From Day High],"&lt;=0.05")/Table3[[#This Row],[Count]]</f>
        <v>1</v>
      </c>
      <c r="L70" s="2">
        <f>COUNTIFS(Table2[Sub-Sector],Table3[[#This Row],[Sub-Sector]],Table2[% Away From Current Week Low],"&gt;=0.05")/Table3[[#This Row],[Count]]</f>
        <v>0</v>
      </c>
      <c r="M70" s="2">
        <f>COUNTIFS(Table2[Sub-Sector],Table3[[#This Row],[Sub-Sector]],Table2[% Away From Current Week High],"&lt;=0.05")/Table3[[#This Row],[Count]]</f>
        <v>1</v>
      </c>
      <c r="N70" s="2">
        <f>COUNTIFS(Table2[Sub-Sector],Table3[[#This Row],[Sub-Sector]],Table2[% Away From Current Month Low],"&gt;=0.05")/Table3[[#This Row],[Count]]</f>
        <v>0.33333333333333331</v>
      </c>
      <c r="O70" s="2">
        <f>COUNTIFS(Table2[Sub-Sector],Table3[[#This Row],[Sub-Sector]],Table2[% Away From Current Month High],"&lt;=0.05")/Table3[[#This Row],[Count]]</f>
        <v>0</v>
      </c>
      <c r="P70" s="2">
        <f>COUNTIFS(Table2[Sub-Sector],Table3[[#This Row],[Sub-Sector]],Table2[% Away From 52W High],"&lt;=10")/Table3[[#This Row],[Count]]</f>
        <v>0.33333333333333331</v>
      </c>
      <c r="Q70" s="2">
        <f>COUNTIFS(Table2[Sub-Sector],Table3[[#This Row],[Sub-Sector]],Table2[% Away From 52W Low],"&gt;=10")/Table3[[#This Row],[Count]]</f>
        <v>1</v>
      </c>
      <c r="R70" s="2">
        <f>COUNTIFS(Table2[Sub-Sector],Table3[[#This Row],[Sub-Sector]],Table2[% Price above 20 EMA],"&gt;=0")/Table3[[#This Row],[Count]]</f>
        <v>0.33333333333333331</v>
      </c>
      <c r="S70" s="2">
        <f>COUNTIFS(Table2[Sub-Sector],Table3[[#This Row],[Sub-Sector]],Table2[% Price above 50 EMA],"&gt;=0")/Table3[[#This Row],[Count]]</f>
        <v>0.66666666666666663</v>
      </c>
      <c r="T70" s="2">
        <f>COUNTIFS(Table2[Sub-Sector],Table3[[#This Row],[Sub-Sector]],Table2[% Price above 200 EMA],"&gt;=0")/Table3[[#This Row],[Count]]</f>
        <v>1</v>
      </c>
      <c r="U70" s="2">
        <f>COUNTIFS(Table2[Sub-Sector],Table3[[#This Row],[Sub-Sector]],Table2[Rate of Change - Zone],"Positive")/Table3[[#This Row],[Count]]</f>
        <v>0</v>
      </c>
      <c r="V70" s="2">
        <f>COUNTIFS(Table2[Sub-Sector],Table3[[#This Row],[Sub-Sector]],Table2[Sharpe Ratio],"&gt;=0.10")/Table3[[#This Row],[Count]]</f>
        <v>0.33333333333333331</v>
      </c>
      <c r="W7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436.5</v>
      </c>
      <c r="X70">
        <f>_xlfn.RANK.AVG(Table3[[#This Row],[Score]],Table3[Score],1)</f>
        <v>62</v>
      </c>
      <c r="Y7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256</v>
      </c>
      <c r="Z70">
        <f>_xlfn.RANK.AVG(Table3[[#This Row],[Score 2 ]],Table3[[Score 2 ]],1)</f>
        <v>69</v>
      </c>
    </row>
    <row r="71" spans="1:26" x14ac:dyDescent="0.3">
      <c r="A71" t="s">
        <v>67</v>
      </c>
      <c r="B71">
        <f>COUNTIFS(Table2[Sub-Sector],Table3[[#This Row],[Sub-Sector]])</f>
        <v>3</v>
      </c>
      <c r="C71" s="2">
        <f>COUNTIFS(Table2[Sub-Sector],Table3[[#This Row],[Sub-Sector]],Table2[Uptrend],"Uptrend")/Table3[[#This Row],[Count]]</f>
        <v>0.33333333333333331</v>
      </c>
      <c r="D71" s="2">
        <f>COUNTIFS(Table2[Sub-Sector],Table3[[#This Row],[Sub-Sector]],Table2[1W Return vs Nifty],"&gt;=5")/Table3[[#This Row],[Count]]</f>
        <v>0</v>
      </c>
      <c r="E71" s="2">
        <f>COUNTIFS(Table2[Sub-Sector],Table3[[#This Row],[Sub-Sector]],Table2[1M Return vs Nifty],"&gt;=5")/Table3[[#This Row],[Count]]</f>
        <v>0</v>
      </c>
      <c r="F71" s="2">
        <f>COUNTIFS(Table2[Sub-Sector],Table3[[#This Row],[Sub-Sector]],Table2[6M Return vs Nifty],"&gt;=10")/Table3[[#This Row],[Count]]</f>
        <v>0.66666666666666663</v>
      </c>
      <c r="G71" s="2">
        <f>COUNTIFS(Table2[Sub-Sector],Table3[[#This Row],[Sub-Sector]],Table2[1Y Return vs Nifty],"&gt;=10")/Table3[[#This Row],[Count]]</f>
        <v>1</v>
      </c>
      <c r="H71" s="2">
        <f>COUNTIFS(Table2[Sub-Sector],Table3[[#This Row],[Sub-Sector]],Table2[RSI Exponential â€“ 14D],"&gt;=50")/Table3[[#This Row],[Count]]</f>
        <v>0</v>
      </c>
      <c r="I71" s="2">
        <f>COUNTIFS(Table2[Sub-Sector],Table3[[#This Row],[Sub-Sector]],Table2[Relative Volume],"&gt;=1")/Table3[[#This Row],[Count]]</f>
        <v>0</v>
      </c>
      <c r="J71" s="2">
        <f>COUNTIFS(Table2[Sub-Sector],Table3[[#This Row],[Sub-Sector]],Table2[% Away From Day Low],"&gt;=0.05")/Table3[[#This Row],[Count]]</f>
        <v>0</v>
      </c>
      <c r="K71" s="2">
        <f>COUNTIFS(Table2[Sub-Sector],Table3[[#This Row],[Sub-Sector]],Table2[% Away From Day High],"&lt;=0.05")/Table3[[#This Row],[Count]]</f>
        <v>1</v>
      </c>
      <c r="L71" s="2">
        <f>COUNTIFS(Table2[Sub-Sector],Table3[[#This Row],[Sub-Sector]],Table2[% Away From Current Week Low],"&gt;=0.05")/Table3[[#This Row],[Count]]</f>
        <v>0</v>
      </c>
      <c r="M71" s="2">
        <f>COUNTIFS(Table2[Sub-Sector],Table3[[#This Row],[Sub-Sector]],Table2[% Away From Current Week High],"&lt;=0.05")/Table3[[#This Row],[Count]]</f>
        <v>1</v>
      </c>
      <c r="N71" s="2">
        <f>COUNTIFS(Table2[Sub-Sector],Table3[[#This Row],[Sub-Sector]],Table2[% Away From Current Month Low],"&gt;=0.05")/Table3[[#This Row],[Count]]</f>
        <v>0.33333333333333331</v>
      </c>
      <c r="O71" s="2">
        <f>COUNTIFS(Table2[Sub-Sector],Table3[[#This Row],[Sub-Sector]],Table2[% Away From Current Month High],"&lt;=0.05")/Table3[[#This Row],[Count]]</f>
        <v>0.33333333333333331</v>
      </c>
      <c r="P71" s="2">
        <f>COUNTIFS(Table2[Sub-Sector],Table3[[#This Row],[Sub-Sector]],Table2[% Away From 52W High],"&lt;=10")/Table3[[#This Row],[Count]]</f>
        <v>0</v>
      </c>
      <c r="Q71" s="2">
        <f>COUNTIFS(Table2[Sub-Sector],Table3[[#This Row],[Sub-Sector]],Table2[% Away From 52W Low],"&gt;=10")/Table3[[#This Row],[Count]]</f>
        <v>1</v>
      </c>
      <c r="R71" s="2">
        <f>COUNTIFS(Table2[Sub-Sector],Table3[[#This Row],[Sub-Sector]],Table2[% Price above 20 EMA],"&gt;=0")/Table3[[#This Row],[Count]]</f>
        <v>0.33333333333333331</v>
      </c>
      <c r="S71" s="2">
        <f>COUNTIFS(Table2[Sub-Sector],Table3[[#This Row],[Sub-Sector]],Table2[% Price above 50 EMA],"&gt;=0")/Table3[[#This Row],[Count]]</f>
        <v>0</v>
      </c>
      <c r="T71" s="2">
        <f>COUNTIFS(Table2[Sub-Sector],Table3[[#This Row],[Sub-Sector]],Table2[% Price above 200 EMA],"&gt;=0")/Table3[[#This Row],[Count]]</f>
        <v>1</v>
      </c>
      <c r="U71" s="2">
        <f>COUNTIFS(Table2[Sub-Sector],Table3[[#This Row],[Sub-Sector]],Table2[Rate of Change - Zone],"Positive")/Table3[[#This Row],[Count]]</f>
        <v>0</v>
      </c>
      <c r="V71" s="2">
        <f>COUNTIFS(Table2[Sub-Sector],Table3[[#This Row],[Sub-Sector]],Table2[Sharpe Ratio],"&gt;=0.10")/Table3[[#This Row],[Count]]</f>
        <v>0.33333333333333331</v>
      </c>
      <c r="W7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515</v>
      </c>
      <c r="X71">
        <f>_xlfn.RANK.AVG(Table3[[#This Row],[Score]],Table3[Score],1)</f>
        <v>94</v>
      </c>
      <c r="Y7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256.5</v>
      </c>
      <c r="Z71">
        <f>_xlfn.RANK.AVG(Table3[[#This Row],[Score 2 ]],Table3[[Score 2 ]],1)</f>
        <v>70</v>
      </c>
    </row>
    <row r="72" spans="1:26" x14ac:dyDescent="0.3">
      <c r="A72" t="s">
        <v>1223</v>
      </c>
      <c r="B72">
        <f>COUNTIFS(Table2[Sub-Sector],Table3[[#This Row],[Sub-Sector]])</f>
        <v>3</v>
      </c>
      <c r="C72" s="2">
        <f>COUNTIFS(Table2[Sub-Sector],Table3[[#This Row],[Sub-Sector]],Table2[Uptrend],"Uptrend")/Table3[[#This Row],[Count]]</f>
        <v>0.66666666666666663</v>
      </c>
      <c r="D72" s="2">
        <f>COUNTIFS(Table2[Sub-Sector],Table3[[#This Row],[Sub-Sector]],Table2[1W Return vs Nifty],"&gt;=5")/Table3[[#This Row],[Count]]</f>
        <v>0</v>
      </c>
      <c r="E72" s="2">
        <f>COUNTIFS(Table2[Sub-Sector],Table3[[#This Row],[Sub-Sector]],Table2[1M Return vs Nifty],"&gt;=5")/Table3[[#This Row],[Count]]</f>
        <v>0</v>
      </c>
      <c r="F72" s="2">
        <f>COUNTIFS(Table2[Sub-Sector],Table3[[#This Row],[Sub-Sector]],Table2[6M Return vs Nifty],"&gt;=10")/Table3[[#This Row],[Count]]</f>
        <v>0.66666666666666663</v>
      </c>
      <c r="G72" s="2">
        <f>COUNTIFS(Table2[Sub-Sector],Table3[[#This Row],[Sub-Sector]],Table2[1Y Return vs Nifty],"&gt;=10")/Table3[[#This Row],[Count]]</f>
        <v>0.66666666666666663</v>
      </c>
      <c r="H72" s="2">
        <f>COUNTIFS(Table2[Sub-Sector],Table3[[#This Row],[Sub-Sector]],Table2[RSI Exponential â€“ 14D],"&gt;=50")/Table3[[#This Row],[Count]]</f>
        <v>0.33333333333333331</v>
      </c>
      <c r="I72" s="2">
        <f>COUNTIFS(Table2[Sub-Sector],Table3[[#This Row],[Sub-Sector]],Table2[Relative Volume],"&gt;=1")/Table3[[#This Row],[Count]]</f>
        <v>0</v>
      </c>
      <c r="J72" s="2">
        <f>COUNTIFS(Table2[Sub-Sector],Table3[[#This Row],[Sub-Sector]],Table2[% Away From Day Low],"&gt;=0.05")/Table3[[#This Row],[Count]]</f>
        <v>0</v>
      </c>
      <c r="K72" s="2">
        <f>COUNTIFS(Table2[Sub-Sector],Table3[[#This Row],[Sub-Sector]],Table2[% Away From Day High],"&lt;=0.05")/Table3[[#This Row],[Count]]</f>
        <v>1</v>
      </c>
      <c r="L72" s="2">
        <f>COUNTIFS(Table2[Sub-Sector],Table3[[#This Row],[Sub-Sector]],Table2[% Away From Current Week Low],"&gt;=0.05")/Table3[[#This Row],[Count]]</f>
        <v>0</v>
      </c>
      <c r="M72" s="2">
        <f>COUNTIFS(Table2[Sub-Sector],Table3[[#This Row],[Sub-Sector]],Table2[% Away From Current Week High],"&lt;=0.05")/Table3[[#This Row],[Count]]</f>
        <v>1</v>
      </c>
      <c r="N72" s="2">
        <f>COUNTIFS(Table2[Sub-Sector],Table3[[#This Row],[Sub-Sector]],Table2[% Away From Current Month Low],"&gt;=0.05")/Table3[[#This Row],[Count]]</f>
        <v>0.33333333333333331</v>
      </c>
      <c r="O72" s="2">
        <f>COUNTIFS(Table2[Sub-Sector],Table3[[#This Row],[Sub-Sector]],Table2[% Away From Current Month High],"&lt;=0.05")/Table3[[#This Row],[Count]]</f>
        <v>0.33333333333333331</v>
      </c>
      <c r="P72" s="2">
        <f>COUNTIFS(Table2[Sub-Sector],Table3[[#This Row],[Sub-Sector]],Table2[% Away From 52W High],"&lt;=10")/Table3[[#This Row],[Count]]</f>
        <v>0</v>
      </c>
      <c r="Q72" s="2">
        <f>COUNTIFS(Table2[Sub-Sector],Table3[[#This Row],[Sub-Sector]],Table2[% Away From 52W Low],"&gt;=10")/Table3[[#This Row],[Count]]</f>
        <v>1</v>
      </c>
      <c r="R72" s="2">
        <f>COUNTIFS(Table2[Sub-Sector],Table3[[#This Row],[Sub-Sector]],Table2[% Price above 20 EMA],"&gt;=0")/Table3[[#This Row],[Count]]</f>
        <v>0.33333333333333331</v>
      </c>
      <c r="S72" s="2">
        <f>COUNTIFS(Table2[Sub-Sector],Table3[[#This Row],[Sub-Sector]],Table2[% Price above 50 EMA],"&gt;=0")/Table3[[#This Row],[Count]]</f>
        <v>0.66666666666666663</v>
      </c>
      <c r="T72" s="2">
        <f>COUNTIFS(Table2[Sub-Sector],Table3[[#This Row],[Sub-Sector]],Table2[% Price above 200 EMA],"&gt;=0")/Table3[[#This Row],[Count]]</f>
        <v>0.66666666666666663</v>
      </c>
      <c r="U72" s="2">
        <f>COUNTIFS(Table2[Sub-Sector],Table3[[#This Row],[Sub-Sector]],Table2[Rate of Change - Zone],"Positive")/Table3[[#This Row],[Count]]</f>
        <v>0.33333333333333331</v>
      </c>
      <c r="V72" s="2">
        <f>COUNTIFS(Table2[Sub-Sector],Table3[[#This Row],[Sub-Sector]],Table2[Sharpe Ratio],"&gt;=0.10")/Table3[[#This Row],[Count]]</f>
        <v>0.33333333333333331</v>
      </c>
      <c r="W7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480.5</v>
      </c>
      <c r="X72">
        <f>_xlfn.RANK.AVG(Table3[[#This Row],[Score]],Table3[Score],1)</f>
        <v>73</v>
      </c>
      <c r="Y7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257.5</v>
      </c>
      <c r="Z72">
        <f>_xlfn.RANK.AVG(Table3[[#This Row],[Score 2 ]],Table3[[Score 2 ]],1)</f>
        <v>71</v>
      </c>
    </row>
    <row r="73" spans="1:26" x14ac:dyDescent="0.3">
      <c r="A73" t="s">
        <v>545</v>
      </c>
      <c r="B73">
        <f>COUNTIFS(Table2[Sub-Sector],Table3[[#This Row],[Sub-Sector]])</f>
        <v>2</v>
      </c>
      <c r="C73" s="2">
        <f>COUNTIFS(Table2[Sub-Sector],Table3[[#This Row],[Sub-Sector]],Table2[Uptrend],"Uptrend")/Table3[[#This Row],[Count]]</f>
        <v>0</v>
      </c>
      <c r="D73" s="2">
        <f>COUNTIFS(Table2[Sub-Sector],Table3[[#This Row],[Sub-Sector]],Table2[1W Return vs Nifty],"&gt;=5")/Table3[[#This Row],[Count]]</f>
        <v>0</v>
      </c>
      <c r="E73" s="2">
        <f>COUNTIFS(Table2[Sub-Sector],Table3[[#This Row],[Sub-Sector]],Table2[1M Return vs Nifty],"&gt;=5")/Table3[[#This Row],[Count]]</f>
        <v>0</v>
      </c>
      <c r="F73" s="2">
        <f>COUNTIFS(Table2[Sub-Sector],Table3[[#This Row],[Sub-Sector]],Table2[6M Return vs Nifty],"&gt;=10")/Table3[[#This Row],[Count]]</f>
        <v>0</v>
      </c>
      <c r="G73" s="2">
        <f>COUNTIFS(Table2[Sub-Sector],Table3[[#This Row],[Sub-Sector]],Table2[1Y Return vs Nifty],"&gt;=10")/Table3[[#This Row],[Count]]</f>
        <v>0</v>
      </c>
      <c r="H73" s="2">
        <f>COUNTIFS(Table2[Sub-Sector],Table3[[#This Row],[Sub-Sector]],Table2[RSI Exponential â€“ 14D],"&gt;=50")/Table3[[#This Row],[Count]]</f>
        <v>0</v>
      </c>
      <c r="I73" s="2">
        <f>COUNTIFS(Table2[Sub-Sector],Table3[[#This Row],[Sub-Sector]],Table2[Relative Volume],"&gt;=1")/Table3[[#This Row],[Count]]</f>
        <v>0.5</v>
      </c>
      <c r="J73" s="2">
        <f>COUNTIFS(Table2[Sub-Sector],Table3[[#This Row],[Sub-Sector]],Table2[% Away From Day Low],"&gt;=0.05")/Table3[[#This Row],[Count]]</f>
        <v>0</v>
      </c>
      <c r="K73" s="2">
        <f>COUNTIFS(Table2[Sub-Sector],Table3[[#This Row],[Sub-Sector]],Table2[% Away From Day High],"&lt;=0.05")/Table3[[#This Row],[Count]]</f>
        <v>1</v>
      </c>
      <c r="L73" s="2">
        <f>COUNTIFS(Table2[Sub-Sector],Table3[[#This Row],[Sub-Sector]],Table2[% Away From Current Week Low],"&gt;=0.05")/Table3[[#This Row],[Count]]</f>
        <v>0</v>
      </c>
      <c r="M73" s="2">
        <f>COUNTIFS(Table2[Sub-Sector],Table3[[#This Row],[Sub-Sector]],Table2[% Away From Current Week High],"&lt;=0.05")/Table3[[#This Row],[Count]]</f>
        <v>1</v>
      </c>
      <c r="N73" s="2">
        <f>COUNTIFS(Table2[Sub-Sector],Table3[[#This Row],[Sub-Sector]],Table2[% Away From Current Month Low],"&gt;=0.05")/Table3[[#This Row],[Count]]</f>
        <v>0</v>
      </c>
      <c r="O73" s="2">
        <f>COUNTIFS(Table2[Sub-Sector],Table3[[#This Row],[Sub-Sector]],Table2[% Away From Current Month High],"&lt;=0.05")/Table3[[#This Row],[Count]]</f>
        <v>1</v>
      </c>
      <c r="P73" s="2">
        <f>COUNTIFS(Table2[Sub-Sector],Table3[[#This Row],[Sub-Sector]],Table2[% Away From 52W High],"&lt;=10")/Table3[[#This Row],[Count]]</f>
        <v>0</v>
      </c>
      <c r="Q73" s="2">
        <f>COUNTIFS(Table2[Sub-Sector],Table3[[#This Row],[Sub-Sector]],Table2[% Away From 52W Low],"&gt;=10")/Table3[[#This Row],[Count]]</f>
        <v>1</v>
      </c>
      <c r="R73" s="2">
        <f>COUNTIFS(Table2[Sub-Sector],Table3[[#This Row],[Sub-Sector]],Table2[% Price above 20 EMA],"&gt;=0")/Table3[[#This Row],[Count]]</f>
        <v>0</v>
      </c>
      <c r="S73" s="2">
        <f>COUNTIFS(Table2[Sub-Sector],Table3[[#This Row],[Sub-Sector]],Table2[% Price above 50 EMA],"&gt;=0")/Table3[[#This Row],[Count]]</f>
        <v>0.5</v>
      </c>
      <c r="T73" s="2">
        <f>COUNTIFS(Table2[Sub-Sector],Table3[[#This Row],[Sub-Sector]],Table2[% Price above 200 EMA],"&gt;=0")/Table3[[#This Row],[Count]]</f>
        <v>1</v>
      </c>
      <c r="U73" s="2">
        <f>COUNTIFS(Table2[Sub-Sector],Table3[[#This Row],[Sub-Sector]],Table2[Rate of Change - Zone],"Positive")/Table3[[#This Row],[Count]]</f>
        <v>1</v>
      </c>
      <c r="V73" s="2">
        <f>COUNTIFS(Table2[Sub-Sector],Table3[[#This Row],[Sub-Sector]],Table2[Sharpe Ratio],"&gt;=0.10")/Table3[[#This Row],[Count]]</f>
        <v>0</v>
      </c>
      <c r="W7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534.5</v>
      </c>
      <c r="X73">
        <f>_xlfn.RANK.AVG(Table3[[#This Row],[Score]],Table3[Score],1)</f>
        <v>98</v>
      </c>
      <c r="Y7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258</v>
      </c>
      <c r="Z73">
        <f>_xlfn.RANK.AVG(Table3[[#This Row],[Score 2 ]],Table3[[Score 2 ]],1)</f>
        <v>72</v>
      </c>
    </row>
    <row r="74" spans="1:26" x14ac:dyDescent="0.3">
      <c r="A74" t="s">
        <v>853</v>
      </c>
      <c r="B74">
        <f>COUNTIFS(Table2[Sub-Sector],Table3[[#This Row],[Sub-Sector]])</f>
        <v>2</v>
      </c>
      <c r="C74" s="2">
        <f>COUNTIFS(Table2[Sub-Sector],Table3[[#This Row],[Sub-Sector]],Table2[Uptrend],"Uptrend")/Table3[[#This Row],[Count]]</f>
        <v>0</v>
      </c>
      <c r="D74" s="2">
        <f>COUNTIFS(Table2[Sub-Sector],Table3[[#This Row],[Sub-Sector]],Table2[1W Return vs Nifty],"&gt;=5")/Table3[[#This Row],[Count]]</f>
        <v>0</v>
      </c>
      <c r="E74" s="2">
        <f>COUNTIFS(Table2[Sub-Sector],Table3[[#This Row],[Sub-Sector]],Table2[1M Return vs Nifty],"&gt;=5")/Table3[[#This Row],[Count]]</f>
        <v>0</v>
      </c>
      <c r="F74" s="2">
        <f>COUNTIFS(Table2[Sub-Sector],Table3[[#This Row],[Sub-Sector]],Table2[6M Return vs Nifty],"&gt;=10")/Table3[[#This Row],[Count]]</f>
        <v>0.5</v>
      </c>
      <c r="G74" s="2">
        <f>COUNTIFS(Table2[Sub-Sector],Table3[[#This Row],[Sub-Sector]],Table2[1Y Return vs Nifty],"&gt;=10")/Table3[[#This Row],[Count]]</f>
        <v>0.5</v>
      </c>
      <c r="H74" s="2">
        <f>COUNTIFS(Table2[Sub-Sector],Table3[[#This Row],[Sub-Sector]],Table2[RSI Exponential â€“ 14D],"&gt;=50")/Table3[[#This Row],[Count]]</f>
        <v>0.5</v>
      </c>
      <c r="I74" s="2">
        <f>COUNTIFS(Table2[Sub-Sector],Table3[[#This Row],[Sub-Sector]],Table2[Relative Volume],"&gt;=1")/Table3[[#This Row],[Count]]</f>
        <v>0.5</v>
      </c>
      <c r="J74" s="2">
        <f>COUNTIFS(Table2[Sub-Sector],Table3[[#This Row],[Sub-Sector]],Table2[% Away From Day Low],"&gt;=0.05")/Table3[[#This Row],[Count]]</f>
        <v>0</v>
      </c>
      <c r="K74" s="2">
        <f>COUNTIFS(Table2[Sub-Sector],Table3[[#This Row],[Sub-Sector]],Table2[% Away From Day High],"&lt;=0.05")/Table3[[#This Row],[Count]]</f>
        <v>1</v>
      </c>
      <c r="L74" s="2">
        <f>COUNTIFS(Table2[Sub-Sector],Table3[[#This Row],[Sub-Sector]],Table2[% Away From Current Week Low],"&gt;=0.05")/Table3[[#This Row],[Count]]</f>
        <v>0</v>
      </c>
      <c r="M74" s="2">
        <f>COUNTIFS(Table2[Sub-Sector],Table3[[#This Row],[Sub-Sector]],Table2[% Away From Current Week High],"&lt;=0.05")/Table3[[#This Row],[Count]]</f>
        <v>1</v>
      </c>
      <c r="N74" s="2">
        <f>COUNTIFS(Table2[Sub-Sector],Table3[[#This Row],[Sub-Sector]],Table2[% Away From Current Month Low],"&gt;=0.05")/Table3[[#This Row],[Count]]</f>
        <v>0.5</v>
      </c>
      <c r="O74" s="2">
        <f>COUNTIFS(Table2[Sub-Sector],Table3[[#This Row],[Sub-Sector]],Table2[% Away From Current Month High],"&lt;=0.05")/Table3[[#This Row],[Count]]</f>
        <v>0</v>
      </c>
      <c r="P74" s="2">
        <f>COUNTIFS(Table2[Sub-Sector],Table3[[#This Row],[Sub-Sector]],Table2[% Away From 52W High],"&lt;=10")/Table3[[#This Row],[Count]]</f>
        <v>0</v>
      </c>
      <c r="Q74" s="2">
        <f>COUNTIFS(Table2[Sub-Sector],Table3[[#This Row],[Sub-Sector]],Table2[% Away From 52W Low],"&gt;=10")/Table3[[#This Row],[Count]]</f>
        <v>1</v>
      </c>
      <c r="R74" s="2">
        <f>COUNTIFS(Table2[Sub-Sector],Table3[[#This Row],[Sub-Sector]],Table2[% Price above 20 EMA],"&gt;=0")/Table3[[#This Row],[Count]]</f>
        <v>0.5</v>
      </c>
      <c r="S74" s="2">
        <f>COUNTIFS(Table2[Sub-Sector],Table3[[#This Row],[Sub-Sector]],Table2[% Price above 50 EMA],"&gt;=0")/Table3[[#This Row],[Count]]</f>
        <v>0.5</v>
      </c>
      <c r="T74" s="2">
        <f>COUNTIFS(Table2[Sub-Sector],Table3[[#This Row],[Sub-Sector]],Table2[% Price above 200 EMA],"&gt;=0")/Table3[[#This Row],[Count]]</f>
        <v>0.5</v>
      </c>
      <c r="U74" s="2">
        <f>COUNTIFS(Table2[Sub-Sector],Table3[[#This Row],[Sub-Sector]],Table2[Rate of Change - Zone],"Positive")/Table3[[#This Row],[Count]]</f>
        <v>0</v>
      </c>
      <c r="V74" s="2">
        <f>COUNTIFS(Table2[Sub-Sector],Table3[[#This Row],[Sub-Sector]],Table2[Sharpe Ratio],"&gt;=0.10")/Table3[[#This Row],[Count]]</f>
        <v>0.5</v>
      </c>
      <c r="W7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535.5</v>
      </c>
      <c r="X74">
        <f>_xlfn.RANK.AVG(Table3[[#This Row],[Score]],Table3[Score],1)</f>
        <v>99</v>
      </c>
      <c r="Y7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259</v>
      </c>
      <c r="Z74">
        <f>_xlfn.RANK.AVG(Table3[[#This Row],[Score 2 ]],Table3[[Score 2 ]],1)</f>
        <v>73</v>
      </c>
    </row>
    <row r="75" spans="1:26" x14ac:dyDescent="0.3">
      <c r="A75" t="s">
        <v>479</v>
      </c>
      <c r="B75">
        <f>COUNTIFS(Table2[Sub-Sector],Table3[[#This Row],[Sub-Sector]])</f>
        <v>6</v>
      </c>
      <c r="C75" s="2">
        <f>COUNTIFS(Table2[Sub-Sector],Table3[[#This Row],[Sub-Sector]],Table2[Uptrend],"Uptrend")/Table3[[#This Row],[Count]]</f>
        <v>0.83333333333333337</v>
      </c>
      <c r="D75" s="2">
        <f>COUNTIFS(Table2[Sub-Sector],Table3[[#This Row],[Sub-Sector]],Table2[1W Return vs Nifty],"&gt;=5")/Table3[[#This Row],[Count]]</f>
        <v>0.16666666666666666</v>
      </c>
      <c r="E75" s="2">
        <f>COUNTIFS(Table2[Sub-Sector],Table3[[#This Row],[Sub-Sector]],Table2[1M Return vs Nifty],"&gt;=5")/Table3[[#This Row],[Count]]</f>
        <v>0.16666666666666666</v>
      </c>
      <c r="F75" s="2">
        <f>COUNTIFS(Table2[Sub-Sector],Table3[[#This Row],[Sub-Sector]],Table2[6M Return vs Nifty],"&gt;=10")/Table3[[#This Row],[Count]]</f>
        <v>0.33333333333333331</v>
      </c>
      <c r="G75" s="2">
        <f>COUNTIFS(Table2[Sub-Sector],Table3[[#This Row],[Sub-Sector]],Table2[1Y Return vs Nifty],"&gt;=10")/Table3[[#This Row],[Count]]</f>
        <v>0</v>
      </c>
      <c r="H75" s="2">
        <f>COUNTIFS(Table2[Sub-Sector],Table3[[#This Row],[Sub-Sector]],Table2[RSI Exponential â€“ 14D],"&gt;=50")/Table3[[#This Row],[Count]]</f>
        <v>1</v>
      </c>
      <c r="I75" s="2">
        <f>COUNTIFS(Table2[Sub-Sector],Table3[[#This Row],[Sub-Sector]],Table2[Relative Volume],"&gt;=1")/Table3[[#This Row],[Count]]</f>
        <v>0.33333333333333331</v>
      </c>
      <c r="J75" s="2">
        <f>COUNTIFS(Table2[Sub-Sector],Table3[[#This Row],[Sub-Sector]],Table2[% Away From Day Low],"&gt;=0.05")/Table3[[#This Row],[Count]]</f>
        <v>0.16666666666666666</v>
      </c>
      <c r="K75" s="2">
        <f>COUNTIFS(Table2[Sub-Sector],Table3[[#This Row],[Sub-Sector]],Table2[% Away From Day High],"&lt;=0.05")/Table3[[#This Row],[Count]]</f>
        <v>1</v>
      </c>
      <c r="L75" s="2">
        <f>COUNTIFS(Table2[Sub-Sector],Table3[[#This Row],[Sub-Sector]],Table2[% Away From Current Week Low],"&gt;=0.05")/Table3[[#This Row],[Count]]</f>
        <v>0.16666666666666666</v>
      </c>
      <c r="M75" s="2">
        <f>COUNTIFS(Table2[Sub-Sector],Table3[[#This Row],[Sub-Sector]],Table2[% Away From Current Week High],"&lt;=0.05")/Table3[[#This Row],[Count]]</f>
        <v>1</v>
      </c>
      <c r="N75" s="2">
        <f>COUNTIFS(Table2[Sub-Sector],Table3[[#This Row],[Sub-Sector]],Table2[% Away From Current Month Low],"&gt;=0.05")/Table3[[#This Row],[Count]]</f>
        <v>0.66666666666666663</v>
      </c>
      <c r="O75" s="2">
        <f>COUNTIFS(Table2[Sub-Sector],Table3[[#This Row],[Sub-Sector]],Table2[% Away From Current Month High],"&lt;=0.05")/Table3[[#This Row],[Count]]</f>
        <v>1</v>
      </c>
      <c r="P75" s="2">
        <f>COUNTIFS(Table2[Sub-Sector],Table3[[#This Row],[Sub-Sector]],Table2[% Away From 52W High],"&lt;=10")/Table3[[#This Row],[Count]]</f>
        <v>0.5</v>
      </c>
      <c r="Q75" s="2">
        <f>COUNTIFS(Table2[Sub-Sector],Table3[[#This Row],[Sub-Sector]],Table2[% Away From 52W Low],"&gt;=10")/Table3[[#This Row],[Count]]</f>
        <v>1</v>
      </c>
      <c r="R75" s="2">
        <f>COUNTIFS(Table2[Sub-Sector],Table3[[#This Row],[Sub-Sector]],Table2[% Price above 20 EMA],"&gt;=0")/Table3[[#This Row],[Count]]</f>
        <v>1</v>
      </c>
      <c r="S75" s="2">
        <f>COUNTIFS(Table2[Sub-Sector],Table3[[#This Row],[Sub-Sector]],Table2[% Price above 50 EMA],"&gt;=0")/Table3[[#This Row],[Count]]</f>
        <v>1</v>
      </c>
      <c r="T75" s="2">
        <f>COUNTIFS(Table2[Sub-Sector],Table3[[#This Row],[Sub-Sector]],Table2[% Price above 200 EMA],"&gt;=0")/Table3[[#This Row],[Count]]</f>
        <v>1</v>
      </c>
      <c r="U75" s="2">
        <f>COUNTIFS(Table2[Sub-Sector],Table3[[#This Row],[Sub-Sector]],Table2[Rate of Change - Zone],"Positive")/Table3[[#This Row],[Count]]</f>
        <v>0.83333333333333337</v>
      </c>
      <c r="V75" s="2">
        <f>COUNTIFS(Table2[Sub-Sector],Table3[[#This Row],[Sub-Sector]],Table2[Sharpe Ratio],"&gt;=0.10")/Table3[[#This Row],[Count]]</f>
        <v>0</v>
      </c>
      <c r="W7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366.5</v>
      </c>
      <c r="X75">
        <f>_xlfn.RANK.AVG(Table3[[#This Row],[Score]],Table3[Score],1)</f>
        <v>42</v>
      </c>
      <c r="Y7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266</v>
      </c>
      <c r="Z75">
        <f>_xlfn.RANK.AVG(Table3[[#This Row],[Score 2 ]],Table3[[Score 2 ]],1)</f>
        <v>74</v>
      </c>
    </row>
    <row r="76" spans="1:26" x14ac:dyDescent="0.3">
      <c r="A76" t="s">
        <v>290</v>
      </c>
      <c r="B76">
        <f>COUNTIFS(Table2[Sub-Sector],Table3[[#This Row],[Sub-Sector]])</f>
        <v>14</v>
      </c>
      <c r="C76" s="2">
        <f>COUNTIFS(Table2[Sub-Sector],Table3[[#This Row],[Sub-Sector]],Table2[Uptrend],"Uptrend")/Table3[[#This Row],[Count]]</f>
        <v>0.6428571428571429</v>
      </c>
      <c r="D76" s="2">
        <f>COUNTIFS(Table2[Sub-Sector],Table3[[#This Row],[Sub-Sector]],Table2[1W Return vs Nifty],"&gt;=5")/Table3[[#This Row],[Count]]</f>
        <v>7.1428571428571425E-2</v>
      </c>
      <c r="E76" s="2">
        <f>COUNTIFS(Table2[Sub-Sector],Table3[[#This Row],[Sub-Sector]],Table2[1M Return vs Nifty],"&gt;=5")/Table3[[#This Row],[Count]]</f>
        <v>0.14285714285714285</v>
      </c>
      <c r="F76" s="2">
        <f>COUNTIFS(Table2[Sub-Sector],Table3[[#This Row],[Sub-Sector]],Table2[6M Return vs Nifty],"&gt;=10")/Table3[[#This Row],[Count]]</f>
        <v>0.2857142857142857</v>
      </c>
      <c r="G76" s="2">
        <f>COUNTIFS(Table2[Sub-Sector],Table3[[#This Row],[Sub-Sector]],Table2[1Y Return vs Nifty],"&gt;=10")/Table3[[#This Row],[Count]]</f>
        <v>0.35714285714285715</v>
      </c>
      <c r="H76" s="2">
        <f>COUNTIFS(Table2[Sub-Sector],Table3[[#This Row],[Sub-Sector]],Table2[RSI Exponential â€“ 14D],"&gt;=50")/Table3[[#This Row],[Count]]</f>
        <v>0.5714285714285714</v>
      </c>
      <c r="I76" s="2">
        <f>COUNTIFS(Table2[Sub-Sector],Table3[[#This Row],[Sub-Sector]],Table2[Relative Volume],"&gt;=1")/Table3[[#This Row],[Count]]</f>
        <v>0.21428571428571427</v>
      </c>
      <c r="J76" s="2">
        <f>COUNTIFS(Table2[Sub-Sector],Table3[[#This Row],[Sub-Sector]],Table2[% Away From Day Low],"&gt;=0.05")/Table3[[#This Row],[Count]]</f>
        <v>0</v>
      </c>
      <c r="K76" s="2">
        <f>COUNTIFS(Table2[Sub-Sector],Table3[[#This Row],[Sub-Sector]],Table2[% Away From Day High],"&lt;=0.05")/Table3[[#This Row],[Count]]</f>
        <v>1</v>
      </c>
      <c r="L76" s="2">
        <f>COUNTIFS(Table2[Sub-Sector],Table3[[#This Row],[Sub-Sector]],Table2[% Away From Current Week Low],"&gt;=0.05")/Table3[[#This Row],[Count]]</f>
        <v>0</v>
      </c>
      <c r="M76" s="2">
        <f>COUNTIFS(Table2[Sub-Sector],Table3[[#This Row],[Sub-Sector]],Table2[% Away From Current Week High],"&lt;=0.05")/Table3[[#This Row],[Count]]</f>
        <v>1</v>
      </c>
      <c r="N76" s="2">
        <f>COUNTIFS(Table2[Sub-Sector],Table3[[#This Row],[Sub-Sector]],Table2[% Away From Current Month Low],"&gt;=0.05")/Table3[[#This Row],[Count]]</f>
        <v>0.42857142857142855</v>
      </c>
      <c r="O76" s="2">
        <f>COUNTIFS(Table2[Sub-Sector],Table3[[#This Row],[Sub-Sector]],Table2[% Away From Current Month High],"&lt;=0.05")/Table3[[#This Row],[Count]]</f>
        <v>0.6428571428571429</v>
      </c>
      <c r="P76" s="2">
        <f>COUNTIFS(Table2[Sub-Sector],Table3[[#This Row],[Sub-Sector]],Table2[% Away From 52W High],"&lt;=10")/Table3[[#This Row],[Count]]</f>
        <v>0.35714285714285715</v>
      </c>
      <c r="Q76" s="2">
        <f>COUNTIFS(Table2[Sub-Sector],Table3[[#This Row],[Sub-Sector]],Table2[% Away From 52W Low],"&gt;=10")/Table3[[#This Row],[Count]]</f>
        <v>1</v>
      </c>
      <c r="R76" s="2">
        <f>COUNTIFS(Table2[Sub-Sector],Table3[[#This Row],[Sub-Sector]],Table2[% Price above 20 EMA],"&gt;=0")/Table3[[#This Row],[Count]]</f>
        <v>0.7857142857142857</v>
      </c>
      <c r="S76" s="2">
        <f>COUNTIFS(Table2[Sub-Sector],Table3[[#This Row],[Sub-Sector]],Table2[% Price above 50 EMA],"&gt;=0")/Table3[[#This Row],[Count]]</f>
        <v>0.7857142857142857</v>
      </c>
      <c r="T76" s="2">
        <f>COUNTIFS(Table2[Sub-Sector],Table3[[#This Row],[Sub-Sector]],Table2[% Price above 200 EMA],"&gt;=0")/Table3[[#This Row],[Count]]</f>
        <v>0.8571428571428571</v>
      </c>
      <c r="U76" s="2">
        <f>COUNTIFS(Table2[Sub-Sector],Table3[[#This Row],[Sub-Sector]],Table2[Rate of Change - Zone],"Positive")/Table3[[#This Row],[Count]]</f>
        <v>0.7142857142857143</v>
      </c>
      <c r="V76" s="2">
        <f>COUNTIFS(Table2[Sub-Sector],Table3[[#This Row],[Sub-Sector]],Table2[Sharpe Ratio],"&gt;=0.10")/Table3[[#This Row],[Count]]</f>
        <v>0.2857142857142857</v>
      </c>
      <c r="W7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408</v>
      </c>
      <c r="X76">
        <f>_xlfn.RANK.AVG(Table3[[#This Row],[Score]],Table3[Score],1)</f>
        <v>51</v>
      </c>
      <c r="Y7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271</v>
      </c>
      <c r="Z76">
        <f>_xlfn.RANK.AVG(Table3[[#This Row],[Score 2 ]],Table3[[Score 2 ]],1)</f>
        <v>75</v>
      </c>
    </row>
    <row r="77" spans="1:26" x14ac:dyDescent="0.3">
      <c r="A77" t="s">
        <v>429</v>
      </c>
      <c r="B77">
        <f>COUNTIFS(Table2[Sub-Sector],Table3[[#This Row],[Sub-Sector]])</f>
        <v>11</v>
      </c>
      <c r="C77" s="2">
        <f>COUNTIFS(Table2[Sub-Sector],Table3[[#This Row],[Sub-Sector]],Table2[Uptrend],"Uptrend")/Table3[[#This Row],[Count]]</f>
        <v>0.27272727272727271</v>
      </c>
      <c r="D77" s="2">
        <f>COUNTIFS(Table2[Sub-Sector],Table3[[#This Row],[Sub-Sector]],Table2[1W Return vs Nifty],"&gt;=5")/Table3[[#This Row],[Count]]</f>
        <v>0</v>
      </c>
      <c r="E77" s="2">
        <f>COUNTIFS(Table2[Sub-Sector],Table3[[#This Row],[Sub-Sector]],Table2[1M Return vs Nifty],"&gt;=5")/Table3[[#This Row],[Count]]</f>
        <v>0.18181818181818182</v>
      </c>
      <c r="F77" s="2">
        <f>COUNTIFS(Table2[Sub-Sector],Table3[[#This Row],[Sub-Sector]],Table2[6M Return vs Nifty],"&gt;=10")/Table3[[#This Row],[Count]]</f>
        <v>0.27272727272727271</v>
      </c>
      <c r="G77" s="2">
        <f>COUNTIFS(Table2[Sub-Sector],Table3[[#This Row],[Sub-Sector]],Table2[1Y Return vs Nifty],"&gt;=10")/Table3[[#This Row],[Count]]</f>
        <v>9.0909090909090912E-2</v>
      </c>
      <c r="H77" s="2">
        <f>COUNTIFS(Table2[Sub-Sector],Table3[[#This Row],[Sub-Sector]],Table2[RSI Exponential â€“ 14D],"&gt;=50")/Table3[[#This Row],[Count]]</f>
        <v>0.45454545454545453</v>
      </c>
      <c r="I77" s="2">
        <f>COUNTIFS(Table2[Sub-Sector],Table3[[#This Row],[Sub-Sector]],Table2[Relative Volume],"&gt;=1")/Table3[[#This Row],[Count]]</f>
        <v>0.36363636363636365</v>
      </c>
      <c r="J77" s="2">
        <f>COUNTIFS(Table2[Sub-Sector],Table3[[#This Row],[Sub-Sector]],Table2[% Away From Day Low],"&gt;=0.05")/Table3[[#This Row],[Count]]</f>
        <v>0</v>
      </c>
      <c r="K77" s="2">
        <f>COUNTIFS(Table2[Sub-Sector],Table3[[#This Row],[Sub-Sector]],Table2[% Away From Day High],"&lt;=0.05")/Table3[[#This Row],[Count]]</f>
        <v>1</v>
      </c>
      <c r="L77" s="2">
        <f>COUNTIFS(Table2[Sub-Sector],Table3[[#This Row],[Sub-Sector]],Table2[% Away From Current Week Low],"&gt;=0.05")/Table3[[#This Row],[Count]]</f>
        <v>0</v>
      </c>
      <c r="M77" s="2">
        <f>COUNTIFS(Table2[Sub-Sector],Table3[[#This Row],[Sub-Sector]],Table2[% Away From Current Week High],"&lt;=0.05")/Table3[[#This Row],[Count]]</f>
        <v>1</v>
      </c>
      <c r="N77" s="2">
        <f>COUNTIFS(Table2[Sub-Sector],Table3[[#This Row],[Sub-Sector]],Table2[% Away From Current Month Low],"&gt;=0.05")/Table3[[#This Row],[Count]]</f>
        <v>0.27272727272727271</v>
      </c>
      <c r="O77" s="2">
        <f>COUNTIFS(Table2[Sub-Sector],Table3[[#This Row],[Sub-Sector]],Table2[% Away From Current Month High],"&lt;=0.05")/Table3[[#This Row],[Count]]</f>
        <v>0.81818181818181823</v>
      </c>
      <c r="P77" s="2">
        <f>COUNTIFS(Table2[Sub-Sector],Table3[[#This Row],[Sub-Sector]],Table2[% Away From 52W High],"&lt;=10")/Table3[[#This Row],[Count]]</f>
        <v>9.0909090909090912E-2</v>
      </c>
      <c r="Q77" s="2">
        <f>COUNTIFS(Table2[Sub-Sector],Table3[[#This Row],[Sub-Sector]],Table2[% Away From 52W Low],"&gt;=10")/Table3[[#This Row],[Count]]</f>
        <v>1</v>
      </c>
      <c r="R77" s="2">
        <f>COUNTIFS(Table2[Sub-Sector],Table3[[#This Row],[Sub-Sector]],Table2[% Price above 20 EMA],"&gt;=0")/Table3[[#This Row],[Count]]</f>
        <v>0.45454545454545453</v>
      </c>
      <c r="S77" s="2">
        <f>COUNTIFS(Table2[Sub-Sector],Table3[[#This Row],[Sub-Sector]],Table2[% Price above 50 EMA],"&gt;=0")/Table3[[#This Row],[Count]]</f>
        <v>0.72727272727272729</v>
      </c>
      <c r="T77" s="2">
        <f>COUNTIFS(Table2[Sub-Sector],Table3[[#This Row],[Sub-Sector]],Table2[% Price above 200 EMA],"&gt;=0")/Table3[[#This Row],[Count]]</f>
        <v>0.45454545454545453</v>
      </c>
      <c r="U77" s="2">
        <f>COUNTIFS(Table2[Sub-Sector],Table3[[#This Row],[Sub-Sector]],Table2[Rate of Change - Zone],"Positive")/Table3[[#This Row],[Count]]</f>
        <v>0.63636363636363635</v>
      </c>
      <c r="V77" s="2">
        <f>COUNTIFS(Table2[Sub-Sector],Table3[[#This Row],[Sub-Sector]],Table2[Sharpe Ratio],"&gt;=0.10")/Table3[[#This Row],[Count]]</f>
        <v>9.0909090909090912E-2</v>
      </c>
      <c r="W7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487</v>
      </c>
      <c r="X77">
        <f>_xlfn.RANK.AVG(Table3[[#This Row],[Score]],Table3[Score],1)</f>
        <v>78</v>
      </c>
      <c r="Y7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272.5</v>
      </c>
      <c r="Z77">
        <f>_xlfn.RANK.AVG(Table3[[#This Row],[Score 2 ]],Table3[[Score 2 ]],1)</f>
        <v>76</v>
      </c>
    </row>
    <row r="78" spans="1:26" x14ac:dyDescent="0.3">
      <c r="A78" t="s">
        <v>27</v>
      </c>
      <c r="B78">
        <f>COUNTIFS(Table2[Sub-Sector],Table3[[#This Row],[Sub-Sector]])</f>
        <v>4</v>
      </c>
      <c r="C78" s="2">
        <f>COUNTIFS(Table2[Sub-Sector],Table3[[#This Row],[Sub-Sector]],Table2[Uptrend],"Uptrend")/Table3[[#This Row],[Count]]</f>
        <v>0.75</v>
      </c>
      <c r="D78" s="2">
        <f>COUNTIFS(Table2[Sub-Sector],Table3[[#This Row],[Sub-Sector]],Table2[1W Return vs Nifty],"&gt;=5")/Table3[[#This Row],[Count]]</f>
        <v>0</v>
      </c>
      <c r="E78" s="2">
        <f>COUNTIFS(Table2[Sub-Sector],Table3[[#This Row],[Sub-Sector]],Table2[1M Return vs Nifty],"&gt;=5")/Table3[[#This Row],[Count]]</f>
        <v>0.25</v>
      </c>
      <c r="F78" s="2">
        <f>COUNTIFS(Table2[Sub-Sector],Table3[[#This Row],[Sub-Sector]],Table2[6M Return vs Nifty],"&gt;=10")/Table3[[#This Row],[Count]]</f>
        <v>0.25</v>
      </c>
      <c r="G78" s="2">
        <f>COUNTIFS(Table2[Sub-Sector],Table3[[#This Row],[Sub-Sector]],Table2[1Y Return vs Nifty],"&gt;=10")/Table3[[#This Row],[Count]]</f>
        <v>0.25</v>
      </c>
      <c r="H78" s="2">
        <f>COUNTIFS(Table2[Sub-Sector],Table3[[#This Row],[Sub-Sector]],Table2[RSI Exponential â€“ 14D],"&gt;=50")/Table3[[#This Row],[Count]]</f>
        <v>0.25</v>
      </c>
      <c r="I78" s="2">
        <f>COUNTIFS(Table2[Sub-Sector],Table3[[#This Row],[Sub-Sector]],Table2[Relative Volume],"&gt;=1")/Table3[[#This Row],[Count]]</f>
        <v>0.5</v>
      </c>
      <c r="J78" s="2">
        <f>COUNTIFS(Table2[Sub-Sector],Table3[[#This Row],[Sub-Sector]],Table2[% Away From Day Low],"&gt;=0.05")/Table3[[#This Row],[Count]]</f>
        <v>0</v>
      </c>
      <c r="K78" s="2">
        <f>COUNTIFS(Table2[Sub-Sector],Table3[[#This Row],[Sub-Sector]],Table2[% Away From Day High],"&lt;=0.05")/Table3[[#This Row],[Count]]</f>
        <v>0.75</v>
      </c>
      <c r="L78" s="2">
        <f>COUNTIFS(Table2[Sub-Sector],Table3[[#This Row],[Sub-Sector]],Table2[% Away From Current Week Low],"&gt;=0.05")/Table3[[#This Row],[Count]]</f>
        <v>0</v>
      </c>
      <c r="M78" s="2">
        <f>COUNTIFS(Table2[Sub-Sector],Table3[[#This Row],[Sub-Sector]],Table2[% Away From Current Week High],"&lt;=0.05")/Table3[[#This Row],[Count]]</f>
        <v>0.75</v>
      </c>
      <c r="N78" s="2">
        <f>COUNTIFS(Table2[Sub-Sector],Table3[[#This Row],[Sub-Sector]],Table2[% Away From Current Month Low],"&gt;=0.05")/Table3[[#This Row],[Count]]</f>
        <v>0.75</v>
      </c>
      <c r="O78" s="2">
        <f>COUNTIFS(Table2[Sub-Sector],Table3[[#This Row],[Sub-Sector]],Table2[% Away From Current Month High],"&lt;=0.05")/Table3[[#This Row],[Count]]</f>
        <v>0.5</v>
      </c>
      <c r="P78" s="2">
        <f>COUNTIFS(Table2[Sub-Sector],Table3[[#This Row],[Sub-Sector]],Table2[% Away From 52W High],"&lt;=10")/Table3[[#This Row],[Count]]</f>
        <v>0.5</v>
      </c>
      <c r="Q78" s="2">
        <f>COUNTIFS(Table2[Sub-Sector],Table3[[#This Row],[Sub-Sector]],Table2[% Away From 52W Low],"&gt;=10")/Table3[[#This Row],[Count]]</f>
        <v>1</v>
      </c>
      <c r="R78" s="2">
        <f>COUNTIFS(Table2[Sub-Sector],Table3[[#This Row],[Sub-Sector]],Table2[% Price above 20 EMA],"&gt;=0")/Table3[[#This Row],[Count]]</f>
        <v>0.5</v>
      </c>
      <c r="S78" s="2">
        <f>COUNTIFS(Table2[Sub-Sector],Table3[[#This Row],[Sub-Sector]],Table2[% Price above 50 EMA],"&gt;=0")/Table3[[#This Row],[Count]]</f>
        <v>0.5</v>
      </c>
      <c r="T78" s="2">
        <f>COUNTIFS(Table2[Sub-Sector],Table3[[#This Row],[Sub-Sector]],Table2[% Price above 200 EMA],"&gt;=0")/Table3[[#This Row],[Count]]</f>
        <v>0.75</v>
      </c>
      <c r="U78" s="2">
        <f>COUNTIFS(Table2[Sub-Sector],Table3[[#This Row],[Sub-Sector]],Table2[Rate of Change - Zone],"Positive")/Table3[[#This Row],[Count]]</f>
        <v>0.5</v>
      </c>
      <c r="V78" s="2">
        <f>COUNTIFS(Table2[Sub-Sector],Table3[[#This Row],[Sub-Sector]],Table2[Sharpe Ratio],"&gt;=0.10")/Table3[[#This Row],[Count]]</f>
        <v>0.25</v>
      </c>
      <c r="W7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430.5</v>
      </c>
      <c r="X78">
        <f>_xlfn.RANK.AVG(Table3[[#This Row],[Score]],Table3[Score],1)</f>
        <v>60</v>
      </c>
      <c r="Y7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276</v>
      </c>
      <c r="Z78">
        <f>_xlfn.RANK.AVG(Table3[[#This Row],[Score 2 ]],Table3[[Score 2 ]],1)</f>
        <v>77</v>
      </c>
    </row>
    <row r="79" spans="1:26" x14ac:dyDescent="0.3">
      <c r="A79" t="s">
        <v>404</v>
      </c>
      <c r="B79">
        <f>COUNTIFS(Table2[Sub-Sector],Table3[[#This Row],[Sub-Sector]])</f>
        <v>6</v>
      </c>
      <c r="C79" s="2">
        <f>COUNTIFS(Table2[Sub-Sector],Table3[[#This Row],[Sub-Sector]],Table2[Uptrend],"Uptrend")/Table3[[#This Row],[Count]]</f>
        <v>1</v>
      </c>
      <c r="D79" s="2">
        <f>COUNTIFS(Table2[Sub-Sector],Table3[[#This Row],[Sub-Sector]],Table2[1W Return vs Nifty],"&gt;=5")/Table3[[#This Row],[Count]]</f>
        <v>0</v>
      </c>
      <c r="E79" s="2">
        <f>COUNTIFS(Table2[Sub-Sector],Table3[[#This Row],[Sub-Sector]],Table2[1M Return vs Nifty],"&gt;=5")/Table3[[#This Row],[Count]]</f>
        <v>0</v>
      </c>
      <c r="F79" s="2">
        <f>COUNTIFS(Table2[Sub-Sector],Table3[[#This Row],[Sub-Sector]],Table2[6M Return vs Nifty],"&gt;=10")/Table3[[#This Row],[Count]]</f>
        <v>0.33333333333333331</v>
      </c>
      <c r="G79" s="2">
        <f>COUNTIFS(Table2[Sub-Sector],Table3[[#This Row],[Sub-Sector]],Table2[1Y Return vs Nifty],"&gt;=10")/Table3[[#This Row],[Count]]</f>
        <v>0.33333333333333331</v>
      </c>
      <c r="H79" s="2">
        <f>COUNTIFS(Table2[Sub-Sector],Table3[[#This Row],[Sub-Sector]],Table2[RSI Exponential â€“ 14D],"&gt;=50")/Table3[[#This Row],[Count]]</f>
        <v>0.83333333333333337</v>
      </c>
      <c r="I79" s="2">
        <f>COUNTIFS(Table2[Sub-Sector],Table3[[#This Row],[Sub-Sector]],Table2[Relative Volume],"&gt;=1")/Table3[[#This Row],[Count]]</f>
        <v>0</v>
      </c>
      <c r="J79" s="2">
        <f>COUNTIFS(Table2[Sub-Sector],Table3[[#This Row],[Sub-Sector]],Table2[% Away From Day Low],"&gt;=0.05")/Table3[[#This Row],[Count]]</f>
        <v>0</v>
      </c>
      <c r="K79" s="2">
        <f>COUNTIFS(Table2[Sub-Sector],Table3[[#This Row],[Sub-Sector]],Table2[% Away From Day High],"&lt;=0.05")/Table3[[#This Row],[Count]]</f>
        <v>1</v>
      </c>
      <c r="L79" s="2">
        <f>COUNTIFS(Table2[Sub-Sector],Table3[[#This Row],[Sub-Sector]],Table2[% Away From Current Week Low],"&gt;=0.05")/Table3[[#This Row],[Count]]</f>
        <v>0</v>
      </c>
      <c r="M79" s="2">
        <f>COUNTIFS(Table2[Sub-Sector],Table3[[#This Row],[Sub-Sector]],Table2[% Away From Current Week High],"&lt;=0.05")/Table3[[#This Row],[Count]]</f>
        <v>1</v>
      </c>
      <c r="N79" s="2">
        <f>COUNTIFS(Table2[Sub-Sector],Table3[[#This Row],[Sub-Sector]],Table2[% Away From Current Month Low],"&gt;=0.05")/Table3[[#This Row],[Count]]</f>
        <v>0.66666666666666663</v>
      </c>
      <c r="O79" s="2">
        <f>COUNTIFS(Table2[Sub-Sector],Table3[[#This Row],[Sub-Sector]],Table2[% Away From Current Month High],"&lt;=0.05")/Table3[[#This Row],[Count]]</f>
        <v>0.83333333333333337</v>
      </c>
      <c r="P79" s="2">
        <f>COUNTIFS(Table2[Sub-Sector],Table3[[#This Row],[Sub-Sector]],Table2[% Away From 52W High],"&lt;=10")/Table3[[#This Row],[Count]]</f>
        <v>0.66666666666666663</v>
      </c>
      <c r="Q79" s="2">
        <f>COUNTIFS(Table2[Sub-Sector],Table3[[#This Row],[Sub-Sector]],Table2[% Away From 52W Low],"&gt;=10")/Table3[[#This Row],[Count]]</f>
        <v>1</v>
      </c>
      <c r="R79" s="2">
        <f>COUNTIFS(Table2[Sub-Sector],Table3[[#This Row],[Sub-Sector]],Table2[% Price above 20 EMA],"&gt;=0")/Table3[[#This Row],[Count]]</f>
        <v>0.83333333333333337</v>
      </c>
      <c r="S79" s="2">
        <f>COUNTIFS(Table2[Sub-Sector],Table3[[#This Row],[Sub-Sector]],Table2[% Price above 50 EMA],"&gt;=0")/Table3[[#This Row],[Count]]</f>
        <v>1</v>
      </c>
      <c r="T79" s="2">
        <f>COUNTIFS(Table2[Sub-Sector],Table3[[#This Row],[Sub-Sector]],Table2[% Price above 200 EMA],"&gt;=0")/Table3[[#This Row],[Count]]</f>
        <v>1</v>
      </c>
      <c r="U79" s="2">
        <f>COUNTIFS(Table2[Sub-Sector],Table3[[#This Row],[Sub-Sector]],Table2[Rate of Change - Zone],"Positive")/Table3[[#This Row],[Count]]</f>
        <v>1</v>
      </c>
      <c r="V79" s="2">
        <f>COUNTIFS(Table2[Sub-Sector],Table3[[#This Row],[Sub-Sector]],Table2[Sharpe Ratio],"&gt;=0.10")/Table3[[#This Row],[Count]]</f>
        <v>0.5</v>
      </c>
      <c r="W7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458</v>
      </c>
      <c r="X79">
        <f>_xlfn.RANK.AVG(Table3[[#This Row],[Score]],Table3[Score],1)</f>
        <v>66</v>
      </c>
      <c r="Y7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277.5</v>
      </c>
      <c r="Z79">
        <f>_xlfn.RANK.AVG(Table3[[#This Row],[Score 2 ]],Table3[[Score 2 ]],1)</f>
        <v>78</v>
      </c>
    </row>
    <row r="80" spans="1:26" x14ac:dyDescent="0.3">
      <c r="A80" t="s">
        <v>1409</v>
      </c>
      <c r="B80">
        <f>COUNTIFS(Table2[Sub-Sector],Table3[[#This Row],[Sub-Sector]])</f>
        <v>3</v>
      </c>
      <c r="C80" s="2">
        <f>COUNTIFS(Table2[Sub-Sector],Table3[[#This Row],[Sub-Sector]],Table2[Uptrend],"Uptrend")/Table3[[#This Row],[Count]]</f>
        <v>0.66666666666666663</v>
      </c>
      <c r="D80" s="2">
        <f>COUNTIFS(Table2[Sub-Sector],Table3[[#This Row],[Sub-Sector]],Table2[1W Return vs Nifty],"&gt;=5")/Table3[[#This Row],[Count]]</f>
        <v>0</v>
      </c>
      <c r="E80" s="2">
        <f>COUNTIFS(Table2[Sub-Sector],Table3[[#This Row],[Sub-Sector]],Table2[1M Return vs Nifty],"&gt;=5")/Table3[[#This Row],[Count]]</f>
        <v>0</v>
      </c>
      <c r="F80" s="2">
        <f>COUNTIFS(Table2[Sub-Sector],Table3[[#This Row],[Sub-Sector]],Table2[6M Return vs Nifty],"&gt;=10")/Table3[[#This Row],[Count]]</f>
        <v>0.33333333333333331</v>
      </c>
      <c r="G80" s="2">
        <f>COUNTIFS(Table2[Sub-Sector],Table3[[#This Row],[Sub-Sector]],Table2[1Y Return vs Nifty],"&gt;=10")/Table3[[#This Row],[Count]]</f>
        <v>0</v>
      </c>
      <c r="H80" s="2">
        <f>COUNTIFS(Table2[Sub-Sector],Table3[[#This Row],[Sub-Sector]],Table2[RSI Exponential â€“ 14D],"&gt;=50")/Table3[[#This Row],[Count]]</f>
        <v>1</v>
      </c>
      <c r="I80" s="2">
        <f>COUNTIFS(Table2[Sub-Sector],Table3[[#This Row],[Sub-Sector]],Table2[Relative Volume],"&gt;=1")/Table3[[#This Row],[Count]]</f>
        <v>0.33333333333333331</v>
      </c>
      <c r="J80" s="2">
        <f>COUNTIFS(Table2[Sub-Sector],Table3[[#This Row],[Sub-Sector]],Table2[% Away From Day Low],"&gt;=0.05")/Table3[[#This Row],[Count]]</f>
        <v>0</v>
      </c>
      <c r="K80" s="2">
        <f>COUNTIFS(Table2[Sub-Sector],Table3[[#This Row],[Sub-Sector]],Table2[% Away From Day High],"&lt;=0.05")/Table3[[#This Row],[Count]]</f>
        <v>1</v>
      </c>
      <c r="L80" s="2">
        <f>COUNTIFS(Table2[Sub-Sector],Table3[[#This Row],[Sub-Sector]],Table2[% Away From Current Week Low],"&gt;=0.05")/Table3[[#This Row],[Count]]</f>
        <v>0</v>
      </c>
      <c r="M80" s="2">
        <f>COUNTIFS(Table2[Sub-Sector],Table3[[#This Row],[Sub-Sector]],Table2[% Away From Current Week High],"&lt;=0.05")/Table3[[#This Row],[Count]]</f>
        <v>1</v>
      </c>
      <c r="N80" s="2">
        <f>COUNTIFS(Table2[Sub-Sector],Table3[[#This Row],[Sub-Sector]],Table2[% Away From Current Month Low],"&gt;=0.05")/Table3[[#This Row],[Count]]</f>
        <v>0.33333333333333331</v>
      </c>
      <c r="O80" s="2">
        <f>COUNTIFS(Table2[Sub-Sector],Table3[[#This Row],[Sub-Sector]],Table2[% Away From Current Month High],"&lt;=0.05")/Table3[[#This Row],[Count]]</f>
        <v>0.66666666666666663</v>
      </c>
      <c r="P80" s="2">
        <f>COUNTIFS(Table2[Sub-Sector],Table3[[#This Row],[Sub-Sector]],Table2[% Away From 52W High],"&lt;=10")/Table3[[#This Row],[Count]]</f>
        <v>0.33333333333333331</v>
      </c>
      <c r="Q80" s="2">
        <f>COUNTIFS(Table2[Sub-Sector],Table3[[#This Row],[Sub-Sector]],Table2[% Away From 52W Low],"&gt;=10")/Table3[[#This Row],[Count]]</f>
        <v>1</v>
      </c>
      <c r="R80" s="2">
        <f>COUNTIFS(Table2[Sub-Sector],Table3[[#This Row],[Sub-Sector]],Table2[% Price above 20 EMA],"&gt;=0")/Table3[[#This Row],[Count]]</f>
        <v>1</v>
      </c>
      <c r="S80" s="2">
        <f>COUNTIFS(Table2[Sub-Sector],Table3[[#This Row],[Sub-Sector]],Table2[% Price above 50 EMA],"&gt;=0")/Table3[[#This Row],[Count]]</f>
        <v>1</v>
      </c>
      <c r="T80" s="2">
        <f>COUNTIFS(Table2[Sub-Sector],Table3[[#This Row],[Sub-Sector]],Table2[% Price above 200 EMA],"&gt;=0")/Table3[[#This Row],[Count]]</f>
        <v>0.66666666666666663</v>
      </c>
      <c r="U80" s="2">
        <f>COUNTIFS(Table2[Sub-Sector],Table3[[#This Row],[Sub-Sector]],Table2[Rate of Change - Zone],"Positive")/Table3[[#This Row],[Count]]</f>
        <v>0.66666666666666663</v>
      </c>
      <c r="V80" s="2">
        <f>COUNTIFS(Table2[Sub-Sector],Table3[[#This Row],[Sub-Sector]],Table2[Sharpe Ratio],"&gt;=0.10")/Table3[[#This Row],[Count]]</f>
        <v>0.33333333333333331</v>
      </c>
      <c r="W8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503</v>
      </c>
      <c r="X80">
        <f>_xlfn.RANK.AVG(Table3[[#This Row],[Score]],Table3[Score],1)</f>
        <v>85</v>
      </c>
      <c r="Y8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280</v>
      </c>
      <c r="Z80">
        <f>_xlfn.RANK.AVG(Table3[[#This Row],[Score 2 ]],Table3[[Score 2 ]],1)</f>
        <v>79</v>
      </c>
    </row>
    <row r="81" spans="1:26" x14ac:dyDescent="0.3">
      <c r="A81" t="s">
        <v>43</v>
      </c>
      <c r="B81">
        <f>COUNTIFS(Table2[Sub-Sector],Table3[[#This Row],[Sub-Sector]])</f>
        <v>10</v>
      </c>
      <c r="C81" s="2">
        <f>COUNTIFS(Table2[Sub-Sector],Table3[[#This Row],[Sub-Sector]],Table2[Uptrend],"Uptrend")/Table3[[#This Row],[Count]]</f>
        <v>0.8</v>
      </c>
      <c r="D81" s="2">
        <f>COUNTIFS(Table2[Sub-Sector],Table3[[#This Row],[Sub-Sector]],Table2[1W Return vs Nifty],"&gt;=5")/Table3[[#This Row],[Count]]</f>
        <v>0</v>
      </c>
      <c r="E81" s="2">
        <f>COUNTIFS(Table2[Sub-Sector],Table3[[#This Row],[Sub-Sector]],Table2[1M Return vs Nifty],"&gt;=5")/Table3[[#This Row],[Count]]</f>
        <v>0.2</v>
      </c>
      <c r="F81" s="2">
        <f>COUNTIFS(Table2[Sub-Sector],Table3[[#This Row],[Sub-Sector]],Table2[6M Return vs Nifty],"&gt;=10")/Table3[[#This Row],[Count]]</f>
        <v>0.3</v>
      </c>
      <c r="G81" s="2">
        <f>COUNTIFS(Table2[Sub-Sector],Table3[[#This Row],[Sub-Sector]],Table2[1Y Return vs Nifty],"&gt;=10")/Table3[[#This Row],[Count]]</f>
        <v>0.5</v>
      </c>
      <c r="H81" s="2">
        <f>COUNTIFS(Table2[Sub-Sector],Table3[[#This Row],[Sub-Sector]],Table2[RSI Exponential â€“ 14D],"&gt;=50")/Table3[[#This Row],[Count]]</f>
        <v>0.6</v>
      </c>
      <c r="I81" s="2">
        <f>COUNTIFS(Table2[Sub-Sector],Table3[[#This Row],[Sub-Sector]],Table2[Relative Volume],"&gt;=1")/Table3[[#This Row],[Count]]</f>
        <v>0.1</v>
      </c>
      <c r="J81" s="2">
        <f>COUNTIFS(Table2[Sub-Sector],Table3[[#This Row],[Sub-Sector]],Table2[% Away From Day Low],"&gt;=0.05")/Table3[[#This Row],[Count]]</f>
        <v>0</v>
      </c>
      <c r="K81" s="2">
        <f>COUNTIFS(Table2[Sub-Sector],Table3[[#This Row],[Sub-Sector]],Table2[% Away From Day High],"&lt;=0.05")/Table3[[#This Row],[Count]]</f>
        <v>1</v>
      </c>
      <c r="L81" s="2">
        <f>COUNTIFS(Table2[Sub-Sector],Table3[[#This Row],[Sub-Sector]],Table2[% Away From Current Week Low],"&gt;=0.05")/Table3[[#This Row],[Count]]</f>
        <v>0</v>
      </c>
      <c r="M81" s="2">
        <f>COUNTIFS(Table2[Sub-Sector],Table3[[#This Row],[Sub-Sector]],Table2[% Away From Current Week High],"&lt;=0.05")/Table3[[#This Row],[Count]]</f>
        <v>1</v>
      </c>
      <c r="N81" s="2">
        <f>COUNTIFS(Table2[Sub-Sector],Table3[[#This Row],[Sub-Sector]],Table2[% Away From Current Month Low],"&gt;=0.05")/Table3[[#This Row],[Count]]</f>
        <v>0.6</v>
      </c>
      <c r="O81" s="2">
        <f>COUNTIFS(Table2[Sub-Sector],Table3[[#This Row],[Sub-Sector]],Table2[% Away From Current Month High],"&lt;=0.05")/Table3[[#This Row],[Count]]</f>
        <v>0.7</v>
      </c>
      <c r="P81" s="2">
        <f>COUNTIFS(Table2[Sub-Sector],Table3[[#This Row],[Sub-Sector]],Table2[% Away From 52W High],"&lt;=10")/Table3[[#This Row],[Count]]</f>
        <v>0.7</v>
      </c>
      <c r="Q81" s="2">
        <f>COUNTIFS(Table2[Sub-Sector],Table3[[#This Row],[Sub-Sector]],Table2[% Away From 52W Low],"&gt;=10")/Table3[[#This Row],[Count]]</f>
        <v>1</v>
      </c>
      <c r="R81" s="2">
        <f>COUNTIFS(Table2[Sub-Sector],Table3[[#This Row],[Sub-Sector]],Table2[% Price above 20 EMA],"&gt;=0")/Table3[[#This Row],[Count]]</f>
        <v>0.7</v>
      </c>
      <c r="S81" s="2">
        <f>COUNTIFS(Table2[Sub-Sector],Table3[[#This Row],[Sub-Sector]],Table2[% Price above 50 EMA],"&gt;=0")/Table3[[#This Row],[Count]]</f>
        <v>0.8</v>
      </c>
      <c r="T81" s="2">
        <f>COUNTIFS(Table2[Sub-Sector],Table3[[#This Row],[Sub-Sector]],Table2[% Price above 200 EMA],"&gt;=0")/Table3[[#This Row],[Count]]</f>
        <v>1</v>
      </c>
      <c r="U81" s="2">
        <f>COUNTIFS(Table2[Sub-Sector],Table3[[#This Row],[Sub-Sector]],Table2[Rate of Change - Zone],"Positive")/Table3[[#This Row],[Count]]</f>
        <v>0.6</v>
      </c>
      <c r="V81" s="2">
        <f>COUNTIFS(Table2[Sub-Sector],Table3[[#This Row],[Sub-Sector]],Table2[Sharpe Ratio],"&gt;=0.10")/Table3[[#This Row],[Count]]</f>
        <v>0.1</v>
      </c>
      <c r="W8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435</v>
      </c>
      <c r="X81">
        <f>_xlfn.RANK.AVG(Table3[[#This Row],[Score]],Table3[Score],1)</f>
        <v>61</v>
      </c>
      <c r="Y8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280.5</v>
      </c>
      <c r="Z81">
        <f>_xlfn.RANK.AVG(Table3[[#This Row],[Score 2 ]],Table3[[Score 2 ]],1)</f>
        <v>81</v>
      </c>
    </row>
    <row r="82" spans="1:26" x14ac:dyDescent="0.3">
      <c r="A82" t="s">
        <v>183</v>
      </c>
      <c r="B82">
        <f>COUNTIFS(Table2[Sub-Sector],Table3[[#This Row],[Sub-Sector]])</f>
        <v>4</v>
      </c>
      <c r="C82" s="2">
        <f>COUNTIFS(Table2[Sub-Sector],Table3[[#This Row],[Sub-Sector]],Table2[Uptrend],"Uptrend")/Table3[[#This Row],[Count]]</f>
        <v>1</v>
      </c>
      <c r="D82" s="2">
        <f>COUNTIFS(Table2[Sub-Sector],Table3[[#This Row],[Sub-Sector]],Table2[1W Return vs Nifty],"&gt;=5")/Table3[[#This Row],[Count]]</f>
        <v>0</v>
      </c>
      <c r="E82" s="2">
        <f>COUNTIFS(Table2[Sub-Sector],Table3[[#This Row],[Sub-Sector]],Table2[1M Return vs Nifty],"&gt;=5")/Table3[[#This Row],[Count]]</f>
        <v>0.25</v>
      </c>
      <c r="F82" s="2">
        <f>COUNTIFS(Table2[Sub-Sector],Table3[[#This Row],[Sub-Sector]],Table2[6M Return vs Nifty],"&gt;=10")/Table3[[#This Row],[Count]]</f>
        <v>0.5</v>
      </c>
      <c r="G82" s="2">
        <f>COUNTIFS(Table2[Sub-Sector],Table3[[#This Row],[Sub-Sector]],Table2[1Y Return vs Nifty],"&gt;=10")/Table3[[#This Row],[Count]]</f>
        <v>0.5</v>
      </c>
      <c r="H82" s="2">
        <f>COUNTIFS(Table2[Sub-Sector],Table3[[#This Row],[Sub-Sector]],Table2[RSI Exponential â€“ 14D],"&gt;=50")/Table3[[#This Row],[Count]]</f>
        <v>0.5</v>
      </c>
      <c r="I82" s="2">
        <f>COUNTIFS(Table2[Sub-Sector],Table3[[#This Row],[Sub-Sector]],Table2[Relative Volume],"&gt;=1")/Table3[[#This Row],[Count]]</f>
        <v>0.25</v>
      </c>
      <c r="J82" s="2">
        <f>COUNTIFS(Table2[Sub-Sector],Table3[[#This Row],[Sub-Sector]],Table2[% Away From Day Low],"&gt;=0.05")/Table3[[#This Row],[Count]]</f>
        <v>0</v>
      </c>
      <c r="K82" s="2">
        <f>COUNTIFS(Table2[Sub-Sector],Table3[[#This Row],[Sub-Sector]],Table2[% Away From Day High],"&lt;=0.05")/Table3[[#This Row],[Count]]</f>
        <v>1</v>
      </c>
      <c r="L82" s="2">
        <f>COUNTIFS(Table2[Sub-Sector],Table3[[#This Row],[Sub-Sector]],Table2[% Away From Current Week Low],"&gt;=0.05")/Table3[[#This Row],[Count]]</f>
        <v>0</v>
      </c>
      <c r="M82" s="2">
        <f>COUNTIFS(Table2[Sub-Sector],Table3[[#This Row],[Sub-Sector]],Table2[% Away From Current Week High],"&lt;=0.05")/Table3[[#This Row],[Count]]</f>
        <v>1</v>
      </c>
      <c r="N82" s="2">
        <f>COUNTIFS(Table2[Sub-Sector],Table3[[#This Row],[Sub-Sector]],Table2[% Away From Current Month Low],"&gt;=0.05")/Table3[[#This Row],[Count]]</f>
        <v>0.25</v>
      </c>
      <c r="O82" s="2">
        <f>COUNTIFS(Table2[Sub-Sector],Table3[[#This Row],[Sub-Sector]],Table2[% Away From Current Month High],"&lt;=0.05")/Table3[[#This Row],[Count]]</f>
        <v>0.75</v>
      </c>
      <c r="P82" s="2">
        <f>COUNTIFS(Table2[Sub-Sector],Table3[[#This Row],[Sub-Sector]],Table2[% Away From 52W High],"&lt;=10")/Table3[[#This Row],[Count]]</f>
        <v>0.5</v>
      </c>
      <c r="Q82" s="2">
        <f>COUNTIFS(Table2[Sub-Sector],Table3[[#This Row],[Sub-Sector]],Table2[% Away From 52W Low],"&gt;=10")/Table3[[#This Row],[Count]]</f>
        <v>1</v>
      </c>
      <c r="R82" s="2">
        <f>COUNTIFS(Table2[Sub-Sector],Table3[[#This Row],[Sub-Sector]],Table2[% Price above 20 EMA],"&gt;=0")/Table3[[#This Row],[Count]]</f>
        <v>0.5</v>
      </c>
      <c r="S82" s="2">
        <f>COUNTIFS(Table2[Sub-Sector],Table3[[#This Row],[Sub-Sector]],Table2[% Price above 50 EMA],"&gt;=0")/Table3[[#This Row],[Count]]</f>
        <v>0.5</v>
      </c>
      <c r="T82" s="2">
        <f>COUNTIFS(Table2[Sub-Sector],Table3[[#This Row],[Sub-Sector]],Table2[% Price above 200 EMA],"&gt;=0")/Table3[[#This Row],[Count]]</f>
        <v>1</v>
      </c>
      <c r="U82" s="2">
        <f>COUNTIFS(Table2[Sub-Sector],Table3[[#This Row],[Sub-Sector]],Table2[Rate of Change - Zone],"Positive")/Table3[[#This Row],[Count]]</f>
        <v>0.25</v>
      </c>
      <c r="V82" s="2">
        <f>COUNTIFS(Table2[Sub-Sector],Table3[[#This Row],[Sub-Sector]],Table2[Sharpe Ratio],"&gt;=0.10")/Table3[[#This Row],[Count]]</f>
        <v>0</v>
      </c>
      <c r="W8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402</v>
      </c>
      <c r="X82">
        <f>_xlfn.RANK.AVG(Table3[[#This Row],[Score]],Table3[Score],1)</f>
        <v>50</v>
      </c>
      <c r="Y8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280.5</v>
      </c>
      <c r="Z82">
        <f>_xlfn.RANK.AVG(Table3[[#This Row],[Score 2 ]],Table3[[Score 2 ]],1)</f>
        <v>81</v>
      </c>
    </row>
    <row r="83" spans="1:26" x14ac:dyDescent="0.3">
      <c r="A83" t="s">
        <v>462</v>
      </c>
      <c r="B83">
        <f>COUNTIFS(Table2[Sub-Sector],Table3[[#This Row],[Sub-Sector]])</f>
        <v>4</v>
      </c>
      <c r="C83" s="2">
        <f>COUNTIFS(Table2[Sub-Sector],Table3[[#This Row],[Sub-Sector]],Table2[Uptrend],"Uptrend")/Table3[[#This Row],[Count]]</f>
        <v>0.5</v>
      </c>
      <c r="D83" s="2">
        <f>COUNTIFS(Table2[Sub-Sector],Table3[[#This Row],[Sub-Sector]],Table2[1W Return vs Nifty],"&gt;=5")/Table3[[#This Row],[Count]]</f>
        <v>0</v>
      </c>
      <c r="E83" s="2">
        <f>COUNTIFS(Table2[Sub-Sector],Table3[[#This Row],[Sub-Sector]],Table2[1M Return vs Nifty],"&gt;=5")/Table3[[#This Row],[Count]]</f>
        <v>0</v>
      </c>
      <c r="F83" s="2">
        <f>COUNTIFS(Table2[Sub-Sector],Table3[[#This Row],[Sub-Sector]],Table2[6M Return vs Nifty],"&gt;=10")/Table3[[#This Row],[Count]]</f>
        <v>0.5</v>
      </c>
      <c r="G83" s="2">
        <f>COUNTIFS(Table2[Sub-Sector],Table3[[#This Row],[Sub-Sector]],Table2[1Y Return vs Nifty],"&gt;=10")/Table3[[#This Row],[Count]]</f>
        <v>0.5</v>
      </c>
      <c r="H83" s="2">
        <f>COUNTIFS(Table2[Sub-Sector],Table3[[#This Row],[Sub-Sector]],Table2[RSI Exponential â€“ 14D],"&gt;=50")/Table3[[#This Row],[Count]]</f>
        <v>0.25</v>
      </c>
      <c r="I83" s="2">
        <f>COUNTIFS(Table2[Sub-Sector],Table3[[#This Row],[Sub-Sector]],Table2[Relative Volume],"&gt;=1")/Table3[[#This Row],[Count]]</f>
        <v>0.25</v>
      </c>
      <c r="J83" s="2">
        <f>COUNTIFS(Table2[Sub-Sector],Table3[[#This Row],[Sub-Sector]],Table2[% Away From Day Low],"&gt;=0.05")/Table3[[#This Row],[Count]]</f>
        <v>0</v>
      </c>
      <c r="K83" s="2">
        <f>COUNTIFS(Table2[Sub-Sector],Table3[[#This Row],[Sub-Sector]],Table2[% Away From Day High],"&lt;=0.05")/Table3[[#This Row],[Count]]</f>
        <v>1</v>
      </c>
      <c r="L83" s="2">
        <f>COUNTIFS(Table2[Sub-Sector],Table3[[#This Row],[Sub-Sector]],Table2[% Away From Current Week Low],"&gt;=0.05")/Table3[[#This Row],[Count]]</f>
        <v>0</v>
      </c>
      <c r="M83" s="2">
        <f>COUNTIFS(Table2[Sub-Sector],Table3[[#This Row],[Sub-Sector]],Table2[% Away From Current Week High],"&lt;=0.05")/Table3[[#This Row],[Count]]</f>
        <v>1</v>
      </c>
      <c r="N83" s="2">
        <f>COUNTIFS(Table2[Sub-Sector],Table3[[#This Row],[Sub-Sector]],Table2[% Away From Current Month Low],"&gt;=0.05")/Table3[[#This Row],[Count]]</f>
        <v>0</v>
      </c>
      <c r="O83" s="2">
        <f>COUNTIFS(Table2[Sub-Sector],Table3[[#This Row],[Sub-Sector]],Table2[% Away From Current Month High],"&lt;=0.05")/Table3[[#This Row],[Count]]</f>
        <v>0.25</v>
      </c>
      <c r="P83" s="2">
        <f>COUNTIFS(Table2[Sub-Sector],Table3[[#This Row],[Sub-Sector]],Table2[% Away From 52W High],"&lt;=10")/Table3[[#This Row],[Count]]</f>
        <v>0</v>
      </c>
      <c r="Q83" s="2">
        <f>COUNTIFS(Table2[Sub-Sector],Table3[[#This Row],[Sub-Sector]],Table2[% Away From 52W Low],"&gt;=10")/Table3[[#This Row],[Count]]</f>
        <v>1</v>
      </c>
      <c r="R83" s="2">
        <f>COUNTIFS(Table2[Sub-Sector],Table3[[#This Row],[Sub-Sector]],Table2[% Price above 20 EMA],"&gt;=0")/Table3[[#This Row],[Count]]</f>
        <v>0.25</v>
      </c>
      <c r="S83" s="2">
        <f>COUNTIFS(Table2[Sub-Sector],Table3[[#This Row],[Sub-Sector]],Table2[% Price above 50 EMA],"&gt;=0")/Table3[[#This Row],[Count]]</f>
        <v>0.25</v>
      </c>
      <c r="T83" s="2">
        <f>COUNTIFS(Table2[Sub-Sector],Table3[[#This Row],[Sub-Sector]],Table2[% Price above 200 EMA],"&gt;=0")/Table3[[#This Row],[Count]]</f>
        <v>1</v>
      </c>
      <c r="U83" s="2">
        <f>COUNTIFS(Table2[Sub-Sector],Table3[[#This Row],[Sub-Sector]],Table2[Rate of Change - Zone],"Positive")/Table3[[#This Row],[Count]]</f>
        <v>0.25</v>
      </c>
      <c r="V83" s="2">
        <f>COUNTIFS(Table2[Sub-Sector],Table3[[#This Row],[Sub-Sector]],Table2[Sharpe Ratio],"&gt;=0.10")/Table3[[#This Row],[Count]]</f>
        <v>0.5</v>
      </c>
      <c r="W8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523</v>
      </c>
      <c r="X83">
        <f>_xlfn.RANK.AVG(Table3[[#This Row],[Score]],Table3[Score],1)</f>
        <v>96</v>
      </c>
      <c r="Y8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280.5</v>
      </c>
      <c r="Z83">
        <f>_xlfn.RANK.AVG(Table3[[#This Row],[Score 2 ]],Table3[[Score 2 ]],1)</f>
        <v>81</v>
      </c>
    </row>
    <row r="84" spans="1:26" x14ac:dyDescent="0.3">
      <c r="A84" t="s">
        <v>443</v>
      </c>
      <c r="B84">
        <f>COUNTIFS(Table2[Sub-Sector],Table3[[#This Row],[Sub-Sector]])</f>
        <v>9</v>
      </c>
      <c r="C84" s="2">
        <f>COUNTIFS(Table2[Sub-Sector],Table3[[#This Row],[Sub-Sector]],Table2[Uptrend],"Uptrend")/Table3[[#This Row],[Count]]</f>
        <v>0.33333333333333331</v>
      </c>
      <c r="D84" s="2">
        <f>COUNTIFS(Table2[Sub-Sector],Table3[[#This Row],[Sub-Sector]],Table2[1W Return vs Nifty],"&gt;=5")/Table3[[#This Row],[Count]]</f>
        <v>0</v>
      </c>
      <c r="E84" s="2">
        <f>COUNTIFS(Table2[Sub-Sector],Table3[[#This Row],[Sub-Sector]],Table2[1M Return vs Nifty],"&gt;=5")/Table3[[#This Row],[Count]]</f>
        <v>0</v>
      </c>
      <c r="F84" s="2">
        <f>COUNTIFS(Table2[Sub-Sector],Table3[[#This Row],[Sub-Sector]],Table2[6M Return vs Nifty],"&gt;=10")/Table3[[#This Row],[Count]]</f>
        <v>0.22222222222222221</v>
      </c>
      <c r="G84" s="2">
        <f>COUNTIFS(Table2[Sub-Sector],Table3[[#This Row],[Sub-Sector]],Table2[1Y Return vs Nifty],"&gt;=10")/Table3[[#This Row],[Count]]</f>
        <v>0.33333333333333331</v>
      </c>
      <c r="H84" s="2">
        <f>COUNTIFS(Table2[Sub-Sector],Table3[[#This Row],[Sub-Sector]],Table2[RSI Exponential â€“ 14D],"&gt;=50")/Table3[[#This Row],[Count]]</f>
        <v>0.66666666666666663</v>
      </c>
      <c r="I84" s="2">
        <f>COUNTIFS(Table2[Sub-Sector],Table3[[#This Row],[Sub-Sector]],Table2[Relative Volume],"&gt;=1")/Table3[[#This Row],[Count]]</f>
        <v>0.33333333333333331</v>
      </c>
      <c r="J84" s="2">
        <f>COUNTIFS(Table2[Sub-Sector],Table3[[#This Row],[Sub-Sector]],Table2[% Away From Day Low],"&gt;=0.05")/Table3[[#This Row],[Count]]</f>
        <v>0</v>
      </c>
      <c r="K84" s="2">
        <f>COUNTIFS(Table2[Sub-Sector],Table3[[#This Row],[Sub-Sector]],Table2[% Away From Day High],"&lt;=0.05")/Table3[[#This Row],[Count]]</f>
        <v>1</v>
      </c>
      <c r="L84" s="2">
        <f>COUNTIFS(Table2[Sub-Sector],Table3[[#This Row],[Sub-Sector]],Table2[% Away From Current Week Low],"&gt;=0.05")/Table3[[#This Row],[Count]]</f>
        <v>0</v>
      </c>
      <c r="M84" s="2">
        <f>COUNTIFS(Table2[Sub-Sector],Table3[[#This Row],[Sub-Sector]],Table2[% Away From Current Week High],"&lt;=0.05")/Table3[[#This Row],[Count]]</f>
        <v>1</v>
      </c>
      <c r="N84" s="2">
        <f>COUNTIFS(Table2[Sub-Sector],Table3[[#This Row],[Sub-Sector]],Table2[% Away From Current Month Low],"&gt;=0.05")/Table3[[#This Row],[Count]]</f>
        <v>0.44444444444444442</v>
      </c>
      <c r="O84" s="2">
        <f>COUNTIFS(Table2[Sub-Sector],Table3[[#This Row],[Sub-Sector]],Table2[% Away From Current Month High],"&lt;=0.05")/Table3[[#This Row],[Count]]</f>
        <v>0.55555555555555558</v>
      </c>
      <c r="P84" s="2">
        <f>COUNTIFS(Table2[Sub-Sector],Table3[[#This Row],[Sub-Sector]],Table2[% Away From 52W High],"&lt;=10")/Table3[[#This Row],[Count]]</f>
        <v>0.33333333333333331</v>
      </c>
      <c r="Q84" s="2">
        <f>COUNTIFS(Table2[Sub-Sector],Table3[[#This Row],[Sub-Sector]],Table2[% Away From 52W Low],"&gt;=10")/Table3[[#This Row],[Count]]</f>
        <v>0.88888888888888884</v>
      </c>
      <c r="R84" s="2">
        <f>COUNTIFS(Table2[Sub-Sector],Table3[[#This Row],[Sub-Sector]],Table2[% Price above 20 EMA],"&gt;=0")/Table3[[#This Row],[Count]]</f>
        <v>0.55555555555555558</v>
      </c>
      <c r="S84" s="2">
        <f>COUNTIFS(Table2[Sub-Sector],Table3[[#This Row],[Sub-Sector]],Table2[% Price above 50 EMA],"&gt;=0")/Table3[[#This Row],[Count]]</f>
        <v>0.44444444444444442</v>
      </c>
      <c r="T84" s="2">
        <f>COUNTIFS(Table2[Sub-Sector],Table3[[#This Row],[Sub-Sector]],Table2[% Price above 200 EMA],"&gt;=0")/Table3[[#This Row],[Count]]</f>
        <v>0.55555555555555558</v>
      </c>
      <c r="U84" s="2">
        <f>COUNTIFS(Table2[Sub-Sector],Table3[[#This Row],[Sub-Sector]],Table2[Rate of Change - Zone],"Positive")/Table3[[#This Row],[Count]]</f>
        <v>0.55555555555555558</v>
      </c>
      <c r="V84" s="2">
        <f>COUNTIFS(Table2[Sub-Sector],Table3[[#This Row],[Sub-Sector]],Table2[Sharpe Ratio],"&gt;=0.10")/Table3[[#This Row],[Count]]</f>
        <v>0.44444444444444442</v>
      </c>
      <c r="W8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542</v>
      </c>
      <c r="X84">
        <f>_xlfn.RANK.AVG(Table3[[#This Row],[Score]],Table3[Score],1)</f>
        <v>100</v>
      </c>
      <c r="Y8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283.5</v>
      </c>
      <c r="Z84">
        <f>_xlfn.RANK.AVG(Table3[[#This Row],[Score 2 ]],Table3[[Score 2 ]],1)</f>
        <v>83.5</v>
      </c>
    </row>
    <row r="85" spans="1:26" x14ac:dyDescent="0.3">
      <c r="A85" t="s">
        <v>685</v>
      </c>
      <c r="B85">
        <f>COUNTIFS(Table2[Sub-Sector],Table3[[#This Row],[Sub-Sector]])</f>
        <v>4</v>
      </c>
      <c r="C85" s="2">
        <f>COUNTIFS(Table2[Sub-Sector],Table3[[#This Row],[Sub-Sector]],Table2[Uptrend],"Uptrend")/Table3[[#This Row],[Count]]</f>
        <v>0.25</v>
      </c>
      <c r="D85" s="2">
        <f>COUNTIFS(Table2[Sub-Sector],Table3[[#This Row],[Sub-Sector]],Table2[1W Return vs Nifty],"&gt;=5")/Table3[[#This Row],[Count]]</f>
        <v>0</v>
      </c>
      <c r="E85" s="2">
        <f>COUNTIFS(Table2[Sub-Sector],Table3[[#This Row],[Sub-Sector]],Table2[1M Return vs Nifty],"&gt;=5")/Table3[[#This Row],[Count]]</f>
        <v>0.25</v>
      </c>
      <c r="F85" s="2">
        <f>COUNTIFS(Table2[Sub-Sector],Table3[[#This Row],[Sub-Sector]],Table2[6M Return vs Nifty],"&gt;=10")/Table3[[#This Row],[Count]]</f>
        <v>0.5</v>
      </c>
      <c r="G85" s="2">
        <f>COUNTIFS(Table2[Sub-Sector],Table3[[#This Row],[Sub-Sector]],Table2[1Y Return vs Nifty],"&gt;=10")/Table3[[#This Row],[Count]]</f>
        <v>0.75</v>
      </c>
      <c r="H85" s="2">
        <f>COUNTIFS(Table2[Sub-Sector],Table3[[#This Row],[Sub-Sector]],Table2[RSI Exponential â€“ 14D],"&gt;=50")/Table3[[#This Row],[Count]]</f>
        <v>0.25</v>
      </c>
      <c r="I85" s="2">
        <f>COUNTIFS(Table2[Sub-Sector],Table3[[#This Row],[Sub-Sector]],Table2[Relative Volume],"&gt;=1")/Table3[[#This Row],[Count]]</f>
        <v>0</v>
      </c>
      <c r="J85" s="2">
        <f>COUNTIFS(Table2[Sub-Sector],Table3[[#This Row],[Sub-Sector]],Table2[% Away From Day Low],"&gt;=0.05")/Table3[[#This Row],[Count]]</f>
        <v>0</v>
      </c>
      <c r="K85" s="2">
        <f>COUNTIFS(Table2[Sub-Sector],Table3[[#This Row],[Sub-Sector]],Table2[% Away From Day High],"&lt;=0.05")/Table3[[#This Row],[Count]]</f>
        <v>0.75</v>
      </c>
      <c r="L85" s="2">
        <f>COUNTIFS(Table2[Sub-Sector],Table3[[#This Row],[Sub-Sector]],Table2[% Away From Current Week Low],"&gt;=0.05")/Table3[[#This Row],[Count]]</f>
        <v>0</v>
      </c>
      <c r="M85" s="2">
        <f>COUNTIFS(Table2[Sub-Sector],Table3[[#This Row],[Sub-Sector]],Table2[% Away From Current Week High],"&lt;=0.05")/Table3[[#This Row],[Count]]</f>
        <v>0.75</v>
      </c>
      <c r="N85" s="2">
        <f>COUNTIFS(Table2[Sub-Sector],Table3[[#This Row],[Sub-Sector]],Table2[% Away From Current Month Low],"&gt;=0.05")/Table3[[#This Row],[Count]]</f>
        <v>0.25</v>
      </c>
      <c r="O85" s="2">
        <f>COUNTIFS(Table2[Sub-Sector],Table3[[#This Row],[Sub-Sector]],Table2[% Away From Current Month High],"&lt;=0.05")/Table3[[#This Row],[Count]]</f>
        <v>0.25</v>
      </c>
      <c r="P85" s="2">
        <f>COUNTIFS(Table2[Sub-Sector],Table3[[#This Row],[Sub-Sector]],Table2[% Away From 52W High],"&lt;=10")/Table3[[#This Row],[Count]]</f>
        <v>0.25</v>
      </c>
      <c r="Q85" s="2">
        <f>COUNTIFS(Table2[Sub-Sector],Table3[[#This Row],[Sub-Sector]],Table2[% Away From 52W Low],"&gt;=10")/Table3[[#This Row],[Count]]</f>
        <v>1</v>
      </c>
      <c r="R85" s="2">
        <f>COUNTIFS(Table2[Sub-Sector],Table3[[#This Row],[Sub-Sector]],Table2[% Price above 20 EMA],"&gt;=0")/Table3[[#This Row],[Count]]</f>
        <v>0.5</v>
      </c>
      <c r="S85" s="2">
        <f>COUNTIFS(Table2[Sub-Sector],Table3[[#This Row],[Sub-Sector]],Table2[% Price above 50 EMA],"&gt;=0")/Table3[[#This Row],[Count]]</f>
        <v>0.25</v>
      </c>
      <c r="T85" s="2">
        <f>COUNTIFS(Table2[Sub-Sector],Table3[[#This Row],[Sub-Sector]],Table2[% Price above 200 EMA],"&gt;=0")/Table3[[#This Row],[Count]]</f>
        <v>0.75</v>
      </c>
      <c r="U85" s="2">
        <f>COUNTIFS(Table2[Sub-Sector],Table3[[#This Row],[Sub-Sector]],Table2[Rate of Change - Zone],"Positive")/Table3[[#This Row],[Count]]</f>
        <v>0.25</v>
      </c>
      <c r="V85" s="2">
        <f>COUNTIFS(Table2[Sub-Sector],Table3[[#This Row],[Sub-Sector]],Table2[Sharpe Ratio],"&gt;=0.10")/Table3[[#This Row],[Count]]</f>
        <v>0</v>
      </c>
      <c r="W8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489</v>
      </c>
      <c r="X85">
        <f>_xlfn.RANK.AVG(Table3[[#This Row],[Score]],Table3[Score],1)</f>
        <v>79</v>
      </c>
      <c r="Y8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283.5</v>
      </c>
      <c r="Z85">
        <f>_xlfn.RANK.AVG(Table3[[#This Row],[Score 2 ]],Table3[[Score 2 ]],1)</f>
        <v>83.5</v>
      </c>
    </row>
    <row r="86" spans="1:26" x14ac:dyDescent="0.3">
      <c r="A86" t="s">
        <v>605</v>
      </c>
      <c r="B86">
        <f>COUNTIFS(Table2[Sub-Sector],Table3[[#This Row],[Sub-Sector]])</f>
        <v>14</v>
      </c>
      <c r="C86" s="2">
        <f>COUNTIFS(Table2[Sub-Sector],Table3[[#This Row],[Sub-Sector]],Table2[Uptrend],"Uptrend")/Table3[[#This Row],[Count]]</f>
        <v>0.42857142857142855</v>
      </c>
      <c r="D86" s="2">
        <f>COUNTIFS(Table2[Sub-Sector],Table3[[#This Row],[Sub-Sector]],Table2[1W Return vs Nifty],"&gt;=5")/Table3[[#This Row],[Count]]</f>
        <v>7.1428571428571425E-2</v>
      </c>
      <c r="E86" s="2">
        <f>COUNTIFS(Table2[Sub-Sector],Table3[[#This Row],[Sub-Sector]],Table2[1M Return vs Nifty],"&gt;=5")/Table3[[#This Row],[Count]]</f>
        <v>0.14285714285714285</v>
      </c>
      <c r="F86" s="2">
        <f>COUNTIFS(Table2[Sub-Sector],Table3[[#This Row],[Sub-Sector]],Table2[6M Return vs Nifty],"&gt;=10")/Table3[[#This Row],[Count]]</f>
        <v>0.2857142857142857</v>
      </c>
      <c r="G86" s="2">
        <f>COUNTIFS(Table2[Sub-Sector],Table3[[#This Row],[Sub-Sector]],Table2[1Y Return vs Nifty],"&gt;=10")/Table3[[#This Row],[Count]]</f>
        <v>0.42857142857142855</v>
      </c>
      <c r="H86" s="2">
        <f>COUNTIFS(Table2[Sub-Sector],Table3[[#This Row],[Sub-Sector]],Table2[RSI Exponential â€“ 14D],"&gt;=50")/Table3[[#This Row],[Count]]</f>
        <v>0.42857142857142855</v>
      </c>
      <c r="I86" s="2">
        <f>COUNTIFS(Table2[Sub-Sector],Table3[[#This Row],[Sub-Sector]],Table2[Relative Volume],"&gt;=1")/Table3[[#This Row],[Count]]</f>
        <v>0.35714285714285715</v>
      </c>
      <c r="J86" s="2">
        <f>COUNTIFS(Table2[Sub-Sector],Table3[[#This Row],[Sub-Sector]],Table2[% Away From Day Low],"&gt;=0.05")/Table3[[#This Row],[Count]]</f>
        <v>0.14285714285714285</v>
      </c>
      <c r="K86" s="2">
        <f>COUNTIFS(Table2[Sub-Sector],Table3[[#This Row],[Sub-Sector]],Table2[% Away From Day High],"&lt;=0.05")/Table3[[#This Row],[Count]]</f>
        <v>1</v>
      </c>
      <c r="L86" s="2">
        <f>COUNTIFS(Table2[Sub-Sector],Table3[[#This Row],[Sub-Sector]],Table2[% Away From Current Week Low],"&gt;=0.05")/Table3[[#This Row],[Count]]</f>
        <v>0.14285714285714285</v>
      </c>
      <c r="M86" s="2">
        <f>COUNTIFS(Table2[Sub-Sector],Table3[[#This Row],[Sub-Sector]],Table2[% Away From Current Week High],"&lt;=0.05")/Table3[[#This Row],[Count]]</f>
        <v>1</v>
      </c>
      <c r="N86" s="2">
        <f>COUNTIFS(Table2[Sub-Sector],Table3[[#This Row],[Sub-Sector]],Table2[% Away From Current Month Low],"&gt;=0.05")/Table3[[#This Row],[Count]]</f>
        <v>0.2857142857142857</v>
      </c>
      <c r="O86" s="2">
        <f>COUNTIFS(Table2[Sub-Sector],Table3[[#This Row],[Sub-Sector]],Table2[% Away From Current Month High],"&lt;=0.05")/Table3[[#This Row],[Count]]</f>
        <v>0.5</v>
      </c>
      <c r="P86" s="2">
        <f>COUNTIFS(Table2[Sub-Sector],Table3[[#This Row],[Sub-Sector]],Table2[% Away From 52W High],"&lt;=10")/Table3[[#This Row],[Count]]</f>
        <v>0.2857142857142857</v>
      </c>
      <c r="Q86" s="2">
        <f>COUNTIFS(Table2[Sub-Sector],Table3[[#This Row],[Sub-Sector]],Table2[% Away From 52W Low],"&gt;=10")/Table3[[#This Row],[Count]]</f>
        <v>1</v>
      </c>
      <c r="R86" s="2">
        <f>COUNTIFS(Table2[Sub-Sector],Table3[[#This Row],[Sub-Sector]],Table2[% Price above 20 EMA],"&gt;=0")/Table3[[#This Row],[Count]]</f>
        <v>0.42857142857142855</v>
      </c>
      <c r="S86" s="2">
        <f>COUNTIFS(Table2[Sub-Sector],Table3[[#This Row],[Sub-Sector]],Table2[% Price above 50 EMA],"&gt;=0")/Table3[[#This Row],[Count]]</f>
        <v>0.42857142857142855</v>
      </c>
      <c r="T86" s="2">
        <f>COUNTIFS(Table2[Sub-Sector],Table3[[#This Row],[Sub-Sector]],Table2[% Price above 200 EMA],"&gt;=0")/Table3[[#This Row],[Count]]</f>
        <v>0.7142857142857143</v>
      </c>
      <c r="U86" s="2">
        <f>COUNTIFS(Table2[Sub-Sector],Table3[[#This Row],[Sub-Sector]],Table2[Rate of Change - Zone],"Positive")/Table3[[#This Row],[Count]]</f>
        <v>0.42857142857142855</v>
      </c>
      <c r="V86" s="2">
        <f>COUNTIFS(Table2[Sub-Sector],Table3[[#This Row],[Sub-Sector]],Table2[Sharpe Ratio],"&gt;=0.10")/Table3[[#This Row],[Count]]</f>
        <v>0.21428571428571427</v>
      </c>
      <c r="W8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442.5</v>
      </c>
      <c r="X86">
        <f>_xlfn.RANK.AVG(Table3[[#This Row],[Score]],Table3[Score],1)</f>
        <v>63</v>
      </c>
      <c r="Y8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284.5</v>
      </c>
      <c r="Z86">
        <f>_xlfn.RANK.AVG(Table3[[#This Row],[Score 2 ]],Table3[[Score 2 ]],1)</f>
        <v>85</v>
      </c>
    </row>
    <row r="87" spans="1:26" x14ac:dyDescent="0.3">
      <c r="A87" t="s">
        <v>204</v>
      </c>
      <c r="B87">
        <f>COUNTIFS(Table2[Sub-Sector],Table3[[#This Row],[Sub-Sector]])</f>
        <v>2</v>
      </c>
      <c r="C87" s="2">
        <f>COUNTIFS(Table2[Sub-Sector],Table3[[#This Row],[Sub-Sector]],Table2[Uptrend],"Uptrend")/Table3[[#This Row],[Count]]</f>
        <v>1</v>
      </c>
      <c r="D87" s="2">
        <f>COUNTIFS(Table2[Sub-Sector],Table3[[#This Row],[Sub-Sector]],Table2[1W Return vs Nifty],"&gt;=5")/Table3[[#This Row],[Count]]</f>
        <v>0</v>
      </c>
      <c r="E87" s="2">
        <f>COUNTIFS(Table2[Sub-Sector],Table3[[#This Row],[Sub-Sector]],Table2[1M Return vs Nifty],"&gt;=5")/Table3[[#This Row],[Count]]</f>
        <v>0</v>
      </c>
      <c r="F87" s="2">
        <f>COUNTIFS(Table2[Sub-Sector],Table3[[#This Row],[Sub-Sector]],Table2[6M Return vs Nifty],"&gt;=10")/Table3[[#This Row],[Count]]</f>
        <v>0.5</v>
      </c>
      <c r="G87" s="2">
        <f>COUNTIFS(Table2[Sub-Sector],Table3[[#This Row],[Sub-Sector]],Table2[1Y Return vs Nifty],"&gt;=10")/Table3[[#This Row],[Count]]</f>
        <v>0.5</v>
      </c>
      <c r="H87" s="2">
        <f>COUNTIFS(Table2[Sub-Sector],Table3[[#This Row],[Sub-Sector]],Table2[RSI Exponential â€“ 14D],"&gt;=50")/Table3[[#This Row],[Count]]</f>
        <v>0.5</v>
      </c>
      <c r="I87" s="2">
        <f>COUNTIFS(Table2[Sub-Sector],Table3[[#This Row],[Sub-Sector]],Table2[Relative Volume],"&gt;=1")/Table3[[#This Row],[Count]]</f>
        <v>0</v>
      </c>
      <c r="J87" s="2">
        <f>COUNTIFS(Table2[Sub-Sector],Table3[[#This Row],[Sub-Sector]],Table2[% Away From Day Low],"&gt;=0.05")/Table3[[#This Row],[Count]]</f>
        <v>0</v>
      </c>
      <c r="K87" s="2">
        <f>COUNTIFS(Table2[Sub-Sector],Table3[[#This Row],[Sub-Sector]],Table2[% Away From Day High],"&lt;=0.05")/Table3[[#This Row],[Count]]</f>
        <v>1</v>
      </c>
      <c r="L87" s="2">
        <f>COUNTIFS(Table2[Sub-Sector],Table3[[#This Row],[Sub-Sector]],Table2[% Away From Current Week Low],"&gt;=0.05")/Table3[[#This Row],[Count]]</f>
        <v>0</v>
      </c>
      <c r="M87" s="2">
        <f>COUNTIFS(Table2[Sub-Sector],Table3[[#This Row],[Sub-Sector]],Table2[% Away From Current Week High],"&lt;=0.05")/Table3[[#This Row],[Count]]</f>
        <v>1</v>
      </c>
      <c r="N87" s="2">
        <f>COUNTIFS(Table2[Sub-Sector],Table3[[#This Row],[Sub-Sector]],Table2[% Away From Current Month Low],"&gt;=0.05")/Table3[[#This Row],[Count]]</f>
        <v>0</v>
      </c>
      <c r="O87" s="2">
        <f>COUNTIFS(Table2[Sub-Sector],Table3[[#This Row],[Sub-Sector]],Table2[% Away From Current Month High],"&lt;=0.05")/Table3[[#This Row],[Count]]</f>
        <v>0.5</v>
      </c>
      <c r="P87" s="2">
        <f>COUNTIFS(Table2[Sub-Sector],Table3[[#This Row],[Sub-Sector]],Table2[% Away From 52W High],"&lt;=10")/Table3[[#This Row],[Count]]</f>
        <v>0.5</v>
      </c>
      <c r="Q87" s="2">
        <f>COUNTIFS(Table2[Sub-Sector],Table3[[#This Row],[Sub-Sector]],Table2[% Away From 52W Low],"&gt;=10")/Table3[[#This Row],[Count]]</f>
        <v>1</v>
      </c>
      <c r="R87" s="2">
        <f>COUNTIFS(Table2[Sub-Sector],Table3[[#This Row],[Sub-Sector]],Table2[% Price above 20 EMA],"&gt;=0")/Table3[[#This Row],[Count]]</f>
        <v>0.5</v>
      </c>
      <c r="S87" s="2">
        <f>COUNTIFS(Table2[Sub-Sector],Table3[[#This Row],[Sub-Sector]],Table2[% Price above 50 EMA],"&gt;=0")/Table3[[#This Row],[Count]]</f>
        <v>0.5</v>
      </c>
      <c r="T87" s="2">
        <f>COUNTIFS(Table2[Sub-Sector],Table3[[#This Row],[Sub-Sector]],Table2[% Price above 200 EMA],"&gt;=0")/Table3[[#This Row],[Count]]</f>
        <v>1</v>
      </c>
      <c r="U87" s="2">
        <f>COUNTIFS(Table2[Sub-Sector],Table3[[#This Row],[Sub-Sector]],Table2[Rate of Change - Zone],"Positive")/Table3[[#This Row],[Count]]</f>
        <v>0.5</v>
      </c>
      <c r="V87" s="2">
        <f>COUNTIFS(Table2[Sub-Sector],Table3[[#This Row],[Sub-Sector]],Table2[Sharpe Ratio],"&gt;=0.10")/Table3[[#This Row],[Count]]</f>
        <v>0</v>
      </c>
      <c r="W8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467</v>
      </c>
      <c r="X87">
        <f>_xlfn.RANK.AVG(Table3[[#This Row],[Score]],Table3[Score],1)</f>
        <v>70</v>
      </c>
      <c r="Y8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286.5</v>
      </c>
      <c r="Z87">
        <f>_xlfn.RANK.AVG(Table3[[#This Row],[Score 2 ]],Table3[[Score 2 ]],1)</f>
        <v>88</v>
      </c>
    </row>
    <row r="88" spans="1:26" x14ac:dyDescent="0.3">
      <c r="A88" t="s">
        <v>738</v>
      </c>
      <c r="B88">
        <f>COUNTIFS(Table2[Sub-Sector],Table3[[#This Row],[Sub-Sector]])</f>
        <v>2</v>
      </c>
      <c r="C88" s="2">
        <f>COUNTIFS(Table2[Sub-Sector],Table3[[#This Row],[Sub-Sector]],Table2[Uptrend],"Uptrend")/Table3[[#This Row],[Count]]</f>
        <v>0.5</v>
      </c>
      <c r="D88" s="2">
        <f>COUNTIFS(Table2[Sub-Sector],Table3[[#This Row],[Sub-Sector]],Table2[1W Return vs Nifty],"&gt;=5")/Table3[[#This Row],[Count]]</f>
        <v>0.5</v>
      </c>
      <c r="E88" s="2">
        <f>COUNTIFS(Table2[Sub-Sector],Table3[[#This Row],[Sub-Sector]],Table2[1M Return vs Nifty],"&gt;=5")/Table3[[#This Row],[Count]]</f>
        <v>0</v>
      </c>
      <c r="F88" s="2">
        <f>COUNTIFS(Table2[Sub-Sector],Table3[[#This Row],[Sub-Sector]],Table2[6M Return vs Nifty],"&gt;=10")/Table3[[#This Row],[Count]]</f>
        <v>0.5</v>
      </c>
      <c r="G88" s="2">
        <f>COUNTIFS(Table2[Sub-Sector],Table3[[#This Row],[Sub-Sector]],Table2[1Y Return vs Nifty],"&gt;=10")/Table3[[#This Row],[Count]]</f>
        <v>0.5</v>
      </c>
      <c r="H88" s="2">
        <f>COUNTIFS(Table2[Sub-Sector],Table3[[#This Row],[Sub-Sector]],Table2[RSI Exponential â€“ 14D],"&gt;=50")/Table3[[#This Row],[Count]]</f>
        <v>0.5</v>
      </c>
      <c r="I88" s="2">
        <f>COUNTIFS(Table2[Sub-Sector],Table3[[#This Row],[Sub-Sector]],Table2[Relative Volume],"&gt;=1")/Table3[[#This Row],[Count]]</f>
        <v>0</v>
      </c>
      <c r="J88" s="2">
        <f>COUNTIFS(Table2[Sub-Sector],Table3[[#This Row],[Sub-Sector]],Table2[% Away From Day Low],"&gt;=0.05")/Table3[[#This Row],[Count]]</f>
        <v>0</v>
      </c>
      <c r="K88" s="2">
        <f>COUNTIFS(Table2[Sub-Sector],Table3[[#This Row],[Sub-Sector]],Table2[% Away From Day High],"&lt;=0.05")/Table3[[#This Row],[Count]]</f>
        <v>1</v>
      </c>
      <c r="L88" s="2">
        <f>COUNTIFS(Table2[Sub-Sector],Table3[[#This Row],[Sub-Sector]],Table2[% Away From Current Week Low],"&gt;=0.05")/Table3[[#This Row],[Count]]</f>
        <v>0</v>
      </c>
      <c r="M88" s="2">
        <f>COUNTIFS(Table2[Sub-Sector],Table3[[#This Row],[Sub-Sector]],Table2[% Away From Current Week High],"&lt;=0.05")/Table3[[#This Row],[Count]]</f>
        <v>1</v>
      </c>
      <c r="N88" s="2">
        <f>COUNTIFS(Table2[Sub-Sector],Table3[[#This Row],[Sub-Sector]],Table2[% Away From Current Month Low],"&gt;=0.05")/Table3[[#This Row],[Count]]</f>
        <v>0</v>
      </c>
      <c r="O88" s="2">
        <f>COUNTIFS(Table2[Sub-Sector],Table3[[#This Row],[Sub-Sector]],Table2[% Away From Current Month High],"&lt;=0.05")/Table3[[#This Row],[Count]]</f>
        <v>0.5</v>
      </c>
      <c r="P88" s="2">
        <f>COUNTIFS(Table2[Sub-Sector],Table3[[#This Row],[Sub-Sector]],Table2[% Away From 52W High],"&lt;=10")/Table3[[#This Row],[Count]]</f>
        <v>0</v>
      </c>
      <c r="Q88" s="2">
        <f>COUNTIFS(Table2[Sub-Sector],Table3[[#This Row],[Sub-Sector]],Table2[% Away From 52W Low],"&gt;=10")/Table3[[#This Row],[Count]]</f>
        <v>1</v>
      </c>
      <c r="R88" s="2">
        <f>COUNTIFS(Table2[Sub-Sector],Table3[[#This Row],[Sub-Sector]],Table2[% Price above 20 EMA],"&gt;=0")/Table3[[#This Row],[Count]]</f>
        <v>0</v>
      </c>
      <c r="S88" s="2">
        <f>COUNTIFS(Table2[Sub-Sector],Table3[[#This Row],[Sub-Sector]],Table2[% Price above 50 EMA],"&gt;=0")/Table3[[#This Row],[Count]]</f>
        <v>1</v>
      </c>
      <c r="T88" s="2">
        <f>COUNTIFS(Table2[Sub-Sector],Table3[[#This Row],[Sub-Sector]],Table2[% Price above 200 EMA],"&gt;=0")/Table3[[#This Row],[Count]]</f>
        <v>0.5</v>
      </c>
      <c r="U88" s="2">
        <f>COUNTIFS(Table2[Sub-Sector],Table3[[#This Row],[Sub-Sector]],Table2[Rate of Change - Zone],"Positive")/Table3[[#This Row],[Count]]</f>
        <v>0.5</v>
      </c>
      <c r="V88" s="2">
        <f>COUNTIFS(Table2[Sub-Sector],Table3[[#This Row],[Sub-Sector]],Table2[Sharpe Ratio],"&gt;=0.10")/Table3[[#This Row],[Count]]</f>
        <v>0</v>
      </c>
      <c r="W8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458.5</v>
      </c>
      <c r="X88">
        <f>_xlfn.RANK.AVG(Table3[[#This Row],[Score]],Table3[Score],1)</f>
        <v>67</v>
      </c>
      <c r="Y8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286.5</v>
      </c>
      <c r="Z88">
        <f>_xlfn.RANK.AVG(Table3[[#This Row],[Score 2 ]],Table3[[Score 2 ]],1)</f>
        <v>88</v>
      </c>
    </row>
    <row r="89" spans="1:26" x14ac:dyDescent="0.3">
      <c r="A89" t="s">
        <v>998</v>
      </c>
      <c r="B89">
        <f>COUNTIFS(Table2[Sub-Sector],Table3[[#This Row],[Sub-Sector]])</f>
        <v>2</v>
      </c>
      <c r="C89" s="2">
        <f>COUNTIFS(Table2[Sub-Sector],Table3[[#This Row],[Sub-Sector]],Table2[Uptrend],"Uptrend")/Table3[[#This Row],[Count]]</f>
        <v>0.5</v>
      </c>
      <c r="D89" s="2">
        <f>COUNTIFS(Table2[Sub-Sector],Table3[[#This Row],[Sub-Sector]],Table2[1W Return vs Nifty],"&gt;=5")/Table3[[#This Row],[Count]]</f>
        <v>0</v>
      </c>
      <c r="E89" s="2">
        <f>COUNTIFS(Table2[Sub-Sector],Table3[[#This Row],[Sub-Sector]],Table2[1M Return vs Nifty],"&gt;=5")/Table3[[#This Row],[Count]]</f>
        <v>0.5</v>
      </c>
      <c r="F89" s="2">
        <f>COUNTIFS(Table2[Sub-Sector],Table3[[#This Row],[Sub-Sector]],Table2[6M Return vs Nifty],"&gt;=10")/Table3[[#This Row],[Count]]</f>
        <v>0.5</v>
      </c>
      <c r="G89" s="2">
        <f>COUNTIFS(Table2[Sub-Sector],Table3[[#This Row],[Sub-Sector]],Table2[1Y Return vs Nifty],"&gt;=10")/Table3[[#This Row],[Count]]</f>
        <v>0.5</v>
      </c>
      <c r="H89" s="2">
        <f>COUNTIFS(Table2[Sub-Sector],Table3[[#This Row],[Sub-Sector]],Table2[RSI Exponential â€“ 14D],"&gt;=50")/Table3[[#This Row],[Count]]</f>
        <v>0.5</v>
      </c>
      <c r="I89" s="2">
        <f>COUNTIFS(Table2[Sub-Sector],Table3[[#This Row],[Sub-Sector]],Table2[Relative Volume],"&gt;=1")/Table3[[#This Row],[Count]]</f>
        <v>0</v>
      </c>
      <c r="J89" s="2">
        <f>COUNTIFS(Table2[Sub-Sector],Table3[[#This Row],[Sub-Sector]],Table2[% Away From Day Low],"&gt;=0.05")/Table3[[#This Row],[Count]]</f>
        <v>0</v>
      </c>
      <c r="K89" s="2">
        <f>COUNTIFS(Table2[Sub-Sector],Table3[[#This Row],[Sub-Sector]],Table2[% Away From Day High],"&lt;=0.05")/Table3[[#This Row],[Count]]</f>
        <v>1</v>
      </c>
      <c r="L89" s="2">
        <f>COUNTIFS(Table2[Sub-Sector],Table3[[#This Row],[Sub-Sector]],Table2[% Away From Current Week Low],"&gt;=0.05")/Table3[[#This Row],[Count]]</f>
        <v>0</v>
      </c>
      <c r="M89" s="2">
        <f>COUNTIFS(Table2[Sub-Sector],Table3[[#This Row],[Sub-Sector]],Table2[% Away From Current Week High],"&lt;=0.05")/Table3[[#This Row],[Count]]</f>
        <v>1</v>
      </c>
      <c r="N89" s="2">
        <f>COUNTIFS(Table2[Sub-Sector],Table3[[#This Row],[Sub-Sector]],Table2[% Away From Current Month Low],"&gt;=0.05")/Table3[[#This Row],[Count]]</f>
        <v>0</v>
      </c>
      <c r="O89" s="2">
        <f>COUNTIFS(Table2[Sub-Sector],Table3[[#This Row],[Sub-Sector]],Table2[% Away From Current Month High],"&lt;=0.05")/Table3[[#This Row],[Count]]</f>
        <v>0.5</v>
      </c>
      <c r="P89" s="2">
        <f>COUNTIFS(Table2[Sub-Sector],Table3[[#This Row],[Sub-Sector]],Table2[% Away From 52W High],"&lt;=10")/Table3[[#This Row],[Count]]</f>
        <v>0.5</v>
      </c>
      <c r="Q89" s="2">
        <f>COUNTIFS(Table2[Sub-Sector],Table3[[#This Row],[Sub-Sector]],Table2[% Away From 52W Low],"&gt;=10")/Table3[[#This Row],[Count]]</f>
        <v>1</v>
      </c>
      <c r="R89" s="2">
        <f>COUNTIFS(Table2[Sub-Sector],Table3[[#This Row],[Sub-Sector]],Table2[% Price above 20 EMA],"&gt;=0")/Table3[[#This Row],[Count]]</f>
        <v>0.5</v>
      </c>
      <c r="S89" s="2">
        <f>COUNTIFS(Table2[Sub-Sector],Table3[[#This Row],[Sub-Sector]],Table2[% Price above 50 EMA],"&gt;=0")/Table3[[#This Row],[Count]]</f>
        <v>0.5</v>
      </c>
      <c r="T89" s="2">
        <f>COUNTIFS(Table2[Sub-Sector],Table3[[#This Row],[Sub-Sector]],Table2[% Price above 200 EMA],"&gt;=0")/Table3[[#This Row],[Count]]</f>
        <v>0.5</v>
      </c>
      <c r="U89" s="2">
        <f>COUNTIFS(Table2[Sub-Sector],Table3[[#This Row],[Sub-Sector]],Table2[Rate of Change - Zone],"Positive")/Table3[[#This Row],[Count]]</f>
        <v>0.5</v>
      </c>
      <c r="V89" s="2">
        <f>COUNTIFS(Table2[Sub-Sector],Table3[[#This Row],[Sub-Sector]],Table2[Sharpe Ratio],"&gt;=0.10")/Table3[[#This Row],[Count]]</f>
        <v>0</v>
      </c>
      <c r="W8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447.5</v>
      </c>
      <c r="X89">
        <f>_xlfn.RANK.AVG(Table3[[#This Row],[Score]],Table3[Score],1)</f>
        <v>64</v>
      </c>
      <c r="Y8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286.5</v>
      </c>
      <c r="Z89">
        <f>_xlfn.RANK.AVG(Table3[[#This Row],[Score 2 ]],Table3[[Score 2 ]],1)</f>
        <v>88</v>
      </c>
    </row>
    <row r="90" spans="1:26" x14ac:dyDescent="0.3">
      <c r="A90" t="s">
        <v>1067</v>
      </c>
      <c r="B90">
        <f>COUNTIFS(Table2[Sub-Sector],Table3[[#This Row],[Sub-Sector]])</f>
        <v>2</v>
      </c>
      <c r="C90" s="2">
        <f>COUNTIFS(Table2[Sub-Sector],Table3[[#This Row],[Sub-Sector]],Table2[Uptrend],"Uptrend")/Table3[[#This Row],[Count]]</f>
        <v>1</v>
      </c>
      <c r="D90" s="2">
        <f>COUNTIFS(Table2[Sub-Sector],Table3[[#This Row],[Sub-Sector]],Table2[1W Return vs Nifty],"&gt;=5")/Table3[[#This Row],[Count]]</f>
        <v>0</v>
      </c>
      <c r="E90" s="2">
        <f>COUNTIFS(Table2[Sub-Sector],Table3[[#This Row],[Sub-Sector]],Table2[1M Return vs Nifty],"&gt;=5")/Table3[[#This Row],[Count]]</f>
        <v>0.5</v>
      </c>
      <c r="F90" s="2">
        <f>COUNTIFS(Table2[Sub-Sector],Table3[[#This Row],[Sub-Sector]],Table2[6M Return vs Nifty],"&gt;=10")/Table3[[#This Row],[Count]]</f>
        <v>0.5</v>
      </c>
      <c r="G90" s="2">
        <f>COUNTIFS(Table2[Sub-Sector],Table3[[#This Row],[Sub-Sector]],Table2[1Y Return vs Nifty],"&gt;=10")/Table3[[#This Row],[Count]]</f>
        <v>0.5</v>
      </c>
      <c r="H90" s="2">
        <f>COUNTIFS(Table2[Sub-Sector],Table3[[#This Row],[Sub-Sector]],Table2[RSI Exponential â€“ 14D],"&gt;=50")/Table3[[#This Row],[Count]]</f>
        <v>0.5</v>
      </c>
      <c r="I90" s="2">
        <f>COUNTIFS(Table2[Sub-Sector],Table3[[#This Row],[Sub-Sector]],Table2[Relative Volume],"&gt;=1")/Table3[[#This Row],[Count]]</f>
        <v>0</v>
      </c>
      <c r="J90" s="2">
        <f>COUNTIFS(Table2[Sub-Sector],Table3[[#This Row],[Sub-Sector]],Table2[% Away From Day Low],"&gt;=0.05")/Table3[[#This Row],[Count]]</f>
        <v>0</v>
      </c>
      <c r="K90" s="2">
        <f>COUNTIFS(Table2[Sub-Sector],Table3[[#This Row],[Sub-Sector]],Table2[% Away From Day High],"&lt;=0.05")/Table3[[#This Row],[Count]]</f>
        <v>1</v>
      </c>
      <c r="L90" s="2">
        <f>COUNTIFS(Table2[Sub-Sector],Table3[[#This Row],[Sub-Sector]],Table2[% Away From Current Week Low],"&gt;=0.05")/Table3[[#This Row],[Count]]</f>
        <v>0</v>
      </c>
      <c r="M90" s="2">
        <f>COUNTIFS(Table2[Sub-Sector],Table3[[#This Row],[Sub-Sector]],Table2[% Away From Current Week High],"&lt;=0.05")/Table3[[#This Row],[Count]]</f>
        <v>1</v>
      </c>
      <c r="N90" s="2">
        <f>COUNTIFS(Table2[Sub-Sector],Table3[[#This Row],[Sub-Sector]],Table2[% Away From Current Month Low],"&gt;=0.05")/Table3[[#This Row],[Count]]</f>
        <v>0.5</v>
      </c>
      <c r="O90" s="2">
        <f>COUNTIFS(Table2[Sub-Sector],Table3[[#This Row],[Sub-Sector]],Table2[% Away From Current Month High],"&lt;=0.05")/Table3[[#This Row],[Count]]</f>
        <v>1</v>
      </c>
      <c r="P90" s="2">
        <f>COUNTIFS(Table2[Sub-Sector],Table3[[#This Row],[Sub-Sector]],Table2[% Away From 52W High],"&lt;=10")/Table3[[#This Row],[Count]]</f>
        <v>0.5</v>
      </c>
      <c r="Q90" s="2">
        <f>COUNTIFS(Table2[Sub-Sector],Table3[[#This Row],[Sub-Sector]],Table2[% Away From 52W Low],"&gt;=10")/Table3[[#This Row],[Count]]</f>
        <v>1</v>
      </c>
      <c r="R90" s="2">
        <f>COUNTIFS(Table2[Sub-Sector],Table3[[#This Row],[Sub-Sector]],Table2[% Price above 20 EMA],"&gt;=0")/Table3[[#This Row],[Count]]</f>
        <v>1</v>
      </c>
      <c r="S90" s="2">
        <f>COUNTIFS(Table2[Sub-Sector],Table3[[#This Row],[Sub-Sector]],Table2[% Price above 50 EMA],"&gt;=0")/Table3[[#This Row],[Count]]</f>
        <v>1</v>
      </c>
      <c r="T90" s="2">
        <f>COUNTIFS(Table2[Sub-Sector],Table3[[#This Row],[Sub-Sector]],Table2[% Price above 200 EMA],"&gt;=0")/Table3[[#This Row],[Count]]</f>
        <v>1</v>
      </c>
      <c r="U90" s="2">
        <f>COUNTIFS(Table2[Sub-Sector],Table3[[#This Row],[Sub-Sector]],Table2[Rate of Change - Zone],"Positive")/Table3[[#This Row],[Count]]</f>
        <v>0.5</v>
      </c>
      <c r="V90" s="2">
        <f>COUNTIFS(Table2[Sub-Sector],Table3[[#This Row],[Sub-Sector]],Table2[Sharpe Ratio],"&gt;=0.10")/Table3[[#This Row],[Count]]</f>
        <v>0</v>
      </c>
      <c r="W9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385.5</v>
      </c>
      <c r="X90">
        <f>_xlfn.RANK.AVG(Table3[[#This Row],[Score]],Table3[Score],1)</f>
        <v>45</v>
      </c>
      <c r="Y9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286.5</v>
      </c>
      <c r="Z90">
        <f>_xlfn.RANK.AVG(Table3[[#This Row],[Score 2 ]],Table3[[Score 2 ]],1)</f>
        <v>88</v>
      </c>
    </row>
    <row r="91" spans="1:26" x14ac:dyDescent="0.3">
      <c r="A91" t="s">
        <v>1603</v>
      </c>
      <c r="B91">
        <f>COUNTIFS(Table2[Sub-Sector],Table3[[#This Row],[Sub-Sector]])</f>
        <v>2</v>
      </c>
      <c r="C91" s="2">
        <f>COUNTIFS(Table2[Sub-Sector],Table3[[#This Row],[Sub-Sector]],Table2[Uptrend],"Uptrend")/Table3[[#This Row],[Count]]</f>
        <v>0.5</v>
      </c>
      <c r="D91" s="2">
        <f>COUNTIFS(Table2[Sub-Sector],Table3[[#This Row],[Sub-Sector]],Table2[1W Return vs Nifty],"&gt;=5")/Table3[[#This Row],[Count]]</f>
        <v>0</v>
      </c>
      <c r="E91" s="2">
        <f>COUNTIFS(Table2[Sub-Sector],Table3[[#This Row],[Sub-Sector]],Table2[1M Return vs Nifty],"&gt;=5")/Table3[[#This Row],[Count]]</f>
        <v>0</v>
      </c>
      <c r="F91" s="2">
        <f>COUNTIFS(Table2[Sub-Sector],Table3[[#This Row],[Sub-Sector]],Table2[6M Return vs Nifty],"&gt;=10")/Table3[[#This Row],[Count]]</f>
        <v>0.5</v>
      </c>
      <c r="G91" s="2">
        <f>COUNTIFS(Table2[Sub-Sector],Table3[[#This Row],[Sub-Sector]],Table2[1Y Return vs Nifty],"&gt;=10")/Table3[[#This Row],[Count]]</f>
        <v>0.5</v>
      </c>
      <c r="H91" s="2">
        <f>COUNTIFS(Table2[Sub-Sector],Table3[[#This Row],[Sub-Sector]],Table2[RSI Exponential â€“ 14D],"&gt;=50")/Table3[[#This Row],[Count]]</f>
        <v>0.5</v>
      </c>
      <c r="I91" s="2">
        <f>COUNTIFS(Table2[Sub-Sector],Table3[[#This Row],[Sub-Sector]],Table2[Relative Volume],"&gt;=1")/Table3[[#This Row],[Count]]</f>
        <v>0</v>
      </c>
      <c r="J91" s="2">
        <f>COUNTIFS(Table2[Sub-Sector],Table3[[#This Row],[Sub-Sector]],Table2[% Away From Day Low],"&gt;=0.05")/Table3[[#This Row],[Count]]</f>
        <v>0</v>
      </c>
      <c r="K91" s="2">
        <f>COUNTIFS(Table2[Sub-Sector],Table3[[#This Row],[Sub-Sector]],Table2[% Away From Day High],"&lt;=0.05")/Table3[[#This Row],[Count]]</f>
        <v>1</v>
      </c>
      <c r="L91" s="2">
        <f>COUNTIFS(Table2[Sub-Sector],Table3[[#This Row],[Sub-Sector]],Table2[% Away From Current Week Low],"&gt;=0.05")/Table3[[#This Row],[Count]]</f>
        <v>0</v>
      </c>
      <c r="M91" s="2">
        <f>COUNTIFS(Table2[Sub-Sector],Table3[[#This Row],[Sub-Sector]],Table2[% Away From Current Week High],"&lt;=0.05")/Table3[[#This Row],[Count]]</f>
        <v>1</v>
      </c>
      <c r="N91" s="2">
        <f>COUNTIFS(Table2[Sub-Sector],Table3[[#This Row],[Sub-Sector]],Table2[% Away From Current Month Low],"&gt;=0.05")/Table3[[#This Row],[Count]]</f>
        <v>0</v>
      </c>
      <c r="O91" s="2">
        <f>COUNTIFS(Table2[Sub-Sector],Table3[[#This Row],[Sub-Sector]],Table2[% Away From Current Month High],"&lt;=0.05")/Table3[[#This Row],[Count]]</f>
        <v>1</v>
      </c>
      <c r="P91" s="2">
        <f>COUNTIFS(Table2[Sub-Sector],Table3[[#This Row],[Sub-Sector]],Table2[% Away From 52W High],"&lt;=10")/Table3[[#This Row],[Count]]</f>
        <v>0</v>
      </c>
      <c r="Q91" s="2">
        <f>COUNTIFS(Table2[Sub-Sector],Table3[[#This Row],[Sub-Sector]],Table2[% Away From 52W Low],"&gt;=10")/Table3[[#This Row],[Count]]</f>
        <v>1</v>
      </c>
      <c r="R91" s="2">
        <f>COUNTIFS(Table2[Sub-Sector],Table3[[#This Row],[Sub-Sector]],Table2[% Price above 20 EMA],"&gt;=0")/Table3[[#This Row],[Count]]</f>
        <v>0.5</v>
      </c>
      <c r="S91" s="2">
        <f>COUNTIFS(Table2[Sub-Sector],Table3[[#This Row],[Sub-Sector]],Table2[% Price above 50 EMA],"&gt;=0")/Table3[[#This Row],[Count]]</f>
        <v>0.5</v>
      </c>
      <c r="T91" s="2">
        <f>COUNTIFS(Table2[Sub-Sector],Table3[[#This Row],[Sub-Sector]],Table2[% Price above 200 EMA],"&gt;=0")/Table3[[#This Row],[Count]]</f>
        <v>1</v>
      </c>
      <c r="U91" s="2">
        <f>COUNTIFS(Table2[Sub-Sector],Table3[[#This Row],[Sub-Sector]],Table2[Rate of Change - Zone],"Positive")/Table3[[#This Row],[Count]]</f>
        <v>0.5</v>
      </c>
      <c r="V91" s="2">
        <f>COUNTIFS(Table2[Sub-Sector],Table3[[#This Row],[Sub-Sector]],Table2[Sharpe Ratio],"&gt;=0.10")/Table3[[#This Row],[Count]]</f>
        <v>0.5</v>
      </c>
      <c r="W9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529</v>
      </c>
      <c r="X91">
        <f>_xlfn.RANK.AVG(Table3[[#This Row],[Score]],Table3[Score],1)</f>
        <v>97</v>
      </c>
      <c r="Y9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286.5</v>
      </c>
      <c r="Z91">
        <f>_xlfn.RANK.AVG(Table3[[#This Row],[Score 2 ]],Table3[[Score 2 ]],1)</f>
        <v>88</v>
      </c>
    </row>
    <row r="92" spans="1:26" x14ac:dyDescent="0.3">
      <c r="A92" t="s">
        <v>89</v>
      </c>
      <c r="B92">
        <f>COUNTIFS(Table2[Sub-Sector],Table3[[#This Row],[Sub-Sector]])</f>
        <v>5</v>
      </c>
      <c r="C92" s="2">
        <f>COUNTIFS(Table2[Sub-Sector],Table3[[#This Row],[Sub-Sector]],Table2[Uptrend],"Uptrend")/Table3[[#This Row],[Count]]</f>
        <v>0.2</v>
      </c>
      <c r="D92" s="2">
        <f>COUNTIFS(Table2[Sub-Sector],Table3[[#This Row],[Sub-Sector]],Table2[1W Return vs Nifty],"&gt;=5")/Table3[[#This Row],[Count]]</f>
        <v>0.2</v>
      </c>
      <c r="E92" s="2">
        <f>COUNTIFS(Table2[Sub-Sector],Table3[[#This Row],[Sub-Sector]],Table2[1M Return vs Nifty],"&gt;=5")/Table3[[#This Row],[Count]]</f>
        <v>0</v>
      </c>
      <c r="F92" s="2">
        <f>COUNTIFS(Table2[Sub-Sector],Table3[[#This Row],[Sub-Sector]],Table2[6M Return vs Nifty],"&gt;=10")/Table3[[#This Row],[Count]]</f>
        <v>0</v>
      </c>
      <c r="G92" s="2">
        <f>COUNTIFS(Table2[Sub-Sector],Table3[[#This Row],[Sub-Sector]],Table2[1Y Return vs Nifty],"&gt;=10")/Table3[[#This Row],[Count]]</f>
        <v>1</v>
      </c>
      <c r="H92" s="2">
        <f>COUNTIFS(Table2[Sub-Sector],Table3[[#This Row],[Sub-Sector]],Table2[RSI Exponential â€“ 14D],"&gt;=50")/Table3[[#This Row],[Count]]</f>
        <v>0.2</v>
      </c>
      <c r="I92" s="2">
        <f>COUNTIFS(Table2[Sub-Sector],Table3[[#This Row],[Sub-Sector]],Table2[Relative Volume],"&gt;=1")/Table3[[#This Row],[Count]]</f>
        <v>0.2</v>
      </c>
      <c r="J92" s="2">
        <f>COUNTIFS(Table2[Sub-Sector],Table3[[#This Row],[Sub-Sector]],Table2[% Away From Day Low],"&gt;=0.05")/Table3[[#This Row],[Count]]</f>
        <v>0</v>
      </c>
      <c r="K92" s="2">
        <f>COUNTIFS(Table2[Sub-Sector],Table3[[#This Row],[Sub-Sector]],Table2[% Away From Day High],"&lt;=0.05")/Table3[[#This Row],[Count]]</f>
        <v>1</v>
      </c>
      <c r="L92" s="2">
        <f>COUNTIFS(Table2[Sub-Sector],Table3[[#This Row],[Sub-Sector]],Table2[% Away From Current Week Low],"&gt;=0.05")/Table3[[#This Row],[Count]]</f>
        <v>0</v>
      </c>
      <c r="M92" s="2">
        <f>COUNTIFS(Table2[Sub-Sector],Table3[[#This Row],[Sub-Sector]],Table2[% Away From Current Week High],"&lt;=0.05")/Table3[[#This Row],[Count]]</f>
        <v>1</v>
      </c>
      <c r="N92" s="2">
        <f>COUNTIFS(Table2[Sub-Sector],Table3[[#This Row],[Sub-Sector]],Table2[% Away From Current Month Low],"&gt;=0.05")/Table3[[#This Row],[Count]]</f>
        <v>0.6</v>
      </c>
      <c r="O92" s="2">
        <f>COUNTIFS(Table2[Sub-Sector],Table3[[#This Row],[Sub-Sector]],Table2[% Away From Current Month High],"&lt;=0.05")/Table3[[#This Row],[Count]]</f>
        <v>0.4</v>
      </c>
      <c r="P92" s="2">
        <f>COUNTIFS(Table2[Sub-Sector],Table3[[#This Row],[Sub-Sector]],Table2[% Away From 52W High],"&lt;=10")/Table3[[#This Row],[Count]]</f>
        <v>0.2</v>
      </c>
      <c r="Q92" s="2">
        <f>COUNTIFS(Table2[Sub-Sector],Table3[[#This Row],[Sub-Sector]],Table2[% Away From 52W Low],"&gt;=10")/Table3[[#This Row],[Count]]</f>
        <v>1</v>
      </c>
      <c r="R92" s="2">
        <f>COUNTIFS(Table2[Sub-Sector],Table3[[#This Row],[Sub-Sector]],Table2[% Price above 20 EMA],"&gt;=0")/Table3[[#This Row],[Count]]</f>
        <v>0.4</v>
      </c>
      <c r="S92" s="2">
        <f>COUNTIFS(Table2[Sub-Sector],Table3[[#This Row],[Sub-Sector]],Table2[% Price above 50 EMA],"&gt;=0")/Table3[[#This Row],[Count]]</f>
        <v>0.2</v>
      </c>
      <c r="T92" s="2">
        <f>COUNTIFS(Table2[Sub-Sector],Table3[[#This Row],[Sub-Sector]],Table2[% Price above 200 EMA],"&gt;=0")/Table3[[#This Row],[Count]]</f>
        <v>1</v>
      </c>
      <c r="U92" s="2">
        <f>COUNTIFS(Table2[Sub-Sector],Table3[[#This Row],[Sub-Sector]],Table2[Rate of Change - Zone],"Positive")/Table3[[#This Row],[Count]]</f>
        <v>0.2</v>
      </c>
      <c r="V92" s="2">
        <f>COUNTIFS(Table2[Sub-Sector],Table3[[#This Row],[Sub-Sector]],Table2[Sharpe Ratio],"&gt;=0.10")/Table3[[#This Row],[Count]]</f>
        <v>0.8</v>
      </c>
      <c r="W9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498</v>
      </c>
      <c r="X92">
        <f>_xlfn.RANK.AVG(Table3[[#This Row],[Score]],Table3[Score],1)</f>
        <v>83</v>
      </c>
      <c r="Y9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291.5</v>
      </c>
      <c r="Z92">
        <f>_xlfn.RANK.AVG(Table3[[#This Row],[Score 2 ]],Table3[[Score 2 ]],1)</f>
        <v>91</v>
      </c>
    </row>
    <row r="93" spans="1:26" x14ac:dyDescent="0.3">
      <c r="A93" t="s">
        <v>161</v>
      </c>
      <c r="B93">
        <f>COUNTIFS(Table2[Sub-Sector],Table3[[#This Row],[Sub-Sector]])</f>
        <v>9</v>
      </c>
      <c r="C93" s="2">
        <f>COUNTIFS(Table2[Sub-Sector],Table3[[#This Row],[Sub-Sector]],Table2[Uptrend],"Uptrend")/Table3[[#This Row],[Count]]</f>
        <v>0.77777777777777779</v>
      </c>
      <c r="D93" s="2">
        <f>COUNTIFS(Table2[Sub-Sector],Table3[[#This Row],[Sub-Sector]],Table2[1W Return vs Nifty],"&gt;=5")/Table3[[#This Row],[Count]]</f>
        <v>0</v>
      </c>
      <c r="E93" s="2">
        <f>COUNTIFS(Table2[Sub-Sector],Table3[[#This Row],[Sub-Sector]],Table2[1M Return vs Nifty],"&gt;=5")/Table3[[#This Row],[Count]]</f>
        <v>0.1111111111111111</v>
      </c>
      <c r="F93" s="2">
        <f>COUNTIFS(Table2[Sub-Sector],Table3[[#This Row],[Sub-Sector]],Table2[6M Return vs Nifty],"&gt;=10")/Table3[[#This Row],[Count]]</f>
        <v>0.44444444444444442</v>
      </c>
      <c r="G93" s="2">
        <f>COUNTIFS(Table2[Sub-Sector],Table3[[#This Row],[Sub-Sector]],Table2[1Y Return vs Nifty],"&gt;=10")/Table3[[#This Row],[Count]]</f>
        <v>0.33333333333333331</v>
      </c>
      <c r="H93" s="2">
        <f>COUNTIFS(Table2[Sub-Sector],Table3[[#This Row],[Sub-Sector]],Table2[RSI Exponential â€“ 14D],"&gt;=50")/Table3[[#This Row],[Count]]</f>
        <v>0.44444444444444442</v>
      </c>
      <c r="I93" s="2">
        <f>COUNTIFS(Table2[Sub-Sector],Table3[[#This Row],[Sub-Sector]],Table2[Relative Volume],"&gt;=1")/Table3[[#This Row],[Count]]</f>
        <v>0.22222222222222221</v>
      </c>
      <c r="J93" s="2">
        <f>COUNTIFS(Table2[Sub-Sector],Table3[[#This Row],[Sub-Sector]],Table2[% Away From Day Low],"&gt;=0.05")/Table3[[#This Row],[Count]]</f>
        <v>0</v>
      </c>
      <c r="K93" s="2">
        <f>COUNTIFS(Table2[Sub-Sector],Table3[[#This Row],[Sub-Sector]],Table2[% Away From Day High],"&lt;=0.05")/Table3[[#This Row],[Count]]</f>
        <v>1</v>
      </c>
      <c r="L93" s="2">
        <f>COUNTIFS(Table2[Sub-Sector],Table3[[#This Row],[Sub-Sector]],Table2[% Away From Current Week Low],"&gt;=0.05")/Table3[[#This Row],[Count]]</f>
        <v>0</v>
      </c>
      <c r="M93" s="2">
        <f>COUNTIFS(Table2[Sub-Sector],Table3[[#This Row],[Sub-Sector]],Table2[% Away From Current Week High],"&lt;=0.05")/Table3[[#This Row],[Count]]</f>
        <v>1</v>
      </c>
      <c r="N93" s="2">
        <f>COUNTIFS(Table2[Sub-Sector],Table3[[#This Row],[Sub-Sector]],Table2[% Away From Current Month Low],"&gt;=0.05")/Table3[[#This Row],[Count]]</f>
        <v>0.33333333333333331</v>
      </c>
      <c r="O93" s="2">
        <f>COUNTIFS(Table2[Sub-Sector],Table3[[#This Row],[Sub-Sector]],Table2[% Away From Current Month High],"&lt;=0.05")/Table3[[#This Row],[Count]]</f>
        <v>0.33333333333333331</v>
      </c>
      <c r="P93" s="2">
        <f>COUNTIFS(Table2[Sub-Sector],Table3[[#This Row],[Sub-Sector]],Table2[% Away From 52W High],"&lt;=10")/Table3[[#This Row],[Count]]</f>
        <v>0.55555555555555558</v>
      </c>
      <c r="Q93" s="2">
        <f>COUNTIFS(Table2[Sub-Sector],Table3[[#This Row],[Sub-Sector]],Table2[% Away From 52W Low],"&gt;=10")/Table3[[#This Row],[Count]]</f>
        <v>1</v>
      </c>
      <c r="R93" s="2">
        <f>COUNTIFS(Table2[Sub-Sector],Table3[[#This Row],[Sub-Sector]],Table2[% Price above 20 EMA],"&gt;=0")/Table3[[#This Row],[Count]]</f>
        <v>0.44444444444444442</v>
      </c>
      <c r="S93" s="2">
        <f>COUNTIFS(Table2[Sub-Sector],Table3[[#This Row],[Sub-Sector]],Table2[% Price above 50 EMA],"&gt;=0")/Table3[[#This Row],[Count]]</f>
        <v>0.77777777777777779</v>
      </c>
      <c r="T93" s="2">
        <f>COUNTIFS(Table2[Sub-Sector],Table3[[#This Row],[Sub-Sector]],Table2[% Price above 200 EMA],"&gt;=0")/Table3[[#This Row],[Count]]</f>
        <v>0.88888888888888884</v>
      </c>
      <c r="U93" s="2">
        <f>COUNTIFS(Table2[Sub-Sector],Table3[[#This Row],[Sub-Sector]],Table2[Rate of Change - Zone],"Positive")/Table3[[#This Row],[Count]]</f>
        <v>0.44444444444444442</v>
      </c>
      <c r="V93" s="2">
        <f>COUNTIFS(Table2[Sub-Sector],Table3[[#This Row],[Sub-Sector]],Table2[Sharpe Ratio],"&gt;=0.10")/Table3[[#This Row],[Count]]</f>
        <v>0</v>
      </c>
      <c r="W9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466.5</v>
      </c>
      <c r="X93">
        <f>_xlfn.RANK.AVG(Table3[[#This Row],[Score]],Table3[Score],1)</f>
        <v>69</v>
      </c>
      <c r="Y9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294</v>
      </c>
      <c r="Z93">
        <f>_xlfn.RANK.AVG(Table3[[#This Row],[Score 2 ]],Table3[[Score 2 ]],1)</f>
        <v>92</v>
      </c>
    </row>
    <row r="94" spans="1:26" x14ac:dyDescent="0.3">
      <c r="A94" t="s">
        <v>226</v>
      </c>
      <c r="B94">
        <f>COUNTIFS(Table2[Sub-Sector],Table3[[#This Row],[Sub-Sector]])</f>
        <v>3</v>
      </c>
      <c r="C94" s="2">
        <f>COUNTIFS(Table2[Sub-Sector],Table3[[#This Row],[Sub-Sector]],Table2[Uptrend],"Uptrend")/Table3[[#This Row],[Count]]</f>
        <v>1</v>
      </c>
      <c r="D94" s="2">
        <f>COUNTIFS(Table2[Sub-Sector],Table3[[#This Row],[Sub-Sector]],Table2[1W Return vs Nifty],"&gt;=5")/Table3[[#This Row],[Count]]</f>
        <v>0</v>
      </c>
      <c r="E94" s="2">
        <f>COUNTIFS(Table2[Sub-Sector],Table3[[#This Row],[Sub-Sector]],Table2[1M Return vs Nifty],"&gt;=5")/Table3[[#This Row],[Count]]</f>
        <v>0</v>
      </c>
      <c r="F94" s="2">
        <f>COUNTIFS(Table2[Sub-Sector],Table3[[#This Row],[Sub-Sector]],Table2[6M Return vs Nifty],"&gt;=10")/Table3[[#This Row],[Count]]</f>
        <v>0.33333333333333331</v>
      </c>
      <c r="G94" s="2">
        <f>COUNTIFS(Table2[Sub-Sector],Table3[[#This Row],[Sub-Sector]],Table2[1Y Return vs Nifty],"&gt;=10")/Table3[[#This Row],[Count]]</f>
        <v>0.33333333333333331</v>
      </c>
      <c r="H94" s="2">
        <f>COUNTIFS(Table2[Sub-Sector],Table3[[#This Row],[Sub-Sector]],Table2[RSI Exponential â€“ 14D],"&gt;=50")/Table3[[#This Row],[Count]]</f>
        <v>0.66666666666666663</v>
      </c>
      <c r="I94" s="2">
        <f>COUNTIFS(Table2[Sub-Sector],Table3[[#This Row],[Sub-Sector]],Table2[Relative Volume],"&gt;=1")/Table3[[#This Row],[Count]]</f>
        <v>0.33333333333333331</v>
      </c>
      <c r="J94" s="2">
        <f>COUNTIFS(Table2[Sub-Sector],Table3[[#This Row],[Sub-Sector]],Table2[% Away From Day Low],"&gt;=0.05")/Table3[[#This Row],[Count]]</f>
        <v>0</v>
      </c>
      <c r="K94" s="2">
        <f>COUNTIFS(Table2[Sub-Sector],Table3[[#This Row],[Sub-Sector]],Table2[% Away From Day High],"&lt;=0.05")/Table3[[#This Row],[Count]]</f>
        <v>1</v>
      </c>
      <c r="L94" s="2">
        <f>COUNTIFS(Table2[Sub-Sector],Table3[[#This Row],[Sub-Sector]],Table2[% Away From Current Week Low],"&gt;=0.05")/Table3[[#This Row],[Count]]</f>
        <v>0</v>
      </c>
      <c r="M94" s="2">
        <f>COUNTIFS(Table2[Sub-Sector],Table3[[#This Row],[Sub-Sector]],Table2[% Away From Current Week High],"&lt;=0.05")/Table3[[#This Row],[Count]]</f>
        <v>1</v>
      </c>
      <c r="N94" s="2">
        <f>COUNTIFS(Table2[Sub-Sector],Table3[[#This Row],[Sub-Sector]],Table2[% Away From Current Month Low],"&gt;=0.05")/Table3[[#This Row],[Count]]</f>
        <v>0.33333333333333331</v>
      </c>
      <c r="O94" s="2">
        <f>COUNTIFS(Table2[Sub-Sector],Table3[[#This Row],[Sub-Sector]],Table2[% Away From Current Month High],"&lt;=0.05")/Table3[[#This Row],[Count]]</f>
        <v>0.33333333333333331</v>
      </c>
      <c r="P94" s="2">
        <f>COUNTIFS(Table2[Sub-Sector],Table3[[#This Row],[Sub-Sector]],Table2[% Away From 52W High],"&lt;=10")/Table3[[#This Row],[Count]]</f>
        <v>0.66666666666666663</v>
      </c>
      <c r="Q94" s="2">
        <f>COUNTIFS(Table2[Sub-Sector],Table3[[#This Row],[Sub-Sector]],Table2[% Away From 52W Low],"&gt;=10")/Table3[[#This Row],[Count]]</f>
        <v>1</v>
      </c>
      <c r="R94" s="2">
        <f>COUNTIFS(Table2[Sub-Sector],Table3[[#This Row],[Sub-Sector]],Table2[% Price above 20 EMA],"&gt;=0")/Table3[[#This Row],[Count]]</f>
        <v>0.66666666666666663</v>
      </c>
      <c r="S94" s="2">
        <f>COUNTIFS(Table2[Sub-Sector],Table3[[#This Row],[Sub-Sector]],Table2[% Price above 50 EMA],"&gt;=0")/Table3[[#This Row],[Count]]</f>
        <v>1</v>
      </c>
      <c r="T94" s="2">
        <f>COUNTIFS(Table2[Sub-Sector],Table3[[#This Row],[Sub-Sector]],Table2[% Price above 200 EMA],"&gt;=0")/Table3[[#This Row],[Count]]</f>
        <v>1</v>
      </c>
      <c r="U94" s="2">
        <f>COUNTIFS(Table2[Sub-Sector],Table3[[#This Row],[Sub-Sector]],Table2[Rate of Change - Zone],"Positive")/Table3[[#This Row],[Count]]</f>
        <v>0.33333333333333331</v>
      </c>
      <c r="V94" s="2">
        <f>COUNTIFS(Table2[Sub-Sector],Table3[[#This Row],[Sub-Sector]],Table2[Sharpe Ratio],"&gt;=0.10")/Table3[[#This Row],[Count]]</f>
        <v>0</v>
      </c>
      <c r="W9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483</v>
      </c>
      <c r="X94">
        <f>_xlfn.RANK.AVG(Table3[[#This Row],[Score]],Table3[Score],1)</f>
        <v>76</v>
      </c>
      <c r="Y9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302.5</v>
      </c>
      <c r="Z94">
        <f>_xlfn.RANK.AVG(Table3[[#This Row],[Score 2 ]],Table3[[Score 2 ]],1)</f>
        <v>93</v>
      </c>
    </row>
    <row r="95" spans="1:26" x14ac:dyDescent="0.3">
      <c r="A95" t="s">
        <v>106</v>
      </c>
      <c r="B95">
        <f>COUNTIFS(Table2[Sub-Sector],Table3[[#This Row],[Sub-Sector]])</f>
        <v>5</v>
      </c>
      <c r="C95" s="2">
        <f>COUNTIFS(Table2[Sub-Sector],Table3[[#This Row],[Sub-Sector]],Table2[Uptrend],"Uptrend")/Table3[[#This Row],[Count]]</f>
        <v>0</v>
      </c>
      <c r="D95" s="2">
        <f>COUNTIFS(Table2[Sub-Sector],Table3[[#This Row],[Sub-Sector]],Table2[1W Return vs Nifty],"&gt;=5")/Table3[[#This Row],[Count]]</f>
        <v>0</v>
      </c>
      <c r="E95" s="2">
        <f>COUNTIFS(Table2[Sub-Sector],Table3[[#This Row],[Sub-Sector]],Table2[1M Return vs Nifty],"&gt;=5")/Table3[[#This Row],[Count]]</f>
        <v>0</v>
      </c>
      <c r="F95" s="2">
        <f>COUNTIFS(Table2[Sub-Sector],Table3[[#This Row],[Sub-Sector]],Table2[6M Return vs Nifty],"&gt;=10")/Table3[[#This Row],[Count]]</f>
        <v>0.6</v>
      </c>
      <c r="G95" s="2">
        <f>COUNTIFS(Table2[Sub-Sector],Table3[[#This Row],[Sub-Sector]],Table2[1Y Return vs Nifty],"&gt;=10")/Table3[[#This Row],[Count]]</f>
        <v>0.6</v>
      </c>
      <c r="H95" s="2">
        <f>COUNTIFS(Table2[Sub-Sector],Table3[[#This Row],[Sub-Sector]],Table2[RSI Exponential â€“ 14D],"&gt;=50")/Table3[[#This Row],[Count]]</f>
        <v>0.2</v>
      </c>
      <c r="I95" s="2">
        <f>COUNTIFS(Table2[Sub-Sector],Table3[[#This Row],[Sub-Sector]],Table2[Relative Volume],"&gt;=1")/Table3[[#This Row],[Count]]</f>
        <v>0</v>
      </c>
      <c r="J95" s="2">
        <f>COUNTIFS(Table2[Sub-Sector],Table3[[#This Row],[Sub-Sector]],Table2[% Away From Day Low],"&gt;=0.05")/Table3[[#This Row],[Count]]</f>
        <v>0</v>
      </c>
      <c r="K95" s="2">
        <f>COUNTIFS(Table2[Sub-Sector],Table3[[#This Row],[Sub-Sector]],Table2[% Away From Day High],"&lt;=0.05")/Table3[[#This Row],[Count]]</f>
        <v>1</v>
      </c>
      <c r="L95" s="2">
        <f>COUNTIFS(Table2[Sub-Sector],Table3[[#This Row],[Sub-Sector]],Table2[% Away From Current Week Low],"&gt;=0.05")/Table3[[#This Row],[Count]]</f>
        <v>0</v>
      </c>
      <c r="M95" s="2">
        <f>COUNTIFS(Table2[Sub-Sector],Table3[[#This Row],[Sub-Sector]],Table2[% Away From Current Week High],"&lt;=0.05")/Table3[[#This Row],[Count]]</f>
        <v>1</v>
      </c>
      <c r="N95" s="2">
        <f>COUNTIFS(Table2[Sub-Sector],Table3[[#This Row],[Sub-Sector]],Table2[% Away From Current Month Low],"&gt;=0.05")/Table3[[#This Row],[Count]]</f>
        <v>0.4</v>
      </c>
      <c r="O95" s="2">
        <f>COUNTIFS(Table2[Sub-Sector],Table3[[#This Row],[Sub-Sector]],Table2[% Away From Current Month High],"&lt;=0.05")/Table3[[#This Row],[Count]]</f>
        <v>0.4</v>
      </c>
      <c r="P95" s="2">
        <f>COUNTIFS(Table2[Sub-Sector],Table3[[#This Row],[Sub-Sector]],Table2[% Away From 52W High],"&lt;=10")/Table3[[#This Row],[Count]]</f>
        <v>0</v>
      </c>
      <c r="Q95" s="2">
        <f>COUNTIFS(Table2[Sub-Sector],Table3[[#This Row],[Sub-Sector]],Table2[% Away From 52W Low],"&gt;=10")/Table3[[#This Row],[Count]]</f>
        <v>1</v>
      </c>
      <c r="R95" s="2">
        <f>COUNTIFS(Table2[Sub-Sector],Table3[[#This Row],[Sub-Sector]],Table2[% Price above 20 EMA],"&gt;=0")/Table3[[#This Row],[Count]]</f>
        <v>0.2</v>
      </c>
      <c r="S95" s="2">
        <f>COUNTIFS(Table2[Sub-Sector],Table3[[#This Row],[Sub-Sector]],Table2[% Price above 50 EMA],"&gt;=0")/Table3[[#This Row],[Count]]</f>
        <v>0</v>
      </c>
      <c r="T95" s="2">
        <f>COUNTIFS(Table2[Sub-Sector],Table3[[#This Row],[Sub-Sector]],Table2[% Price above 200 EMA],"&gt;=0")/Table3[[#This Row],[Count]]</f>
        <v>0.6</v>
      </c>
      <c r="U95" s="2">
        <f>COUNTIFS(Table2[Sub-Sector],Table3[[#This Row],[Sub-Sector]],Table2[Rate of Change - Zone],"Positive")/Table3[[#This Row],[Count]]</f>
        <v>0</v>
      </c>
      <c r="V95" s="2">
        <f>COUNTIFS(Table2[Sub-Sector],Table3[[#This Row],[Sub-Sector]],Table2[Sharpe Ratio],"&gt;=0.10")/Table3[[#This Row],[Count]]</f>
        <v>0.6</v>
      </c>
      <c r="W9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579.5</v>
      </c>
      <c r="X95">
        <f>_xlfn.RANK.AVG(Table3[[#This Row],[Score]],Table3[Score],1)</f>
        <v>109</v>
      </c>
      <c r="Y9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303</v>
      </c>
      <c r="Z95">
        <f>_xlfn.RANK.AVG(Table3[[#This Row],[Score 2 ]],Table3[[Score 2 ]],1)</f>
        <v>94.5</v>
      </c>
    </row>
    <row r="96" spans="1:26" x14ac:dyDescent="0.3">
      <c r="A96" t="s">
        <v>1414</v>
      </c>
      <c r="B96">
        <f>COUNTIFS(Table2[Sub-Sector],Table3[[#This Row],[Sub-Sector]])</f>
        <v>3</v>
      </c>
      <c r="C96" s="2">
        <f>COUNTIFS(Table2[Sub-Sector],Table3[[#This Row],[Sub-Sector]],Table2[Uptrend],"Uptrend")/Table3[[#This Row],[Count]]</f>
        <v>1</v>
      </c>
      <c r="D96" s="2">
        <f>COUNTIFS(Table2[Sub-Sector],Table3[[#This Row],[Sub-Sector]],Table2[1W Return vs Nifty],"&gt;=5")/Table3[[#This Row],[Count]]</f>
        <v>0</v>
      </c>
      <c r="E96" s="2">
        <f>COUNTIFS(Table2[Sub-Sector],Table3[[#This Row],[Sub-Sector]],Table2[1M Return vs Nifty],"&gt;=5")/Table3[[#This Row],[Count]]</f>
        <v>0</v>
      </c>
      <c r="F96" s="2">
        <f>COUNTIFS(Table2[Sub-Sector],Table3[[#This Row],[Sub-Sector]],Table2[6M Return vs Nifty],"&gt;=10")/Table3[[#This Row],[Count]]</f>
        <v>0.66666666666666663</v>
      </c>
      <c r="G96" s="2">
        <f>COUNTIFS(Table2[Sub-Sector],Table3[[#This Row],[Sub-Sector]],Table2[1Y Return vs Nifty],"&gt;=10")/Table3[[#This Row],[Count]]</f>
        <v>0.33333333333333331</v>
      </c>
      <c r="H96" s="2">
        <f>COUNTIFS(Table2[Sub-Sector],Table3[[#This Row],[Sub-Sector]],Table2[RSI Exponential â€“ 14D],"&gt;=50")/Table3[[#This Row],[Count]]</f>
        <v>0</v>
      </c>
      <c r="I96" s="2">
        <f>COUNTIFS(Table2[Sub-Sector],Table3[[#This Row],[Sub-Sector]],Table2[Relative Volume],"&gt;=1")/Table3[[#This Row],[Count]]</f>
        <v>0</v>
      </c>
      <c r="J96" s="2">
        <f>COUNTIFS(Table2[Sub-Sector],Table3[[#This Row],[Sub-Sector]],Table2[% Away From Day Low],"&gt;=0.05")/Table3[[#This Row],[Count]]</f>
        <v>0</v>
      </c>
      <c r="K96" s="2">
        <f>COUNTIFS(Table2[Sub-Sector],Table3[[#This Row],[Sub-Sector]],Table2[% Away From Day High],"&lt;=0.05")/Table3[[#This Row],[Count]]</f>
        <v>1</v>
      </c>
      <c r="L96" s="2">
        <f>COUNTIFS(Table2[Sub-Sector],Table3[[#This Row],[Sub-Sector]],Table2[% Away From Current Week Low],"&gt;=0.05")/Table3[[#This Row],[Count]]</f>
        <v>0</v>
      </c>
      <c r="M96" s="2">
        <f>COUNTIFS(Table2[Sub-Sector],Table3[[#This Row],[Sub-Sector]],Table2[% Away From Current Week High],"&lt;=0.05")/Table3[[#This Row],[Count]]</f>
        <v>1</v>
      </c>
      <c r="N96" s="2">
        <f>COUNTIFS(Table2[Sub-Sector],Table3[[#This Row],[Sub-Sector]],Table2[% Away From Current Month Low],"&gt;=0.05")/Table3[[#This Row],[Count]]</f>
        <v>0</v>
      </c>
      <c r="O96" s="2">
        <f>COUNTIFS(Table2[Sub-Sector],Table3[[#This Row],[Sub-Sector]],Table2[% Away From Current Month High],"&lt;=0.05")/Table3[[#This Row],[Count]]</f>
        <v>0.66666666666666663</v>
      </c>
      <c r="P96" s="2">
        <f>COUNTIFS(Table2[Sub-Sector],Table3[[#This Row],[Sub-Sector]],Table2[% Away From 52W High],"&lt;=10")/Table3[[#This Row],[Count]]</f>
        <v>0.33333333333333331</v>
      </c>
      <c r="Q96" s="2">
        <f>COUNTIFS(Table2[Sub-Sector],Table3[[#This Row],[Sub-Sector]],Table2[% Away From 52W Low],"&gt;=10")/Table3[[#This Row],[Count]]</f>
        <v>1</v>
      </c>
      <c r="R96" s="2">
        <f>COUNTIFS(Table2[Sub-Sector],Table3[[#This Row],[Sub-Sector]],Table2[% Price above 20 EMA],"&gt;=0")/Table3[[#This Row],[Count]]</f>
        <v>0.66666666666666663</v>
      </c>
      <c r="S96" s="2">
        <f>COUNTIFS(Table2[Sub-Sector],Table3[[#This Row],[Sub-Sector]],Table2[% Price above 50 EMA],"&gt;=0")/Table3[[#This Row],[Count]]</f>
        <v>1</v>
      </c>
      <c r="T96" s="2">
        <f>COUNTIFS(Table2[Sub-Sector],Table3[[#This Row],[Sub-Sector]],Table2[% Price above 200 EMA],"&gt;=0")/Table3[[#This Row],[Count]]</f>
        <v>1</v>
      </c>
      <c r="U96" s="2">
        <f>COUNTIFS(Table2[Sub-Sector],Table3[[#This Row],[Sub-Sector]],Table2[Rate of Change - Zone],"Positive")/Table3[[#This Row],[Count]]</f>
        <v>0.33333333333333331</v>
      </c>
      <c r="V96" s="2">
        <f>COUNTIFS(Table2[Sub-Sector],Table3[[#This Row],[Sub-Sector]],Table2[Sharpe Ratio],"&gt;=0.10")/Table3[[#This Row],[Count]]</f>
        <v>0.33333333333333331</v>
      </c>
      <c r="W9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483.5</v>
      </c>
      <c r="X96">
        <f>_xlfn.RANK.AVG(Table3[[#This Row],[Score]],Table3[Score],1)</f>
        <v>77</v>
      </c>
      <c r="Y9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303</v>
      </c>
      <c r="Z96">
        <f>_xlfn.RANK.AVG(Table3[[#This Row],[Score 2 ]],Table3[[Score 2 ]],1)</f>
        <v>94.5</v>
      </c>
    </row>
    <row r="97" spans="1:26" x14ac:dyDescent="0.3">
      <c r="A97" t="s">
        <v>77</v>
      </c>
      <c r="B97">
        <f>COUNTIFS(Table2[Sub-Sector],Table3[[#This Row],[Sub-Sector]])</f>
        <v>3</v>
      </c>
      <c r="C97" s="2">
        <f>COUNTIFS(Table2[Sub-Sector],Table3[[#This Row],[Sub-Sector]],Table2[Uptrend],"Uptrend")/Table3[[#This Row],[Count]]</f>
        <v>0.33333333333333331</v>
      </c>
      <c r="D97" s="2">
        <f>COUNTIFS(Table2[Sub-Sector],Table3[[#This Row],[Sub-Sector]],Table2[1W Return vs Nifty],"&gt;=5")/Table3[[#This Row],[Count]]</f>
        <v>0</v>
      </c>
      <c r="E97" s="2">
        <f>COUNTIFS(Table2[Sub-Sector],Table3[[#This Row],[Sub-Sector]],Table2[1M Return vs Nifty],"&gt;=5")/Table3[[#This Row],[Count]]</f>
        <v>0</v>
      </c>
      <c r="F97" s="2">
        <f>COUNTIFS(Table2[Sub-Sector],Table3[[#This Row],[Sub-Sector]],Table2[6M Return vs Nifty],"&gt;=10")/Table3[[#This Row],[Count]]</f>
        <v>0.33333333333333331</v>
      </c>
      <c r="G97" s="2">
        <f>COUNTIFS(Table2[Sub-Sector],Table3[[#This Row],[Sub-Sector]],Table2[1Y Return vs Nifty],"&gt;=10")/Table3[[#This Row],[Count]]</f>
        <v>0.66666666666666663</v>
      </c>
      <c r="H97" s="2">
        <f>COUNTIFS(Table2[Sub-Sector],Table3[[#This Row],[Sub-Sector]],Table2[RSI Exponential â€“ 14D],"&gt;=50")/Table3[[#This Row],[Count]]</f>
        <v>0.33333333333333331</v>
      </c>
      <c r="I97" s="2">
        <f>COUNTIFS(Table2[Sub-Sector],Table3[[#This Row],[Sub-Sector]],Table2[Relative Volume],"&gt;=1")/Table3[[#This Row],[Count]]</f>
        <v>0</v>
      </c>
      <c r="J97" s="2">
        <f>COUNTIFS(Table2[Sub-Sector],Table3[[#This Row],[Sub-Sector]],Table2[% Away From Day Low],"&gt;=0.05")/Table3[[#This Row],[Count]]</f>
        <v>0</v>
      </c>
      <c r="K97" s="2">
        <f>COUNTIFS(Table2[Sub-Sector],Table3[[#This Row],[Sub-Sector]],Table2[% Away From Day High],"&lt;=0.05")/Table3[[#This Row],[Count]]</f>
        <v>1</v>
      </c>
      <c r="L97" s="2">
        <f>COUNTIFS(Table2[Sub-Sector],Table3[[#This Row],[Sub-Sector]],Table2[% Away From Current Week Low],"&gt;=0.05")/Table3[[#This Row],[Count]]</f>
        <v>0</v>
      </c>
      <c r="M97" s="2">
        <f>COUNTIFS(Table2[Sub-Sector],Table3[[#This Row],[Sub-Sector]],Table2[% Away From Current Week High],"&lt;=0.05")/Table3[[#This Row],[Count]]</f>
        <v>1</v>
      </c>
      <c r="N97" s="2">
        <f>COUNTIFS(Table2[Sub-Sector],Table3[[#This Row],[Sub-Sector]],Table2[% Away From Current Month Low],"&gt;=0.05")/Table3[[#This Row],[Count]]</f>
        <v>0.66666666666666663</v>
      </c>
      <c r="O97" s="2">
        <f>COUNTIFS(Table2[Sub-Sector],Table3[[#This Row],[Sub-Sector]],Table2[% Away From Current Month High],"&lt;=0.05")/Table3[[#This Row],[Count]]</f>
        <v>0.66666666666666663</v>
      </c>
      <c r="P97" s="2">
        <f>COUNTIFS(Table2[Sub-Sector],Table3[[#This Row],[Sub-Sector]],Table2[% Away From 52W High],"&lt;=10")/Table3[[#This Row],[Count]]</f>
        <v>0</v>
      </c>
      <c r="Q97" s="2">
        <f>COUNTIFS(Table2[Sub-Sector],Table3[[#This Row],[Sub-Sector]],Table2[% Away From 52W Low],"&gt;=10")/Table3[[#This Row],[Count]]</f>
        <v>1</v>
      </c>
      <c r="R97" s="2">
        <f>COUNTIFS(Table2[Sub-Sector],Table3[[#This Row],[Sub-Sector]],Table2[% Price above 20 EMA],"&gt;=0")/Table3[[#This Row],[Count]]</f>
        <v>0.33333333333333331</v>
      </c>
      <c r="S97" s="2">
        <f>COUNTIFS(Table2[Sub-Sector],Table3[[#This Row],[Sub-Sector]],Table2[% Price above 50 EMA],"&gt;=0")/Table3[[#This Row],[Count]]</f>
        <v>0</v>
      </c>
      <c r="T97" s="2">
        <f>COUNTIFS(Table2[Sub-Sector],Table3[[#This Row],[Sub-Sector]],Table2[% Price above 200 EMA],"&gt;=0")/Table3[[#This Row],[Count]]</f>
        <v>0.66666666666666663</v>
      </c>
      <c r="U97" s="2">
        <f>COUNTIFS(Table2[Sub-Sector],Table3[[#This Row],[Sub-Sector]],Table2[Rate of Change - Zone],"Positive")/Table3[[#This Row],[Count]]</f>
        <v>0.33333333333333331</v>
      </c>
      <c r="V97" s="2">
        <f>COUNTIFS(Table2[Sub-Sector],Table3[[#This Row],[Sub-Sector]],Table2[Sharpe Ratio],"&gt;=0.10")/Table3[[#This Row],[Count]]</f>
        <v>0</v>
      </c>
      <c r="W9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565.5</v>
      </c>
      <c r="X97">
        <f>_xlfn.RANK.AVG(Table3[[#This Row],[Score]],Table3[Score],1)</f>
        <v>105</v>
      </c>
      <c r="Y9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307</v>
      </c>
      <c r="Z97">
        <f>_xlfn.RANK.AVG(Table3[[#This Row],[Score 2 ]],Table3[[Score 2 ]],1)</f>
        <v>96.5</v>
      </c>
    </row>
    <row r="98" spans="1:26" x14ac:dyDescent="0.3">
      <c r="A98" t="s">
        <v>122</v>
      </c>
      <c r="B98">
        <f>COUNTIFS(Table2[Sub-Sector],Table3[[#This Row],[Sub-Sector]])</f>
        <v>3</v>
      </c>
      <c r="C98" s="2">
        <f>COUNTIFS(Table2[Sub-Sector],Table3[[#This Row],[Sub-Sector]],Table2[Uptrend],"Uptrend")/Table3[[#This Row],[Count]]</f>
        <v>0</v>
      </c>
      <c r="D98" s="2">
        <f>COUNTIFS(Table2[Sub-Sector],Table3[[#This Row],[Sub-Sector]],Table2[1W Return vs Nifty],"&gt;=5")/Table3[[#This Row],[Count]]</f>
        <v>0</v>
      </c>
      <c r="E98" s="2">
        <f>COUNTIFS(Table2[Sub-Sector],Table3[[#This Row],[Sub-Sector]],Table2[1M Return vs Nifty],"&gt;=5")/Table3[[#This Row],[Count]]</f>
        <v>0</v>
      </c>
      <c r="F98" s="2">
        <f>COUNTIFS(Table2[Sub-Sector],Table3[[#This Row],[Sub-Sector]],Table2[6M Return vs Nifty],"&gt;=10")/Table3[[#This Row],[Count]]</f>
        <v>0.33333333333333331</v>
      </c>
      <c r="G98" s="2">
        <f>COUNTIFS(Table2[Sub-Sector],Table3[[#This Row],[Sub-Sector]],Table2[1Y Return vs Nifty],"&gt;=10")/Table3[[#This Row],[Count]]</f>
        <v>0.66666666666666663</v>
      </c>
      <c r="H98" s="2">
        <f>COUNTIFS(Table2[Sub-Sector],Table3[[#This Row],[Sub-Sector]],Table2[RSI Exponential â€“ 14D],"&gt;=50")/Table3[[#This Row],[Count]]</f>
        <v>0.33333333333333331</v>
      </c>
      <c r="I98" s="2">
        <f>COUNTIFS(Table2[Sub-Sector],Table3[[#This Row],[Sub-Sector]],Table2[Relative Volume],"&gt;=1")/Table3[[#This Row],[Count]]</f>
        <v>0</v>
      </c>
      <c r="J98" s="2">
        <f>COUNTIFS(Table2[Sub-Sector],Table3[[#This Row],[Sub-Sector]],Table2[% Away From Day Low],"&gt;=0.05")/Table3[[#This Row],[Count]]</f>
        <v>0</v>
      </c>
      <c r="K98" s="2">
        <f>COUNTIFS(Table2[Sub-Sector],Table3[[#This Row],[Sub-Sector]],Table2[% Away From Day High],"&lt;=0.05")/Table3[[#This Row],[Count]]</f>
        <v>1</v>
      </c>
      <c r="L98" s="2">
        <f>COUNTIFS(Table2[Sub-Sector],Table3[[#This Row],[Sub-Sector]],Table2[% Away From Current Week Low],"&gt;=0.05")/Table3[[#This Row],[Count]]</f>
        <v>0</v>
      </c>
      <c r="M98" s="2">
        <f>COUNTIFS(Table2[Sub-Sector],Table3[[#This Row],[Sub-Sector]],Table2[% Away From Current Week High],"&lt;=0.05")/Table3[[#This Row],[Count]]</f>
        <v>1</v>
      </c>
      <c r="N98" s="2">
        <f>COUNTIFS(Table2[Sub-Sector],Table3[[#This Row],[Sub-Sector]],Table2[% Away From Current Month Low],"&gt;=0.05")/Table3[[#This Row],[Count]]</f>
        <v>0.33333333333333331</v>
      </c>
      <c r="O98" s="2">
        <f>COUNTIFS(Table2[Sub-Sector],Table3[[#This Row],[Sub-Sector]],Table2[% Away From Current Month High],"&lt;=0.05")/Table3[[#This Row],[Count]]</f>
        <v>1</v>
      </c>
      <c r="P98" s="2">
        <f>COUNTIFS(Table2[Sub-Sector],Table3[[#This Row],[Sub-Sector]],Table2[% Away From 52W High],"&lt;=10")/Table3[[#This Row],[Count]]</f>
        <v>0</v>
      </c>
      <c r="Q98" s="2">
        <f>COUNTIFS(Table2[Sub-Sector],Table3[[#This Row],[Sub-Sector]],Table2[% Away From 52W Low],"&gt;=10")/Table3[[#This Row],[Count]]</f>
        <v>0.66666666666666663</v>
      </c>
      <c r="R98" s="2">
        <f>COUNTIFS(Table2[Sub-Sector],Table3[[#This Row],[Sub-Sector]],Table2[% Price above 20 EMA],"&gt;=0")/Table3[[#This Row],[Count]]</f>
        <v>0.33333333333333331</v>
      </c>
      <c r="S98" s="2">
        <f>COUNTIFS(Table2[Sub-Sector],Table3[[#This Row],[Sub-Sector]],Table2[% Price above 50 EMA],"&gt;=0")/Table3[[#This Row],[Count]]</f>
        <v>0.33333333333333331</v>
      </c>
      <c r="T98" s="2">
        <f>COUNTIFS(Table2[Sub-Sector],Table3[[#This Row],[Sub-Sector]],Table2[% Price above 200 EMA],"&gt;=0")/Table3[[#This Row],[Count]]</f>
        <v>0.66666666666666663</v>
      </c>
      <c r="U98" s="2">
        <f>COUNTIFS(Table2[Sub-Sector],Table3[[#This Row],[Sub-Sector]],Table2[Rate of Change - Zone],"Positive")/Table3[[#This Row],[Count]]</f>
        <v>0.33333333333333331</v>
      </c>
      <c r="V98" s="2">
        <f>COUNTIFS(Table2[Sub-Sector],Table3[[#This Row],[Sub-Sector]],Table2[Sharpe Ratio],"&gt;=0.10")/Table3[[#This Row],[Count]]</f>
        <v>0.33333333333333331</v>
      </c>
      <c r="W9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583.5</v>
      </c>
      <c r="X98">
        <f>_xlfn.RANK.AVG(Table3[[#This Row],[Score]],Table3[Score],1)</f>
        <v>110</v>
      </c>
      <c r="Y9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307</v>
      </c>
      <c r="Z98">
        <f>_xlfn.RANK.AVG(Table3[[#This Row],[Score 2 ]],Table3[[Score 2 ]],1)</f>
        <v>96.5</v>
      </c>
    </row>
    <row r="99" spans="1:26" x14ac:dyDescent="0.3">
      <c r="A99" t="s">
        <v>259</v>
      </c>
      <c r="B99">
        <f>COUNTIFS(Table2[Sub-Sector],Table3[[#This Row],[Sub-Sector]])</f>
        <v>23</v>
      </c>
      <c r="C99" s="2">
        <f>COUNTIFS(Table2[Sub-Sector],Table3[[#This Row],[Sub-Sector]],Table2[Uptrend],"Uptrend")/Table3[[#This Row],[Count]]</f>
        <v>0.43478260869565216</v>
      </c>
      <c r="D99" s="2">
        <f>COUNTIFS(Table2[Sub-Sector],Table3[[#This Row],[Sub-Sector]],Table2[1W Return vs Nifty],"&gt;=5")/Table3[[#This Row],[Count]]</f>
        <v>4.3478260869565216E-2</v>
      </c>
      <c r="E99" s="2">
        <f>COUNTIFS(Table2[Sub-Sector],Table3[[#This Row],[Sub-Sector]],Table2[1M Return vs Nifty],"&gt;=5")/Table3[[#This Row],[Count]]</f>
        <v>0.13043478260869565</v>
      </c>
      <c r="F99" s="2">
        <f>COUNTIFS(Table2[Sub-Sector],Table3[[#This Row],[Sub-Sector]],Table2[6M Return vs Nifty],"&gt;=10")/Table3[[#This Row],[Count]]</f>
        <v>0.43478260869565216</v>
      </c>
      <c r="G99" s="2">
        <f>COUNTIFS(Table2[Sub-Sector],Table3[[#This Row],[Sub-Sector]],Table2[1Y Return vs Nifty],"&gt;=10")/Table3[[#This Row],[Count]]</f>
        <v>0.30434782608695654</v>
      </c>
      <c r="H99" s="2">
        <f>COUNTIFS(Table2[Sub-Sector],Table3[[#This Row],[Sub-Sector]],Table2[RSI Exponential â€“ 14D],"&gt;=50")/Table3[[#This Row],[Count]]</f>
        <v>0.43478260869565216</v>
      </c>
      <c r="I99" s="2">
        <f>COUNTIFS(Table2[Sub-Sector],Table3[[#This Row],[Sub-Sector]],Table2[Relative Volume],"&gt;=1")/Table3[[#This Row],[Count]]</f>
        <v>0.17391304347826086</v>
      </c>
      <c r="J99" s="2">
        <f>COUNTIFS(Table2[Sub-Sector],Table3[[#This Row],[Sub-Sector]],Table2[% Away From Day Low],"&gt;=0.05")/Table3[[#This Row],[Count]]</f>
        <v>0</v>
      </c>
      <c r="K99" s="2">
        <f>COUNTIFS(Table2[Sub-Sector],Table3[[#This Row],[Sub-Sector]],Table2[% Away From Day High],"&lt;=0.05")/Table3[[#This Row],[Count]]</f>
        <v>1</v>
      </c>
      <c r="L99" s="2">
        <f>COUNTIFS(Table2[Sub-Sector],Table3[[#This Row],[Sub-Sector]],Table2[% Away From Current Week Low],"&gt;=0.05")/Table3[[#This Row],[Count]]</f>
        <v>0</v>
      </c>
      <c r="M99" s="2">
        <f>COUNTIFS(Table2[Sub-Sector],Table3[[#This Row],[Sub-Sector]],Table2[% Away From Current Week High],"&lt;=0.05")/Table3[[#This Row],[Count]]</f>
        <v>1</v>
      </c>
      <c r="N99" s="2">
        <f>COUNTIFS(Table2[Sub-Sector],Table3[[#This Row],[Sub-Sector]],Table2[% Away From Current Month Low],"&gt;=0.05")/Table3[[#This Row],[Count]]</f>
        <v>0.30434782608695654</v>
      </c>
      <c r="O99" s="2">
        <f>COUNTIFS(Table2[Sub-Sector],Table3[[#This Row],[Sub-Sector]],Table2[% Away From Current Month High],"&lt;=0.05")/Table3[[#This Row],[Count]]</f>
        <v>0.69565217391304346</v>
      </c>
      <c r="P99" s="2">
        <f>COUNTIFS(Table2[Sub-Sector],Table3[[#This Row],[Sub-Sector]],Table2[% Away From 52W High],"&lt;=10")/Table3[[#This Row],[Count]]</f>
        <v>0.17391304347826086</v>
      </c>
      <c r="Q99" s="2">
        <f>COUNTIFS(Table2[Sub-Sector],Table3[[#This Row],[Sub-Sector]],Table2[% Away From 52W Low],"&gt;=10")/Table3[[#This Row],[Count]]</f>
        <v>0.86956521739130432</v>
      </c>
      <c r="R99" s="2">
        <f>COUNTIFS(Table2[Sub-Sector],Table3[[#This Row],[Sub-Sector]],Table2[% Price above 20 EMA],"&gt;=0")/Table3[[#This Row],[Count]]</f>
        <v>0.43478260869565216</v>
      </c>
      <c r="S99" s="2">
        <f>COUNTIFS(Table2[Sub-Sector],Table3[[#This Row],[Sub-Sector]],Table2[% Price above 50 EMA],"&gt;=0")/Table3[[#This Row],[Count]]</f>
        <v>0.34782608695652173</v>
      </c>
      <c r="T99" s="2">
        <f>COUNTIFS(Table2[Sub-Sector],Table3[[#This Row],[Sub-Sector]],Table2[% Price above 200 EMA],"&gt;=0")/Table3[[#This Row],[Count]]</f>
        <v>0.78260869565217395</v>
      </c>
      <c r="U99" s="2">
        <f>COUNTIFS(Table2[Sub-Sector],Table3[[#This Row],[Sub-Sector]],Table2[Rate of Change - Zone],"Positive")/Table3[[#This Row],[Count]]</f>
        <v>0.43478260869565216</v>
      </c>
      <c r="V99" s="2">
        <f>COUNTIFS(Table2[Sub-Sector],Table3[[#This Row],[Sub-Sector]],Table2[Sharpe Ratio],"&gt;=0.10")/Table3[[#This Row],[Count]]</f>
        <v>0.47826086956521741</v>
      </c>
      <c r="W9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471</v>
      </c>
      <c r="X99">
        <f>_xlfn.RANK.AVG(Table3[[#This Row],[Score]],Table3[Score],1)</f>
        <v>71</v>
      </c>
      <c r="Y9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309</v>
      </c>
      <c r="Z99">
        <f>_xlfn.RANK.AVG(Table3[[#This Row],[Score 2 ]],Table3[[Score 2 ]],1)</f>
        <v>98</v>
      </c>
    </row>
    <row r="100" spans="1:26" x14ac:dyDescent="0.3">
      <c r="A100" t="s">
        <v>1556</v>
      </c>
      <c r="B100">
        <f>COUNTIFS(Table2[Sub-Sector],Table3[[#This Row],[Sub-Sector]])</f>
        <v>2</v>
      </c>
      <c r="C100" s="2">
        <f>COUNTIFS(Table2[Sub-Sector],Table3[[#This Row],[Sub-Sector]],Table2[Uptrend],"Uptrend")/Table3[[#This Row],[Count]]</f>
        <v>0</v>
      </c>
      <c r="D100" s="2">
        <f>COUNTIFS(Table2[Sub-Sector],Table3[[#This Row],[Sub-Sector]],Table2[1W Return vs Nifty],"&gt;=5")/Table3[[#This Row],[Count]]</f>
        <v>0</v>
      </c>
      <c r="E100" s="2">
        <f>COUNTIFS(Table2[Sub-Sector],Table3[[#This Row],[Sub-Sector]],Table2[1M Return vs Nifty],"&gt;=5")/Table3[[#This Row],[Count]]</f>
        <v>0.5</v>
      </c>
      <c r="F100" s="2">
        <f>COUNTIFS(Table2[Sub-Sector],Table3[[#This Row],[Sub-Sector]],Table2[6M Return vs Nifty],"&gt;=10")/Table3[[#This Row],[Count]]</f>
        <v>0</v>
      </c>
      <c r="G100" s="2">
        <f>COUNTIFS(Table2[Sub-Sector],Table3[[#This Row],[Sub-Sector]],Table2[1Y Return vs Nifty],"&gt;=10")/Table3[[#This Row],[Count]]</f>
        <v>0</v>
      </c>
      <c r="H100" s="2">
        <f>COUNTIFS(Table2[Sub-Sector],Table3[[#This Row],[Sub-Sector]],Table2[RSI Exponential â€“ 14D],"&gt;=50")/Table3[[#This Row],[Count]]</f>
        <v>0.5</v>
      </c>
      <c r="I100" s="2">
        <f>COUNTIFS(Table2[Sub-Sector],Table3[[#This Row],[Sub-Sector]],Table2[Relative Volume],"&gt;=1")/Table3[[#This Row],[Count]]</f>
        <v>0.5</v>
      </c>
      <c r="J100" s="2">
        <f>COUNTIFS(Table2[Sub-Sector],Table3[[#This Row],[Sub-Sector]],Table2[% Away From Day Low],"&gt;=0.05")/Table3[[#This Row],[Count]]</f>
        <v>0</v>
      </c>
      <c r="K100" s="2">
        <f>COUNTIFS(Table2[Sub-Sector],Table3[[#This Row],[Sub-Sector]],Table2[% Away From Day High],"&lt;=0.05")/Table3[[#This Row],[Count]]</f>
        <v>1</v>
      </c>
      <c r="L100" s="2">
        <f>COUNTIFS(Table2[Sub-Sector],Table3[[#This Row],[Sub-Sector]],Table2[% Away From Current Week Low],"&gt;=0.05")/Table3[[#This Row],[Count]]</f>
        <v>0</v>
      </c>
      <c r="M100" s="2">
        <f>COUNTIFS(Table2[Sub-Sector],Table3[[#This Row],[Sub-Sector]],Table2[% Away From Current Week High],"&lt;=0.05")/Table3[[#This Row],[Count]]</f>
        <v>1</v>
      </c>
      <c r="N100" s="2">
        <f>COUNTIFS(Table2[Sub-Sector],Table3[[#This Row],[Sub-Sector]],Table2[% Away From Current Month Low],"&gt;=0.05")/Table3[[#This Row],[Count]]</f>
        <v>0</v>
      </c>
      <c r="O100" s="2">
        <f>COUNTIFS(Table2[Sub-Sector],Table3[[#This Row],[Sub-Sector]],Table2[% Away From Current Month High],"&lt;=0.05")/Table3[[#This Row],[Count]]</f>
        <v>1</v>
      </c>
      <c r="P100" s="2">
        <f>COUNTIFS(Table2[Sub-Sector],Table3[[#This Row],[Sub-Sector]],Table2[% Away From 52W High],"&lt;=10")/Table3[[#This Row],[Count]]</f>
        <v>0</v>
      </c>
      <c r="Q100" s="2">
        <f>COUNTIFS(Table2[Sub-Sector],Table3[[#This Row],[Sub-Sector]],Table2[% Away From 52W Low],"&gt;=10")/Table3[[#This Row],[Count]]</f>
        <v>1</v>
      </c>
      <c r="R100" s="2">
        <f>COUNTIFS(Table2[Sub-Sector],Table3[[#This Row],[Sub-Sector]],Table2[% Price above 20 EMA],"&gt;=0")/Table3[[#This Row],[Count]]</f>
        <v>0</v>
      </c>
      <c r="S100" s="2">
        <f>COUNTIFS(Table2[Sub-Sector],Table3[[#This Row],[Sub-Sector]],Table2[% Price above 50 EMA],"&gt;=0")/Table3[[#This Row],[Count]]</f>
        <v>0.5</v>
      </c>
      <c r="T100" s="2">
        <f>COUNTIFS(Table2[Sub-Sector],Table3[[#This Row],[Sub-Sector]],Table2[% Price above 200 EMA],"&gt;=0")/Table3[[#This Row],[Count]]</f>
        <v>0.5</v>
      </c>
      <c r="U100" s="2">
        <f>COUNTIFS(Table2[Sub-Sector],Table3[[#This Row],[Sub-Sector]],Table2[Rate of Change - Zone],"Positive")/Table3[[#This Row],[Count]]</f>
        <v>0.5</v>
      </c>
      <c r="V100" s="2">
        <f>COUNTIFS(Table2[Sub-Sector],Table3[[#This Row],[Sub-Sector]],Table2[Sharpe Ratio],"&gt;=0.10")/Table3[[#This Row],[Count]]</f>
        <v>0</v>
      </c>
      <c r="W10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505.5</v>
      </c>
      <c r="X100">
        <f>_xlfn.RANK.AVG(Table3[[#This Row],[Score]],Table3[Score],1)</f>
        <v>87</v>
      </c>
      <c r="Y10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310.5</v>
      </c>
      <c r="Z100">
        <f>_xlfn.RANK.AVG(Table3[[#This Row],[Score 2 ]],Table3[[Score 2 ]],1)</f>
        <v>99</v>
      </c>
    </row>
    <row r="101" spans="1:26" x14ac:dyDescent="0.3">
      <c r="A101" t="s">
        <v>387</v>
      </c>
      <c r="B101">
        <f>COUNTIFS(Table2[Sub-Sector],Table3[[#This Row],[Sub-Sector]])</f>
        <v>14</v>
      </c>
      <c r="C101" s="2">
        <f>COUNTIFS(Table2[Sub-Sector],Table3[[#This Row],[Sub-Sector]],Table2[Uptrend],"Uptrend")/Table3[[#This Row],[Count]]</f>
        <v>0.42857142857142855</v>
      </c>
      <c r="D101" s="2">
        <f>COUNTIFS(Table2[Sub-Sector],Table3[[#This Row],[Sub-Sector]],Table2[1W Return vs Nifty],"&gt;=5")/Table3[[#This Row],[Count]]</f>
        <v>0</v>
      </c>
      <c r="E101" s="2">
        <f>COUNTIFS(Table2[Sub-Sector],Table3[[#This Row],[Sub-Sector]],Table2[1M Return vs Nifty],"&gt;=5")/Table3[[#This Row],[Count]]</f>
        <v>0</v>
      </c>
      <c r="F101" s="2">
        <f>COUNTIFS(Table2[Sub-Sector],Table3[[#This Row],[Sub-Sector]],Table2[6M Return vs Nifty],"&gt;=10")/Table3[[#This Row],[Count]]</f>
        <v>0.5714285714285714</v>
      </c>
      <c r="G101" s="2">
        <f>COUNTIFS(Table2[Sub-Sector],Table3[[#This Row],[Sub-Sector]],Table2[1Y Return vs Nifty],"&gt;=10")/Table3[[#This Row],[Count]]</f>
        <v>0.5714285714285714</v>
      </c>
      <c r="H101" s="2">
        <f>COUNTIFS(Table2[Sub-Sector],Table3[[#This Row],[Sub-Sector]],Table2[RSI Exponential â€“ 14D],"&gt;=50")/Table3[[#This Row],[Count]]</f>
        <v>0</v>
      </c>
      <c r="I101" s="2">
        <f>COUNTIFS(Table2[Sub-Sector],Table3[[#This Row],[Sub-Sector]],Table2[Relative Volume],"&gt;=1")/Table3[[#This Row],[Count]]</f>
        <v>0</v>
      </c>
      <c r="J101" s="2">
        <f>COUNTIFS(Table2[Sub-Sector],Table3[[#This Row],[Sub-Sector]],Table2[% Away From Day Low],"&gt;=0.05")/Table3[[#This Row],[Count]]</f>
        <v>7.1428571428571425E-2</v>
      </c>
      <c r="K101" s="2">
        <f>COUNTIFS(Table2[Sub-Sector],Table3[[#This Row],[Sub-Sector]],Table2[% Away From Day High],"&lt;=0.05")/Table3[[#This Row],[Count]]</f>
        <v>1</v>
      </c>
      <c r="L101" s="2">
        <f>COUNTIFS(Table2[Sub-Sector],Table3[[#This Row],[Sub-Sector]],Table2[% Away From Current Week Low],"&gt;=0.05")/Table3[[#This Row],[Count]]</f>
        <v>7.1428571428571425E-2</v>
      </c>
      <c r="M101" s="2">
        <f>COUNTIFS(Table2[Sub-Sector],Table3[[#This Row],[Sub-Sector]],Table2[% Away From Current Week High],"&lt;=0.05")/Table3[[#This Row],[Count]]</f>
        <v>1</v>
      </c>
      <c r="N101" s="2">
        <f>COUNTIFS(Table2[Sub-Sector],Table3[[#This Row],[Sub-Sector]],Table2[% Away From Current Month Low],"&gt;=0.05")/Table3[[#This Row],[Count]]</f>
        <v>7.1428571428571425E-2</v>
      </c>
      <c r="O101" s="2">
        <f>COUNTIFS(Table2[Sub-Sector],Table3[[#This Row],[Sub-Sector]],Table2[% Away From Current Month High],"&lt;=0.05")/Table3[[#This Row],[Count]]</f>
        <v>0.35714285714285715</v>
      </c>
      <c r="P101" s="2">
        <f>COUNTIFS(Table2[Sub-Sector],Table3[[#This Row],[Sub-Sector]],Table2[% Away From 52W High],"&lt;=10")/Table3[[#This Row],[Count]]</f>
        <v>0.21428571428571427</v>
      </c>
      <c r="Q101" s="2">
        <f>COUNTIFS(Table2[Sub-Sector],Table3[[#This Row],[Sub-Sector]],Table2[% Away From 52W Low],"&gt;=10")/Table3[[#This Row],[Count]]</f>
        <v>0.9285714285714286</v>
      </c>
      <c r="R101" s="2">
        <f>COUNTIFS(Table2[Sub-Sector],Table3[[#This Row],[Sub-Sector]],Table2[% Price above 20 EMA],"&gt;=0")/Table3[[#This Row],[Count]]</f>
        <v>0.14285714285714285</v>
      </c>
      <c r="S101" s="2">
        <f>COUNTIFS(Table2[Sub-Sector],Table3[[#This Row],[Sub-Sector]],Table2[% Price above 50 EMA],"&gt;=0")/Table3[[#This Row],[Count]]</f>
        <v>0.35714285714285715</v>
      </c>
      <c r="T101" s="2">
        <f>COUNTIFS(Table2[Sub-Sector],Table3[[#This Row],[Sub-Sector]],Table2[% Price above 200 EMA],"&gt;=0")/Table3[[#This Row],[Count]]</f>
        <v>0.7857142857142857</v>
      </c>
      <c r="U101" s="2">
        <f>COUNTIFS(Table2[Sub-Sector],Table3[[#This Row],[Sub-Sector]],Table2[Rate of Change - Zone],"Positive")/Table3[[#This Row],[Count]]</f>
        <v>0</v>
      </c>
      <c r="V101" s="2">
        <f>COUNTIFS(Table2[Sub-Sector],Table3[[#This Row],[Sub-Sector]],Table2[Sharpe Ratio],"&gt;=0.10")/Table3[[#This Row],[Count]]</f>
        <v>0.14285714285714285</v>
      </c>
      <c r="W10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562.5</v>
      </c>
      <c r="X101">
        <f>_xlfn.RANK.AVG(Table3[[#This Row],[Score]],Table3[Score],1)</f>
        <v>104</v>
      </c>
      <c r="Y10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311</v>
      </c>
      <c r="Z101">
        <f>_xlfn.RANK.AVG(Table3[[#This Row],[Score 2 ]],Table3[[Score 2 ]],1)</f>
        <v>100</v>
      </c>
    </row>
    <row r="102" spans="1:26" x14ac:dyDescent="0.3">
      <c r="A102" t="s">
        <v>192</v>
      </c>
      <c r="B102">
        <f>COUNTIFS(Table2[Sub-Sector],Table3[[#This Row],[Sub-Sector]])</f>
        <v>6</v>
      </c>
      <c r="C102" s="2">
        <f>COUNTIFS(Table2[Sub-Sector],Table3[[#This Row],[Sub-Sector]],Table2[Uptrend],"Uptrend")/Table3[[#This Row],[Count]]</f>
        <v>0.66666666666666663</v>
      </c>
      <c r="D102" s="2">
        <f>COUNTIFS(Table2[Sub-Sector],Table3[[#This Row],[Sub-Sector]],Table2[1W Return vs Nifty],"&gt;=5")/Table3[[#This Row],[Count]]</f>
        <v>0</v>
      </c>
      <c r="E102" s="2">
        <f>COUNTIFS(Table2[Sub-Sector],Table3[[#This Row],[Sub-Sector]],Table2[1M Return vs Nifty],"&gt;=5")/Table3[[#This Row],[Count]]</f>
        <v>0.16666666666666666</v>
      </c>
      <c r="F102" s="2">
        <f>COUNTIFS(Table2[Sub-Sector],Table3[[#This Row],[Sub-Sector]],Table2[6M Return vs Nifty],"&gt;=10")/Table3[[#This Row],[Count]]</f>
        <v>0.33333333333333331</v>
      </c>
      <c r="G102" s="2">
        <f>COUNTIFS(Table2[Sub-Sector],Table3[[#This Row],[Sub-Sector]],Table2[1Y Return vs Nifty],"&gt;=10")/Table3[[#This Row],[Count]]</f>
        <v>0.33333333333333331</v>
      </c>
      <c r="H102" s="2">
        <f>COUNTIFS(Table2[Sub-Sector],Table3[[#This Row],[Sub-Sector]],Table2[RSI Exponential â€“ 14D],"&gt;=50")/Table3[[#This Row],[Count]]</f>
        <v>0.33333333333333331</v>
      </c>
      <c r="I102" s="2">
        <f>COUNTIFS(Table2[Sub-Sector],Table3[[#This Row],[Sub-Sector]],Table2[Relative Volume],"&gt;=1")/Table3[[#This Row],[Count]]</f>
        <v>0.33333333333333331</v>
      </c>
      <c r="J102" s="2">
        <f>COUNTIFS(Table2[Sub-Sector],Table3[[#This Row],[Sub-Sector]],Table2[% Away From Day Low],"&gt;=0.05")/Table3[[#This Row],[Count]]</f>
        <v>0</v>
      </c>
      <c r="K102" s="2">
        <f>COUNTIFS(Table2[Sub-Sector],Table3[[#This Row],[Sub-Sector]],Table2[% Away From Day High],"&lt;=0.05")/Table3[[#This Row],[Count]]</f>
        <v>1</v>
      </c>
      <c r="L102" s="2">
        <f>COUNTIFS(Table2[Sub-Sector],Table3[[#This Row],[Sub-Sector]],Table2[% Away From Current Week Low],"&gt;=0.05")/Table3[[#This Row],[Count]]</f>
        <v>0</v>
      </c>
      <c r="M102" s="2">
        <f>COUNTIFS(Table2[Sub-Sector],Table3[[#This Row],[Sub-Sector]],Table2[% Away From Current Week High],"&lt;=0.05")/Table3[[#This Row],[Count]]</f>
        <v>1</v>
      </c>
      <c r="N102" s="2">
        <f>COUNTIFS(Table2[Sub-Sector],Table3[[#This Row],[Sub-Sector]],Table2[% Away From Current Month Low],"&gt;=0.05")/Table3[[#This Row],[Count]]</f>
        <v>0.66666666666666663</v>
      </c>
      <c r="O102" s="2">
        <f>COUNTIFS(Table2[Sub-Sector],Table3[[#This Row],[Sub-Sector]],Table2[% Away From Current Month High],"&lt;=0.05")/Table3[[#This Row],[Count]]</f>
        <v>0.5</v>
      </c>
      <c r="P102" s="2">
        <f>COUNTIFS(Table2[Sub-Sector],Table3[[#This Row],[Sub-Sector]],Table2[% Away From 52W High],"&lt;=10")/Table3[[#This Row],[Count]]</f>
        <v>0.33333333333333331</v>
      </c>
      <c r="Q102" s="2">
        <f>COUNTIFS(Table2[Sub-Sector],Table3[[#This Row],[Sub-Sector]],Table2[% Away From 52W Low],"&gt;=10")/Table3[[#This Row],[Count]]</f>
        <v>1</v>
      </c>
      <c r="R102" s="2">
        <f>COUNTIFS(Table2[Sub-Sector],Table3[[#This Row],[Sub-Sector]],Table2[% Price above 20 EMA],"&gt;=0")/Table3[[#This Row],[Count]]</f>
        <v>0.5</v>
      </c>
      <c r="S102" s="2">
        <f>COUNTIFS(Table2[Sub-Sector],Table3[[#This Row],[Sub-Sector]],Table2[% Price above 50 EMA],"&gt;=0")/Table3[[#This Row],[Count]]</f>
        <v>0.5</v>
      </c>
      <c r="T102" s="2">
        <f>COUNTIFS(Table2[Sub-Sector],Table3[[#This Row],[Sub-Sector]],Table2[% Price above 200 EMA],"&gt;=0")/Table3[[#This Row],[Count]]</f>
        <v>0.83333333333333337</v>
      </c>
      <c r="U102" s="2">
        <f>COUNTIFS(Table2[Sub-Sector],Table3[[#This Row],[Sub-Sector]],Table2[Rate of Change - Zone],"Positive")/Table3[[#This Row],[Count]]</f>
        <v>0.16666666666666666</v>
      </c>
      <c r="V102" s="2">
        <f>COUNTIFS(Table2[Sub-Sector],Table3[[#This Row],[Sub-Sector]],Table2[Sharpe Ratio],"&gt;=0.10")/Table3[[#This Row],[Count]]</f>
        <v>0</v>
      </c>
      <c r="W10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493.5</v>
      </c>
      <c r="X102">
        <f>_xlfn.RANK.AVG(Table3[[#This Row],[Score]],Table3[Score],1)</f>
        <v>80</v>
      </c>
      <c r="Y10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315.5</v>
      </c>
      <c r="Z102">
        <f>_xlfn.RANK.AVG(Table3[[#This Row],[Score 2 ]],Table3[[Score 2 ]],1)</f>
        <v>101</v>
      </c>
    </row>
    <row r="103" spans="1:26" x14ac:dyDescent="0.3">
      <c r="A103" t="s">
        <v>37</v>
      </c>
      <c r="B103">
        <f>COUNTIFS(Table2[Sub-Sector],Table3[[#This Row],[Sub-Sector]])</f>
        <v>11</v>
      </c>
      <c r="C103" s="2">
        <f>COUNTIFS(Table2[Sub-Sector],Table3[[#This Row],[Sub-Sector]],Table2[Uptrend],"Uptrend")/Table3[[#This Row],[Count]]</f>
        <v>0</v>
      </c>
      <c r="D103" s="2">
        <f>COUNTIFS(Table2[Sub-Sector],Table3[[#This Row],[Sub-Sector]],Table2[1W Return vs Nifty],"&gt;=5")/Table3[[#This Row],[Count]]</f>
        <v>0</v>
      </c>
      <c r="E103" s="2">
        <f>COUNTIFS(Table2[Sub-Sector],Table3[[#This Row],[Sub-Sector]],Table2[1M Return vs Nifty],"&gt;=5")/Table3[[#This Row],[Count]]</f>
        <v>0</v>
      </c>
      <c r="F103" s="2">
        <f>COUNTIFS(Table2[Sub-Sector],Table3[[#This Row],[Sub-Sector]],Table2[6M Return vs Nifty],"&gt;=10")/Table3[[#This Row],[Count]]</f>
        <v>0</v>
      </c>
      <c r="G103" s="2">
        <f>COUNTIFS(Table2[Sub-Sector],Table3[[#This Row],[Sub-Sector]],Table2[1Y Return vs Nifty],"&gt;=10")/Table3[[#This Row],[Count]]</f>
        <v>9.0909090909090912E-2</v>
      </c>
      <c r="H103" s="2">
        <f>COUNTIFS(Table2[Sub-Sector],Table3[[#This Row],[Sub-Sector]],Table2[RSI Exponential â€“ 14D],"&gt;=50")/Table3[[#This Row],[Count]]</f>
        <v>9.0909090909090912E-2</v>
      </c>
      <c r="I103" s="2">
        <f>COUNTIFS(Table2[Sub-Sector],Table3[[#This Row],[Sub-Sector]],Table2[Relative Volume],"&gt;=1")/Table3[[#This Row],[Count]]</f>
        <v>0.18181818181818182</v>
      </c>
      <c r="J103" s="2">
        <f>COUNTIFS(Table2[Sub-Sector],Table3[[#This Row],[Sub-Sector]],Table2[% Away From Day Low],"&gt;=0.05")/Table3[[#This Row],[Count]]</f>
        <v>0.18181818181818182</v>
      </c>
      <c r="K103" s="2">
        <f>COUNTIFS(Table2[Sub-Sector],Table3[[#This Row],[Sub-Sector]],Table2[% Away From Day High],"&lt;=0.05")/Table3[[#This Row],[Count]]</f>
        <v>1</v>
      </c>
      <c r="L103" s="2">
        <f>COUNTIFS(Table2[Sub-Sector],Table3[[#This Row],[Sub-Sector]],Table2[% Away From Current Week Low],"&gt;=0.05")/Table3[[#This Row],[Count]]</f>
        <v>0.18181818181818182</v>
      </c>
      <c r="M103" s="2">
        <f>COUNTIFS(Table2[Sub-Sector],Table3[[#This Row],[Sub-Sector]],Table2[% Away From Current Week High],"&lt;=0.05")/Table3[[#This Row],[Count]]</f>
        <v>1</v>
      </c>
      <c r="N103" s="2">
        <f>COUNTIFS(Table2[Sub-Sector],Table3[[#This Row],[Sub-Sector]],Table2[% Away From Current Month Low],"&gt;=0.05")/Table3[[#This Row],[Count]]</f>
        <v>0.81818181818181823</v>
      </c>
      <c r="O103" s="2">
        <f>COUNTIFS(Table2[Sub-Sector],Table3[[#This Row],[Sub-Sector]],Table2[% Away From Current Month High],"&lt;=0.05")/Table3[[#This Row],[Count]]</f>
        <v>0.72727272727272729</v>
      </c>
      <c r="P103" s="2">
        <f>COUNTIFS(Table2[Sub-Sector],Table3[[#This Row],[Sub-Sector]],Table2[% Away From 52W High],"&lt;=10")/Table3[[#This Row],[Count]]</f>
        <v>0</v>
      </c>
      <c r="Q103" s="2">
        <f>COUNTIFS(Table2[Sub-Sector],Table3[[#This Row],[Sub-Sector]],Table2[% Away From 52W Low],"&gt;=10")/Table3[[#This Row],[Count]]</f>
        <v>1</v>
      </c>
      <c r="R103" s="2">
        <f>COUNTIFS(Table2[Sub-Sector],Table3[[#This Row],[Sub-Sector]],Table2[% Price above 20 EMA],"&gt;=0")/Table3[[#This Row],[Count]]</f>
        <v>0.90909090909090906</v>
      </c>
      <c r="S103" s="2">
        <f>COUNTIFS(Table2[Sub-Sector],Table3[[#This Row],[Sub-Sector]],Table2[% Price above 50 EMA],"&gt;=0")/Table3[[#This Row],[Count]]</f>
        <v>0.27272727272727271</v>
      </c>
      <c r="T103" s="2">
        <f>COUNTIFS(Table2[Sub-Sector],Table3[[#This Row],[Sub-Sector]],Table2[% Price above 200 EMA],"&gt;=0")/Table3[[#This Row],[Count]]</f>
        <v>0.72727272727272729</v>
      </c>
      <c r="U103" s="2">
        <f>COUNTIFS(Table2[Sub-Sector],Table3[[#This Row],[Sub-Sector]],Table2[Rate of Change - Zone],"Positive")/Table3[[#This Row],[Count]]</f>
        <v>0.63636363636363635</v>
      </c>
      <c r="V103" s="2">
        <f>COUNTIFS(Table2[Sub-Sector],Table3[[#This Row],[Sub-Sector]],Table2[Sharpe Ratio],"&gt;=0.10")/Table3[[#This Row],[Count]]</f>
        <v>0.81818181818181823</v>
      </c>
      <c r="W10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601.5</v>
      </c>
      <c r="X103">
        <f>_xlfn.RANK.AVG(Table3[[#This Row],[Score]],Table3[Score],1)</f>
        <v>113</v>
      </c>
      <c r="Y10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325</v>
      </c>
      <c r="Z103">
        <f>_xlfn.RANK.AVG(Table3[[#This Row],[Score 2 ]],Table3[[Score 2 ]],1)</f>
        <v>102</v>
      </c>
    </row>
    <row r="104" spans="1:26" x14ac:dyDescent="0.3">
      <c r="A104" t="s">
        <v>18</v>
      </c>
      <c r="B104">
        <f>COUNTIFS(Table2[Sub-Sector],Table3[[#This Row],[Sub-Sector]])</f>
        <v>6</v>
      </c>
      <c r="C104" s="2">
        <f>COUNTIFS(Table2[Sub-Sector],Table3[[#This Row],[Sub-Sector]],Table2[Uptrend],"Uptrend")/Table3[[#This Row],[Count]]</f>
        <v>0.33333333333333331</v>
      </c>
      <c r="D104" s="2">
        <f>COUNTIFS(Table2[Sub-Sector],Table3[[#This Row],[Sub-Sector]],Table2[1W Return vs Nifty],"&gt;=5")/Table3[[#This Row],[Count]]</f>
        <v>0</v>
      </c>
      <c r="E104" s="2">
        <f>COUNTIFS(Table2[Sub-Sector],Table3[[#This Row],[Sub-Sector]],Table2[1M Return vs Nifty],"&gt;=5")/Table3[[#This Row],[Count]]</f>
        <v>0</v>
      </c>
      <c r="F104" s="2">
        <f>COUNTIFS(Table2[Sub-Sector],Table3[[#This Row],[Sub-Sector]],Table2[6M Return vs Nifty],"&gt;=10")/Table3[[#This Row],[Count]]</f>
        <v>0.16666666666666666</v>
      </c>
      <c r="G104" s="2">
        <f>COUNTIFS(Table2[Sub-Sector],Table3[[#This Row],[Sub-Sector]],Table2[1Y Return vs Nifty],"&gt;=10")/Table3[[#This Row],[Count]]</f>
        <v>0.83333333333333337</v>
      </c>
      <c r="H104" s="2">
        <f>COUNTIFS(Table2[Sub-Sector],Table3[[#This Row],[Sub-Sector]],Table2[RSI Exponential â€“ 14D],"&gt;=50")/Table3[[#This Row],[Count]]</f>
        <v>0.16666666666666666</v>
      </c>
      <c r="I104" s="2">
        <f>COUNTIFS(Table2[Sub-Sector],Table3[[#This Row],[Sub-Sector]],Table2[Relative Volume],"&gt;=1")/Table3[[#This Row],[Count]]</f>
        <v>0</v>
      </c>
      <c r="J104" s="2">
        <f>COUNTIFS(Table2[Sub-Sector],Table3[[#This Row],[Sub-Sector]],Table2[% Away From Day Low],"&gt;=0.05")/Table3[[#This Row],[Count]]</f>
        <v>0</v>
      </c>
      <c r="K104" s="2">
        <f>COUNTIFS(Table2[Sub-Sector],Table3[[#This Row],[Sub-Sector]],Table2[% Away From Day High],"&lt;=0.05")/Table3[[#This Row],[Count]]</f>
        <v>1</v>
      </c>
      <c r="L104" s="2">
        <f>COUNTIFS(Table2[Sub-Sector],Table3[[#This Row],[Sub-Sector]],Table2[% Away From Current Week Low],"&gt;=0.05")/Table3[[#This Row],[Count]]</f>
        <v>0</v>
      </c>
      <c r="M104" s="2">
        <f>COUNTIFS(Table2[Sub-Sector],Table3[[#This Row],[Sub-Sector]],Table2[% Away From Current Week High],"&lt;=0.05")/Table3[[#This Row],[Count]]</f>
        <v>1</v>
      </c>
      <c r="N104" s="2">
        <f>COUNTIFS(Table2[Sub-Sector],Table3[[#This Row],[Sub-Sector]],Table2[% Away From Current Month Low],"&gt;=0.05")/Table3[[#This Row],[Count]]</f>
        <v>0.16666666666666666</v>
      </c>
      <c r="O104" s="2">
        <f>COUNTIFS(Table2[Sub-Sector],Table3[[#This Row],[Sub-Sector]],Table2[% Away From Current Month High],"&lt;=0.05")/Table3[[#This Row],[Count]]</f>
        <v>0.16666666666666666</v>
      </c>
      <c r="P104" s="2">
        <f>COUNTIFS(Table2[Sub-Sector],Table3[[#This Row],[Sub-Sector]],Table2[% Away From 52W High],"&lt;=10")/Table3[[#This Row],[Count]]</f>
        <v>0.33333333333333331</v>
      </c>
      <c r="Q104" s="2">
        <f>COUNTIFS(Table2[Sub-Sector],Table3[[#This Row],[Sub-Sector]],Table2[% Away From 52W Low],"&gt;=10")/Table3[[#This Row],[Count]]</f>
        <v>1</v>
      </c>
      <c r="R104" s="2">
        <f>COUNTIFS(Table2[Sub-Sector],Table3[[#This Row],[Sub-Sector]],Table2[% Price above 20 EMA],"&gt;=0")/Table3[[#This Row],[Count]]</f>
        <v>0.16666666666666666</v>
      </c>
      <c r="S104" s="2">
        <f>COUNTIFS(Table2[Sub-Sector],Table3[[#This Row],[Sub-Sector]],Table2[% Price above 50 EMA],"&gt;=0")/Table3[[#This Row],[Count]]</f>
        <v>0.5</v>
      </c>
      <c r="T104" s="2">
        <f>COUNTIFS(Table2[Sub-Sector],Table3[[#This Row],[Sub-Sector]],Table2[% Price above 200 EMA],"&gt;=0")/Table3[[#This Row],[Count]]</f>
        <v>0.83333333333333337</v>
      </c>
      <c r="U104" s="2">
        <f>COUNTIFS(Table2[Sub-Sector],Table3[[#This Row],[Sub-Sector]],Table2[Rate of Change - Zone],"Positive")/Table3[[#This Row],[Count]]</f>
        <v>0.16666666666666666</v>
      </c>
      <c r="V104" s="2">
        <f>COUNTIFS(Table2[Sub-Sector],Table3[[#This Row],[Sub-Sector]],Table2[Sharpe Ratio],"&gt;=0.10")/Table3[[#This Row],[Count]]</f>
        <v>0.33333333333333331</v>
      </c>
      <c r="W10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584</v>
      </c>
      <c r="X104">
        <f>_xlfn.RANK.AVG(Table3[[#This Row],[Score]],Table3[Score],1)</f>
        <v>111</v>
      </c>
      <c r="Y10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325.5</v>
      </c>
      <c r="Z104">
        <f>_xlfn.RANK.AVG(Table3[[#This Row],[Score 2 ]],Table3[[Score 2 ]],1)</f>
        <v>103</v>
      </c>
    </row>
    <row r="105" spans="1:26" x14ac:dyDescent="0.3">
      <c r="A105" t="s">
        <v>80</v>
      </c>
      <c r="B105">
        <f>COUNTIFS(Table2[Sub-Sector],Table3[[#This Row],[Sub-Sector]])</f>
        <v>19</v>
      </c>
      <c r="C105" s="2">
        <f>COUNTIFS(Table2[Sub-Sector],Table3[[#This Row],[Sub-Sector]],Table2[Uptrend],"Uptrend")/Table3[[#This Row],[Count]]</f>
        <v>0.42105263157894735</v>
      </c>
      <c r="D105" s="2">
        <f>COUNTIFS(Table2[Sub-Sector],Table3[[#This Row],[Sub-Sector]],Table2[1W Return vs Nifty],"&gt;=5")/Table3[[#This Row],[Count]]</f>
        <v>0</v>
      </c>
      <c r="E105" s="2">
        <f>COUNTIFS(Table2[Sub-Sector],Table3[[#This Row],[Sub-Sector]],Table2[1M Return vs Nifty],"&gt;=5")/Table3[[#This Row],[Count]]</f>
        <v>5.2631578947368418E-2</v>
      </c>
      <c r="F105" s="2">
        <f>COUNTIFS(Table2[Sub-Sector],Table3[[#This Row],[Sub-Sector]],Table2[6M Return vs Nifty],"&gt;=10")/Table3[[#This Row],[Count]]</f>
        <v>0.15789473684210525</v>
      </c>
      <c r="G105" s="2">
        <f>COUNTIFS(Table2[Sub-Sector],Table3[[#This Row],[Sub-Sector]],Table2[1Y Return vs Nifty],"&gt;=10")/Table3[[#This Row],[Count]]</f>
        <v>0.31578947368421051</v>
      </c>
      <c r="H105" s="2">
        <f>COUNTIFS(Table2[Sub-Sector],Table3[[#This Row],[Sub-Sector]],Table2[RSI Exponential â€“ 14D],"&gt;=50")/Table3[[#This Row],[Count]]</f>
        <v>0.21052631578947367</v>
      </c>
      <c r="I105" s="2">
        <f>COUNTIFS(Table2[Sub-Sector],Table3[[#This Row],[Sub-Sector]],Table2[Relative Volume],"&gt;=1")/Table3[[#This Row],[Count]]</f>
        <v>0.26315789473684209</v>
      </c>
      <c r="J105" s="2">
        <f>COUNTIFS(Table2[Sub-Sector],Table3[[#This Row],[Sub-Sector]],Table2[% Away From Day Low],"&gt;=0.05")/Table3[[#This Row],[Count]]</f>
        <v>0</v>
      </c>
      <c r="K105" s="2">
        <f>COUNTIFS(Table2[Sub-Sector],Table3[[#This Row],[Sub-Sector]],Table2[% Away From Day High],"&lt;=0.05")/Table3[[#This Row],[Count]]</f>
        <v>1</v>
      </c>
      <c r="L105" s="2">
        <f>COUNTIFS(Table2[Sub-Sector],Table3[[#This Row],[Sub-Sector]],Table2[% Away From Current Week Low],"&gt;=0.05")/Table3[[#This Row],[Count]]</f>
        <v>0</v>
      </c>
      <c r="M105" s="2">
        <f>COUNTIFS(Table2[Sub-Sector],Table3[[#This Row],[Sub-Sector]],Table2[% Away From Current Week High],"&lt;=0.05")/Table3[[#This Row],[Count]]</f>
        <v>1</v>
      </c>
      <c r="N105" s="2">
        <f>COUNTIFS(Table2[Sub-Sector],Table3[[#This Row],[Sub-Sector]],Table2[% Away From Current Month Low],"&gt;=0.05")/Table3[[#This Row],[Count]]</f>
        <v>0.36842105263157893</v>
      </c>
      <c r="O105" s="2">
        <f>COUNTIFS(Table2[Sub-Sector],Table3[[#This Row],[Sub-Sector]],Table2[% Away From Current Month High],"&lt;=0.05")/Table3[[#This Row],[Count]]</f>
        <v>0.73684210526315785</v>
      </c>
      <c r="P105" s="2">
        <f>COUNTIFS(Table2[Sub-Sector],Table3[[#This Row],[Sub-Sector]],Table2[% Away From 52W High],"&lt;=10")/Table3[[#This Row],[Count]]</f>
        <v>0.21052631578947367</v>
      </c>
      <c r="Q105" s="2">
        <f>COUNTIFS(Table2[Sub-Sector],Table3[[#This Row],[Sub-Sector]],Table2[% Away From 52W Low],"&gt;=10")/Table3[[#This Row],[Count]]</f>
        <v>0.89473684210526316</v>
      </c>
      <c r="R105" s="2">
        <f>COUNTIFS(Table2[Sub-Sector],Table3[[#This Row],[Sub-Sector]],Table2[% Price above 20 EMA],"&gt;=0")/Table3[[#This Row],[Count]]</f>
        <v>0.52631578947368418</v>
      </c>
      <c r="S105" s="2">
        <f>COUNTIFS(Table2[Sub-Sector],Table3[[#This Row],[Sub-Sector]],Table2[% Price above 50 EMA],"&gt;=0")/Table3[[#This Row],[Count]]</f>
        <v>0.47368421052631576</v>
      </c>
      <c r="T105" s="2">
        <f>COUNTIFS(Table2[Sub-Sector],Table3[[#This Row],[Sub-Sector]],Table2[% Price above 200 EMA],"&gt;=0")/Table3[[#This Row],[Count]]</f>
        <v>0.63157894736842102</v>
      </c>
      <c r="U105" s="2">
        <f>COUNTIFS(Table2[Sub-Sector],Table3[[#This Row],[Sub-Sector]],Table2[Rate of Change - Zone],"Positive")/Table3[[#This Row],[Count]]</f>
        <v>0.42105263157894735</v>
      </c>
      <c r="V105" s="2">
        <f>COUNTIFS(Table2[Sub-Sector],Table3[[#This Row],[Sub-Sector]],Table2[Sharpe Ratio],"&gt;=0.10")/Table3[[#This Row],[Count]]</f>
        <v>0</v>
      </c>
      <c r="W10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550</v>
      </c>
      <c r="X105">
        <f>_xlfn.RANK.AVG(Table3[[#This Row],[Score]],Table3[Score],1)</f>
        <v>101</v>
      </c>
      <c r="Y10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331</v>
      </c>
      <c r="Z105">
        <f>_xlfn.RANK.AVG(Table3[[#This Row],[Score 2 ]],Table3[[Score 2 ]],1)</f>
        <v>104</v>
      </c>
    </row>
    <row r="106" spans="1:26" x14ac:dyDescent="0.3">
      <c r="A106" t="s">
        <v>158</v>
      </c>
      <c r="B106">
        <f>COUNTIFS(Table2[Sub-Sector],Table3[[#This Row],[Sub-Sector]])</f>
        <v>3</v>
      </c>
      <c r="C106" s="2">
        <f>COUNTIFS(Table2[Sub-Sector],Table3[[#This Row],[Sub-Sector]],Table2[Uptrend],"Uptrend")/Table3[[#This Row],[Count]]</f>
        <v>0.66666666666666663</v>
      </c>
      <c r="D106" s="2">
        <f>COUNTIFS(Table2[Sub-Sector],Table3[[#This Row],[Sub-Sector]],Table2[1W Return vs Nifty],"&gt;=5")/Table3[[#This Row],[Count]]</f>
        <v>0</v>
      </c>
      <c r="E106" s="2">
        <f>COUNTIFS(Table2[Sub-Sector],Table3[[#This Row],[Sub-Sector]],Table2[1M Return vs Nifty],"&gt;=5")/Table3[[#This Row],[Count]]</f>
        <v>0</v>
      </c>
      <c r="F106" s="2">
        <f>COUNTIFS(Table2[Sub-Sector],Table3[[#This Row],[Sub-Sector]],Table2[6M Return vs Nifty],"&gt;=10")/Table3[[#This Row],[Count]]</f>
        <v>0.33333333333333331</v>
      </c>
      <c r="G106" s="2">
        <f>COUNTIFS(Table2[Sub-Sector],Table3[[#This Row],[Sub-Sector]],Table2[1Y Return vs Nifty],"&gt;=10")/Table3[[#This Row],[Count]]</f>
        <v>0.66666666666666663</v>
      </c>
      <c r="H106" s="2">
        <f>COUNTIFS(Table2[Sub-Sector],Table3[[#This Row],[Sub-Sector]],Table2[RSI Exponential â€“ 14D],"&gt;=50")/Table3[[#This Row],[Count]]</f>
        <v>0</v>
      </c>
      <c r="I106" s="2">
        <f>COUNTIFS(Table2[Sub-Sector],Table3[[#This Row],[Sub-Sector]],Table2[Relative Volume],"&gt;=1")/Table3[[#This Row],[Count]]</f>
        <v>0</v>
      </c>
      <c r="J106" s="2">
        <f>COUNTIFS(Table2[Sub-Sector],Table3[[#This Row],[Sub-Sector]],Table2[% Away From Day Low],"&gt;=0.05")/Table3[[#This Row],[Count]]</f>
        <v>0</v>
      </c>
      <c r="K106" s="2">
        <f>COUNTIFS(Table2[Sub-Sector],Table3[[#This Row],[Sub-Sector]],Table2[% Away From Day High],"&lt;=0.05")/Table3[[#This Row],[Count]]</f>
        <v>1</v>
      </c>
      <c r="L106" s="2">
        <f>COUNTIFS(Table2[Sub-Sector],Table3[[#This Row],[Sub-Sector]],Table2[% Away From Current Week Low],"&gt;=0.05")/Table3[[#This Row],[Count]]</f>
        <v>0</v>
      </c>
      <c r="M106" s="2">
        <f>COUNTIFS(Table2[Sub-Sector],Table3[[#This Row],[Sub-Sector]],Table2[% Away From Current Week High],"&lt;=0.05")/Table3[[#This Row],[Count]]</f>
        <v>1</v>
      </c>
      <c r="N106" s="2">
        <f>COUNTIFS(Table2[Sub-Sector],Table3[[#This Row],[Sub-Sector]],Table2[% Away From Current Month Low],"&gt;=0.05")/Table3[[#This Row],[Count]]</f>
        <v>0.66666666666666663</v>
      </c>
      <c r="O106" s="2">
        <f>COUNTIFS(Table2[Sub-Sector],Table3[[#This Row],[Sub-Sector]],Table2[% Away From Current Month High],"&lt;=0.05")/Table3[[#This Row],[Count]]</f>
        <v>0.33333333333333331</v>
      </c>
      <c r="P106" s="2">
        <f>COUNTIFS(Table2[Sub-Sector],Table3[[#This Row],[Sub-Sector]],Table2[% Away From 52W High],"&lt;=10")/Table3[[#This Row],[Count]]</f>
        <v>0</v>
      </c>
      <c r="Q106" s="2">
        <f>COUNTIFS(Table2[Sub-Sector],Table3[[#This Row],[Sub-Sector]],Table2[% Away From 52W Low],"&gt;=10")/Table3[[#This Row],[Count]]</f>
        <v>1</v>
      </c>
      <c r="R106" s="2">
        <f>COUNTIFS(Table2[Sub-Sector],Table3[[#This Row],[Sub-Sector]],Table2[% Price above 20 EMA],"&gt;=0")/Table3[[#This Row],[Count]]</f>
        <v>0.66666666666666663</v>
      </c>
      <c r="S106" s="2">
        <f>COUNTIFS(Table2[Sub-Sector],Table3[[#This Row],[Sub-Sector]],Table2[% Price above 50 EMA],"&gt;=0")/Table3[[#This Row],[Count]]</f>
        <v>0.66666666666666663</v>
      </c>
      <c r="T106" s="2">
        <f>COUNTIFS(Table2[Sub-Sector],Table3[[#This Row],[Sub-Sector]],Table2[% Price above 200 EMA],"&gt;=0")/Table3[[#This Row],[Count]]</f>
        <v>0.66666666666666663</v>
      </c>
      <c r="U106" s="2">
        <f>COUNTIFS(Table2[Sub-Sector],Table3[[#This Row],[Sub-Sector]],Table2[Rate of Change - Zone],"Positive")/Table3[[#This Row],[Count]]</f>
        <v>0</v>
      </c>
      <c r="V106" s="2">
        <f>COUNTIFS(Table2[Sub-Sector],Table3[[#This Row],[Sub-Sector]],Table2[Sharpe Ratio],"&gt;=0.10")/Table3[[#This Row],[Count]]</f>
        <v>0.33333333333333331</v>
      </c>
      <c r="W10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555</v>
      </c>
      <c r="X106">
        <f>_xlfn.RANK.AVG(Table3[[#This Row],[Score]],Table3[Score],1)</f>
        <v>102</v>
      </c>
      <c r="Y10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332</v>
      </c>
      <c r="Z106">
        <f>_xlfn.RANK.AVG(Table3[[#This Row],[Score 2 ]],Table3[[Score 2 ]],1)</f>
        <v>105</v>
      </c>
    </row>
    <row r="107" spans="1:26" x14ac:dyDescent="0.3">
      <c r="A107" t="s">
        <v>733</v>
      </c>
      <c r="B107">
        <f>COUNTIFS(Table2[Sub-Sector],Table3[[#This Row],[Sub-Sector]])</f>
        <v>2</v>
      </c>
      <c r="C107" s="2">
        <f>COUNTIFS(Table2[Sub-Sector],Table3[[#This Row],[Sub-Sector]],Table2[Uptrend],"Uptrend")/Table3[[#This Row],[Count]]</f>
        <v>0.5</v>
      </c>
      <c r="D107" s="2">
        <f>COUNTIFS(Table2[Sub-Sector],Table3[[#This Row],[Sub-Sector]],Table2[1W Return vs Nifty],"&gt;=5")/Table3[[#This Row],[Count]]</f>
        <v>0</v>
      </c>
      <c r="E107" s="2">
        <f>COUNTIFS(Table2[Sub-Sector],Table3[[#This Row],[Sub-Sector]],Table2[1M Return vs Nifty],"&gt;=5")/Table3[[#This Row],[Count]]</f>
        <v>0.5</v>
      </c>
      <c r="F107" s="2">
        <f>COUNTIFS(Table2[Sub-Sector],Table3[[#This Row],[Sub-Sector]],Table2[6M Return vs Nifty],"&gt;=10")/Table3[[#This Row],[Count]]</f>
        <v>0.5</v>
      </c>
      <c r="G107" s="2">
        <f>COUNTIFS(Table2[Sub-Sector],Table3[[#This Row],[Sub-Sector]],Table2[1Y Return vs Nifty],"&gt;=10")/Table3[[#This Row],[Count]]</f>
        <v>0</v>
      </c>
      <c r="H107" s="2">
        <f>COUNTIFS(Table2[Sub-Sector],Table3[[#This Row],[Sub-Sector]],Table2[RSI Exponential â€“ 14D],"&gt;=50")/Table3[[#This Row],[Count]]</f>
        <v>0.5</v>
      </c>
      <c r="I107" s="2">
        <f>COUNTIFS(Table2[Sub-Sector],Table3[[#This Row],[Sub-Sector]],Table2[Relative Volume],"&gt;=1")/Table3[[#This Row],[Count]]</f>
        <v>0</v>
      </c>
      <c r="J107" s="2">
        <f>COUNTIFS(Table2[Sub-Sector],Table3[[#This Row],[Sub-Sector]],Table2[% Away From Day Low],"&gt;=0.05")/Table3[[#This Row],[Count]]</f>
        <v>0</v>
      </c>
      <c r="K107" s="2">
        <f>COUNTIFS(Table2[Sub-Sector],Table3[[#This Row],[Sub-Sector]],Table2[% Away From Day High],"&lt;=0.05")/Table3[[#This Row],[Count]]</f>
        <v>1</v>
      </c>
      <c r="L107" s="2">
        <f>COUNTIFS(Table2[Sub-Sector],Table3[[#This Row],[Sub-Sector]],Table2[% Away From Current Week Low],"&gt;=0.05")/Table3[[#This Row],[Count]]</f>
        <v>0</v>
      </c>
      <c r="M107" s="2">
        <f>COUNTIFS(Table2[Sub-Sector],Table3[[#This Row],[Sub-Sector]],Table2[% Away From Current Week High],"&lt;=0.05")/Table3[[#This Row],[Count]]</f>
        <v>1</v>
      </c>
      <c r="N107" s="2">
        <f>COUNTIFS(Table2[Sub-Sector],Table3[[#This Row],[Sub-Sector]],Table2[% Away From Current Month Low],"&gt;=0.05")/Table3[[#This Row],[Count]]</f>
        <v>0.5</v>
      </c>
      <c r="O107" s="2">
        <f>COUNTIFS(Table2[Sub-Sector],Table3[[#This Row],[Sub-Sector]],Table2[% Away From Current Month High],"&lt;=0.05")/Table3[[#This Row],[Count]]</f>
        <v>0.5</v>
      </c>
      <c r="P107" s="2">
        <f>COUNTIFS(Table2[Sub-Sector],Table3[[#This Row],[Sub-Sector]],Table2[% Away From 52W High],"&lt;=10")/Table3[[#This Row],[Count]]</f>
        <v>0.5</v>
      </c>
      <c r="Q107" s="2">
        <f>COUNTIFS(Table2[Sub-Sector],Table3[[#This Row],[Sub-Sector]],Table2[% Away From 52W Low],"&gt;=10")/Table3[[#This Row],[Count]]</f>
        <v>1</v>
      </c>
      <c r="R107" s="2">
        <f>COUNTIFS(Table2[Sub-Sector],Table3[[#This Row],[Sub-Sector]],Table2[% Price above 20 EMA],"&gt;=0")/Table3[[#This Row],[Count]]</f>
        <v>0.5</v>
      </c>
      <c r="S107" s="2">
        <f>COUNTIFS(Table2[Sub-Sector],Table3[[#This Row],[Sub-Sector]],Table2[% Price above 50 EMA],"&gt;=0")/Table3[[#This Row],[Count]]</f>
        <v>0.5</v>
      </c>
      <c r="T107" s="2">
        <f>COUNTIFS(Table2[Sub-Sector],Table3[[#This Row],[Sub-Sector]],Table2[% Price above 200 EMA],"&gt;=0")/Table3[[#This Row],[Count]]</f>
        <v>0.5</v>
      </c>
      <c r="U107" s="2">
        <f>COUNTIFS(Table2[Sub-Sector],Table3[[#This Row],[Sub-Sector]],Table2[Rate of Change - Zone],"Positive")/Table3[[#This Row],[Count]]</f>
        <v>0.5</v>
      </c>
      <c r="V107" s="2">
        <f>COUNTIFS(Table2[Sub-Sector],Table3[[#This Row],[Sub-Sector]],Table2[Sharpe Ratio],"&gt;=0.10")/Table3[[#This Row],[Count]]</f>
        <v>0</v>
      </c>
      <c r="W10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494</v>
      </c>
      <c r="X107">
        <f>_xlfn.RANK.AVG(Table3[[#This Row],[Score]],Table3[Score],1)</f>
        <v>81</v>
      </c>
      <c r="Y10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333</v>
      </c>
      <c r="Z107">
        <f>_xlfn.RANK.AVG(Table3[[#This Row],[Score 2 ]],Table3[[Score 2 ]],1)</f>
        <v>108</v>
      </c>
    </row>
    <row r="108" spans="1:26" x14ac:dyDescent="0.3">
      <c r="A108" t="s">
        <v>1458</v>
      </c>
      <c r="B108">
        <f>COUNTIFS(Table2[Sub-Sector],Table3[[#This Row],[Sub-Sector]])</f>
        <v>1</v>
      </c>
      <c r="C108" s="2">
        <f>COUNTIFS(Table2[Sub-Sector],Table3[[#This Row],[Sub-Sector]],Table2[Uptrend],"Uptrend")/Table3[[#This Row],[Count]]</f>
        <v>0</v>
      </c>
      <c r="D108" s="2">
        <f>COUNTIFS(Table2[Sub-Sector],Table3[[#This Row],[Sub-Sector]],Table2[1W Return vs Nifty],"&gt;=5")/Table3[[#This Row],[Count]]</f>
        <v>0</v>
      </c>
      <c r="E108" s="2">
        <f>COUNTIFS(Table2[Sub-Sector],Table3[[#This Row],[Sub-Sector]],Table2[1M Return vs Nifty],"&gt;=5")/Table3[[#This Row],[Count]]</f>
        <v>0</v>
      </c>
      <c r="F108" s="2">
        <f>COUNTIFS(Table2[Sub-Sector],Table3[[#This Row],[Sub-Sector]],Table2[6M Return vs Nifty],"&gt;=10")/Table3[[#This Row],[Count]]</f>
        <v>0</v>
      </c>
      <c r="G108" s="2">
        <f>COUNTIFS(Table2[Sub-Sector],Table3[[#This Row],[Sub-Sector]],Table2[1Y Return vs Nifty],"&gt;=10")/Table3[[#This Row],[Count]]</f>
        <v>0</v>
      </c>
      <c r="H108" s="2">
        <f>COUNTIFS(Table2[Sub-Sector],Table3[[#This Row],[Sub-Sector]],Table2[RSI Exponential â€“ 14D],"&gt;=50")/Table3[[#This Row],[Count]]</f>
        <v>0</v>
      </c>
      <c r="I108" s="2">
        <f>COUNTIFS(Table2[Sub-Sector],Table3[[#This Row],[Sub-Sector]],Table2[Relative Volume],"&gt;=1")/Table3[[#This Row],[Count]]</f>
        <v>0</v>
      </c>
      <c r="J108" s="2">
        <f>COUNTIFS(Table2[Sub-Sector],Table3[[#This Row],[Sub-Sector]],Table2[% Away From Day Low],"&gt;=0.05")/Table3[[#This Row],[Count]]</f>
        <v>0</v>
      </c>
      <c r="K108" s="2">
        <f>COUNTIFS(Table2[Sub-Sector],Table3[[#This Row],[Sub-Sector]],Table2[% Away From Day High],"&lt;=0.05")/Table3[[#This Row],[Count]]</f>
        <v>1</v>
      </c>
      <c r="L108" s="2">
        <f>COUNTIFS(Table2[Sub-Sector],Table3[[#This Row],[Sub-Sector]],Table2[% Away From Current Week Low],"&gt;=0.05")/Table3[[#This Row],[Count]]</f>
        <v>0</v>
      </c>
      <c r="M108" s="2">
        <f>COUNTIFS(Table2[Sub-Sector],Table3[[#This Row],[Sub-Sector]],Table2[% Away From Current Week High],"&lt;=0.05")/Table3[[#This Row],[Count]]</f>
        <v>1</v>
      </c>
      <c r="N108" s="2">
        <f>COUNTIFS(Table2[Sub-Sector],Table3[[#This Row],[Sub-Sector]],Table2[% Away From Current Month Low],"&gt;=0.05")/Table3[[#This Row],[Count]]</f>
        <v>1</v>
      </c>
      <c r="O108" s="2">
        <f>COUNTIFS(Table2[Sub-Sector],Table3[[#This Row],[Sub-Sector]],Table2[% Away From Current Month High],"&lt;=0.05")/Table3[[#This Row],[Count]]</f>
        <v>0</v>
      </c>
      <c r="P108" s="2">
        <f>COUNTIFS(Table2[Sub-Sector],Table3[[#This Row],[Sub-Sector]],Table2[% Away From 52W High],"&lt;=10")/Table3[[#This Row],[Count]]</f>
        <v>0</v>
      </c>
      <c r="Q108" s="2">
        <f>COUNTIFS(Table2[Sub-Sector],Table3[[#This Row],[Sub-Sector]],Table2[% Away From 52W Low],"&gt;=10")/Table3[[#This Row],[Count]]</f>
        <v>1</v>
      </c>
      <c r="R108" s="2">
        <f>COUNTIFS(Table2[Sub-Sector],Table3[[#This Row],[Sub-Sector]],Table2[% Price above 20 EMA],"&gt;=0")/Table3[[#This Row],[Count]]</f>
        <v>1</v>
      </c>
      <c r="S108" s="2">
        <f>COUNTIFS(Table2[Sub-Sector],Table3[[#This Row],[Sub-Sector]],Table2[% Price above 50 EMA],"&gt;=0")/Table3[[#This Row],[Count]]</f>
        <v>1</v>
      </c>
      <c r="T108" s="2">
        <f>COUNTIFS(Table2[Sub-Sector],Table3[[#This Row],[Sub-Sector]],Table2[% Price above 200 EMA],"&gt;=0")/Table3[[#This Row],[Count]]</f>
        <v>0</v>
      </c>
      <c r="U108" s="2">
        <f>COUNTIFS(Table2[Sub-Sector],Table3[[#This Row],[Sub-Sector]],Table2[Rate of Change - Zone],"Positive")/Table3[[#This Row],[Count]]</f>
        <v>1</v>
      </c>
      <c r="V108" s="2">
        <f>COUNTIFS(Table2[Sub-Sector],Table3[[#This Row],[Sub-Sector]],Table2[Sharpe Ratio],"&gt;=0.10")/Table3[[#This Row],[Count]]</f>
        <v>0</v>
      </c>
      <c r="W10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609.5</v>
      </c>
      <c r="X108">
        <f>_xlfn.RANK.AVG(Table3[[#This Row],[Score]],Table3[Score],1)</f>
        <v>115</v>
      </c>
      <c r="Y10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333</v>
      </c>
      <c r="Z108">
        <f>_xlfn.RANK.AVG(Table3[[#This Row],[Score 2 ]],Table3[[Score 2 ]],1)</f>
        <v>108</v>
      </c>
    </row>
    <row r="109" spans="1:26" x14ac:dyDescent="0.3">
      <c r="A109" t="s">
        <v>1509</v>
      </c>
      <c r="B109">
        <f>COUNTIFS(Table2[Sub-Sector],Table3[[#This Row],[Sub-Sector]])</f>
        <v>1</v>
      </c>
      <c r="C109" s="2">
        <f>COUNTIFS(Table2[Sub-Sector],Table3[[#This Row],[Sub-Sector]],Table2[Uptrend],"Uptrend")/Table3[[#This Row],[Count]]</f>
        <v>1</v>
      </c>
      <c r="D109" s="2">
        <f>COUNTIFS(Table2[Sub-Sector],Table3[[#This Row],[Sub-Sector]],Table2[1W Return vs Nifty],"&gt;=5")/Table3[[#This Row],[Count]]</f>
        <v>0</v>
      </c>
      <c r="E109" s="2">
        <f>COUNTIFS(Table2[Sub-Sector],Table3[[#This Row],[Sub-Sector]],Table2[1M Return vs Nifty],"&gt;=5")/Table3[[#This Row],[Count]]</f>
        <v>0</v>
      </c>
      <c r="F109" s="2">
        <f>COUNTIFS(Table2[Sub-Sector],Table3[[#This Row],[Sub-Sector]],Table2[6M Return vs Nifty],"&gt;=10")/Table3[[#This Row],[Count]]</f>
        <v>0</v>
      </c>
      <c r="G109" s="2">
        <f>COUNTIFS(Table2[Sub-Sector],Table3[[#This Row],[Sub-Sector]],Table2[1Y Return vs Nifty],"&gt;=10")/Table3[[#This Row],[Count]]</f>
        <v>0</v>
      </c>
      <c r="H109" s="2">
        <f>COUNTIFS(Table2[Sub-Sector],Table3[[#This Row],[Sub-Sector]],Table2[RSI Exponential â€“ 14D],"&gt;=50")/Table3[[#This Row],[Count]]</f>
        <v>1</v>
      </c>
      <c r="I109" s="2">
        <f>COUNTIFS(Table2[Sub-Sector],Table3[[#This Row],[Sub-Sector]],Table2[Relative Volume],"&gt;=1")/Table3[[#This Row],[Count]]</f>
        <v>0</v>
      </c>
      <c r="J109" s="2">
        <f>COUNTIFS(Table2[Sub-Sector],Table3[[#This Row],[Sub-Sector]],Table2[% Away From Day Low],"&gt;=0.05")/Table3[[#This Row],[Count]]</f>
        <v>0</v>
      </c>
      <c r="K109" s="2">
        <f>COUNTIFS(Table2[Sub-Sector],Table3[[#This Row],[Sub-Sector]],Table2[% Away From Day High],"&lt;=0.05")/Table3[[#This Row],[Count]]</f>
        <v>1</v>
      </c>
      <c r="L109" s="2">
        <f>COUNTIFS(Table2[Sub-Sector],Table3[[#This Row],[Sub-Sector]],Table2[% Away From Current Week Low],"&gt;=0.05")/Table3[[#This Row],[Count]]</f>
        <v>0</v>
      </c>
      <c r="M109" s="2">
        <f>COUNTIFS(Table2[Sub-Sector],Table3[[#This Row],[Sub-Sector]],Table2[% Away From Current Week High],"&lt;=0.05")/Table3[[#This Row],[Count]]</f>
        <v>1</v>
      </c>
      <c r="N109" s="2">
        <f>COUNTIFS(Table2[Sub-Sector],Table3[[#This Row],[Sub-Sector]],Table2[% Away From Current Month Low],"&gt;=0.05")/Table3[[#This Row],[Count]]</f>
        <v>0</v>
      </c>
      <c r="O109" s="2">
        <f>COUNTIFS(Table2[Sub-Sector],Table3[[#This Row],[Sub-Sector]],Table2[% Away From Current Month High],"&lt;=0.05")/Table3[[#This Row],[Count]]</f>
        <v>1</v>
      </c>
      <c r="P109" s="2">
        <f>COUNTIFS(Table2[Sub-Sector],Table3[[#This Row],[Sub-Sector]],Table2[% Away From 52W High],"&lt;=10")/Table3[[#This Row],[Count]]</f>
        <v>0</v>
      </c>
      <c r="Q109" s="2">
        <f>COUNTIFS(Table2[Sub-Sector],Table3[[#This Row],[Sub-Sector]],Table2[% Away From 52W Low],"&gt;=10")/Table3[[#This Row],[Count]]</f>
        <v>1</v>
      </c>
      <c r="R109" s="2">
        <f>COUNTIFS(Table2[Sub-Sector],Table3[[#This Row],[Sub-Sector]],Table2[% Price above 20 EMA],"&gt;=0")/Table3[[#This Row],[Count]]</f>
        <v>0</v>
      </c>
      <c r="S109" s="2">
        <f>COUNTIFS(Table2[Sub-Sector],Table3[[#This Row],[Sub-Sector]],Table2[% Price above 50 EMA],"&gt;=0")/Table3[[#This Row],[Count]]</f>
        <v>1</v>
      </c>
      <c r="T109" s="2">
        <f>COUNTIFS(Table2[Sub-Sector],Table3[[#This Row],[Sub-Sector]],Table2[% Price above 200 EMA],"&gt;=0")/Table3[[#This Row],[Count]]</f>
        <v>1</v>
      </c>
      <c r="U109" s="2">
        <f>COUNTIFS(Table2[Sub-Sector],Table3[[#This Row],[Sub-Sector]],Table2[Rate of Change - Zone],"Positive")/Table3[[#This Row],[Count]]</f>
        <v>1</v>
      </c>
      <c r="V109" s="2">
        <f>COUNTIFS(Table2[Sub-Sector],Table3[[#This Row],[Sub-Sector]],Table2[Sharpe Ratio],"&gt;=0.10")/Table3[[#This Row],[Count]]</f>
        <v>0</v>
      </c>
      <c r="W10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513.5</v>
      </c>
      <c r="X109">
        <f>_xlfn.RANK.AVG(Table3[[#This Row],[Score]],Table3[Score],1)</f>
        <v>93</v>
      </c>
      <c r="Y10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333</v>
      </c>
      <c r="Z109">
        <f>_xlfn.RANK.AVG(Table3[[#This Row],[Score 2 ]],Table3[[Score 2 ]],1)</f>
        <v>108</v>
      </c>
    </row>
    <row r="110" spans="1:26" x14ac:dyDescent="0.3">
      <c r="A110" t="s">
        <v>1796</v>
      </c>
      <c r="B110">
        <f>COUNTIFS(Table2[Sub-Sector],Table3[[#This Row],[Sub-Sector]])</f>
        <v>1</v>
      </c>
      <c r="C110" s="2">
        <f>COUNTIFS(Table2[Sub-Sector],Table3[[#This Row],[Sub-Sector]],Table2[Uptrend],"Uptrend")/Table3[[#This Row],[Count]]</f>
        <v>0</v>
      </c>
      <c r="D110" s="2">
        <f>COUNTIFS(Table2[Sub-Sector],Table3[[#This Row],[Sub-Sector]],Table2[1W Return vs Nifty],"&gt;=5")/Table3[[#This Row],[Count]]</f>
        <v>0</v>
      </c>
      <c r="E110" s="2">
        <f>COUNTIFS(Table2[Sub-Sector],Table3[[#This Row],[Sub-Sector]],Table2[1M Return vs Nifty],"&gt;=5")/Table3[[#This Row],[Count]]</f>
        <v>0</v>
      </c>
      <c r="F110" s="2">
        <f>COUNTIFS(Table2[Sub-Sector],Table3[[#This Row],[Sub-Sector]],Table2[6M Return vs Nifty],"&gt;=10")/Table3[[#This Row],[Count]]</f>
        <v>1</v>
      </c>
      <c r="G110" s="2">
        <f>COUNTIFS(Table2[Sub-Sector],Table3[[#This Row],[Sub-Sector]],Table2[1Y Return vs Nifty],"&gt;=10")/Table3[[#This Row],[Count]]</f>
        <v>0</v>
      </c>
      <c r="H110" s="2">
        <f>COUNTIFS(Table2[Sub-Sector],Table3[[#This Row],[Sub-Sector]],Table2[RSI Exponential â€“ 14D],"&gt;=50")/Table3[[#This Row],[Count]]</f>
        <v>0</v>
      </c>
      <c r="I110" s="2">
        <f>COUNTIFS(Table2[Sub-Sector],Table3[[#This Row],[Sub-Sector]],Table2[Relative Volume],"&gt;=1")/Table3[[#This Row],[Count]]</f>
        <v>0</v>
      </c>
      <c r="J110" s="2">
        <f>COUNTIFS(Table2[Sub-Sector],Table3[[#This Row],[Sub-Sector]],Table2[% Away From Day Low],"&gt;=0.05")/Table3[[#This Row],[Count]]</f>
        <v>0</v>
      </c>
      <c r="K110" s="2">
        <f>COUNTIFS(Table2[Sub-Sector],Table3[[#This Row],[Sub-Sector]],Table2[% Away From Day High],"&lt;=0.05")/Table3[[#This Row],[Count]]</f>
        <v>1</v>
      </c>
      <c r="L110" s="2">
        <f>COUNTIFS(Table2[Sub-Sector],Table3[[#This Row],[Sub-Sector]],Table2[% Away From Current Week Low],"&gt;=0.05")/Table3[[#This Row],[Count]]</f>
        <v>0</v>
      </c>
      <c r="M110" s="2">
        <f>COUNTIFS(Table2[Sub-Sector],Table3[[#This Row],[Sub-Sector]],Table2[% Away From Current Week High],"&lt;=0.05")/Table3[[#This Row],[Count]]</f>
        <v>1</v>
      </c>
      <c r="N110" s="2">
        <f>COUNTIFS(Table2[Sub-Sector],Table3[[#This Row],[Sub-Sector]],Table2[% Away From Current Month Low],"&gt;=0.05")/Table3[[#This Row],[Count]]</f>
        <v>0</v>
      </c>
      <c r="O110" s="2">
        <f>COUNTIFS(Table2[Sub-Sector],Table3[[#This Row],[Sub-Sector]],Table2[% Away From Current Month High],"&lt;=0.05")/Table3[[#This Row],[Count]]</f>
        <v>1</v>
      </c>
      <c r="P110" s="2">
        <f>COUNTIFS(Table2[Sub-Sector],Table3[[#This Row],[Sub-Sector]],Table2[% Away From 52W High],"&lt;=10")/Table3[[#This Row],[Count]]</f>
        <v>0</v>
      </c>
      <c r="Q110" s="2">
        <f>COUNTIFS(Table2[Sub-Sector],Table3[[#This Row],[Sub-Sector]],Table2[% Away From 52W Low],"&gt;=10")/Table3[[#This Row],[Count]]</f>
        <v>1</v>
      </c>
      <c r="R110" s="2">
        <f>COUNTIFS(Table2[Sub-Sector],Table3[[#This Row],[Sub-Sector]],Table2[% Price above 20 EMA],"&gt;=0")/Table3[[#This Row],[Count]]</f>
        <v>1</v>
      </c>
      <c r="S110" s="2">
        <f>COUNTIFS(Table2[Sub-Sector],Table3[[#This Row],[Sub-Sector]],Table2[% Price above 50 EMA],"&gt;=0")/Table3[[#This Row],[Count]]</f>
        <v>0</v>
      </c>
      <c r="T110" s="2">
        <f>COUNTIFS(Table2[Sub-Sector],Table3[[#This Row],[Sub-Sector]],Table2[% Price above 200 EMA],"&gt;=0")/Table3[[#This Row],[Count]]</f>
        <v>1</v>
      </c>
      <c r="U110" s="2">
        <f>COUNTIFS(Table2[Sub-Sector],Table3[[#This Row],[Sub-Sector]],Table2[Rate of Change - Zone],"Positive")/Table3[[#This Row],[Count]]</f>
        <v>0</v>
      </c>
      <c r="V110" s="2">
        <f>COUNTIFS(Table2[Sub-Sector],Table3[[#This Row],[Sub-Sector]],Table2[Sharpe Ratio],"&gt;=0.10")/Table3[[#This Row],[Count]]</f>
        <v>0</v>
      </c>
      <c r="W11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609.5</v>
      </c>
      <c r="X110">
        <f>_xlfn.RANK.AVG(Table3[[#This Row],[Score]],Table3[Score],1)</f>
        <v>115</v>
      </c>
      <c r="Y11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333</v>
      </c>
      <c r="Z110">
        <f>_xlfn.RANK.AVG(Table3[[#This Row],[Score 2 ]],Table3[[Score 2 ]],1)</f>
        <v>108</v>
      </c>
    </row>
    <row r="111" spans="1:26" x14ac:dyDescent="0.3">
      <c r="A111" t="s">
        <v>1543</v>
      </c>
      <c r="B111">
        <f>COUNTIFS(Table2[Sub-Sector],Table3[[#This Row],[Sub-Sector]])</f>
        <v>1</v>
      </c>
      <c r="C111" s="2">
        <f>COUNTIFS(Table2[Sub-Sector],Table3[[#This Row],[Sub-Sector]],Table2[Uptrend],"Uptrend")/Table3[[#This Row],[Count]]</f>
        <v>0</v>
      </c>
      <c r="D111" s="2">
        <f>COUNTIFS(Table2[Sub-Sector],Table3[[#This Row],[Sub-Sector]],Table2[1W Return vs Nifty],"&gt;=5")/Table3[[#This Row],[Count]]</f>
        <v>0</v>
      </c>
      <c r="E111" s="2">
        <f>COUNTIFS(Table2[Sub-Sector],Table3[[#This Row],[Sub-Sector]],Table2[1M Return vs Nifty],"&gt;=5")/Table3[[#This Row],[Count]]</f>
        <v>0</v>
      </c>
      <c r="F111" s="2">
        <f>COUNTIFS(Table2[Sub-Sector],Table3[[#This Row],[Sub-Sector]],Table2[6M Return vs Nifty],"&gt;=10")/Table3[[#This Row],[Count]]</f>
        <v>0</v>
      </c>
      <c r="G111" s="2">
        <f>COUNTIFS(Table2[Sub-Sector],Table3[[#This Row],[Sub-Sector]],Table2[1Y Return vs Nifty],"&gt;=10")/Table3[[#This Row],[Count]]</f>
        <v>0</v>
      </c>
      <c r="H111" s="2">
        <f>COUNTIFS(Table2[Sub-Sector],Table3[[#This Row],[Sub-Sector]],Table2[RSI Exponential â€“ 14D],"&gt;=50")/Table3[[#This Row],[Count]]</f>
        <v>1</v>
      </c>
      <c r="I111" s="2">
        <f>COUNTIFS(Table2[Sub-Sector],Table3[[#This Row],[Sub-Sector]],Table2[Relative Volume],"&gt;=1")/Table3[[#This Row],[Count]]</f>
        <v>0</v>
      </c>
      <c r="J111" s="2">
        <f>COUNTIFS(Table2[Sub-Sector],Table3[[#This Row],[Sub-Sector]],Table2[% Away From Day Low],"&gt;=0.05")/Table3[[#This Row],[Count]]</f>
        <v>0</v>
      </c>
      <c r="K111" s="2">
        <f>COUNTIFS(Table2[Sub-Sector],Table3[[#This Row],[Sub-Sector]],Table2[% Away From Day High],"&lt;=0.05")/Table3[[#This Row],[Count]]</f>
        <v>1</v>
      </c>
      <c r="L111" s="2">
        <f>COUNTIFS(Table2[Sub-Sector],Table3[[#This Row],[Sub-Sector]],Table2[% Away From Current Week Low],"&gt;=0.05")/Table3[[#This Row],[Count]]</f>
        <v>0</v>
      </c>
      <c r="M111" s="2">
        <f>COUNTIFS(Table2[Sub-Sector],Table3[[#This Row],[Sub-Sector]],Table2[% Away From Current Week High],"&lt;=0.05")/Table3[[#This Row],[Count]]</f>
        <v>1</v>
      </c>
      <c r="N111" s="2">
        <f>COUNTIFS(Table2[Sub-Sector],Table3[[#This Row],[Sub-Sector]],Table2[% Away From Current Month Low],"&gt;=0.05")/Table3[[#This Row],[Count]]</f>
        <v>0</v>
      </c>
      <c r="O111" s="2">
        <f>COUNTIFS(Table2[Sub-Sector],Table3[[#This Row],[Sub-Sector]],Table2[% Away From Current Month High],"&lt;=0.05")/Table3[[#This Row],[Count]]</f>
        <v>1</v>
      </c>
      <c r="P111" s="2">
        <f>COUNTIFS(Table2[Sub-Sector],Table3[[#This Row],[Sub-Sector]],Table2[% Away From 52W High],"&lt;=10")/Table3[[#This Row],[Count]]</f>
        <v>0</v>
      </c>
      <c r="Q111" s="2">
        <f>COUNTIFS(Table2[Sub-Sector],Table3[[#This Row],[Sub-Sector]],Table2[% Away From 52W Low],"&gt;=10")/Table3[[#This Row],[Count]]</f>
        <v>1</v>
      </c>
      <c r="R111" s="2">
        <f>COUNTIFS(Table2[Sub-Sector],Table3[[#This Row],[Sub-Sector]],Table2[% Price above 20 EMA],"&gt;=0")/Table3[[#This Row],[Count]]</f>
        <v>1</v>
      </c>
      <c r="S111" s="2">
        <f>COUNTIFS(Table2[Sub-Sector],Table3[[#This Row],[Sub-Sector]],Table2[% Price above 50 EMA],"&gt;=0")/Table3[[#This Row],[Count]]</f>
        <v>1</v>
      </c>
      <c r="T111" s="2">
        <f>COUNTIFS(Table2[Sub-Sector],Table3[[#This Row],[Sub-Sector]],Table2[% Price above 200 EMA],"&gt;=0")/Table3[[#This Row],[Count]]</f>
        <v>0</v>
      </c>
      <c r="U111" s="2">
        <f>COUNTIFS(Table2[Sub-Sector],Table3[[#This Row],[Sub-Sector]],Table2[Rate of Change - Zone],"Positive")/Table3[[#This Row],[Count]]</f>
        <v>1</v>
      </c>
      <c r="V111" s="2">
        <f>COUNTIFS(Table2[Sub-Sector],Table3[[#This Row],[Sub-Sector]],Table2[Sharpe Ratio],"&gt;=0.10")/Table3[[#This Row],[Count]]</f>
        <v>0</v>
      </c>
      <c r="W11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609.5</v>
      </c>
      <c r="X111">
        <f>_xlfn.RANK.AVG(Table3[[#This Row],[Score]],Table3[Score],1)</f>
        <v>115</v>
      </c>
      <c r="Y11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333</v>
      </c>
      <c r="Z111">
        <f>_xlfn.RANK.AVG(Table3[[#This Row],[Score 2 ]],Table3[[Score 2 ]],1)</f>
        <v>108</v>
      </c>
    </row>
    <row r="112" spans="1:26" x14ac:dyDescent="0.3">
      <c r="A112" t="s">
        <v>24</v>
      </c>
      <c r="B112">
        <f>COUNTIFS(Table2[Sub-Sector],Table3[[#This Row],[Sub-Sector]])</f>
        <v>21</v>
      </c>
      <c r="C112" s="2">
        <f>COUNTIFS(Table2[Sub-Sector],Table3[[#This Row],[Sub-Sector]],Table2[Uptrend],"Uptrend")/Table3[[#This Row],[Count]]</f>
        <v>0.33333333333333331</v>
      </c>
      <c r="D112" s="2">
        <f>COUNTIFS(Table2[Sub-Sector],Table3[[#This Row],[Sub-Sector]],Table2[1W Return vs Nifty],"&gt;=5")/Table3[[#This Row],[Count]]</f>
        <v>0</v>
      </c>
      <c r="E112" s="2">
        <f>COUNTIFS(Table2[Sub-Sector],Table3[[#This Row],[Sub-Sector]],Table2[1M Return vs Nifty],"&gt;=5")/Table3[[#This Row],[Count]]</f>
        <v>4.7619047619047616E-2</v>
      </c>
      <c r="F112" s="2">
        <f>COUNTIFS(Table2[Sub-Sector],Table3[[#This Row],[Sub-Sector]],Table2[6M Return vs Nifty],"&gt;=10")/Table3[[#This Row],[Count]]</f>
        <v>0</v>
      </c>
      <c r="G112" s="2">
        <f>COUNTIFS(Table2[Sub-Sector],Table3[[#This Row],[Sub-Sector]],Table2[1Y Return vs Nifty],"&gt;=10")/Table3[[#This Row],[Count]]</f>
        <v>4.7619047619047616E-2</v>
      </c>
      <c r="H112" s="2">
        <f>COUNTIFS(Table2[Sub-Sector],Table3[[#This Row],[Sub-Sector]],Table2[RSI Exponential â€“ 14D],"&gt;=50")/Table3[[#This Row],[Count]]</f>
        <v>0.47619047619047616</v>
      </c>
      <c r="I112" s="2">
        <f>COUNTIFS(Table2[Sub-Sector],Table3[[#This Row],[Sub-Sector]],Table2[Relative Volume],"&gt;=1")/Table3[[#This Row],[Count]]</f>
        <v>0.19047619047619047</v>
      </c>
      <c r="J112" s="2">
        <f>COUNTIFS(Table2[Sub-Sector],Table3[[#This Row],[Sub-Sector]],Table2[% Away From Day Low],"&gt;=0.05")/Table3[[#This Row],[Count]]</f>
        <v>0</v>
      </c>
      <c r="K112" s="2">
        <f>COUNTIFS(Table2[Sub-Sector],Table3[[#This Row],[Sub-Sector]],Table2[% Away From Day High],"&lt;=0.05")/Table3[[#This Row],[Count]]</f>
        <v>1</v>
      </c>
      <c r="L112" s="2">
        <f>COUNTIFS(Table2[Sub-Sector],Table3[[#This Row],[Sub-Sector]],Table2[% Away From Current Week Low],"&gt;=0.05")/Table3[[#This Row],[Count]]</f>
        <v>0</v>
      </c>
      <c r="M112" s="2">
        <f>COUNTIFS(Table2[Sub-Sector],Table3[[#This Row],[Sub-Sector]],Table2[% Away From Current Week High],"&lt;=0.05")/Table3[[#This Row],[Count]]</f>
        <v>1</v>
      </c>
      <c r="N112" s="2">
        <f>COUNTIFS(Table2[Sub-Sector],Table3[[#This Row],[Sub-Sector]],Table2[% Away From Current Month Low],"&gt;=0.05")/Table3[[#This Row],[Count]]</f>
        <v>0.38095238095238093</v>
      </c>
      <c r="O112" s="2">
        <f>COUNTIFS(Table2[Sub-Sector],Table3[[#This Row],[Sub-Sector]],Table2[% Away From Current Month High],"&lt;=0.05")/Table3[[#This Row],[Count]]</f>
        <v>0.76190476190476186</v>
      </c>
      <c r="P112" s="2">
        <f>COUNTIFS(Table2[Sub-Sector],Table3[[#This Row],[Sub-Sector]],Table2[% Away From 52W High],"&lt;=10")/Table3[[#This Row],[Count]]</f>
        <v>0.2857142857142857</v>
      </c>
      <c r="Q112" s="2">
        <f>COUNTIFS(Table2[Sub-Sector],Table3[[#This Row],[Sub-Sector]],Table2[% Away From 52W Low],"&gt;=10")/Table3[[#This Row],[Count]]</f>
        <v>0.66666666666666663</v>
      </c>
      <c r="R112" s="2">
        <f>COUNTIFS(Table2[Sub-Sector],Table3[[#This Row],[Sub-Sector]],Table2[% Price above 20 EMA],"&gt;=0")/Table3[[#This Row],[Count]]</f>
        <v>0.7142857142857143</v>
      </c>
      <c r="S112" s="2">
        <f>COUNTIFS(Table2[Sub-Sector],Table3[[#This Row],[Sub-Sector]],Table2[% Price above 50 EMA],"&gt;=0")/Table3[[#This Row],[Count]]</f>
        <v>0.47619047619047616</v>
      </c>
      <c r="T112" s="2">
        <f>COUNTIFS(Table2[Sub-Sector],Table3[[#This Row],[Sub-Sector]],Table2[% Price above 200 EMA],"&gt;=0")/Table3[[#This Row],[Count]]</f>
        <v>0.52380952380952384</v>
      </c>
      <c r="U112" s="2">
        <f>COUNTIFS(Table2[Sub-Sector],Table3[[#This Row],[Sub-Sector]],Table2[Rate of Change - Zone],"Positive")/Table3[[#This Row],[Count]]</f>
        <v>0.52380952380952384</v>
      </c>
      <c r="V112" s="2">
        <f>COUNTIFS(Table2[Sub-Sector],Table3[[#This Row],[Sub-Sector]],Table2[Sharpe Ratio],"&gt;=0.10")/Table3[[#This Row],[Count]]</f>
        <v>0.2857142857142857</v>
      </c>
      <c r="W11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561</v>
      </c>
      <c r="X112">
        <f>_xlfn.RANK.AVG(Table3[[#This Row],[Score]],Table3[Score],1)</f>
        <v>103</v>
      </c>
      <c r="Y11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336</v>
      </c>
      <c r="Z112">
        <f>_xlfn.RANK.AVG(Table3[[#This Row],[Score 2 ]],Table3[[Score 2 ]],1)</f>
        <v>111</v>
      </c>
    </row>
    <row r="113" spans="1:26" x14ac:dyDescent="0.3">
      <c r="A113" t="s">
        <v>34</v>
      </c>
      <c r="B113">
        <f>COUNTIFS(Table2[Sub-Sector],Table3[[#This Row],[Sub-Sector]])</f>
        <v>3</v>
      </c>
      <c r="C113" s="2">
        <f>COUNTIFS(Table2[Sub-Sector],Table3[[#This Row],[Sub-Sector]],Table2[Uptrend],"Uptrend")/Table3[[#This Row],[Count]]</f>
        <v>0.66666666666666663</v>
      </c>
      <c r="D113" s="2">
        <f>COUNTIFS(Table2[Sub-Sector],Table3[[#This Row],[Sub-Sector]],Table2[1W Return vs Nifty],"&gt;=5")/Table3[[#This Row],[Count]]</f>
        <v>0</v>
      </c>
      <c r="E113" s="2">
        <f>COUNTIFS(Table2[Sub-Sector],Table3[[#This Row],[Sub-Sector]],Table2[1M Return vs Nifty],"&gt;=5")/Table3[[#This Row],[Count]]</f>
        <v>0</v>
      </c>
      <c r="F113" s="2">
        <f>COUNTIFS(Table2[Sub-Sector],Table3[[#This Row],[Sub-Sector]],Table2[6M Return vs Nifty],"&gt;=10")/Table3[[#This Row],[Count]]</f>
        <v>0.33333333333333331</v>
      </c>
      <c r="G113" s="2">
        <f>COUNTIFS(Table2[Sub-Sector],Table3[[#This Row],[Sub-Sector]],Table2[1Y Return vs Nifty],"&gt;=10")/Table3[[#This Row],[Count]]</f>
        <v>0.33333333333333331</v>
      </c>
      <c r="H113" s="2">
        <f>COUNTIFS(Table2[Sub-Sector],Table3[[#This Row],[Sub-Sector]],Table2[RSI Exponential â€“ 14D],"&gt;=50")/Table3[[#This Row],[Count]]</f>
        <v>0.33333333333333331</v>
      </c>
      <c r="I113" s="2">
        <f>COUNTIFS(Table2[Sub-Sector],Table3[[#This Row],[Sub-Sector]],Table2[Relative Volume],"&gt;=1")/Table3[[#This Row],[Count]]</f>
        <v>0</v>
      </c>
      <c r="J113" s="2">
        <f>COUNTIFS(Table2[Sub-Sector],Table3[[#This Row],[Sub-Sector]],Table2[% Away From Day Low],"&gt;=0.05")/Table3[[#This Row],[Count]]</f>
        <v>0</v>
      </c>
      <c r="K113" s="2">
        <f>COUNTIFS(Table2[Sub-Sector],Table3[[#This Row],[Sub-Sector]],Table2[% Away From Day High],"&lt;=0.05")/Table3[[#This Row],[Count]]</f>
        <v>1</v>
      </c>
      <c r="L113" s="2">
        <f>COUNTIFS(Table2[Sub-Sector],Table3[[#This Row],[Sub-Sector]],Table2[% Away From Current Week Low],"&gt;=0.05")/Table3[[#This Row],[Count]]</f>
        <v>0</v>
      </c>
      <c r="M113" s="2">
        <f>COUNTIFS(Table2[Sub-Sector],Table3[[#This Row],[Sub-Sector]],Table2[% Away From Current Week High],"&lt;=0.05")/Table3[[#This Row],[Count]]</f>
        <v>1</v>
      </c>
      <c r="N113" s="2">
        <f>COUNTIFS(Table2[Sub-Sector],Table3[[#This Row],[Sub-Sector]],Table2[% Away From Current Month Low],"&gt;=0.05")/Table3[[#This Row],[Count]]</f>
        <v>0.33333333333333331</v>
      </c>
      <c r="O113" s="2">
        <f>COUNTIFS(Table2[Sub-Sector],Table3[[#This Row],[Sub-Sector]],Table2[% Away From Current Month High],"&lt;=0.05")/Table3[[#This Row],[Count]]</f>
        <v>0.33333333333333331</v>
      </c>
      <c r="P113" s="2">
        <f>COUNTIFS(Table2[Sub-Sector],Table3[[#This Row],[Sub-Sector]],Table2[% Away From 52W High],"&lt;=10")/Table3[[#This Row],[Count]]</f>
        <v>0.33333333333333331</v>
      </c>
      <c r="Q113" s="2">
        <f>COUNTIFS(Table2[Sub-Sector],Table3[[#This Row],[Sub-Sector]],Table2[% Away From 52W Low],"&gt;=10")/Table3[[#This Row],[Count]]</f>
        <v>1</v>
      </c>
      <c r="R113" s="2">
        <f>COUNTIFS(Table2[Sub-Sector],Table3[[#This Row],[Sub-Sector]],Table2[% Price above 20 EMA],"&gt;=0")/Table3[[#This Row],[Count]]</f>
        <v>0.33333333333333331</v>
      </c>
      <c r="S113" s="2">
        <f>COUNTIFS(Table2[Sub-Sector],Table3[[#This Row],[Sub-Sector]],Table2[% Price above 50 EMA],"&gt;=0")/Table3[[#This Row],[Count]]</f>
        <v>0.66666666666666663</v>
      </c>
      <c r="T113" s="2">
        <f>COUNTIFS(Table2[Sub-Sector],Table3[[#This Row],[Sub-Sector]],Table2[% Price above 200 EMA],"&gt;=0")/Table3[[#This Row],[Count]]</f>
        <v>1</v>
      </c>
      <c r="U113" s="2">
        <f>COUNTIFS(Table2[Sub-Sector],Table3[[#This Row],[Sub-Sector]],Table2[Rate of Change - Zone],"Positive")/Table3[[#This Row],[Count]]</f>
        <v>0.33333333333333331</v>
      </c>
      <c r="V113" s="2">
        <f>COUNTIFS(Table2[Sub-Sector],Table3[[#This Row],[Sub-Sector]],Table2[Sharpe Ratio],"&gt;=0.10")/Table3[[#This Row],[Count]]</f>
        <v>0.33333333333333331</v>
      </c>
      <c r="W11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575.5</v>
      </c>
      <c r="X113">
        <f>_xlfn.RANK.AVG(Table3[[#This Row],[Score]],Table3[Score],1)</f>
        <v>108</v>
      </c>
      <c r="Y11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352.5</v>
      </c>
      <c r="Z113">
        <f>_xlfn.RANK.AVG(Table3[[#This Row],[Score 2 ]],Table3[[Score 2 ]],1)</f>
        <v>112</v>
      </c>
    </row>
    <row r="114" spans="1:26" x14ac:dyDescent="0.3">
      <c r="A114" t="s">
        <v>1947</v>
      </c>
      <c r="B114">
        <f>COUNTIFS(Table2[Sub-Sector],Table3[[#This Row],[Sub-Sector]])</f>
        <v>3</v>
      </c>
      <c r="C114" s="2">
        <f>COUNTIFS(Table2[Sub-Sector],Table3[[#This Row],[Sub-Sector]],Table2[Uptrend],"Uptrend")/Table3[[#This Row],[Count]]</f>
        <v>0.33333333333333331</v>
      </c>
      <c r="D114" s="2">
        <f>COUNTIFS(Table2[Sub-Sector],Table3[[#This Row],[Sub-Sector]],Table2[1W Return vs Nifty],"&gt;=5")/Table3[[#This Row],[Count]]</f>
        <v>0</v>
      </c>
      <c r="E114" s="2">
        <f>COUNTIFS(Table2[Sub-Sector],Table3[[#This Row],[Sub-Sector]],Table2[1M Return vs Nifty],"&gt;=5")/Table3[[#This Row],[Count]]</f>
        <v>0</v>
      </c>
      <c r="F114" s="2">
        <f>COUNTIFS(Table2[Sub-Sector],Table3[[#This Row],[Sub-Sector]],Table2[6M Return vs Nifty],"&gt;=10")/Table3[[#This Row],[Count]]</f>
        <v>0</v>
      </c>
      <c r="G114" s="2">
        <f>COUNTIFS(Table2[Sub-Sector],Table3[[#This Row],[Sub-Sector]],Table2[1Y Return vs Nifty],"&gt;=10")/Table3[[#This Row],[Count]]</f>
        <v>0</v>
      </c>
      <c r="H114" s="2">
        <f>COUNTIFS(Table2[Sub-Sector],Table3[[#This Row],[Sub-Sector]],Table2[RSI Exponential â€“ 14D],"&gt;=50")/Table3[[#This Row],[Count]]</f>
        <v>0.33333333333333331</v>
      </c>
      <c r="I114" s="2">
        <f>COUNTIFS(Table2[Sub-Sector],Table3[[#This Row],[Sub-Sector]],Table2[Relative Volume],"&gt;=1")/Table3[[#This Row],[Count]]</f>
        <v>0.33333333333333331</v>
      </c>
      <c r="J114" s="2">
        <f>COUNTIFS(Table2[Sub-Sector],Table3[[#This Row],[Sub-Sector]],Table2[% Away From Day Low],"&gt;=0.05")/Table3[[#This Row],[Count]]</f>
        <v>0</v>
      </c>
      <c r="K114" s="2">
        <f>COUNTIFS(Table2[Sub-Sector],Table3[[#This Row],[Sub-Sector]],Table2[% Away From Day High],"&lt;=0.05")/Table3[[#This Row],[Count]]</f>
        <v>1</v>
      </c>
      <c r="L114" s="2">
        <f>COUNTIFS(Table2[Sub-Sector],Table3[[#This Row],[Sub-Sector]],Table2[% Away From Current Week Low],"&gt;=0.05")/Table3[[#This Row],[Count]]</f>
        <v>0</v>
      </c>
      <c r="M114" s="2">
        <f>COUNTIFS(Table2[Sub-Sector],Table3[[#This Row],[Sub-Sector]],Table2[% Away From Current Week High],"&lt;=0.05")/Table3[[#This Row],[Count]]</f>
        <v>1</v>
      </c>
      <c r="N114" s="2">
        <f>COUNTIFS(Table2[Sub-Sector],Table3[[#This Row],[Sub-Sector]],Table2[% Away From Current Month Low],"&gt;=0.05")/Table3[[#This Row],[Count]]</f>
        <v>0</v>
      </c>
      <c r="O114" s="2">
        <f>COUNTIFS(Table2[Sub-Sector],Table3[[#This Row],[Sub-Sector]],Table2[% Away From Current Month High],"&lt;=0.05")/Table3[[#This Row],[Count]]</f>
        <v>1</v>
      </c>
      <c r="P114" s="2">
        <f>COUNTIFS(Table2[Sub-Sector],Table3[[#This Row],[Sub-Sector]],Table2[% Away From 52W High],"&lt;=10")/Table3[[#This Row],[Count]]</f>
        <v>0</v>
      </c>
      <c r="Q114" s="2">
        <f>COUNTIFS(Table2[Sub-Sector],Table3[[#This Row],[Sub-Sector]],Table2[% Away From 52W Low],"&gt;=10")/Table3[[#This Row],[Count]]</f>
        <v>0.66666666666666663</v>
      </c>
      <c r="R114" s="2">
        <f>COUNTIFS(Table2[Sub-Sector],Table3[[#This Row],[Sub-Sector]],Table2[% Price above 20 EMA],"&gt;=0")/Table3[[#This Row],[Count]]</f>
        <v>0.66666666666666663</v>
      </c>
      <c r="S114" s="2">
        <f>COUNTIFS(Table2[Sub-Sector],Table3[[#This Row],[Sub-Sector]],Table2[% Price above 50 EMA],"&gt;=0")/Table3[[#This Row],[Count]]</f>
        <v>0.33333333333333331</v>
      </c>
      <c r="T114" s="2">
        <f>COUNTIFS(Table2[Sub-Sector],Table3[[#This Row],[Sub-Sector]],Table2[% Price above 200 EMA],"&gt;=0")/Table3[[#This Row],[Count]]</f>
        <v>0.33333333333333331</v>
      </c>
      <c r="U114" s="2">
        <f>COUNTIFS(Table2[Sub-Sector],Table3[[#This Row],[Sub-Sector]],Table2[Rate of Change - Zone],"Positive")/Table3[[#This Row],[Count]]</f>
        <v>0.33333333333333331</v>
      </c>
      <c r="V114" s="2">
        <f>COUNTIFS(Table2[Sub-Sector],Table3[[#This Row],[Sub-Sector]],Table2[Sharpe Ratio],"&gt;=0.10")/Table3[[#This Row],[Count]]</f>
        <v>0</v>
      </c>
      <c r="W11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616.5</v>
      </c>
      <c r="X114">
        <f>_xlfn.RANK.AVG(Table3[[#This Row],[Score]],Table3[Score],1)</f>
        <v>118</v>
      </c>
      <c r="Y11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358</v>
      </c>
      <c r="Z114">
        <f>_xlfn.RANK.AVG(Table3[[#This Row],[Score 2 ]],Table3[[Score 2 ]],1)</f>
        <v>113</v>
      </c>
    </row>
    <row r="115" spans="1:26" x14ac:dyDescent="0.3">
      <c r="A115" t="s">
        <v>21</v>
      </c>
      <c r="B115">
        <f>COUNTIFS(Table2[Sub-Sector],Table3[[#This Row],[Sub-Sector]])</f>
        <v>21</v>
      </c>
      <c r="C115" s="2">
        <f>COUNTIFS(Table2[Sub-Sector],Table3[[#This Row],[Sub-Sector]],Table2[Uptrend],"Uptrend")/Table3[[#This Row],[Count]]</f>
        <v>0.76190476190476186</v>
      </c>
      <c r="D115" s="2">
        <f>COUNTIFS(Table2[Sub-Sector],Table3[[#This Row],[Sub-Sector]],Table2[1W Return vs Nifty],"&gt;=5")/Table3[[#This Row],[Count]]</f>
        <v>0</v>
      </c>
      <c r="E115" s="2">
        <f>COUNTIFS(Table2[Sub-Sector],Table3[[#This Row],[Sub-Sector]],Table2[1M Return vs Nifty],"&gt;=5")/Table3[[#This Row],[Count]]</f>
        <v>0.23809523809523808</v>
      </c>
      <c r="F115" s="2">
        <f>COUNTIFS(Table2[Sub-Sector],Table3[[#This Row],[Sub-Sector]],Table2[6M Return vs Nifty],"&gt;=10")/Table3[[#This Row],[Count]]</f>
        <v>0.14285714285714285</v>
      </c>
      <c r="G115" s="2">
        <f>COUNTIFS(Table2[Sub-Sector],Table3[[#This Row],[Sub-Sector]],Table2[1Y Return vs Nifty],"&gt;=10")/Table3[[#This Row],[Count]]</f>
        <v>0.19047619047619047</v>
      </c>
      <c r="H115" s="2">
        <f>COUNTIFS(Table2[Sub-Sector],Table3[[#This Row],[Sub-Sector]],Table2[RSI Exponential â€“ 14D],"&gt;=50")/Table3[[#This Row],[Count]]</f>
        <v>0.2857142857142857</v>
      </c>
      <c r="I115" s="2">
        <f>COUNTIFS(Table2[Sub-Sector],Table3[[#This Row],[Sub-Sector]],Table2[Relative Volume],"&gt;=1")/Table3[[#This Row],[Count]]</f>
        <v>0.14285714285714285</v>
      </c>
      <c r="J115" s="2">
        <f>COUNTIFS(Table2[Sub-Sector],Table3[[#This Row],[Sub-Sector]],Table2[% Away From Day Low],"&gt;=0.05")/Table3[[#This Row],[Count]]</f>
        <v>0</v>
      </c>
      <c r="K115" s="2">
        <f>COUNTIFS(Table2[Sub-Sector],Table3[[#This Row],[Sub-Sector]],Table2[% Away From Day High],"&lt;=0.05")/Table3[[#This Row],[Count]]</f>
        <v>1</v>
      </c>
      <c r="L115" s="2">
        <f>COUNTIFS(Table2[Sub-Sector],Table3[[#This Row],[Sub-Sector]],Table2[% Away From Current Week Low],"&gt;=0.05")/Table3[[#This Row],[Count]]</f>
        <v>0</v>
      </c>
      <c r="M115" s="2">
        <f>COUNTIFS(Table2[Sub-Sector],Table3[[#This Row],[Sub-Sector]],Table2[% Away From Current Week High],"&lt;=0.05")/Table3[[#This Row],[Count]]</f>
        <v>1</v>
      </c>
      <c r="N115" s="2">
        <f>COUNTIFS(Table2[Sub-Sector],Table3[[#This Row],[Sub-Sector]],Table2[% Away From Current Month Low],"&gt;=0.05")/Table3[[#This Row],[Count]]</f>
        <v>0.2857142857142857</v>
      </c>
      <c r="O115" s="2">
        <f>COUNTIFS(Table2[Sub-Sector],Table3[[#This Row],[Sub-Sector]],Table2[% Away From Current Month High],"&lt;=0.05")/Table3[[#This Row],[Count]]</f>
        <v>0.5714285714285714</v>
      </c>
      <c r="P115" s="2">
        <f>COUNTIFS(Table2[Sub-Sector],Table3[[#This Row],[Sub-Sector]],Table2[% Away From 52W High],"&lt;=10")/Table3[[#This Row],[Count]]</f>
        <v>0.42857142857142855</v>
      </c>
      <c r="Q115" s="2">
        <f>COUNTIFS(Table2[Sub-Sector],Table3[[#This Row],[Sub-Sector]],Table2[% Away From 52W Low],"&gt;=10")/Table3[[#This Row],[Count]]</f>
        <v>0.95238095238095233</v>
      </c>
      <c r="R115" s="2">
        <f>COUNTIFS(Table2[Sub-Sector],Table3[[#This Row],[Sub-Sector]],Table2[% Price above 20 EMA],"&gt;=0")/Table3[[#This Row],[Count]]</f>
        <v>0.2857142857142857</v>
      </c>
      <c r="S115" s="2">
        <f>COUNTIFS(Table2[Sub-Sector],Table3[[#This Row],[Sub-Sector]],Table2[% Price above 50 EMA],"&gt;=0")/Table3[[#This Row],[Count]]</f>
        <v>0.52380952380952384</v>
      </c>
      <c r="T115" s="2">
        <f>COUNTIFS(Table2[Sub-Sector],Table3[[#This Row],[Sub-Sector]],Table2[% Price above 200 EMA],"&gt;=0")/Table3[[#This Row],[Count]]</f>
        <v>0.80952380952380953</v>
      </c>
      <c r="U115" s="2">
        <f>COUNTIFS(Table2[Sub-Sector],Table3[[#This Row],[Sub-Sector]],Table2[Rate of Change - Zone],"Positive")/Table3[[#This Row],[Count]]</f>
        <v>0.2857142857142857</v>
      </c>
      <c r="V115" s="2">
        <f>COUNTIFS(Table2[Sub-Sector],Table3[[#This Row],[Sub-Sector]],Table2[Sharpe Ratio],"&gt;=0.10")/Table3[[#This Row],[Count]]</f>
        <v>9.5238095238095233E-2</v>
      </c>
      <c r="W11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518</v>
      </c>
      <c r="X115">
        <f>_xlfn.RANK.AVG(Table3[[#This Row],[Score]],Table3[Score],1)</f>
        <v>95</v>
      </c>
      <c r="Y11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362</v>
      </c>
      <c r="Z115">
        <f>_xlfn.RANK.AVG(Table3[[#This Row],[Score 2 ]],Table3[[Score 2 ]],1)</f>
        <v>114</v>
      </c>
    </row>
    <row r="116" spans="1:26" x14ac:dyDescent="0.3">
      <c r="A116" t="s">
        <v>281</v>
      </c>
      <c r="B116">
        <f>COUNTIFS(Table2[Sub-Sector],Table3[[#This Row],[Sub-Sector]])</f>
        <v>6</v>
      </c>
      <c r="C116" s="2">
        <f>COUNTIFS(Table2[Sub-Sector],Table3[[#This Row],[Sub-Sector]],Table2[Uptrend],"Uptrend")/Table3[[#This Row],[Count]]</f>
        <v>0.5</v>
      </c>
      <c r="D116" s="2">
        <f>COUNTIFS(Table2[Sub-Sector],Table3[[#This Row],[Sub-Sector]],Table2[1W Return vs Nifty],"&gt;=5")/Table3[[#This Row],[Count]]</f>
        <v>0</v>
      </c>
      <c r="E116" s="2">
        <f>COUNTIFS(Table2[Sub-Sector],Table3[[#This Row],[Sub-Sector]],Table2[1M Return vs Nifty],"&gt;=5")/Table3[[#This Row],[Count]]</f>
        <v>0.16666666666666666</v>
      </c>
      <c r="F116" s="2">
        <f>COUNTIFS(Table2[Sub-Sector],Table3[[#This Row],[Sub-Sector]],Table2[6M Return vs Nifty],"&gt;=10")/Table3[[#This Row],[Count]]</f>
        <v>0</v>
      </c>
      <c r="G116" s="2">
        <f>COUNTIFS(Table2[Sub-Sector],Table3[[#This Row],[Sub-Sector]],Table2[1Y Return vs Nifty],"&gt;=10")/Table3[[#This Row],[Count]]</f>
        <v>0.5</v>
      </c>
      <c r="H116" s="2">
        <f>COUNTIFS(Table2[Sub-Sector],Table3[[#This Row],[Sub-Sector]],Table2[RSI Exponential â€“ 14D],"&gt;=50")/Table3[[#This Row],[Count]]</f>
        <v>0.33333333333333331</v>
      </c>
      <c r="I116" s="2">
        <f>COUNTIFS(Table2[Sub-Sector],Table3[[#This Row],[Sub-Sector]],Table2[Relative Volume],"&gt;=1")/Table3[[#This Row],[Count]]</f>
        <v>0</v>
      </c>
      <c r="J116" s="2">
        <f>COUNTIFS(Table2[Sub-Sector],Table3[[#This Row],[Sub-Sector]],Table2[% Away From Day Low],"&gt;=0.05")/Table3[[#This Row],[Count]]</f>
        <v>0</v>
      </c>
      <c r="K116" s="2">
        <f>COUNTIFS(Table2[Sub-Sector],Table3[[#This Row],[Sub-Sector]],Table2[% Away From Day High],"&lt;=0.05")/Table3[[#This Row],[Count]]</f>
        <v>1</v>
      </c>
      <c r="L116" s="2">
        <f>COUNTIFS(Table2[Sub-Sector],Table3[[#This Row],[Sub-Sector]],Table2[% Away From Current Week Low],"&gt;=0.05")/Table3[[#This Row],[Count]]</f>
        <v>0</v>
      </c>
      <c r="M116" s="2">
        <f>COUNTIFS(Table2[Sub-Sector],Table3[[#This Row],[Sub-Sector]],Table2[% Away From Current Week High],"&lt;=0.05")/Table3[[#This Row],[Count]]</f>
        <v>1</v>
      </c>
      <c r="N116" s="2">
        <f>COUNTIFS(Table2[Sub-Sector],Table3[[#This Row],[Sub-Sector]],Table2[% Away From Current Month Low],"&gt;=0.05")/Table3[[#This Row],[Count]]</f>
        <v>0.33333333333333331</v>
      </c>
      <c r="O116" s="2">
        <f>COUNTIFS(Table2[Sub-Sector],Table3[[#This Row],[Sub-Sector]],Table2[% Away From Current Month High],"&lt;=0.05")/Table3[[#This Row],[Count]]</f>
        <v>0.5</v>
      </c>
      <c r="P116" s="2">
        <f>COUNTIFS(Table2[Sub-Sector],Table3[[#This Row],[Sub-Sector]],Table2[% Away From 52W High],"&lt;=10")/Table3[[#This Row],[Count]]</f>
        <v>0.33333333333333331</v>
      </c>
      <c r="Q116" s="2">
        <f>COUNTIFS(Table2[Sub-Sector],Table3[[#This Row],[Sub-Sector]],Table2[% Away From 52W Low],"&gt;=10")/Table3[[#This Row],[Count]]</f>
        <v>1</v>
      </c>
      <c r="R116" s="2">
        <f>COUNTIFS(Table2[Sub-Sector],Table3[[#This Row],[Sub-Sector]],Table2[% Price above 20 EMA],"&gt;=0")/Table3[[#This Row],[Count]]</f>
        <v>0.5</v>
      </c>
      <c r="S116" s="2">
        <f>COUNTIFS(Table2[Sub-Sector],Table3[[#This Row],[Sub-Sector]],Table2[% Price above 50 EMA],"&gt;=0")/Table3[[#This Row],[Count]]</f>
        <v>0.5</v>
      </c>
      <c r="T116" s="2">
        <f>COUNTIFS(Table2[Sub-Sector],Table3[[#This Row],[Sub-Sector]],Table2[% Price above 200 EMA],"&gt;=0")/Table3[[#This Row],[Count]]</f>
        <v>0.5</v>
      </c>
      <c r="U116" s="2">
        <f>COUNTIFS(Table2[Sub-Sector],Table3[[#This Row],[Sub-Sector]],Table2[Rate of Change - Zone],"Positive")/Table3[[#This Row],[Count]]</f>
        <v>0.16666666666666666</v>
      </c>
      <c r="V116" s="2">
        <f>COUNTIFS(Table2[Sub-Sector],Table3[[#This Row],[Sub-Sector]],Table2[Sharpe Ratio],"&gt;=0.10")/Table3[[#This Row],[Count]]</f>
        <v>0.66666666666666663</v>
      </c>
      <c r="W11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572</v>
      </c>
      <c r="X116">
        <f>_xlfn.RANK.AVG(Table3[[#This Row],[Score]],Table3[Score],1)</f>
        <v>107</v>
      </c>
      <c r="Y11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374.5</v>
      </c>
      <c r="Z116">
        <f>_xlfn.RANK.AVG(Table3[[#This Row],[Score 2 ]],Table3[[Score 2 ]],1)</f>
        <v>115</v>
      </c>
    </row>
    <row r="117" spans="1:26" x14ac:dyDescent="0.3">
      <c r="A117" t="s">
        <v>625</v>
      </c>
      <c r="B117">
        <f>COUNTIFS(Table2[Sub-Sector],Table3[[#This Row],[Sub-Sector]])</f>
        <v>3</v>
      </c>
      <c r="C117" s="2">
        <f>COUNTIFS(Table2[Sub-Sector],Table3[[#This Row],[Sub-Sector]],Table2[Uptrend],"Uptrend")/Table3[[#This Row],[Count]]</f>
        <v>0.66666666666666663</v>
      </c>
      <c r="D117" s="2">
        <f>COUNTIFS(Table2[Sub-Sector],Table3[[#This Row],[Sub-Sector]],Table2[1W Return vs Nifty],"&gt;=5")/Table3[[#This Row],[Count]]</f>
        <v>0</v>
      </c>
      <c r="E117" s="2">
        <f>COUNTIFS(Table2[Sub-Sector],Table3[[#This Row],[Sub-Sector]],Table2[1M Return vs Nifty],"&gt;=5")/Table3[[#This Row],[Count]]</f>
        <v>0</v>
      </c>
      <c r="F117" s="2">
        <f>COUNTIFS(Table2[Sub-Sector],Table3[[#This Row],[Sub-Sector]],Table2[6M Return vs Nifty],"&gt;=10")/Table3[[#This Row],[Count]]</f>
        <v>0.33333333333333331</v>
      </c>
      <c r="G117" s="2">
        <f>COUNTIFS(Table2[Sub-Sector],Table3[[#This Row],[Sub-Sector]],Table2[1Y Return vs Nifty],"&gt;=10")/Table3[[#This Row],[Count]]</f>
        <v>0</v>
      </c>
      <c r="H117" s="2">
        <f>COUNTIFS(Table2[Sub-Sector],Table3[[#This Row],[Sub-Sector]],Table2[RSI Exponential â€“ 14D],"&gt;=50")/Table3[[#This Row],[Count]]</f>
        <v>0</v>
      </c>
      <c r="I117" s="2">
        <f>COUNTIFS(Table2[Sub-Sector],Table3[[#This Row],[Sub-Sector]],Table2[Relative Volume],"&gt;=1")/Table3[[#This Row],[Count]]</f>
        <v>0</v>
      </c>
      <c r="J117" s="2">
        <f>COUNTIFS(Table2[Sub-Sector],Table3[[#This Row],[Sub-Sector]],Table2[% Away From Day Low],"&gt;=0.05")/Table3[[#This Row],[Count]]</f>
        <v>0</v>
      </c>
      <c r="K117" s="2">
        <f>COUNTIFS(Table2[Sub-Sector],Table3[[#This Row],[Sub-Sector]],Table2[% Away From Day High],"&lt;=0.05")/Table3[[#This Row],[Count]]</f>
        <v>1</v>
      </c>
      <c r="L117" s="2">
        <f>COUNTIFS(Table2[Sub-Sector],Table3[[#This Row],[Sub-Sector]],Table2[% Away From Current Week Low],"&gt;=0.05")/Table3[[#This Row],[Count]]</f>
        <v>0</v>
      </c>
      <c r="M117" s="2">
        <f>COUNTIFS(Table2[Sub-Sector],Table3[[#This Row],[Sub-Sector]],Table2[% Away From Current Week High],"&lt;=0.05")/Table3[[#This Row],[Count]]</f>
        <v>1</v>
      </c>
      <c r="N117" s="2">
        <f>COUNTIFS(Table2[Sub-Sector],Table3[[#This Row],[Sub-Sector]],Table2[% Away From Current Month Low],"&gt;=0.05")/Table3[[#This Row],[Count]]</f>
        <v>0</v>
      </c>
      <c r="O117" s="2">
        <f>COUNTIFS(Table2[Sub-Sector],Table3[[#This Row],[Sub-Sector]],Table2[% Away From Current Month High],"&lt;=0.05")/Table3[[#This Row],[Count]]</f>
        <v>0.33333333333333331</v>
      </c>
      <c r="P117" s="2">
        <f>COUNTIFS(Table2[Sub-Sector],Table3[[#This Row],[Sub-Sector]],Table2[% Away From 52W High],"&lt;=10")/Table3[[#This Row],[Count]]</f>
        <v>0</v>
      </c>
      <c r="Q117" s="2">
        <f>COUNTIFS(Table2[Sub-Sector],Table3[[#This Row],[Sub-Sector]],Table2[% Away From 52W Low],"&gt;=10")/Table3[[#This Row],[Count]]</f>
        <v>0.66666666666666663</v>
      </c>
      <c r="R117" s="2">
        <f>COUNTIFS(Table2[Sub-Sector],Table3[[#This Row],[Sub-Sector]],Table2[% Price above 20 EMA],"&gt;=0")/Table3[[#This Row],[Count]]</f>
        <v>0.33333333333333331</v>
      </c>
      <c r="S117" s="2">
        <f>COUNTIFS(Table2[Sub-Sector],Table3[[#This Row],[Sub-Sector]],Table2[% Price above 50 EMA],"&gt;=0")/Table3[[#This Row],[Count]]</f>
        <v>0.33333333333333331</v>
      </c>
      <c r="T117" s="2">
        <f>COUNTIFS(Table2[Sub-Sector],Table3[[#This Row],[Sub-Sector]],Table2[% Price above 200 EMA],"&gt;=0")/Table3[[#This Row],[Count]]</f>
        <v>0.33333333333333331</v>
      </c>
      <c r="U117" s="2">
        <f>COUNTIFS(Table2[Sub-Sector],Table3[[#This Row],[Sub-Sector]],Table2[Rate of Change - Zone],"Positive")/Table3[[#This Row],[Count]]</f>
        <v>0.33333333333333331</v>
      </c>
      <c r="V117" s="2">
        <f>COUNTIFS(Table2[Sub-Sector],Table3[[#This Row],[Sub-Sector]],Table2[Sharpe Ratio],"&gt;=0.10")/Table3[[#This Row],[Count]]</f>
        <v>0</v>
      </c>
      <c r="W11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600.5</v>
      </c>
      <c r="X117">
        <f>_xlfn.RANK.AVG(Table3[[#This Row],[Score]],Table3[Score],1)</f>
        <v>112</v>
      </c>
      <c r="Y11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377.5</v>
      </c>
      <c r="Z117">
        <f>_xlfn.RANK.AVG(Table3[[#This Row],[Score 2 ]],Table3[[Score 2 ]],1)</f>
        <v>116</v>
      </c>
    </row>
    <row r="118" spans="1:26" x14ac:dyDescent="0.3">
      <c r="A118" t="s">
        <v>92</v>
      </c>
      <c r="B118">
        <f>COUNTIFS(Table2[Sub-Sector],Table3[[#This Row],[Sub-Sector]])</f>
        <v>4</v>
      </c>
      <c r="C118" s="2">
        <f>COUNTIFS(Table2[Sub-Sector],Table3[[#This Row],[Sub-Sector]],Table2[Uptrend],"Uptrend")/Table3[[#This Row],[Count]]</f>
        <v>1</v>
      </c>
      <c r="D118" s="2">
        <f>COUNTIFS(Table2[Sub-Sector],Table3[[#This Row],[Sub-Sector]],Table2[1W Return vs Nifty],"&gt;=5")/Table3[[#This Row],[Count]]</f>
        <v>0</v>
      </c>
      <c r="E118" s="2">
        <f>COUNTIFS(Table2[Sub-Sector],Table3[[#This Row],[Sub-Sector]],Table2[1M Return vs Nifty],"&gt;=5")/Table3[[#This Row],[Count]]</f>
        <v>0</v>
      </c>
      <c r="F118" s="2">
        <f>COUNTIFS(Table2[Sub-Sector],Table3[[#This Row],[Sub-Sector]],Table2[6M Return vs Nifty],"&gt;=10")/Table3[[#This Row],[Count]]</f>
        <v>0</v>
      </c>
      <c r="G118" s="2">
        <f>COUNTIFS(Table2[Sub-Sector],Table3[[#This Row],[Sub-Sector]],Table2[1Y Return vs Nifty],"&gt;=10")/Table3[[#This Row],[Count]]</f>
        <v>0</v>
      </c>
      <c r="H118" s="2">
        <f>COUNTIFS(Table2[Sub-Sector],Table3[[#This Row],[Sub-Sector]],Table2[RSI Exponential â€“ 14D],"&gt;=50")/Table3[[#This Row],[Count]]</f>
        <v>0.75</v>
      </c>
      <c r="I118" s="2">
        <f>COUNTIFS(Table2[Sub-Sector],Table3[[#This Row],[Sub-Sector]],Table2[Relative Volume],"&gt;=1")/Table3[[#This Row],[Count]]</f>
        <v>0</v>
      </c>
      <c r="J118" s="2">
        <f>COUNTIFS(Table2[Sub-Sector],Table3[[#This Row],[Sub-Sector]],Table2[% Away From Day Low],"&gt;=0.05")/Table3[[#This Row],[Count]]</f>
        <v>0</v>
      </c>
      <c r="K118" s="2">
        <f>COUNTIFS(Table2[Sub-Sector],Table3[[#This Row],[Sub-Sector]],Table2[% Away From Day High],"&lt;=0.05")/Table3[[#This Row],[Count]]</f>
        <v>1</v>
      </c>
      <c r="L118" s="2">
        <f>COUNTIFS(Table2[Sub-Sector],Table3[[#This Row],[Sub-Sector]],Table2[% Away From Current Week Low],"&gt;=0.05")/Table3[[#This Row],[Count]]</f>
        <v>0</v>
      </c>
      <c r="M118" s="2">
        <f>COUNTIFS(Table2[Sub-Sector],Table3[[#This Row],[Sub-Sector]],Table2[% Away From Current Week High],"&lt;=0.05")/Table3[[#This Row],[Count]]</f>
        <v>1</v>
      </c>
      <c r="N118" s="2">
        <f>COUNTIFS(Table2[Sub-Sector],Table3[[#This Row],[Sub-Sector]],Table2[% Away From Current Month Low],"&gt;=0.05")/Table3[[#This Row],[Count]]</f>
        <v>0.25</v>
      </c>
      <c r="O118" s="2">
        <f>COUNTIFS(Table2[Sub-Sector],Table3[[#This Row],[Sub-Sector]],Table2[% Away From Current Month High],"&lt;=0.05")/Table3[[#This Row],[Count]]</f>
        <v>0.75</v>
      </c>
      <c r="P118" s="2">
        <f>COUNTIFS(Table2[Sub-Sector],Table3[[#This Row],[Sub-Sector]],Table2[% Away From 52W High],"&lt;=10")/Table3[[#This Row],[Count]]</f>
        <v>0.75</v>
      </c>
      <c r="Q118" s="2">
        <f>COUNTIFS(Table2[Sub-Sector],Table3[[#This Row],[Sub-Sector]],Table2[% Away From 52W Low],"&gt;=10")/Table3[[#This Row],[Count]]</f>
        <v>1</v>
      </c>
      <c r="R118" s="2">
        <f>COUNTIFS(Table2[Sub-Sector],Table3[[#This Row],[Sub-Sector]],Table2[% Price above 20 EMA],"&gt;=0")/Table3[[#This Row],[Count]]</f>
        <v>0.75</v>
      </c>
      <c r="S118" s="2">
        <f>COUNTIFS(Table2[Sub-Sector],Table3[[#This Row],[Sub-Sector]],Table2[% Price above 50 EMA],"&gt;=0")/Table3[[#This Row],[Count]]</f>
        <v>1</v>
      </c>
      <c r="T118" s="2">
        <f>COUNTIFS(Table2[Sub-Sector],Table3[[#This Row],[Sub-Sector]],Table2[% Price above 200 EMA],"&gt;=0")/Table3[[#This Row],[Count]]</f>
        <v>1</v>
      </c>
      <c r="U118" s="2">
        <f>COUNTIFS(Table2[Sub-Sector],Table3[[#This Row],[Sub-Sector]],Table2[Rate of Change - Zone],"Positive")/Table3[[#This Row],[Count]]</f>
        <v>0.5</v>
      </c>
      <c r="V118" s="2">
        <f>COUNTIFS(Table2[Sub-Sector],Table3[[#This Row],[Sub-Sector]],Table2[Sharpe Ratio],"&gt;=0.10")/Table3[[#This Row],[Count]]</f>
        <v>0</v>
      </c>
      <c r="W11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566</v>
      </c>
      <c r="X118">
        <f>_xlfn.RANK.AVG(Table3[[#This Row],[Score]],Table3[Score],1)</f>
        <v>106</v>
      </c>
      <c r="Y11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385.5</v>
      </c>
      <c r="Z118">
        <f>_xlfn.RANK.AVG(Table3[[#This Row],[Score 2 ]],Table3[[Score 2 ]],1)</f>
        <v>117</v>
      </c>
    </row>
    <row r="119" spans="1:26" x14ac:dyDescent="0.3">
      <c r="A119" t="s">
        <v>295</v>
      </c>
      <c r="B119">
        <f>COUNTIFS(Table2[Sub-Sector],Table3[[#This Row],[Sub-Sector]])</f>
        <v>1</v>
      </c>
      <c r="C119" s="2">
        <f>COUNTIFS(Table2[Sub-Sector],Table3[[#This Row],[Sub-Sector]],Table2[Uptrend],"Uptrend")/Table3[[#This Row],[Count]]</f>
        <v>0</v>
      </c>
      <c r="D119" s="2">
        <f>COUNTIFS(Table2[Sub-Sector],Table3[[#This Row],[Sub-Sector]],Table2[1W Return vs Nifty],"&gt;=5")/Table3[[#This Row],[Count]]</f>
        <v>0</v>
      </c>
      <c r="E119" s="2">
        <f>COUNTIFS(Table2[Sub-Sector],Table3[[#This Row],[Sub-Sector]],Table2[1M Return vs Nifty],"&gt;=5")/Table3[[#This Row],[Count]]</f>
        <v>0</v>
      </c>
      <c r="F119" s="2">
        <f>COUNTIFS(Table2[Sub-Sector],Table3[[#This Row],[Sub-Sector]],Table2[6M Return vs Nifty],"&gt;=10")/Table3[[#This Row],[Count]]</f>
        <v>0</v>
      </c>
      <c r="G119" s="2">
        <f>COUNTIFS(Table2[Sub-Sector],Table3[[#This Row],[Sub-Sector]],Table2[1Y Return vs Nifty],"&gt;=10")/Table3[[#This Row],[Count]]</f>
        <v>0</v>
      </c>
      <c r="H119" s="2">
        <f>COUNTIFS(Table2[Sub-Sector],Table3[[#This Row],[Sub-Sector]],Table2[RSI Exponential â€“ 14D],"&gt;=50")/Table3[[#This Row],[Count]]</f>
        <v>0</v>
      </c>
      <c r="I119" s="2">
        <f>COUNTIFS(Table2[Sub-Sector],Table3[[#This Row],[Sub-Sector]],Table2[Relative Volume],"&gt;=1")/Table3[[#This Row],[Count]]</f>
        <v>0</v>
      </c>
      <c r="J119" s="2">
        <f>COUNTIFS(Table2[Sub-Sector],Table3[[#This Row],[Sub-Sector]],Table2[% Away From Day Low],"&gt;=0.05")/Table3[[#This Row],[Count]]</f>
        <v>0</v>
      </c>
      <c r="K119" s="2">
        <f>COUNTIFS(Table2[Sub-Sector],Table3[[#This Row],[Sub-Sector]],Table2[% Away From Day High],"&lt;=0.05")/Table3[[#This Row],[Count]]</f>
        <v>1</v>
      </c>
      <c r="L119" s="2">
        <f>COUNTIFS(Table2[Sub-Sector],Table3[[#This Row],[Sub-Sector]],Table2[% Away From Current Week Low],"&gt;=0.05")/Table3[[#This Row],[Count]]</f>
        <v>0</v>
      </c>
      <c r="M119" s="2">
        <f>COUNTIFS(Table2[Sub-Sector],Table3[[#This Row],[Sub-Sector]],Table2[% Away From Current Week High],"&lt;=0.05")/Table3[[#This Row],[Count]]</f>
        <v>1</v>
      </c>
      <c r="N119" s="2">
        <f>COUNTIFS(Table2[Sub-Sector],Table3[[#This Row],[Sub-Sector]],Table2[% Away From Current Month Low],"&gt;=0.05")/Table3[[#This Row],[Count]]</f>
        <v>1</v>
      </c>
      <c r="O119" s="2">
        <f>COUNTIFS(Table2[Sub-Sector],Table3[[#This Row],[Sub-Sector]],Table2[% Away From Current Month High],"&lt;=0.05")/Table3[[#This Row],[Count]]</f>
        <v>1</v>
      </c>
      <c r="P119" s="2">
        <f>COUNTIFS(Table2[Sub-Sector],Table3[[#This Row],[Sub-Sector]],Table2[% Away From 52W High],"&lt;=10")/Table3[[#This Row],[Count]]</f>
        <v>0</v>
      </c>
      <c r="Q119" s="2">
        <f>COUNTIFS(Table2[Sub-Sector],Table3[[#This Row],[Sub-Sector]],Table2[% Away From 52W Low],"&gt;=10")/Table3[[#This Row],[Count]]</f>
        <v>1</v>
      </c>
      <c r="R119" s="2">
        <f>COUNTIFS(Table2[Sub-Sector],Table3[[#This Row],[Sub-Sector]],Table2[% Price above 20 EMA],"&gt;=0")/Table3[[#This Row],[Count]]</f>
        <v>1</v>
      </c>
      <c r="S119" s="2">
        <f>COUNTIFS(Table2[Sub-Sector],Table3[[#This Row],[Sub-Sector]],Table2[% Price above 50 EMA],"&gt;=0")/Table3[[#This Row],[Count]]</f>
        <v>0</v>
      </c>
      <c r="T119" s="2">
        <f>COUNTIFS(Table2[Sub-Sector],Table3[[#This Row],[Sub-Sector]],Table2[% Price above 200 EMA],"&gt;=0")/Table3[[#This Row],[Count]]</f>
        <v>1</v>
      </c>
      <c r="U119" s="2">
        <f>COUNTIFS(Table2[Sub-Sector],Table3[[#This Row],[Sub-Sector]],Table2[Rate of Change - Zone],"Positive")/Table3[[#This Row],[Count]]</f>
        <v>0</v>
      </c>
      <c r="V119" s="2">
        <f>COUNTIFS(Table2[Sub-Sector],Table3[[#This Row],[Sub-Sector]],Table2[Sharpe Ratio],"&gt;=0.10")/Table3[[#This Row],[Count]]</f>
        <v>0</v>
      </c>
      <c r="W11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709.5</v>
      </c>
      <c r="X119">
        <f>_xlfn.RANK.AVG(Table3[[#This Row],[Score]],Table3[Score],1)</f>
        <v>120</v>
      </c>
      <c r="Y11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433</v>
      </c>
      <c r="Z119">
        <f>_xlfn.RANK.AVG(Table3[[#This Row],[Score 2 ]],Table3[[Score 2 ]],1)</f>
        <v>119.5</v>
      </c>
    </row>
    <row r="120" spans="1:26" x14ac:dyDescent="0.3">
      <c r="A120" t="s">
        <v>418</v>
      </c>
      <c r="B120">
        <f>COUNTIFS(Table2[Sub-Sector],Table3[[#This Row],[Sub-Sector]])</f>
        <v>1</v>
      </c>
      <c r="C120" s="2">
        <f>COUNTIFS(Table2[Sub-Sector],Table3[[#This Row],[Sub-Sector]],Table2[Uptrend],"Uptrend")/Table3[[#This Row],[Count]]</f>
        <v>1</v>
      </c>
      <c r="D120" s="2">
        <f>COUNTIFS(Table2[Sub-Sector],Table3[[#This Row],[Sub-Sector]],Table2[1W Return vs Nifty],"&gt;=5")/Table3[[#This Row],[Count]]</f>
        <v>0</v>
      </c>
      <c r="E120" s="2">
        <f>COUNTIFS(Table2[Sub-Sector],Table3[[#This Row],[Sub-Sector]],Table2[1M Return vs Nifty],"&gt;=5")/Table3[[#This Row],[Count]]</f>
        <v>0</v>
      </c>
      <c r="F120" s="2">
        <f>COUNTIFS(Table2[Sub-Sector],Table3[[#This Row],[Sub-Sector]],Table2[6M Return vs Nifty],"&gt;=10")/Table3[[#This Row],[Count]]</f>
        <v>0</v>
      </c>
      <c r="G120" s="2">
        <f>COUNTIFS(Table2[Sub-Sector],Table3[[#This Row],[Sub-Sector]],Table2[1Y Return vs Nifty],"&gt;=10")/Table3[[#This Row],[Count]]</f>
        <v>0</v>
      </c>
      <c r="H120" s="2">
        <f>COUNTIFS(Table2[Sub-Sector],Table3[[#This Row],[Sub-Sector]],Table2[RSI Exponential â€“ 14D],"&gt;=50")/Table3[[#This Row],[Count]]</f>
        <v>0</v>
      </c>
      <c r="I120" s="2">
        <f>COUNTIFS(Table2[Sub-Sector],Table3[[#This Row],[Sub-Sector]],Table2[Relative Volume],"&gt;=1")/Table3[[#This Row],[Count]]</f>
        <v>0</v>
      </c>
      <c r="J120" s="2">
        <f>COUNTIFS(Table2[Sub-Sector],Table3[[#This Row],[Sub-Sector]],Table2[% Away From Day Low],"&gt;=0.05")/Table3[[#This Row],[Count]]</f>
        <v>0</v>
      </c>
      <c r="K120" s="2">
        <f>COUNTIFS(Table2[Sub-Sector],Table3[[#This Row],[Sub-Sector]],Table2[% Away From Day High],"&lt;=0.05")/Table3[[#This Row],[Count]]</f>
        <v>1</v>
      </c>
      <c r="L120" s="2">
        <f>COUNTIFS(Table2[Sub-Sector],Table3[[#This Row],[Sub-Sector]],Table2[% Away From Current Week Low],"&gt;=0.05")/Table3[[#This Row],[Count]]</f>
        <v>0</v>
      </c>
      <c r="M120" s="2">
        <f>COUNTIFS(Table2[Sub-Sector],Table3[[#This Row],[Sub-Sector]],Table2[% Away From Current Week High],"&lt;=0.05")/Table3[[#This Row],[Count]]</f>
        <v>1</v>
      </c>
      <c r="N120" s="2">
        <f>COUNTIFS(Table2[Sub-Sector],Table3[[#This Row],[Sub-Sector]],Table2[% Away From Current Month Low],"&gt;=0.05")/Table3[[#This Row],[Count]]</f>
        <v>0</v>
      </c>
      <c r="O120" s="2">
        <f>COUNTIFS(Table2[Sub-Sector],Table3[[#This Row],[Sub-Sector]],Table2[% Away From Current Month High],"&lt;=0.05")/Table3[[#This Row],[Count]]</f>
        <v>0</v>
      </c>
      <c r="P120" s="2">
        <f>COUNTIFS(Table2[Sub-Sector],Table3[[#This Row],[Sub-Sector]],Table2[% Away From 52W High],"&lt;=10")/Table3[[#This Row],[Count]]</f>
        <v>0</v>
      </c>
      <c r="Q120" s="2">
        <f>COUNTIFS(Table2[Sub-Sector],Table3[[#This Row],[Sub-Sector]],Table2[% Away From 52W Low],"&gt;=10")/Table3[[#This Row],[Count]]</f>
        <v>1</v>
      </c>
      <c r="R120" s="2">
        <f>COUNTIFS(Table2[Sub-Sector],Table3[[#This Row],[Sub-Sector]],Table2[% Price above 20 EMA],"&gt;=0")/Table3[[#This Row],[Count]]</f>
        <v>0</v>
      </c>
      <c r="S120" s="2">
        <f>COUNTIFS(Table2[Sub-Sector],Table3[[#This Row],[Sub-Sector]],Table2[% Price above 50 EMA],"&gt;=0")/Table3[[#This Row],[Count]]</f>
        <v>1</v>
      </c>
      <c r="T120" s="2">
        <f>COUNTIFS(Table2[Sub-Sector],Table3[[#This Row],[Sub-Sector]],Table2[% Price above 200 EMA],"&gt;=0")/Table3[[#This Row],[Count]]</f>
        <v>1</v>
      </c>
      <c r="U120" s="2">
        <f>COUNTIFS(Table2[Sub-Sector],Table3[[#This Row],[Sub-Sector]],Table2[Rate of Change - Zone],"Positive")/Table3[[#This Row],[Count]]</f>
        <v>0</v>
      </c>
      <c r="V120" s="2">
        <f>COUNTIFS(Table2[Sub-Sector],Table3[[#This Row],[Sub-Sector]],Table2[Sharpe Ratio],"&gt;=0.10")/Table3[[#This Row],[Count]]</f>
        <v>0</v>
      </c>
      <c r="W12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613.5</v>
      </c>
      <c r="X120">
        <f>_xlfn.RANK.AVG(Table3[[#This Row],[Score]],Table3[Score],1)</f>
        <v>117</v>
      </c>
      <c r="Y12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433</v>
      </c>
      <c r="Z120">
        <f>_xlfn.RANK.AVG(Table3[[#This Row],[Score 2 ]],Table3[[Score 2 ]],1)</f>
        <v>119.5</v>
      </c>
    </row>
    <row r="121" spans="1:26" x14ac:dyDescent="0.3">
      <c r="A121" t="s">
        <v>590</v>
      </c>
      <c r="B121">
        <f>COUNTIFS(Table2[Sub-Sector],Table3[[#This Row],[Sub-Sector]])</f>
        <v>2</v>
      </c>
      <c r="C121" s="2">
        <f>COUNTIFS(Table2[Sub-Sector],Table3[[#This Row],[Sub-Sector]],Table2[Uptrend],"Uptrend")/Table3[[#This Row],[Count]]</f>
        <v>0</v>
      </c>
      <c r="D121" s="2">
        <f>COUNTIFS(Table2[Sub-Sector],Table3[[#This Row],[Sub-Sector]],Table2[1W Return vs Nifty],"&gt;=5")/Table3[[#This Row],[Count]]</f>
        <v>0</v>
      </c>
      <c r="E121" s="2">
        <f>COUNTIFS(Table2[Sub-Sector],Table3[[#This Row],[Sub-Sector]],Table2[1M Return vs Nifty],"&gt;=5")/Table3[[#This Row],[Count]]</f>
        <v>0</v>
      </c>
      <c r="F121" s="2">
        <f>COUNTIFS(Table2[Sub-Sector],Table3[[#This Row],[Sub-Sector]],Table2[6M Return vs Nifty],"&gt;=10")/Table3[[#This Row],[Count]]</f>
        <v>0</v>
      </c>
      <c r="G121" s="2">
        <f>COUNTIFS(Table2[Sub-Sector],Table3[[#This Row],[Sub-Sector]],Table2[1Y Return vs Nifty],"&gt;=10")/Table3[[#This Row],[Count]]</f>
        <v>0</v>
      </c>
      <c r="H121" s="2">
        <f>COUNTIFS(Table2[Sub-Sector],Table3[[#This Row],[Sub-Sector]],Table2[RSI Exponential â€“ 14D],"&gt;=50")/Table3[[#This Row],[Count]]</f>
        <v>0</v>
      </c>
      <c r="I121" s="2">
        <f>COUNTIFS(Table2[Sub-Sector],Table3[[#This Row],[Sub-Sector]],Table2[Relative Volume],"&gt;=1")/Table3[[#This Row],[Count]]</f>
        <v>0</v>
      </c>
      <c r="J121" s="2">
        <f>COUNTIFS(Table2[Sub-Sector],Table3[[#This Row],[Sub-Sector]],Table2[% Away From Day Low],"&gt;=0.05")/Table3[[#This Row],[Count]]</f>
        <v>0</v>
      </c>
      <c r="K121" s="2">
        <f>COUNTIFS(Table2[Sub-Sector],Table3[[#This Row],[Sub-Sector]],Table2[% Away From Day High],"&lt;=0.05")/Table3[[#This Row],[Count]]</f>
        <v>1</v>
      </c>
      <c r="L121" s="2">
        <f>COUNTIFS(Table2[Sub-Sector],Table3[[#This Row],[Sub-Sector]],Table2[% Away From Current Week Low],"&gt;=0.05")/Table3[[#This Row],[Count]]</f>
        <v>0</v>
      </c>
      <c r="M121" s="2">
        <f>COUNTIFS(Table2[Sub-Sector],Table3[[#This Row],[Sub-Sector]],Table2[% Away From Current Week High],"&lt;=0.05")/Table3[[#This Row],[Count]]</f>
        <v>1</v>
      </c>
      <c r="N121" s="2">
        <f>COUNTIFS(Table2[Sub-Sector],Table3[[#This Row],[Sub-Sector]],Table2[% Away From Current Month Low],"&gt;=0.05")/Table3[[#This Row],[Count]]</f>
        <v>0</v>
      </c>
      <c r="O121" s="2">
        <f>COUNTIFS(Table2[Sub-Sector],Table3[[#This Row],[Sub-Sector]],Table2[% Away From Current Month High],"&lt;=0.05")/Table3[[#This Row],[Count]]</f>
        <v>0.5</v>
      </c>
      <c r="P121" s="2">
        <f>COUNTIFS(Table2[Sub-Sector],Table3[[#This Row],[Sub-Sector]],Table2[% Away From 52W High],"&lt;=10")/Table3[[#This Row],[Count]]</f>
        <v>0</v>
      </c>
      <c r="Q121" s="2">
        <f>COUNTIFS(Table2[Sub-Sector],Table3[[#This Row],[Sub-Sector]],Table2[% Away From 52W Low],"&gt;=10")/Table3[[#This Row],[Count]]</f>
        <v>1</v>
      </c>
      <c r="R121" s="2">
        <f>COUNTIFS(Table2[Sub-Sector],Table3[[#This Row],[Sub-Sector]],Table2[% Price above 20 EMA],"&gt;=0")/Table3[[#This Row],[Count]]</f>
        <v>0</v>
      </c>
      <c r="S121" s="2">
        <f>COUNTIFS(Table2[Sub-Sector],Table3[[#This Row],[Sub-Sector]],Table2[% Price above 50 EMA],"&gt;=0")/Table3[[#This Row],[Count]]</f>
        <v>0</v>
      </c>
      <c r="T121" s="2">
        <f>COUNTIFS(Table2[Sub-Sector],Table3[[#This Row],[Sub-Sector]],Table2[% Price above 200 EMA],"&gt;=0")/Table3[[#This Row],[Count]]</f>
        <v>0.5</v>
      </c>
      <c r="U121" s="2">
        <f>COUNTIFS(Table2[Sub-Sector],Table3[[#This Row],[Sub-Sector]],Table2[Rate of Change - Zone],"Positive")/Table3[[#This Row],[Count]]</f>
        <v>0</v>
      </c>
      <c r="V121" s="2">
        <f>COUNTIFS(Table2[Sub-Sector],Table3[[#This Row],[Sub-Sector]],Table2[Sharpe Ratio],"&gt;=0.10")/Table3[[#This Row],[Count]]</f>
        <v>0.5</v>
      </c>
      <c r="W12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709.5</v>
      </c>
      <c r="X121">
        <f>_xlfn.RANK.AVG(Table3[[#This Row],[Score]],Table3[Score],1)</f>
        <v>120</v>
      </c>
      <c r="Y12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433</v>
      </c>
      <c r="Z121">
        <f>_xlfn.RANK.AVG(Table3[[#This Row],[Score 2 ]],Table3[[Score 2 ]],1)</f>
        <v>119.5</v>
      </c>
    </row>
    <row r="122" spans="1:26" x14ac:dyDescent="0.3">
      <c r="A122" t="s">
        <v>1208</v>
      </c>
      <c r="B122">
        <f>COUNTIFS(Table2[Sub-Sector],Table3[[#This Row],[Sub-Sector]])</f>
        <v>2</v>
      </c>
      <c r="C122" s="2">
        <f>COUNTIFS(Table2[Sub-Sector],Table3[[#This Row],[Sub-Sector]],Table2[Uptrend],"Uptrend")/Table3[[#This Row],[Count]]</f>
        <v>0</v>
      </c>
      <c r="D122" s="2">
        <f>COUNTIFS(Table2[Sub-Sector],Table3[[#This Row],[Sub-Sector]],Table2[1W Return vs Nifty],"&gt;=5")/Table3[[#This Row],[Count]]</f>
        <v>0</v>
      </c>
      <c r="E122" s="2">
        <f>COUNTIFS(Table2[Sub-Sector],Table3[[#This Row],[Sub-Sector]],Table2[1M Return vs Nifty],"&gt;=5")/Table3[[#This Row],[Count]]</f>
        <v>0</v>
      </c>
      <c r="F122" s="2">
        <f>COUNTIFS(Table2[Sub-Sector],Table3[[#This Row],[Sub-Sector]],Table2[6M Return vs Nifty],"&gt;=10")/Table3[[#This Row],[Count]]</f>
        <v>0</v>
      </c>
      <c r="G122" s="2">
        <f>COUNTIFS(Table2[Sub-Sector],Table3[[#This Row],[Sub-Sector]],Table2[1Y Return vs Nifty],"&gt;=10")/Table3[[#This Row],[Count]]</f>
        <v>0</v>
      </c>
      <c r="H122" s="2">
        <f>COUNTIFS(Table2[Sub-Sector],Table3[[#This Row],[Sub-Sector]],Table2[RSI Exponential â€“ 14D],"&gt;=50")/Table3[[#This Row],[Count]]</f>
        <v>0</v>
      </c>
      <c r="I122" s="2">
        <f>COUNTIFS(Table2[Sub-Sector],Table3[[#This Row],[Sub-Sector]],Table2[Relative Volume],"&gt;=1")/Table3[[#This Row],[Count]]</f>
        <v>0</v>
      </c>
      <c r="J122" s="2">
        <f>COUNTIFS(Table2[Sub-Sector],Table3[[#This Row],[Sub-Sector]],Table2[% Away From Day Low],"&gt;=0.05")/Table3[[#This Row],[Count]]</f>
        <v>0</v>
      </c>
      <c r="K122" s="2">
        <f>COUNTIFS(Table2[Sub-Sector],Table3[[#This Row],[Sub-Sector]],Table2[% Away From Day High],"&lt;=0.05")/Table3[[#This Row],[Count]]</f>
        <v>1</v>
      </c>
      <c r="L122" s="2">
        <f>COUNTIFS(Table2[Sub-Sector],Table3[[#This Row],[Sub-Sector]],Table2[% Away From Current Week Low],"&gt;=0.05")/Table3[[#This Row],[Count]]</f>
        <v>0</v>
      </c>
      <c r="M122" s="2">
        <f>COUNTIFS(Table2[Sub-Sector],Table3[[#This Row],[Sub-Sector]],Table2[% Away From Current Week High],"&lt;=0.05")/Table3[[#This Row],[Count]]</f>
        <v>1</v>
      </c>
      <c r="N122" s="2">
        <f>COUNTIFS(Table2[Sub-Sector],Table3[[#This Row],[Sub-Sector]],Table2[% Away From Current Month Low],"&gt;=0.05")/Table3[[#This Row],[Count]]</f>
        <v>0</v>
      </c>
      <c r="O122" s="2">
        <f>COUNTIFS(Table2[Sub-Sector],Table3[[#This Row],[Sub-Sector]],Table2[% Away From Current Month High],"&lt;=0.05")/Table3[[#This Row],[Count]]</f>
        <v>1</v>
      </c>
      <c r="P122" s="2">
        <f>COUNTIFS(Table2[Sub-Sector],Table3[[#This Row],[Sub-Sector]],Table2[% Away From 52W High],"&lt;=10")/Table3[[#This Row],[Count]]</f>
        <v>0</v>
      </c>
      <c r="Q122" s="2">
        <f>COUNTIFS(Table2[Sub-Sector],Table3[[#This Row],[Sub-Sector]],Table2[% Away From 52W Low],"&gt;=10")/Table3[[#This Row],[Count]]</f>
        <v>0</v>
      </c>
      <c r="R122" s="2">
        <f>COUNTIFS(Table2[Sub-Sector],Table3[[#This Row],[Sub-Sector]],Table2[% Price above 20 EMA],"&gt;=0")/Table3[[#This Row],[Count]]</f>
        <v>0</v>
      </c>
      <c r="S122" s="2">
        <f>COUNTIFS(Table2[Sub-Sector],Table3[[#This Row],[Sub-Sector]],Table2[% Price above 50 EMA],"&gt;=0")/Table3[[#This Row],[Count]]</f>
        <v>0</v>
      </c>
      <c r="T122" s="2">
        <f>COUNTIFS(Table2[Sub-Sector],Table3[[#This Row],[Sub-Sector]],Table2[% Price above 200 EMA],"&gt;=0")/Table3[[#This Row],[Count]]</f>
        <v>0</v>
      </c>
      <c r="U122" s="2">
        <f>COUNTIFS(Table2[Sub-Sector],Table3[[#This Row],[Sub-Sector]],Table2[Rate of Change - Zone],"Positive")/Table3[[#This Row],[Count]]</f>
        <v>0</v>
      </c>
      <c r="V122" s="2">
        <f>COUNTIFS(Table2[Sub-Sector],Table3[[#This Row],[Sub-Sector]],Table2[Sharpe Ratio],"&gt;=0.10")/Table3[[#This Row],[Count]]</f>
        <v>0</v>
      </c>
      <c r="W12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709.5</v>
      </c>
      <c r="X122">
        <f>_xlfn.RANK.AVG(Table3[[#This Row],[Score]],Table3[Score],1)</f>
        <v>120</v>
      </c>
      <c r="Y12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433</v>
      </c>
      <c r="Z122">
        <f>_xlfn.RANK.AVG(Table3[[#This Row],[Score 2 ]],Table3[[Score 2 ]],1)</f>
        <v>119.5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ADFE3-90CE-4ED5-982C-7063B342F071}">
  <dimension ref="A1:AV742"/>
  <sheetViews>
    <sheetView tabSelected="1" topLeftCell="AL1" workbookViewId="0">
      <selection activeCell="AV1" sqref="AV1"/>
    </sheetView>
  </sheetViews>
  <sheetFormatPr defaultRowHeight="14.4" x14ac:dyDescent="0.3"/>
  <cols>
    <col min="1" max="1" width="48.5546875" bestFit="1" customWidth="1"/>
    <col min="2" max="2" width="14.109375" bestFit="1" customWidth="1"/>
    <col min="3" max="3" width="31.88671875" bestFit="1" customWidth="1"/>
    <col min="4" max="4" width="37.109375" bestFit="1" customWidth="1"/>
    <col min="5" max="5" width="13" bestFit="1" customWidth="1"/>
    <col min="6" max="6" width="12.6640625" bestFit="1" customWidth="1"/>
    <col min="7" max="7" width="18.5546875" bestFit="1" customWidth="1"/>
    <col min="8" max="8" width="25.6640625" bestFit="1" customWidth="1"/>
    <col min="9" max="9" width="19.44140625" bestFit="1" customWidth="1"/>
    <col min="10" max="10" width="26.33203125" bestFit="1" customWidth="1"/>
    <col min="11" max="11" width="19.44140625" bestFit="1" customWidth="1"/>
    <col min="12" max="12" width="26.33203125" bestFit="1" customWidth="1"/>
    <col min="13" max="13" width="19.5546875" bestFit="1" customWidth="1"/>
    <col min="14" max="14" width="26.5546875" bestFit="1" customWidth="1"/>
    <col min="15" max="15" width="10.88671875" bestFit="1" customWidth="1"/>
    <col min="16" max="17" width="12" bestFit="1" customWidth="1"/>
    <col min="18" max="18" width="23.88671875" bestFit="1" customWidth="1"/>
    <col min="19" max="20" width="22.21875" bestFit="1" customWidth="1"/>
    <col min="21" max="21" width="23.33203125" bestFit="1" customWidth="1"/>
    <col min="22" max="22" width="17.6640625" bestFit="1" customWidth="1"/>
    <col min="23" max="23" width="10.33203125" bestFit="1" customWidth="1"/>
    <col min="24" max="24" width="10.6640625" bestFit="1" customWidth="1"/>
    <col min="25" max="25" width="19.44140625" bestFit="1" customWidth="1"/>
    <col min="26" max="26" width="19.88671875" bestFit="1" customWidth="1"/>
    <col min="27" max="27" width="20.109375" bestFit="1" customWidth="1"/>
    <col min="28" max="28" width="20.5546875" bestFit="1" customWidth="1"/>
    <col min="29" max="29" width="22.44140625" bestFit="1" customWidth="1"/>
    <col min="30" max="30" width="23" bestFit="1" customWidth="1"/>
    <col min="31" max="31" width="31.77734375" bestFit="1" customWidth="1"/>
    <col min="32" max="32" width="32.21875" bestFit="1" customWidth="1"/>
    <col min="33" max="33" width="32.44140625" bestFit="1" customWidth="1"/>
    <col min="34" max="34" width="32.88671875" bestFit="1" customWidth="1"/>
    <col min="35" max="35" width="23.77734375" bestFit="1" customWidth="1"/>
    <col min="36" max="36" width="23.33203125" bestFit="1" customWidth="1"/>
    <col min="37" max="37" width="19.33203125" bestFit="1" customWidth="1"/>
    <col min="38" max="38" width="29.6640625" bestFit="1" customWidth="1"/>
    <col min="39" max="39" width="35.77734375" bestFit="1" customWidth="1"/>
    <col min="40" max="40" width="16.21875" bestFit="1" customWidth="1"/>
    <col min="41" max="41" width="22.21875" bestFit="1" customWidth="1"/>
    <col min="42" max="42" width="14" bestFit="1" customWidth="1"/>
    <col min="43" max="43" width="21.109375" bestFit="1" customWidth="1"/>
    <col min="44" max="44" width="12.6640625" bestFit="1" customWidth="1"/>
    <col min="45" max="45" width="9.88671875" bestFit="1" customWidth="1"/>
    <col min="46" max="46" width="10.6640625" bestFit="1" customWidth="1"/>
    <col min="47" max="47" width="13.77734375" bestFit="1" customWidth="1"/>
    <col min="48" max="48" width="12" bestFit="1" customWidth="1"/>
  </cols>
  <sheetData>
    <row r="1" spans="1:48" x14ac:dyDescent="0.3">
      <c r="A1" t="s">
        <v>0</v>
      </c>
      <c r="B1" t="s">
        <v>1</v>
      </c>
      <c r="C1" t="s">
        <v>10392</v>
      </c>
      <c r="D1" t="s">
        <v>2</v>
      </c>
      <c r="E1" t="s">
        <v>3</v>
      </c>
      <c r="F1" t="s">
        <v>4</v>
      </c>
      <c r="G1" t="s">
        <v>5</v>
      </c>
      <c r="H1" t="s">
        <v>10413</v>
      </c>
      <c r="I1" t="s">
        <v>6</v>
      </c>
      <c r="J1" t="s">
        <v>10414</v>
      </c>
      <c r="K1" t="s">
        <v>7</v>
      </c>
      <c r="L1" t="s">
        <v>10415</v>
      </c>
      <c r="M1" t="s">
        <v>8</v>
      </c>
      <c r="N1" t="s">
        <v>10416</v>
      </c>
      <c r="O1" t="s">
        <v>10417</v>
      </c>
      <c r="P1" t="s">
        <v>9</v>
      </c>
      <c r="Q1" t="s">
        <v>10</v>
      </c>
      <c r="R1" t="s">
        <v>11</v>
      </c>
      <c r="S1" s="2" t="s">
        <v>10418</v>
      </c>
      <c r="T1" s="2" t="s">
        <v>10419</v>
      </c>
      <c r="U1" s="2" t="s">
        <v>10420</v>
      </c>
      <c r="V1" t="s">
        <v>12</v>
      </c>
      <c r="W1" t="s">
        <v>10421</v>
      </c>
      <c r="X1" t="s">
        <v>10422</v>
      </c>
      <c r="Y1" t="s">
        <v>10423</v>
      </c>
      <c r="Z1" t="s">
        <v>10424</v>
      </c>
      <c r="AA1" t="s">
        <v>10425</v>
      </c>
      <c r="AB1" t="s">
        <v>10426</v>
      </c>
      <c r="AC1" s="2" t="s">
        <v>10427</v>
      </c>
      <c r="AD1" s="2" t="s">
        <v>10428</v>
      </c>
      <c r="AE1" s="2" t="s">
        <v>10429</v>
      </c>
      <c r="AF1" s="2" t="s">
        <v>10430</v>
      </c>
      <c r="AG1" s="2" t="s">
        <v>10431</v>
      </c>
      <c r="AH1" s="2" t="s">
        <v>10432</v>
      </c>
      <c r="AI1" t="s">
        <v>13</v>
      </c>
      <c r="AJ1" t="s">
        <v>14</v>
      </c>
      <c r="AK1" t="s">
        <v>10433</v>
      </c>
      <c r="AL1" t="s">
        <v>10434</v>
      </c>
      <c r="AM1" t="s">
        <v>10435</v>
      </c>
      <c r="AN1" t="s">
        <v>10436</v>
      </c>
      <c r="AO1" t="s">
        <v>10437</v>
      </c>
      <c r="AP1" t="s">
        <v>15</v>
      </c>
      <c r="AQ1" s="3" t="s">
        <v>10441</v>
      </c>
      <c r="AR1" s="3" t="s">
        <v>10442</v>
      </c>
      <c r="AS1" s="3" t="s">
        <v>10443</v>
      </c>
      <c r="AT1" s="3" t="s">
        <v>10444</v>
      </c>
      <c r="AU1" s="3" t="s">
        <v>10445</v>
      </c>
      <c r="AV1" s="3" t="s">
        <v>10446</v>
      </c>
    </row>
    <row r="2" spans="1:48" x14ac:dyDescent="0.3">
      <c r="A2" t="s">
        <v>962</v>
      </c>
      <c r="B2" t="s">
        <v>963</v>
      </c>
      <c r="C2" t="s">
        <v>10404</v>
      </c>
      <c r="D2" t="s">
        <v>144</v>
      </c>
      <c r="E2">
        <v>16051.0268805</v>
      </c>
      <c r="F2">
        <v>612</v>
      </c>
      <c r="G2">
        <v>213.56880903781899</v>
      </c>
      <c r="H2">
        <f>(Table2[[#This Row],[1Y Return vs Nifty]]-AVERAGE(Table2[1Y Return vs Nifty]))/_xlfn.STDEV.P(Table2[1Y Return vs Nifty])</f>
        <v>3.0930923856394643</v>
      </c>
      <c r="I2">
        <v>3.1550645309842098</v>
      </c>
      <c r="J2">
        <f>(Table2[[#This Row],[1M Return vs Nifty]]-AVERAGE(Table2[1M Return vs Nifty]))/_xlfn.STDEV.P(Table2[1M Return vs Nifty])</f>
        <v>0.61022375895105263</v>
      </c>
      <c r="K2">
        <v>268.97510637619399</v>
      </c>
      <c r="L2">
        <f>(Table2[[#This Row],[6M Return vs Nifty]]-AVERAGE(Table2[6M Return vs Nifty]))/_xlfn.STDEV.P(Table2[6M Return vs Nifty])</f>
        <v>7.7115353277667209</v>
      </c>
      <c r="M2">
        <v>-3.12416128875816</v>
      </c>
      <c r="N2">
        <f>(Table2[[#This Row],[1W Return vs Nifty]]-AVERAGE(Table2[1W Return vs Nifty]))/_xlfn.STDEV.P(Table2[1W Return vs Nifty])</f>
        <v>-3.4431225831396274E-2</v>
      </c>
      <c r="O2">
        <v>581.51</v>
      </c>
      <c r="P2">
        <v>509.63391556193301</v>
      </c>
      <c r="Q2">
        <v>338.19456335048602</v>
      </c>
      <c r="R2">
        <v>60.066855993341697</v>
      </c>
      <c r="S2" s="2">
        <f>(Table2[[#This Row],[Close Price]]-Table2[[#This Row],[20D EMA]])/Table2[[#This Row],[20D EMA]]</f>
        <v>5.2432460318825147E-2</v>
      </c>
      <c r="T2" s="2">
        <f>(Table2[[#This Row],[Close Price]]-Table2[[#This Row],[50D EMA]])/Table2[[#This Row],[50D EMA]]</f>
        <v>0.20086199389849477</v>
      </c>
      <c r="U2" s="2">
        <f>(Table2[[#This Row],[Close Price]]-Table2[[#This Row],[200D EMA]])/Table2[[#This Row],[200D EMA]]</f>
        <v>0.80960922002095359</v>
      </c>
      <c r="V2">
        <v>1.0682734483176699</v>
      </c>
      <c r="W2">
        <v>596.65</v>
      </c>
      <c r="X2">
        <v>630</v>
      </c>
      <c r="Y2">
        <v>594.1</v>
      </c>
      <c r="Z2">
        <v>648</v>
      </c>
      <c r="AA2">
        <v>511</v>
      </c>
      <c r="AB2">
        <v>648</v>
      </c>
      <c r="AC2" s="2">
        <f>(Table2[[#This Row],[Close Price]]/Table2[[#This Row],[Day Low]])-1</f>
        <v>2.5726975613844072E-2</v>
      </c>
      <c r="AD2" s="2">
        <f>(Table2[[#This Row],[Day High]]/Table2[[#This Row],[Close Price]])-1</f>
        <v>2.9411764705882248E-2</v>
      </c>
      <c r="AE2" s="2">
        <f>(Table2[[#This Row],[Close Price]]/Table2[[#This Row],[Current Week Low]])-1</f>
        <v>3.0129607810132963E-2</v>
      </c>
      <c r="AF2" s="2">
        <f>(Table2[[#This Row],[Current Week High]]/Table2[[#This Row],[Close Price]])-1</f>
        <v>5.8823529411764719E-2</v>
      </c>
      <c r="AG2" s="2">
        <f>(Table2[[#This Row],[Close Price]]/Table2[[#This Row],[Current Month Low]])-1</f>
        <v>0.197651663405088</v>
      </c>
      <c r="AH2" s="2">
        <f>(Table2[[#This Row],[Current Month High]]/Table2[[#This Row],[Close Price]])-1</f>
        <v>5.8823529411764719E-2</v>
      </c>
      <c r="AI2">
        <v>5.8823529411764701</v>
      </c>
      <c r="AJ2">
        <v>317.16369585221997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0.42</v>
      </c>
      <c r="AM2" t="s">
        <v>10439</v>
      </c>
      <c r="AN2">
        <v>8.1199999999999992</v>
      </c>
      <c r="AO2" t="s">
        <v>10439</v>
      </c>
      <c r="AP2">
        <v>0.27366295913668498</v>
      </c>
      <c r="AQ2">
        <f>(Table2[[#This Row],[Sharpe Ratio]]-AVERAGE(Table2[Sharpe Ratio]))/_xlfn.STDEV.P(Table2[Sharpe Ratio])</f>
        <v>2.4215767331949722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13.801996979720814</v>
      </c>
      <c r="AS2">
        <f>_xlfn.RANK.AVG(Table2[[#This Row],[1Y Return vs Nifty Z-Score]],Table2[1Y Return vs Nifty Z-Score])</f>
        <v>10</v>
      </c>
      <c r="AT2">
        <f>_xlfn.RANK.AVG(Table2[[#This Row],[6M Return vs Nifty Z-Score]],Table2[6M Return vs Nifty Z-Score])</f>
        <v>1</v>
      </c>
      <c r="AU2">
        <f>_xlfn.RANK.AVG(Table2[[#This Row],[Sharpe Ratio Z-Score]],Table2[Sharpe Ratio Z-Score])</f>
        <v>5</v>
      </c>
      <c r="AV2">
        <f>(Table2[[#This Row],[Rank 1Y]]+Table2[[#This Row],[Rank 6M]]+Table2[[#This Row],[Rank Sharpe]])/3</f>
        <v>5.333333333333333</v>
      </c>
    </row>
    <row r="3" spans="1:48" x14ac:dyDescent="0.3">
      <c r="A3" t="s">
        <v>723</v>
      </c>
      <c r="B3" t="s">
        <v>724</v>
      </c>
      <c r="C3" t="s">
        <v>10407</v>
      </c>
      <c r="D3" t="s">
        <v>132</v>
      </c>
      <c r="E3">
        <v>24713.5730806049</v>
      </c>
      <c r="F3">
        <v>741.4</v>
      </c>
      <c r="G3">
        <v>213.63732577203001</v>
      </c>
      <c r="H3">
        <f>(Table2[[#This Row],[1Y Return vs Nifty]]-AVERAGE(Table2[1Y Return vs Nifty]))/_xlfn.STDEV.P(Table2[1Y Return vs Nifty])</f>
        <v>3.0942123884940931</v>
      </c>
      <c r="I3">
        <v>18.459183650069999</v>
      </c>
      <c r="J3">
        <f>(Table2[[#This Row],[1M Return vs Nifty]]-AVERAGE(Table2[1M Return vs Nifty]))/_xlfn.STDEV.P(Table2[1M Return vs Nifty])</f>
        <v>2.0882494482838938</v>
      </c>
      <c r="K3">
        <v>128.71935382998501</v>
      </c>
      <c r="L3">
        <f>(Table2[[#This Row],[6M Return vs Nifty]]-AVERAGE(Table2[6M Return vs Nifty]))/_xlfn.STDEV.P(Table2[6M Return vs Nifty])</f>
        <v>3.4821539924571341</v>
      </c>
      <c r="M3">
        <v>9.2000061328428995</v>
      </c>
      <c r="N3">
        <f>(Table2[[#This Row],[1W Return vs Nifty]]-AVERAGE(Table2[1W Return vs Nifty]))/_xlfn.STDEV.P(Table2[1W Return vs Nifty])</f>
        <v>2.3235790376555663</v>
      </c>
      <c r="O3">
        <v>641.72</v>
      </c>
      <c r="P3">
        <v>582.13833600703299</v>
      </c>
      <c r="Q3">
        <v>431.08997267444897</v>
      </c>
      <c r="R3">
        <v>92.502116634246505</v>
      </c>
      <c r="S3" s="2">
        <f>(Table2[[#This Row],[Close Price]]-Table2[[#This Row],[20D EMA]])/Table2[[#This Row],[20D EMA]]</f>
        <v>0.15533254378856814</v>
      </c>
      <c r="T3" s="2">
        <f>(Table2[[#This Row],[Close Price]]-Table2[[#This Row],[50D EMA]])/Table2[[#This Row],[50D EMA]]</f>
        <v>0.27358044324200442</v>
      </c>
      <c r="U3" s="2">
        <f>(Table2[[#This Row],[Close Price]]-Table2[[#This Row],[200D EMA]])/Table2[[#This Row],[200D EMA]]</f>
        <v>0.71982659536340288</v>
      </c>
      <c r="V3">
        <v>1.3688587818484701</v>
      </c>
      <c r="W3">
        <v>718.35</v>
      </c>
      <c r="X3">
        <v>748</v>
      </c>
      <c r="Y3">
        <v>718.35</v>
      </c>
      <c r="Z3">
        <v>748</v>
      </c>
      <c r="AA3">
        <v>591.20000000000005</v>
      </c>
      <c r="AB3">
        <v>749</v>
      </c>
      <c r="AC3" s="2">
        <f>(Table2[[#This Row],[Close Price]]/Table2[[#This Row],[Day Low]])-1</f>
        <v>3.2087422565601598E-2</v>
      </c>
      <c r="AD3" s="2">
        <f>(Table2[[#This Row],[Day High]]/Table2[[#This Row],[Close Price]])-1</f>
        <v>8.9020771513352859E-3</v>
      </c>
      <c r="AE3" s="2">
        <f>(Table2[[#This Row],[Close Price]]/Table2[[#This Row],[Current Week Low]])-1</f>
        <v>3.2087422565601598E-2</v>
      </c>
      <c r="AF3" s="2">
        <f>(Table2[[#This Row],[Current Week High]]/Table2[[#This Row],[Close Price]])-1</f>
        <v>8.9020771513352859E-3</v>
      </c>
      <c r="AG3" s="2">
        <f>(Table2[[#This Row],[Close Price]]/Table2[[#This Row],[Current Month Low]])-1</f>
        <v>0.25405953991880903</v>
      </c>
      <c r="AH3" s="2">
        <f>(Table2[[#This Row],[Current Month High]]/Table2[[#This Row],[Close Price]])-1</f>
        <v>1.0250876719719582E-2</v>
      </c>
      <c r="AI3">
        <v>1.0250876719719499</v>
      </c>
      <c r="AJ3">
        <v>252.96358009997601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0.5</v>
      </c>
      <c r="AM3" t="s">
        <v>10439</v>
      </c>
      <c r="AN3">
        <v>18.72</v>
      </c>
      <c r="AO3" t="s">
        <v>10439</v>
      </c>
      <c r="AP3">
        <v>0.248007747345661</v>
      </c>
      <c r="AQ3">
        <f>(Table2[[#This Row],[Sharpe Ratio]]-AVERAGE(Table2[Sharpe Ratio]))/_xlfn.STDEV.P(Table2[Sharpe Ratio])</f>
        <v>2.12459716755495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13.112792034445638</v>
      </c>
      <c r="AS3">
        <f>_xlfn.RANK.AVG(Table2[[#This Row],[1Y Return vs Nifty Z-Score]],Table2[1Y Return vs Nifty Z-Score])</f>
        <v>9</v>
      </c>
      <c r="AT3">
        <f>_xlfn.RANK.AVG(Table2[[#This Row],[6M Return vs Nifty Z-Score]],Table2[6M Return vs Nifty Z-Score])</f>
        <v>6</v>
      </c>
      <c r="AU3">
        <f>_xlfn.RANK.AVG(Table2[[#This Row],[Sharpe Ratio Z-Score]],Table2[Sharpe Ratio Z-Score])</f>
        <v>11</v>
      </c>
      <c r="AV3">
        <f>(Table2[[#This Row],[Rank 1Y]]+Table2[[#This Row],[Rank 6M]]+Table2[[#This Row],[Rank Sharpe]])/3</f>
        <v>8.6666666666666661</v>
      </c>
    </row>
    <row r="4" spans="1:48" x14ac:dyDescent="0.3">
      <c r="A4" t="s">
        <v>109</v>
      </c>
      <c r="B4" t="s">
        <v>110</v>
      </c>
      <c r="C4" t="s">
        <v>10402</v>
      </c>
      <c r="D4" t="s">
        <v>111</v>
      </c>
      <c r="E4">
        <v>265376.72194841498</v>
      </c>
      <c r="F4">
        <v>7623.45</v>
      </c>
      <c r="G4">
        <v>221.57754338957599</v>
      </c>
      <c r="H4">
        <f>(Table2[[#This Row],[1Y Return vs Nifty]]-AVERAGE(Table2[1Y Return vs Nifty]))/_xlfn.STDEV.P(Table2[1Y Return vs Nifty])</f>
        <v>3.2240064672754265</v>
      </c>
      <c r="I4">
        <v>1.83062147132303</v>
      </c>
      <c r="J4">
        <f>(Table2[[#This Row],[1M Return vs Nifty]]-AVERAGE(Table2[1M Return vs Nifty]))/_xlfn.STDEV.P(Table2[1M Return vs Nifty])</f>
        <v>0.48231304086231702</v>
      </c>
      <c r="K4">
        <v>79.003561208539594</v>
      </c>
      <c r="L4">
        <f>(Table2[[#This Row],[6M Return vs Nifty]]-AVERAGE(Table2[6M Return vs Nifty]))/_xlfn.STDEV.P(Table2[6M Return vs Nifty])</f>
        <v>1.9829852128094811</v>
      </c>
      <c r="M4">
        <v>0.56807684084282395</v>
      </c>
      <c r="N4">
        <f>(Table2[[#This Row],[1W Return vs Nifty]]-AVERAGE(Table2[1W Return vs Nifty]))/_xlfn.STDEV.P(Table2[1W Return vs Nifty])</f>
        <v>0.67201287761181761</v>
      </c>
      <c r="O4">
        <v>7161.23</v>
      </c>
      <c r="P4">
        <v>6580.2169555792398</v>
      </c>
      <c r="Q4">
        <v>4878.6784576537302</v>
      </c>
      <c r="R4">
        <v>77.243649148706893</v>
      </c>
      <c r="S4" s="2">
        <f>(Table2[[#This Row],[Close Price]]-Table2[[#This Row],[20D EMA]])/Table2[[#This Row],[20D EMA]]</f>
        <v>6.4544777922228486E-2</v>
      </c>
      <c r="T4" s="2">
        <f>(Table2[[#This Row],[Close Price]]-Table2[[#This Row],[50D EMA]])/Table2[[#This Row],[50D EMA]]</f>
        <v>0.15854082797926941</v>
      </c>
      <c r="U4" s="2">
        <f>(Table2[[#This Row],[Close Price]]-Table2[[#This Row],[200D EMA]])/Table2[[#This Row],[200D EMA]]</f>
        <v>0.56260554290890774</v>
      </c>
      <c r="V4">
        <v>0.61638031331133403</v>
      </c>
      <c r="W4">
        <v>7464.15</v>
      </c>
      <c r="X4">
        <v>7645</v>
      </c>
      <c r="Y4">
        <v>7464.15</v>
      </c>
      <c r="Z4">
        <v>7645</v>
      </c>
      <c r="AA4">
        <v>6950.05</v>
      </c>
      <c r="AB4">
        <v>7645</v>
      </c>
      <c r="AC4" s="2">
        <f>(Table2[[#This Row],[Close Price]]/Table2[[#This Row],[Day Low]])-1</f>
        <v>2.1342014830891598E-2</v>
      </c>
      <c r="AD4" s="2">
        <f>(Table2[[#This Row],[Day High]]/Table2[[#This Row],[Close Price]])-1</f>
        <v>2.8268041372345731E-3</v>
      </c>
      <c r="AE4" s="2">
        <f>(Table2[[#This Row],[Close Price]]/Table2[[#This Row],[Current Week Low]])-1</f>
        <v>2.1342014830891598E-2</v>
      </c>
      <c r="AF4" s="2">
        <f>(Table2[[#This Row],[Current Week High]]/Table2[[#This Row],[Close Price]])-1</f>
        <v>2.8268041372345731E-3</v>
      </c>
      <c r="AG4" s="2">
        <f>(Table2[[#This Row],[Close Price]]/Table2[[#This Row],[Current Month Low]])-1</f>
        <v>9.6891389270580719E-2</v>
      </c>
      <c r="AH4" s="2">
        <f>(Table2[[#This Row],[Current Month High]]/Table2[[#This Row],[Close Price]])-1</f>
        <v>2.8268041372345731E-3</v>
      </c>
      <c r="AI4">
        <v>0.28268041372345698</v>
      </c>
      <c r="AJ4">
        <v>291.95115681233898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0.17</v>
      </c>
      <c r="AM4" t="s">
        <v>10439</v>
      </c>
      <c r="AN4">
        <v>6.36</v>
      </c>
      <c r="AO4" t="s">
        <v>10439</v>
      </c>
      <c r="AP4">
        <v>0.29010654180740503</v>
      </c>
      <c r="AQ4">
        <f>(Table2[[#This Row],[Sharpe Ratio]]-AVERAGE(Table2[Sharpe Ratio]))/_xlfn.STDEV.P(Table2[Sharpe Ratio])</f>
        <v>2.611924335034876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8.9732419335939184</v>
      </c>
      <c r="AS4">
        <f>_xlfn.RANK.AVG(Table2[[#This Row],[1Y Return vs Nifty Z-Score]],Table2[1Y Return vs Nifty Z-Score])</f>
        <v>8</v>
      </c>
      <c r="AT4">
        <f>_xlfn.RANK.AVG(Table2[[#This Row],[6M Return vs Nifty Z-Score]],Table2[6M Return vs Nifty Z-Score])</f>
        <v>31</v>
      </c>
      <c r="AU4">
        <f>_xlfn.RANK.AVG(Table2[[#This Row],[Sharpe Ratio Z-Score]],Table2[Sharpe Ratio Z-Score])</f>
        <v>2</v>
      </c>
      <c r="AV4">
        <f>(Table2[[#This Row],[Rank 1Y]]+Table2[[#This Row],[Rank 6M]]+Table2[[#This Row],[Rank Sharpe]])/3</f>
        <v>13.666666666666666</v>
      </c>
    </row>
    <row r="5" spans="1:48" x14ac:dyDescent="0.3">
      <c r="A5" t="s">
        <v>922</v>
      </c>
      <c r="B5" t="s">
        <v>923</v>
      </c>
      <c r="C5" t="s">
        <v>10403</v>
      </c>
      <c r="D5" t="s">
        <v>924</v>
      </c>
      <c r="E5">
        <v>16853.33148737</v>
      </c>
      <c r="F5">
        <v>2418.9</v>
      </c>
      <c r="G5">
        <v>174.17292380721901</v>
      </c>
      <c r="H5">
        <f>(Table2[[#This Row],[1Y Return vs Nifty]]-AVERAGE(Table2[1Y Return vs Nifty]))/_xlfn.STDEV.P(Table2[1Y Return vs Nifty])</f>
        <v>2.449110963772438</v>
      </c>
      <c r="I5">
        <v>8.5654421132359104</v>
      </c>
      <c r="J5">
        <f>(Table2[[#This Row],[1M Return vs Nifty]]-AVERAGE(Table2[1M Return vs Nifty]))/_xlfn.STDEV.P(Table2[1M Return vs Nifty])</f>
        <v>1.1327417159359701</v>
      </c>
      <c r="K5">
        <v>144.15658543668101</v>
      </c>
      <c r="L5">
        <f>(Table2[[#This Row],[6M Return vs Nifty]]-AVERAGE(Table2[6M Return vs Nifty]))/_xlfn.STDEV.P(Table2[6M Return vs Nifty])</f>
        <v>3.947660312454246</v>
      </c>
      <c r="M5">
        <v>-6.2894396221255597</v>
      </c>
      <c r="N5">
        <f>(Table2[[#This Row],[1W Return vs Nifty]]-AVERAGE(Table2[1W Return vs Nifty]))/_xlfn.STDEV.P(Table2[1W Return vs Nifty])</f>
        <v>-0.64005094370306426</v>
      </c>
      <c r="O5">
        <v>2346.59</v>
      </c>
      <c r="P5">
        <v>2055.5750584298398</v>
      </c>
      <c r="Q5">
        <v>1420.97643946997</v>
      </c>
      <c r="R5">
        <v>56.8535488818044</v>
      </c>
      <c r="S5" s="2">
        <f>(Table2[[#This Row],[Close Price]]-Table2[[#This Row],[20D EMA]])/Table2[[#This Row],[20D EMA]]</f>
        <v>3.0814927192223583E-2</v>
      </c>
      <c r="T5" s="2">
        <f>(Table2[[#This Row],[Close Price]]-Table2[[#This Row],[50D EMA]])/Table2[[#This Row],[50D EMA]]</f>
        <v>0.17675099728427704</v>
      </c>
      <c r="U5" s="2">
        <f>(Table2[[#This Row],[Close Price]]-Table2[[#This Row],[200D EMA]])/Table2[[#This Row],[200D EMA]]</f>
        <v>0.70228015948122235</v>
      </c>
      <c r="V5">
        <v>0.63955850170144901</v>
      </c>
      <c r="W5">
        <v>2406.0500000000002</v>
      </c>
      <c r="X5">
        <v>2525.15</v>
      </c>
      <c r="Y5">
        <v>2406.0500000000002</v>
      </c>
      <c r="Z5">
        <v>2525.15</v>
      </c>
      <c r="AA5">
        <v>2157</v>
      </c>
      <c r="AB5">
        <v>2700</v>
      </c>
      <c r="AC5" s="2">
        <f>(Table2[[#This Row],[Close Price]]/Table2[[#This Row],[Day Low]])-1</f>
        <v>5.3407036429000687E-3</v>
      </c>
      <c r="AD5" s="2">
        <f>(Table2[[#This Row],[Day High]]/Table2[[#This Row],[Close Price]])-1</f>
        <v>4.3924924552482425E-2</v>
      </c>
      <c r="AE5" s="2">
        <f>(Table2[[#This Row],[Close Price]]/Table2[[#This Row],[Current Week Low]])-1</f>
        <v>5.3407036429000687E-3</v>
      </c>
      <c r="AF5" s="2">
        <f>(Table2[[#This Row],[Current Week High]]/Table2[[#This Row],[Close Price]])-1</f>
        <v>4.3924924552482425E-2</v>
      </c>
      <c r="AG5" s="2">
        <f>(Table2[[#This Row],[Close Price]]/Table2[[#This Row],[Current Month Low]])-1</f>
        <v>0.12141863699582767</v>
      </c>
      <c r="AH5" s="2">
        <f>(Table2[[#This Row],[Current Month High]]/Table2[[#This Row],[Close Price]])-1</f>
        <v>0.1162098474513209</v>
      </c>
      <c r="AI5">
        <v>11.620984745132001</v>
      </c>
      <c r="AJ5">
        <v>231.35616438356101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0.75</v>
      </c>
      <c r="AM5" t="s">
        <v>10439</v>
      </c>
      <c r="AN5">
        <v>2.78</v>
      </c>
      <c r="AO5" t="s">
        <v>10439</v>
      </c>
      <c r="AP5">
        <v>0.25712982700086301</v>
      </c>
      <c r="AQ5">
        <f>(Table2[[#This Row],[Sharpe Ratio]]-AVERAGE(Table2[Sharpe Ratio]))/_xlfn.STDEV.P(Table2[Sharpe Ratio])</f>
        <v>2.2301925247791461</v>
      </c>
      <c r="AR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9.1196545732387353</v>
      </c>
      <c r="AS5">
        <f>_xlfn.RANK.AVG(Table2[[#This Row],[1Y Return vs Nifty Z-Score]],Table2[1Y Return vs Nifty Z-Score])</f>
        <v>28</v>
      </c>
      <c r="AT5">
        <f>_xlfn.RANK.AVG(Table2[[#This Row],[6M Return vs Nifty Z-Score]],Table2[6M Return vs Nifty Z-Score])</f>
        <v>4</v>
      </c>
      <c r="AU5">
        <f>_xlfn.RANK.AVG(Table2[[#This Row],[Sharpe Ratio Z-Score]],Table2[Sharpe Ratio Z-Score])</f>
        <v>9</v>
      </c>
      <c r="AV5">
        <f>(Table2[[#This Row],[Rank 1Y]]+Table2[[#This Row],[Rank 6M]]+Table2[[#This Row],[Rank Sharpe]])/3</f>
        <v>13.666666666666666</v>
      </c>
    </row>
    <row r="6" spans="1:48" x14ac:dyDescent="0.3">
      <c r="A6" t="s">
        <v>242</v>
      </c>
      <c r="B6" t="s">
        <v>243</v>
      </c>
      <c r="C6" t="s">
        <v>10406</v>
      </c>
      <c r="D6" t="s">
        <v>244</v>
      </c>
      <c r="E6">
        <v>113869.451201245</v>
      </c>
      <c r="F6">
        <v>82.89</v>
      </c>
      <c r="G6">
        <v>193.21618658009899</v>
      </c>
      <c r="H6">
        <f>(Table2[[#This Row],[1Y Return vs Nifty]]-AVERAGE(Table2[1Y Return vs Nifty]))/_xlfn.STDEV.P(Table2[1Y Return vs Nifty])</f>
        <v>2.760400007429749</v>
      </c>
      <c r="I6">
        <v>2.7943912573622001</v>
      </c>
      <c r="J6">
        <f>(Table2[[#This Row],[1M Return vs Nifty]]-AVERAGE(Table2[1M Return vs Nifty]))/_xlfn.STDEV.P(Table2[1M Return vs Nifty])</f>
        <v>0.57539102145593657</v>
      </c>
      <c r="K6">
        <v>106.03465060555</v>
      </c>
      <c r="L6">
        <f>(Table2[[#This Row],[6M Return vs Nifty]]-AVERAGE(Table2[6M Return vs Nifty]))/_xlfn.STDEV.P(Table2[6M Return vs Nifty])</f>
        <v>2.7981017616379154</v>
      </c>
      <c r="M6">
        <v>-2.81872267598765</v>
      </c>
      <c r="N6">
        <f>(Table2[[#This Row],[1W Return vs Nifty]]-AVERAGE(Table2[1W Return vs Nifty]))/_xlfn.STDEV.P(Table2[1W Return vs Nifty])</f>
        <v>2.4009020810799721E-2</v>
      </c>
      <c r="O6">
        <v>79.42</v>
      </c>
      <c r="P6">
        <v>72.851635070855806</v>
      </c>
      <c r="Q6">
        <v>53.322663317371003</v>
      </c>
      <c r="R6">
        <v>65.147174775642895</v>
      </c>
      <c r="S6" s="2">
        <f>(Table2[[#This Row],[Close Price]]-Table2[[#This Row],[20D EMA]])/Table2[[#This Row],[20D EMA]]</f>
        <v>4.3691765298413482E-2</v>
      </c>
      <c r="T6" s="2">
        <f>(Table2[[#This Row],[Close Price]]-Table2[[#This Row],[50D EMA]])/Table2[[#This Row],[50D EMA]]</f>
        <v>0.13779189608278303</v>
      </c>
      <c r="U6" s="2">
        <f>(Table2[[#This Row],[Close Price]]-Table2[[#This Row],[200D EMA]])/Table2[[#This Row],[200D EMA]]</f>
        <v>0.55449849732087186</v>
      </c>
      <c r="V6">
        <v>1.0262410383981599</v>
      </c>
      <c r="W6">
        <v>82.7</v>
      </c>
      <c r="X6">
        <v>84.99</v>
      </c>
      <c r="Y6">
        <v>82.7</v>
      </c>
      <c r="Z6">
        <v>84.99</v>
      </c>
      <c r="AA6">
        <v>72.5</v>
      </c>
      <c r="AB6">
        <v>86.04</v>
      </c>
      <c r="AC6" s="2">
        <f>(Table2[[#This Row],[Close Price]]/Table2[[#This Row],[Day Low]])-1</f>
        <v>2.2974607013301895E-3</v>
      </c>
      <c r="AD6" s="2">
        <f>(Table2[[#This Row],[Day High]]/Table2[[#This Row],[Close Price]])-1</f>
        <v>2.5334781035106779E-2</v>
      </c>
      <c r="AE6" s="2">
        <f>(Table2[[#This Row],[Close Price]]/Table2[[#This Row],[Current Week Low]])-1</f>
        <v>2.2974607013301895E-3</v>
      </c>
      <c r="AF6" s="2">
        <f>(Table2[[#This Row],[Current Week High]]/Table2[[#This Row],[Close Price]])-1</f>
        <v>2.5334781035106779E-2</v>
      </c>
      <c r="AG6" s="2">
        <f>(Table2[[#This Row],[Close Price]]/Table2[[#This Row],[Current Month Low]])-1</f>
        <v>0.14331034482758631</v>
      </c>
      <c r="AH6" s="2">
        <f>(Table2[[#This Row],[Current Month High]]/Table2[[#This Row],[Close Price]])-1</f>
        <v>3.8002171552660169E-2</v>
      </c>
      <c r="AI6">
        <v>3.8002171552660098</v>
      </c>
      <c r="AJ6">
        <v>232.22444889779501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0.47</v>
      </c>
      <c r="AM6" t="s">
        <v>10439</v>
      </c>
      <c r="AN6">
        <v>9.07</v>
      </c>
      <c r="AO6" t="s">
        <v>10439</v>
      </c>
      <c r="AP6">
        <v>0.22993715169304699</v>
      </c>
      <c r="AQ6">
        <f>(Table2[[#This Row],[Sharpe Ratio]]-AVERAGE(Table2[Sharpe Ratio]))/_xlfn.STDEV.P(Table2[Sharpe Ratio])</f>
        <v>1.9154155910595498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8.0733174023939505</v>
      </c>
      <c r="AS6">
        <f>_xlfn.RANK.AVG(Table2[[#This Row],[1Y Return vs Nifty Z-Score]],Table2[1Y Return vs Nifty Z-Score])</f>
        <v>17</v>
      </c>
      <c r="AT6">
        <f>_xlfn.RANK.AVG(Table2[[#This Row],[6M Return vs Nifty Z-Score]],Table2[6M Return vs Nifty Z-Score])</f>
        <v>12</v>
      </c>
      <c r="AU6">
        <f>_xlfn.RANK.AVG(Table2[[#This Row],[Sharpe Ratio Z-Score]],Table2[Sharpe Ratio Z-Score])</f>
        <v>20</v>
      </c>
      <c r="AV6">
        <f>(Table2[[#This Row],[Rank 1Y]]+Table2[[#This Row],[Rank 6M]]+Table2[[#This Row],[Rank Sharpe]])/3</f>
        <v>16.333333333333332</v>
      </c>
    </row>
    <row r="7" spans="1:48" x14ac:dyDescent="0.3">
      <c r="A7" t="s">
        <v>339</v>
      </c>
      <c r="B7" t="s">
        <v>340</v>
      </c>
      <c r="C7" t="s">
        <v>10404</v>
      </c>
      <c r="D7" t="s">
        <v>83</v>
      </c>
      <c r="E7">
        <v>75331.51871145</v>
      </c>
      <c r="F7">
        <v>768.65</v>
      </c>
      <c r="G7">
        <v>244.57753934843501</v>
      </c>
      <c r="H7">
        <f>(Table2[[#This Row],[1Y Return vs Nifty]]-AVERAGE(Table2[1Y Return vs Nifty]))/_xlfn.STDEV.P(Table2[1Y Return vs Nifty])</f>
        <v>3.5999739068652161</v>
      </c>
      <c r="I7">
        <v>16.438297078719799</v>
      </c>
      <c r="J7">
        <f>(Table2[[#This Row],[1M Return vs Nifty]]-AVERAGE(Table2[1M Return vs Nifty]))/_xlfn.STDEV.P(Table2[1M Return vs Nifty])</f>
        <v>1.8930783153071276</v>
      </c>
      <c r="K7">
        <v>74.366490593823201</v>
      </c>
      <c r="L7">
        <f>(Table2[[#This Row],[6M Return vs Nifty]]-AVERAGE(Table2[6M Return vs Nifty]))/_xlfn.STDEV.P(Table2[6M Return vs Nifty])</f>
        <v>1.8431553694529128</v>
      </c>
      <c r="M7">
        <v>-1.16424843797752</v>
      </c>
      <c r="N7">
        <f>(Table2[[#This Row],[1W Return vs Nifty]]-AVERAGE(Table2[1W Return vs Nifty]))/_xlfn.STDEV.P(Table2[1W Return vs Nifty])</f>
        <v>0.34056324313211872</v>
      </c>
      <c r="O7">
        <v>673.28</v>
      </c>
      <c r="P7">
        <v>608.21402381729104</v>
      </c>
      <c r="Q7">
        <v>459.55162865683502</v>
      </c>
      <c r="R7">
        <v>76.0325487307543</v>
      </c>
      <c r="S7" s="2">
        <f>(Table2[[#This Row],[Close Price]]-Table2[[#This Row],[20D EMA]])/Table2[[#This Row],[20D EMA]]</f>
        <v>0.14164983365019013</v>
      </c>
      <c r="T7" s="2">
        <f>(Table2[[#This Row],[Close Price]]-Table2[[#This Row],[50D EMA]])/Table2[[#This Row],[50D EMA]]</f>
        <v>0.26378210613391628</v>
      </c>
      <c r="U7" s="2">
        <f>(Table2[[#This Row],[Close Price]]-Table2[[#This Row],[200D EMA]])/Table2[[#This Row],[200D EMA]]</f>
        <v>0.67260858643149468</v>
      </c>
      <c r="V7">
        <v>1.90375445125948</v>
      </c>
      <c r="W7">
        <v>733</v>
      </c>
      <c r="X7">
        <v>786.25</v>
      </c>
      <c r="Y7">
        <v>733</v>
      </c>
      <c r="Z7">
        <v>786.25</v>
      </c>
      <c r="AA7">
        <v>616</v>
      </c>
      <c r="AB7">
        <v>786.25</v>
      </c>
      <c r="AC7" s="2">
        <f>(Table2[[#This Row],[Close Price]]/Table2[[#This Row],[Day Low]])-1</f>
        <v>4.8635743519781727E-2</v>
      </c>
      <c r="AD7" s="2">
        <f>(Table2[[#This Row],[Day High]]/Table2[[#This Row],[Close Price]])-1</f>
        <v>2.2897287452026349E-2</v>
      </c>
      <c r="AE7" s="2">
        <f>(Table2[[#This Row],[Close Price]]/Table2[[#This Row],[Current Week Low]])-1</f>
        <v>4.8635743519781727E-2</v>
      </c>
      <c r="AF7" s="2">
        <f>(Table2[[#This Row],[Current Week High]]/Table2[[#This Row],[Close Price]])-1</f>
        <v>2.2897287452026349E-2</v>
      </c>
      <c r="AG7" s="2">
        <f>(Table2[[#This Row],[Close Price]]/Table2[[#This Row],[Current Month Low]])-1</f>
        <v>0.24780844155844162</v>
      </c>
      <c r="AH7" s="2">
        <f>(Table2[[#This Row],[Current Month High]]/Table2[[#This Row],[Close Price]])-1</f>
        <v>2.2897287452026349E-2</v>
      </c>
      <c r="AI7">
        <v>2.28972874520263</v>
      </c>
      <c r="AJ7">
        <v>279.01873767258297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0.35</v>
      </c>
      <c r="AM7" t="s">
        <v>10439</v>
      </c>
      <c r="AN7">
        <v>18.63</v>
      </c>
      <c r="AO7" t="s">
        <v>10439</v>
      </c>
      <c r="AP7">
        <v>0.25446359001263602</v>
      </c>
      <c r="AQ7">
        <f>(Table2[[#This Row],[Sharpe Ratio]]-AVERAGE(Table2[Sharpe Ratio]))/_xlfn.STDEV.P(Table2[Sharpe Ratio])</f>
        <v>2.1993287022893218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9.8760995370466951</v>
      </c>
      <c r="AS7">
        <f>_xlfn.RANK.AVG(Table2[[#This Row],[1Y Return vs Nifty Z-Score]],Table2[1Y Return vs Nifty Z-Score])</f>
        <v>5</v>
      </c>
      <c r="AT7">
        <f>_xlfn.RANK.AVG(Table2[[#This Row],[6M Return vs Nifty Z-Score]],Table2[6M Return vs Nifty Z-Score])</f>
        <v>40</v>
      </c>
      <c r="AU7">
        <f>_xlfn.RANK.AVG(Table2[[#This Row],[Sharpe Ratio Z-Score]],Table2[Sharpe Ratio Z-Score])</f>
        <v>10</v>
      </c>
      <c r="AV7">
        <f>(Table2[[#This Row],[Rank 1Y]]+Table2[[#This Row],[Rank 6M]]+Table2[[#This Row],[Rank Sharpe]])/3</f>
        <v>18.333333333333332</v>
      </c>
    </row>
    <row r="8" spans="1:48" x14ac:dyDescent="0.3">
      <c r="A8" t="s">
        <v>599</v>
      </c>
      <c r="B8" t="s">
        <v>600</v>
      </c>
      <c r="C8" t="s">
        <v>10406</v>
      </c>
      <c r="D8" t="s">
        <v>164</v>
      </c>
      <c r="E8">
        <v>33160.696189055998</v>
      </c>
      <c r="F8">
        <v>253.69</v>
      </c>
      <c r="G8">
        <v>396.12822673434999</v>
      </c>
      <c r="H8">
        <f>(Table2[[#This Row],[1Y Return vs Nifty]]-AVERAGE(Table2[1Y Return vs Nifty]))/_xlfn.STDEV.P(Table2[1Y Return vs Nifty])</f>
        <v>6.077284077113684</v>
      </c>
      <c r="I8">
        <v>8.5948618759428808</v>
      </c>
      <c r="J8">
        <f>(Table2[[#This Row],[1M Return vs Nifty]]-AVERAGE(Table2[1M Return vs Nifty]))/_xlfn.STDEV.P(Table2[1M Return vs Nifty])</f>
        <v>1.1355829879305632</v>
      </c>
      <c r="K8">
        <v>83.585881800564394</v>
      </c>
      <c r="L8">
        <f>(Table2[[#This Row],[6M Return vs Nifty]]-AVERAGE(Table2[6M Return vs Nifty]))/_xlfn.STDEV.P(Table2[6M Return vs Nifty])</f>
        <v>2.1211640812871178</v>
      </c>
      <c r="M8">
        <v>-1.5147257956423199</v>
      </c>
      <c r="N8">
        <f>(Table2[[#This Row],[1W Return vs Nifty]]-AVERAGE(Table2[1W Return vs Nifty]))/_xlfn.STDEV.P(Table2[1W Return vs Nifty])</f>
        <v>0.27350563362213476</v>
      </c>
      <c r="O8">
        <v>235.42</v>
      </c>
      <c r="P8">
        <v>210.90221598802901</v>
      </c>
      <c r="Q8">
        <v>153.94561689116901</v>
      </c>
      <c r="R8">
        <v>68.250522781664102</v>
      </c>
      <c r="S8" s="2">
        <f>(Table2[[#This Row],[Close Price]]-Table2[[#This Row],[20D EMA]])/Table2[[#This Row],[20D EMA]]</f>
        <v>7.7605980800271895E-2</v>
      </c>
      <c r="T8" s="2">
        <f>(Table2[[#This Row],[Close Price]]-Table2[[#This Row],[50D EMA]])/Table2[[#This Row],[50D EMA]]</f>
        <v>0.20287972704089394</v>
      </c>
      <c r="U8" s="2">
        <f>(Table2[[#This Row],[Close Price]]-Table2[[#This Row],[200D EMA]])/Table2[[#This Row],[200D EMA]]</f>
        <v>0.64791960383870306</v>
      </c>
      <c r="V8">
        <v>1.02497621640616</v>
      </c>
      <c r="W8">
        <v>251.85</v>
      </c>
      <c r="X8">
        <v>261.89999999999998</v>
      </c>
      <c r="Y8">
        <v>251.85</v>
      </c>
      <c r="Z8">
        <v>261.89999999999998</v>
      </c>
      <c r="AA8">
        <v>214.75</v>
      </c>
      <c r="AB8">
        <v>261.89999999999998</v>
      </c>
      <c r="AC8" s="2">
        <f>(Table2[[#This Row],[Close Price]]/Table2[[#This Row],[Day Low]])-1</f>
        <v>7.3059360730594047E-3</v>
      </c>
      <c r="AD8" s="2">
        <f>(Table2[[#This Row],[Day High]]/Table2[[#This Row],[Close Price]])-1</f>
        <v>3.2362331979975512E-2</v>
      </c>
      <c r="AE8" s="2">
        <f>(Table2[[#This Row],[Close Price]]/Table2[[#This Row],[Current Week Low]])-1</f>
        <v>7.3059360730594047E-3</v>
      </c>
      <c r="AF8" s="2">
        <f>(Table2[[#This Row],[Current Week High]]/Table2[[#This Row],[Close Price]])-1</f>
        <v>3.2362331979975512E-2</v>
      </c>
      <c r="AG8" s="2">
        <f>(Table2[[#This Row],[Close Price]]/Table2[[#This Row],[Current Month Low]])-1</f>
        <v>0.1813271245634458</v>
      </c>
      <c r="AH8" s="2">
        <f>(Table2[[#This Row],[Current Month High]]/Table2[[#This Row],[Close Price]])-1</f>
        <v>3.2362331979975512E-2</v>
      </c>
      <c r="AI8">
        <v>3.2362331979975498</v>
      </c>
      <c r="AJ8">
        <v>439.19234856535599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0.54</v>
      </c>
      <c r="AM8" t="s">
        <v>10439</v>
      </c>
      <c r="AN8">
        <v>14.03</v>
      </c>
      <c r="AO8" t="s">
        <v>10439</v>
      </c>
      <c r="AP8">
        <v>0.21105691220248701</v>
      </c>
      <c r="AQ8">
        <f>(Table2[[#This Row],[Sharpe Ratio]]-AVERAGE(Table2[Sharpe Ratio]))/_xlfn.STDEV.P(Table2[Sharpe Ratio])</f>
        <v>1.696861740529739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11.304398520483238</v>
      </c>
      <c r="AS8">
        <f>_xlfn.RANK.AVG(Table2[[#This Row],[1Y Return vs Nifty Z-Score]],Table2[1Y Return vs Nifty Z-Score])</f>
        <v>1</v>
      </c>
      <c r="AT8">
        <f>_xlfn.RANK.AVG(Table2[[#This Row],[6M Return vs Nifty Z-Score]],Table2[6M Return vs Nifty Z-Score])</f>
        <v>25</v>
      </c>
      <c r="AU8">
        <f>_xlfn.RANK.AVG(Table2[[#This Row],[Sharpe Ratio Z-Score]],Table2[Sharpe Ratio Z-Score])</f>
        <v>30</v>
      </c>
      <c r="AV8">
        <f>(Table2[[#This Row],[Rank 1Y]]+Table2[[#This Row],[Rank 6M]]+Table2[[#This Row],[Rank Sharpe]])/3</f>
        <v>18.666666666666668</v>
      </c>
    </row>
    <row r="9" spans="1:48" x14ac:dyDescent="0.3">
      <c r="A9" t="s">
        <v>541</v>
      </c>
      <c r="B9" t="s">
        <v>542</v>
      </c>
      <c r="C9" t="s">
        <v>10397</v>
      </c>
      <c r="D9" t="s">
        <v>40</v>
      </c>
      <c r="E9">
        <v>39345.059452300004</v>
      </c>
      <c r="F9">
        <v>7352.35</v>
      </c>
      <c r="G9">
        <v>212.933447458659</v>
      </c>
      <c r="H9">
        <f>(Table2[[#This Row],[1Y Return vs Nifty]]-AVERAGE(Table2[1Y Return vs Nifty]))/_xlfn.STDEV.P(Table2[1Y Return vs Nifty])</f>
        <v>3.082706502678537</v>
      </c>
      <c r="I9">
        <v>32.039190732094099</v>
      </c>
      <c r="J9">
        <f>(Table2[[#This Row],[1M Return vs Nifty]]-AVERAGE(Table2[1M Return vs Nifty]))/_xlfn.STDEV.P(Table2[1M Return vs Nifty])</f>
        <v>3.3997655945168521</v>
      </c>
      <c r="K9">
        <v>122.594170668627</v>
      </c>
      <c r="L9">
        <f>(Table2[[#This Row],[6M Return vs Nifty]]-AVERAGE(Table2[6M Return vs Nifty]))/_xlfn.STDEV.P(Table2[6M Return vs Nifty])</f>
        <v>3.2974504429220439</v>
      </c>
      <c r="M9">
        <v>0.222984741534173</v>
      </c>
      <c r="N9">
        <f>(Table2[[#This Row],[1W Return vs Nifty]]-AVERAGE(Table2[1W Return vs Nifty]))/_xlfn.STDEV.P(Table2[1W Return vs Nifty])</f>
        <v>0.60598564151700418</v>
      </c>
      <c r="O9">
        <v>6882.28</v>
      </c>
      <c r="P9">
        <v>5866.1376904441604</v>
      </c>
      <c r="Q9">
        <v>4068.5287327646602</v>
      </c>
      <c r="R9">
        <v>61.551262343349499</v>
      </c>
      <c r="S9" s="2">
        <f>(Table2[[#This Row],[Close Price]]-Table2[[#This Row],[20D EMA]])/Table2[[#This Row],[20D EMA]]</f>
        <v>6.8301493109841599E-2</v>
      </c>
      <c r="T9" s="2">
        <f>(Table2[[#This Row],[Close Price]]-Table2[[#This Row],[50D EMA]])/Table2[[#This Row],[50D EMA]]</f>
        <v>0.25335448773677011</v>
      </c>
      <c r="U9" s="2">
        <f>(Table2[[#This Row],[Close Price]]-Table2[[#This Row],[200D EMA]])/Table2[[#This Row],[200D EMA]]</f>
        <v>0.8071274612835061</v>
      </c>
      <c r="V9">
        <v>1.18870804339326</v>
      </c>
      <c r="W9">
        <v>7260.05</v>
      </c>
      <c r="X9">
        <v>7622.35</v>
      </c>
      <c r="Y9">
        <v>7260.05</v>
      </c>
      <c r="Z9">
        <v>7622.35</v>
      </c>
      <c r="AA9">
        <v>6285.25</v>
      </c>
      <c r="AB9">
        <v>8480</v>
      </c>
      <c r="AC9" s="2">
        <f>(Table2[[#This Row],[Close Price]]/Table2[[#This Row],[Day Low]])-1</f>
        <v>1.2713411064662061E-2</v>
      </c>
      <c r="AD9" s="2">
        <f>(Table2[[#This Row],[Day High]]/Table2[[#This Row],[Close Price]])-1</f>
        <v>3.6722952525382935E-2</v>
      </c>
      <c r="AE9" s="2">
        <f>(Table2[[#This Row],[Close Price]]/Table2[[#This Row],[Current Week Low]])-1</f>
        <v>1.2713411064662061E-2</v>
      </c>
      <c r="AF9" s="2">
        <f>(Table2[[#This Row],[Current Week High]]/Table2[[#This Row],[Close Price]])-1</f>
        <v>3.6722952525382935E-2</v>
      </c>
      <c r="AG9" s="2">
        <f>(Table2[[#This Row],[Close Price]]/Table2[[#This Row],[Current Month Low]])-1</f>
        <v>0.16977844954456867</v>
      </c>
      <c r="AH9" s="2">
        <f>(Table2[[#This Row],[Current Month High]]/Table2[[#This Row],[Close Price]])-1</f>
        <v>0.15337273116758587</v>
      </c>
      <c r="AI9">
        <v>15.337273116758499</v>
      </c>
      <c r="AJ9">
        <v>269.07534762311099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0.45</v>
      </c>
      <c r="AM9" t="s">
        <v>10439</v>
      </c>
      <c r="AN9">
        <v>14.66</v>
      </c>
      <c r="AO9" t="s">
        <v>10439</v>
      </c>
      <c r="AP9">
        <v>0.200064689648147</v>
      </c>
      <c r="AQ9">
        <f>(Table2[[#This Row],[Sharpe Ratio]]-AVERAGE(Table2[Sharpe Ratio]))/_xlfn.STDEV.P(Table2[Sharpe Ratio])</f>
        <v>1.5696179856858017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11.955526167320237</v>
      </c>
      <c r="AS9">
        <f>_xlfn.RANK.AVG(Table2[[#This Row],[1Y Return vs Nifty Z-Score]],Table2[1Y Return vs Nifty Z-Score])</f>
        <v>11</v>
      </c>
      <c r="AT9">
        <f>_xlfn.RANK.AVG(Table2[[#This Row],[6M Return vs Nifty Z-Score]],Table2[6M Return vs Nifty Z-Score])</f>
        <v>7</v>
      </c>
      <c r="AU9">
        <f>_xlfn.RANK.AVG(Table2[[#This Row],[Sharpe Ratio Z-Score]],Table2[Sharpe Ratio Z-Score])</f>
        <v>41</v>
      </c>
      <c r="AV9">
        <f>(Table2[[#This Row],[Rank 1Y]]+Table2[[#This Row],[Rank 6M]]+Table2[[#This Row],[Rank Sharpe]])/3</f>
        <v>19.666666666666668</v>
      </c>
    </row>
    <row r="10" spans="1:48" x14ac:dyDescent="0.3">
      <c r="A10" t="s">
        <v>463</v>
      </c>
      <c r="B10" t="s">
        <v>464</v>
      </c>
      <c r="C10" t="s">
        <v>10406</v>
      </c>
      <c r="D10" t="s">
        <v>316</v>
      </c>
      <c r="E10">
        <v>48566.027391900003</v>
      </c>
      <c r="F10">
        <v>1780</v>
      </c>
      <c r="G10">
        <v>230.22194479490301</v>
      </c>
      <c r="H10">
        <f>(Table2[[#This Row],[1Y Return vs Nifty]]-AVERAGE(Table2[1Y Return vs Nifty]))/_xlfn.STDEV.P(Table2[1Y Return vs Nifty])</f>
        <v>3.3653114252832714</v>
      </c>
      <c r="I10">
        <v>-15.845285211241601</v>
      </c>
      <c r="J10">
        <f>(Table2[[#This Row],[1M Return vs Nifty]]-AVERAGE(Table2[1M Return vs Nifty]))/_xlfn.STDEV.P(Table2[1M Return vs Nifty])</f>
        <v>-1.2247727414549077</v>
      </c>
      <c r="K10">
        <v>81.883790191679594</v>
      </c>
      <c r="L10">
        <f>(Table2[[#This Row],[6M Return vs Nifty]]-AVERAGE(Table2[6M Return vs Nifty]))/_xlfn.STDEV.P(Table2[6M Return vs Nifty])</f>
        <v>2.0698378836024074</v>
      </c>
      <c r="M10">
        <v>-1.0840546674756399</v>
      </c>
      <c r="N10">
        <f>(Table2[[#This Row],[1W Return vs Nifty]]-AVERAGE(Table2[1W Return vs Nifty]))/_xlfn.STDEV.P(Table2[1W Return vs Nifty])</f>
        <v>0.35590689495396199</v>
      </c>
      <c r="O10">
        <v>1873.1</v>
      </c>
      <c r="P10">
        <v>2019.30540132128</v>
      </c>
      <c r="Q10">
        <v>1585.3201364955801</v>
      </c>
      <c r="R10">
        <v>52.226232447553798</v>
      </c>
      <c r="S10" s="2">
        <f>(Table2[[#This Row],[Close Price]]-Table2[[#This Row],[20D EMA]])/Table2[[#This Row],[20D EMA]]</f>
        <v>-4.9703699749079018E-2</v>
      </c>
      <c r="T10" s="2">
        <f>(Table2[[#This Row],[Close Price]]-Table2[[#This Row],[50D EMA]])/Table2[[#This Row],[50D EMA]]</f>
        <v>-0.11850877096881765</v>
      </c>
      <c r="U10" s="2">
        <f>(Table2[[#This Row],[Close Price]]-Table2[[#This Row],[200D EMA]])/Table2[[#This Row],[200D EMA]]</f>
        <v>0.12280160897644833</v>
      </c>
      <c r="V10">
        <v>0.61428462954969598</v>
      </c>
      <c r="W10">
        <v>1662</v>
      </c>
      <c r="X10">
        <v>1935</v>
      </c>
      <c r="Y10">
        <v>1662</v>
      </c>
      <c r="Z10">
        <v>1935</v>
      </c>
      <c r="AA10">
        <v>1638</v>
      </c>
      <c r="AB10">
        <v>1998.7</v>
      </c>
      <c r="AC10" s="2">
        <f>(Table2[[#This Row],[Close Price]]/Table2[[#This Row],[Day Low]])-1</f>
        <v>7.099879663056563E-2</v>
      </c>
      <c r="AD10" s="2">
        <f>(Table2[[#This Row],[Day High]]/Table2[[#This Row],[Close Price]])-1</f>
        <v>8.7078651685393194E-2</v>
      </c>
      <c r="AE10" s="2">
        <f>(Table2[[#This Row],[Close Price]]/Table2[[#This Row],[Current Week Low]])-1</f>
        <v>7.099879663056563E-2</v>
      </c>
      <c r="AF10" s="2">
        <f>(Table2[[#This Row],[Current Week High]]/Table2[[#This Row],[Close Price]])-1</f>
        <v>8.7078651685393194E-2</v>
      </c>
      <c r="AG10" s="2">
        <f>(Table2[[#This Row],[Close Price]]/Table2[[#This Row],[Current Month Low]])-1</f>
        <v>8.6691086691086605E-2</v>
      </c>
      <c r="AH10" s="2">
        <f>(Table2[[#This Row],[Current Month High]]/Table2[[#This Row],[Close Price]])-1</f>
        <v>0.12286516853932583</v>
      </c>
      <c r="AI10">
        <v>67.384831460674107</v>
      </c>
      <c r="AJ10">
        <v>308.63177226813502</v>
      </c>
      <c r="AK10" t="str">
        <f>IF(AND(Table2[[#This Row],[20D EMA]]&gt;Table2[[#This Row],[50D EMA]],Table2[[#This Row],[50D EMA]]&gt;Table2[[#This Row],[200D EMA]]),"Uptrend","Downtrend/NoTrend")</f>
        <v>Downtrend/NoTrend</v>
      </c>
      <c r="AL10">
        <v>-0.37</v>
      </c>
      <c r="AM10" t="s">
        <v>10438</v>
      </c>
      <c r="AN10">
        <v>-6.91</v>
      </c>
      <c r="AO10" t="s">
        <v>10438</v>
      </c>
      <c r="AP10">
        <v>0.21211015361682101</v>
      </c>
      <c r="AQ10">
        <f>(Table2[[#This Row],[Sharpe Ratio]]-AVERAGE(Table2[Sharpe Ratio]))/_xlfn.STDEV.P(Table2[Sharpe Ratio])</f>
        <v>1.7090538510564754</v>
      </c>
      <c r="AR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">
        <f>_xlfn.RANK.AVG(Table2[[#This Row],[1Y Return vs Nifty Z-Score]],Table2[1Y Return vs Nifty Z-Score])</f>
        <v>7</v>
      </c>
      <c r="AT10">
        <f>_xlfn.RANK.AVG(Table2[[#This Row],[6M Return vs Nifty Z-Score]],Table2[6M Return vs Nifty Z-Score])</f>
        <v>27</v>
      </c>
      <c r="AU10">
        <f>_xlfn.RANK.AVG(Table2[[#This Row],[Sharpe Ratio Z-Score]],Table2[Sharpe Ratio Z-Score])</f>
        <v>28</v>
      </c>
      <c r="AV10">
        <f>(Table2[[#This Row],[Rank 1Y]]+Table2[[#This Row],[Rank 6M]]+Table2[[#This Row],[Rank Sharpe]])/3</f>
        <v>20.666666666666668</v>
      </c>
    </row>
    <row r="11" spans="1:48" x14ac:dyDescent="0.3">
      <c r="A11" t="s">
        <v>245</v>
      </c>
      <c r="B11" t="s">
        <v>246</v>
      </c>
      <c r="C11" t="s">
        <v>10398</v>
      </c>
      <c r="D11" t="s">
        <v>141</v>
      </c>
      <c r="E11">
        <v>113477.2189425</v>
      </c>
      <c r="F11">
        <v>534.04999999999995</v>
      </c>
      <c r="G11">
        <v>182.67444196706001</v>
      </c>
      <c r="H11">
        <f>(Table2[[#This Row],[1Y Return vs Nifty]]-AVERAGE(Table2[1Y Return vs Nifty]))/_xlfn.STDEV.P(Table2[1Y Return vs Nifty])</f>
        <v>2.5880802931974887</v>
      </c>
      <c r="I11">
        <v>-9.1801640355538705</v>
      </c>
      <c r="J11">
        <f>(Table2[[#This Row],[1M Return vs Nifty]]-AVERAGE(Table2[1M Return vs Nifty]))/_xlfn.STDEV.P(Table2[1M Return vs Nifty])</f>
        <v>-0.5810754307160424</v>
      </c>
      <c r="K11">
        <v>87.660423746480404</v>
      </c>
      <c r="L11">
        <f>(Table2[[#This Row],[6M Return vs Nifty]]-AVERAGE(Table2[6M Return vs Nifty]))/_xlfn.STDEV.P(Table2[6M Return vs Nifty])</f>
        <v>2.2440309964984246</v>
      </c>
      <c r="M11">
        <v>-3.5558693982133098</v>
      </c>
      <c r="N11">
        <f>(Table2[[#This Row],[1W Return vs Nifty]]-AVERAGE(Table2[1W Return vs Nifty]))/_xlfn.STDEV.P(Table2[1W Return vs Nifty])</f>
        <v>-0.11703089509112702</v>
      </c>
      <c r="O11">
        <v>552.99</v>
      </c>
      <c r="P11">
        <v>541.96844657767497</v>
      </c>
      <c r="Q11">
        <v>392.226557702359</v>
      </c>
      <c r="R11">
        <v>46.468118020618199</v>
      </c>
      <c r="S11" s="2">
        <f>(Table2[[#This Row],[Close Price]]-Table2[[#This Row],[20D EMA]])/Table2[[#This Row],[20D EMA]]</f>
        <v>-3.4250167272464341E-2</v>
      </c>
      <c r="T11" s="2">
        <f>(Table2[[#This Row],[Close Price]]-Table2[[#This Row],[50D EMA]])/Table2[[#This Row],[50D EMA]]</f>
        <v>-1.4610530608704249E-2</v>
      </c>
      <c r="U11" s="2">
        <f>(Table2[[#This Row],[Close Price]]-Table2[[#This Row],[200D EMA]])/Table2[[#This Row],[200D EMA]]</f>
        <v>0.36158551610690171</v>
      </c>
      <c r="V11">
        <v>0.25500728729915501</v>
      </c>
      <c r="W11">
        <v>529</v>
      </c>
      <c r="X11">
        <v>544.4</v>
      </c>
      <c r="Y11">
        <v>529</v>
      </c>
      <c r="Z11">
        <v>544.4</v>
      </c>
      <c r="AA11">
        <v>501.2</v>
      </c>
      <c r="AB11">
        <v>619.5</v>
      </c>
      <c r="AC11" s="2">
        <f>(Table2[[#This Row],[Close Price]]/Table2[[#This Row],[Day Low]])-1</f>
        <v>9.5463137996218972E-3</v>
      </c>
      <c r="AD11" s="2">
        <f>(Table2[[#This Row],[Day High]]/Table2[[#This Row],[Close Price]])-1</f>
        <v>1.9380207845707265E-2</v>
      </c>
      <c r="AE11" s="2">
        <f>(Table2[[#This Row],[Close Price]]/Table2[[#This Row],[Current Week Low]])-1</f>
        <v>9.5463137996218972E-3</v>
      </c>
      <c r="AF11" s="2">
        <f>(Table2[[#This Row],[Current Week High]]/Table2[[#This Row],[Close Price]])-1</f>
        <v>1.9380207845707265E-2</v>
      </c>
      <c r="AG11" s="2">
        <f>(Table2[[#This Row],[Close Price]]/Table2[[#This Row],[Current Month Low]])-1</f>
        <v>6.5542697525937665E-2</v>
      </c>
      <c r="AH11" s="2">
        <f>(Table2[[#This Row],[Current Month High]]/Table2[[#This Row],[Close Price]])-1</f>
        <v>0.16000374496769965</v>
      </c>
      <c r="AI11">
        <v>21.149705083793599</v>
      </c>
      <c r="AJ11">
        <v>275.69468870910998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0.22</v>
      </c>
      <c r="AM11" t="s">
        <v>10439</v>
      </c>
      <c r="AN11">
        <v>-8.2200000000000006</v>
      </c>
      <c r="AO11" t="s">
        <v>10438</v>
      </c>
      <c r="AP11">
        <v>0.221300508334973</v>
      </c>
      <c r="AQ11">
        <f>(Table2[[#This Row],[Sharpe Ratio]]-AVERAGE(Table2[Sharpe Ratio]))/_xlfn.STDEV.P(Table2[Sharpe Ratio])</f>
        <v>1.8154395466611957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5.9494445105499389</v>
      </c>
      <c r="AS11">
        <f>_xlfn.RANK.AVG(Table2[[#This Row],[1Y Return vs Nifty Z-Score]],Table2[1Y Return vs Nifty Z-Score])</f>
        <v>21</v>
      </c>
      <c r="AT11">
        <f>_xlfn.RANK.AVG(Table2[[#This Row],[6M Return vs Nifty Z-Score]],Table2[6M Return vs Nifty Z-Score])</f>
        <v>22</v>
      </c>
      <c r="AU11">
        <f>_xlfn.RANK.AVG(Table2[[#This Row],[Sharpe Ratio Z-Score]],Table2[Sharpe Ratio Z-Score])</f>
        <v>23</v>
      </c>
      <c r="AV11">
        <f>(Table2[[#This Row],[Rank 1Y]]+Table2[[#This Row],[Rank 6M]]+Table2[[#This Row],[Rank Sharpe]])/3</f>
        <v>22</v>
      </c>
    </row>
    <row r="12" spans="1:48" x14ac:dyDescent="0.3">
      <c r="A12" t="s">
        <v>906</v>
      </c>
      <c r="B12" t="s">
        <v>907</v>
      </c>
      <c r="C12" t="s">
        <v>10400</v>
      </c>
      <c r="D12" t="s">
        <v>125</v>
      </c>
      <c r="E12">
        <v>17392.48797387</v>
      </c>
      <c r="F12">
        <v>1272.55</v>
      </c>
      <c r="G12">
        <v>156.09717524663699</v>
      </c>
      <c r="H12">
        <f>(Table2[[#This Row],[1Y Return vs Nifty]]-AVERAGE(Table2[1Y Return vs Nifty]))/_xlfn.STDEV.P(Table2[1Y Return vs Nifty])</f>
        <v>2.1536373072923709</v>
      </c>
      <c r="I12">
        <v>23.503958819521898</v>
      </c>
      <c r="J12">
        <f>(Table2[[#This Row],[1M Return vs Nifty]]-AVERAGE(Table2[1M Return vs Nifty]))/_xlfn.STDEV.P(Table2[1M Return vs Nifty])</f>
        <v>2.5754586263710904</v>
      </c>
      <c r="K12">
        <v>140.21268458745701</v>
      </c>
      <c r="L12">
        <f>(Table2[[#This Row],[6M Return vs Nifty]]-AVERAGE(Table2[6M Return vs Nifty]))/_xlfn.STDEV.P(Table2[6M Return vs Nifty])</f>
        <v>3.8287328507480023</v>
      </c>
      <c r="M12">
        <v>5.79886645398539</v>
      </c>
      <c r="N12">
        <f>(Table2[[#This Row],[1W Return vs Nifty]]-AVERAGE(Table2[1W Return vs Nifty]))/_xlfn.STDEV.P(Table2[1W Return vs Nifty])</f>
        <v>1.6728314458757012</v>
      </c>
      <c r="O12">
        <v>1090.33</v>
      </c>
      <c r="P12">
        <v>964.47496542296801</v>
      </c>
      <c r="Q12">
        <v>688.28275801186703</v>
      </c>
      <c r="R12">
        <v>65.820272886694795</v>
      </c>
      <c r="S12" s="2">
        <f>(Table2[[#This Row],[Close Price]]-Table2[[#This Row],[20D EMA]])/Table2[[#This Row],[20D EMA]]</f>
        <v>0.16712371483862687</v>
      </c>
      <c r="T12" s="2">
        <f>(Table2[[#This Row],[Close Price]]-Table2[[#This Row],[50D EMA]])/Table2[[#This Row],[50D EMA]]</f>
        <v>0.31942253103679724</v>
      </c>
      <c r="U12" s="2">
        <f>(Table2[[#This Row],[Close Price]]-Table2[[#This Row],[200D EMA]])/Table2[[#This Row],[200D EMA]]</f>
        <v>0.84887676639730569</v>
      </c>
      <c r="V12">
        <v>2.2096576048541698</v>
      </c>
      <c r="W12">
        <v>1221</v>
      </c>
      <c r="X12">
        <v>1279.8</v>
      </c>
      <c r="Y12">
        <v>1221</v>
      </c>
      <c r="Z12">
        <v>1279.8</v>
      </c>
      <c r="AA12">
        <v>930</v>
      </c>
      <c r="AB12">
        <v>1347.8</v>
      </c>
      <c r="AC12" s="2">
        <f>(Table2[[#This Row],[Close Price]]/Table2[[#This Row],[Day Low]])-1</f>
        <v>4.2219492219492283E-2</v>
      </c>
      <c r="AD12" s="2">
        <f>(Table2[[#This Row],[Day High]]/Table2[[#This Row],[Close Price]])-1</f>
        <v>5.6972221130799916E-3</v>
      </c>
      <c r="AE12" s="2">
        <f>(Table2[[#This Row],[Close Price]]/Table2[[#This Row],[Current Week Low]])-1</f>
        <v>4.2219492219492283E-2</v>
      </c>
      <c r="AF12" s="2">
        <f>(Table2[[#This Row],[Current Week High]]/Table2[[#This Row],[Close Price]])-1</f>
        <v>5.6972221130799916E-3</v>
      </c>
      <c r="AG12" s="2">
        <f>(Table2[[#This Row],[Close Price]]/Table2[[#This Row],[Current Month Low]])-1</f>
        <v>0.36833333333333318</v>
      </c>
      <c r="AH12" s="2">
        <f>(Table2[[#This Row],[Current Month High]]/Table2[[#This Row],[Close Price]])-1</f>
        <v>5.9133236415072066E-2</v>
      </c>
      <c r="AI12">
        <v>5.9133236415072004</v>
      </c>
      <c r="AJ12">
        <v>240.16305800588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0.7</v>
      </c>
      <c r="AM12" t="s">
        <v>10439</v>
      </c>
      <c r="AN12">
        <v>30.58</v>
      </c>
      <c r="AO12" t="s">
        <v>10439</v>
      </c>
      <c r="AP12">
        <v>0.21442717605616701</v>
      </c>
      <c r="AQ12">
        <f>(Table2[[#This Row],[Sharpe Ratio]]-AVERAGE(Table2[Sharpe Ratio]))/_xlfn.STDEV.P(Table2[Sharpe Ratio])</f>
        <v>1.7358752362479206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11.966535466535085</v>
      </c>
      <c r="AS12">
        <f>_xlfn.RANK.AVG(Table2[[#This Row],[1Y Return vs Nifty Z-Score]],Table2[1Y Return vs Nifty Z-Score])</f>
        <v>38</v>
      </c>
      <c r="AT12">
        <f>_xlfn.RANK.AVG(Table2[[#This Row],[6M Return vs Nifty Z-Score]],Table2[6M Return vs Nifty Z-Score])</f>
        <v>5</v>
      </c>
      <c r="AU12">
        <f>_xlfn.RANK.AVG(Table2[[#This Row],[Sharpe Ratio Z-Score]],Table2[Sharpe Ratio Z-Score])</f>
        <v>26</v>
      </c>
      <c r="AV12">
        <f>(Table2[[#This Row],[Rank 1Y]]+Table2[[#This Row],[Rank 6M]]+Table2[[#This Row],[Rank Sharpe]])/3</f>
        <v>23</v>
      </c>
    </row>
    <row r="13" spans="1:48" x14ac:dyDescent="0.3">
      <c r="A13" t="s">
        <v>626</v>
      </c>
      <c r="B13" t="s">
        <v>627</v>
      </c>
      <c r="C13" t="s">
        <v>10408</v>
      </c>
      <c r="D13" t="s">
        <v>278</v>
      </c>
      <c r="E13">
        <v>31643.363958400001</v>
      </c>
      <c r="F13">
        <v>646.9</v>
      </c>
      <c r="G13">
        <v>129.90124328536299</v>
      </c>
      <c r="H13">
        <f>(Table2[[#This Row],[1Y Return vs Nifty]]-AVERAGE(Table2[1Y Return vs Nifty]))/_xlfn.STDEV.P(Table2[1Y Return vs Nifty])</f>
        <v>1.7254277769617792</v>
      </c>
      <c r="I13">
        <v>27.928935866017198</v>
      </c>
      <c r="J13">
        <f>(Table2[[#This Row],[1M Return vs Nifty]]-AVERAGE(Table2[1M Return vs Nifty]))/_xlfn.STDEV.P(Table2[1M Return vs Nifty])</f>
        <v>3.0028095701618955</v>
      </c>
      <c r="K13">
        <v>91.896491041351595</v>
      </c>
      <c r="L13">
        <f>(Table2[[#This Row],[6M Return vs Nifty]]-AVERAGE(Table2[6M Return vs Nifty]))/_xlfn.STDEV.P(Table2[6M Return vs Nifty])</f>
        <v>2.3717686730414309</v>
      </c>
      <c r="M13">
        <v>7.9498370121724298</v>
      </c>
      <c r="N13">
        <f>(Table2[[#This Row],[1W Return vs Nifty]]-AVERAGE(Table2[1W Return vs Nifty]))/_xlfn.STDEV.P(Table2[1W Return vs Nifty])</f>
        <v>2.084381409386697</v>
      </c>
      <c r="O13">
        <v>579.42999999999995</v>
      </c>
      <c r="P13">
        <v>515.48277255797802</v>
      </c>
      <c r="Q13">
        <v>393.00131292242003</v>
      </c>
      <c r="R13">
        <v>76.337347584936296</v>
      </c>
      <c r="S13" s="2">
        <f>(Table2[[#This Row],[Close Price]]-Table2[[#This Row],[20D EMA]])/Table2[[#This Row],[20D EMA]]</f>
        <v>0.11644202060645813</v>
      </c>
      <c r="T13" s="2">
        <f>(Table2[[#This Row],[Close Price]]-Table2[[#This Row],[50D EMA]])/Table2[[#This Row],[50D EMA]]</f>
        <v>0.25494009584431077</v>
      </c>
      <c r="U13" s="2">
        <f>(Table2[[#This Row],[Close Price]]-Table2[[#This Row],[200D EMA]])/Table2[[#This Row],[200D EMA]]</f>
        <v>0.64605048056849756</v>
      </c>
      <c r="V13">
        <v>1.87130985469891</v>
      </c>
      <c r="W13">
        <v>636.20000000000005</v>
      </c>
      <c r="X13">
        <v>653</v>
      </c>
      <c r="Y13">
        <v>636.20000000000005</v>
      </c>
      <c r="Z13">
        <v>653</v>
      </c>
      <c r="AA13">
        <v>511.2</v>
      </c>
      <c r="AB13">
        <v>688.7</v>
      </c>
      <c r="AC13" s="2">
        <f>(Table2[[#This Row],[Close Price]]/Table2[[#This Row],[Day Low]])-1</f>
        <v>1.6818610499842679E-2</v>
      </c>
      <c r="AD13" s="2">
        <f>(Table2[[#This Row],[Day High]]/Table2[[#This Row],[Close Price]])-1</f>
        <v>9.4295872623280097E-3</v>
      </c>
      <c r="AE13" s="2">
        <f>(Table2[[#This Row],[Close Price]]/Table2[[#This Row],[Current Week Low]])-1</f>
        <v>1.6818610499842679E-2</v>
      </c>
      <c r="AF13" s="2">
        <f>(Table2[[#This Row],[Current Week High]]/Table2[[#This Row],[Close Price]])-1</f>
        <v>9.4295872623280097E-3</v>
      </c>
      <c r="AG13" s="2">
        <f>(Table2[[#This Row],[Close Price]]/Table2[[#This Row],[Current Month Low]])-1</f>
        <v>0.26545383411580592</v>
      </c>
      <c r="AH13" s="2">
        <f>(Table2[[#This Row],[Current Month High]]/Table2[[#This Row],[Close Price]])-1</f>
        <v>6.4615860256608482E-2</v>
      </c>
      <c r="AI13">
        <v>6.4615860256608402</v>
      </c>
      <c r="AJ13">
        <v>188.79464285714201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0.56999999999999995</v>
      </c>
      <c r="AM13" t="s">
        <v>10439</v>
      </c>
      <c r="AN13">
        <v>20.260000000000002</v>
      </c>
      <c r="AO13" t="s">
        <v>10439</v>
      </c>
      <c r="AP13">
        <v>0.241938621578911</v>
      </c>
      <c r="AQ13">
        <f>(Table2[[#This Row],[Sharpe Ratio]]-AVERAGE(Table2[Sharpe Ratio]))/_xlfn.STDEV.P(Table2[Sharpe Ratio])</f>
        <v>2.0543421897864684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11.238729619338272</v>
      </c>
      <c r="AS13">
        <f>_xlfn.RANK.AVG(Table2[[#This Row],[1Y Return vs Nifty Z-Score]],Table2[1Y Return vs Nifty Z-Score])</f>
        <v>49</v>
      </c>
      <c r="AT13">
        <f>_xlfn.RANK.AVG(Table2[[#This Row],[6M Return vs Nifty Z-Score]],Table2[6M Return vs Nifty Z-Score])</f>
        <v>18</v>
      </c>
      <c r="AU13">
        <f>_xlfn.RANK.AVG(Table2[[#This Row],[Sharpe Ratio Z-Score]],Table2[Sharpe Ratio Z-Score])</f>
        <v>15</v>
      </c>
      <c r="AV13">
        <f>(Table2[[#This Row],[Rank 1Y]]+Table2[[#This Row],[Rank 6M]]+Table2[[#This Row],[Rank Sharpe]])/3</f>
        <v>27.333333333333332</v>
      </c>
    </row>
    <row r="14" spans="1:48" x14ac:dyDescent="0.3">
      <c r="A14" t="s">
        <v>992</v>
      </c>
      <c r="B14" t="s">
        <v>993</v>
      </c>
      <c r="C14" t="s">
        <v>10397</v>
      </c>
      <c r="D14" t="s">
        <v>390</v>
      </c>
      <c r="E14">
        <v>15016.9535632799</v>
      </c>
      <c r="F14">
        <v>432.35</v>
      </c>
      <c r="G14">
        <v>132.753446282022</v>
      </c>
      <c r="H14">
        <f>(Table2[[#This Row],[1Y Return vs Nifty]]-AVERAGE(Table2[1Y Return vs Nifty]))/_xlfn.STDEV.P(Table2[1Y Return vs Nifty])</f>
        <v>1.7720510659294093</v>
      </c>
      <c r="I14">
        <v>19.8254274802045</v>
      </c>
      <c r="J14">
        <f>(Table2[[#This Row],[1M Return vs Nifty]]-AVERAGE(Table2[1M Return vs Nifty]))/_xlfn.STDEV.P(Table2[1M Return vs Nifty])</f>
        <v>2.2201971587740035</v>
      </c>
      <c r="K14">
        <v>111.186674876423</v>
      </c>
      <c r="L14">
        <f>(Table2[[#This Row],[6M Return vs Nifty]]-AVERAGE(Table2[6M Return vs Nifty]))/_xlfn.STDEV.P(Table2[6M Return vs Nifty])</f>
        <v>2.953459919108949</v>
      </c>
      <c r="M14">
        <v>-8.6333289495562404E-2</v>
      </c>
      <c r="N14">
        <f>(Table2[[#This Row],[1W Return vs Nifty]]-AVERAGE(Table2[1W Return vs Nifty]))/_xlfn.STDEV.P(Table2[1W Return vs Nifty])</f>
        <v>0.54680313718236739</v>
      </c>
      <c r="O14">
        <v>402.86</v>
      </c>
      <c r="P14">
        <v>357.37870994334702</v>
      </c>
      <c r="Q14">
        <v>263.05532985206003</v>
      </c>
      <c r="R14">
        <v>65.349458418130396</v>
      </c>
      <c r="S14" s="2">
        <f>(Table2[[#This Row],[Close Price]]-Table2[[#This Row],[20D EMA]])/Table2[[#This Row],[20D EMA]]</f>
        <v>7.3201608499230519E-2</v>
      </c>
      <c r="T14" s="2">
        <f>(Table2[[#This Row],[Close Price]]-Table2[[#This Row],[50D EMA]])/Table2[[#This Row],[50D EMA]]</f>
        <v>0.20978107528715889</v>
      </c>
      <c r="U14" s="2">
        <f>(Table2[[#This Row],[Close Price]]-Table2[[#This Row],[200D EMA]])/Table2[[#This Row],[200D EMA]]</f>
        <v>0.64357057598167589</v>
      </c>
      <c r="V14">
        <v>1.3330408664426101</v>
      </c>
      <c r="W14">
        <v>429.95</v>
      </c>
      <c r="X14">
        <v>436.5</v>
      </c>
      <c r="Y14">
        <v>429.95</v>
      </c>
      <c r="Z14">
        <v>436.5</v>
      </c>
      <c r="AA14">
        <v>379.55</v>
      </c>
      <c r="AB14">
        <v>447.95</v>
      </c>
      <c r="AC14" s="2">
        <f>(Table2[[#This Row],[Close Price]]/Table2[[#This Row],[Day Low]])-1</f>
        <v>5.5820444237701938E-3</v>
      </c>
      <c r="AD14" s="2">
        <f>(Table2[[#This Row],[Day High]]/Table2[[#This Row],[Close Price]])-1</f>
        <v>9.5987047530934344E-3</v>
      </c>
      <c r="AE14" s="2">
        <f>(Table2[[#This Row],[Close Price]]/Table2[[#This Row],[Current Week Low]])-1</f>
        <v>5.5820444237701938E-3</v>
      </c>
      <c r="AF14" s="2">
        <f>(Table2[[#This Row],[Current Week High]]/Table2[[#This Row],[Close Price]])-1</f>
        <v>9.5987047530934344E-3</v>
      </c>
      <c r="AG14" s="2">
        <f>(Table2[[#This Row],[Close Price]]/Table2[[#This Row],[Current Month Low]])-1</f>
        <v>0.13911210644183902</v>
      </c>
      <c r="AH14" s="2">
        <f>(Table2[[#This Row],[Current Month High]]/Table2[[#This Row],[Close Price]])-1</f>
        <v>3.6081878108014331E-2</v>
      </c>
      <c r="AI14">
        <v>3.60818781080143</v>
      </c>
      <c r="AJ14">
        <v>187.56235450615199</v>
      </c>
      <c r="AK14" t="str">
        <f>IF(AND(Table2[[#This Row],[20D EMA]]&gt;Table2[[#This Row],[50D EMA]],Table2[[#This Row],[50D EMA]]&gt;Table2[[#This Row],[200D EMA]]),"Uptrend","Downtrend/NoTrend")</f>
        <v>Uptrend</v>
      </c>
      <c r="AL14">
        <v>0.47</v>
      </c>
      <c r="AM14" t="s">
        <v>10439</v>
      </c>
      <c r="AN14">
        <v>3.83</v>
      </c>
      <c r="AO14" t="s">
        <v>10439</v>
      </c>
      <c r="AP14">
        <v>0.20009576500516901</v>
      </c>
      <c r="AQ14">
        <f>(Table2[[#This Row],[Sharpe Ratio]]-AVERAGE(Table2[Sharpe Ratio]))/_xlfn.STDEV.P(Table2[Sharpe Ratio])</f>
        <v>1.5699777077612098</v>
      </c>
      <c r="AR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9.0624889887559394</v>
      </c>
      <c r="AS14">
        <f>_xlfn.RANK.AVG(Table2[[#This Row],[1Y Return vs Nifty Z-Score]],Table2[1Y Return vs Nifty Z-Score])</f>
        <v>43</v>
      </c>
      <c r="AT14">
        <f>_xlfn.RANK.AVG(Table2[[#This Row],[6M Return vs Nifty Z-Score]],Table2[6M Return vs Nifty Z-Score])</f>
        <v>9</v>
      </c>
      <c r="AU14">
        <f>_xlfn.RANK.AVG(Table2[[#This Row],[Sharpe Ratio Z-Score]],Table2[Sharpe Ratio Z-Score])</f>
        <v>40</v>
      </c>
      <c r="AV14">
        <f>(Table2[[#This Row],[Rank 1Y]]+Table2[[#This Row],[Rank 6M]]+Table2[[#This Row],[Rank Sharpe]])/3</f>
        <v>30.666666666666668</v>
      </c>
    </row>
    <row r="15" spans="1:48" x14ac:dyDescent="0.3">
      <c r="A15" t="s">
        <v>896</v>
      </c>
      <c r="B15" t="s">
        <v>897</v>
      </c>
      <c r="C15" t="s">
        <v>10398</v>
      </c>
      <c r="D15" t="s">
        <v>46</v>
      </c>
      <c r="E15">
        <v>17660.0903119</v>
      </c>
      <c r="F15">
        <v>1535.45</v>
      </c>
      <c r="G15">
        <v>168.46051188698701</v>
      </c>
      <c r="H15">
        <f>(Table2[[#This Row],[1Y Return vs Nifty]]-AVERAGE(Table2[1Y Return vs Nifty]))/_xlfn.STDEV.P(Table2[1Y Return vs Nifty])</f>
        <v>2.3557335176470793</v>
      </c>
      <c r="I15">
        <v>-16.415354059161999</v>
      </c>
      <c r="J15">
        <f>(Table2[[#This Row],[1M Return vs Nifty]]-AVERAGE(Table2[1M Return vs Nifty]))/_xlfn.STDEV.P(Table2[1M Return vs Nifty])</f>
        <v>-1.2798282722801966</v>
      </c>
      <c r="K15">
        <v>90.850433869613994</v>
      </c>
      <c r="L15">
        <f>(Table2[[#This Row],[6M Return vs Nifty]]-AVERAGE(Table2[6M Return vs Nifty]))/_xlfn.STDEV.P(Table2[6M Return vs Nifty])</f>
        <v>2.3402250493575742</v>
      </c>
      <c r="M15">
        <v>-7.8972043101874601</v>
      </c>
      <c r="N15">
        <f>(Table2[[#This Row],[1W Return vs Nifty]]-AVERAGE(Table2[1W Return vs Nifty]))/_xlfn.STDEV.P(Table2[1W Return vs Nifty])</f>
        <v>-0.94766812432307257</v>
      </c>
      <c r="O15">
        <v>1592.35</v>
      </c>
      <c r="P15">
        <v>1572.7085925010999</v>
      </c>
      <c r="Q15">
        <v>1200.4095616945899</v>
      </c>
      <c r="R15">
        <v>26.518630296614401</v>
      </c>
      <c r="S15" s="2">
        <f>(Table2[[#This Row],[Close Price]]-Table2[[#This Row],[20D EMA]])/Table2[[#This Row],[20D EMA]]</f>
        <v>-3.5733350080070253E-2</v>
      </c>
      <c r="T15" s="2">
        <f>(Table2[[#This Row],[Close Price]]-Table2[[#This Row],[50D EMA]])/Table2[[#This Row],[50D EMA]]</f>
        <v>-2.3690715927129919E-2</v>
      </c>
      <c r="U15" s="2">
        <f>(Table2[[#This Row],[Close Price]]-Table2[[#This Row],[200D EMA]])/Table2[[#This Row],[200D EMA]]</f>
        <v>0.27910510628759189</v>
      </c>
      <c r="V15">
        <v>1.4370952426533301</v>
      </c>
      <c r="W15">
        <v>1519.95</v>
      </c>
      <c r="X15">
        <v>1563.95</v>
      </c>
      <c r="Y15">
        <v>1519.95</v>
      </c>
      <c r="Z15">
        <v>1563.95</v>
      </c>
      <c r="AA15">
        <v>1453.2</v>
      </c>
      <c r="AB15">
        <v>1700</v>
      </c>
      <c r="AC15" s="2">
        <f>(Table2[[#This Row],[Close Price]]/Table2[[#This Row],[Day Low]])-1</f>
        <v>1.0197703871837938E-2</v>
      </c>
      <c r="AD15" s="2">
        <f>(Table2[[#This Row],[Day High]]/Table2[[#This Row],[Close Price]])-1</f>
        <v>1.8561333810934944E-2</v>
      </c>
      <c r="AE15" s="2">
        <f>(Table2[[#This Row],[Close Price]]/Table2[[#This Row],[Current Week Low]])-1</f>
        <v>1.0197703871837938E-2</v>
      </c>
      <c r="AF15" s="2">
        <f>(Table2[[#This Row],[Current Week High]]/Table2[[#This Row],[Close Price]])-1</f>
        <v>1.8561333810934944E-2</v>
      </c>
      <c r="AG15" s="2">
        <f>(Table2[[#This Row],[Close Price]]/Table2[[#This Row],[Current Month Low]])-1</f>
        <v>5.6599229287090491E-2</v>
      </c>
      <c r="AH15" s="2">
        <f>(Table2[[#This Row],[Current Month High]]/Table2[[#This Row],[Close Price]])-1</f>
        <v>0.10716727995050301</v>
      </c>
      <c r="AI15">
        <v>17.0145559933569</v>
      </c>
      <c r="AJ15">
        <v>219.885416666666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-0.01</v>
      </c>
      <c r="AM15" t="s">
        <v>10438</v>
      </c>
      <c r="AN15">
        <v>-2.93</v>
      </c>
      <c r="AO15" t="s">
        <v>10438</v>
      </c>
      <c r="AP15">
        <v>0.188924109333862</v>
      </c>
      <c r="AQ15">
        <f>(Table2[[#This Row],[Sharpe Ratio]]-AVERAGE(Table2[Sharpe Ratio]))/_xlfn.STDEV.P(Table2[Sharpe Ratio])</f>
        <v>1.44065687128675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3.9091190416881347</v>
      </c>
      <c r="AS15">
        <f>_xlfn.RANK.AVG(Table2[[#This Row],[1Y Return vs Nifty Z-Score]],Table2[1Y Return vs Nifty Z-Score])</f>
        <v>30</v>
      </c>
      <c r="AT15">
        <f>_xlfn.RANK.AVG(Table2[[#This Row],[6M Return vs Nifty Z-Score]],Table2[6M Return vs Nifty Z-Score])</f>
        <v>20</v>
      </c>
      <c r="AU15">
        <f>_xlfn.RANK.AVG(Table2[[#This Row],[Sharpe Ratio Z-Score]],Table2[Sharpe Ratio Z-Score])</f>
        <v>50</v>
      </c>
      <c r="AV15">
        <f>(Table2[[#This Row],[Rank 1Y]]+Table2[[#This Row],[Rank 6M]]+Table2[[#This Row],[Rank Sharpe]])/3</f>
        <v>33.333333333333336</v>
      </c>
    </row>
    <row r="16" spans="1:48" x14ac:dyDescent="0.3">
      <c r="A16" t="s">
        <v>944</v>
      </c>
      <c r="B16" t="s">
        <v>945</v>
      </c>
      <c r="C16" t="s">
        <v>10399</v>
      </c>
      <c r="D16" t="s">
        <v>54</v>
      </c>
      <c r="E16">
        <v>16385.179540789999</v>
      </c>
      <c r="F16">
        <v>12408.85</v>
      </c>
      <c r="G16">
        <v>193.737873637626</v>
      </c>
      <c r="H16">
        <f>(Table2[[#This Row],[1Y Return vs Nifty]]-AVERAGE(Table2[1Y Return vs Nifty]))/_xlfn.STDEV.P(Table2[1Y Return vs Nifty])</f>
        <v>2.7689277196796294</v>
      </c>
      <c r="I16">
        <v>1.48927167269465</v>
      </c>
      <c r="J16">
        <f>(Table2[[#This Row],[1M Return vs Nifty]]-AVERAGE(Table2[1M Return vs Nifty]))/_xlfn.STDEV.P(Table2[1M Return vs Nifty])</f>
        <v>0.44934650633030687</v>
      </c>
      <c r="K16">
        <v>74.840276023169906</v>
      </c>
      <c r="L16">
        <f>(Table2[[#This Row],[6M Return vs Nifty]]-AVERAGE(Table2[6M Return vs Nifty]))/_xlfn.STDEV.P(Table2[6M Return vs Nifty])</f>
        <v>1.8574422647527002</v>
      </c>
      <c r="M16">
        <v>-1.2299087371995401</v>
      </c>
      <c r="N16">
        <f>(Table2[[#This Row],[1W Return vs Nifty]]-AVERAGE(Table2[1W Return vs Nifty]))/_xlfn.STDEV.P(Table2[1W Return vs Nifty])</f>
        <v>0.32800031257684437</v>
      </c>
      <c r="O16">
        <v>12412.27</v>
      </c>
      <c r="P16">
        <v>11218.758815118899</v>
      </c>
      <c r="Q16">
        <v>8027.4343757312299</v>
      </c>
      <c r="R16">
        <v>58.599408431277404</v>
      </c>
      <c r="S16" s="2">
        <f>(Table2[[#This Row],[Close Price]]-Table2[[#This Row],[20D EMA]])/Table2[[#This Row],[20D EMA]]</f>
        <v>-2.75533806467316E-4</v>
      </c>
      <c r="T16" s="2">
        <f>(Table2[[#This Row],[Close Price]]-Table2[[#This Row],[50D EMA]])/Table2[[#This Row],[50D EMA]]</f>
        <v>0.10608046794599783</v>
      </c>
      <c r="U16" s="2">
        <f>(Table2[[#This Row],[Close Price]]-Table2[[#This Row],[200D EMA]])/Table2[[#This Row],[200D EMA]]</f>
        <v>0.54580522483183314</v>
      </c>
      <c r="V16">
        <v>0.416976249587165</v>
      </c>
      <c r="W16">
        <v>12092.25</v>
      </c>
      <c r="X16">
        <v>12849</v>
      </c>
      <c r="Y16">
        <v>12092.25</v>
      </c>
      <c r="Z16">
        <v>12849</v>
      </c>
      <c r="AA16">
        <v>12092.25</v>
      </c>
      <c r="AB16">
        <v>13221.7</v>
      </c>
      <c r="AC16" s="2">
        <f>(Table2[[#This Row],[Close Price]]/Table2[[#This Row],[Day Low]])-1</f>
        <v>2.6182058756641702E-2</v>
      </c>
      <c r="AD16" s="2">
        <f>(Table2[[#This Row],[Day High]]/Table2[[#This Row],[Close Price]])-1</f>
        <v>3.5470651994342628E-2</v>
      </c>
      <c r="AE16" s="2">
        <f>(Table2[[#This Row],[Close Price]]/Table2[[#This Row],[Current Week Low]])-1</f>
        <v>2.6182058756641702E-2</v>
      </c>
      <c r="AF16" s="2">
        <f>(Table2[[#This Row],[Current Week High]]/Table2[[#This Row],[Close Price]])-1</f>
        <v>3.5470651994342628E-2</v>
      </c>
      <c r="AG16" s="2">
        <f>(Table2[[#This Row],[Close Price]]/Table2[[#This Row],[Current Month Low]])-1</f>
        <v>2.6182058756641702E-2</v>
      </c>
      <c r="AH16" s="2">
        <f>(Table2[[#This Row],[Current Month High]]/Table2[[#This Row],[Close Price]])-1</f>
        <v>6.550566732614227E-2</v>
      </c>
      <c r="AI16">
        <v>6.5505667326142198</v>
      </c>
      <c r="AJ16">
        <v>243.630749633075</v>
      </c>
      <c r="AK16" t="str">
        <f>IF(AND(Table2[[#This Row],[20D EMA]]&gt;Table2[[#This Row],[50D EMA]],Table2[[#This Row],[50D EMA]]&gt;Table2[[#This Row],[200D EMA]]),"Uptrend","Downtrend/NoTrend")</f>
        <v>Uptrend</v>
      </c>
      <c r="AL16">
        <v>0.41</v>
      </c>
      <c r="AM16" t="s">
        <v>10439</v>
      </c>
      <c r="AN16">
        <v>-2.82</v>
      </c>
      <c r="AO16" t="s">
        <v>10438</v>
      </c>
      <c r="AP16">
        <v>0.18536461626978001</v>
      </c>
      <c r="AQ16">
        <f>(Table2[[#This Row],[Sharpe Ratio]]-AVERAGE(Table2[Sharpe Ratio]))/_xlfn.STDEV.P(Table2[Sharpe Ratio])</f>
        <v>1.3994528963330299</v>
      </c>
      <c r="AR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6.8031696996725115</v>
      </c>
      <c r="AS16">
        <f>_xlfn.RANK.AVG(Table2[[#This Row],[1Y Return vs Nifty Z-Score]],Table2[1Y Return vs Nifty Z-Score])</f>
        <v>15</v>
      </c>
      <c r="AT16">
        <f>_xlfn.RANK.AVG(Table2[[#This Row],[6M Return vs Nifty Z-Score]],Table2[6M Return vs Nifty Z-Score])</f>
        <v>38</v>
      </c>
      <c r="AU16">
        <f>_xlfn.RANK.AVG(Table2[[#This Row],[Sharpe Ratio Z-Score]],Table2[Sharpe Ratio Z-Score])</f>
        <v>57</v>
      </c>
      <c r="AV16">
        <f>(Table2[[#This Row],[Rank 1Y]]+Table2[[#This Row],[Rank 6M]]+Table2[[#This Row],[Rank Sharpe]])/3</f>
        <v>36.666666666666664</v>
      </c>
    </row>
    <row r="17" spans="1:48" x14ac:dyDescent="0.3">
      <c r="A17" t="s">
        <v>1261</v>
      </c>
      <c r="B17" t="s">
        <v>1262</v>
      </c>
      <c r="C17" t="s">
        <v>10412</v>
      </c>
      <c r="D17" t="s">
        <v>1263</v>
      </c>
      <c r="E17">
        <v>9444.8603003600001</v>
      </c>
      <c r="F17">
        <v>1488.7</v>
      </c>
      <c r="G17">
        <v>185.64510030809899</v>
      </c>
      <c r="H17">
        <f>(Table2[[#This Row],[1Y Return vs Nifty]]-AVERAGE(Table2[1Y Return vs Nifty]))/_xlfn.STDEV.P(Table2[1Y Return vs Nifty])</f>
        <v>2.6366399021806499</v>
      </c>
      <c r="I17">
        <v>8.6715145892865895</v>
      </c>
      <c r="J17">
        <f>(Table2[[#This Row],[1M Return vs Nifty]]-AVERAGE(Table2[1M Return vs Nifty]))/_xlfn.STDEV.P(Table2[1M Return vs Nifty])</f>
        <v>1.1429858759110794</v>
      </c>
      <c r="K17">
        <v>84.770622646996202</v>
      </c>
      <c r="L17">
        <f>(Table2[[#This Row],[6M Return vs Nifty]]-AVERAGE(Table2[6M Return vs Nifty]))/_xlfn.STDEV.P(Table2[6M Return vs Nifty])</f>
        <v>2.1568896806448099</v>
      </c>
      <c r="M17">
        <v>5.5215998256549197</v>
      </c>
      <c r="N17">
        <f>(Table2[[#This Row],[1W Return vs Nifty]]-AVERAGE(Table2[1W Return vs Nifty]))/_xlfn.STDEV.P(Table2[1W Return vs Nifty])</f>
        <v>1.6197814074463515</v>
      </c>
      <c r="O17">
        <v>1380.18</v>
      </c>
      <c r="P17">
        <v>1316.1304056828401</v>
      </c>
      <c r="Q17">
        <v>1017.63577662809</v>
      </c>
      <c r="R17">
        <v>87.715654189565598</v>
      </c>
      <c r="S17" s="2">
        <f>(Table2[[#This Row],[Close Price]]-Table2[[#This Row],[20D EMA]])/Table2[[#This Row],[20D EMA]]</f>
        <v>7.8627425408280063E-2</v>
      </c>
      <c r="T17" s="2">
        <f>(Table2[[#This Row],[Close Price]]-Table2[[#This Row],[50D EMA]])/Table2[[#This Row],[50D EMA]]</f>
        <v>0.13111891767869818</v>
      </c>
      <c r="U17" s="2">
        <f>(Table2[[#This Row],[Close Price]]-Table2[[#This Row],[200D EMA]])/Table2[[#This Row],[200D EMA]]</f>
        <v>0.46290061158499096</v>
      </c>
      <c r="V17">
        <v>1.0587883446929001</v>
      </c>
      <c r="W17">
        <v>1472.5</v>
      </c>
      <c r="X17">
        <v>1514.3</v>
      </c>
      <c r="Y17">
        <v>1472.5</v>
      </c>
      <c r="Z17">
        <v>1514.3</v>
      </c>
      <c r="AA17">
        <v>1245.0999999999999</v>
      </c>
      <c r="AB17">
        <v>1548</v>
      </c>
      <c r="AC17" s="2">
        <f>(Table2[[#This Row],[Close Price]]/Table2[[#This Row],[Day Low]])-1</f>
        <v>1.1001697792869303E-2</v>
      </c>
      <c r="AD17" s="2">
        <f>(Table2[[#This Row],[Day High]]/Table2[[#This Row],[Close Price]])-1</f>
        <v>1.7196211459662658E-2</v>
      </c>
      <c r="AE17" s="2">
        <f>(Table2[[#This Row],[Close Price]]/Table2[[#This Row],[Current Week Low]])-1</f>
        <v>1.1001697792869303E-2</v>
      </c>
      <c r="AF17" s="2">
        <f>(Table2[[#This Row],[Current Week High]]/Table2[[#This Row],[Close Price]])-1</f>
        <v>1.7196211459662658E-2</v>
      </c>
      <c r="AG17" s="2">
        <f>(Table2[[#This Row],[Close Price]]/Table2[[#This Row],[Current Month Low]])-1</f>
        <v>0.19564693598907734</v>
      </c>
      <c r="AH17" s="2">
        <f>(Table2[[#This Row],[Current Month High]]/Table2[[#This Row],[Close Price]])-1</f>
        <v>3.9833411701484467E-2</v>
      </c>
      <c r="AI17">
        <v>3.98334117014844</v>
      </c>
      <c r="AJ17">
        <v>241.87622000229601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</v>
      </c>
      <c r="AM17">
        <v>0</v>
      </c>
      <c r="AN17">
        <v>15.59</v>
      </c>
      <c r="AO17" t="s">
        <v>10439</v>
      </c>
      <c r="AP17">
        <v>0.17899591596872999</v>
      </c>
      <c r="AQ17">
        <f>(Table2[[#This Row],[Sharpe Ratio]]-AVERAGE(Table2[Sharpe Ratio]))/_xlfn.STDEV.P(Table2[Sharpe Ratio])</f>
        <v>1.3257301040792138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8.8820269702621051</v>
      </c>
      <c r="AS17">
        <f>_xlfn.RANK.AVG(Table2[[#This Row],[1Y Return vs Nifty Z-Score]],Table2[1Y Return vs Nifty Z-Score])</f>
        <v>20</v>
      </c>
      <c r="AT17">
        <f>_xlfn.RANK.AVG(Table2[[#This Row],[6M Return vs Nifty Z-Score]],Table2[6M Return vs Nifty Z-Score])</f>
        <v>24</v>
      </c>
      <c r="AU17">
        <f>_xlfn.RANK.AVG(Table2[[#This Row],[Sharpe Ratio Z-Score]],Table2[Sharpe Ratio Z-Score])</f>
        <v>75</v>
      </c>
      <c r="AV17">
        <f>(Table2[[#This Row],[Rank 1Y]]+Table2[[#This Row],[Rank 6M]]+Table2[[#This Row],[Rank Sharpe]])/3</f>
        <v>39.666666666666664</v>
      </c>
    </row>
    <row r="18" spans="1:48" x14ac:dyDescent="0.3">
      <c r="A18" t="s">
        <v>1012</v>
      </c>
      <c r="B18" t="s">
        <v>1013</v>
      </c>
      <c r="C18" t="s">
        <v>10399</v>
      </c>
      <c r="D18" t="s">
        <v>54</v>
      </c>
      <c r="E18">
        <v>14426.46785391</v>
      </c>
      <c r="F18">
        <v>314.54000000000002</v>
      </c>
      <c r="G18">
        <v>165.45414944010199</v>
      </c>
      <c r="H18">
        <f>(Table2[[#This Row],[1Y Return vs Nifty]]-AVERAGE(Table2[1Y Return vs Nifty]))/_xlfn.STDEV.P(Table2[1Y Return vs Nifty])</f>
        <v>2.3065902745936433</v>
      </c>
      <c r="I18">
        <v>33.779368246676903</v>
      </c>
      <c r="J18">
        <f>(Table2[[#This Row],[1M Return vs Nifty]]-AVERAGE(Table2[1M Return vs Nifty]))/_xlfn.STDEV.P(Table2[1M Return vs Nifty])</f>
        <v>3.5678266930053746</v>
      </c>
      <c r="K18">
        <v>100.58790798899599</v>
      </c>
      <c r="L18">
        <f>(Table2[[#This Row],[6M Return vs Nifty]]-AVERAGE(Table2[6M Return vs Nifty]))/_xlfn.STDEV.P(Table2[6M Return vs Nifty])</f>
        <v>2.6338564373464983</v>
      </c>
      <c r="M18">
        <v>11.0840398145012</v>
      </c>
      <c r="N18">
        <f>(Table2[[#This Row],[1W Return vs Nifty]]-AVERAGE(Table2[1W Return vs Nifty]))/_xlfn.STDEV.P(Table2[1W Return vs Nifty])</f>
        <v>2.6840553770404671</v>
      </c>
      <c r="O18">
        <v>270.08999999999997</v>
      </c>
      <c r="P18">
        <v>237.03468626089901</v>
      </c>
      <c r="Q18">
        <v>181.422602303215</v>
      </c>
      <c r="R18">
        <v>76.282673108513194</v>
      </c>
      <c r="S18" s="2">
        <f>(Table2[[#This Row],[Close Price]]-Table2[[#This Row],[20D EMA]])/Table2[[#This Row],[20D EMA]]</f>
        <v>0.16457477137250565</v>
      </c>
      <c r="T18" s="2">
        <f>(Table2[[#This Row],[Close Price]]-Table2[[#This Row],[50D EMA]])/Table2[[#This Row],[50D EMA]]</f>
        <v>0.3269787850955812</v>
      </c>
      <c r="U18" s="2">
        <f>(Table2[[#This Row],[Close Price]]-Table2[[#This Row],[200D EMA]])/Table2[[#This Row],[200D EMA]]</f>
        <v>0.73374208068244673</v>
      </c>
      <c r="V18">
        <v>1.68927462400337</v>
      </c>
      <c r="W18">
        <v>304.39</v>
      </c>
      <c r="X18">
        <v>327.60000000000002</v>
      </c>
      <c r="Y18">
        <v>304.39</v>
      </c>
      <c r="Z18">
        <v>327.60000000000002</v>
      </c>
      <c r="AA18">
        <v>237.32</v>
      </c>
      <c r="AB18">
        <v>328.8</v>
      </c>
      <c r="AC18" s="2">
        <f>(Table2[[#This Row],[Close Price]]/Table2[[#This Row],[Day Low]])-1</f>
        <v>3.3345379283156618E-2</v>
      </c>
      <c r="AD18" s="2">
        <f>(Table2[[#This Row],[Day High]]/Table2[[#This Row],[Close Price]])-1</f>
        <v>4.1520951230368253E-2</v>
      </c>
      <c r="AE18" s="2">
        <f>(Table2[[#This Row],[Close Price]]/Table2[[#This Row],[Current Week Low]])-1</f>
        <v>3.3345379283156618E-2</v>
      </c>
      <c r="AF18" s="2">
        <f>(Table2[[#This Row],[Current Week High]]/Table2[[#This Row],[Close Price]])-1</f>
        <v>4.1520951230368253E-2</v>
      </c>
      <c r="AG18" s="2">
        <f>(Table2[[#This Row],[Close Price]]/Table2[[#This Row],[Current Month Low]])-1</f>
        <v>0.32538344850834333</v>
      </c>
      <c r="AH18" s="2">
        <f>(Table2[[#This Row],[Current Month High]]/Table2[[#This Row],[Close Price]])-1</f>
        <v>4.533604628982002E-2</v>
      </c>
      <c r="AI18">
        <v>4.5336046289820002</v>
      </c>
      <c r="AJ18">
        <v>222.770651616213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0.65</v>
      </c>
      <c r="AM18" t="s">
        <v>10439</v>
      </c>
      <c r="AN18">
        <v>21.44</v>
      </c>
      <c r="AO18" t="s">
        <v>10439</v>
      </c>
      <c r="AP18">
        <v>0.178703025205211</v>
      </c>
      <c r="AQ18">
        <f>(Table2[[#This Row],[Sharpe Ratio]]-AVERAGE(Table2[Sharpe Ratio]))/_xlfn.STDEV.P(Table2[Sharpe Ratio])</f>
        <v>1.3223396595785655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12.514668441564549</v>
      </c>
      <c r="AS18">
        <f>_xlfn.RANK.AVG(Table2[[#This Row],[1Y Return vs Nifty Z-Score]],Table2[1Y Return vs Nifty Z-Score])</f>
        <v>31</v>
      </c>
      <c r="AT18">
        <f>_xlfn.RANK.AVG(Table2[[#This Row],[6M Return vs Nifty Z-Score]],Table2[6M Return vs Nifty Z-Score])</f>
        <v>13</v>
      </c>
      <c r="AU18">
        <f>_xlfn.RANK.AVG(Table2[[#This Row],[Sharpe Ratio Z-Score]],Table2[Sharpe Ratio Z-Score])</f>
        <v>76</v>
      </c>
      <c r="AV18">
        <f>(Table2[[#This Row],[Rank 1Y]]+Table2[[#This Row],[Rank 6M]]+Table2[[#This Row],[Rank Sharpe]])/3</f>
        <v>40</v>
      </c>
    </row>
    <row r="19" spans="1:48" x14ac:dyDescent="0.3">
      <c r="A19" t="s">
        <v>1241</v>
      </c>
      <c r="B19" t="s">
        <v>1242</v>
      </c>
      <c r="C19" t="s">
        <v>10398</v>
      </c>
      <c r="D19" t="s">
        <v>46</v>
      </c>
      <c r="E19">
        <v>9662.1926620800004</v>
      </c>
      <c r="F19">
        <v>565.95000000000005</v>
      </c>
      <c r="G19">
        <v>131.757735663636</v>
      </c>
      <c r="H19">
        <f>(Table2[[#This Row],[1Y Return vs Nifty]]-AVERAGE(Table2[1Y Return vs Nifty]))/_xlfn.STDEV.P(Table2[1Y Return vs Nifty])</f>
        <v>1.7557747686449849</v>
      </c>
      <c r="I19">
        <v>-2.6115131338280602</v>
      </c>
      <c r="J19">
        <f>(Table2[[#This Row],[1M Return vs Nifty]]-AVERAGE(Table2[1M Return vs Nifty]))/_xlfn.STDEV.P(Table2[1M Return vs Nifty])</f>
        <v>5.3305071779029357E-2</v>
      </c>
      <c r="K19">
        <v>63.397286974704997</v>
      </c>
      <c r="L19">
        <f>(Table2[[#This Row],[6M Return vs Nifty]]-AVERAGE(Table2[6M Return vs Nifty]))/_xlfn.STDEV.P(Table2[6M Return vs Nifty])</f>
        <v>1.5123814496122689</v>
      </c>
      <c r="M19">
        <v>14.5395772280571</v>
      </c>
      <c r="N19">
        <f>(Table2[[#This Row],[1W Return vs Nifty]]-AVERAGE(Table2[1W Return vs Nifty]))/_xlfn.STDEV.P(Table2[1W Return vs Nifty])</f>
        <v>3.3452110079471313</v>
      </c>
      <c r="O19">
        <v>515.80999999999995</v>
      </c>
      <c r="P19">
        <v>510.46699655417501</v>
      </c>
      <c r="Q19">
        <v>412.50176739796899</v>
      </c>
      <c r="R19">
        <v>72.317775893779398</v>
      </c>
      <c r="S19" s="2">
        <f>(Table2[[#This Row],[Close Price]]-Table2[[#This Row],[20D EMA]])/Table2[[#This Row],[20D EMA]]</f>
        <v>9.7206335666233892E-2</v>
      </c>
      <c r="T19" s="2">
        <f>(Table2[[#This Row],[Close Price]]-Table2[[#This Row],[50D EMA]])/Table2[[#This Row],[50D EMA]]</f>
        <v>0.10869067700821813</v>
      </c>
      <c r="U19" s="2">
        <f>(Table2[[#This Row],[Close Price]]-Table2[[#This Row],[200D EMA]])/Table2[[#This Row],[200D EMA]]</f>
        <v>0.371994121552427</v>
      </c>
      <c r="V19">
        <v>1.42174312667814</v>
      </c>
      <c r="W19">
        <v>562</v>
      </c>
      <c r="X19">
        <v>615</v>
      </c>
      <c r="Y19">
        <v>562</v>
      </c>
      <c r="Z19">
        <v>615</v>
      </c>
      <c r="AA19">
        <v>466.6</v>
      </c>
      <c r="AB19">
        <v>615</v>
      </c>
      <c r="AC19" s="2">
        <f>(Table2[[#This Row],[Close Price]]/Table2[[#This Row],[Day Low]])-1</f>
        <v>7.0284697508897764E-3</v>
      </c>
      <c r="AD19" s="2">
        <f>(Table2[[#This Row],[Day High]]/Table2[[#This Row],[Close Price]])-1</f>
        <v>8.6668433607208994E-2</v>
      </c>
      <c r="AE19" s="2">
        <f>(Table2[[#This Row],[Close Price]]/Table2[[#This Row],[Current Week Low]])-1</f>
        <v>7.0284697508897764E-3</v>
      </c>
      <c r="AF19" s="2">
        <f>(Table2[[#This Row],[Current Week High]]/Table2[[#This Row],[Close Price]])-1</f>
        <v>8.6668433607208994E-2</v>
      </c>
      <c r="AG19" s="2">
        <f>(Table2[[#This Row],[Close Price]]/Table2[[#This Row],[Current Month Low]])-1</f>
        <v>0.21292327475353634</v>
      </c>
      <c r="AH19" s="2">
        <f>(Table2[[#This Row],[Current Month High]]/Table2[[#This Row],[Close Price]])-1</f>
        <v>8.6668433607208994E-2</v>
      </c>
      <c r="AI19">
        <v>8.6668433607209003</v>
      </c>
      <c r="AJ19">
        <v>201.037234042553</v>
      </c>
      <c r="AK19" t="str">
        <f>IF(AND(Table2[[#This Row],[20D EMA]]&gt;Table2[[#This Row],[50D EMA]],Table2[[#This Row],[50D EMA]]&gt;Table2[[#This Row],[200D EMA]]),"Uptrend","Downtrend/NoTrend")</f>
        <v>Uptrend</v>
      </c>
      <c r="AL19">
        <v>0.11</v>
      </c>
      <c r="AM19" t="s">
        <v>10439</v>
      </c>
      <c r="AN19">
        <v>6.69</v>
      </c>
      <c r="AO19" t="s">
        <v>10439</v>
      </c>
      <c r="AP19">
        <v>0.22739409658058901</v>
      </c>
      <c r="AQ19">
        <f>(Table2[[#This Row],[Sharpe Ratio]]-AVERAGE(Table2[Sharpe Ratio]))/_xlfn.STDEV.P(Table2[Sharpe Ratio])</f>
        <v>1.8859776971591518</v>
      </c>
      <c r="AR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8.5526499951425663</v>
      </c>
      <c r="AS19">
        <f>_xlfn.RANK.AVG(Table2[[#This Row],[1Y Return vs Nifty Z-Score]],Table2[1Y Return vs Nifty Z-Score])</f>
        <v>44</v>
      </c>
      <c r="AT19">
        <f>_xlfn.RANK.AVG(Table2[[#This Row],[6M Return vs Nifty Z-Score]],Table2[6M Return vs Nifty Z-Score])</f>
        <v>56</v>
      </c>
      <c r="AU19">
        <f>_xlfn.RANK.AVG(Table2[[#This Row],[Sharpe Ratio Z-Score]],Table2[Sharpe Ratio Z-Score])</f>
        <v>21</v>
      </c>
      <c r="AV19">
        <f>(Table2[[#This Row],[Rank 1Y]]+Table2[[#This Row],[Rank 6M]]+Table2[[#This Row],[Rank Sharpe]])/3</f>
        <v>40.333333333333336</v>
      </c>
    </row>
    <row r="20" spans="1:48" x14ac:dyDescent="0.3">
      <c r="A20" t="s">
        <v>434</v>
      </c>
      <c r="B20" t="s">
        <v>435</v>
      </c>
      <c r="C20" t="s">
        <v>10395</v>
      </c>
      <c r="D20" t="s">
        <v>436</v>
      </c>
      <c r="E20">
        <v>53946.802179705002</v>
      </c>
      <c r="F20">
        <v>3932.35</v>
      </c>
      <c r="G20">
        <v>193.952723448368</v>
      </c>
      <c r="H20">
        <f>(Table2[[#This Row],[1Y Return vs Nifty]]-AVERAGE(Table2[1Y Return vs Nifty]))/_xlfn.STDEV.P(Table2[1Y Return vs Nifty])</f>
        <v>2.7724397434810903</v>
      </c>
      <c r="I20">
        <v>41.591189463073199</v>
      </c>
      <c r="J20">
        <f>(Table2[[#This Row],[1M Return vs Nifty]]-AVERAGE(Table2[1M Return vs Nifty]))/_xlfn.STDEV.P(Table2[1M Return vs Nifty])</f>
        <v>4.3222688368795641</v>
      </c>
      <c r="K20">
        <v>52.828334353308101</v>
      </c>
      <c r="L20">
        <f>(Table2[[#This Row],[6M Return vs Nifty]]-AVERAGE(Table2[6M Return vs Nifty]))/_xlfn.STDEV.P(Table2[6M Return vs Nifty])</f>
        <v>1.1936770104771941</v>
      </c>
      <c r="M20">
        <v>31.088299699940301</v>
      </c>
      <c r="N20">
        <f>(Table2[[#This Row],[1W Return vs Nifty]]-AVERAGE(Table2[1W Return vs Nifty]))/_xlfn.STDEV.P(Table2[1W Return vs Nifty])</f>
        <v>6.5115147509409503</v>
      </c>
      <c r="O20">
        <v>3216.44</v>
      </c>
      <c r="P20">
        <v>2896.64617673561</v>
      </c>
      <c r="Q20">
        <v>2454.3454781495502</v>
      </c>
      <c r="R20">
        <v>80.189457361731499</v>
      </c>
      <c r="S20" s="2">
        <f>(Table2[[#This Row],[Close Price]]-Table2[[#This Row],[20D EMA]])/Table2[[#This Row],[20D EMA]]</f>
        <v>0.22257837858004498</v>
      </c>
      <c r="T20" s="2">
        <f>(Table2[[#This Row],[Close Price]]-Table2[[#This Row],[50D EMA]])/Table2[[#This Row],[50D EMA]]</f>
        <v>0.35755275586733259</v>
      </c>
      <c r="U20" s="2">
        <f>(Table2[[#This Row],[Close Price]]-Table2[[#This Row],[200D EMA]])/Table2[[#This Row],[200D EMA]]</f>
        <v>0.6021990526634371</v>
      </c>
      <c r="V20">
        <v>2.8618057637610299</v>
      </c>
      <c r="W20">
        <v>3896.05</v>
      </c>
      <c r="X20">
        <v>4200</v>
      </c>
      <c r="Y20">
        <v>3896.05</v>
      </c>
      <c r="Z20">
        <v>4200</v>
      </c>
      <c r="AA20">
        <v>2700.1</v>
      </c>
      <c r="AB20">
        <v>4200</v>
      </c>
      <c r="AC20" s="2">
        <f>(Table2[[#This Row],[Close Price]]/Table2[[#This Row],[Day Low]])-1</f>
        <v>9.3171288869495772E-3</v>
      </c>
      <c r="AD20" s="2">
        <f>(Table2[[#This Row],[Day High]]/Table2[[#This Row],[Close Price]])-1</f>
        <v>6.8063626076010575E-2</v>
      </c>
      <c r="AE20" s="2">
        <f>(Table2[[#This Row],[Close Price]]/Table2[[#This Row],[Current Week Low]])-1</f>
        <v>9.3171288869495772E-3</v>
      </c>
      <c r="AF20" s="2">
        <f>(Table2[[#This Row],[Current Week High]]/Table2[[#This Row],[Close Price]])-1</f>
        <v>6.8063626076010575E-2</v>
      </c>
      <c r="AG20" s="2">
        <f>(Table2[[#This Row],[Close Price]]/Table2[[#This Row],[Current Month Low]])-1</f>
        <v>0.45637198622273245</v>
      </c>
      <c r="AH20" s="2">
        <f>(Table2[[#This Row],[Current Month High]]/Table2[[#This Row],[Close Price]])-1</f>
        <v>6.8063626076010575E-2</v>
      </c>
      <c r="AI20">
        <v>6.8063626076010504</v>
      </c>
      <c r="AJ20">
        <v>238.60162741636799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0.53</v>
      </c>
      <c r="AM20" t="s">
        <v>10439</v>
      </c>
      <c r="AN20">
        <v>36.04</v>
      </c>
      <c r="AO20" t="s">
        <v>10439</v>
      </c>
      <c r="AP20">
        <v>0.20949676357636901</v>
      </c>
      <c r="AQ20">
        <f>(Table2[[#This Row],[Sharpe Ratio]]-AVERAGE(Table2[Sharpe Ratio]))/_xlfn.STDEV.P(Table2[Sharpe Ratio])</f>
        <v>1.6788017741925869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16.478702115971387</v>
      </c>
      <c r="AS20">
        <f>_xlfn.RANK.AVG(Table2[[#This Row],[1Y Return vs Nifty Z-Score]],Table2[1Y Return vs Nifty Z-Score])</f>
        <v>14</v>
      </c>
      <c r="AT20">
        <f>_xlfn.RANK.AVG(Table2[[#This Row],[6M Return vs Nifty Z-Score]],Table2[6M Return vs Nifty Z-Score])</f>
        <v>83</v>
      </c>
      <c r="AU20">
        <f>_xlfn.RANK.AVG(Table2[[#This Row],[Sharpe Ratio Z-Score]],Table2[Sharpe Ratio Z-Score])</f>
        <v>31</v>
      </c>
      <c r="AV20">
        <f>(Table2[[#This Row],[Rank 1Y]]+Table2[[#This Row],[Rank 6M]]+Table2[[#This Row],[Rank Sharpe]])/3</f>
        <v>42.666666666666664</v>
      </c>
    </row>
    <row r="21" spans="1:48" x14ac:dyDescent="0.3">
      <c r="A21" t="s">
        <v>797</v>
      </c>
      <c r="B21" t="s">
        <v>798</v>
      </c>
      <c r="C21" t="s">
        <v>10406</v>
      </c>
      <c r="D21" t="s">
        <v>316</v>
      </c>
      <c r="E21">
        <v>21256.269120000001</v>
      </c>
      <c r="F21">
        <v>1801.05</v>
      </c>
      <c r="G21">
        <v>94.3204822821817</v>
      </c>
      <c r="H21">
        <f>(Table2[[#This Row],[1Y Return vs Nifty]]-AVERAGE(Table2[1Y Return vs Nifty]))/_xlfn.STDEV.P(Table2[1Y Return vs Nifty])</f>
        <v>1.1438099524651733</v>
      </c>
      <c r="I21">
        <v>1.05936503102477</v>
      </c>
      <c r="J21">
        <f>(Table2[[#This Row],[1M Return vs Nifty]]-AVERAGE(Table2[1M Return vs Nifty]))/_xlfn.STDEV.P(Table2[1M Return vs Nifty])</f>
        <v>0.40782741885728357</v>
      </c>
      <c r="K21">
        <v>110.41946394122</v>
      </c>
      <c r="L21">
        <f>(Table2[[#This Row],[6M Return vs Nifty]]-AVERAGE(Table2[6M Return vs Nifty]))/_xlfn.STDEV.P(Table2[6M Return vs Nifty])</f>
        <v>2.9303248422890236</v>
      </c>
      <c r="M21">
        <v>2.15336062426901</v>
      </c>
      <c r="N21">
        <f>(Table2[[#This Row],[1W Return vs Nifty]]-AVERAGE(Table2[1W Return vs Nifty]))/_xlfn.STDEV.P(Table2[1W Return vs Nifty])</f>
        <v>0.9753287369295387</v>
      </c>
      <c r="O21">
        <v>1814.57</v>
      </c>
      <c r="P21">
        <v>1881.86092047596</v>
      </c>
      <c r="Q21">
        <v>1465.7629925835499</v>
      </c>
      <c r="R21">
        <v>61.436332276520197</v>
      </c>
      <c r="S21" s="2">
        <f>(Table2[[#This Row],[Close Price]]-Table2[[#This Row],[20D EMA]])/Table2[[#This Row],[20D EMA]]</f>
        <v>-7.4508010162187086E-3</v>
      </c>
      <c r="T21" s="2">
        <f>(Table2[[#This Row],[Close Price]]-Table2[[#This Row],[50D EMA]])/Table2[[#This Row],[50D EMA]]</f>
        <v>-4.2942025947125456E-2</v>
      </c>
      <c r="U21" s="2">
        <f>(Table2[[#This Row],[Close Price]]-Table2[[#This Row],[200D EMA]])/Table2[[#This Row],[200D EMA]]</f>
        <v>0.2287457174952098</v>
      </c>
      <c r="V21">
        <v>0.41733955184177601</v>
      </c>
      <c r="W21">
        <v>1794</v>
      </c>
      <c r="X21">
        <v>1874.2</v>
      </c>
      <c r="Y21">
        <v>1794</v>
      </c>
      <c r="Z21">
        <v>1874.2</v>
      </c>
      <c r="AA21">
        <v>1670.25</v>
      </c>
      <c r="AB21">
        <v>1994.95</v>
      </c>
      <c r="AC21" s="2">
        <f>(Table2[[#This Row],[Close Price]]/Table2[[#This Row],[Day Low]])-1</f>
        <v>3.9297658862875728E-3</v>
      </c>
      <c r="AD21" s="2">
        <f>(Table2[[#This Row],[Day High]]/Table2[[#This Row],[Close Price]])-1</f>
        <v>4.0615196690819255E-2</v>
      </c>
      <c r="AE21" s="2">
        <f>(Table2[[#This Row],[Close Price]]/Table2[[#This Row],[Current Week Low]])-1</f>
        <v>3.9297658862875728E-3</v>
      </c>
      <c r="AF21" s="2">
        <f>(Table2[[#This Row],[Current Week High]]/Table2[[#This Row],[Close Price]])-1</f>
        <v>4.0615196690819255E-2</v>
      </c>
      <c r="AG21" s="2">
        <f>(Table2[[#This Row],[Close Price]]/Table2[[#This Row],[Current Month Low]])-1</f>
        <v>7.8311629995509557E-2</v>
      </c>
      <c r="AH21" s="2">
        <f>(Table2[[#This Row],[Current Month High]]/Table2[[#This Row],[Close Price]])-1</f>
        <v>0.10765942089336789</v>
      </c>
      <c r="AI21">
        <v>57.341550762055398</v>
      </c>
      <c r="AJ21">
        <v>177.811198519204</v>
      </c>
      <c r="AK21" t="str">
        <f>IF(AND(Table2[[#This Row],[20D EMA]]&gt;Table2[[#This Row],[50D EMA]],Table2[[#This Row],[50D EMA]]&gt;Table2[[#This Row],[200D EMA]]),"Uptrend","Downtrend/NoTrend")</f>
        <v>Downtrend/NoTrend</v>
      </c>
      <c r="AL21">
        <v>-0.36</v>
      </c>
      <c r="AM21" t="s">
        <v>10438</v>
      </c>
      <c r="AN21">
        <v>-5.27</v>
      </c>
      <c r="AO21" t="s">
        <v>10438</v>
      </c>
      <c r="AP21">
        <v>0.19826415680673301</v>
      </c>
      <c r="AQ21">
        <f>(Table2[[#This Row],[Sharpe Ratio]]-AVERAGE(Table2[Sharpe Ratio]))/_xlfn.STDEV.P(Table2[Sharpe Ratio])</f>
        <v>1.5487753800772677</v>
      </c>
      <c r="AR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">
        <f>_xlfn.RANK.AVG(Table2[[#This Row],[1Y Return vs Nifty Z-Score]],Table2[1Y Return vs Nifty Z-Score])</f>
        <v>84</v>
      </c>
      <c r="AT21">
        <f>_xlfn.RANK.AVG(Table2[[#This Row],[6M Return vs Nifty Z-Score]],Table2[6M Return vs Nifty Z-Score])</f>
        <v>10</v>
      </c>
      <c r="AU21">
        <f>_xlfn.RANK.AVG(Table2[[#This Row],[Sharpe Ratio Z-Score]],Table2[Sharpe Ratio Z-Score])</f>
        <v>44</v>
      </c>
      <c r="AV21">
        <f>(Table2[[#This Row],[Rank 1Y]]+Table2[[#This Row],[Rank 6M]]+Table2[[#This Row],[Rank Sharpe]])/3</f>
        <v>46</v>
      </c>
    </row>
    <row r="22" spans="1:48" x14ac:dyDescent="0.3">
      <c r="A22" t="s">
        <v>314</v>
      </c>
      <c r="B22" t="s">
        <v>315</v>
      </c>
      <c r="C22" t="s">
        <v>10406</v>
      </c>
      <c r="D22" t="s">
        <v>316</v>
      </c>
      <c r="E22">
        <v>88221.222899999993</v>
      </c>
      <c r="F22">
        <v>4318.1499999999996</v>
      </c>
      <c r="G22">
        <v>68.275538970606405</v>
      </c>
      <c r="H22">
        <f>(Table2[[#This Row],[1Y Return vs Nifty]]-AVERAGE(Table2[1Y Return vs Nifty]))/_xlfn.STDEV.P(Table2[1Y Return vs Nifty])</f>
        <v>0.71806854500451112</v>
      </c>
      <c r="I22">
        <v>-6.8559705712485197</v>
      </c>
      <c r="J22">
        <f>(Table2[[#This Row],[1M Return vs Nifty]]-AVERAGE(Table2[1M Return vs Nifty]))/_xlfn.STDEV.P(Table2[1M Return vs Nifty])</f>
        <v>-0.35661183235455718</v>
      </c>
      <c r="K22">
        <v>112.123282710211</v>
      </c>
      <c r="L22">
        <f>(Table2[[#This Row],[6M Return vs Nifty]]-AVERAGE(Table2[6M Return vs Nifty]))/_xlfn.STDEV.P(Table2[6M Return vs Nifty])</f>
        <v>2.9817031221064347</v>
      </c>
      <c r="M22">
        <v>-0.93530521768628105</v>
      </c>
      <c r="N22">
        <f>(Table2[[#This Row],[1W Return vs Nifty]]-AVERAGE(Table2[1W Return vs Nifty]))/_xlfn.STDEV.P(Table2[1W Return vs Nifty])</f>
        <v>0.38436745681524997</v>
      </c>
      <c r="O22">
        <v>4358.96</v>
      </c>
      <c r="P22">
        <v>4415.75950413803</v>
      </c>
      <c r="Q22">
        <v>3405.7584742908102</v>
      </c>
      <c r="R22">
        <v>54.4059340139369</v>
      </c>
      <c r="S22" s="2">
        <f>(Table2[[#This Row],[Close Price]]-Table2[[#This Row],[20D EMA]])/Table2[[#This Row],[20D EMA]]</f>
        <v>-9.362324958247013E-3</v>
      </c>
      <c r="T22" s="2">
        <f>(Table2[[#This Row],[Close Price]]-Table2[[#This Row],[50D EMA]])/Table2[[#This Row],[50D EMA]]</f>
        <v>-2.2104805310742135E-2</v>
      </c>
      <c r="U22" s="2">
        <f>(Table2[[#This Row],[Close Price]]-Table2[[#This Row],[200D EMA]])/Table2[[#This Row],[200D EMA]]</f>
        <v>0.2678967203918296</v>
      </c>
      <c r="V22">
        <v>0.49637228999938399</v>
      </c>
      <c r="W22">
        <v>4310</v>
      </c>
      <c r="X22">
        <v>4425</v>
      </c>
      <c r="Y22">
        <v>4310</v>
      </c>
      <c r="Z22">
        <v>4425</v>
      </c>
      <c r="AA22">
        <v>3970</v>
      </c>
      <c r="AB22">
        <v>4925</v>
      </c>
      <c r="AC22" s="2">
        <f>(Table2[[#This Row],[Close Price]]/Table2[[#This Row],[Day Low]])-1</f>
        <v>1.8909512761020597E-3</v>
      </c>
      <c r="AD22" s="2">
        <f>(Table2[[#This Row],[Day High]]/Table2[[#This Row],[Close Price]])-1</f>
        <v>2.4744392853421004E-2</v>
      </c>
      <c r="AE22" s="2">
        <f>(Table2[[#This Row],[Close Price]]/Table2[[#This Row],[Current Week Low]])-1</f>
        <v>1.8909512761020597E-3</v>
      </c>
      <c r="AF22" s="2">
        <f>(Table2[[#This Row],[Current Week High]]/Table2[[#This Row],[Close Price]])-1</f>
        <v>2.4744392853421004E-2</v>
      </c>
      <c r="AG22" s="2">
        <f>(Table2[[#This Row],[Close Price]]/Table2[[#This Row],[Current Month Low]])-1</f>
        <v>8.7695214105793395E-2</v>
      </c>
      <c r="AH22" s="2">
        <f>(Table2[[#This Row],[Current Month High]]/Table2[[#This Row],[Close Price]])-1</f>
        <v>0.14053471972951392</v>
      </c>
      <c r="AI22">
        <v>35.706263098780703</v>
      </c>
      <c r="AJ22">
        <v>147.88461538461499</v>
      </c>
      <c r="AK22" t="str">
        <f>IF(AND(Table2[[#This Row],[20D EMA]]&gt;Table2[[#This Row],[50D EMA]],Table2[[#This Row],[50D EMA]]&gt;Table2[[#This Row],[200D EMA]]),"Uptrend","Downtrend/NoTrend")</f>
        <v>Downtrend/NoTrend</v>
      </c>
      <c r="AL22">
        <v>-0.26</v>
      </c>
      <c r="AM22" t="s">
        <v>10438</v>
      </c>
      <c r="AN22">
        <v>-5.7</v>
      </c>
      <c r="AO22" t="s">
        <v>10438</v>
      </c>
      <c r="AP22">
        <v>0.25811475177360799</v>
      </c>
      <c r="AQ22">
        <f>(Table2[[#This Row],[Sharpe Ratio]]-AVERAGE(Table2[Sharpe Ratio]))/_xlfn.STDEV.P(Table2[Sharpe Ratio])</f>
        <v>2.2415938156194049</v>
      </c>
      <c r="AR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">
        <f>_xlfn.RANK.AVG(Table2[[#This Row],[1Y Return vs Nifty Z-Score]],Table2[1Y Return vs Nifty Z-Score])</f>
        <v>133</v>
      </c>
      <c r="AT22">
        <f>_xlfn.RANK.AVG(Table2[[#This Row],[6M Return vs Nifty Z-Score]],Table2[6M Return vs Nifty Z-Score])</f>
        <v>8</v>
      </c>
      <c r="AU22">
        <f>_xlfn.RANK.AVG(Table2[[#This Row],[Sharpe Ratio Z-Score]],Table2[Sharpe Ratio Z-Score])</f>
        <v>8</v>
      </c>
      <c r="AV22">
        <f>(Table2[[#This Row],[Rank 1Y]]+Table2[[#This Row],[Rank 6M]]+Table2[[#This Row],[Rank Sharpe]])/3</f>
        <v>49.666666666666664</v>
      </c>
    </row>
    <row r="23" spans="1:48" x14ac:dyDescent="0.3">
      <c r="A23" t="s">
        <v>1289</v>
      </c>
      <c r="B23" t="s">
        <v>1290</v>
      </c>
      <c r="C23" t="s">
        <v>10395</v>
      </c>
      <c r="D23" t="s">
        <v>533</v>
      </c>
      <c r="E23">
        <v>9116.6047749999998</v>
      </c>
      <c r="F23">
        <v>464.2</v>
      </c>
      <c r="G23">
        <v>91.733521991085397</v>
      </c>
      <c r="H23">
        <f>(Table2[[#This Row],[1Y Return vs Nifty]]-AVERAGE(Table2[1Y Return vs Nifty]))/_xlfn.STDEV.P(Table2[1Y Return vs Nifty])</f>
        <v>1.1015224303845745</v>
      </c>
      <c r="I23">
        <v>1.89129102153698</v>
      </c>
      <c r="J23">
        <f>(Table2[[#This Row],[1M Return vs Nifty]]-AVERAGE(Table2[1M Return vs Nifty]))/_xlfn.STDEV.P(Table2[1M Return vs Nifty])</f>
        <v>0.48817232312996856</v>
      </c>
      <c r="K23">
        <v>60.024044061860899</v>
      </c>
      <c r="L23">
        <f>(Table2[[#This Row],[6M Return vs Nifty]]-AVERAGE(Table2[6M Return vs Nifty]))/_xlfn.STDEV.P(Table2[6M Return vs Nifty])</f>
        <v>1.4106620523251749</v>
      </c>
      <c r="M23">
        <v>-3.7166390914006402</v>
      </c>
      <c r="N23">
        <f>(Table2[[#This Row],[1W Return vs Nifty]]-AVERAGE(Table2[1W Return vs Nifty]))/_xlfn.STDEV.P(Table2[1W Return vs Nifty])</f>
        <v>-0.14779131675895646</v>
      </c>
      <c r="O23">
        <v>449.47</v>
      </c>
      <c r="P23">
        <v>424.52571132289103</v>
      </c>
      <c r="Q23">
        <v>341.10851215632601</v>
      </c>
      <c r="R23">
        <v>57.574274244046897</v>
      </c>
      <c r="S23" s="2">
        <f>(Table2[[#This Row],[Close Price]]-Table2[[#This Row],[20D EMA]])/Table2[[#This Row],[20D EMA]]</f>
        <v>3.277193138585436E-2</v>
      </c>
      <c r="T23" s="2">
        <f>(Table2[[#This Row],[Close Price]]-Table2[[#This Row],[50D EMA]])/Table2[[#This Row],[50D EMA]]</f>
        <v>9.3455561392212116E-2</v>
      </c>
      <c r="U23" s="2">
        <f>(Table2[[#This Row],[Close Price]]-Table2[[#This Row],[200D EMA]])/Table2[[#This Row],[200D EMA]]</f>
        <v>0.36085727402564083</v>
      </c>
      <c r="V23">
        <v>1.0499828709372501</v>
      </c>
      <c r="W23">
        <v>458.65</v>
      </c>
      <c r="X23">
        <v>465.3</v>
      </c>
      <c r="Y23">
        <v>458.65</v>
      </c>
      <c r="Z23">
        <v>465.3</v>
      </c>
      <c r="AA23">
        <v>441.1</v>
      </c>
      <c r="AB23">
        <v>471.9</v>
      </c>
      <c r="AC23" s="2">
        <f>(Table2[[#This Row],[Close Price]]/Table2[[#This Row],[Day Low]])-1</f>
        <v>1.2100730404447813E-2</v>
      </c>
      <c r="AD23" s="2">
        <f>(Table2[[#This Row],[Day High]]/Table2[[#This Row],[Close Price]])-1</f>
        <v>2.3696682464455776E-3</v>
      </c>
      <c r="AE23" s="2">
        <f>(Table2[[#This Row],[Close Price]]/Table2[[#This Row],[Current Week Low]])-1</f>
        <v>1.2100730404447813E-2</v>
      </c>
      <c r="AF23" s="2">
        <f>(Table2[[#This Row],[Current Week High]]/Table2[[#This Row],[Close Price]])-1</f>
        <v>2.3696682464455776E-3</v>
      </c>
      <c r="AG23" s="2">
        <f>(Table2[[#This Row],[Close Price]]/Table2[[#This Row],[Current Month Low]])-1</f>
        <v>5.2369077306733125E-2</v>
      </c>
      <c r="AH23" s="2">
        <f>(Table2[[#This Row],[Current Month High]]/Table2[[#This Row],[Close Price]])-1</f>
        <v>1.6587677725118377E-2</v>
      </c>
      <c r="AI23">
        <v>1.6587677725118299</v>
      </c>
      <c r="AJ23">
        <v>139.89664082687301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0.13</v>
      </c>
      <c r="AM23" t="s">
        <v>10439</v>
      </c>
      <c r="AN23">
        <v>1.74</v>
      </c>
      <c r="AO23" t="s">
        <v>10439</v>
      </c>
      <c r="AP23">
        <v>0.33709401455524102</v>
      </c>
      <c r="AQ23">
        <f>(Table2[[#This Row],[Sharpe Ratio]]-AVERAGE(Table2[Sharpe Ratio]))/_xlfn.STDEV.P(Table2[Sharpe Ratio])</f>
        <v>3.1558418579475851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6.0084073470283466</v>
      </c>
      <c r="AS23">
        <f>_xlfn.RANK.AVG(Table2[[#This Row],[1Y Return vs Nifty Z-Score]],Table2[1Y Return vs Nifty Z-Score])</f>
        <v>88</v>
      </c>
      <c r="AT23">
        <f>_xlfn.RANK.AVG(Table2[[#This Row],[6M Return vs Nifty Z-Score]],Table2[6M Return vs Nifty Z-Score])</f>
        <v>63</v>
      </c>
      <c r="AU23">
        <f>_xlfn.RANK.AVG(Table2[[#This Row],[Sharpe Ratio Z-Score]],Table2[Sharpe Ratio Z-Score])</f>
        <v>1</v>
      </c>
      <c r="AV23">
        <f>(Table2[[#This Row],[Rank 1Y]]+Table2[[#This Row],[Rank 6M]]+Table2[[#This Row],[Rank Sharpe]])/3</f>
        <v>50.666666666666664</v>
      </c>
    </row>
    <row r="24" spans="1:48" x14ac:dyDescent="0.3">
      <c r="A24" t="s">
        <v>636</v>
      </c>
      <c r="B24" t="s">
        <v>637</v>
      </c>
      <c r="C24" t="s">
        <v>10395</v>
      </c>
      <c r="D24" t="s">
        <v>197</v>
      </c>
      <c r="E24">
        <v>30804.387531820001</v>
      </c>
      <c r="F24">
        <v>14027.05</v>
      </c>
      <c r="G24">
        <v>118.28753655592099</v>
      </c>
      <c r="H24">
        <f>(Table2[[#This Row],[1Y Return vs Nifty]]-AVERAGE(Table2[1Y Return vs Nifty]))/_xlfn.STDEV.P(Table2[1Y Return vs Nifty])</f>
        <v>1.5355853269445998</v>
      </c>
      <c r="I24">
        <v>-0.26035941957536402</v>
      </c>
      <c r="J24">
        <f>(Table2[[#This Row],[1M Return vs Nifty]]-AVERAGE(Table2[1M Return vs Nifty]))/_xlfn.STDEV.P(Table2[1M Return vs Nifty])</f>
        <v>0.28037240980713263</v>
      </c>
      <c r="K24">
        <v>55.009137299888799</v>
      </c>
      <c r="L24">
        <f>(Table2[[#This Row],[6M Return vs Nifty]]-AVERAGE(Table2[6M Return vs Nifty]))/_xlfn.STDEV.P(Table2[6M Return vs Nifty])</f>
        <v>1.2594386431433322</v>
      </c>
      <c r="M24">
        <v>-4.3312284751068102</v>
      </c>
      <c r="N24">
        <f>(Table2[[#This Row],[1W Return vs Nifty]]-AVERAGE(Table2[1W Return vs Nifty]))/_xlfn.STDEV.P(Table2[1W Return vs Nifty])</f>
        <v>-0.26538206549133664</v>
      </c>
      <c r="O24">
        <v>14042.42</v>
      </c>
      <c r="P24">
        <v>13606.3649990381</v>
      </c>
      <c r="Q24">
        <v>10797.328349322899</v>
      </c>
      <c r="R24">
        <v>42.991272333851597</v>
      </c>
      <c r="S24" s="2">
        <f>(Table2[[#This Row],[Close Price]]-Table2[[#This Row],[20D EMA]])/Table2[[#This Row],[20D EMA]]</f>
        <v>-1.0945406845829138E-3</v>
      </c>
      <c r="T24" s="2">
        <f>(Table2[[#This Row],[Close Price]]-Table2[[#This Row],[50D EMA]])/Table2[[#This Row],[50D EMA]]</f>
        <v>3.0918250465252074E-2</v>
      </c>
      <c r="U24" s="2">
        <f>(Table2[[#This Row],[Close Price]]-Table2[[#This Row],[200D EMA]])/Table2[[#This Row],[200D EMA]]</f>
        <v>0.29912229638544208</v>
      </c>
      <c r="V24">
        <v>0.81286641502493995</v>
      </c>
      <c r="W24">
        <v>13830.2</v>
      </c>
      <c r="X24">
        <v>14074.65</v>
      </c>
      <c r="Y24">
        <v>13830.2</v>
      </c>
      <c r="Z24">
        <v>14074.65</v>
      </c>
      <c r="AA24">
        <v>13578.05</v>
      </c>
      <c r="AB24">
        <v>14698.95</v>
      </c>
      <c r="AC24" s="2">
        <f>(Table2[[#This Row],[Close Price]]/Table2[[#This Row],[Day Low]])-1</f>
        <v>1.423334442018187E-2</v>
      </c>
      <c r="AD24" s="2">
        <f>(Table2[[#This Row],[Day High]]/Table2[[#This Row],[Close Price]])-1</f>
        <v>3.3934433826072752E-3</v>
      </c>
      <c r="AE24" s="2">
        <f>(Table2[[#This Row],[Close Price]]/Table2[[#This Row],[Current Week Low]])-1</f>
        <v>1.423334442018187E-2</v>
      </c>
      <c r="AF24" s="2">
        <f>(Table2[[#This Row],[Current Week High]]/Table2[[#This Row],[Close Price]])-1</f>
        <v>3.3934433826072752E-3</v>
      </c>
      <c r="AG24" s="2">
        <f>(Table2[[#This Row],[Close Price]]/Table2[[#This Row],[Current Month Low]])-1</f>
        <v>3.3068076785694567E-2</v>
      </c>
      <c r="AH24" s="2">
        <f>(Table2[[#This Row],[Current Month High]]/Table2[[#This Row],[Close Price]])-1</f>
        <v>4.7900306907011858E-2</v>
      </c>
      <c r="AI24">
        <v>6.8649502211797797</v>
      </c>
      <c r="AJ24">
        <v>171.70251711814601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-0.04</v>
      </c>
      <c r="AM24" t="s">
        <v>10438</v>
      </c>
      <c r="AN24">
        <v>-0.81</v>
      </c>
      <c r="AO24" t="s">
        <v>10438</v>
      </c>
      <c r="AP24">
        <v>0.21540918578974599</v>
      </c>
      <c r="AQ24">
        <f>(Table2[[#This Row],[Sharpe Ratio]]-AVERAGE(Table2[Sharpe Ratio]))/_xlfn.STDEV.P(Table2[Sharpe Ratio])</f>
        <v>1.7472427831817796</v>
      </c>
      <c r="AR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4.5572570975855076</v>
      </c>
      <c r="AS24">
        <f>_xlfn.RANK.AVG(Table2[[#This Row],[1Y Return vs Nifty Z-Score]],Table2[1Y Return vs Nifty Z-Score])</f>
        <v>61</v>
      </c>
      <c r="AT24">
        <f>_xlfn.RANK.AVG(Table2[[#This Row],[6M Return vs Nifty Z-Score]],Table2[6M Return vs Nifty Z-Score])</f>
        <v>75</v>
      </c>
      <c r="AU24">
        <f>_xlfn.RANK.AVG(Table2[[#This Row],[Sharpe Ratio Z-Score]],Table2[Sharpe Ratio Z-Score])</f>
        <v>25</v>
      </c>
      <c r="AV24">
        <f>(Table2[[#This Row],[Rank 1Y]]+Table2[[#This Row],[Rank 6M]]+Table2[[#This Row],[Rank Sharpe]])/3</f>
        <v>53.666666666666664</v>
      </c>
    </row>
    <row r="25" spans="1:48" x14ac:dyDescent="0.3">
      <c r="A25" t="s">
        <v>983</v>
      </c>
      <c r="B25" t="s">
        <v>984</v>
      </c>
      <c r="C25" t="s">
        <v>10406</v>
      </c>
      <c r="D25" t="s">
        <v>144</v>
      </c>
      <c r="E25">
        <v>15311.77921592</v>
      </c>
      <c r="F25">
        <v>1696.05</v>
      </c>
      <c r="G25">
        <v>93.487963420960497</v>
      </c>
      <c r="H25">
        <f>(Table2[[#This Row],[1Y Return vs Nifty]]-AVERAGE(Table2[1Y Return vs Nifty]))/_xlfn.STDEV.P(Table2[1Y Return vs Nifty])</f>
        <v>1.1302012550887295</v>
      </c>
      <c r="I25">
        <v>-8.1290391915249707</v>
      </c>
      <c r="J25">
        <f>(Table2[[#This Row],[1M Return vs Nifty]]-AVERAGE(Table2[1M Return vs Nifty]))/_xlfn.STDEV.P(Table2[1M Return vs Nifty])</f>
        <v>-0.47956096195885628</v>
      </c>
      <c r="K25">
        <v>73.232430956643796</v>
      </c>
      <c r="L25">
        <f>(Table2[[#This Row],[6M Return vs Nifty]]-AVERAGE(Table2[6M Return vs Nifty]))/_xlfn.STDEV.P(Table2[6M Return vs Nifty])</f>
        <v>1.8089580508008003</v>
      </c>
      <c r="M25">
        <v>-1.30845361251412</v>
      </c>
      <c r="N25">
        <f>(Table2[[#This Row],[1W Return vs Nifty]]-AVERAGE(Table2[1W Return vs Nifty]))/_xlfn.STDEV.P(Table2[1W Return vs Nifty])</f>
        <v>0.31297214752518671</v>
      </c>
      <c r="O25">
        <v>1677.92</v>
      </c>
      <c r="P25">
        <v>1595.2286982661701</v>
      </c>
      <c r="Q25">
        <v>1188.86390643499</v>
      </c>
      <c r="R25">
        <v>57.828839593257101</v>
      </c>
      <c r="S25" s="2">
        <f>(Table2[[#This Row],[Close Price]]-Table2[[#This Row],[20D EMA]])/Table2[[#This Row],[20D EMA]]</f>
        <v>1.0805044340612116E-2</v>
      </c>
      <c r="T25" s="2">
        <f>(Table2[[#This Row],[Close Price]]-Table2[[#This Row],[50D EMA]])/Table2[[#This Row],[50D EMA]]</f>
        <v>6.3201785326085835E-2</v>
      </c>
      <c r="U25" s="2">
        <f>(Table2[[#This Row],[Close Price]]-Table2[[#This Row],[200D EMA]])/Table2[[#This Row],[200D EMA]]</f>
        <v>0.42661408998940298</v>
      </c>
      <c r="V25">
        <v>0.61805514285626795</v>
      </c>
      <c r="W25">
        <v>1687</v>
      </c>
      <c r="X25">
        <v>1731</v>
      </c>
      <c r="Y25">
        <v>1687</v>
      </c>
      <c r="Z25">
        <v>1731</v>
      </c>
      <c r="AA25">
        <v>1576</v>
      </c>
      <c r="AB25">
        <v>1738</v>
      </c>
      <c r="AC25" s="2">
        <f>(Table2[[#This Row],[Close Price]]/Table2[[#This Row],[Day Low]])-1</f>
        <v>5.3645524599881256E-3</v>
      </c>
      <c r="AD25" s="2">
        <f>(Table2[[#This Row],[Day High]]/Table2[[#This Row],[Close Price]])-1</f>
        <v>2.0606703811798077E-2</v>
      </c>
      <c r="AE25" s="2">
        <f>(Table2[[#This Row],[Close Price]]/Table2[[#This Row],[Current Week Low]])-1</f>
        <v>5.3645524599881256E-3</v>
      </c>
      <c r="AF25" s="2">
        <f>(Table2[[#This Row],[Current Week High]]/Table2[[#This Row],[Close Price]])-1</f>
        <v>2.0606703811798077E-2</v>
      </c>
      <c r="AG25" s="2">
        <f>(Table2[[#This Row],[Close Price]]/Table2[[#This Row],[Current Month Low]])-1</f>
        <v>7.6173857868020223E-2</v>
      </c>
      <c r="AH25" s="2">
        <f>(Table2[[#This Row],[Current Month High]]/Table2[[#This Row],[Close Price]])-1</f>
        <v>2.4733940626750384E-2</v>
      </c>
      <c r="AI25">
        <v>16.152236077945801</v>
      </c>
      <c r="AJ25">
        <v>160.93076923076899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0.06</v>
      </c>
      <c r="AM25" t="s">
        <v>10439</v>
      </c>
      <c r="AN25">
        <v>1.36</v>
      </c>
      <c r="AO25" t="s">
        <v>10439</v>
      </c>
      <c r="AP25">
        <v>0.203227475481673</v>
      </c>
      <c r="AQ25">
        <f>(Table2[[#This Row],[Sharpe Ratio]]-AVERAGE(Table2[Sharpe Ratio]))/_xlfn.STDEV.P(Table2[Sharpe Ratio])</f>
        <v>1.6062297576214204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4.3788002490772806</v>
      </c>
      <c r="AS25">
        <f>_xlfn.RANK.AVG(Table2[[#This Row],[1Y Return vs Nifty Z-Score]],Table2[1Y Return vs Nifty Z-Score])</f>
        <v>85</v>
      </c>
      <c r="AT25">
        <f>_xlfn.RANK.AVG(Table2[[#This Row],[6M Return vs Nifty Z-Score]],Table2[6M Return vs Nifty Z-Score])</f>
        <v>42</v>
      </c>
      <c r="AU25">
        <f>_xlfn.RANK.AVG(Table2[[#This Row],[Sharpe Ratio Z-Score]],Table2[Sharpe Ratio Z-Score])</f>
        <v>37</v>
      </c>
      <c r="AV25">
        <f>(Table2[[#This Row],[Rank 1Y]]+Table2[[#This Row],[Rank 6M]]+Table2[[#This Row],[Rank Sharpe]])/3</f>
        <v>54.666666666666664</v>
      </c>
    </row>
    <row r="26" spans="1:48" x14ac:dyDescent="0.3">
      <c r="A26" t="s">
        <v>432</v>
      </c>
      <c r="B26" t="s">
        <v>433</v>
      </c>
      <c r="C26" t="s">
        <v>10406</v>
      </c>
      <c r="D26" t="s">
        <v>164</v>
      </c>
      <c r="E26">
        <v>54263.801402999998</v>
      </c>
      <c r="F26">
        <v>12722.85</v>
      </c>
      <c r="G26">
        <v>172.273484526468</v>
      </c>
      <c r="H26">
        <f>(Table2[[#This Row],[1Y Return vs Nifty]]-AVERAGE(Table2[1Y Return vs Nifty]))/_xlfn.STDEV.P(Table2[1Y Return vs Nifty])</f>
        <v>2.4180619442718427</v>
      </c>
      <c r="I26">
        <v>1.7589823353945</v>
      </c>
      <c r="J26">
        <f>(Table2[[#This Row],[1M Return vs Nifty]]-AVERAGE(Table2[1M Return vs Nifty]))/_xlfn.STDEV.P(Table2[1M Return vs Nifty])</f>
        <v>0.47539434907482786</v>
      </c>
      <c r="K26">
        <v>64.747655028341399</v>
      </c>
      <c r="L26">
        <f>(Table2[[#This Row],[6M Return vs Nifty]]-AVERAGE(Table2[6M Return vs Nifty]))/_xlfn.STDEV.P(Table2[6M Return vs Nifty])</f>
        <v>1.5531015009339892</v>
      </c>
      <c r="M26">
        <v>-2.2531835666878002</v>
      </c>
      <c r="N26">
        <f>(Table2[[#This Row],[1W Return vs Nifty]]-AVERAGE(Table2[1W Return vs Nifty]))/_xlfn.STDEV.P(Table2[1W Return vs Nifty])</f>
        <v>0.13221487184418962</v>
      </c>
      <c r="O26">
        <v>12389.72</v>
      </c>
      <c r="P26">
        <v>12003.041538985801</v>
      </c>
      <c r="Q26">
        <v>9481.5647373290103</v>
      </c>
      <c r="R26">
        <v>61.080636193321197</v>
      </c>
      <c r="S26" s="2">
        <f>(Table2[[#This Row],[Close Price]]-Table2[[#This Row],[20D EMA]])/Table2[[#This Row],[20D EMA]]</f>
        <v>2.688761327939623E-2</v>
      </c>
      <c r="T26" s="2">
        <f>(Table2[[#This Row],[Close Price]]-Table2[[#This Row],[50D EMA]])/Table2[[#This Row],[50D EMA]]</f>
        <v>5.996883862113335E-2</v>
      </c>
      <c r="U26" s="2">
        <f>(Table2[[#This Row],[Close Price]]-Table2[[#This Row],[200D EMA]])/Table2[[#This Row],[200D EMA]]</f>
        <v>0.34185130328858265</v>
      </c>
      <c r="V26">
        <v>0.809950795008886</v>
      </c>
      <c r="W26">
        <v>12656</v>
      </c>
      <c r="X26">
        <v>13040</v>
      </c>
      <c r="Y26">
        <v>12656</v>
      </c>
      <c r="Z26">
        <v>13040</v>
      </c>
      <c r="AA26">
        <v>11210</v>
      </c>
      <c r="AB26">
        <v>13533.15</v>
      </c>
      <c r="AC26" s="2">
        <f>(Table2[[#This Row],[Close Price]]/Table2[[#This Row],[Day Low]])-1</f>
        <v>5.2820796460177899E-3</v>
      </c>
      <c r="AD26" s="2">
        <f>(Table2[[#This Row],[Day High]]/Table2[[#This Row],[Close Price]])-1</f>
        <v>2.4927590909269437E-2</v>
      </c>
      <c r="AE26" s="2">
        <f>(Table2[[#This Row],[Close Price]]/Table2[[#This Row],[Current Week Low]])-1</f>
        <v>5.2820796460177899E-3</v>
      </c>
      <c r="AF26" s="2">
        <f>(Table2[[#This Row],[Current Week High]]/Table2[[#This Row],[Close Price]])-1</f>
        <v>2.4927590909269437E-2</v>
      </c>
      <c r="AG26" s="2">
        <f>(Table2[[#This Row],[Close Price]]/Table2[[#This Row],[Current Month Low]])-1</f>
        <v>0.13495539696699388</v>
      </c>
      <c r="AH26" s="2">
        <f>(Table2[[#This Row],[Current Month High]]/Table2[[#This Row],[Close Price]])-1</f>
        <v>6.3688560346148781E-2</v>
      </c>
      <c r="AI26">
        <v>13.0407102182294</v>
      </c>
      <c r="AJ26">
        <v>226.57024050925301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-0.12</v>
      </c>
      <c r="AM26" t="s">
        <v>10438</v>
      </c>
      <c r="AN26">
        <v>8.14</v>
      </c>
      <c r="AO26" t="s">
        <v>10439</v>
      </c>
      <c r="AP26">
        <v>0.17249500888625699</v>
      </c>
      <c r="AQ26">
        <f>(Table2[[#This Row],[Sharpe Ratio]]-AVERAGE(Table2[Sharpe Ratio]))/_xlfn.STDEV.P(Table2[Sharpe Ratio])</f>
        <v>1.2504769127454183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5.8292495788702681</v>
      </c>
      <c r="AS26">
        <f>_xlfn.RANK.AVG(Table2[[#This Row],[1Y Return vs Nifty Z-Score]],Table2[1Y Return vs Nifty Z-Score])</f>
        <v>29</v>
      </c>
      <c r="AT26">
        <f>_xlfn.RANK.AVG(Table2[[#This Row],[6M Return vs Nifty Z-Score]],Table2[6M Return vs Nifty Z-Score])</f>
        <v>55</v>
      </c>
      <c r="AU26">
        <f>_xlfn.RANK.AVG(Table2[[#This Row],[Sharpe Ratio Z-Score]],Table2[Sharpe Ratio Z-Score])</f>
        <v>81</v>
      </c>
      <c r="AV26">
        <f>(Table2[[#This Row],[Rank 1Y]]+Table2[[#This Row],[Rank 6M]]+Table2[[#This Row],[Rank Sharpe]])/3</f>
        <v>55</v>
      </c>
    </row>
    <row r="27" spans="1:48" x14ac:dyDescent="0.3">
      <c r="A27" t="s">
        <v>839</v>
      </c>
      <c r="B27" t="s">
        <v>840</v>
      </c>
      <c r="C27" t="s">
        <v>10408</v>
      </c>
      <c r="D27" t="s">
        <v>278</v>
      </c>
      <c r="E27">
        <v>19561.999452299999</v>
      </c>
      <c r="F27">
        <v>522.35</v>
      </c>
      <c r="G27">
        <v>192.79999822781599</v>
      </c>
      <c r="H27">
        <f>(Table2[[#This Row],[1Y Return vs Nifty]]-AVERAGE(Table2[1Y Return vs Nifty]))/_xlfn.STDEV.P(Table2[1Y Return vs Nifty])</f>
        <v>2.7535968206172465</v>
      </c>
      <c r="I27">
        <v>10.4286487665302</v>
      </c>
      <c r="J27">
        <f>(Table2[[#This Row],[1M Return vs Nifty]]-AVERAGE(Table2[1M Return vs Nifty]))/_xlfn.STDEV.P(Table2[1M Return vs Nifty])</f>
        <v>1.3126845977625021</v>
      </c>
      <c r="K27">
        <v>82.286546465157798</v>
      </c>
      <c r="L27">
        <f>(Table2[[#This Row],[6M Return vs Nifty]]-AVERAGE(Table2[6M Return vs Nifty]))/_xlfn.STDEV.P(Table2[6M Return vs Nifty])</f>
        <v>2.0819829103467931</v>
      </c>
      <c r="M27">
        <v>4.9773923744467803</v>
      </c>
      <c r="N27">
        <f>(Table2[[#This Row],[1W Return vs Nifty]]-AVERAGE(Table2[1W Return vs Nifty]))/_xlfn.STDEV.P(Table2[1W Return vs Nifty])</f>
        <v>1.5156569898272207</v>
      </c>
      <c r="O27">
        <v>488.45</v>
      </c>
      <c r="P27">
        <v>428.68064278337999</v>
      </c>
      <c r="Q27">
        <v>315.74616323902598</v>
      </c>
      <c r="R27">
        <v>63.808323146028897</v>
      </c>
      <c r="S27" s="2">
        <f>(Table2[[#This Row],[Close Price]]-Table2[[#This Row],[20D EMA]])/Table2[[#This Row],[20D EMA]]</f>
        <v>6.9403214249155562E-2</v>
      </c>
      <c r="T27" s="2">
        <f>(Table2[[#This Row],[Close Price]]-Table2[[#This Row],[50D EMA]])/Table2[[#This Row],[50D EMA]]</f>
        <v>0.21850615089226885</v>
      </c>
      <c r="U27" s="2">
        <f>(Table2[[#This Row],[Close Price]]-Table2[[#This Row],[200D EMA]])/Table2[[#This Row],[200D EMA]]</f>
        <v>0.65433522498441554</v>
      </c>
      <c r="V27">
        <v>0.59853488584010495</v>
      </c>
      <c r="W27">
        <v>515.54999999999995</v>
      </c>
      <c r="X27">
        <v>527</v>
      </c>
      <c r="Y27">
        <v>515.54999999999995</v>
      </c>
      <c r="Z27">
        <v>527</v>
      </c>
      <c r="AA27">
        <v>460</v>
      </c>
      <c r="AB27">
        <v>541.95000000000005</v>
      </c>
      <c r="AC27" s="2">
        <f>(Table2[[#This Row],[Close Price]]/Table2[[#This Row],[Day Low]])-1</f>
        <v>1.3189797303850392E-2</v>
      </c>
      <c r="AD27" s="2">
        <f>(Table2[[#This Row],[Day High]]/Table2[[#This Row],[Close Price]])-1</f>
        <v>8.9020771513352859E-3</v>
      </c>
      <c r="AE27" s="2">
        <f>(Table2[[#This Row],[Close Price]]/Table2[[#This Row],[Current Week Low]])-1</f>
        <v>1.3189797303850392E-2</v>
      </c>
      <c r="AF27" s="2">
        <f>(Table2[[#This Row],[Current Week High]]/Table2[[#This Row],[Close Price]])-1</f>
        <v>8.9020771513352859E-3</v>
      </c>
      <c r="AG27" s="2">
        <f>(Table2[[#This Row],[Close Price]]/Table2[[#This Row],[Current Month Low]])-1</f>
        <v>0.13554347826086954</v>
      </c>
      <c r="AH27" s="2">
        <f>(Table2[[#This Row],[Current Month High]]/Table2[[#This Row],[Close Price]])-1</f>
        <v>3.7522733799176811E-2</v>
      </c>
      <c r="AI27">
        <v>3.7522733799176802</v>
      </c>
      <c r="AJ27">
        <v>225.35035814387999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0.97</v>
      </c>
      <c r="AM27" t="s">
        <v>10439</v>
      </c>
      <c r="AN27">
        <v>6.34</v>
      </c>
      <c r="AO27" t="s">
        <v>10439</v>
      </c>
      <c r="AP27">
        <v>0.147873576657784</v>
      </c>
      <c r="AQ27">
        <f>(Table2[[#This Row],[Sharpe Ratio]]-AVERAGE(Table2[Sharpe Ratio]))/_xlfn.STDEV.P(Table2[Sharpe Ratio])</f>
        <v>0.96546417115482164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8.629385489708584</v>
      </c>
      <c r="AS27">
        <f>_xlfn.RANK.AVG(Table2[[#This Row],[1Y Return vs Nifty Z-Score]],Table2[1Y Return vs Nifty Z-Score])</f>
        <v>18</v>
      </c>
      <c r="AT27">
        <f>_xlfn.RANK.AVG(Table2[[#This Row],[6M Return vs Nifty Z-Score]],Table2[6M Return vs Nifty Z-Score])</f>
        <v>26</v>
      </c>
      <c r="AU27">
        <f>_xlfn.RANK.AVG(Table2[[#This Row],[Sharpe Ratio Z-Score]],Table2[Sharpe Ratio Z-Score])</f>
        <v>122</v>
      </c>
      <c r="AV27">
        <f>(Table2[[#This Row],[Rank 1Y]]+Table2[[#This Row],[Rank 6M]]+Table2[[#This Row],[Rank Sharpe]])/3</f>
        <v>55.333333333333336</v>
      </c>
    </row>
    <row r="28" spans="1:48" x14ac:dyDescent="0.3">
      <c r="A28" t="s">
        <v>1237</v>
      </c>
      <c r="B28" t="s">
        <v>1238</v>
      </c>
      <c r="C28" t="s">
        <v>10395</v>
      </c>
      <c r="D28" t="s">
        <v>407</v>
      </c>
      <c r="E28">
        <v>9697.9947843649898</v>
      </c>
      <c r="F28">
        <v>320.14999999999998</v>
      </c>
      <c r="G28">
        <v>278.080538466821</v>
      </c>
      <c r="H28">
        <f>(Table2[[#This Row],[1Y Return vs Nifty]]-AVERAGE(Table2[1Y Return vs Nifty]))/_xlfn.STDEV.P(Table2[1Y Return vs Nifty])</f>
        <v>4.1476277768767407</v>
      </c>
      <c r="I28">
        <v>15.9844459862619</v>
      </c>
      <c r="J28">
        <f>(Table2[[#This Row],[1M Return vs Nifty]]-AVERAGE(Table2[1M Return vs Nifty]))/_xlfn.STDEV.P(Table2[1M Return vs Nifty])</f>
        <v>1.8492467449589858</v>
      </c>
      <c r="K28">
        <v>165.30462674545001</v>
      </c>
      <c r="L28">
        <f>(Table2[[#This Row],[6M Return vs Nifty]]-AVERAGE(Table2[6M Return vs Nifty]))/_xlfn.STDEV.P(Table2[6M Return vs Nifty])</f>
        <v>4.5853748415620315</v>
      </c>
      <c r="M28">
        <v>-2.80509944985385</v>
      </c>
      <c r="N28">
        <f>(Table2[[#This Row],[1W Return vs Nifty]]-AVERAGE(Table2[1W Return vs Nifty]))/_xlfn.STDEV.P(Table2[1W Return vs Nifty])</f>
        <v>2.661558285644346E-2</v>
      </c>
      <c r="O28">
        <v>301.31</v>
      </c>
      <c r="P28">
        <v>264.48695472472099</v>
      </c>
      <c r="Q28">
        <v>190.881802624058</v>
      </c>
      <c r="R28">
        <v>54.408633283458002</v>
      </c>
      <c r="S28" s="2">
        <f>(Table2[[#This Row],[Close Price]]-Table2[[#This Row],[20D EMA]])/Table2[[#This Row],[20D EMA]]</f>
        <v>6.2526965583618116E-2</v>
      </c>
      <c r="T28" s="2">
        <f>(Table2[[#This Row],[Close Price]]-Table2[[#This Row],[50D EMA]])/Table2[[#This Row],[50D EMA]]</f>
        <v>0.21045667576766988</v>
      </c>
      <c r="U28" s="2">
        <f>(Table2[[#This Row],[Close Price]]-Table2[[#This Row],[200D EMA]])/Table2[[#This Row],[200D EMA]]</f>
        <v>0.67721592943323095</v>
      </c>
      <c r="V28">
        <v>0.84165851743914499</v>
      </c>
      <c r="W28">
        <v>315.14999999999998</v>
      </c>
      <c r="X28">
        <v>329</v>
      </c>
      <c r="Y28">
        <v>315.14999999999998</v>
      </c>
      <c r="Z28">
        <v>329</v>
      </c>
      <c r="AA28">
        <v>268.25</v>
      </c>
      <c r="AB28">
        <v>348</v>
      </c>
      <c r="AC28" s="2">
        <f>(Table2[[#This Row],[Close Price]]/Table2[[#This Row],[Day Low]])-1</f>
        <v>1.5865460891638872E-2</v>
      </c>
      <c r="AD28" s="2">
        <f>(Table2[[#This Row],[Day High]]/Table2[[#This Row],[Close Price]])-1</f>
        <v>2.7643292206778192E-2</v>
      </c>
      <c r="AE28" s="2">
        <f>(Table2[[#This Row],[Close Price]]/Table2[[#This Row],[Current Week Low]])-1</f>
        <v>1.5865460891638872E-2</v>
      </c>
      <c r="AF28" s="2">
        <f>(Table2[[#This Row],[Current Week High]]/Table2[[#This Row],[Close Price]])-1</f>
        <v>2.7643292206778192E-2</v>
      </c>
      <c r="AG28" s="2">
        <f>(Table2[[#This Row],[Close Price]]/Table2[[#This Row],[Current Month Low]])-1</f>
        <v>0.19347623485554521</v>
      </c>
      <c r="AH28" s="2">
        <f>(Table2[[#This Row],[Current Month High]]/Table2[[#This Row],[Close Price]])-1</f>
        <v>8.699047321568032E-2</v>
      </c>
      <c r="AI28">
        <v>8.6990473215680293</v>
      </c>
      <c r="AJ28">
        <v>315.77922077922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0.48</v>
      </c>
      <c r="AM28" t="s">
        <v>10439</v>
      </c>
      <c r="AN28">
        <v>-5.3</v>
      </c>
      <c r="AO28" t="s">
        <v>10438</v>
      </c>
      <c r="AP28">
        <v>0.12641373736640199</v>
      </c>
      <c r="AQ28">
        <f>(Table2[[#This Row],[Sharpe Ratio]]-AVERAGE(Table2[Sharpe Ratio]))/_xlfn.STDEV.P(Table2[Sharpe Ratio])</f>
        <v>0.71704939277091895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11.325914339025122</v>
      </c>
      <c r="AS28">
        <f>_xlfn.RANK.AVG(Table2[[#This Row],[1Y Return vs Nifty Z-Score]],Table2[1Y Return vs Nifty Z-Score])</f>
        <v>3</v>
      </c>
      <c r="AT28">
        <f>_xlfn.RANK.AVG(Table2[[#This Row],[6M Return vs Nifty Z-Score]],Table2[6M Return vs Nifty Z-Score])</f>
        <v>3</v>
      </c>
      <c r="AU28">
        <f>_xlfn.RANK.AVG(Table2[[#This Row],[Sharpe Ratio Z-Score]],Table2[Sharpe Ratio Z-Score])</f>
        <v>170</v>
      </c>
      <c r="AV28">
        <f>(Table2[[#This Row],[Rank 1Y]]+Table2[[#This Row],[Rank 6M]]+Table2[[#This Row],[Rank Sharpe]])/3</f>
        <v>58.666666666666664</v>
      </c>
    </row>
    <row r="29" spans="1:48" x14ac:dyDescent="0.3">
      <c r="A29" t="s">
        <v>866</v>
      </c>
      <c r="B29" t="s">
        <v>867</v>
      </c>
      <c r="C29" t="s">
        <v>10395</v>
      </c>
      <c r="D29" t="s">
        <v>141</v>
      </c>
      <c r="E29">
        <v>18582.632372610002</v>
      </c>
      <c r="F29">
        <v>70.67</v>
      </c>
      <c r="G29">
        <v>187.93111870679601</v>
      </c>
      <c r="H29">
        <f>(Table2[[#This Row],[1Y Return vs Nifty]]-AVERAGE(Table2[1Y Return vs Nifty]))/_xlfn.STDEV.P(Table2[1Y Return vs Nifty])</f>
        <v>2.674008103712104</v>
      </c>
      <c r="I29">
        <v>-5.7179622856029102</v>
      </c>
      <c r="J29">
        <f>(Table2[[#This Row],[1M Return vs Nifty]]-AVERAGE(Table2[1M Return vs Nifty]))/_xlfn.STDEV.P(Table2[1M Return vs Nifty])</f>
        <v>-0.24670642272139476</v>
      </c>
      <c r="K29">
        <v>64.750645270290306</v>
      </c>
      <c r="L29">
        <f>(Table2[[#This Row],[6M Return vs Nifty]]-AVERAGE(Table2[6M Return vs Nifty]))/_xlfn.STDEV.P(Table2[6M Return vs Nifty])</f>
        <v>1.5531916710215412</v>
      </c>
      <c r="M29">
        <v>-4.5898163262553897</v>
      </c>
      <c r="N29">
        <f>(Table2[[#This Row],[1W Return vs Nifty]]-AVERAGE(Table2[1W Return vs Nifty]))/_xlfn.STDEV.P(Table2[1W Return vs Nifty])</f>
        <v>-0.3148582520897637</v>
      </c>
      <c r="O29">
        <v>71.650000000000006</v>
      </c>
      <c r="P29">
        <v>70.911803492087202</v>
      </c>
      <c r="Q29">
        <v>55.478060925540703</v>
      </c>
      <c r="R29">
        <v>48.291115916434599</v>
      </c>
      <c r="S29" s="2">
        <f>(Table2[[#This Row],[Close Price]]-Table2[[#This Row],[20D EMA]])/Table2[[#This Row],[20D EMA]]</f>
        <v>-1.3677599441730689E-2</v>
      </c>
      <c r="T29" s="2">
        <f>(Table2[[#This Row],[Close Price]]-Table2[[#This Row],[50D EMA]])/Table2[[#This Row],[50D EMA]]</f>
        <v>-3.4099188030689742E-3</v>
      </c>
      <c r="U29" s="2">
        <f>(Table2[[#This Row],[Close Price]]-Table2[[#This Row],[200D EMA]])/Table2[[#This Row],[200D EMA]]</f>
        <v>0.27383687931791634</v>
      </c>
      <c r="V29">
        <v>0.46972470318756299</v>
      </c>
      <c r="W29">
        <v>70.16</v>
      </c>
      <c r="X29">
        <v>71.66</v>
      </c>
      <c r="Y29">
        <v>70.16</v>
      </c>
      <c r="Z29">
        <v>71.66</v>
      </c>
      <c r="AA29">
        <v>67.900000000000006</v>
      </c>
      <c r="AB29">
        <v>75.75</v>
      </c>
      <c r="AC29" s="2">
        <f>(Table2[[#This Row],[Close Price]]/Table2[[#This Row],[Day Low]])-1</f>
        <v>7.2690992018245026E-3</v>
      </c>
      <c r="AD29" s="2">
        <f>(Table2[[#This Row],[Day High]]/Table2[[#This Row],[Close Price]])-1</f>
        <v>1.4008773171076738E-2</v>
      </c>
      <c r="AE29" s="2">
        <f>(Table2[[#This Row],[Close Price]]/Table2[[#This Row],[Current Week Low]])-1</f>
        <v>7.2690992018245026E-3</v>
      </c>
      <c r="AF29" s="2">
        <f>(Table2[[#This Row],[Current Week High]]/Table2[[#This Row],[Close Price]])-1</f>
        <v>1.4008773171076738E-2</v>
      </c>
      <c r="AG29" s="2">
        <f>(Table2[[#This Row],[Close Price]]/Table2[[#This Row],[Current Month Low]])-1</f>
        <v>4.0795287187039619E-2</v>
      </c>
      <c r="AH29" s="2">
        <f>(Table2[[#This Row],[Current Month High]]/Table2[[#This Row],[Close Price]])-1</f>
        <v>7.1883401726333673E-2</v>
      </c>
      <c r="AI29">
        <v>29.333522003679001</v>
      </c>
      <c r="AJ29">
        <v>246.42156862745099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0.11</v>
      </c>
      <c r="AM29" t="s">
        <v>10439</v>
      </c>
      <c r="AN29">
        <v>-2.75</v>
      </c>
      <c r="AO29" t="s">
        <v>10438</v>
      </c>
      <c r="AP29">
        <v>0.15374691007497701</v>
      </c>
      <c r="AQ29">
        <f>(Table2[[#This Row],[Sharpe Ratio]]-AVERAGE(Table2[Sharpe Ratio]))/_xlfn.STDEV.P(Table2[Sharpe Ratio])</f>
        <v>1.0334526961104906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4.6990877960329778</v>
      </c>
      <c r="AS29">
        <f>_xlfn.RANK.AVG(Table2[[#This Row],[1Y Return vs Nifty Z-Score]],Table2[1Y Return vs Nifty Z-Score])</f>
        <v>19</v>
      </c>
      <c r="AT29">
        <f>_xlfn.RANK.AVG(Table2[[#This Row],[6M Return vs Nifty Z-Score]],Table2[6M Return vs Nifty Z-Score])</f>
        <v>54</v>
      </c>
      <c r="AU29">
        <f>_xlfn.RANK.AVG(Table2[[#This Row],[Sharpe Ratio Z-Score]],Table2[Sharpe Ratio Z-Score])</f>
        <v>112</v>
      </c>
      <c r="AV29">
        <f>(Table2[[#This Row],[Rank 1Y]]+Table2[[#This Row],[Rank 6M]]+Table2[[#This Row],[Rank Sharpe]])/3</f>
        <v>61.666666666666664</v>
      </c>
    </row>
    <row r="30" spans="1:48" x14ac:dyDescent="0.3">
      <c r="A30" t="s">
        <v>468</v>
      </c>
      <c r="B30" t="s">
        <v>469</v>
      </c>
      <c r="C30" t="s">
        <v>10395</v>
      </c>
      <c r="D30" t="s">
        <v>407</v>
      </c>
      <c r="E30">
        <v>47335.253746080001</v>
      </c>
      <c r="F30">
        <v>786.7</v>
      </c>
      <c r="G30">
        <v>237.13197757844799</v>
      </c>
      <c r="H30">
        <f>(Table2[[#This Row],[1Y Return vs Nifty]]-AVERAGE(Table2[1Y Return vs Nifty]))/_xlfn.STDEV.P(Table2[1Y Return vs Nifty])</f>
        <v>3.4782656770039222</v>
      </c>
      <c r="I30">
        <v>8.7267342640208891</v>
      </c>
      <c r="J30">
        <f>(Table2[[#This Row],[1M Return vs Nifty]]-AVERAGE(Table2[1M Return vs Nifty]))/_xlfn.STDEV.P(Table2[1M Return vs Nifty])</f>
        <v>1.1483188256338841</v>
      </c>
      <c r="K30">
        <v>71.410030084554805</v>
      </c>
      <c r="L30">
        <f>(Table2[[#This Row],[6M Return vs Nifty]]-AVERAGE(Table2[6M Return vs Nifty]))/_xlfn.STDEV.P(Table2[6M Return vs Nifty])</f>
        <v>1.7540039537748995</v>
      </c>
      <c r="M30">
        <v>0.969176210650464</v>
      </c>
      <c r="N30">
        <f>(Table2[[#This Row],[1W Return vs Nifty]]-AVERAGE(Table2[1W Return vs Nifty]))/_xlfn.STDEV.P(Table2[1W Return vs Nifty])</f>
        <v>0.74875610888493649</v>
      </c>
      <c r="O30">
        <v>747.63</v>
      </c>
      <c r="P30">
        <v>693.06727197961902</v>
      </c>
      <c r="Q30">
        <v>538.78473990849102</v>
      </c>
      <c r="R30">
        <v>70.043597528981707</v>
      </c>
      <c r="S30" s="2">
        <f>(Table2[[#This Row],[Close Price]]-Table2[[#This Row],[20D EMA]])/Table2[[#This Row],[20D EMA]]</f>
        <v>5.2258470098845752E-2</v>
      </c>
      <c r="T30" s="2">
        <f>(Table2[[#This Row],[Close Price]]-Table2[[#This Row],[50D EMA]])/Table2[[#This Row],[50D EMA]]</f>
        <v>0.13509904709962192</v>
      </c>
      <c r="U30" s="2">
        <f>(Table2[[#This Row],[Close Price]]-Table2[[#This Row],[200D EMA]])/Table2[[#This Row],[200D EMA]]</f>
        <v>0.46013786532561368</v>
      </c>
      <c r="V30">
        <v>1.2118386611008001</v>
      </c>
      <c r="W30">
        <v>781.15</v>
      </c>
      <c r="X30">
        <v>803</v>
      </c>
      <c r="Y30">
        <v>781.15</v>
      </c>
      <c r="Z30">
        <v>803</v>
      </c>
      <c r="AA30">
        <v>715</v>
      </c>
      <c r="AB30">
        <v>828.85</v>
      </c>
      <c r="AC30" s="2">
        <f>(Table2[[#This Row],[Close Price]]/Table2[[#This Row],[Day Low]])-1</f>
        <v>7.1049094284070247E-3</v>
      </c>
      <c r="AD30" s="2">
        <f>(Table2[[#This Row],[Day High]]/Table2[[#This Row],[Close Price]])-1</f>
        <v>2.071946103978628E-2</v>
      </c>
      <c r="AE30" s="2">
        <f>(Table2[[#This Row],[Close Price]]/Table2[[#This Row],[Current Week Low]])-1</f>
        <v>7.1049094284070247E-3</v>
      </c>
      <c r="AF30" s="2">
        <f>(Table2[[#This Row],[Current Week High]]/Table2[[#This Row],[Close Price]])-1</f>
        <v>2.071946103978628E-2</v>
      </c>
      <c r="AG30" s="2">
        <f>(Table2[[#This Row],[Close Price]]/Table2[[#This Row],[Current Month Low]])-1</f>
        <v>0.10027972027972032</v>
      </c>
      <c r="AH30" s="2">
        <f>(Table2[[#This Row],[Current Month High]]/Table2[[#This Row],[Close Price]])-1</f>
        <v>5.357823821024521E-2</v>
      </c>
      <c r="AI30">
        <v>5.3578238210245202</v>
      </c>
      <c r="AJ30">
        <v>272.072125332545</v>
      </c>
      <c r="AK30" t="str">
        <f>IF(AND(Table2[[#This Row],[20D EMA]]&gt;Table2[[#This Row],[50D EMA]],Table2[[#This Row],[50D EMA]]&gt;Table2[[#This Row],[200D EMA]]),"Uptrend","Downtrend/NoTrend")</f>
        <v>Uptrend</v>
      </c>
      <c r="AL30">
        <v>0.34</v>
      </c>
      <c r="AM30" t="s">
        <v>10439</v>
      </c>
      <c r="AN30">
        <v>1.43</v>
      </c>
      <c r="AO30" t="s">
        <v>10439</v>
      </c>
      <c r="AP30">
        <v>0.140500599341531</v>
      </c>
      <c r="AQ30">
        <f>(Table2[[#This Row],[Sharpe Ratio]]-AVERAGE(Table2[Sharpe Ratio]))/_xlfn.STDEV.P(Table2[Sharpe Ratio])</f>
        <v>0.8801160703989106</v>
      </c>
      <c r="AR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8.0094606356965539</v>
      </c>
      <c r="AS30">
        <f>_xlfn.RANK.AVG(Table2[[#This Row],[1Y Return vs Nifty Z-Score]],Table2[1Y Return vs Nifty Z-Score])</f>
        <v>6</v>
      </c>
      <c r="AT30">
        <f>_xlfn.RANK.AVG(Table2[[#This Row],[6M Return vs Nifty Z-Score]],Table2[6M Return vs Nifty Z-Score])</f>
        <v>45</v>
      </c>
      <c r="AU30">
        <f>_xlfn.RANK.AVG(Table2[[#This Row],[Sharpe Ratio Z-Score]],Table2[Sharpe Ratio Z-Score])</f>
        <v>135</v>
      </c>
      <c r="AV30">
        <f>(Table2[[#This Row],[Rank 1Y]]+Table2[[#This Row],[Rank 6M]]+Table2[[#This Row],[Rank Sharpe]])/3</f>
        <v>62</v>
      </c>
    </row>
    <row r="31" spans="1:48" x14ac:dyDescent="0.3">
      <c r="A31" t="s">
        <v>868</v>
      </c>
      <c r="B31" t="s">
        <v>869</v>
      </c>
      <c r="C31" t="s">
        <v>10394</v>
      </c>
      <c r="D31" t="s">
        <v>290</v>
      </c>
      <c r="E31">
        <v>18505.796580894999</v>
      </c>
      <c r="F31">
        <v>1330.45</v>
      </c>
      <c r="G31">
        <v>177.51038287281199</v>
      </c>
      <c r="H31">
        <f>(Table2[[#This Row],[1Y Return vs Nifty]]-AVERAGE(Table2[1Y Return vs Nifty]))/_xlfn.STDEV.P(Table2[1Y Return vs Nifty])</f>
        <v>2.5036664489938789</v>
      </c>
      <c r="I31">
        <v>18.3276593217524</v>
      </c>
      <c r="J31">
        <f>(Table2[[#This Row],[1M Return vs Nifty]]-AVERAGE(Table2[1M Return vs Nifty]))/_xlfn.STDEV.P(Table2[1M Return vs Nifty])</f>
        <v>2.0755472251429858</v>
      </c>
      <c r="K31">
        <v>56.628865866328603</v>
      </c>
      <c r="L31">
        <f>(Table2[[#This Row],[6M Return vs Nifty]]-AVERAGE(Table2[6M Return vs Nifty]))/_xlfn.STDEV.P(Table2[6M Return vs Nifty])</f>
        <v>1.3082812014185181</v>
      </c>
      <c r="M31">
        <v>5.6404158273195897</v>
      </c>
      <c r="N31">
        <f>(Table2[[#This Row],[1W Return vs Nifty]]-AVERAGE(Table2[1W Return vs Nifty]))/_xlfn.STDEV.P(Table2[1W Return vs Nifty])</f>
        <v>1.6425147363445547</v>
      </c>
      <c r="O31">
        <v>1164.17</v>
      </c>
      <c r="P31">
        <v>1089.3933947205601</v>
      </c>
      <c r="Q31">
        <v>893.64495988828901</v>
      </c>
      <c r="R31">
        <v>81.116953151192206</v>
      </c>
      <c r="S31" s="2">
        <f>(Table2[[#This Row],[Close Price]]-Table2[[#This Row],[20D EMA]])/Table2[[#This Row],[20D EMA]]</f>
        <v>0.14283137342484342</v>
      </c>
      <c r="T31" s="2">
        <f>(Table2[[#This Row],[Close Price]]-Table2[[#This Row],[50D EMA]])/Table2[[#This Row],[50D EMA]]</f>
        <v>0.22127599308721099</v>
      </c>
      <c r="U31" s="2">
        <f>(Table2[[#This Row],[Close Price]]-Table2[[#This Row],[200D EMA]])/Table2[[#This Row],[200D EMA]]</f>
        <v>0.48879035827194089</v>
      </c>
      <c r="V31">
        <v>1.4963309578802999</v>
      </c>
      <c r="W31">
        <v>1313.45</v>
      </c>
      <c r="X31">
        <v>1352</v>
      </c>
      <c r="Y31">
        <v>1313.45</v>
      </c>
      <c r="Z31">
        <v>1352</v>
      </c>
      <c r="AA31">
        <v>1035.25</v>
      </c>
      <c r="AB31">
        <v>1352</v>
      </c>
      <c r="AC31" s="2">
        <f>(Table2[[#This Row],[Close Price]]/Table2[[#This Row],[Day Low]])-1</f>
        <v>1.2943012676538856E-2</v>
      </c>
      <c r="AD31" s="2">
        <f>(Table2[[#This Row],[Day High]]/Table2[[#This Row],[Close Price]])-1</f>
        <v>1.619752715246725E-2</v>
      </c>
      <c r="AE31" s="2">
        <f>(Table2[[#This Row],[Close Price]]/Table2[[#This Row],[Current Week Low]])-1</f>
        <v>1.2943012676538856E-2</v>
      </c>
      <c r="AF31" s="2">
        <f>(Table2[[#This Row],[Current Week High]]/Table2[[#This Row],[Close Price]])-1</f>
        <v>1.619752715246725E-2</v>
      </c>
      <c r="AG31" s="2">
        <f>(Table2[[#This Row],[Close Price]]/Table2[[#This Row],[Current Month Low]])-1</f>
        <v>0.28514851485148518</v>
      </c>
      <c r="AH31" s="2">
        <f>(Table2[[#This Row],[Current Month High]]/Table2[[#This Row],[Close Price]])-1</f>
        <v>1.619752715246725E-2</v>
      </c>
      <c r="AI31">
        <v>1.6197527152467199</v>
      </c>
      <c r="AJ31">
        <v>211.78159236041901</v>
      </c>
      <c r="AK31" t="str">
        <f>IF(AND(Table2[[#This Row],[20D EMA]]&gt;Table2[[#This Row],[50D EMA]],Table2[[#This Row],[50D EMA]]&gt;Table2[[#This Row],[200D EMA]]),"Uptrend","Downtrend/NoTrend")</f>
        <v>Uptrend</v>
      </c>
      <c r="AL31">
        <v>0.23</v>
      </c>
      <c r="AM31" t="s">
        <v>10439</v>
      </c>
      <c r="AN31">
        <v>22.89</v>
      </c>
      <c r="AO31" t="s">
        <v>10439</v>
      </c>
      <c r="AP31">
        <v>0.162109839611116</v>
      </c>
      <c r="AQ31">
        <f>(Table2[[#This Row],[Sharpe Ratio]]-AVERAGE(Table2[Sharpe Ratio]))/_xlfn.STDEV.P(Table2[Sharpe Ratio])</f>
        <v>1.1302602844224146</v>
      </c>
      <c r="AR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8.6602698963223528</v>
      </c>
      <c r="AS31">
        <f>_xlfn.RANK.AVG(Table2[[#This Row],[1Y Return vs Nifty Z-Score]],Table2[1Y Return vs Nifty Z-Score])</f>
        <v>24</v>
      </c>
      <c r="AT31">
        <f>_xlfn.RANK.AVG(Table2[[#This Row],[6M Return vs Nifty Z-Score]],Table2[6M Return vs Nifty Z-Score])</f>
        <v>71</v>
      </c>
      <c r="AU31">
        <f>_xlfn.RANK.AVG(Table2[[#This Row],[Sharpe Ratio Z-Score]],Table2[Sharpe Ratio Z-Score])</f>
        <v>96</v>
      </c>
      <c r="AV31">
        <f>(Table2[[#This Row],[Rank 1Y]]+Table2[[#This Row],[Rank 6M]]+Table2[[#This Row],[Rank Sharpe]])/3</f>
        <v>63.666666666666664</v>
      </c>
    </row>
    <row r="32" spans="1:48" x14ac:dyDescent="0.3">
      <c r="A32" t="s">
        <v>1419</v>
      </c>
      <c r="B32" t="s">
        <v>1420</v>
      </c>
      <c r="C32" t="s">
        <v>10398</v>
      </c>
      <c r="D32" t="s">
        <v>46</v>
      </c>
      <c r="E32">
        <v>7809.9550700999998</v>
      </c>
      <c r="F32">
        <v>585.45000000000005</v>
      </c>
      <c r="G32">
        <v>76.383022741315898</v>
      </c>
      <c r="H32">
        <f>(Table2[[#This Row],[1Y Return vs Nifty]]-AVERAGE(Table2[1Y Return vs Nifty]))/_xlfn.STDEV.P(Table2[1Y Return vs Nifty])</f>
        <v>0.85059682545472359</v>
      </c>
      <c r="I32">
        <v>-7.2325646927281504</v>
      </c>
      <c r="J32">
        <f>(Table2[[#This Row],[1M Return vs Nifty]]-AVERAGE(Table2[1M Return vs Nifty]))/_xlfn.STDEV.P(Table2[1M Return vs Nifty])</f>
        <v>-0.39298215734140796</v>
      </c>
      <c r="K32">
        <v>76.3728468121612</v>
      </c>
      <c r="L32">
        <f>(Table2[[#This Row],[6M Return vs Nifty]]-AVERAGE(Table2[6M Return vs Nifty]))/_xlfn.STDEV.P(Table2[6M Return vs Nifty])</f>
        <v>1.9036565994400774</v>
      </c>
      <c r="M32">
        <v>-5.5491065189875801</v>
      </c>
      <c r="N32">
        <f>(Table2[[#This Row],[1W Return vs Nifty]]-AVERAGE(Table2[1W Return vs Nifty]))/_xlfn.STDEV.P(Table2[1W Return vs Nifty])</f>
        <v>-0.49840137048007094</v>
      </c>
      <c r="O32">
        <v>575.24</v>
      </c>
      <c r="P32">
        <v>549.93077861308495</v>
      </c>
      <c r="Q32">
        <v>432.08901374478199</v>
      </c>
      <c r="R32">
        <v>46.356466864022202</v>
      </c>
      <c r="S32" s="2">
        <f>(Table2[[#This Row],[Close Price]]-Table2[[#This Row],[20D EMA]])/Table2[[#This Row],[20D EMA]]</f>
        <v>1.7749113413531806E-2</v>
      </c>
      <c r="T32" s="2">
        <f>(Table2[[#This Row],[Close Price]]-Table2[[#This Row],[50D EMA]])/Table2[[#This Row],[50D EMA]]</f>
        <v>6.4588531444800923E-2</v>
      </c>
      <c r="U32" s="2">
        <f>(Table2[[#This Row],[Close Price]]-Table2[[#This Row],[200D EMA]])/Table2[[#This Row],[200D EMA]]</f>
        <v>0.35492914972793632</v>
      </c>
      <c r="V32">
        <v>0.59085285813221999</v>
      </c>
      <c r="W32">
        <v>571.5</v>
      </c>
      <c r="X32">
        <v>587.6</v>
      </c>
      <c r="Y32">
        <v>571.5</v>
      </c>
      <c r="Z32">
        <v>587.6</v>
      </c>
      <c r="AA32">
        <v>531.79999999999995</v>
      </c>
      <c r="AB32">
        <v>598.6</v>
      </c>
      <c r="AC32" s="2">
        <f>(Table2[[#This Row],[Close Price]]/Table2[[#This Row],[Day Low]])-1</f>
        <v>2.4409448818897728E-2</v>
      </c>
      <c r="AD32" s="2">
        <f>(Table2[[#This Row],[Day High]]/Table2[[#This Row],[Close Price]])-1</f>
        <v>3.6723887607823524E-3</v>
      </c>
      <c r="AE32" s="2">
        <f>(Table2[[#This Row],[Close Price]]/Table2[[#This Row],[Current Week Low]])-1</f>
        <v>2.4409448818897728E-2</v>
      </c>
      <c r="AF32" s="2">
        <f>(Table2[[#This Row],[Current Week High]]/Table2[[#This Row],[Close Price]])-1</f>
        <v>3.6723887607823524E-3</v>
      </c>
      <c r="AG32" s="2">
        <f>(Table2[[#This Row],[Close Price]]/Table2[[#This Row],[Current Month Low]])-1</f>
        <v>0.10088379089883426</v>
      </c>
      <c r="AH32" s="2">
        <f>(Table2[[#This Row],[Current Month High]]/Table2[[#This Row],[Close Price]])-1</f>
        <v>2.2461354513621856E-2</v>
      </c>
      <c r="AI32">
        <v>5.7306345546161097</v>
      </c>
      <c r="AJ32">
        <v>142.67357512953299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0.2</v>
      </c>
      <c r="AM32" t="s">
        <v>10439</v>
      </c>
      <c r="AN32">
        <v>2.59</v>
      </c>
      <c r="AO32" t="s">
        <v>10439</v>
      </c>
      <c r="AP32">
        <v>0.198608300114893</v>
      </c>
      <c r="AQ32">
        <f>(Table2[[#This Row],[Sharpe Ratio]]-AVERAGE(Table2[Sharpe Ratio]))/_xlfn.STDEV.P(Table2[Sharpe Ratio])</f>
        <v>1.5527591137142291</v>
      </c>
      <c r="AR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3.4156290107875513</v>
      </c>
      <c r="AS32">
        <f>_xlfn.RANK.AVG(Table2[[#This Row],[1Y Return vs Nifty Z-Score]],Table2[1Y Return vs Nifty Z-Score])</f>
        <v>113</v>
      </c>
      <c r="AT32">
        <f>_xlfn.RANK.AVG(Table2[[#This Row],[6M Return vs Nifty Z-Score]],Table2[6M Return vs Nifty Z-Score])</f>
        <v>35</v>
      </c>
      <c r="AU32">
        <f>_xlfn.RANK.AVG(Table2[[#This Row],[Sharpe Ratio Z-Score]],Table2[Sharpe Ratio Z-Score])</f>
        <v>43</v>
      </c>
      <c r="AV32">
        <f>(Table2[[#This Row],[Rank 1Y]]+Table2[[#This Row],[Rank 6M]]+Table2[[#This Row],[Rank Sharpe]])/3</f>
        <v>63.666666666666664</v>
      </c>
    </row>
    <row r="33" spans="1:48" x14ac:dyDescent="0.3">
      <c r="A33" t="s">
        <v>325</v>
      </c>
      <c r="B33" t="s">
        <v>326</v>
      </c>
      <c r="C33" t="s">
        <v>10404</v>
      </c>
      <c r="D33" t="s">
        <v>327</v>
      </c>
      <c r="E33">
        <v>83744.904898199995</v>
      </c>
      <c r="F33">
        <v>14254.85</v>
      </c>
      <c r="G33">
        <v>159.69441656276899</v>
      </c>
      <c r="H33">
        <f>(Table2[[#This Row],[1Y Return vs Nifty]]-AVERAGE(Table2[1Y Return vs Nifty]))/_xlfn.STDEV.P(Table2[1Y Return vs Nifty])</f>
        <v>2.2124393005462797</v>
      </c>
      <c r="I33">
        <v>4.67464633899771</v>
      </c>
      <c r="J33">
        <f>(Table2[[#This Row],[1M Return vs Nifty]]-AVERAGE(Table2[1M Return vs Nifty]))/_xlfn.STDEV.P(Table2[1M Return vs Nifty])</f>
        <v>0.75698038909815024</v>
      </c>
      <c r="K33">
        <v>79.348132699825896</v>
      </c>
      <c r="L33">
        <f>(Table2[[#This Row],[6M Return vs Nifty]]-AVERAGE(Table2[6M Return vs Nifty]))/_xlfn.STDEV.P(Table2[6M Return vs Nifty])</f>
        <v>1.9933756902584967</v>
      </c>
      <c r="M33">
        <v>4.5300839005200997</v>
      </c>
      <c r="N33">
        <f>(Table2[[#This Row],[1W Return vs Nifty]]-AVERAGE(Table2[1W Return vs Nifty]))/_xlfn.STDEV.P(Table2[1W Return vs Nifty])</f>
        <v>1.4300724682622925</v>
      </c>
      <c r="O33">
        <v>13267.16</v>
      </c>
      <c r="P33">
        <v>12521.6399229255</v>
      </c>
      <c r="Q33">
        <v>9650.7656055426396</v>
      </c>
      <c r="R33">
        <v>68.982305250583593</v>
      </c>
      <c r="S33" s="2">
        <f>(Table2[[#This Row],[Close Price]]-Table2[[#This Row],[20D EMA]])/Table2[[#This Row],[20D EMA]]</f>
        <v>7.4446226622728637E-2</v>
      </c>
      <c r="T33" s="2">
        <f>(Table2[[#This Row],[Close Price]]-Table2[[#This Row],[50D EMA]])/Table2[[#This Row],[50D EMA]]</f>
        <v>0.13841717919880583</v>
      </c>
      <c r="U33" s="2">
        <f>(Table2[[#This Row],[Close Price]]-Table2[[#This Row],[200D EMA]])/Table2[[#This Row],[200D EMA]]</f>
        <v>0.47706934171244791</v>
      </c>
      <c r="V33">
        <v>1.1128194915162</v>
      </c>
      <c r="W33">
        <v>14000</v>
      </c>
      <c r="X33">
        <v>14320</v>
      </c>
      <c r="Y33">
        <v>14000</v>
      </c>
      <c r="Z33">
        <v>14320</v>
      </c>
      <c r="AA33">
        <v>12022</v>
      </c>
      <c r="AB33">
        <v>14399.95</v>
      </c>
      <c r="AC33" s="2">
        <f>(Table2[[#This Row],[Close Price]]/Table2[[#This Row],[Day Low]])-1</f>
        <v>1.8203571428571541E-2</v>
      </c>
      <c r="AD33" s="2">
        <f>(Table2[[#This Row],[Day High]]/Table2[[#This Row],[Close Price]])-1</f>
        <v>4.5703742936613612E-3</v>
      </c>
      <c r="AE33" s="2">
        <f>(Table2[[#This Row],[Close Price]]/Table2[[#This Row],[Current Week Low]])-1</f>
        <v>1.8203571428571541E-2</v>
      </c>
      <c r="AF33" s="2">
        <f>(Table2[[#This Row],[Current Week High]]/Table2[[#This Row],[Close Price]])-1</f>
        <v>4.5703742936613612E-3</v>
      </c>
      <c r="AG33" s="2">
        <f>(Table2[[#This Row],[Close Price]]/Table2[[#This Row],[Current Month Low]])-1</f>
        <v>0.18573032773249043</v>
      </c>
      <c r="AH33" s="2">
        <f>(Table2[[#This Row],[Current Month High]]/Table2[[#This Row],[Close Price]])-1</f>
        <v>1.0178991711592866E-2</v>
      </c>
      <c r="AI33">
        <v>1.01789917115928</v>
      </c>
      <c r="AJ33">
        <v>201.15138007161701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-0.03</v>
      </c>
      <c r="AM33" t="s">
        <v>10438</v>
      </c>
      <c r="AN33">
        <v>14.85</v>
      </c>
      <c r="AO33" t="s">
        <v>10439</v>
      </c>
      <c r="AP33">
        <v>0.13600135542161701</v>
      </c>
      <c r="AQ33">
        <f>(Table2[[#This Row],[Sharpe Ratio]]-AVERAGE(Table2[Sharpe Ratio]))/_xlfn.STDEV.P(Table2[Sharpe Ratio])</f>
        <v>0.82803372877068593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7.2209015769359048</v>
      </c>
      <c r="AS33">
        <f>_xlfn.RANK.AVG(Table2[[#This Row],[1Y Return vs Nifty Z-Score]],Table2[1Y Return vs Nifty Z-Score])</f>
        <v>34</v>
      </c>
      <c r="AT33">
        <f>_xlfn.RANK.AVG(Table2[[#This Row],[6M Return vs Nifty Z-Score]],Table2[6M Return vs Nifty Z-Score])</f>
        <v>30</v>
      </c>
      <c r="AU33">
        <f>_xlfn.RANK.AVG(Table2[[#This Row],[Sharpe Ratio Z-Score]],Table2[Sharpe Ratio Z-Score])</f>
        <v>142</v>
      </c>
      <c r="AV33">
        <f>(Table2[[#This Row],[Rank 1Y]]+Table2[[#This Row],[Rank 6M]]+Table2[[#This Row],[Rank Sharpe]])/3</f>
        <v>68.666666666666671</v>
      </c>
    </row>
    <row r="34" spans="1:48" x14ac:dyDescent="0.3">
      <c r="A34" t="s">
        <v>1174</v>
      </c>
      <c r="B34" t="s">
        <v>1175</v>
      </c>
      <c r="C34" t="s">
        <v>10407</v>
      </c>
      <c r="D34" t="s">
        <v>132</v>
      </c>
      <c r="E34">
        <v>10630.234674949999</v>
      </c>
      <c r="F34">
        <v>439.75</v>
      </c>
      <c r="G34">
        <v>263.43826192709201</v>
      </c>
      <c r="H34">
        <f>(Table2[[#This Row],[1Y Return vs Nifty]]-AVERAGE(Table2[1Y Return vs Nifty]))/_xlfn.STDEV.P(Table2[1Y Return vs Nifty])</f>
        <v>3.9082790730658972</v>
      </c>
      <c r="I34">
        <v>-8.8483290876476399</v>
      </c>
      <c r="J34">
        <f>(Table2[[#This Row],[1M Return vs Nifty]]-AVERAGE(Table2[1M Return vs Nifty]))/_xlfn.STDEV.P(Table2[1M Return vs Nifty])</f>
        <v>-0.5490278117836872</v>
      </c>
      <c r="K34">
        <v>91.5684669239388</v>
      </c>
      <c r="L34">
        <f>(Table2[[#This Row],[6M Return vs Nifty]]-AVERAGE(Table2[6M Return vs Nifty]))/_xlfn.STDEV.P(Table2[6M Return vs Nifty])</f>
        <v>2.3618771780080281</v>
      </c>
      <c r="M34">
        <v>-4.8477720411873104</v>
      </c>
      <c r="N34">
        <f>(Table2[[#This Row],[1W Return vs Nifty]]-AVERAGE(Table2[1W Return vs Nifty]))/_xlfn.STDEV.P(Table2[1W Return vs Nifty])</f>
        <v>-0.36421349066502523</v>
      </c>
      <c r="O34">
        <v>448.81</v>
      </c>
      <c r="P34">
        <v>449.79842416471098</v>
      </c>
      <c r="Q34">
        <v>357.03550715793398</v>
      </c>
      <c r="R34">
        <v>50.452136418780597</v>
      </c>
      <c r="S34" s="2">
        <f>(Table2[[#This Row],[Close Price]]-Table2[[#This Row],[20D EMA]])/Table2[[#This Row],[20D EMA]]</f>
        <v>-2.0186715982264215E-2</v>
      </c>
      <c r="T34" s="2">
        <f>(Table2[[#This Row],[Close Price]]-Table2[[#This Row],[50D EMA]])/Table2[[#This Row],[50D EMA]]</f>
        <v>-2.2339838525159802E-2</v>
      </c>
      <c r="U34" s="2">
        <f>(Table2[[#This Row],[Close Price]]-Table2[[#This Row],[200D EMA]])/Table2[[#This Row],[200D EMA]]</f>
        <v>0.23167021538134419</v>
      </c>
      <c r="V34">
        <v>0.89751546676124005</v>
      </c>
      <c r="W34">
        <v>436.5</v>
      </c>
      <c r="X34">
        <v>455.2</v>
      </c>
      <c r="Y34">
        <v>436.5</v>
      </c>
      <c r="Z34">
        <v>455.2</v>
      </c>
      <c r="AA34">
        <v>421.1</v>
      </c>
      <c r="AB34">
        <v>470</v>
      </c>
      <c r="AC34" s="2">
        <f>(Table2[[#This Row],[Close Price]]/Table2[[#This Row],[Day Low]])-1</f>
        <v>7.4455899198166975E-3</v>
      </c>
      <c r="AD34" s="2">
        <f>(Table2[[#This Row],[Day High]]/Table2[[#This Row],[Close Price]])-1</f>
        <v>3.5133598635588292E-2</v>
      </c>
      <c r="AE34" s="2">
        <f>(Table2[[#This Row],[Close Price]]/Table2[[#This Row],[Current Week Low]])-1</f>
        <v>7.4455899198166975E-3</v>
      </c>
      <c r="AF34" s="2">
        <f>(Table2[[#This Row],[Current Week High]]/Table2[[#This Row],[Close Price]])-1</f>
        <v>3.5133598635588292E-2</v>
      </c>
      <c r="AG34" s="2">
        <f>(Table2[[#This Row],[Close Price]]/Table2[[#This Row],[Current Month Low]])-1</f>
        <v>4.4288767513654737E-2</v>
      </c>
      <c r="AH34" s="2">
        <f>(Table2[[#This Row],[Current Month High]]/Table2[[#This Row],[Close Price]])-1</f>
        <v>6.8789084707220116E-2</v>
      </c>
      <c r="AI34">
        <v>29.528140989198398</v>
      </c>
      <c r="AJ34">
        <v>311.17344553529603</v>
      </c>
      <c r="AK34" t="str">
        <f>IF(AND(Table2[[#This Row],[20D EMA]]&gt;Table2[[#This Row],[50D EMA]],Table2[[#This Row],[50D EMA]]&gt;Table2[[#This Row],[200D EMA]]),"Uptrend","Downtrend/NoTrend")</f>
        <v>Downtrend/NoTrend</v>
      </c>
      <c r="AL34">
        <v>-0.18</v>
      </c>
      <c r="AM34" t="s">
        <v>10438</v>
      </c>
      <c r="AN34">
        <v>-2.15</v>
      </c>
      <c r="AO34" t="s">
        <v>10438</v>
      </c>
      <c r="AP34">
        <v>0.123232600817389</v>
      </c>
      <c r="AQ34">
        <f>(Table2[[#This Row],[Sharpe Ratio]]-AVERAGE(Table2[Sharpe Ratio]))/_xlfn.STDEV.P(Table2[Sharpe Ratio])</f>
        <v>0.6802251966480084</v>
      </c>
      <c r="AR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">
        <f>_xlfn.RANK.AVG(Table2[[#This Row],[1Y Return vs Nifty Z-Score]],Table2[1Y Return vs Nifty Z-Score])</f>
        <v>4</v>
      </c>
      <c r="AT34">
        <f>_xlfn.RANK.AVG(Table2[[#This Row],[6M Return vs Nifty Z-Score]],Table2[6M Return vs Nifty Z-Score])</f>
        <v>19</v>
      </c>
      <c r="AU34">
        <f>_xlfn.RANK.AVG(Table2[[#This Row],[Sharpe Ratio Z-Score]],Table2[Sharpe Ratio Z-Score])</f>
        <v>185</v>
      </c>
      <c r="AV34">
        <f>(Table2[[#This Row],[Rank 1Y]]+Table2[[#This Row],[Rank 6M]]+Table2[[#This Row],[Rank Sharpe]])/3</f>
        <v>69.333333333333329</v>
      </c>
    </row>
    <row r="35" spans="1:48" x14ac:dyDescent="0.3">
      <c r="A35" t="s">
        <v>1006</v>
      </c>
      <c r="B35" t="s">
        <v>1007</v>
      </c>
      <c r="C35" t="s">
        <v>10403</v>
      </c>
      <c r="D35" t="s">
        <v>125</v>
      </c>
      <c r="E35">
        <v>14736.584711400001</v>
      </c>
      <c r="F35">
        <v>432.7</v>
      </c>
      <c r="G35">
        <v>67.0998917863202</v>
      </c>
      <c r="H35">
        <f>(Table2[[#This Row],[1Y Return vs Nifty]]-AVERAGE(Table2[1Y Return vs Nifty]))/_xlfn.STDEV.P(Table2[1Y Return vs Nifty])</f>
        <v>0.6988509302480711</v>
      </c>
      <c r="I35">
        <v>14.8368865966205</v>
      </c>
      <c r="J35">
        <f>(Table2[[#This Row],[1M Return vs Nifty]]-AVERAGE(Table2[1M Return vs Nifty]))/_xlfn.STDEV.P(Table2[1M Return vs Nifty])</f>
        <v>1.738418918494288</v>
      </c>
      <c r="K35">
        <v>88.610041781184904</v>
      </c>
      <c r="L35">
        <f>(Table2[[#This Row],[6M Return vs Nifty]]-AVERAGE(Table2[6M Return vs Nifty]))/_xlfn.STDEV.P(Table2[6M Return vs Nifty])</f>
        <v>2.2726665192398494</v>
      </c>
      <c r="M35">
        <v>6.2386179763140301</v>
      </c>
      <c r="N35">
        <f>(Table2[[#This Row],[1W Return vs Nifty]]-AVERAGE(Table2[1W Return vs Nifty]))/_xlfn.STDEV.P(Table2[1W Return vs Nifty])</f>
        <v>1.7569700791449527</v>
      </c>
      <c r="O35">
        <v>379.41</v>
      </c>
      <c r="P35">
        <v>336.45228709124302</v>
      </c>
      <c r="Q35">
        <v>265.53696622984</v>
      </c>
      <c r="R35">
        <v>81.241003804810106</v>
      </c>
      <c r="S35" s="2">
        <f>(Table2[[#This Row],[Close Price]]-Table2[[#This Row],[20D EMA]])/Table2[[#This Row],[20D EMA]]</f>
        <v>0.14045491684457437</v>
      </c>
      <c r="T35" s="2">
        <f>(Table2[[#This Row],[Close Price]]-Table2[[#This Row],[50D EMA]])/Table2[[#This Row],[50D EMA]]</f>
        <v>0.2860664545955528</v>
      </c>
      <c r="U35" s="2">
        <f>(Table2[[#This Row],[Close Price]]-Table2[[#This Row],[200D EMA]])/Table2[[#This Row],[200D EMA]]</f>
        <v>0.62952829560261381</v>
      </c>
      <c r="V35">
        <v>0.63709813995653397</v>
      </c>
      <c r="W35">
        <v>418.05</v>
      </c>
      <c r="X35">
        <v>436.6</v>
      </c>
      <c r="Y35">
        <v>418.05</v>
      </c>
      <c r="Z35">
        <v>436.6</v>
      </c>
      <c r="AA35">
        <v>341.3</v>
      </c>
      <c r="AB35">
        <v>436.6</v>
      </c>
      <c r="AC35" s="2">
        <f>(Table2[[#This Row],[Close Price]]/Table2[[#This Row],[Day Low]])-1</f>
        <v>3.5043655065183588E-2</v>
      </c>
      <c r="AD35" s="2">
        <f>(Table2[[#This Row],[Day High]]/Table2[[#This Row],[Close Price]])-1</f>
        <v>9.0131730991449555E-3</v>
      </c>
      <c r="AE35" s="2">
        <f>(Table2[[#This Row],[Close Price]]/Table2[[#This Row],[Current Week Low]])-1</f>
        <v>3.5043655065183588E-2</v>
      </c>
      <c r="AF35" s="2">
        <f>(Table2[[#This Row],[Current Week High]]/Table2[[#This Row],[Close Price]])-1</f>
        <v>9.0131730991449555E-3</v>
      </c>
      <c r="AG35" s="2">
        <f>(Table2[[#This Row],[Close Price]]/Table2[[#This Row],[Current Month Low]])-1</f>
        <v>0.26779958980369178</v>
      </c>
      <c r="AH35" s="2">
        <f>(Table2[[#This Row],[Current Month High]]/Table2[[#This Row],[Close Price]])-1</f>
        <v>9.0131730991449555E-3</v>
      </c>
      <c r="AI35">
        <v>0.90131730991449499</v>
      </c>
      <c r="AJ35">
        <v>140.05547850208001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0.88</v>
      </c>
      <c r="AM35" t="s">
        <v>10439</v>
      </c>
      <c r="AN35">
        <v>20.8</v>
      </c>
      <c r="AO35" t="s">
        <v>10439</v>
      </c>
      <c r="AP35">
        <v>0.18865666018628199</v>
      </c>
      <c r="AQ35">
        <f>(Table2[[#This Row],[Sharpe Ratio]]-AVERAGE(Table2[Sharpe Ratio]))/_xlfn.STDEV.P(Table2[Sharpe Ratio])</f>
        <v>1.4375609338091693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7.9044673809363299</v>
      </c>
      <c r="AS35">
        <f>_xlfn.RANK.AVG(Table2[[#This Row],[1Y Return vs Nifty Z-Score]],Table2[1Y Return vs Nifty Z-Score])</f>
        <v>137</v>
      </c>
      <c r="AT35">
        <f>_xlfn.RANK.AVG(Table2[[#This Row],[6M Return vs Nifty Z-Score]],Table2[6M Return vs Nifty Z-Score])</f>
        <v>21</v>
      </c>
      <c r="AU35">
        <f>_xlfn.RANK.AVG(Table2[[#This Row],[Sharpe Ratio Z-Score]],Table2[Sharpe Ratio Z-Score])</f>
        <v>52</v>
      </c>
      <c r="AV35">
        <f>(Table2[[#This Row],[Rank 1Y]]+Table2[[#This Row],[Rank 6M]]+Table2[[#This Row],[Rank Sharpe]])/3</f>
        <v>70</v>
      </c>
    </row>
    <row r="36" spans="1:48" x14ac:dyDescent="0.3">
      <c r="A36" t="s">
        <v>1516</v>
      </c>
      <c r="B36" t="s">
        <v>1517</v>
      </c>
      <c r="C36" t="s">
        <v>10407</v>
      </c>
      <c r="D36" t="s">
        <v>132</v>
      </c>
      <c r="E36">
        <v>6946.8628222349998</v>
      </c>
      <c r="F36">
        <v>244.71</v>
      </c>
      <c r="G36">
        <v>157.241828496642</v>
      </c>
      <c r="H36">
        <f>(Table2[[#This Row],[1Y Return vs Nifty]]-AVERAGE(Table2[1Y Return vs Nifty]))/_xlfn.STDEV.P(Table2[1Y Return vs Nifty])</f>
        <v>2.1723482823895965</v>
      </c>
      <c r="I36">
        <v>4.8958634776460803</v>
      </c>
      <c r="J36">
        <f>(Table2[[#This Row],[1M Return vs Nifty]]-AVERAGE(Table2[1M Return vs Nifty]))/_xlfn.STDEV.P(Table2[1M Return vs Nifty])</f>
        <v>0.77834487347642711</v>
      </c>
      <c r="K36">
        <v>54.337785802032101</v>
      </c>
      <c r="L36">
        <f>(Table2[[#This Row],[6M Return vs Nifty]]-AVERAGE(Table2[6M Return vs Nifty]))/_xlfn.STDEV.P(Table2[6M Return vs Nifty])</f>
        <v>1.2391941865494269</v>
      </c>
      <c r="M36">
        <v>-7.64545135780231</v>
      </c>
      <c r="N36">
        <f>(Table2[[#This Row],[1W Return vs Nifty]]-AVERAGE(Table2[1W Return vs Nifty]))/_xlfn.STDEV.P(Table2[1W Return vs Nifty])</f>
        <v>-0.89949967405138609</v>
      </c>
      <c r="O36">
        <v>233.48</v>
      </c>
      <c r="P36">
        <v>221.77183740063501</v>
      </c>
      <c r="Q36">
        <v>176.54324564370501</v>
      </c>
      <c r="R36">
        <v>51.761586289453803</v>
      </c>
      <c r="S36" s="2">
        <f>(Table2[[#This Row],[Close Price]]-Table2[[#This Row],[20D EMA]])/Table2[[#This Row],[20D EMA]]</f>
        <v>4.8098338187425128E-2</v>
      </c>
      <c r="T36" s="2">
        <f>(Table2[[#This Row],[Close Price]]-Table2[[#This Row],[50D EMA]])/Table2[[#This Row],[50D EMA]]</f>
        <v>0.10343135931153773</v>
      </c>
      <c r="U36" s="2">
        <f>(Table2[[#This Row],[Close Price]]-Table2[[#This Row],[200D EMA]])/Table2[[#This Row],[200D EMA]]</f>
        <v>0.38611929959567737</v>
      </c>
      <c r="V36">
        <v>0.47877065158987597</v>
      </c>
      <c r="W36">
        <v>230</v>
      </c>
      <c r="X36">
        <v>246</v>
      </c>
      <c r="Y36">
        <v>230</v>
      </c>
      <c r="Z36">
        <v>246</v>
      </c>
      <c r="AA36">
        <v>224.54</v>
      </c>
      <c r="AB36">
        <v>250</v>
      </c>
      <c r="AC36" s="2">
        <f>(Table2[[#This Row],[Close Price]]/Table2[[#This Row],[Day Low]])-1</f>
        <v>6.3956521739130467E-2</v>
      </c>
      <c r="AD36" s="2">
        <f>(Table2[[#This Row],[Day High]]/Table2[[#This Row],[Close Price]])-1</f>
        <v>5.2715459114869301E-3</v>
      </c>
      <c r="AE36" s="2">
        <f>(Table2[[#This Row],[Close Price]]/Table2[[#This Row],[Current Week Low]])-1</f>
        <v>6.3956521739130467E-2</v>
      </c>
      <c r="AF36" s="2">
        <f>(Table2[[#This Row],[Current Week High]]/Table2[[#This Row],[Close Price]])-1</f>
        <v>5.2715459114869301E-3</v>
      </c>
      <c r="AG36" s="2">
        <f>(Table2[[#This Row],[Close Price]]/Table2[[#This Row],[Current Month Low]])-1</f>
        <v>8.9828092990113184E-2</v>
      </c>
      <c r="AH36" s="2">
        <f>(Table2[[#This Row],[Current Month High]]/Table2[[#This Row],[Close Price]])-1</f>
        <v>2.1617424706795729E-2</v>
      </c>
      <c r="AI36">
        <v>2.1617424706795698</v>
      </c>
      <c r="AJ36">
        <v>192.71531100478401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0.1</v>
      </c>
      <c r="AM36" t="s">
        <v>10439</v>
      </c>
      <c r="AN36">
        <v>1.32</v>
      </c>
      <c r="AO36" t="s">
        <v>10439</v>
      </c>
      <c r="AP36">
        <v>0.16045664995089301</v>
      </c>
      <c r="AQ36">
        <f>(Table2[[#This Row],[Sharpe Ratio]]-AVERAGE(Table2[Sharpe Ratio]))/_xlfn.STDEV.P(Table2[Sharpe Ratio])</f>
        <v>1.1111232938096387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4.4015109621737034</v>
      </c>
      <c r="AS36">
        <f>_xlfn.RANK.AVG(Table2[[#This Row],[1Y Return vs Nifty Z-Score]],Table2[1Y Return vs Nifty Z-Score])</f>
        <v>36</v>
      </c>
      <c r="AT36">
        <f>_xlfn.RANK.AVG(Table2[[#This Row],[6M Return vs Nifty Z-Score]],Table2[6M Return vs Nifty Z-Score])</f>
        <v>76</v>
      </c>
      <c r="AU36">
        <f>_xlfn.RANK.AVG(Table2[[#This Row],[Sharpe Ratio Z-Score]],Table2[Sharpe Ratio Z-Score])</f>
        <v>99</v>
      </c>
      <c r="AV36">
        <f>(Table2[[#This Row],[Rank 1Y]]+Table2[[#This Row],[Rank 6M]]+Table2[[#This Row],[Rank Sharpe]])/3</f>
        <v>70.333333333333329</v>
      </c>
    </row>
    <row r="37" spans="1:48" x14ac:dyDescent="0.3">
      <c r="A37" t="s">
        <v>335</v>
      </c>
      <c r="B37" t="s">
        <v>336</v>
      </c>
      <c r="C37" t="s">
        <v>10407</v>
      </c>
      <c r="D37" t="s">
        <v>132</v>
      </c>
      <c r="E37">
        <v>80929.903290479997</v>
      </c>
      <c r="F37">
        <v>1892.4</v>
      </c>
      <c r="G37">
        <v>178.56497397498799</v>
      </c>
      <c r="H37">
        <f>(Table2[[#This Row],[1Y Return vs Nifty]]-AVERAGE(Table2[1Y Return vs Nifty]))/_xlfn.STDEV.P(Table2[1Y Return vs Nifty])</f>
        <v>2.5209052310009934</v>
      </c>
      <c r="I37">
        <v>3.3015014304130701</v>
      </c>
      <c r="J37">
        <f>(Table2[[#This Row],[1M Return vs Nifty]]-AVERAGE(Table2[1M Return vs Nifty]))/_xlfn.STDEV.P(Table2[1M Return vs Nifty])</f>
        <v>0.62436619325504239</v>
      </c>
      <c r="K37">
        <v>47.139378202438401</v>
      </c>
      <c r="L37">
        <f>(Table2[[#This Row],[6M Return vs Nifty]]-AVERAGE(Table2[6M Return vs Nifty]))/_xlfn.STDEV.P(Table2[6M Return vs Nifty])</f>
        <v>1.0221277903911528</v>
      </c>
      <c r="M37">
        <v>-0.21481061077577099</v>
      </c>
      <c r="N37">
        <f>(Table2[[#This Row],[1W Return vs Nifty]]-AVERAGE(Table2[1W Return vs Nifty]))/_xlfn.STDEV.P(Table2[1W Return vs Nifty])</f>
        <v>0.52222128659235922</v>
      </c>
      <c r="O37">
        <v>1837.84</v>
      </c>
      <c r="P37">
        <v>1793.4114505745099</v>
      </c>
      <c r="Q37">
        <v>1485.5195690367</v>
      </c>
      <c r="R37">
        <v>55.860435619063203</v>
      </c>
      <c r="S37" s="2">
        <f>(Table2[[#This Row],[Close Price]]-Table2[[#This Row],[20D EMA]])/Table2[[#This Row],[20D EMA]]</f>
        <v>2.9687023897619038E-2</v>
      </c>
      <c r="T37" s="2">
        <f>(Table2[[#This Row],[Close Price]]-Table2[[#This Row],[50D EMA]])/Table2[[#This Row],[50D EMA]]</f>
        <v>5.5195671575409944E-2</v>
      </c>
      <c r="U37" s="2">
        <f>(Table2[[#This Row],[Close Price]]-Table2[[#This Row],[200D EMA]])/Table2[[#This Row],[200D EMA]]</f>
        <v>0.27389772537775842</v>
      </c>
      <c r="V37">
        <v>0.94033217969543104</v>
      </c>
      <c r="W37">
        <v>1865</v>
      </c>
      <c r="X37">
        <v>1919</v>
      </c>
      <c r="Y37">
        <v>1865</v>
      </c>
      <c r="Z37">
        <v>1919</v>
      </c>
      <c r="AA37">
        <v>1740.05</v>
      </c>
      <c r="AB37">
        <v>1972</v>
      </c>
      <c r="AC37" s="2">
        <f>(Table2[[#This Row],[Close Price]]/Table2[[#This Row],[Day Low]])-1</f>
        <v>1.4691689008042852E-2</v>
      </c>
      <c r="AD37" s="2">
        <f>(Table2[[#This Row],[Day High]]/Table2[[#This Row],[Close Price]])-1</f>
        <v>1.4056224899598346E-2</v>
      </c>
      <c r="AE37" s="2">
        <f>(Table2[[#This Row],[Close Price]]/Table2[[#This Row],[Current Week Low]])-1</f>
        <v>1.4691689008042852E-2</v>
      </c>
      <c r="AF37" s="2">
        <f>(Table2[[#This Row],[Current Week High]]/Table2[[#This Row],[Close Price]])-1</f>
        <v>1.4056224899598346E-2</v>
      </c>
      <c r="AG37" s="2">
        <f>(Table2[[#This Row],[Close Price]]/Table2[[#This Row],[Current Month Low]])-1</f>
        <v>8.7554955317376004E-2</v>
      </c>
      <c r="AH37" s="2">
        <f>(Table2[[#This Row],[Current Month High]]/Table2[[#This Row],[Close Price]])-1</f>
        <v>4.206298879729431E-2</v>
      </c>
      <c r="AI37">
        <v>9.6385542168674796</v>
      </c>
      <c r="AJ37">
        <v>219.770192632646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0.05</v>
      </c>
      <c r="AM37" t="s">
        <v>10439</v>
      </c>
      <c r="AN37">
        <v>6.19</v>
      </c>
      <c r="AO37" t="s">
        <v>10439</v>
      </c>
      <c r="AP37">
        <v>0.16354724487424999</v>
      </c>
      <c r="AQ37">
        <f>(Table2[[#This Row],[Sharpe Ratio]]-AVERAGE(Table2[Sharpe Ratio]))/_xlfn.STDEV.P(Table2[Sharpe Ratio])</f>
        <v>1.1468993983058386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5.8365198995453866</v>
      </c>
      <c r="AS37">
        <f>_xlfn.RANK.AVG(Table2[[#This Row],[1Y Return vs Nifty Z-Score]],Table2[1Y Return vs Nifty Z-Score])</f>
        <v>23</v>
      </c>
      <c r="AT37">
        <f>_xlfn.RANK.AVG(Table2[[#This Row],[6M Return vs Nifty Z-Score]],Table2[6M Return vs Nifty Z-Score])</f>
        <v>104</v>
      </c>
      <c r="AU37">
        <f>_xlfn.RANK.AVG(Table2[[#This Row],[Sharpe Ratio Z-Score]],Table2[Sharpe Ratio Z-Score])</f>
        <v>93</v>
      </c>
      <c r="AV37">
        <f>(Table2[[#This Row],[Rank 1Y]]+Table2[[#This Row],[Rank 6M]]+Table2[[#This Row],[Rank Sharpe]])/3</f>
        <v>73.333333333333329</v>
      </c>
    </row>
    <row r="38" spans="1:48" x14ac:dyDescent="0.3">
      <c r="A38" t="s">
        <v>1080</v>
      </c>
      <c r="B38" t="s">
        <v>1081</v>
      </c>
      <c r="C38" t="s">
        <v>10397</v>
      </c>
      <c r="D38" t="s">
        <v>114</v>
      </c>
      <c r="E38">
        <v>12435.55017418</v>
      </c>
      <c r="F38">
        <v>1989.8</v>
      </c>
      <c r="G38">
        <v>70.116256732494705</v>
      </c>
      <c r="H38">
        <f>(Table2[[#This Row],[1Y Return vs Nifty]]-AVERAGE(Table2[1Y Return vs Nifty]))/_xlfn.STDEV.P(Table2[1Y Return vs Nifty])</f>
        <v>0.74815767828881641</v>
      </c>
      <c r="I38">
        <v>33.330728979163297</v>
      </c>
      <c r="J38">
        <f>(Table2[[#This Row],[1M Return vs Nifty]]-AVERAGE(Table2[1M Return vs Nifty]))/_xlfn.STDEV.P(Table2[1M Return vs Nifty])</f>
        <v>3.5244984649989926</v>
      </c>
      <c r="K38">
        <v>71.558388633771898</v>
      </c>
      <c r="L38">
        <f>(Table2[[#This Row],[6M Return vs Nifty]]-AVERAGE(Table2[6M Return vs Nifty]))/_xlfn.STDEV.P(Table2[6M Return vs Nifty])</f>
        <v>1.7584776731596761</v>
      </c>
      <c r="M38">
        <v>11.906267313469099</v>
      </c>
      <c r="N38">
        <f>(Table2[[#This Row],[1W Return vs Nifty]]-AVERAGE(Table2[1W Return vs Nifty]))/_xlfn.STDEV.P(Table2[1W Return vs Nifty])</f>
        <v>2.8413739864979526</v>
      </c>
      <c r="O38">
        <v>1796.59</v>
      </c>
      <c r="P38">
        <v>1623.69760040092</v>
      </c>
      <c r="Q38">
        <v>1328.85067855187</v>
      </c>
      <c r="R38">
        <v>82.1960479760928</v>
      </c>
      <c r="S38" s="2">
        <f>(Table2[[#This Row],[Close Price]]-Table2[[#This Row],[20D EMA]])/Table2[[#This Row],[20D EMA]]</f>
        <v>0.10754262241245918</v>
      </c>
      <c r="T38" s="2">
        <f>(Table2[[#This Row],[Close Price]]-Table2[[#This Row],[50D EMA]])/Table2[[#This Row],[50D EMA]]</f>
        <v>0.22547449691905852</v>
      </c>
      <c r="U38" s="2">
        <f>(Table2[[#This Row],[Close Price]]-Table2[[#This Row],[200D EMA]])/Table2[[#This Row],[200D EMA]]</f>
        <v>0.49738419230699937</v>
      </c>
      <c r="V38">
        <v>2.1254747455591501</v>
      </c>
      <c r="W38">
        <v>1975.3</v>
      </c>
      <c r="X38">
        <v>2098</v>
      </c>
      <c r="Y38">
        <v>1975.3</v>
      </c>
      <c r="Z38">
        <v>2098</v>
      </c>
      <c r="AA38">
        <v>1568.95</v>
      </c>
      <c r="AB38">
        <v>2200</v>
      </c>
      <c r="AC38" s="2">
        <f>(Table2[[#This Row],[Close Price]]/Table2[[#This Row],[Day Low]])-1</f>
        <v>7.3406571153749045E-3</v>
      </c>
      <c r="AD38" s="2">
        <f>(Table2[[#This Row],[Day High]]/Table2[[#This Row],[Close Price]])-1</f>
        <v>5.4377324354206502E-2</v>
      </c>
      <c r="AE38" s="2">
        <f>(Table2[[#This Row],[Close Price]]/Table2[[#This Row],[Current Week Low]])-1</f>
        <v>7.3406571153749045E-3</v>
      </c>
      <c r="AF38" s="2">
        <f>(Table2[[#This Row],[Current Week High]]/Table2[[#This Row],[Close Price]])-1</f>
        <v>5.4377324354206502E-2</v>
      </c>
      <c r="AG38" s="2">
        <f>(Table2[[#This Row],[Close Price]]/Table2[[#This Row],[Current Month Low]])-1</f>
        <v>0.26823671882469169</v>
      </c>
      <c r="AH38" s="2">
        <f>(Table2[[#This Row],[Current Month High]]/Table2[[#This Row],[Close Price]])-1</f>
        <v>0.10563875766408692</v>
      </c>
      <c r="AI38">
        <v>10.5638757664086</v>
      </c>
      <c r="AJ38">
        <v>106.603675630775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0.22</v>
      </c>
      <c r="AM38" t="s">
        <v>10439</v>
      </c>
      <c r="AN38">
        <v>23.34</v>
      </c>
      <c r="AO38" t="s">
        <v>10439</v>
      </c>
      <c r="AP38">
        <v>0.188732544976148</v>
      </c>
      <c r="AQ38">
        <f>(Table2[[#This Row],[Sharpe Ratio]]-AVERAGE(Table2[Sharpe Ratio]))/_xlfn.STDEV.P(Table2[Sharpe Ratio])</f>
        <v>1.4384393608561437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10.310947163801581</v>
      </c>
      <c r="AS38">
        <f>_xlfn.RANK.AVG(Table2[[#This Row],[1Y Return vs Nifty Z-Score]],Table2[1Y Return vs Nifty Z-Score])</f>
        <v>125</v>
      </c>
      <c r="AT38">
        <f>_xlfn.RANK.AVG(Table2[[#This Row],[6M Return vs Nifty Z-Score]],Table2[6M Return vs Nifty Z-Score])</f>
        <v>44</v>
      </c>
      <c r="AU38">
        <f>_xlfn.RANK.AVG(Table2[[#This Row],[Sharpe Ratio Z-Score]],Table2[Sharpe Ratio Z-Score])</f>
        <v>51</v>
      </c>
      <c r="AV38">
        <f>(Table2[[#This Row],[Rank 1Y]]+Table2[[#This Row],[Rank 6M]]+Table2[[#This Row],[Rank Sharpe]])/3</f>
        <v>73.333333333333329</v>
      </c>
    </row>
    <row r="39" spans="1:48" x14ac:dyDescent="0.3">
      <c r="A39" t="s">
        <v>1030</v>
      </c>
      <c r="B39" t="s">
        <v>1031</v>
      </c>
      <c r="C39" t="s">
        <v>10406</v>
      </c>
      <c r="D39" t="s">
        <v>164</v>
      </c>
      <c r="E39">
        <v>13734.7997696</v>
      </c>
      <c r="F39">
        <v>13660.7</v>
      </c>
      <c r="G39">
        <v>145.33500330634399</v>
      </c>
      <c r="H39">
        <f>(Table2[[#This Row],[1Y Return vs Nifty]]-AVERAGE(Table2[1Y Return vs Nifty]))/_xlfn.STDEV.P(Table2[1Y Return vs Nifty])</f>
        <v>1.9777143968686175</v>
      </c>
      <c r="I39">
        <v>-11.445780350261799</v>
      </c>
      <c r="J39">
        <f>(Table2[[#This Row],[1M Return vs Nifty]]-AVERAGE(Table2[1M Return vs Nifty]))/_xlfn.STDEV.P(Table2[1M Return vs Nifty])</f>
        <v>-0.79988182455375256</v>
      </c>
      <c r="K39">
        <v>31.585553558090702</v>
      </c>
      <c r="L39">
        <f>(Table2[[#This Row],[6M Return vs Nifty]]-AVERAGE(Table2[6M Return vs Nifty]))/_xlfn.STDEV.P(Table2[6M Return vs Nifty])</f>
        <v>0.5531056330161146</v>
      </c>
      <c r="M39">
        <v>-6.5833946803884302</v>
      </c>
      <c r="N39">
        <f>(Table2[[#This Row],[1W Return vs Nifty]]-AVERAGE(Table2[1W Return vs Nifty]))/_xlfn.STDEV.P(Table2[1W Return vs Nifty])</f>
        <v>-0.69629401641342414</v>
      </c>
      <c r="O39">
        <v>13714.46</v>
      </c>
      <c r="P39">
        <v>13303.2769870386</v>
      </c>
      <c r="Q39">
        <v>10464.8868520664</v>
      </c>
      <c r="R39">
        <v>42.628756723757597</v>
      </c>
      <c r="S39" s="2">
        <f>(Table2[[#This Row],[Close Price]]-Table2[[#This Row],[20D EMA]])/Table2[[#This Row],[20D EMA]]</f>
        <v>-3.9199501839662955E-3</v>
      </c>
      <c r="T39" s="2">
        <f>(Table2[[#This Row],[Close Price]]-Table2[[#This Row],[50D EMA]])/Table2[[#This Row],[50D EMA]]</f>
        <v>2.6867290917090458E-2</v>
      </c>
      <c r="U39" s="2">
        <f>(Table2[[#This Row],[Close Price]]-Table2[[#This Row],[200D EMA]])/Table2[[#This Row],[200D EMA]]</f>
        <v>0.30538439575221538</v>
      </c>
      <c r="V39">
        <v>0.55738492667135298</v>
      </c>
      <c r="W39">
        <v>13479.95</v>
      </c>
      <c r="X39">
        <v>13780</v>
      </c>
      <c r="Y39">
        <v>13479.95</v>
      </c>
      <c r="Z39">
        <v>13780</v>
      </c>
      <c r="AA39">
        <v>13200</v>
      </c>
      <c r="AB39">
        <v>14400</v>
      </c>
      <c r="AC39" s="2">
        <f>(Table2[[#This Row],[Close Price]]/Table2[[#This Row],[Day Low]])-1</f>
        <v>1.3408803445116746E-2</v>
      </c>
      <c r="AD39" s="2">
        <f>(Table2[[#This Row],[Day High]]/Table2[[#This Row],[Close Price]])-1</f>
        <v>8.7330810280585869E-3</v>
      </c>
      <c r="AE39" s="2">
        <f>(Table2[[#This Row],[Close Price]]/Table2[[#This Row],[Current Week Low]])-1</f>
        <v>1.3408803445116746E-2</v>
      </c>
      <c r="AF39" s="2">
        <f>(Table2[[#This Row],[Current Week High]]/Table2[[#This Row],[Close Price]])-1</f>
        <v>8.7330810280585869E-3</v>
      </c>
      <c r="AG39" s="2">
        <f>(Table2[[#This Row],[Close Price]]/Table2[[#This Row],[Current Month Low]])-1</f>
        <v>3.4901515151515294E-2</v>
      </c>
      <c r="AH39" s="2">
        <f>(Table2[[#This Row],[Current Month High]]/Table2[[#This Row],[Close Price]])-1</f>
        <v>5.4118749405227984E-2</v>
      </c>
      <c r="AI39">
        <v>8.3399825777595602</v>
      </c>
      <c r="AJ39">
        <v>224.324260158355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0.01</v>
      </c>
      <c r="AM39" t="s">
        <v>10439</v>
      </c>
      <c r="AN39">
        <v>-1.69</v>
      </c>
      <c r="AO39" t="s">
        <v>10438</v>
      </c>
      <c r="AP39">
        <v>0.232802665648811</v>
      </c>
      <c r="AQ39">
        <f>(Table2[[#This Row],[Sharpe Ratio]]-AVERAGE(Table2[Sharpe Ratio]))/_xlfn.STDEV.P(Table2[Sharpe Ratio])</f>
        <v>1.9485862035982449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2.9832303925158001</v>
      </c>
      <c r="AS39">
        <f>_xlfn.RANK.AVG(Table2[[#This Row],[1Y Return vs Nifty Z-Score]],Table2[1Y Return vs Nifty Z-Score])</f>
        <v>39</v>
      </c>
      <c r="AT39">
        <f>_xlfn.RANK.AVG(Table2[[#This Row],[6M Return vs Nifty Z-Score]],Table2[6M Return vs Nifty Z-Score])</f>
        <v>164</v>
      </c>
      <c r="AU39">
        <f>_xlfn.RANK.AVG(Table2[[#This Row],[Sharpe Ratio Z-Score]],Table2[Sharpe Ratio Z-Score])</f>
        <v>18</v>
      </c>
      <c r="AV39">
        <f>(Table2[[#This Row],[Rank 1Y]]+Table2[[#This Row],[Rank 6M]]+Table2[[#This Row],[Rank Sharpe]])/3</f>
        <v>73.666666666666671</v>
      </c>
    </row>
    <row r="40" spans="1:48" x14ac:dyDescent="0.3">
      <c r="A40" t="s">
        <v>1479</v>
      </c>
      <c r="B40" t="s">
        <v>1480</v>
      </c>
      <c r="C40" t="s">
        <v>10401</v>
      </c>
      <c r="D40" t="s">
        <v>197</v>
      </c>
      <c r="E40">
        <v>7208.9726809499998</v>
      </c>
      <c r="F40">
        <v>2513.6999999999998</v>
      </c>
      <c r="G40">
        <v>115.99566721632701</v>
      </c>
      <c r="H40">
        <f>(Table2[[#This Row],[1Y Return vs Nifty]]-AVERAGE(Table2[1Y Return vs Nifty]))/_xlfn.STDEV.P(Table2[1Y Return vs Nifty])</f>
        <v>1.4981214835151144</v>
      </c>
      <c r="I40">
        <v>-13.8602506974467</v>
      </c>
      <c r="J40">
        <f>(Table2[[#This Row],[1M Return vs Nifty]]-AVERAGE(Table2[1M Return vs Nifty]))/_xlfn.STDEV.P(Table2[1M Return vs Nifty])</f>
        <v>-1.0330640921186465</v>
      </c>
      <c r="K40">
        <v>69.893544219084902</v>
      </c>
      <c r="L40">
        <f>(Table2[[#This Row],[6M Return vs Nifty]]-AVERAGE(Table2[6M Return vs Nifty]))/_xlfn.STDEV.P(Table2[6M Return vs Nifty])</f>
        <v>1.7082746564145925</v>
      </c>
      <c r="M40">
        <v>-3.32523615594623</v>
      </c>
      <c r="N40">
        <f>(Table2[[#This Row],[1W Return vs Nifty]]-AVERAGE(Table2[1W Return vs Nifty]))/_xlfn.STDEV.P(Table2[1W Return vs Nifty])</f>
        <v>-7.2903325758220436E-2</v>
      </c>
      <c r="O40">
        <v>2548.19</v>
      </c>
      <c r="P40">
        <v>2477.5507389700801</v>
      </c>
      <c r="Q40">
        <v>1895.9487229971301</v>
      </c>
      <c r="R40">
        <v>44.096169493747503</v>
      </c>
      <c r="S40" s="2">
        <f>(Table2[[#This Row],[Close Price]]-Table2[[#This Row],[20D EMA]])/Table2[[#This Row],[20D EMA]]</f>
        <v>-1.3535097461335393E-2</v>
      </c>
      <c r="T40" s="2">
        <f>(Table2[[#This Row],[Close Price]]-Table2[[#This Row],[50D EMA]])/Table2[[#This Row],[50D EMA]]</f>
        <v>1.4590724807899171E-2</v>
      </c>
      <c r="U40" s="2">
        <f>(Table2[[#This Row],[Close Price]]-Table2[[#This Row],[200D EMA]])/Table2[[#This Row],[200D EMA]]</f>
        <v>0.32582699600985193</v>
      </c>
      <c r="V40">
        <v>0.29932373138929103</v>
      </c>
      <c r="W40">
        <v>2464.0500000000002</v>
      </c>
      <c r="X40">
        <v>2524.9499999999998</v>
      </c>
      <c r="Y40">
        <v>2464.0500000000002</v>
      </c>
      <c r="Z40">
        <v>2524.9499999999998</v>
      </c>
      <c r="AA40">
        <v>2372.1</v>
      </c>
      <c r="AB40">
        <v>2719.95</v>
      </c>
      <c r="AC40" s="2">
        <f>(Table2[[#This Row],[Close Price]]/Table2[[#This Row],[Day Low]])-1</f>
        <v>2.0149753454678176E-2</v>
      </c>
      <c r="AD40" s="2">
        <f>(Table2[[#This Row],[Day High]]/Table2[[#This Row],[Close Price]])-1</f>
        <v>4.4754744002863944E-3</v>
      </c>
      <c r="AE40" s="2">
        <f>(Table2[[#This Row],[Close Price]]/Table2[[#This Row],[Current Week Low]])-1</f>
        <v>2.0149753454678176E-2</v>
      </c>
      <c r="AF40" s="2">
        <f>(Table2[[#This Row],[Current Week High]]/Table2[[#This Row],[Close Price]])-1</f>
        <v>4.4754744002863944E-3</v>
      </c>
      <c r="AG40" s="2">
        <f>(Table2[[#This Row],[Close Price]]/Table2[[#This Row],[Current Month Low]])-1</f>
        <v>5.9693942076640916E-2</v>
      </c>
      <c r="AH40" s="2">
        <f>(Table2[[#This Row],[Current Month High]]/Table2[[#This Row],[Close Price]])-1</f>
        <v>8.2050364005251231E-2</v>
      </c>
      <c r="AI40">
        <v>17.440426462982799</v>
      </c>
      <c r="AJ40">
        <v>190.73560027758401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-0.08</v>
      </c>
      <c r="AM40" t="s">
        <v>10438</v>
      </c>
      <c r="AN40">
        <v>-5.28</v>
      </c>
      <c r="AO40" t="s">
        <v>10438</v>
      </c>
      <c r="AP40">
        <v>0.152823687818153</v>
      </c>
      <c r="AQ40">
        <f>(Table2[[#This Row],[Sharpe Ratio]]-AVERAGE(Table2[Sharpe Ratio]))/_xlfn.STDEV.P(Table2[Sharpe Ratio])</f>
        <v>1.022765661169827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3.1231943832226667</v>
      </c>
      <c r="AS40">
        <f>_xlfn.RANK.AVG(Table2[[#This Row],[1Y Return vs Nifty Z-Score]],Table2[1Y Return vs Nifty Z-Score])</f>
        <v>62</v>
      </c>
      <c r="AT40">
        <f>_xlfn.RANK.AVG(Table2[[#This Row],[6M Return vs Nifty Z-Score]],Table2[6M Return vs Nifty Z-Score])</f>
        <v>48</v>
      </c>
      <c r="AU40">
        <f>_xlfn.RANK.AVG(Table2[[#This Row],[Sharpe Ratio Z-Score]],Table2[Sharpe Ratio Z-Score])</f>
        <v>113</v>
      </c>
      <c r="AV40">
        <f>(Table2[[#This Row],[Rank 1Y]]+Table2[[#This Row],[Rank 6M]]+Table2[[#This Row],[Rank Sharpe]])/3</f>
        <v>74.333333333333329</v>
      </c>
    </row>
    <row r="41" spans="1:48" x14ac:dyDescent="0.3">
      <c r="A41" t="s">
        <v>651</v>
      </c>
      <c r="B41" t="s">
        <v>652</v>
      </c>
      <c r="C41" t="s">
        <v>10395</v>
      </c>
      <c r="D41" t="s">
        <v>436</v>
      </c>
      <c r="E41">
        <v>29544.75910947</v>
      </c>
      <c r="F41">
        <v>5874.55</v>
      </c>
      <c r="G41">
        <v>176.97037887363899</v>
      </c>
      <c r="H41">
        <f>(Table2[[#This Row],[1Y Return vs Nifty]]-AVERAGE(Table2[1Y Return vs Nifty]))/_xlfn.STDEV.P(Table2[1Y Return vs Nifty])</f>
        <v>2.4948393204456618</v>
      </c>
      <c r="I41">
        <v>16.449588076404599</v>
      </c>
      <c r="J41">
        <f>(Table2[[#This Row],[1M Return vs Nifty]]-AVERAGE(Table2[1M Return vs Nifty]))/_xlfn.STDEV.P(Table2[1M Return vs Nifty])</f>
        <v>1.8941687658261332</v>
      </c>
      <c r="K41">
        <v>57.350456894975999</v>
      </c>
      <c r="L41">
        <f>(Table2[[#This Row],[6M Return vs Nifty]]-AVERAGE(Table2[6M Return vs Nifty]))/_xlfn.STDEV.P(Table2[6M Return vs Nifty])</f>
        <v>1.3300406200012438</v>
      </c>
      <c r="M41">
        <v>6.7501515306704603</v>
      </c>
      <c r="N41">
        <f>(Table2[[#This Row],[1W Return vs Nifty]]-AVERAGE(Table2[1W Return vs Nifty]))/_xlfn.STDEV.P(Table2[1W Return vs Nifty])</f>
        <v>1.8548429276731437</v>
      </c>
      <c r="O41">
        <v>5376.75</v>
      </c>
      <c r="P41">
        <v>4885.2817675756396</v>
      </c>
      <c r="Q41">
        <v>3882.8372874136398</v>
      </c>
      <c r="R41">
        <v>79.500644477376795</v>
      </c>
      <c r="S41" s="2">
        <f>(Table2[[#This Row],[Close Price]]-Table2[[#This Row],[20D EMA]])/Table2[[#This Row],[20D EMA]]</f>
        <v>9.2583809922350893E-2</v>
      </c>
      <c r="T41" s="2">
        <f>(Table2[[#This Row],[Close Price]]-Table2[[#This Row],[50D EMA]])/Table2[[#This Row],[50D EMA]]</f>
        <v>0.2024997286728239</v>
      </c>
      <c r="U41" s="2">
        <f>(Table2[[#This Row],[Close Price]]-Table2[[#This Row],[200D EMA]])/Table2[[#This Row],[200D EMA]]</f>
        <v>0.51295291694106537</v>
      </c>
      <c r="V41">
        <v>1.0338106718983999</v>
      </c>
      <c r="W41">
        <v>5745.8</v>
      </c>
      <c r="X41">
        <v>5899</v>
      </c>
      <c r="Y41">
        <v>5745.8</v>
      </c>
      <c r="Z41">
        <v>5899</v>
      </c>
      <c r="AA41">
        <v>5125.6000000000004</v>
      </c>
      <c r="AB41">
        <v>5966.55</v>
      </c>
      <c r="AC41" s="2">
        <f>(Table2[[#This Row],[Close Price]]/Table2[[#This Row],[Day Low]])-1</f>
        <v>2.2407671690626296E-2</v>
      </c>
      <c r="AD41" s="2">
        <f>(Table2[[#This Row],[Day High]]/Table2[[#This Row],[Close Price]])-1</f>
        <v>4.1620209207513525E-3</v>
      </c>
      <c r="AE41" s="2">
        <f>(Table2[[#This Row],[Close Price]]/Table2[[#This Row],[Current Week Low]])-1</f>
        <v>2.2407671690626296E-2</v>
      </c>
      <c r="AF41" s="2">
        <f>(Table2[[#This Row],[Current Week High]]/Table2[[#This Row],[Close Price]])-1</f>
        <v>4.1620209207513525E-3</v>
      </c>
      <c r="AG41" s="2">
        <f>(Table2[[#This Row],[Close Price]]/Table2[[#This Row],[Current Month Low]])-1</f>
        <v>0.14611947869517716</v>
      </c>
      <c r="AH41" s="2">
        <f>(Table2[[#This Row],[Current Month High]]/Table2[[#This Row],[Close Price]])-1</f>
        <v>1.5660774016733159E-2</v>
      </c>
      <c r="AI41">
        <v>1.5660774016733101</v>
      </c>
      <c r="AJ41">
        <v>230.960563380281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0.43</v>
      </c>
      <c r="AM41" t="s">
        <v>10439</v>
      </c>
      <c r="AN41">
        <v>8.8699999999999992</v>
      </c>
      <c r="AO41" t="s">
        <v>10439</v>
      </c>
      <c r="AP41">
        <v>0.144687407128611</v>
      </c>
      <c r="AQ41">
        <f>(Table2[[#This Row],[Sharpe Ratio]]-AVERAGE(Table2[Sharpe Ratio]))/_xlfn.STDEV.P(Table2[Sharpe Ratio])</f>
        <v>0.92858171426704295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8.5024733482132255</v>
      </c>
      <c r="AS41">
        <f>_xlfn.RANK.AVG(Table2[[#This Row],[1Y Return vs Nifty Z-Score]],Table2[1Y Return vs Nifty Z-Score])</f>
        <v>25</v>
      </c>
      <c r="AT41">
        <f>_xlfn.RANK.AVG(Table2[[#This Row],[6M Return vs Nifty Z-Score]],Table2[6M Return vs Nifty Z-Score])</f>
        <v>70</v>
      </c>
      <c r="AU41">
        <f>_xlfn.RANK.AVG(Table2[[#This Row],[Sharpe Ratio Z-Score]],Table2[Sharpe Ratio Z-Score])</f>
        <v>130</v>
      </c>
      <c r="AV41">
        <f>(Table2[[#This Row],[Rank 1Y]]+Table2[[#This Row],[Rank 6M]]+Table2[[#This Row],[Rank Sharpe]])/3</f>
        <v>75</v>
      </c>
    </row>
    <row r="42" spans="1:48" x14ac:dyDescent="0.3">
      <c r="A42" t="s">
        <v>1271</v>
      </c>
      <c r="B42" t="s">
        <v>1272</v>
      </c>
      <c r="C42" t="s">
        <v>10406</v>
      </c>
      <c r="D42" t="s">
        <v>364</v>
      </c>
      <c r="E42">
        <v>9391.4593964100004</v>
      </c>
      <c r="F42">
        <v>406.95</v>
      </c>
      <c r="G42">
        <v>127.361184706739</v>
      </c>
      <c r="H42">
        <f>(Table2[[#This Row],[1Y Return vs Nifty]]-AVERAGE(Table2[1Y Return vs Nifty]))/_xlfn.STDEV.P(Table2[1Y Return vs Nifty])</f>
        <v>1.6839069296572164</v>
      </c>
      <c r="I42">
        <v>1.6199841525102501</v>
      </c>
      <c r="J42">
        <f>(Table2[[#This Row],[1M Return vs Nifty]]-AVERAGE(Table2[1M Return vs Nifty]))/_xlfn.STDEV.P(Table2[1M Return vs Nifty])</f>
        <v>0.46197032359025764</v>
      </c>
      <c r="K42">
        <v>45.391470012558401</v>
      </c>
      <c r="L42">
        <f>(Table2[[#This Row],[6M Return vs Nifty]]-AVERAGE(Table2[6M Return vs Nifty]))/_xlfn.STDEV.P(Table2[6M Return vs Nifty])</f>
        <v>0.96942000379482274</v>
      </c>
      <c r="M42">
        <v>-8.4821971863559504</v>
      </c>
      <c r="N42">
        <f>(Table2[[#This Row],[1W Return vs Nifty]]-AVERAGE(Table2[1W Return vs Nifty]))/_xlfn.STDEV.P(Table2[1W Return vs Nifty])</f>
        <v>-1.0595961076815503</v>
      </c>
      <c r="O42">
        <v>407.81</v>
      </c>
      <c r="P42">
        <v>378.88754724789402</v>
      </c>
      <c r="Q42">
        <v>288.44346195357099</v>
      </c>
      <c r="R42">
        <v>49.727932478674802</v>
      </c>
      <c r="S42" s="2">
        <f>(Table2[[#This Row],[Close Price]]-Table2[[#This Row],[20D EMA]])/Table2[[#This Row],[20D EMA]]</f>
        <v>-2.1088251882004209E-3</v>
      </c>
      <c r="T42" s="2">
        <f>(Table2[[#This Row],[Close Price]]-Table2[[#This Row],[50D EMA]])/Table2[[#This Row],[50D EMA]]</f>
        <v>7.4065386830318825E-2</v>
      </c>
      <c r="U42" s="2">
        <f>(Table2[[#This Row],[Close Price]]-Table2[[#This Row],[200D EMA]])/Table2[[#This Row],[200D EMA]]</f>
        <v>0.41084841113682197</v>
      </c>
      <c r="V42">
        <v>0.834760960964117</v>
      </c>
      <c r="W42">
        <v>405.15</v>
      </c>
      <c r="X42">
        <v>416.55</v>
      </c>
      <c r="Y42">
        <v>405.15</v>
      </c>
      <c r="Z42">
        <v>416.55</v>
      </c>
      <c r="AA42">
        <v>389.05</v>
      </c>
      <c r="AB42">
        <v>446.8</v>
      </c>
      <c r="AC42" s="2">
        <f>(Table2[[#This Row],[Close Price]]/Table2[[#This Row],[Day Low]])-1</f>
        <v>4.4427989633468723E-3</v>
      </c>
      <c r="AD42" s="2">
        <f>(Table2[[#This Row],[Day High]]/Table2[[#This Row],[Close Price]])-1</f>
        <v>2.359012163656482E-2</v>
      </c>
      <c r="AE42" s="2">
        <f>(Table2[[#This Row],[Close Price]]/Table2[[#This Row],[Current Week Low]])-1</f>
        <v>4.4427989633468723E-3</v>
      </c>
      <c r="AF42" s="2">
        <f>(Table2[[#This Row],[Current Week High]]/Table2[[#This Row],[Close Price]])-1</f>
        <v>2.359012163656482E-2</v>
      </c>
      <c r="AG42" s="2">
        <f>(Table2[[#This Row],[Close Price]]/Table2[[#This Row],[Current Month Low]])-1</f>
        <v>4.6009510345713878E-2</v>
      </c>
      <c r="AH42" s="2">
        <f>(Table2[[#This Row],[Current Month High]]/Table2[[#This Row],[Close Price]])-1</f>
        <v>9.792357783511485E-2</v>
      </c>
      <c r="AI42">
        <v>9.7923577835114806</v>
      </c>
      <c r="AJ42">
        <v>190.47109207708701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0.06</v>
      </c>
      <c r="AM42" t="s">
        <v>10439</v>
      </c>
      <c r="AN42">
        <v>-4.1500000000000004</v>
      </c>
      <c r="AO42" t="s">
        <v>10438</v>
      </c>
      <c r="AP42">
        <v>0.17904246459489201</v>
      </c>
      <c r="AQ42">
        <f>(Table2[[#This Row],[Sharpe Ratio]]-AVERAGE(Table2[Sharpe Ratio]))/_xlfn.STDEV.P(Table2[Sharpe Ratio])</f>
        <v>1.3262689416024174</v>
      </c>
      <c r="AR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3.3819700909631636</v>
      </c>
      <c r="AS42">
        <f>_xlfn.RANK.AVG(Table2[[#This Row],[1Y Return vs Nifty Z-Score]],Table2[1Y Return vs Nifty Z-Score])</f>
        <v>52</v>
      </c>
      <c r="AT42">
        <f>_xlfn.RANK.AVG(Table2[[#This Row],[6M Return vs Nifty Z-Score]],Table2[6M Return vs Nifty Z-Score])</f>
        <v>111</v>
      </c>
      <c r="AU42">
        <f>_xlfn.RANK.AVG(Table2[[#This Row],[Sharpe Ratio Z-Score]],Table2[Sharpe Ratio Z-Score])</f>
        <v>74</v>
      </c>
      <c r="AV42">
        <f>(Table2[[#This Row],[Rank 1Y]]+Table2[[#This Row],[Rank 6M]]+Table2[[#This Row],[Rank Sharpe]])/3</f>
        <v>79</v>
      </c>
    </row>
    <row r="43" spans="1:48" x14ac:dyDescent="0.3">
      <c r="A43" t="s">
        <v>1450</v>
      </c>
      <c r="B43" t="s">
        <v>1451</v>
      </c>
      <c r="C43" t="s">
        <v>10406</v>
      </c>
      <c r="D43" t="s">
        <v>278</v>
      </c>
      <c r="E43">
        <v>7548.4371345399904</v>
      </c>
      <c r="F43">
        <v>3281.3</v>
      </c>
      <c r="G43">
        <v>127.19032140869</v>
      </c>
      <c r="H43">
        <f>(Table2[[#This Row],[1Y Return vs Nifty]]-AVERAGE(Table2[1Y Return vs Nifty]))/_xlfn.STDEV.P(Table2[1Y Return vs Nifty])</f>
        <v>1.6811139275713789</v>
      </c>
      <c r="I43">
        <v>-7.0418911647339897</v>
      </c>
      <c r="J43">
        <f>(Table2[[#This Row],[1M Return vs Nifty]]-AVERAGE(Table2[1M Return vs Nifty]))/_xlfn.STDEV.P(Table2[1M Return vs Nifty])</f>
        <v>-0.37456748280456154</v>
      </c>
      <c r="K43">
        <v>73.801564695733902</v>
      </c>
      <c r="L43">
        <f>(Table2[[#This Row],[6M Return vs Nifty]]-AVERAGE(Table2[6M Return vs Nifty]))/_xlfn.STDEV.P(Table2[6M Return vs Nifty])</f>
        <v>1.8261201533862867</v>
      </c>
      <c r="M43">
        <v>-3.3947472521556898</v>
      </c>
      <c r="N43">
        <f>(Table2[[#This Row],[1W Return vs Nifty]]-AVERAGE(Table2[1W Return vs Nifty]))/_xlfn.STDEV.P(Table2[1W Return vs Nifty])</f>
        <v>-8.6203037834579291E-2</v>
      </c>
      <c r="O43">
        <v>3221.92</v>
      </c>
      <c r="P43">
        <v>2972.1764862877199</v>
      </c>
      <c r="Q43">
        <v>2196.49005149501</v>
      </c>
      <c r="R43">
        <v>50.912899496386899</v>
      </c>
      <c r="S43" s="2">
        <f>(Table2[[#This Row],[Close Price]]-Table2[[#This Row],[20D EMA]])/Table2[[#This Row],[20D EMA]]</f>
        <v>1.843000446938475E-2</v>
      </c>
      <c r="T43" s="2">
        <f>(Table2[[#This Row],[Close Price]]-Table2[[#This Row],[50D EMA]])/Table2[[#This Row],[50D EMA]]</f>
        <v>0.10400577325688318</v>
      </c>
      <c r="U43" s="2">
        <f>(Table2[[#This Row],[Close Price]]-Table2[[#This Row],[200D EMA]])/Table2[[#This Row],[200D EMA]]</f>
        <v>0.49388338807481946</v>
      </c>
      <c r="V43">
        <v>0.53193122779626401</v>
      </c>
      <c r="W43">
        <v>3190</v>
      </c>
      <c r="X43">
        <v>3338.95</v>
      </c>
      <c r="Y43">
        <v>3190</v>
      </c>
      <c r="Z43">
        <v>3338.95</v>
      </c>
      <c r="AA43">
        <v>3113.4</v>
      </c>
      <c r="AB43">
        <v>3589.95</v>
      </c>
      <c r="AC43" s="2">
        <f>(Table2[[#This Row],[Close Price]]/Table2[[#This Row],[Day Low]])-1</f>
        <v>2.8620689655172393E-2</v>
      </c>
      <c r="AD43" s="2">
        <f>(Table2[[#This Row],[Day High]]/Table2[[#This Row],[Close Price]])-1</f>
        <v>1.7569256087526242E-2</v>
      </c>
      <c r="AE43" s="2">
        <f>(Table2[[#This Row],[Close Price]]/Table2[[#This Row],[Current Week Low]])-1</f>
        <v>2.8620689655172393E-2</v>
      </c>
      <c r="AF43" s="2">
        <f>(Table2[[#This Row],[Current Week High]]/Table2[[#This Row],[Close Price]])-1</f>
        <v>1.7569256087526242E-2</v>
      </c>
      <c r="AG43" s="2">
        <f>(Table2[[#This Row],[Close Price]]/Table2[[#This Row],[Current Month Low]])-1</f>
        <v>5.3928181409391707E-2</v>
      </c>
      <c r="AH43" s="2">
        <f>(Table2[[#This Row],[Current Month High]]/Table2[[#This Row],[Close Price]])-1</f>
        <v>9.4063328558802839E-2</v>
      </c>
      <c r="AI43">
        <v>9.4063328558802795</v>
      </c>
      <c r="AJ43">
        <v>161.45816733067699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0.11</v>
      </c>
      <c r="AM43" t="s">
        <v>10439</v>
      </c>
      <c r="AN43">
        <v>-7.08</v>
      </c>
      <c r="AO43" t="s">
        <v>10438</v>
      </c>
      <c r="AP43">
        <v>0.13179780647407</v>
      </c>
      <c r="AQ43">
        <f>(Table2[[#This Row],[Sharpe Ratio]]-AVERAGE(Table2[Sharpe Ratio]))/_xlfn.STDEV.P(Table2[Sharpe Ratio])</f>
        <v>0.77937429260006541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3.8258378529185904</v>
      </c>
      <c r="AS43">
        <f>_xlfn.RANK.AVG(Table2[[#This Row],[1Y Return vs Nifty Z-Score]],Table2[1Y Return vs Nifty Z-Score])</f>
        <v>53</v>
      </c>
      <c r="AT43">
        <f>_xlfn.RANK.AVG(Table2[[#This Row],[6M Return vs Nifty Z-Score]],Table2[6M Return vs Nifty Z-Score])</f>
        <v>41</v>
      </c>
      <c r="AU43">
        <f>_xlfn.RANK.AVG(Table2[[#This Row],[Sharpe Ratio Z-Score]],Table2[Sharpe Ratio Z-Score])</f>
        <v>152</v>
      </c>
      <c r="AV43">
        <f>(Table2[[#This Row],[Rank 1Y]]+Table2[[#This Row],[Rank 6M]]+Table2[[#This Row],[Rank Sharpe]])/3</f>
        <v>82</v>
      </c>
    </row>
    <row r="44" spans="1:48" x14ac:dyDescent="0.3">
      <c r="A44" t="s">
        <v>1114</v>
      </c>
      <c r="B44" t="s">
        <v>1115</v>
      </c>
      <c r="C44" t="s">
        <v>10395</v>
      </c>
      <c r="D44" t="s">
        <v>407</v>
      </c>
      <c r="E44">
        <v>11834.95207888</v>
      </c>
      <c r="F44">
        <v>140.63</v>
      </c>
      <c r="G44">
        <v>134.50206002038499</v>
      </c>
      <c r="H44">
        <f>(Table2[[#This Row],[1Y Return vs Nifty]]-AVERAGE(Table2[1Y Return vs Nifty]))/_xlfn.STDEV.P(Table2[1Y Return vs Nifty])</f>
        <v>1.8006346287795865</v>
      </c>
      <c r="I44">
        <v>29.516819496392401</v>
      </c>
      <c r="J44">
        <f>(Table2[[#This Row],[1M Return vs Nifty]]-AVERAGE(Table2[1M Return vs Nifty]))/_xlfn.STDEV.P(Table2[1M Return vs Nifty])</f>
        <v>3.1561625844127308</v>
      </c>
      <c r="K44">
        <v>107.080743755575</v>
      </c>
      <c r="L44">
        <f>(Table2[[#This Row],[6M Return vs Nifty]]-AVERAGE(Table2[6M Return vs Nifty]))/_xlfn.STDEV.P(Table2[6M Return vs Nifty])</f>
        <v>2.8296464702391066</v>
      </c>
      <c r="M44">
        <v>-0.56599841087948799</v>
      </c>
      <c r="N44">
        <f>(Table2[[#This Row],[1W Return vs Nifty]]-AVERAGE(Table2[1W Return vs Nifty]))/_xlfn.STDEV.P(Table2[1W Return vs Nifty])</f>
        <v>0.45502774655617628</v>
      </c>
      <c r="O44">
        <v>119.02</v>
      </c>
      <c r="P44">
        <v>101.40010437830701</v>
      </c>
      <c r="Q44">
        <v>79.051343694159499</v>
      </c>
      <c r="R44">
        <v>71.464817948274103</v>
      </c>
      <c r="S44" s="2">
        <f>(Table2[[#This Row],[Close Price]]-Table2[[#This Row],[20D EMA]])/Table2[[#This Row],[20D EMA]]</f>
        <v>0.18156612334061503</v>
      </c>
      <c r="T44" s="2">
        <f>(Table2[[#This Row],[Close Price]]-Table2[[#This Row],[50D EMA]])/Table2[[#This Row],[50D EMA]]</f>
        <v>0.38688220157380454</v>
      </c>
      <c r="U44" s="2">
        <f>(Table2[[#This Row],[Close Price]]-Table2[[#This Row],[200D EMA]])/Table2[[#This Row],[200D EMA]]</f>
        <v>0.77897039352147124</v>
      </c>
      <c r="V44">
        <v>1.00121881447977</v>
      </c>
      <c r="W44">
        <v>130.80000000000001</v>
      </c>
      <c r="X44">
        <v>143.30000000000001</v>
      </c>
      <c r="Y44">
        <v>130.80000000000001</v>
      </c>
      <c r="Z44">
        <v>143.30000000000001</v>
      </c>
      <c r="AA44">
        <v>105.6</v>
      </c>
      <c r="AB44">
        <v>143.30000000000001</v>
      </c>
      <c r="AC44" s="2">
        <f>(Table2[[#This Row],[Close Price]]/Table2[[#This Row],[Day Low]])-1</f>
        <v>7.5152905198776709E-2</v>
      </c>
      <c r="AD44" s="2">
        <f>(Table2[[#This Row],[Day High]]/Table2[[#This Row],[Close Price]])-1</f>
        <v>1.8985991609187236E-2</v>
      </c>
      <c r="AE44" s="2">
        <f>(Table2[[#This Row],[Close Price]]/Table2[[#This Row],[Current Week Low]])-1</f>
        <v>7.5152905198776709E-2</v>
      </c>
      <c r="AF44" s="2">
        <f>(Table2[[#This Row],[Current Week High]]/Table2[[#This Row],[Close Price]])-1</f>
        <v>1.8985991609187236E-2</v>
      </c>
      <c r="AG44" s="2">
        <f>(Table2[[#This Row],[Close Price]]/Table2[[#This Row],[Current Month Low]])-1</f>
        <v>0.33172348484848491</v>
      </c>
      <c r="AH44" s="2">
        <f>(Table2[[#This Row],[Current Month High]]/Table2[[#This Row],[Close Price]])-1</f>
        <v>1.8985991609187236E-2</v>
      </c>
      <c r="AI44">
        <v>1.8985991609187201</v>
      </c>
      <c r="AJ44">
        <v>169.40613026819901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1.06</v>
      </c>
      <c r="AM44" t="s">
        <v>10439</v>
      </c>
      <c r="AN44">
        <v>14.16</v>
      </c>
      <c r="AO44" t="s">
        <v>10439</v>
      </c>
      <c r="AP44">
        <v>0.11435028567923899</v>
      </c>
      <c r="AQ44">
        <f>(Table2[[#This Row],[Sharpe Ratio]]-AVERAGE(Table2[Sharpe Ratio]))/_xlfn.STDEV.P(Table2[Sharpe Ratio])</f>
        <v>0.5774053051931074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8.8188767351807087</v>
      </c>
      <c r="AS44">
        <f>_xlfn.RANK.AVG(Table2[[#This Row],[1Y Return vs Nifty Z-Score]],Table2[1Y Return vs Nifty Z-Score])</f>
        <v>42</v>
      </c>
      <c r="AT44">
        <f>_xlfn.RANK.AVG(Table2[[#This Row],[6M Return vs Nifty Z-Score]],Table2[6M Return vs Nifty Z-Score])</f>
        <v>11</v>
      </c>
      <c r="AU44">
        <f>_xlfn.RANK.AVG(Table2[[#This Row],[Sharpe Ratio Z-Score]],Table2[Sharpe Ratio Z-Score])</f>
        <v>200</v>
      </c>
      <c r="AV44">
        <f>(Table2[[#This Row],[Rank 1Y]]+Table2[[#This Row],[Rank 6M]]+Table2[[#This Row],[Rank Sharpe]])/3</f>
        <v>84.333333333333329</v>
      </c>
    </row>
    <row r="45" spans="1:48" x14ac:dyDescent="0.3">
      <c r="A45" t="s">
        <v>640</v>
      </c>
      <c r="B45" t="s">
        <v>641</v>
      </c>
      <c r="C45" t="s">
        <v>10411</v>
      </c>
      <c r="D45" t="s">
        <v>642</v>
      </c>
      <c r="E45">
        <v>30661.241183999999</v>
      </c>
      <c r="F45">
        <v>2826.2</v>
      </c>
      <c r="G45">
        <v>128.45669530949499</v>
      </c>
      <c r="H45">
        <f>(Table2[[#This Row],[1Y Return vs Nifty]]-AVERAGE(Table2[1Y Return vs Nifty]))/_xlfn.STDEV.P(Table2[1Y Return vs Nifty])</f>
        <v>1.7018145987323927</v>
      </c>
      <c r="I45">
        <v>13.4525549274602</v>
      </c>
      <c r="J45">
        <f>(Table2[[#This Row],[1M Return vs Nifty]]-AVERAGE(Table2[1M Return vs Nifty]))/_xlfn.STDEV.P(Table2[1M Return vs Nifty])</f>
        <v>1.6047243390379462</v>
      </c>
      <c r="K45">
        <v>78.263944917369699</v>
      </c>
      <c r="L45">
        <f>(Table2[[#This Row],[6M Return vs Nifty]]-AVERAGE(Table2[6M Return vs Nifty]))/_xlfn.STDEV.P(Table2[6M Return vs Nifty])</f>
        <v>1.9606822464043479</v>
      </c>
      <c r="M45">
        <v>-5.6560391635708296</v>
      </c>
      <c r="N45">
        <f>(Table2[[#This Row],[1W Return vs Nifty]]-AVERAGE(Table2[1W Return vs Nifty]))/_xlfn.STDEV.P(Table2[1W Return vs Nifty])</f>
        <v>-0.51886103033402231</v>
      </c>
      <c r="O45">
        <v>2607.25</v>
      </c>
      <c r="P45">
        <v>2426.21264300244</v>
      </c>
      <c r="Q45">
        <v>1944.8602488388799</v>
      </c>
      <c r="R45">
        <v>64.433404456331601</v>
      </c>
      <c r="S45" s="2">
        <f>(Table2[[#This Row],[Close Price]]-Table2[[#This Row],[20D EMA]])/Table2[[#This Row],[20D EMA]]</f>
        <v>8.3977370792981038E-2</v>
      </c>
      <c r="T45" s="2">
        <f>(Table2[[#This Row],[Close Price]]-Table2[[#This Row],[50D EMA]])/Table2[[#This Row],[50D EMA]]</f>
        <v>0.16486079987720084</v>
      </c>
      <c r="U45" s="2">
        <f>(Table2[[#This Row],[Close Price]]-Table2[[#This Row],[200D EMA]])/Table2[[#This Row],[200D EMA]]</f>
        <v>0.45316353793918984</v>
      </c>
      <c r="V45">
        <v>1.9393283704103199</v>
      </c>
      <c r="W45">
        <v>2760.5</v>
      </c>
      <c r="X45">
        <v>2847</v>
      </c>
      <c r="Y45">
        <v>2760.5</v>
      </c>
      <c r="Z45">
        <v>2847</v>
      </c>
      <c r="AA45">
        <v>2282</v>
      </c>
      <c r="AB45">
        <v>2936.45</v>
      </c>
      <c r="AC45" s="2">
        <f>(Table2[[#This Row],[Close Price]]/Table2[[#This Row],[Day Low]])-1</f>
        <v>2.3800036225321453E-2</v>
      </c>
      <c r="AD45" s="2">
        <f>(Table2[[#This Row],[Day High]]/Table2[[#This Row],[Close Price]])-1</f>
        <v>7.3597056117755688E-3</v>
      </c>
      <c r="AE45" s="2">
        <f>(Table2[[#This Row],[Close Price]]/Table2[[#This Row],[Current Week Low]])-1</f>
        <v>2.3800036225321453E-2</v>
      </c>
      <c r="AF45" s="2">
        <f>(Table2[[#This Row],[Current Week High]]/Table2[[#This Row],[Close Price]])-1</f>
        <v>7.3597056117755688E-3</v>
      </c>
      <c r="AG45" s="2">
        <f>(Table2[[#This Row],[Close Price]]/Table2[[#This Row],[Current Month Low]])-1</f>
        <v>0.23847502191060466</v>
      </c>
      <c r="AH45" s="2">
        <f>(Table2[[#This Row],[Current Month High]]/Table2[[#This Row],[Close Price]])-1</f>
        <v>3.9009978062416018E-2</v>
      </c>
      <c r="AI45">
        <v>3.9009978062416</v>
      </c>
      <c r="AJ45">
        <v>170.07501552869201</v>
      </c>
      <c r="AK45" t="str">
        <f>IF(AND(Table2[[#This Row],[20D EMA]]&gt;Table2[[#This Row],[50D EMA]],Table2[[#This Row],[50D EMA]]&gt;Table2[[#This Row],[200D EMA]]),"Uptrend","Downtrend/NoTrend")</f>
        <v>Uptrend</v>
      </c>
      <c r="AL45">
        <v>0.05</v>
      </c>
      <c r="AM45" t="s">
        <v>10439</v>
      </c>
      <c r="AN45">
        <v>19.23</v>
      </c>
      <c r="AO45" t="s">
        <v>10439</v>
      </c>
      <c r="AP45">
        <v>0.125942639312664</v>
      </c>
      <c r="AQ45">
        <f>(Table2[[#This Row],[Sharpe Ratio]]-AVERAGE(Table2[Sharpe Ratio]))/_xlfn.STDEV.P(Table2[Sharpe Ratio])</f>
        <v>0.71159605656334513</v>
      </c>
      <c r="AR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5.4599562104040089</v>
      </c>
      <c r="AS45">
        <f>_xlfn.RANK.AVG(Table2[[#This Row],[1Y Return vs Nifty Z-Score]],Table2[1Y Return vs Nifty Z-Score])</f>
        <v>50</v>
      </c>
      <c r="AT45">
        <f>_xlfn.RANK.AVG(Table2[[#This Row],[6M Return vs Nifty Z-Score]],Table2[6M Return vs Nifty Z-Score])</f>
        <v>33</v>
      </c>
      <c r="AU45">
        <f>_xlfn.RANK.AVG(Table2[[#This Row],[Sharpe Ratio Z-Score]],Table2[Sharpe Ratio Z-Score])</f>
        <v>174</v>
      </c>
      <c r="AV45">
        <f>(Table2[[#This Row],[Rank 1Y]]+Table2[[#This Row],[Rank 6M]]+Table2[[#This Row],[Rank Sharpe]])/3</f>
        <v>85.666666666666671</v>
      </c>
    </row>
    <row r="46" spans="1:48" x14ac:dyDescent="0.3">
      <c r="A46" t="s">
        <v>480</v>
      </c>
      <c r="B46" t="s">
        <v>481</v>
      </c>
      <c r="C46" t="s">
        <v>10399</v>
      </c>
      <c r="D46" t="s">
        <v>54</v>
      </c>
      <c r="E46">
        <v>46187.146433299997</v>
      </c>
      <c r="F46">
        <v>1712.45</v>
      </c>
      <c r="G46">
        <v>86.151125382812097</v>
      </c>
      <c r="H46">
        <f>(Table2[[#This Row],[1Y Return vs Nifty]]-AVERAGE(Table2[1Y Return vs Nifty]))/_xlfn.STDEV.P(Table2[1Y Return vs Nifty])</f>
        <v>1.0102702682823967</v>
      </c>
      <c r="I46">
        <v>-6.4276952501721398</v>
      </c>
      <c r="J46">
        <f>(Table2[[#This Row],[1M Return vs Nifty]]-AVERAGE(Table2[1M Return vs Nifty]))/_xlfn.STDEV.P(Table2[1M Return vs Nifty])</f>
        <v>-0.31525029290674</v>
      </c>
      <c r="K46">
        <v>61.513475862955403</v>
      </c>
      <c r="L46">
        <f>(Table2[[#This Row],[6M Return vs Nifty]]-AVERAGE(Table2[6M Return vs Nifty]))/_xlfn.STDEV.P(Table2[6M Return vs Nifty])</f>
        <v>1.4555755403312389</v>
      </c>
      <c r="M46">
        <v>-9.3487090852520893</v>
      </c>
      <c r="N46">
        <f>(Table2[[#This Row],[1W Return vs Nifty]]-AVERAGE(Table2[1W Return vs Nifty]))/_xlfn.STDEV.P(Table2[1W Return vs Nifty])</f>
        <v>-1.2253877495128189</v>
      </c>
      <c r="O46">
        <v>1678.46</v>
      </c>
      <c r="P46">
        <v>1575.1632312504901</v>
      </c>
      <c r="Q46">
        <v>1216.5041069584499</v>
      </c>
      <c r="R46">
        <v>30.220492781963699</v>
      </c>
      <c r="S46" s="2">
        <f>(Table2[[#This Row],[Close Price]]-Table2[[#This Row],[20D EMA]])/Table2[[#This Row],[20D EMA]]</f>
        <v>2.0250706004313484E-2</v>
      </c>
      <c r="T46" s="2">
        <f>(Table2[[#This Row],[Close Price]]-Table2[[#This Row],[50D EMA]])/Table2[[#This Row],[50D EMA]]</f>
        <v>8.7157169508407586E-2</v>
      </c>
      <c r="U46" s="2">
        <f>(Table2[[#This Row],[Close Price]]-Table2[[#This Row],[200D EMA]])/Table2[[#This Row],[200D EMA]]</f>
        <v>0.40768123198657585</v>
      </c>
      <c r="V46">
        <v>1.39403315930518</v>
      </c>
      <c r="W46">
        <v>1705</v>
      </c>
      <c r="X46">
        <v>1764</v>
      </c>
      <c r="Y46">
        <v>1705</v>
      </c>
      <c r="Z46">
        <v>1764</v>
      </c>
      <c r="AA46">
        <v>1610</v>
      </c>
      <c r="AB46">
        <v>1769.6</v>
      </c>
      <c r="AC46" s="2">
        <f>(Table2[[#This Row],[Close Price]]/Table2[[#This Row],[Day Low]])-1</f>
        <v>4.3695014662756826E-3</v>
      </c>
      <c r="AD46" s="2">
        <f>(Table2[[#This Row],[Day High]]/Table2[[#This Row],[Close Price]])-1</f>
        <v>3.0103068702735714E-2</v>
      </c>
      <c r="AE46" s="2">
        <f>(Table2[[#This Row],[Close Price]]/Table2[[#This Row],[Current Week Low]])-1</f>
        <v>4.3695014662756826E-3</v>
      </c>
      <c r="AF46" s="2">
        <f>(Table2[[#This Row],[Current Week High]]/Table2[[#This Row],[Close Price]])-1</f>
        <v>3.0103068702735714E-2</v>
      </c>
      <c r="AG46" s="2">
        <f>(Table2[[#This Row],[Close Price]]/Table2[[#This Row],[Current Month Low]])-1</f>
        <v>6.3633540372670883E-2</v>
      </c>
      <c r="AH46" s="2">
        <f>(Table2[[#This Row],[Current Month High]]/Table2[[#This Row],[Close Price]])-1</f>
        <v>3.337323717480789E-2</v>
      </c>
      <c r="AI46">
        <v>3.3373237174807802</v>
      </c>
      <c r="AJ46">
        <v>137.14859437750999</v>
      </c>
      <c r="AK46" t="str">
        <f>IF(AND(Table2[[#This Row],[20D EMA]]&gt;Table2[[#This Row],[50D EMA]],Table2[[#This Row],[50D EMA]]&gt;Table2[[#This Row],[200D EMA]]),"Uptrend","Downtrend/NoTrend")</f>
        <v>Uptrend</v>
      </c>
      <c r="AL46">
        <v>0.15</v>
      </c>
      <c r="AM46" t="s">
        <v>10439</v>
      </c>
      <c r="AN46">
        <v>0.18</v>
      </c>
      <c r="AO46" t="s">
        <v>10439</v>
      </c>
      <c r="AP46">
        <v>0.15716387259794901</v>
      </c>
      <c r="AQ46">
        <f>(Table2[[#This Row],[Sharpe Ratio]]-AVERAGE(Table2[Sharpe Ratio]))/_xlfn.STDEV.P(Table2[Sharpe Ratio])</f>
        <v>1.0730067662209348</v>
      </c>
      <c r="AR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1.9982145324150116</v>
      </c>
      <c r="AS46">
        <f>_xlfn.RANK.AVG(Table2[[#This Row],[1Y Return vs Nifty Z-Score]],Table2[1Y Return vs Nifty Z-Score])</f>
        <v>96</v>
      </c>
      <c r="AT46">
        <f>_xlfn.RANK.AVG(Table2[[#This Row],[6M Return vs Nifty Z-Score]],Table2[6M Return vs Nifty Z-Score])</f>
        <v>58</v>
      </c>
      <c r="AU46">
        <f>_xlfn.RANK.AVG(Table2[[#This Row],[Sharpe Ratio Z-Score]],Table2[Sharpe Ratio Z-Score])</f>
        <v>104</v>
      </c>
      <c r="AV46">
        <f>(Table2[[#This Row],[Rank 1Y]]+Table2[[#This Row],[Rank 6M]]+Table2[[#This Row],[Rank Sharpe]])/3</f>
        <v>86</v>
      </c>
    </row>
    <row r="47" spans="1:48" x14ac:dyDescent="0.3">
      <c r="A47" t="s">
        <v>1311</v>
      </c>
      <c r="B47" t="s">
        <v>1312</v>
      </c>
      <c r="C47" t="s">
        <v>10406</v>
      </c>
      <c r="D47" t="s">
        <v>259</v>
      </c>
      <c r="E47">
        <v>8851.1047461199996</v>
      </c>
      <c r="F47">
        <v>77.5</v>
      </c>
      <c r="G47">
        <v>61.832285100287997</v>
      </c>
      <c r="H47">
        <f>(Table2[[#This Row],[1Y Return vs Nifty]]-AVERAGE(Table2[1Y Return vs Nifty]))/_xlfn.STDEV.P(Table2[1Y Return vs Nifty])</f>
        <v>0.61274445431407132</v>
      </c>
      <c r="I47">
        <v>-8.7652024430723792</v>
      </c>
      <c r="J47">
        <f>(Table2[[#This Row],[1M Return vs Nifty]]-AVERAGE(Table2[1M Return vs Nifty]))/_xlfn.STDEV.P(Table2[1M Return vs Nifty])</f>
        <v>-0.54099969104088319</v>
      </c>
      <c r="K47">
        <v>48.209760610849003</v>
      </c>
      <c r="L47">
        <f>(Table2[[#This Row],[6M Return vs Nifty]]-AVERAGE(Table2[6M Return vs Nifty]))/_xlfn.STDEV.P(Table2[6M Return vs Nifty])</f>
        <v>1.0544049362307433</v>
      </c>
      <c r="M47">
        <v>-2.0970403223561802</v>
      </c>
      <c r="N47">
        <f>(Table2[[#This Row],[1W Return vs Nifty]]-AVERAGE(Table2[1W Return vs Nifty]))/_xlfn.STDEV.P(Table2[1W Return vs Nifty])</f>
        <v>0.1620901048001113</v>
      </c>
      <c r="O47">
        <v>78.31</v>
      </c>
      <c r="P47">
        <v>77.761159143242395</v>
      </c>
      <c r="Q47">
        <v>64.440257357730204</v>
      </c>
      <c r="R47">
        <v>45.871767174522702</v>
      </c>
      <c r="S47" s="2">
        <f>(Table2[[#This Row],[Close Price]]-Table2[[#This Row],[20D EMA]])/Table2[[#This Row],[20D EMA]]</f>
        <v>-1.0343506576427049E-2</v>
      </c>
      <c r="T47" s="2">
        <f>(Table2[[#This Row],[Close Price]]-Table2[[#This Row],[50D EMA]])/Table2[[#This Row],[50D EMA]]</f>
        <v>-3.3584780129282607E-3</v>
      </c>
      <c r="U47" s="2">
        <f>(Table2[[#This Row],[Close Price]]-Table2[[#This Row],[200D EMA]])/Table2[[#This Row],[200D EMA]]</f>
        <v>0.20266434644682807</v>
      </c>
      <c r="V47">
        <v>0.65547583673807697</v>
      </c>
      <c r="W47">
        <v>76.36</v>
      </c>
      <c r="X47">
        <v>78.180000000000007</v>
      </c>
      <c r="Y47">
        <v>76.36</v>
      </c>
      <c r="Z47">
        <v>78.180000000000007</v>
      </c>
      <c r="AA47">
        <v>72.56</v>
      </c>
      <c r="AB47">
        <v>83.95</v>
      </c>
      <c r="AC47" s="2">
        <f>(Table2[[#This Row],[Close Price]]/Table2[[#This Row],[Day Low]])-1</f>
        <v>1.4929282346778372E-2</v>
      </c>
      <c r="AD47" s="2">
        <f>(Table2[[#This Row],[Day High]]/Table2[[#This Row],[Close Price]])-1</f>
        <v>8.7741935483871547E-3</v>
      </c>
      <c r="AE47" s="2">
        <f>(Table2[[#This Row],[Close Price]]/Table2[[#This Row],[Current Week Low]])-1</f>
        <v>1.4929282346778372E-2</v>
      </c>
      <c r="AF47" s="2">
        <f>(Table2[[#This Row],[Current Week High]]/Table2[[#This Row],[Close Price]])-1</f>
        <v>8.7741935483871547E-3</v>
      </c>
      <c r="AG47" s="2">
        <f>(Table2[[#This Row],[Close Price]]/Table2[[#This Row],[Current Month Low]])-1</f>
        <v>6.8081587651598552E-2</v>
      </c>
      <c r="AH47" s="2">
        <f>(Table2[[#This Row],[Current Month High]]/Table2[[#This Row],[Close Price]])-1</f>
        <v>8.3225806451612927E-2</v>
      </c>
      <c r="AI47">
        <v>20.516129032258</v>
      </c>
      <c r="AJ47">
        <v>96.269835743321707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0</v>
      </c>
      <c r="AM47" t="s">
        <v>10440</v>
      </c>
      <c r="AN47">
        <v>1.87</v>
      </c>
      <c r="AO47" t="s">
        <v>10439</v>
      </c>
      <c r="AP47">
        <v>0.23129132418130199</v>
      </c>
      <c r="AQ47">
        <f>(Table2[[#This Row],[Sharpe Ratio]]-AVERAGE(Table2[Sharpe Ratio]))/_xlfn.STDEV.P(Table2[Sharpe Ratio])</f>
        <v>1.9310912191011138</v>
      </c>
      <c r="AR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3.2193310234051569</v>
      </c>
      <c r="AS47">
        <f>_xlfn.RANK.AVG(Table2[[#This Row],[1Y Return vs Nifty Z-Score]],Table2[1Y Return vs Nifty Z-Score])</f>
        <v>145</v>
      </c>
      <c r="AT47">
        <f>_xlfn.RANK.AVG(Table2[[#This Row],[6M Return vs Nifty Z-Score]],Table2[6M Return vs Nifty Z-Score])</f>
        <v>100</v>
      </c>
      <c r="AU47">
        <f>_xlfn.RANK.AVG(Table2[[#This Row],[Sharpe Ratio Z-Score]],Table2[Sharpe Ratio Z-Score])</f>
        <v>19</v>
      </c>
      <c r="AV47">
        <f>(Table2[[#This Row],[Rank 1Y]]+Table2[[#This Row],[Rank 6M]]+Table2[[#This Row],[Rank Sharpe]])/3</f>
        <v>88</v>
      </c>
    </row>
    <row r="48" spans="1:48" x14ac:dyDescent="0.3">
      <c r="A48" t="s">
        <v>534</v>
      </c>
      <c r="B48" t="s">
        <v>535</v>
      </c>
      <c r="C48" t="s">
        <v>10404</v>
      </c>
      <c r="D48" t="s">
        <v>327</v>
      </c>
      <c r="E48">
        <v>39685.710231879901</v>
      </c>
      <c r="F48">
        <v>2012.85</v>
      </c>
      <c r="G48">
        <v>88.937224847331706</v>
      </c>
      <c r="H48">
        <f>(Table2[[#This Row],[1Y Return vs Nifty]]-AVERAGE(Table2[1Y Return vs Nifty]))/_xlfn.STDEV.P(Table2[1Y Return vs Nifty])</f>
        <v>1.055813001593811</v>
      </c>
      <c r="I48">
        <v>5.1943017421722297</v>
      </c>
      <c r="J48">
        <f>(Table2[[#This Row],[1M Return vs Nifty]]-AVERAGE(Table2[1M Return vs Nifty]))/_xlfn.STDEV.P(Table2[1M Return vs Nifty])</f>
        <v>0.80716714140424684</v>
      </c>
      <c r="K48">
        <v>41.673463769719802</v>
      </c>
      <c r="L48">
        <f>(Table2[[#This Row],[6M Return vs Nifty]]-AVERAGE(Table2[6M Return vs Nifty]))/_xlfn.STDEV.P(Table2[6M Return vs Nifty])</f>
        <v>0.85730434420470836</v>
      </c>
      <c r="M48">
        <v>-2.6722810276029398</v>
      </c>
      <c r="N48">
        <f>(Table2[[#This Row],[1W Return vs Nifty]]-AVERAGE(Table2[1W Return vs Nifty]))/_xlfn.STDEV.P(Table2[1W Return vs Nifty])</f>
        <v>5.2028025915181492E-2</v>
      </c>
      <c r="O48">
        <v>1826.81</v>
      </c>
      <c r="P48">
        <v>1746.49367833257</v>
      </c>
      <c r="Q48">
        <v>1460.0718829525199</v>
      </c>
      <c r="R48">
        <v>71.911565706880197</v>
      </c>
      <c r="S48" s="2">
        <f>(Table2[[#This Row],[Close Price]]-Table2[[#This Row],[20D EMA]])/Table2[[#This Row],[20D EMA]]</f>
        <v>0.10183872433367452</v>
      </c>
      <c r="T48" s="2">
        <f>(Table2[[#This Row],[Close Price]]-Table2[[#This Row],[50D EMA]])/Table2[[#This Row],[50D EMA]]</f>
        <v>0.15250918166605007</v>
      </c>
      <c r="U48" s="2">
        <f>(Table2[[#This Row],[Close Price]]-Table2[[#This Row],[200D EMA]])/Table2[[#This Row],[200D EMA]]</f>
        <v>0.37859650850180493</v>
      </c>
      <c r="V48">
        <v>1.1576438822888599</v>
      </c>
      <c r="W48">
        <v>1907.85</v>
      </c>
      <c r="X48">
        <v>2039.95</v>
      </c>
      <c r="Y48">
        <v>1907.85</v>
      </c>
      <c r="Z48">
        <v>2039.95</v>
      </c>
      <c r="AA48">
        <v>1650</v>
      </c>
      <c r="AB48">
        <v>2039.95</v>
      </c>
      <c r="AC48" s="2">
        <f>(Table2[[#This Row],[Close Price]]/Table2[[#This Row],[Day Low]])-1</f>
        <v>5.5035773252614106E-2</v>
      </c>
      <c r="AD48" s="2">
        <f>(Table2[[#This Row],[Day High]]/Table2[[#This Row],[Close Price]])-1</f>
        <v>1.3463497031572125E-2</v>
      </c>
      <c r="AE48" s="2">
        <f>(Table2[[#This Row],[Close Price]]/Table2[[#This Row],[Current Week Low]])-1</f>
        <v>5.5035773252614106E-2</v>
      </c>
      <c r="AF48" s="2">
        <f>(Table2[[#This Row],[Current Week High]]/Table2[[#This Row],[Close Price]])-1</f>
        <v>1.3463497031572125E-2</v>
      </c>
      <c r="AG48" s="2">
        <f>(Table2[[#This Row],[Close Price]]/Table2[[#This Row],[Current Month Low]])-1</f>
        <v>0.21990909090909083</v>
      </c>
      <c r="AH48" s="2">
        <f>(Table2[[#This Row],[Current Month High]]/Table2[[#This Row],[Close Price]])-1</f>
        <v>1.3463497031572125E-2</v>
      </c>
      <c r="AI48">
        <v>1.34634970315721</v>
      </c>
      <c r="AJ48">
        <v>147.27886977886899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0.08</v>
      </c>
      <c r="AM48" t="s">
        <v>10439</v>
      </c>
      <c r="AN48">
        <v>18.77</v>
      </c>
      <c r="AO48" t="s">
        <v>10439</v>
      </c>
      <c r="AP48">
        <v>0.18548917735314399</v>
      </c>
      <c r="AQ48">
        <f>(Table2[[#This Row],[Sharpe Ratio]]-AVERAGE(Table2[Sharpe Ratio]))/_xlfn.STDEV.P(Table2[Sharpe Ratio])</f>
        <v>1.4008947903518518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4.1732073034697983</v>
      </c>
      <c r="AS48">
        <f>_xlfn.RANK.AVG(Table2[[#This Row],[1Y Return vs Nifty Z-Score]],Table2[1Y Return vs Nifty Z-Score])</f>
        <v>91</v>
      </c>
      <c r="AT48">
        <f>_xlfn.RANK.AVG(Table2[[#This Row],[6M Return vs Nifty Z-Score]],Table2[6M Return vs Nifty Z-Score])</f>
        <v>121</v>
      </c>
      <c r="AU48">
        <f>_xlfn.RANK.AVG(Table2[[#This Row],[Sharpe Ratio Z-Score]],Table2[Sharpe Ratio Z-Score])</f>
        <v>56</v>
      </c>
      <c r="AV48">
        <f>(Table2[[#This Row],[Rank 1Y]]+Table2[[#This Row],[Rank 6M]]+Table2[[#This Row],[Rank Sharpe]])/3</f>
        <v>89.333333333333329</v>
      </c>
    </row>
    <row r="49" spans="1:48" x14ac:dyDescent="0.3">
      <c r="A49" t="s">
        <v>762</v>
      </c>
      <c r="B49" t="s">
        <v>763</v>
      </c>
      <c r="C49" t="s">
        <v>10406</v>
      </c>
      <c r="D49" t="s">
        <v>443</v>
      </c>
      <c r="E49">
        <v>22605.497429474999</v>
      </c>
      <c r="F49">
        <v>721.2</v>
      </c>
      <c r="G49">
        <v>72.174336176572098</v>
      </c>
      <c r="H49">
        <f>(Table2[[#This Row],[1Y Return vs Nifty]]-AVERAGE(Table2[1Y Return vs Nifty]))/_xlfn.STDEV.P(Table2[1Y Return vs Nifty])</f>
        <v>0.78179989546338591</v>
      </c>
      <c r="I49">
        <v>-1.71701973789063</v>
      </c>
      <c r="J49">
        <f>(Table2[[#This Row],[1M Return vs Nifty]]-AVERAGE(Table2[1M Return vs Nifty]))/_xlfn.STDEV.P(Table2[1M Return vs Nifty])</f>
        <v>0.1396925474544716</v>
      </c>
      <c r="K49">
        <v>50.801768520021099</v>
      </c>
      <c r="L49">
        <f>(Table2[[#This Row],[6M Return vs Nifty]]-AVERAGE(Table2[6M Return vs Nifty]))/_xlfn.STDEV.P(Table2[6M Return vs Nifty])</f>
        <v>1.1325663640011696</v>
      </c>
      <c r="M49">
        <v>-2.99069265819942</v>
      </c>
      <c r="N49">
        <f>(Table2[[#This Row],[1W Return vs Nifty]]-AVERAGE(Table2[1W Return vs Nifty]))/_xlfn.STDEV.P(Table2[1W Return vs Nifty])</f>
        <v>-8.8943769762406984E-3</v>
      </c>
      <c r="O49">
        <v>696.81</v>
      </c>
      <c r="P49">
        <v>657.97627370200598</v>
      </c>
      <c r="Q49">
        <v>543.15636457012897</v>
      </c>
      <c r="R49">
        <v>55.374958177771099</v>
      </c>
      <c r="S49" s="2">
        <f>(Table2[[#This Row],[Close Price]]-Table2[[#This Row],[20D EMA]])/Table2[[#This Row],[20D EMA]]</f>
        <v>3.500236793387021E-2</v>
      </c>
      <c r="T49" s="2">
        <f>(Table2[[#This Row],[Close Price]]-Table2[[#This Row],[50D EMA]])/Table2[[#This Row],[50D EMA]]</f>
        <v>9.6088155188750399E-2</v>
      </c>
      <c r="U49" s="2">
        <f>(Table2[[#This Row],[Close Price]]-Table2[[#This Row],[200D EMA]])/Table2[[#This Row],[200D EMA]]</f>
        <v>0.32779443829362176</v>
      </c>
      <c r="V49">
        <v>0.64342197763143805</v>
      </c>
      <c r="W49">
        <v>702.5</v>
      </c>
      <c r="X49">
        <v>729</v>
      </c>
      <c r="Y49">
        <v>702.5</v>
      </c>
      <c r="Z49">
        <v>729</v>
      </c>
      <c r="AA49">
        <v>663.65</v>
      </c>
      <c r="AB49">
        <v>732.1</v>
      </c>
      <c r="AC49" s="2">
        <f>(Table2[[#This Row],[Close Price]]/Table2[[#This Row],[Day Low]])-1</f>
        <v>2.6619217081850666E-2</v>
      </c>
      <c r="AD49" s="2">
        <f>(Table2[[#This Row],[Day High]]/Table2[[#This Row],[Close Price]])-1</f>
        <v>1.0815307820299491E-2</v>
      </c>
      <c r="AE49" s="2">
        <f>(Table2[[#This Row],[Close Price]]/Table2[[#This Row],[Current Week Low]])-1</f>
        <v>2.6619217081850666E-2</v>
      </c>
      <c r="AF49" s="2">
        <f>(Table2[[#This Row],[Current Week High]]/Table2[[#This Row],[Close Price]])-1</f>
        <v>1.0815307820299491E-2</v>
      </c>
      <c r="AG49" s="2">
        <f>(Table2[[#This Row],[Close Price]]/Table2[[#This Row],[Current Month Low]])-1</f>
        <v>8.6717396217885989E-2</v>
      </c>
      <c r="AH49" s="2">
        <f>(Table2[[#This Row],[Current Month High]]/Table2[[#This Row],[Close Price]])-1</f>
        <v>1.5113699389905699E-2</v>
      </c>
      <c r="AI49">
        <v>1.5113699389905699</v>
      </c>
      <c r="AJ49">
        <v>119.509968041394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0.37</v>
      </c>
      <c r="AM49" t="s">
        <v>10439</v>
      </c>
      <c r="AN49">
        <v>1.04</v>
      </c>
      <c r="AO49" t="s">
        <v>10439</v>
      </c>
      <c r="AP49">
        <v>0.18252516543522199</v>
      </c>
      <c r="AQ49">
        <f>(Table2[[#This Row],[Sharpe Ratio]]-AVERAGE(Table2[Sharpe Ratio]))/_xlfn.STDEV.P(Table2[Sharpe Ratio])</f>
        <v>1.3665839852372239</v>
      </c>
      <c r="AR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3.4117484151800102</v>
      </c>
      <c r="AS49">
        <f>_xlfn.RANK.AVG(Table2[[#This Row],[1Y Return vs Nifty Z-Score]],Table2[1Y Return vs Nifty Z-Score])</f>
        <v>121</v>
      </c>
      <c r="AT49">
        <f>_xlfn.RANK.AVG(Table2[[#This Row],[6M Return vs Nifty Z-Score]],Table2[6M Return vs Nifty Z-Score])</f>
        <v>89</v>
      </c>
      <c r="AU49">
        <f>_xlfn.RANK.AVG(Table2[[#This Row],[Sharpe Ratio Z-Score]],Table2[Sharpe Ratio Z-Score])</f>
        <v>69</v>
      </c>
      <c r="AV49">
        <f>(Table2[[#This Row],[Rank 1Y]]+Table2[[#This Row],[Rank 6M]]+Table2[[#This Row],[Rank Sharpe]])/3</f>
        <v>93</v>
      </c>
    </row>
    <row r="50" spans="1:48" x14ac:dyDescent="0.3">
      <c r="A50" t="s">
        <v>1333</v>
      </c>
      <c r="B50" t="s">
        <v>1334</v>
      </c>
      <c r="C50" t="s">
        <v>10406</v>
      </c>
      <c r="D50" t="s">
        <v>982</v>
      </c>
      <c r="E50">
        <v>8697.4374578400002</v>
      </c>
      <c r="F50">
        <v>912.8</v>
      </c>
      <c r="G50">
        <v>87.791626765798696</v>
      </c>
      <c r="H50">
        <f>(Table2[[#This Row],[1Y Return vs Nifty]]-AVERAGE(Table2[1Y Return vs Nifty]))/_xlfn.STDEV.P(Table2[1Y Return vs Nifty])</f>
        <v>1.0370865818899395</v>
      </c>
      <c r="I50">
        <v>-0.36330997748162702</v>
      </c>
      <c r="J50">
        <f>(Table2[[#This Row],[1M Return vs Nifty]]-AVERAGE(Table2[1M Return vs Nifty]))/_xlfn.STDEV.P(Table2[1M Return vs Nifty])</f>
        <v>0.27042975527520063</v>
      </c>
      <c r="K50">
        <v>49.760343845189702</v>
      </c>
      <c r="L50">
        <f>(Table2[[#This Row],[6M Return vs Nifty]]-AVERAGE(Table2[6M Return vs Nifty]))/_xlfn.STDEV.P(Table2[6M Return vs Nifty])</f>
        <v>1.1011624322414963</v>
      </c>
      <c r="M50">
        <v>-3.32085623130311</v>
      </c>
      <c r="N50">
        <f>(Table2[[#This Row],[1W Return vs Nifty]]-AVERAGE(Table2[1W Return vs Nifty]))/_xlfn.STDEV.P(Table2[1W Return vs Nifty])</f>
        <v>-7.2065305070212402E-2</v>
      </c>
      <c r="O50">
        <v>896.46</v>
      </c>
      <c r="P50">
        <v>884.085801917872</v>
      </c>
      <c r="Q50">
        <v>750.788225005801</v>
      </c>
      <c r="R50">
        <v>57.964041097977898</v>
      </c>
      <c r="S50" s="2">
        <f>(Table2[[#This Row],[Close Price]]-Table2[[#This Row],[20D EMA]])/Table2[[#This Row],[20D EMA]]</f>
        <v>1.8227249403208082E-2</v>
      </c>
      <c r="T50" s="2">
        <f>(Table2[[#This Row],[Close Price]]-Table2[[#This Row],[50D EMA]])/Table2[[#This Row],[50D EMA]]</f>
        <v>3.2478972086009569E-2</v>
      </c>
      <c r="U50" s="2">
        <f>(Table2[[#This Row],[Close Price]]-Table2[[#This Row],[200D EMA]])/Table2[[#This Row],[200D EMA]]</f>
        <v>0.21578891303595921</v>
      </c>
      <c r="V50">
        <v>1.1071363558364999</v>
      </c>
      <c r="W50">
        <v>906.15</v>
      </c>
      <c r="X50">
        <v>929</v>
      </c>
      <c r="Y50">
        <v>906.15</v>
      </c>
      <c r="Z50">
        <v>929</v>
      </c>
      <c r="AA50">
        <v>847</v>
      </c>
      <c r="AB50">
        <v>943</v>
      </c>
      <c r="AC50" s="2">
        <f>(Table2[[#This Row],[Close Price]]/Table2[[#This Row],[Day Low]])-1</f>
        <v>7.3387408265739307E-3</v>
      </c>
      <c r="AD50" s="2">
        <f>(Table2[[#This Row],[Day High]]/Table2[[#This Row],[Close Price]])-1</f>
        <v>1.7747589833479349E-2</v>
      </c>
      <c r="AE50" s="2">
        <f>(Table2[[#This Row],[Close Price]]/Table2[[#This Row],[Current Week Low]])-1</f>
        <v>7.3387408265739307E-3</v>
      </c>
      <c r="AF50" s="2">
        <f>(Table2[[#This Row],[Current Week High]]/Table2[[#This Row],[Close Price]])-1</f>
        <v>1.7747589833479349E-2</v>
      </c>
      <c r="AG50" s="2">
        <f>(Table2[[#This Row],[Close Price]]/Table2[[#This Row],[Current Month Low]])-1</f>
        <v>7.7685950413223015E-2</v>
      </c>
      <c r="AH50" s="2">
        <f>(Table2[[#This Row],[Current Month High]]/Table2[[#This Row],[Close Price]])-1</f>
        <v>3.3085013146362918E-2</v>
      </c>
      <c r="AI50">
        <v>16.016652059596801</v>
      </c>
      <c r="AJ50">
        <v>125.271470878578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0</v>
      </c>
      <c r="AM50">
        <v>0</v>
      </c>
      <c r="AN50">
        <v>3.06</v>
      </c>
      <c r="AO50" t="s">
        <v>10439</v>
      </c>
      <c r="AP50">
        <v>0.15801314910039199</v>
      </c>
      <c r="AQ50">
        <f>(Table2[[#This Row],[Sharpe Ratio]]-AVERAGE(Table2[Sharpe Ratio]))/_xlfn.STDEV.P(Table2[Sharpe Ratio])</f>
        <v>1.0828378199989448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3.4194512843353686</v>
      </c>
      <c r="AS50">
        <f>_xlfn.RANK.AVG(Table2[[#This Row],[1Y Return vs Nifty Z-Score]],Table2[1Y Return vs Nifty Z-Score])</f>
        <v>92</v>
      </c>
      <c r="AT50">
        <f>_xlfn.RANK.AVG(Table2[[#This Row],[6M Return vs Nifty Z-Score]],Table2[6M Return vs Nifty Z-Score])</f>
        <v>94</v>
      </c>
      <c r="AU50">
        <f>_xlfn.RANK.AVG(Table2[[#This Row],[Sharpe Ratio Z-Score]],Table2[Sharpe Ratio Z-Score])</f>
        <v>103</v>
      </c>
      <c r="AV50">
        <f>(Table2[[#This Row],[Rank 1Y]]+Table2[[#This Row],[Rank 6M]]+Table2[[#This Row],[Rank Sharpe]])/3</f>
        <v>96.333333333333329</v>
      </c>
    </row>
    <row r="51" spans="1:48" x14ac:dyDescent="0.3">
      <c r="A51" t="s">
        <v>882</v>
      </c>
      <c r="B51" t="s">
        <v>883</v>
      </c>
      <c r="C51" t="s">
        <v>10406</v>
      </c>
      <c r="D51" t="s">
        <v>259</v>
      </c>
      <c r="E51">
        <v>18084.690644459999</v>
      </c>
      <c r="F51">
        <v>1240.95</v>
      </c>
      <c r="G51">
        <v>123.970597435351</v>
      </c>
      <c r="H51">
        <f>(Table2[[#This Row],[1Y Return vs Nifty]]-AVERAGE(Table2[1Y Return vs Nifty]))/_xlfn.STDEV.P(Table2[1Y Return vs Nifty])</f>
        <v>1.6284829888265453</v>
      </c>
      <c r="I51">
        <v>-10.505958532255899</v>
      </c>
      <c r="J51">
        <f>(Table2[[#This Row],[1M Return vs Nifty]]-AVERAGE(Table2[1M Return vs Nifty]))/_xlfn.STDEV.P(Table2[1M Return vs Nifty])</f>
        <v>-0.709116666520195</v>
      </c>
      <c r="K51">
        <v>28.220152910768999</v>
      </c>
      <c r="L51">
        <f>(Table2[[#This Row],[6M Return vs Nifty]]-AVERAGE(Table2[6M Return vs Nifty]))/_xlfn.STDEV.P(Table2[6M Return vs Nifty])</f>
        <v>0.45162271751907074</v>
      </c>
      <c r="M51">
        <v>-6.1040489894049603</v>
      </c>
      <c r="N51">
        <f>(Table2[[#This Row],[1W Return vs Nifty]]-AVERAGE(Table2[1W Return vs Nifty]))/_xlfn.STDEV.P(Table2[1W Return vs Nifty])</f>
        <v>-0.60457974311361917</v>
      </c>
      <c r="O51">
        <v>1283.1099999999999</v>
      </c>
      <c r="P51">
        <v>1276.1221041271299</v>
      </c>
      <c r="Q51">
        <v>1056.6269637903199</v>
      </c>
      <c r="R51">
        <v>32.0431591380014</v>
      </c>
      <c r="S51" s="2">
        <f>(Table2[[#This Row],[Close Price]]-Table2[[#This Row],[20D EMA]])/Table2[[#This Row],[20D EMA]]</f>
        <v>-3.2857666139302057E-2</v>
      </c>
      <c r="T51" s="2">
        <f>(Table2[[#This Row],[Close Price]]-Table2[[#This Row],[50D EMA]])/Table2[[#This Row],[50D EMA]]</f>
        <v>-2.7561707467787834E-2</v>
      </c>
      <c r="U51" s="2">
        <f>(Table2[[#This Row],[Close Price]]-Table2[[#This Row],[200D EMA]])/Table2[[#This Row],[200D EMA]]</f>
        <v>0.17444475914988833</v>
      </c>
      <c r="V51">
        <v>1.08511693472586</v>
      </c>
      <c r="W51">
        <v>1208.05</v>
      </c>
      <c r="X51">
        <v>1249.25</v>
      </c>
      <c r="Y51">
        <v>1208.05</v>
      </c>
      <c r="Z51">
        <v>1249.25</v>
      </c>
      <c r="AA51">
        <v>1208.05</v>
      </c>
      <c r="AB51">
        <v>1404.85</v>
      </c>
      <c r="AC51" s="2">
        <f>(Table2[[#This Row],[Close Price]]/Table2[[#This Row],[Day Low]])-1</f>
        <v>2.7233972103803739E-2</v>
      </c>
      <c r="AD51" s="2">
        <f>(Table2[[#This Row],[Day High]]/Table2[[#This Row],[Close Price]])-1</f>
        <v>6.6884241911437936E-3</v>
      </c>
      <c r="AE51" s="2">
        <f>(Table2[[#This Row],[Close Price]]/Table2[[#This Row],[Current Week Low]])-1</f>
        <v>2.7233972103803739E-2</v>
      </c>
      <c r="AF51" s="2">
        <f>(Table2[[#This Row],[Current Week High]]/Table2[[#This Row],[Close Price]])-1</f>
        <v>6.6884241911437936E-3</v>
      </c>
      <c r="AG51" s="2">
        <f>(Table2[[#This Row],[Close Price]]/Table2[[#This Row],[Current Month Low]])-1</f>
        <v>2.7233972103803739E-2</v>
      </c>
      <c r="AH51" s="2">
        <f>(Table2[[#This Row],[Current Month High]]/Table2[[#This Row],[Close Price]])-1</f>
        <v>0.13207623191909423</v>
      </c>
      <c r="AI51">
        <v>16.845964785043702</v>
      </c>
      <c r="AJ51">
        <v>161.44527546613199</v>
      </c>
      <c r="AK51" t="str">
        <f>IF(AND(Table2[[#This Row],[20D EMA]]&gt;Table2[[#This Row],[50D EMA]],Table2[[#This Row],[50D EMA]]&gt;Table2[[#This Row],[200D EMA]]),"Uptrend","Downtrend/NoTrend")</f>
        <v>Uptrend</v>
      </c>
      <c r="AL51">
        <v>-0.15</v>
      </c>
      <c r="AM51" t="s">
        <v>10438</v>
      </c>
      <c r="AN51">
        <v>-6.34</v>
      </c>
      <c r="AO51" t="s">
        <v>10438</v>
      </c>
      <c r="AP51">
        <v>0.18554765176632801</v>
      </c>
      <c r="AQ51">
        <f>(Table2[[#This Row],[Sharpe Ratio]]-AVERAGE(Table2[Sharpe Ratio]))/_xlfn.STDEV.P(Table2[Sharpe Ratio])</f>
        <v>1.4015716783841898</v>
      </c>
      <c r="AR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2.167980975095992</v>
      </c>
      <c r="AS51">
        <f>_xlfn.RANK.AVG(Table2[[#This Row],[1Y Return vs Nifty Z-Score]],Table2[1Y Return vs Nifty Z-Score])</f>
        <v>55</v>
      </c>
      <c r="AT51">
        <f>_xlfn.RANK.AVG(Table2[[#This Row],[6M Return vs Nifty Z-Score]],Table2[6M Return vs Nifty Z-Score])</f>
        <v>182</v>
      </c>
      <c r="AU51">
        <f>_xlfn.RANK.AVG(Table2[[#This Row],[Sharpe Ratio Z-Score]],Table2[Sharpe Ratio Z-Score])</f>
        <v>55</v>
      </c>
      <c r="AV51">
        <f>(Table2[[#This Row],[Rank 1Y]]+Table2[[#This Row],[Rank 6M]]+Table2[[#This Row],[Rank Sharpe]])/3</f>
        <v>97.333333333333329</v>
      </c>
    </row>
    <row r="52" spans="1:48" x14ac:dyDescent="0.3">
      <c r="A52" t="s">
        <v>70</v>
      </c>
      <c r="B52" t="s">
        <v>71</v>
      </c>
      <c r="C52" t="s">
        <v>10401</v>
      </c>
      <c r="D52" t="s">
        <v>60</v>
      </c>
      <c r="E52">
        <v>353579.21797127998</v>
      </c>
      <c r="F52">
        <v>3049.8</v>
      </c>
      <c r="G52">
        <v>60.035056592479201</v>
      </c>
      <c r="H52">
        <f>(Table2[[#This Row],[1Y Return vs Nifty]]-AVERAGE(Table2[1Y Return vs Nifty]))/_xlfn.STDEV.P(Table2[1Y Return vs Nifty])</f>
        <v>0.58336621435058178</v>
      </c>
      <c r="I52">
        <v>3.2018202893291399</v>
      </c>
      <c r="J52">
        <f>(Table2[[#This Row],[1M Return vs Nifty]]-AVERAGE(Table2[1M Return vs Nifty]))/_xlfn.STDEV.P(Table2[1M Return vs Nifty])</f>
        <v>0.61473928914395759</v>
      </c>
      <c r="K52">
        <v>46.231738796592303</v>
      </c>
      <c r="L52">
        <f>(Table2[[#This Row],[6M Return vs Nifty]]-AVERAGE(Table2[6M Return vs Nifty]))/_xlfn.STDEV.P(Table2[6M Return vs Nifty])</f>
        <v>0.99475812395973662</v>
      </c>
      <c r="M52">
        <v>5.3134273454110597</v>
      </c>
      <c r="N52">
        <f>(Table2[[#This Row],[1W Return vs Nifty]]-AVERAGE(Table2[1W Return vs Nifty]))/_xlfn.STDEV.P(Table2[1W Return vs Nifty])</f>
        <v>1.5799513054850469</v>
      </c>
      <c r="O52">
        <v>2801.36</v>
      </c>
      <c r="P52">
        <v>2762.2786162303501</v>
      </c>
      <c r="Q52">
        <v>2354.9492024054298</v>
      </c>
      <c r="R52">
        <v>80.135735492518904</v>
      </c>
      <c r="S52" s="2">
        <f>(Table2[[#This Row],[Close Price]]-Table2[[#This Row],[20D EMA]])/Table2[[#This Row],[20D EMA]]</f>
        <v>8.8685495616414894E-2</v>
      </c>
      <c r="T52" s="2">
        <f>(Table2[[#This Row],[Close Price]]-Table2[[#This Row],[50D EMA]])/Table2[[#This Row],[50D EMA]]</f>
        <v>0.10408848045966748</v>
      </c>
      <c r="U52" s="2">
        <f>(Table2[[#This Row],[Close Price]]-Table2[[#This Row],[200D EMA]])/Table2[[#This Row],[200D EMA]]</f>
        <v>0.29505978170774333</v>
      </c>
      <c r="V52">
        <v>1.08846058297257</v>
      </c>
      <c r="W52">
        <v>2956.15</v>
      </c>
      <c r="X52">
        <v>3056.9</v>
      </c>
      <c r="Y52">
        <v>2956.15</v>
      </c>
      <c r="Z52">
        <v>3056.9</v>
      </c>
      <c r="AA52">
        <v>2635.6</v>
      </c>
      <c r="AB52">
        <v>3056.9</v>
      </c>
      <c r="AC52" s="2">
        <f>(Table2[[#This Row],[Close Price]]/Table2[[#This Row],[Day Low]])-1</f>
        <v>3.1679718552847458E-2</v>
      </c>
      <c r="AD52" s="2">
        <f>(Table2[[#This Row],[Day High]]/Table2[[#This Row],[Close Price]])-1</f>
        <v>2.3280215096070922E-3</v>
      </c>
      <c r="AE52" s="2">
        <f>(Table2[[#This Row],[Close Price]]/Table2[[#This Row],[Current Week Low]])-1</f>
        <v>3.1679718552847458E-2</v>
      </c>
      <c r="AF52" s="2">
        <f>(Table2[[#This Row],[Current Week High]]/Table2[[#This Row],[Close Price]])-1</f>
        <v>2.3280215096070922E-3</v>
      </c>
      <c r="AG52" s="2">
        <f>(Table2[[#This Row],[Close Price]]/Table2[[#This Row],[Current Month Low]])-1</f>
        <v>0.15715586583700114</v>
      </c>
      <c r="AH52" s="2">
        <f>(Table2[[#This Row],[Current Month High]]/Table2[[#This Row],[Close Price]])-1</f>
        <v>2.3280215096070922E-3</v>
      </c>
      <c r="AI52">
        <v>0.232802150960709</v>
      </c>
      <c r="AJ52">
        <v>110.331034482758</v>
      </c>
      <c r="AK52" t="str">
        <f>IF(AND(Table2[[#This Row],[20D EMA]]&gt;Table2[[#This Row],[50D EMA]],Table2[[#This Row],[50D EMA]]&gt;Table2[[#This Row],[200D EMA]]),"Uptrend","Downtrend/NoTrend")</f>
        <v>Uptrend</v>
      </c>
      <c r="AL52">
        <v>-0.01</v>
      </c>
      <c r="AM52" t="s">
        <v>10438</v>
      </c>
      <c r="AN52">
        <v>12</v>
      </c>
      <c r="AO52" t="s">
        <v>10439</v>
      </c>
      <c r="AP52">
        <v>0.20728443666782001</v>
      </c>
      <c r="AQ52">
        <f>(Table2[[#This Row],[Sharpe Ratio]]-AVERAGE(Table2[Sharpe Ratio]))/_xlfn.STDEV.P(Table2[Sharpe Ratio])</f>
        <v>1.6531923233836685</v>
      </c>
      <c r="AR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5.4260072563229915</v>
      </c>
      <c r="AS52">
        <f>_xlfn.RANK.AVG(Table2[[#This Row],[1Y Return vs Nifty Z-Score]],Table2[1Y Return vs Nifty Z-Score])</f>
        <v>153</v>
      </c>
      <c r="AT52">
        <f>_xlfn.RANK.AVG(Table2[[#This Row],[6M Return vs Nifty Z-Score]],Table2[6M Return vs Nifty Z-Score])</f>
        <v>108</v>
      </c>
      <c r="AU52">
        <f>_xlfn.RANK.AVG(Table2[[#This Row],[Sharpe Ratio Z-Score]],Table2[Sharpe Ratio Z-Score])</f>
        <v>32</v>
      </c>
      <c r="AV52">
        <f>(Table2[[#This Row],[Rank 1Y]]+Table2[[#This Row],[Rank 6M]]+Table2[[#This Row],[Rank Sharpe]])/3</f>
        <v>97.666666666666671</v>
      </c>
    </row>
    <row r="53" spans="1:48" x14ac:dyDescent="0.3">
      <c r="A53" t="s">
        <v>968</v>
      </c>
      <c r="B53" t="s">
        <v>969</v>
      </c>
      <c r="C53" t="s">
        <v>10399</v>
      </c>
      <c r="D53" t="s">
        <v>54</v>
      </c>
      <c r="E53">
        <v>15840.3026722299</v>
      </c>
      <c r="F53">
        <v>1008</v>
      </c>
      <c r="G53">
        <v>305.088442374485</v>
      </c>
      <c r="H53">
        <f>(Table2[[#This Row],[1Y Return vs Nifty]]-AVERAGE(Table2[1Y Return vs Nifty]))/_xlfn.STDEV.P(Table2[1Y Return vs Nifty])</f>
        <v>4.5891101362221303</v>
      </c>
      <c r="I53">
        <v>1.40716363968973</v>
      </c>
      <c r="J53">
        <f>(Table2[[#This Row],[1M Return vs Nifty]]-AVERAGE(Table2[1M Return vs Nifty]))/_xlfn.STDEV.P(Table2[1M Return vs Nifty])</f>
        <v>0.44141676002230051</v>
      </c>
      <c r="K53">
        <v>72.334790170661194</v>
      </c>
      <c r="L53">
        <f>(Table2[[#This Row],[6M Return vs Nifty]]-AVERAGE(Table2[6M Return vs Nifty]))/_xlfn.STDEV.P(Table2[6M Return vs Nifty])</f>
        <v>1.7818898905497855</v>
      </c>
      <c r="M53">
        <v>-1.11082496618031</v>
      </c>
      <c r="N53">
        <f>(Table2[[#This Row],[1W Return vs Nifty]]-AVERAGE(Table2[1W Return vs Nifty]))/_xlfn.STDEV.P(Table2[1W Return vs Nifty])</f>
        <v>0.35078487437904005</v>
      </c>
      <c r="O53">
        <v>1006.43</v>
      </c>
      <c r="P53">
        <v>942.62381695249201</v>
      </c>
      <c r="Q53">
        <v>680.93744573587696</v>
      </c>
      <c r="R53">
        <v>56.382544990463003</v>
      </c>
      <c r="S53" s="2">
        <f>(Table2[[#This Row],[Close Price]]-Table2[[#This Row],[20D EMA]])/Table2[[#This Row],[20D EMA]]</f>
        <v>1.5599693967787626E-3</v>
      </c>
      <c r="T53" s="2">
        <f>(Table2[[#This Row],[Close Price]]-Table2[[#This Row],[50D EMA]])/Table2[[#This Row],[50D EMA]]</f>
        <v>6.9355539157571422E-2</v>
      </c>
      <c r="U53" s="2">
        <f>(Table2[[#This Row],[Close Price]]-Table2[[#This Row],[200D EMA]])/Table2[[#This Row],[200D EMA]]</f>
        <v>0.48031218772331191</v>
      </c>
      <c r="V53">
        <v>0.39367265521075301</v>
      </c>
      <c r="W53">
        <v>1005.1</v>
      </c>
      <c r="X53">
        <v>1044</v>
      </c>
      <c r="Y53">
        <v>1005.1</v>
      </c>
      <c r="Z53">
        <v>1044</v>
      </c>
      <c r="AA53">
        <v>955.55</v>
      </c>
      <c r="AB53">
        <v>1097.7</v>
      </c>
      <c r="AC53" s="2">
        <f>(Table2[[#This Row],[Close Price]]/Table2[[#This Row],[Day Low]])-1</f>
        <v>2.8852850462639523E-3</v>
      </c>
      <c r="AD53" s="2">
        <f>(Table2[[#This Row],[Day High]]/Table2[[#This Row],[Close Price]])-1</f>
        <v>3.5714285714285809E-2</v>
      </c>
      <c r="AE53" s="2">
        <f>(Table2[[#This Row],[Close Price]]/Table2[[#This Row],[Current Week Low]])-1</f>
        <v>2.8852850462639523E-3</v>
      </c>
      <c r="AF53" s="2">
        <f>(Table2[[#This Row],[Current Week High]]/Table2[[#This Row],[Close Price]])-1</f>
        <v>3.5714285714285809E-2</v>
      </c>
      <c r="AG53" s="2">
        <f>(Table2[[#This Row],[Close Price]]/Table2[[#This Row],[Current Month Low]])-1</f>
        <v>5.4889854010779171E-2</v>
      </c>
      <c r="AH53" s="2">
        <f>(Table2[[#This Row],[Current Month High]]/Table2[[#This Row],[Close Price]])-1</f>
        <v>8.8988095238095255E-2</v>
      </c>
      <c r="AI53">
        <v>8.8988095238095202</v>
      </c>
      <c r="AJ53">
        <v>372.68464243845199</v>
      </c>
      <c r="AK53" t="str">
        <f>IF(AND(Table2[[#This Row],[20D EMA]]&gt;Table2[[#This Row],[50D EMA]],Table2[[#This Row],[50D EMA]]&gt;Table2[[#This Row],[200D EMA]]),"Uptrend","Downtrend/NoTrend")</f>
        <v>Uptrend</v>
      </c>
      <c r="AL53">
        <v>-0.06</v>
      </c>
      <c r="AM53" t="s">
        <v>10438</v>
      </c>
      <c r="AN53">
        <v>-7.44</v>
      </c>
      <c r="AO53" t="s">
        <v>10438</v>
      </c>
      <c r="AP53">
        <v>9.4406327827571995E-2</v>
      </c>
      <c r="AQ53">
        <f>(Table2[[#This Row],[Sharpe Ratio]]-AVERAGE(Table2[Sharpe Ratio]))/_xlfn.STDEV.P(Table2[Sharpe Ratio])</f>
        <v>0.34653806511040258</v>
      </c>
      <c r="AR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7.5097397262836587</v>
      </c>
      <c r="AS53">
        <f>_xlfn.RANK.AVG(Table2[[#This Row],[1Y Return vs Nifty Z-Score]],Table2[1Y Return vs Nifty Z-Score])</f>
        <v>2</v>
      </c>
      <c r="AT53">
        <f>_xlfn.RANK.AVG(Table2[[#This Row],[6M Return vs Nifty Z-Score]],Table2[6M Return vs Nifty Z-Score])</f>
        <v>43</v>
      </c>
      <c r="AU53">
        <f>_xlfn.RANK.AVG(Table2[[#This Row],[Sharpe Ratio Z-Score]],Table2[Sharpe Ratio Z-Score])</f>
        <v>256</v>
      </c>
      <c r="AV53">
        <f>(Table2[[#This Row],[Rank 1Y]]+Table2[[#This Row],[Rank 6M]]+Table2[[#This Row],[Rank Sharpe]])/3</f>
        <v>100.33333333333333</v>
      </c>
    </row>
    <row r="54" spans="1:48" x14ac:dyDescent="0.3">
      <c r="A54" t="s">
        <v>699</v>
      </c>
      <c r="B54" t="s">
        <v>700</v>
      </c>
      <c r="C54" t="s">
        <v>10393</v>
      </c>
      <c r="D54" t="s">
        <v>462</v>
      </c>
      <c r="E54">
        <v>26177.58</v>
      </c>
      <c r="F54">
        <v>766.35</v>
      </c>
      <c r="G54">
        <v>104.284308051458</v>
      </c>
      <c r="H54">
        <f>(Table2[[#This Row],[1Y Return vs Nifty]]-AVERAGE(Table2[1Y Return vs Nifty]))/_xlfn.STDEV.P(Table2[1Y Return vs Nifty])</f>
        <v>1.3066827664297638</v>
      </c>
      <c r="I54">
        <v>-11.8724496432022</v>
      </c>
      <c r="J54">
        <f>(Table2[[#This Row],[1M Return vs Nifty]]-AVERAGE(Table2[1M Return vs Nifty]))/_xlfn.STDEV.P(Table2[1M Return vs Nifty])</f>
        <v>-0.84108825864566561</v>
      </c>
      <c r="K54">
        <v>78.333600008727402</v>
      </c>
      <c r="L54">
        <f>(Table2[[#This Row],[6M Return vs Nifty]]-AVERAGE(Table2[6M Return vs Nifty]))/_xlfn.STDEV.P(Table2[6M Return vs Nifty])</f>
        <v>1.9627826803469806</v>
      </c>
      <c r="M54">
        <v>-9.5991656563372292</v>
      </c>
      <c r="N54">
        <f>(Table2[[#This Row],[1W Return vs Nifty]]-AVERAGE(Table2[1W Return vs Nifty]))/_xlfn.STDEV.P(Table2[1W Return vs Nifty])</f>
        <v>-1.273308160277556</v>
      </c>
      <c r="O54">
        <v>793.52</v>
      </c>
      <c r="P54">
        <v>792.07716759739606</v>
      </c>
      <c r="Q54">
        <v>642.44895732281395</v>
      </c>
      <c r="R54">
        <v>25.6979483079445</v>
      </c>
      <c r="S54" s="2">
        <f>(Table2[[#This Row],[Close Price]]-Table2[[#This Row],[20D EMA]])/Table2[[#This Row],[20D EMA]]</f>
        <v>-3.4239842726081209E-2</v>
      </c>
      <c r="T54" s="2">
        <f>(Table2[[#This Row],[Close Price]]-Table2[[#This Row],[50D EMA]])/Table2[[#This Row],[50D EMA]]</f>
        <v>-3.2480632758843594E-2</v>
      </c>
      <c r="U54" s="2">
        <f>(Table2[[#This Row],[Close Price]]-Table2[[#This Row],[200D EMA]])/Table2[[#This Row],[200D EMA]]</f>
        <v>0.19285741110624763</v>
      </c>
      <c r="V54">
        <v>0.48905267993722401</v>
      </c>
      <c r="W54">
        <v>744</v>
      </c>
      <c r="X54">
        <v>775.2</v>
      </c>
      <c r="Y54">
        <v>744</v>
      </c>
      <c r="Z54">
        <v>775.2</v>
      </c>
      <c r="AA54">
        <v>741</v>
      </c>
      <c r="AB54">
        <v>868</v>
      </c>
      <c r="AC54" s="2">
        <f>(Table2[[#This Row],[Close Price]]/Table2[[#This Row],[Day Low]])-1</f>
        <v>3.0040322580645151E-2</v>
      </c>
      <c r="AD54" s="2">
        <f>(Table2[[#This Row],[Day High]]/Table2[[#This Row],[Close Price]])-1</f>
        <v>1.1548248189469534E-2</v>
      </c>
      <c r="AE54" s="2">
        <f>(Table2[[#This Row],[Close Price]]/Table2[[#This Row],[Current Week Low]])-1</f>
        <v>3.0040322580645151E-2</v>
      </c>
      <c r="AF54" s="2">
        <f>(Table2[[#This Row],[Current Week High]]/Table2[[#This Row],[Close Price]])-1</f>
        <v>1.1548248189469534E-2</v>
      </c>
      <c r="AG54" s="2">
        <f>(Table2[[#This Row],[Close Price]]/Table2[[#This Row],[Current Month Low]])-1</f>
        <v>3.4210526315789469E-2</v>
      </c>
      <c r="AH54" s="2">
        <f>(Table2[[#This Row],[Current Month High]]/Table2[[#This Row],[Close Price]])-1</f>
        <v>0.1326417433287661</v>
      </c>
      <c r="AI54">
        <v>26.574019703790601</v>
      </c>
      <c r="AJ54">
        <v>173.69642857142799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-0.18</v>
      </c>
      <c r="AM54" t="s">
        <v>10438</v>
      </c>
      <c r="AN54">
        <v>-9.81</v>
      </c>
      <c r="AO54" t="s">
        <v>10438</v>
      </c>
      <c r="AP54">
        <v>0.110633391527991</v>
      </c>
      <c r="AQ54">
        <f>(Table2[[#This Row],[Sharpe Ratio]]-AVERAGE(Table2[Sharpe Ratio]))/_xlfn.STDEV.P(Table2[Sharpe Ratio])</f>
        <v>0.53437928694936898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1.6894483148028916</v>
      </c>
      <c r="AS54">
        <f>_xlfn.RANK.AVG(Table2[[#This Row],[1Y Return vs Nifty Z-Score]],Table2[1Y Return vs Nifty Z-Score])</f>
        <v>73</v>
      </c>
      <c r="AT54">
        <f>_xlfn.RANK.AVG(Table2[[#This Row],[6M Return vs Nifty Z-Score]],Table2[6M Return vs Nifty Z-Score])</f>
        <v>32</v>
      </c>
      <c r="AU54">
        <f>_xlfn.RANK.AVG(Table2[[#This Row],[Sharpe Ratio Z-Score]],Table2[Sharpe Ratio Z-Score])</f>
        <v>207</v>
      </c>
      <c r="AV54">
        <f>(Table2[[#This Row],[Rank 1Y]]+Table2[[#This Row],[Rank 6M]]+Table2[[#This Row],[Rank Sharpe]])/3</f>
        <v>104</v>
      </c>
    </row>
    <row r="55" spans="1:48" x14ac:dyDescent="0.3">
      <c r="A55" t="s">
        <v>632</v>
      </c>
      <c r="B55" t="s">
        <v>633</v>
      </c>
      <c r="C55" t="s">
        <v>10398</v>
      </c>
      <c r="D55" t="s">
        <v>46</v>
      </c>
      <c r="E55">
        <v>31332.6</v>
      </c>
      <c r="F55">
        <v>176.78</v>
      </c>
      <c r="G55">
        <v>174.80090164565701</v>
      </c>
      <c r="H55">
        <f>(Table2[[#This Row],[1Y Return vs Nifty]]-AVERAGE(Table2[1Y Return vs Nifty]))/_xlfn.STDEV.P(Table2[1Y Return vs Nifty])</f>
        <v>2.4593761490559047</v>
      </c>
      <c r="I55">
        <v>-9.0518211230344701</v>
      </c>
      <c r="J55">
        <f>(Table2[[#This Row],[1M Return vs Nifty]]-AVERAGE(Table2[1M Return vs Nifty]))/_xlfn.STDEV.P(Table2[1M Return vs Nifty])</f>
        <v>-0.56868045912235532</v>
      </c>
      <c r="K55">
        <v>36.601017050885901</v>
      </c>
      <c r="L55">
        <f>(Table2[[#This Row],[6M Return vs Nifty]]-AVERAGE(Table2[6M Return vs Nifty]))/_xlfn.STDEV.P(Table2[6M Return vs Nifty])</f>
        <v>0.70434583029334197</v>
      </c>
      <c r="M55">
        <v>-5.3691095480470103</v>
      </c>
      <c r="N55">
        <f>(Table2[[#This Row],[1W Return vs Nifty]]-AVERAGE(Table2[1W Return vs Nifty]))/_xlfn.STDEV.P(Table2[1W Return vs Nifty])</f>
        <v>-0.46396215115150974</v>
      </c>
      <c r="O55">
        <v>178.32</v>
      </c>
      <c r="P55">
        <v>176.302365104252</v>
      </c>
      <c r="Q55">
        <v>142.36922416013499</v>
      </c>
      <c r="R55">
        <v>41.574295976041903</v>
      </c>
      <c r="S55" s="2">
        <f>(Table2[[#This Row],[Close Price]]-Table2[[#This Row],[20D EMA]])/Table2[[#This Row],[20D EMA]]</f>
        <v>-8.6361597128756847E-3</v>
      </c>
      <c r="T55" s="2">
        <f>(Table2[[#This Row],[Close Price]]-Table2[[#This Row],[50D EMA]])/Table2[[#This Row],[50D EMA]]</f>
        <v>2.7091803077375584E-3</v>
      </c>
      <c r="U55" s="2">
        <f>(Table2[[#This Row],[Close Price]]-Table2[[#This Row],[200D EMA]])/Table2[[#This Row],[200D EMA]]</f>
        <v>0.2417009437458213</v>
      </c>
      <c r="V55">
        <v>0.35938173327027001</v>
      </c>
      <c r="W55">
        <v>173.61</v>
      </c>
      <c r="X55">
        <v>178.5</v>
      </c>
      <c r="Y55">
        <v>173.61</v>
      </c>
      <c r="Z55">
        <v>178.5</v>
      </c>
      <c r="AA55">
        <v>169.21</v>
      </c>
      <c r="AB55">
        <v>192</v>
      </c>
      <c r="AC55" s="2">
        <f>(Table2[[#This Row],[Close Price]]/Table2[[#This Row],[Day Low]])-1</f>
        <v>1.8259316859627894E-2</v>
      </c>
      <c r="AD55" s="2">
        <f>(Table2[[#This Row],[Day High]]/Table2[[#This Row],[Close Price]])-1</f>
        <v>9.729607421653963E-3</v>
      </c>
      <c r="AE55" s="2">
        <f>(Table2[[#This Row],[Close Price]]/Table2[[#This Row],[Current Week Low]])-1</f>
        <v>1.8259316859627894E-2</v>
      </c>
      <c r="AF55" s="2">
        <f>(Table2[[#This Row],[Current Week High]]/Table2[[#This Row],[Close Price]])-1</f>
        <v>9.729607421653963E-3</v>
      </c>
      <c r="AG55" s="2">
        <f>(Table2[[#This Row],[Close Price]]/Table2[[#This Row],[Current Month Low]])-1</f>
        <v>4.4737308669700271E-2</v>
      </c>
      <c r="AH55" s="2">
        <f>(Table2[[#This Row],[Current Month High]]/Table2[[#This Row],[Close Price]])-1</f>
        <v>8.6095712184636186E-2</v>
      </c>
      <c r="AI55">
        <v>18.6502998076705</v>
      </c>
      <c r="AJ55">
        <v>211.781305114638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-0.06</v>
      </c>
      <c r="AM55" t="s">
        <v>10438</v>
      </c>
      <c r="AN55">
        <v>-3.08</v>
      </c>
      <c r="AO55" t="s">
        <v>10438</v>
      </c>
      <c r="AP55">
        <v>0.13342061372611</v>
      </c>
      <c r="AQ55">
        <f>(Table2[[#This Row],[Sharpe Ratio]]-AVERAGE(Table2[Sharpe Ratio]))/_xlfn.STDEV.P(Table2[Sharpe Ratio])</f>
        <v>0.79815958257365793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2.9292389516490394</v>
      </c>
      <c r="AS55">
        <f>_xlfn.RANK.AVG(Table2[[#This Row],[1Y Return vs Nifty Z-Score]],Table2[1Y Return vs Nifty Z-Score])</f>
        <v>27</v>
      </c>
      <c r="AT55">
        <f>_xlfn.RANK.AVG(Table2[[#This Row],[6M Return vs Nifty Z-Score]],Table2[6M Return vs Nifty Z-Score])</f>
        <v>142</v>
      </c>
      <c r="AU55">
        <f>_xlfn.RANK.AVG(Table2[[#This Row],[Sharpe Ratio Z-Score]],Table2[Sharpe Ratio Z-Score])</f>
        <v>145</v>
      </c>
      <c r="AV55">
        <f>(Table2[[#This Row],[Rank 1Y]]+Table2[[#This Row],[Rank 6M]]+Table2[[#This Row],[Rank Sharpe]])/3</f>
        <v>104.66666666666667</v>
      </c>
    </row>
    <row r="56" spans="1:48" x14ac:dyDescent="0.3">
      <c r="A56" t="s">
        <v>1327</v>
      </c>
      <c r="B56" t="s">
        <v>1328</v>
      </c>
      <c r="C56" t="s">
        <v>10410</v>
      </c>
      <c r="D56" t="s">
        <v>1223</v>
      </c>
      <c r="E56">
        <v>8724.5060174999999</v>
      </c>
      <c r="F56">
        <v>680.85</v>
      </c>
      <c r="G56">
        <v>96.133254562491203</v>
      </c>
      <c r="H56">
        <f>(Table2[[#This Row],[1Y Return vs Nifty]]-AVERAGE(Table2[1Y Return vs Nifty]))/_xlfn.STDEV.P(Table2[1Y Return vs Nifty])</f>
        <v>1.1734422773580304</v>
      </c>
      <c r="I56">
        <v>-9.7037337962076897</v>
      </c>
      <c r="J56">
        <f>(Table2[[#This Row],[1M Return vs Nifty]]-AVERAGE(Table2[1M Return vs Nifty]))/_xlfn.STDEV.P(Table2[1M Return vs Nifty])</f>
        <v>-0.63164021986742336</v>
      </c>
      <c r="K56">
        <v>26.737210910102799</v>
      </c>
      <c r="L56">
        <f>(Table2[[#This Row],[6M Return vs Nifty]]-AVERAGE(Table2[6M Return vs Nifty]))/_xlfn.STDEV.P(Table2[6M Return vs Nifty])</f>
        <v>0.40690492801594208</v>
      </c>
      <c r="M56">
        <v>-5.1520047627207699</v>
      </c>
      <c r="N56">
        <f>(Table2[[#This Row],[1W Return vs Nifty]]-AVERAGE(Table2[1W Return vs Nifty]))/_xlfn.STDEV.P(Table2[1W Return vs Nifty])</f>
        <v>-0.42242301146454642</v>
      </c>
      <c r="O56">
        <v>697.79</v>
      </c>
      <c r="P56">
        <v>661.65243320561603</v>
      </c>
      <c r="Q56">
        <v>513.733311596406</v>
      </c>
      <c r="R56">
        <v>36.865518199033502</v>
      </c>
      <c r="S56" s="2">
        <f>(Table2[[#This Row],[Close Price]]-Table2[[#This Row],[20D EMA]])/Table2[[#This Row],[20D EMA]]</f>
        <v>-2.427664483583878E-2</v>
      </c>
      <c r="T56" s="2">
        <f>(Table2[[#This Row],[Close Price]]-Table2[[#This Row],[50D EMA]])/Table2[[#This Row],[50D EMA]]</f>
        <v>2.9014579000902919E-2</v>
      </c>
      <c r="U56" s="2">
        <f>(Table2[[#This Row],[Close Price]]-Table2[[#This Row],[200D EMA]])/Table2[[#This Row],[200D EMA]]</f>
        <v>0.32529852480129334</v>
      </c>
      <c r="V56">
        <v>0.52548200117358201</v>
      </c>
      <c r="W56">
        <v>674.8</v>
      </c>
      <c r="X56">
        <v>689.45</v>
      </c>
      <c r="Y56">
        <v>674.8</v>
      </c>
      <c r="Z56">
        <v>689.45</v>
      </c>
      <c r="AA56">
        <v>662.35</v>
      </c>
      <c r="AB56">
        <v>756.25</v>
      </c>
      <c r="AC56" s="2">
        <f>(Table2[[#This Row],[Close Price]]/Table2[[#This Row],[Day Low]])-1</f>
        <v>8.9656194427980562E-3</v>
      </c>
      <c r="AD56" s="2">
        <f>(Table2[[#This Row],[Day High]]/Table2[[#This Row],[Close Price]])-1</f>
        <v>1.2631269736359085E-2</v>
      </c>
      <c r="AE56" s="2">
        <f>(Table2[[#This Row],[Close Price]]/Table2[[#This Row],[Current Week Low]])-1</f>
        <v>8.9656194427980562E-3</v>
      </c>
      <c r="AF56" s="2">
        <f>(Table2[[#This Row],[Current Week High]]/Table2[[#This Row],[Close Price]])-1</f>
        <v>1.2631269736359085E-2</v>
      </c>
      <c r="AG56" s="2">
        <f>(Table2[[#This Row],[Close Price]]/Table2[[#This Row],[Current Month Low]])-1</f>
        <v>2.7930852268438056E-2</v>
      </c>
      <c r="AH56" s="2">
        <f>(Table2[[#This Row],[Current Month High]]/Table2[[#This Row],[Close Price]])-1</f>
        <v>0.11074392303737968</v>
      </c>
      <c r="AI56">
        <v>15.289711390174</v>
      </c>
      <c r="AJ56">
        <v>138.55991590749801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0.46</v>
      </c>
      <c r="AM56" t="s">
        <v>10439</v>
      </c>
      <c r="AN56">
        <v>-7.43</v>
      </c>
      <c r="AO56" t="s">
        <v>10438</v>
      </c>
      <c r="AP56">
        <v>0.18469541974992801</v>
      </c>
      <c r="AQ56">
        <f>(Table2[[#This Row],[Sharpe Ratio]]-AVERAGE(Table2[Sharpe Ratio]))/_xlfn.STDEV.P(Table2[Sharpe Ratio])</f>
        <v>1.3917064121717495</v>
      </c>
      <c r="AR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1.9179903862137522</v>
      </c>
      <c r="AS56">
        <f>_xlfn.RANK.AVG(Table2[[#This Row],[1Y Return vs Nifty Z-Score]],Table2[1Y Return vs Nifty Z-Score])</f>
        <v>82</v>
      </c>
      <c r="AT56">
        <f>_xlfn.RANK.AVG(Table2[[#This Row],[6M Return vs Nifty Z-Score]],Table2[6M Return vs Nifty Z-Score])</f>
        <v>191</v>
      </c>
      <c r="AU56">
        <f>_xlfn.RANK.AVG(Table2[[#This Row],[Sharpe Ratio Z-Score]],Table2[Sharpe Ratio Z-Score])</f>
        <v>59</v>
      </c>
      <c r="AV56">
        <f>(Table2[[#This Row],[Rank 1Y]]+Table2[[#This Row],[Rank 6M]]+Table2[[#This Row],[Rank Sharpe]])/3</f>
        <v>110.66666666666667</v>
      </c>
    </row>
    <row r="57" spans="1:48" x14ac:dyDescent="0.3">
      <c r="A57" t="s">
        <v>1044</v>
      </c>
      <c r="B57" t="s">
        <v>1045</v>
      </c>
      <c r="C57" t="s">
        <v>10406</v>
      </c>
      <c r="D57" t="s">
        <v>259</v>
      </c>
      <c r="E57">
        <v>13309.73008686</v>
      </c>
      <c r="F57">
        <v>1712.85</v>
      </c>
      <c r="G57">
        <v>78.271445484446602</v>
      </c>
      <c r="H57">
        <f>(Table2[[#This Row],[1Y Return vs Nifty]]-AVERAGE(Table2[1Y Return vs Nifty]))/_xlfn.STDEV.P(Table2[1Y Return vs Nifty])</f>
        <v>0.88146576407836319</v>
      </c>
      <c r="I57">
        <v>-17.166686869376701</v>
      </c>
      <c r="J57">
        <f>(Table2[[#This Row],[1M Return vs Nifty]]-AVERAGE(Table2[1M Return vs Nifty]))/_xlfn.STDEV.P(Table2[1M Return vs Nifty])</f>
        <v>-1.3523897301527423</v>
      </c>
      <c r="K57">
        <v>48.972192623281003</v>
      </c>
      <c r="L57">
        <f>(Table2[[#This Row],[6M Return vs Nifty]]-AVERAGE(Table2[6M Return vs Nifty]))/_xlfn.STDEV.P(Table2[6M Return vs Nifty])</f>
        <v>1.0773959056867737</v>
      </c>
      <c r="M57">
        <v>-0.61503572198389</v>
      </c>
      <c r="N57">
        <f>(Table2[[#This Row],[1W Return vs Nifty]]-AVERAGE(Table2[1W Return vs Nifty]))/_xlfn.STDEV.P(Table2[1W Return vs Nifty])</f>
        <v>0.44564532915446903</v>
      </c>
      <c r="O57">
        <v>1709.74</v>
      </c>
      <c r="P57">
        <v>1829.5022559433</v>
      </c>
      <c r="Q57">
        <v>1545.66871155539</v>
      </c>
      <c r="R57">
        <v>51.487240030545401</v>
      </c>
      <c r="S57" s="2">
        <f>(Table2[[#This Row],[Close Price]]-Table2[[#This Row],[20D EMA]])/Table2[[#This Row],[20D EMA]]</f>
        <v>1.8189900218746125E-3</v>
      </c>
      <c r="T57" s="2">
        <f>(Table2[[#This Row],[Close Price]]-Table2[[#This Row],[50D EMA]])/Table2[[#This Row],[50D EMA]]</f>
        <v>-6.3761744793888589E-2</v>
      </c>
      <c r="U57" s="2">
        <f>(Table2[[#This Row],[Close Price]]-Table2[[#This Row],[200D EMA]])/Table2[[#This Row],[200D EMA]]</f>
        <v>0.10816113905571469</v>
      </c>
      <c r="V57">
        <v>0.91334273103363905</v>
      </c>
      <c r="W57">
        <v>1690</v>
      </c>
      <c r="X57">
        <v>1739.3</v>
      </c>
      <c r="Y57">
        <v>1690</v>
      </c>
      <c r="Z57">
        <v>1739.3</v>
      </c>
      <c r="AA57">
        <v>1577.35</v>
      </c>
      <c r="AB57">
        <v>1816.7</v>
      </c>
      <c r="AC57" s="2">
        <f>(Table2[[#This Row],[Close Price]]/Table2[[#This Row],[Day Low]])-1</f>
        <v>1.3520710059171437E-2</v>
      </c>
      <c r="AD57" s="2">
        <f>(Table2[[#This Row],[Day High]]/Table2[[#This Row],[Close Price]])-1</f>
        <v>1.544209942493513E-2</v>
      </c>
      <c r="AE57" s="2">
        <f>(Table2[[#This Row],[Close Price]]/Table2[[#This Row],[Current Week Low]])-1</f>
        <v>1.3520710059171437E-2</v>
      </c>
      <c r="AF57" s="2">
        <f>(Table2[[#This Row],[Current Week High]]/Table2[[#This Row],[Close Price]])-1</f>
        <v>1.544209942493513E-2</v>
      </c>
      <c r="AG57" s="2">
        <f>(Table2[[#This Row],[Close Price]]/Table2[[#This Row],[Current Month Low]])-1</f>
        <v>8.5903572447459275E-2</v>
      </c>
      <c r="AH57" s="2">
        <f>(Table2[[#This Row],[Current Month High]]/Table2[[#This Row],[Close Price]])-1</f>
        <v>6.0629944244971812E-2</v>
      </c>
      <c r="AI57">
        <v>56.697901158887198</v>
      </c>
      <c r="AJ57">
        <v>113.239962651727</v>
      </c>
      <c r="AK57" t="str">
        <f>IF(AND(Table2[[#This Row],[20D EMA]]&gt;Table2[[#This Row],[50D EMA]],Table2[[#This Row],[50D EMA]]&gt;Table2[[#This Row],[200D EMA]]),"Uptrend","Downtrend/NoTrend")</f>
        <v>Downtrend/NoTrend</v>
      </c>
      <c r="AL57">
        <v>-0.3</v>
      </c>
      <c r="AM57" t="s">
        <v>10438</v>
      </c>
      <c r="AN57">
        <v>1.57</v>
      </c>
      <c r="AO57" t="s">
        <v>10439</v>
      </c>
      <c r="AP57">
        <v>0.14616506754741099</v>
      </c>
      <c r="AQ57">
        <f>(Table2[[#This Row],[Sharpe Ratio]]-AVERAGE(Table2[Sharpe Ratio]))/_xlfn.STDEV.P(Table2[Sharpe Ratio])</f>
        <v>0.94568681372649122</v>
      </c>
      <c r="AR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">
        <f>_xlfn.RANK.AVG(Table2[[#This Row],[1Y Return vs Nifty Z-Score]],Table2[1Y Return vs Nifty Z-Score])</f>
        <v>110</v>
      </c>
      <c r="AT57">
        <f>_xlfn.RANK.AVG(Table2[[#This Row],[6M Return vs Nifty Z-Score]],Table2[6M Return vs Nifty Z-Score])</f>
        <v>98</v>
      </c>
      <c r="AU57">
        <f>_xlfn.RANK.AVG(Table2[[#This Row],[Sharpe Ratio Z-Score]],Table2[Sharpe Ratio Z-Score])</f>
        <v>127</v>
      </c>
      <c r="AV57">
        <f>(Table2[[#This Row],[Rank 1Y]]+Table2[[#This Row],[Rank 6M]]+Table2[[#This Row],[Rank Sharpe]])/3</f>
        <v>111.66666666666667</v>
      </c>
    </row>
    <row r="58" spans="1:48" x14ac:dyDescent="0.3">
      <c r="A58" t="s">
        <v>1188</v>
      </c>
      <c r="B58" t="s">
        <v>1189</v>
      </c>
      <c r="C58" t="s">
        <v>605</v>
      </c>
      <c r="D58" t="s">
        <v>467</v>
      </c>
      <c r="E58">
        <v>10469.21896</v>
      </c>
      <c r="F58">
        <v>397.6</v>
      </c>
      <c r="G58">
        <v>106.66966059118</v>
      </c>
      <c r="H58">
        <f>(Table2[[#This Row],[1Y Return vs Nifty]]-AVERAGE(Table2[1Y Return vs Nifty]))/_xlfn.STDEV.P(Table2[1Y Return vs Nifty])</f>
        <v>1.3456747248841241</v>
      </c>
      <c r="I58">
        <v>-6.2876911576939101</v>
      </c>
      <c r="J58">
        <f>(Table2[[#This Row],[1M Return vs Nifty]]-AVERAGE(Table2[1M Return vs Nifty]))/_xlfn.STDEV.P(Table2[1M Return vs Nifty])</f>
        <v>-0.30172911970595823</v>
      </c>
      <c r="K58">
        <v>26.800046621805901</v>
      </c>
      <c r="L58">
        <f>(Table2[[#This Row],[6M Return vs Nifty]]-AVERAGE(Table2[6M Return vs Nifty]))/_xlfn.STDEV.P(Table2[6M Return vs Nifty])</f>
        <v>0.40879972506664014</v>
      </c>
      <c r="M58">
        <v>-3.5925990810591499</v>
      </c>
      <c r="N58">
        <f>(Table2[[#This Row],[1W Return vs Nifty]]-AVERAGE(Table2[1W Return vs Nifty]))/_xlfn.STDEV.P(Table2[1W Return vs Nifty])</f>
        <v>-0.12405846670406284</v>
      </c>
      <c r="O58">
        <v>398.48</v>
      </c>
      <c r="P58">
        <v>391.39784904060701</v>
      </c>
      <c r="Q58">
        <v>330.08902727868798</v>
      </c>
      <c r="R58">
        <v>50.915882369241103</v>
      </c>
      <c r="S58" s="2">
        <f>(Table2[[#This Row],[Close Price]]-Table2[[#This Row],[20D EMA]])/Table2[[#This Row],[20D EMA]]</f>
        <v>-2.2083918891788682E-3</v>
      </c>
      <c r="T58" s="2">
        <f>(Table2[[#This Row],[Close Price]]-Table2[[#This Row],[50D EMA]])/Table2[[#This Row],[50D EMA]]</f>
        <v>1.5846154940799238E-2</v>
      </c>
      <c r="U58" s="2">
        <f>(Table2[[#This Row],[Close Price]]-Table2[[#This Row],[200D EMA]])/Table2[[#This Row],[200D EMA]]</f>
        <v>0.20452352893364673</v>
      </c>
      <c r="V58">
        <v>0.43717682197404301</v>
      </c>
      <c r="W58">
        <v>396.15</v>
      </c>
      <c r="X58">
        <v>408.35</v>
      </c>
      <c r="Y58">
        <v>396.15</v>
      </c>
      <c r="Z58">
        <v>408.35</v>
      </c>
      <c r="AA58">
        <v>385.15</v>
      </c>
      <c r="AB58">
        <v>416</v>
      </c>
      <c r="AC58" s="2">
        <f>(Table2[[#This Row],[Close Price]]/Table2[[#This Row],[Day Low]])-1</f>
        <v>3.6602297109682436E-3</v>
      </c>
      <c r="AD58" s="2">
        <f>(Table2[[#This Row],[Day High]]/Table2[[#This Row],[Close Price]])-1</f>
        <v>2.7037223340040217E-2</v>
      </c>
      <c r="AE58" s="2">
        <f>(Table2[[#This Row],[Close Price]]/Table2[[#This Row],[Current Week Low]])-1</f>
        <v>3.6602297109682436E-3</v>
      </c>
      <c r="AF58" s="2">
        <f>(Table2[[#This Row],[Current Week High]]/Table2[[#This Row],[Close Price]])-1</f>
        <v>2.7037223340040217E-2</v>
      </c>
      <c r="AG58" s="2">
        <f>(Table2[[#This Row],[Close Price]]/Table2[[#This Row],[Current Month Low]])-1</f>
        <v>3.2325068155264258E-2</v>
      </c>
      <c r="AH58" s="2">
        <f>(Table2[[#This Row],[Current Month High]]/Table2[[#This Row],[Close Price]])-1</f>
        <v>4.6277665995975825E-2</v>
      </c>
      <c r="AI58">
        <v>5.9607645875251398</v>
      </c>
      <c r="AJ58">
        <v>143.10608376643199</v>
      </c>
      <c r="AK58" t="str">
        <f>IF(AND(Table2[[#This Row],[20D EMA]]&gt;Table2[[#This Row],[50D EMA]],Table2[[#This Row],[50D EMA]]&gt;Table2[[#This Row],[200D EMA]]),"Uptrend","Downtrend/NoTrend")</f>
        <v>Uptrend</v>
      </c>
      <c r="AL58">
        <v>-0.11</v>
      </c>
      <c r="AM58" t="s">
        <v>10438</v>
      </c>
      <c r="AN58">
        <v>-0.66</v>
      </c>
      <c r="AO58" t="s">
        <v>10438</v>
      </c>
      <c r="AP58">
        <v>0.171129283520605</v>
      </c>
      <c r="AQ58">
        <f>(Table2[[#This Row],[Sharpe Ratio]]-AVERAGE(Table2[Sharpe Ratio]))/_xlfn.STDEV.P(Table2[Sharpe Ratio])</f>
        <v>1.234667550921448</v>
      </c>
      <c r="AR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2.5633544144621911</v>
      </c>
      <c r="AS58">
        <f>_xlfn.RANK.AVG(Table2[[#This Row],[1Y Return vs Nifty Z-Score]],Table2[1Y Return vs Nifty Z-Score])</f>
        <v>69</v>
      </c>
      <c r="AT58">
        <f>_xlfn.RANK.AVG(Table2[[#This Row],[6M Return vs Nifty Z-Score]],Table2[6M Return vs Nifty Z-Score])</f>
        <v>190</v>
      </c>
      <c r="AU58">
        <f>_xlfn.RANK.AVG(Table2[[#This Row],[Sharpe Ratio Z-Score]],Table2[Sharpe Ratio Z-Score])</f>
        <v>84</v>
      </c>
      <c r="AV58">
        <f>(Table2[[#This Row],[Rank 1Y]]+Table2[[#This Row],[Rank 6M]]+Table2[[#This Row],[Rank Sharpe]])/3</f>
        <v>114.33333333333333</v>
      </c>
    </row>
    <row r="59" spans="1:48" x14ac:dyDescent="0.3">
      <c r="A59" t="s">
        <v>1092</v>
      </c>
      <c r="B59" t="s">
        <v>1093</v>
      </c>
      <c r="C59" t="s">
        <v>10407</v>
      </c>
      <c r="D59" t="s">
        <v>467</v>
      </c>
      <c r="E59">
        <v>12307.688891985001</v>
      </c>
      <c r="F59">
        <v>1844.4</v>
      </c>
      <c r="G59">
        <v>39.226540627692899</v>
      </c>
      <c r="H59">
        <f>(Table2[[#This Row],[1Y Return vs Nifty]]-AVERAGE(Table2[1Y Return vs Nifty]))/_xlfn.STDEV.P(Table2[1Y Return vs Nifty])</f>
        <v>0.24322161245857049</v>
      </c>
      <c r="I59">
        <v>-14.0935820144215</v>
      </c>
      <c r="J59">
        <f>(Table2[[#This Row],[1M Return vs Nifty]]-AVERAGE(Table2[1M Return vs Nifty]))/_xlfn.STDEV.P(Table2[1M Return vs Nifty])</f>
        <v>-1.0555985273207698</v>
      </c>
      <c r="K59">
        <v>56.189078837921599</v>
      </c>
      <c r="L59">
        <f>(Table2[[#This Row],[6M Return vs Nifty]]-AVERAGE(Table2[6M Return vs Nifty]))/_xlfn.STDEV.P(Table2[6M Return vs Nifty])</f>
        <v>1.2950195204130062</v>
      </c>
      <c r="M59">
        <v>-3.34211373890694</v>
      </c>
      <c r="N59">
        <f>(Table2[[#This Row],[1W Return vs Nifty]]-AVERAGE(Table2[1W Return vs Nifty]))/_xlfn.STDEV.P(Table2[1W Return vs Nifty])</f>
        <v>-7.6132551107305851E-2</v>
      </c>
      <c r="O59">
        <v>1908.5</v>
      </c>
      <c r="P59">
        <v>1884.51657576812</v>
      </c>
      <c r="Q59">
        <v>1527.51058224335</v>
      </c>
      <c r="R59">
        <v>38.550199319934201</v>
      </c>
      <c r="S59" s="2">
        <f>(Table2[[#This Row],[Close Price]]-Table2[[#This Row],[20D EMA]])/Table2[[#This Row],[20D EMA]]</f>
        <v>-3.358658632433844E-2</v>
      </c>
      <c r="T59" s="2">
        <f>(Table2[[#This Row],[Close Price]]-Table2[[#This Row],[50D EMA]])/Table2[[#This Row],[50D EMA]]</f>
        <v>-2.1287462410230367E-2</v>
      </c>
      <c r="U59" s="2">
        <f>(Table2[[#This Row],[Close Price]]-Table2[[#This Row],[200D EMA]])/Table2[[#This Row],[200D EMA]]</f>
        <v>0.20745481009451103</v>
      </c>
      <c r="V59">
        <v>0.33982219881985298</v>
      </c>
      <c r="W59">
        <v>1841.1</v>
      </c>
      <c r="X59">
        <v>1875</v>
      </c>
      <c r="Y59">
        <v>1841.1</v>
      </c>
      <c r="Z59">
        <v>1875</v>
      </c>
      <c r="AA59">
        <v>1805</v>
      </c>
      <c r="AB59">
        <v>2182</v>
      </c>
      <c r="AC59" s="2">
        <f>(Table2[[#This Row],[Close Price]]/Table2[[#This Row],[Day Low]])-1</f>
        <v>1.7924067133778809E-3</v>
      </c>
      <c r="AD59" s="2">
        <f>(Table2[[#This Row],[Day High]]/Table2[[#This Row],[Close Price]])-1</f>
        <v>1.6590761223161943E-2</v>
      </c>
      <c r="AE59" s="2">
        <f>(Table2[[#This Row],[Close Price]]/Table2[[#This Row],[Current Week Low]])-1</f>
        <v>1.7924067133778809E-3</v>
      </c>
      <c r="AF59" s="2">
        <f>(Table2[[#This Row],[Current Week High]]/Table2[[#This Row],[Close Price]])-1</f>
        <v>1.6590761223161943E-2</v>
      </c>
      <c r="AG59" s="2">
        <f>(Table2[[#This Row],[Close Price]]/Table2[[#This Row],[Current Month Low]])-1</f>
        <v>2.182825484764539E-2</v>
      </c>
      <c r="AH59" s="2">
        <f>(Table2[[#This Row],[Current Month High]]/Table2[[#This Row],[Close Price]])-1</f>
        <v>0.18304055519410101</v>
      </c>
      <c r="AI59">
        <v>29.039253957926601</v>
      </c>
      <c r="AJ59">
        <v>105.303712508891</v>
      </c>
      <c r="AK59" t="str">
        <f>IF(AND(Table2[[#This Row],[20D EMA]]&gt;Table2[[#This Row],[50D EMA]],Table2[[#This Row],[50D EMA]]&gt;Table2[[#This Row],[200D EMA]]),"Uptrend","Downtrend/NoTrend")</f>
        <v>Uptrend</v>
      </c>
      <c r="AL59">
        <v>-0.46</v>
      </c>
      <c r="AM59" t="s">
        <v>10438</v>
      </c>
      <c r="AN59">
        <v>-8.84</v>
      </c>
      <c r="AO59" t="s">
        <v>10438</v>
      </c>
      <c r="AP59">
        <v>0.206715048975528</v>
      </c>
      <c r="AQ59">
        <f>(Table2[[#This Row],[Sharpe Ratio]]-AVERAGE(Table2[Sharpe Ratio]))/_xlfn.STDEV.P(Table2[Sharpe Ratio])</f>
        <v>1.6466012061122524</v>
      </c>
      <c r="AR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2.0531112605557533</v>
      </c>
      <c r="AS59">
        <f>_xlfn.RANK.AVG(Table2[[#This Row],[1Y Return vs Nifty Z-Score]],Table2[1Y Return vs Nifty Z-Score])</f>
        <v>239</v>
      </c>
      <c r="AT59">
        <f>_xlfn.RANK.AVG(Table2[[#This Row],[6M Return vs Nifty Z-Score]],Table2[6M Return vs Nifty Z-Score])</f>
        <v>73</v>
      </c>
      <c r="AU59">
        <f>_xlfn.RANK.AVG(Table2[[#This Row],[Sharpe Ratio Z-Score]],Table2[Sharpe Ratio Z-Score])</f>
        <v>33</v>
      </c>
      <c r="AV59">
        <f>(Table2[[#This Row],[Rank 1Y]]+Table2[[#This Row],[Rank 6M]]+Table2[[#This Row],[Rank Sharpe]])/3</f>
        <v>115</v>
      </c>
    </row>
    <row r="60" spans="1:48" x14ac:dyDescent="0.3">
      <c r="A60" t="s">
        <v>1423</v>
      </c>
      <c r="B60" t="s">
        <v>1424</v>
      </c>
      <c r="C60" t="s">
        <v>10400</v>
      </c>
      <c r="D60" t="s">
        <v>57</v>
      </c>
      <c r="E60">
        <v>7765.1730735600004</v>
      </c>
      <c r="F60">
        <v>15.18</v>
      </c>
      <c r="G60">
        <v>109.109744003069</v>
      </c>
      <c r="H60">
        <f>(Table2[[#This Row],[1Y Return vs Nifty]]-AVERAGE(Table2[1Y Return vs Nifty]))/_xlfn.STDEV.P(Table2[1Y Return vs Nifty])</f>
        <v>1.3855613367945956</v>
      </c>
      <c r="I60">
        <v>-18.1154721474621</v>
      </c>
      <c r="J60">
        <f>(Table2[[#This Row],[1M Return vs Nifty]]-AVERAGE(Table2[1M Return vs Nifty]))/_xlfn.STDEV.P(Table2[1M Return vs Nifty])</f>
        <v>-1.4440205521398881</v>
      </c>
      <c r="K60">
        <v>59.123097919535098</v>
      </c>
      <c r="L60">
        <f>(Table2[[#This Row],[6M Return vs Nifty]]-AVERAGE(Table2[6M Return vs Nifty]))/_xlfn.STDEV.P(Table2[6M Return vs Nifty])</f>
        <v>1.3834942197814331</v>
      </c>
      <c r="M60">
        <v>-8.7163853847958599</v>
      </c>
      <c r="N60">
        <f>(Table2[[#This Row],[1W Return vs Nifty]]-AVERAGE(Table2[1W Return vs Nifty]))/_xlfn.STDEV.P(Table2[1W Return vs Nifty])</f>
        <v>-1.1044038546568904</v>
      </c>
      <c r="O60">
        <v>15.43</v>
      </c>
      <c r="P60">
        <v>15.674850112801099</v>
      </c>
      <c r="Q60">
        <v>13.0822948245013</v>
      </c>
      <c r="R60">
        <v>23.3016775762785</v>
      </c>
      <c r="S60" s="2">
        <f>(Table2[[#This Row],[Close Price]]-Table2[[#This Row],[20D EMA]])/Table2[[#This Row],[20D EMA]]</f>
        <v>-1.6202203499675955E-2</v>
      </c>
      <c r="T60" s="2">
        <f>(Table2[[#This Row],[Close Price]]-Table2[[#This Row],[50D EMA]])/Table2[[#This Row],[50D EMA]]</f>
        <v>-3.1569687061758431E-2</v>
      </c>
      <c r="U60" s="2">
        <f>(Table2[[#This Row],[Close Price]]-Table2[[#This Row],[200D EMA]])/Table2[[#This Row],[200D EMA]]</f>
        <v>0.16034688131091437</v>
      </c>
      <c r="V60">
        <v>0.71215175821350496</v>
      </c>
      <c r="W60">
        <v>14.5</v>
      </c>
      <c r="X60">
        <v>15.18</v>
      </c>
      <c r="Y60">
        <v>14.5</v>
      </c>
      <c r="Z60">
        <v>15.18</v>
      </c>
      <c r="AA60">
        <v>14.23</v>
      </c>
      <c r="AB60">
        <v>16.29</v>
      </c>
      <c r="AC60" s="2">
        <f>(Table2[[#This Row],[Close Price]]/Table2[[#This Row],[Day Low]])-1</f>
        <v>4.689655172413798E-2</v>
      </c>
      <c r="AD60" s="2">
        <f>(Table2[[#This Row],[Day High]]/Table2[[#This Row],[Close Price]])-1</f>
        <v>0</v>
      </c>
      <c r="AE60" s="2">
        <f>(Table2[[#This Row],[Close Price]]/Table2[[#This Row],[Current Week Low]])-1</f>
        <v>4.689655172413798E-2</v>
      </c>
      <c r="AF60" s="2">
        <f>(Table2[[#This Row],[Current Week High]]/Table2[[#This Row],[Close Price]])-1</f>
        <v>0</v>
      </c>
      <c r="AG60" s="2">
        <f>(Table2[[#This Row],[Close Price]]/Table2[[#This Row],[Current Month Low]])-1</f>
        <v>6.6760365425158064E-2</v>
      </c>
      <c r="AH60" s="2">
        <f>(Table2[[#This Row],[Current Month High]]/Table2[[#This Row],[Close Price]])-1</f>
        <v>7.3122529644268797E-2</v>
      </c>
      <c r="AI60">
        <v>38.998682476943301</v>
      </c>
      <c r="AJ60">
        <v>142.88</v>
      </c>
      <c r="AK60" t="str">
        <f>IF(AND(Table2[[#This Row],[20D EMA]]&gt;Table2[[#This Row],[50D EMA]],Table2[[#This Row],[50D EMA]]&gt;Table2[[#This Row],[200D EMA]]),"Uptrend","Downtrend/NoTrend")</f>
        <v>Downtrend/NoTrend</v>
      </c>
      <c r="AL60">
        <v>-0.14000000000000001</v>
      </c>
      <c r="AM60" t="s">
        <v>10438</v>
      </c>
      <c r="AN60">
        <v>-3.62</v>
      </c>
      <c r="AO60" t="s">
        <v>10438</v>
      </c>
      <c r="AP60">
        <v>0.107452866463845</v>
      </c>
      <c r="AQ60">
        <f>(Table2[[#This Row],[Sharpe Ratio]]-AVERAGE(Table2[Sharpe Ratio]))/_xlfn.STDEV.P(Table2[Sharpe Ratio])</f>
        <v>0.49756216925214725</v>
      </c>
      <c r="AR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">
        <f>_xlfn.RANK.AVG(Table2[[#This Row],[1Y Return vs Nifty Z-Score]],Table2[1Y Return vs Nifty Z-Score])</f>
        <v>65</v>
      </c>
      <c r="AT60">
        <f>_xlfn.RANK.AVG(Table2[[#This Row],[6M Return vs Nifty Z-Score]],Table2[6M Return vs Nifty Z-Score])</f>
        <v>66</v>
      </c>
      <c r="AU60">
        <f>_xlfn.RANK.AVG(Table2[[#This Row],[Sharpe Ratio Z-Score]],Table2[Sharpe Ratio Z-Score])</f>
        <v>217</v>
      </c>
      <c r="AV60">
        <f>(Table2[[#This Row],[Rank 1Y]]+Table2[[#This Row],[Rank 6M]]+Table2[[#This Row],[Rank Sharpe]])/3</f>
        <v>116</v>
      </c>
    </row>
    <row r="61" spans="1:48" x14ac:dyDescent="0.3">
      <c r="A61" t="s">
        <v>142</v>
      </c>
      <c r="B61" t="s">
        <v>143</v>
      </c>
      <c r="C61" t="s">
        <v>10406</v>
      </c>
      <c r="D61" t="s">
        <v>144</v>
      </c>
      <c r="E61">
        <v>202736.71582231499</v>
      </c>
      <c r="F61">
        <v>286.3</v>
      </c>
      <c r="G61">
        <v>77.7474069745534</v>
      </c>
      <c r="H61">
        <f>(Table2[[#This Row],[1Y Return vs Nifty]]-AVERAGE(Table2[1Y Return vs Nifty]))/_xlfn.STDEV.P(Table2[1Y Return vs Nifty])</f>
        <v>0.87289961401627547</v>
      </c>
      <c r="I61">
        <v>-13.5609742333661</v>
      </c>
      <c r="J61">
        <f>(Table2[[#This Row],[1M Return vs Nifty]]-AVERAGE(Table2[1M Return vs Nifty]))/_xlfn.STDEV.P(Table2[1M Return vs Nifty])</f>
        <v>-1.0041608734046608</v>
      </c>
      <c r="K61">
        <v>26.192212239238401</v>
      </c>
      <c r="L61">
        <f>(Table2[[#This Row],[6M Return vs Nifty]]-AVERAGE(Table2[6M Return vs Nifty]))/_xlfn.STDEV.P(Table2[6M Return vs Nifty])</f>
        <v>0.39047061309853426</v>
      </c>
      <c r="M61">
        <v>-6.8455780936905004</v>
      </c>
      <c r="N61">
        <f>(Table2[[#This Row],[1W Return vs Nifty]]-AVERAGE(Table2[1W Return vs Nifty]))/_xlfn.STDEV.P(Table2[1W Return vs Nifty])</f>
        <v>-0.74645814988654846</v>
      </c>
      <c r="O61">
        <v>288.77999999999997</v>
      </c>
      <c r="P61">
        <v>293.58181931169298</v>
      </c>
      <c r="Q61">
        <v>249.85380834748301</v>
      </c>
      <c r="R61">
        <v>33.226898121113898</v>
      </c>
      <c r="S61" s="2">
        <f>(Table2[[#This Row],[Close Price]]-Table2[[#This Row],[20D EMA]])/Table2[[#This Row],[20D EMA]]</f>
        <v>-8.5878523443450438E-3</v>
      </c>
      <c r="T61" s="2">
        <f>(Table2[[#This Row],[Close Price]]-Table2[[#This Row],[50D EMA]])/Table2[[#This Row],[50D EMA]]</f>
        <v>-2.4803372800009573E-2</v>
      </c>
      <c r="U61" s="2">
        <f>(Table2[[#This Row],[Close Price]]-Table2[[#This Row],[200D EMA]])/Table2[[#This Row],[200D EMA]]</f>
        <v>0.14587006655439741</v>
      </c>
      <c r="V61">
        <v>0.75610932971904998</v>
      </c>
      <c r="W61">
        <v>278.64999999999998</v>
      </c>
      <c r="X61">
        <v>286.7</v>
      </c>
      <c r="Y61">
        <v>278.64999999999998</v>
      </c>
      <c r="Z61">
        <v>286.7</v>
      </c>
      <c r="AA61">
        <v>267.10000000000002</v>
      </c>
      <c r="AB61">
        <v>301.95</v>
      </c>
      <c r="AC61" s="2">
        <f>(Table2[[#This Row],[Close Price]]/Table2[[#This Row],[Day Low]])-1</f>
        <v>2.7453795083438148E-2</v>
      </c>
      <c r="AD61" s="2">
        <f>(Table2[[#This Row],[Day High]]/Table2[[#This Row],[Close Price]])-1</f>
        <v>1.3971358714635063E-3</v>
      </c>
      <c r="AE61" s="2">
        <f>(Table2[[#This Row],[Close Price]]/Table2[[#This Row],[Current Week Low]])-1</f>
        <v>2.7453795083438148E-2</v>
      </c>
      <c r="AF61" s="2">
        <f>(Table2[[#This Row],[Current Week High]]/Table2[[#This Row],[Close Price]])-1</f>
        <v>1.3971358714635063E-3</v>
      </c>
      <c r="AG61" s="2">
        <f>(Table2[[#This Row],[Close Price]]/Table2[[#This Row],[Current Month Low]])-1</f>
        <v>7.1883189816547954E-2</v>
      </c>
      <c r="AH61" s="2">
        <f>(Table2[[#This Row],[Current Month High]]/Table2[[#This Row],[Close Price]])-1</f>
        <v>5.4662940971009322E-2</v>
      </c>
      <c r="AI61">
        <v>18.931191058330398</v>
      </c>
      <c r="AJ61">
        <v>125.43307086614099</v>
      </c>
      <c r="AK61" t="str">
        <f>IF(AND(Table2[[#This Row],[20D EMA]]&gt;Table2[[#This Row],[50D EMA]],Table2[[#This Row],[50D EMA]]&gt;Table2[[#This Row],[200D EMA]]),"Uptrend","Downtrend/NoTrend")</f>
        <v>Downtrend/NoTrend</v>
      </c>
      <c r="AL61">
        <v>-0.14000000000000001</v>
      </c>
      <c r="AM61" t="s">
        <v>10438</v>
      </c>
      <c r="AN61">
        <v>-1.48</v>
      </c>
      <c r="AO61" t="s">
        <v>10438</v>
      </c>
      <c r="AP61">
        <v>0.19557497914934599</v>
      </c>
      <c r="AQ61">
        <f>(Table2[[#This Row],[Sharpe Ratio]]-AVERAGE(Table2[Sharpe Ratio]))/_xlfn.STDEV.P(Table2[Sharpe Ratio])</f>
        <v>1.5176460010206869</v>
      </c>
      <c r="AR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">
        <f>_xlfn.RANK.AVG(Table2[[#This Row],[1Y Return vs Nifty Z-Score]],Table2[1Y Return vs Nifty Z-Score])</f>
        <v>112</v>
      </c>
      <c r="AT61">
        <f>_xlfn.RANK.AVG(Table2[[#This Row],[6M Return vs Nifty Z-Score]],Table2[6M Return vs Nifty Z-Score])</f>
        <v>194</v>
      </c>
      <c r="AU61">
        <f>_xlfn.RANK.AVG(Table2[[#This Row],[Sharpe Ratio Z-Score]],Table2[Sharpe Ratio Z-Score])</f>
        <v>46</v>
      </c>
      <c r="AV61">
        <f>(Table2[[#This Row],[Rank 1Y]]+Table2[[#This Row],[Rank 6M]]+Table2[[#This Row],[Rank Sharpe]])/3</f>
        <v>117.33333333333333</v>
      </c>
    </row>
    <row r="62" spans="1:48" x14ac:dyDescent="0.3">
      <c r="A62" t="s">
        <v>770</v>
      </c>
      <c r="B62" t="s">
        <v>771</v>
      </c>
      <c r="C62" t="s">
        <v>10406</v>
      </c>
      <c r="D62" t="s">
        <v>772</v>
      </c>
      <c r="E62">
        <v>22464.436753079899</v>
      </c>
      <c r="F62">
        <v>539.4</v>
      </c>
      <c r="G62">
        <v>55.189263189384299</v>
      </c>
      <c r="H62">
        <f>(Table2[[#This Row],[1Y Return vs Nifty]]-AVERAGE(Table2[1Y Return vs Nifty]))/_xlfn.STDEV.P(Table2[1Y Return vs Nifty])</f>
        <v>0.50415487267028247</v>
      </c>
      <c r="I62">
        <v>-9.6226862283816992</v>
      </c>
      <c r="J62">
        <f>(Table2[[#This Row],[1M Return vs Nifty]]-AVERAGE(Table2[1M Return vs Nifty]))/_xlfn.STDEV.P(Table2[1M Return vs Nifty])</f>
        <v>-0.62381289008956187</v>
      </c>
      <c r="K62">
        <v>30.069097131202401</v>
      </c>
      <c r="L62">
        <f>(Table2[[#This Row],[6M Return vs Nifty]]-AVERAGE(Table2[6M Return vs Nifty]))/_xlfn.STDEV.P(Table2[6M Return vs Nifty])</f>
        <v>0.50737722336975388</v>
      </c>
      <c r="M62">
        <v>-8.2162092183307998</v>
      </c>
      <c r="N62">
        <f>(Table2[[#This Row],[1W Return vs Nifty]]-AVERAGE(Table2[1W Return vs Nifty]))/_xlfn.STDEV.P(Table2[1W Return vs Nifty])</f>
        <v>-1.0087040403222556</v>
      </c>
      <c r="O62">
        <v>541.46</v>
      </c>
      <c r="P62">
        <v>561.75892058183103</v>
      </c>
      <c r="Q62">
        <v>485.58798839935997</v>
      </c>
      <c r="R62">
        <v>45.611590137578901</v>
      </c>
      <c r="S62" s="2">
        <f>(Table2[[#This Row],[Close Price]]-Table2[[#This Row],[20D EMA]])/Table2[[#This Row],[20D EMA]]</f>
        <v>-3.8045284970266669E-3</v>
      </c>
      <c r="T62" s="2">
        <f>(Table2[[#This Row],[Close Price]]-Table2[[#This Row],[50D EMA]])/Table2[[#This Row],[50D EMA]]</f>
        <v>-3.9801629778612568E-2</v>
      </c>
      <c r="U62" s="2">
        <f>(Table2[[#This Row],[Close Price]]-Table2[[#This Row],[200D EMA]])/Table2[[#This Row],[200D EMA]]</f>
        <v>0.1108182510403936</v>
      </c>
      <c r="V62">
        <v>0.88894505684073399</v>
      </c>
      <c r="W62">
        <v>530.65</v>
      </c>
      <c r="X62">
        <v>541.5</v>
      </c>
      <c r="Y62">
        <v>530.65</v>
      </c>
      <c r="Z62">
        <v>541.5</v>
      </c>
      <c r="AA62">
        <v>489.6</v>
      </c>
      <c r="AB62">
        <v>577.45000000000005</v>
      </c>
      <c r="AC62" s="2">
        <f>(Table2[[#This Row],[Close Price]]/Table2[[#This Row],[Day Low]])-1</f>
        <v>1.648921134457737E-2</v>
      </c>
      <c r="AD62" s="2">
        <f>(Table2[[#This Row],[Day High]]/Table2[[#This Row],[Close Price]])-1</f>
        <v>3.8932146829810943E-3</v>
      </c>
      <c r="AE62" s="2">
        <f>(Table2[[#This Row],[Close Price]]/Table2[[#This Row],[Current Week Low]])-1</f>
        <v>1.648921134457737E-2</v>
      </c>
      <c r="AF62" s="2">
        <f>(Table2[[#This Row],[Current Week High]]/Table2[[#This Row],[Close Price]])-1</f>
        <v>3.8932146829810943E-3</v>
      </c>
      <c r="AG62" s="2">
        <f>(Table2[[#This Row],[Close Price]]/Table2[[#This Row],[Current Month Low]])-1</f>
        <v>0.10171568627450966</v>
      </c>
      <c r="AH62" s="2">
        <f>(Table2[[#This Row],[Current Month High]]/Table2[[#This Row],[Close Price]])-1</f>
        <v>7.0541342232109949E-2</v>
      </c>
      <c r="AI62">
        <v>38.6911383018168</v>
      </c>
      <c r="AJ62">
        <v>102.173913043478</v>
      </c>
      <c r="AK62" t="str">
        <f>IF(AND(Table2[[#This Row],[20D EMA]]&gt;Table2[[#This Row],[50D EMA]],Table2[[#This Row],[50D EMA]]&gt;Table2[[#This Row],[200D EMA]]),"Uptrend","Downtrend/NoTrend")</f>
        <v>Downtrend/NoTrend</v>
      </c>
      <c r="AL62">
        <v>-0.28999999999999998</v>
      </c>
      <c r="AM62" t="s">
        <v>10438</v>
      </c>
      <c r="AN62">
        <v>-2.09</v>
      </c>
      <c r="AO62" t="s">
        <v>10438</v>
      </c>
      <c r="AP62">
        <v>0.243785882573294</v>
      </c>
      <c r="AQ62">
        <f>(Table2[[#This Row],[Sharpe Ratio]]-AVERAGE(Table2[Sharpe Ratio]))/_xlfn.STDEV.P(Table2[Sharpe Ratio])</f>
        <v>2.0757257110843734</v>
      </c>
      <c r="AR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">
        <f>_xlfn.RANK.AVG(Table2[[#This Row],[1Y Return vs Nifty Z-Score]],Table2[1Y Return vs Nifty Z-Score])</f>
        <v>172</v>
      </c>
      <c r="AT62">
        <f>_xlfn.RANK.AVG(Table2[[#This Row],[6M Return vs Nifty Z-Score]],Table2[6M Return vs Nifty Z-Score])</f>
        <v>167</v>
      </c>
      <c r="AU62">
        <f>_xlfn.RANK.AVG(Table2[[#This Row],[Sharpe Ratio Z-Score]],Table2[Sharpe Ratio Z-Score])</f>
        <v>14</v>
      </c>
      <c r="AV62">
        <f>(Table2[[#This Row],[Rank 1Y]]+Table2[[#This Row],[Rank 6M]]+Table2[[#This Row],[Rank Sharpe]])/3</f>
        <v>117.66666666666667</v>
      </c>
    </row>
    <row r="63" spans="1:48" x14ac:dyDescent="0.3">
      <c r="A63" t="s">
        <v>634</v>
      </c>
      <c r="B63" t="s">
        <v>635</v>
      </c>
      <c r="C63" t="s">
        <v>10399</v>
      </c>
      <c r="D63" t="s">
        <v>54</v>
      </c>
      <c r="E63">
        <v>30937.279102680001</v>
      </c>
      <c r="F63">
        <v>1249.2</v>
      </c>
      <c r="G63">
        <v>105.12976179867201</v>
      </c>
      <c r="H63">
        <f>(Table2[[#This Row],[1Y Return vs Nifty]]-AVERAGE(Table2[1Y Return vs Nifty]))/_xlfn.STDEV.P(Table2[1Y Return vs Nifty])</f>
        <v>1.3205029027984927</v>
      </c>
      <c r="I63">
        <v>9.38203581898469</v>
      </c>
      <c r="J63">
        <f>(Table2[[#This Row],[1M Return vs Nifty]]-AVERAGE(Table2[1M Return vs Nifty]))/_xlfn.STDEV.P(Table2[1M Return vs Nifty])</f>
        <v>1.2116058743662985</v>
      </c>
      <c r="K63">
        <v>77.084887931138596</v>
      </c>
      <c r="L63">
        <f>(Table2[[#This Row],[6M Return vs Nifty]]-AVERAGE(Table2[6M Return vs Nifty]))/_xlfn.STDEV.P(Table2[6M Return vs Nifty])</f>
        <v>1.9251280425994857</v>
      </c>
      <c r="M63">
        <v>-2.2205228868237201</v>
      </c>
      <c r="N63">
        <f>(Table2[[#This Row],[1W Return vs Nifty]]-AVERAGE(Table2[1W Return vs Nifty]))/_xlfn.STDEV.P(Table2[1W Return vs Nifty])</f>
        <v>0.1384639120995968</v>
      </c>
      <c r="O63">
        <v>1150.31</v>
      </c>
      <c r="P63">
        <v>1043.85551834649</v>
      </c>
      <c r="Q63">
        <v>806.81506575452204</v>
      </c>
      <c r="R63">
        <v>68.905450981259904</v>
      </c>
      <c r="S63" s="2">
        <f>(Table2[[#This Row],[Close Price]]-Table2[[#This Row],[20D EMA]])/Table2[[#This Row],[20D EMA]]</f>
        <v>8.5968130330085019E-2</v>
      </c>
      <c r="T63" s="2">
        <f>(Table2[[#This Row],[Close Price]]-Table2[[#This Row],[50D EMA]])/Table2[[#This Row],[50D EMA]]</f>
        <v>0.19671734070897481</v>
      </c>
      <c r="U63" s="2">
        <f>(Table2[[#This Row],[Close Price]]-Table2[[#This Row],[200D EMA]])/Table2[[#This Row],[200D EMA]]</f>
        <v>0.54831020517913343</v>
      </c>
      <c r="V63">
        <v>0.96589740161437199</v>
      </c>
      <c r="W63">
        <v>1222.75</v>
      </c>
      <c r="X63">
        <v>1287.9000000000001</v>
      </c>
      <c r="Y63">
        <v>1222.75</v>
      </c>
      <c r="Z63">
        <v>1287.9000000000001</v>
      </c>
      <c r="AA63">
        <v>1061.5</v>
      </c>
      <c r="AB63">
        <v>1287.9000000000001</v>
      </c>
      <c r="AC63" s="2">
        <f>(Table2[[#This Row],[Close Price]]/Table2[[#This Row],[Day Low]])-1</f>
        <v>2.1631568186464945E-2</v>
      </c>
      <c r="AD63" s="2">
        <f>(Table2[[#This Row],[Day High]]/Table2[[#This Row],[Close Price]])-1</f>
        <v>3.0979827089337109E-2</v>
      </c>
      <c r="AE63" s="2">
        <f>(Table2[[#This Row],[Close Price]]/Table2[[#This Row],[Current Week Low]])-1</f>
        <v>2.1631568186464945E-2</v>
      </c>
      <c r="AF63" s="2">
        <f>(Table2[[#This Row],[Current Week High]]/Table2[[#This Row],[Close Price]])-1</f>
        <v>3.0979827089337109E-2</v>
      </c>
      <c r="AG63" s="2">
        <f>(Table2[[#This Row],[Close Price]]/Table2[[#This Row],[Current Month Low]])-1</f>
        <v>0.17682524729156857</v>
      </c>
      <c r="AH63" s="2">
        <f>(Table2[[#This Row],[Current Month High]]/Table2[[#This Row],[Close Price]])-1</f>
        <v>3.0979827089337109E-2</v>
      </c>
      <c r="AI63">
        <v>3.09798270893371</v>
      </c>
      <c r="AJ63">
        <v>141.15830115830099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0.34</v>
      </c>
      <c r="AM63" t="s">
        <v>10439</v>
      </c>
      <c r="AN63">
        <v>8.52</v>
      </c>
      <c r="AO63" t="s">
        <v>10439</v>
      </c>
      <c r="AP63">
        <v>9.5626915256965997E-2</v>
      </c>
      <c r="AQ63">
        <f>(Table2[[#This Row],[Sharpe Ratio]]-AVERAGE(Table2[Sharpe Ratio]))/_xlfn.STDEV.P(Table2[Sharpe Ratio])</f>
        <v>0.36066733940990092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4.9563680712737748</v>
      </c>
      <c r="AS63">
        <f>_xlfn.RANK.AVG(Table2[[#This Row],[1Y Return vs Nifty Z-Score]],Table2[1Y Return vs Nifty Z-Score])</f>
        <v>72</v>
      </c>
      <c r="AT63">
        <f>_xlfn.RANK.AVG(Table2[[#This Row],[6M Return vs Nifty Z-Score]],Table2[6M Return vs Nifty Z-Score])</f>
        <v>34</v>
      </c>
      <c r="AU63">
        <f>_xlfn.RANK.AVG(Table2[[#This Row],[Sharpe Ratio Z-Score]],Table2[Sharpe Ratio Z-Score])</f>
        <v>250</v>
      </c>
      <c r="AV63">
        <f>(Table2[[#This Row],[Rank 1Y]]+Table2[[#This Row],[Rank 6M]]+Table2[[#This Row],[Rank Sharpe]])/3</f>
        <v>118.66666666666667</v>
      </c>
    </row>
    <row r="64" spans="1:48" x14ac:dyDescent="0.3">
      <c r="A64" t="s">
        <v>914</v>
      </c>
      <c r="B64" t="s">
        <v>915</v>
      </c>
      <c r="C64" t="s">
        <v>10401</v>
      </c>
      <c r="D64" t="s">
        <v>538</v>
      </c>
      <c r="E64">
        <v>17061.348926300001</v>
      </c>
      <c r="F64">
        <v>610.35</v>
      </c>
      <c r="G64">
        <v>105.324644962481</v>
      </c>
      <c r="H64">
        <f>(Table2[[#This Row],[1Y Return vs Nifty]]-AVERAGE(Table2[1Y Return vs Nifty]))/_xlfn.STDEV.P(Table2[1Y Return vs Nifty])</f>
        <v>1.3236885435371903</v>
      </c>
      <c r="I64">
        <v>-9.9993537905783594</v>
      </c>
      <c r="J64">
        <f>(Table2[[#This Row],[1M Return vs Nifty]]-AVERAGE(Table2[1M Return vs Nifty]))/_xlfn.STDEV.P(Table2[1M Return vs Nifty])</f>
        <v>-0.66019030775947196</v>
      </c>
      <c r="K64">
        <v>17.257399860341302</v>
      </c>
      <c r="L64">
        <f>(Table2[[#This Row],[6M Return vs Nifty]]-AVERAGE(Table2[6M Return vs Nifty]))/_xlfn.STDEV.P(Table2[6M Return vs Nifty])</f>
        <v>0.12104331315694734</v>
      </c>
      <c r="M64">
        <v>-5.7973608515442399</v>
      </c>
      <c r="N64">
        <f>(Table2[[#This Row],[1W Return vs Nifty]]-AVERAGE(Table2[1W Return vs Nifty]))/_xlfn.STDEV.P(Table2[1W Return vs Nifty])</f>
        <v>-0.54590042206692946</v>
      </c>
      <c r="O64">
        <v>621.69000000000005</v>
      </c>
      <c r="P64">
        <v>609.22057868566003</v>
      </c>
      <c r="Q64">
        <v>508.98762414669102</v>
      </c>
      <c r="R64">
        <v>45.149139178256</v>
      </c>
      <c r="S64" s="2">
        <f>(Table2[[#This Row],[Close Price]]-Table2[[#This Row],[20D EMA]])/Table2[[#This Row],[20D EMA]]</f>
        <v>-1.8240602229406988E-2</v>
      </c>
      <c r="T64" s="2">
        <f>(Table2[[#This Row],[Close Price]]-Table2[[#This Row],[50D EMA]])/Table2[[#This Row],[50D EMA]]</f>
        <v>1.853879126631967E-3</v>
      </c>
      <c r="U64" s="2">
        <f>(Table2[[#This Row],[Close Price]]-Table2[[#This Row],[200D EMA]])/Table2[[#This Row],[200D EMA]]</f>
        <v>0.19914506963355205</v>
      </c>
      <c r="V64">
        <v>0.472537132817409</v>
      </c>
      <c r="W64">
        <v>608</v>
      </c>
      <c r="X64">
        <v>619.75</v>
      </c>
      <c r="Y64">
        <v>608</v>
      </c>
      <c r="Z64">
        <v>619.75</v>
      </c>
      <c r="AA64">
        <v>592.5</v>
      </c>
      <c r="AB64">
        <v>647.85</v>
      </c>
      <c r="AC64" s="2">
        <f>(Table2[[#This Row],[Close Price]]/Table2[[#This Row],[Day Low]])-1</f>
        <v>3.8651315789473006E-3</v>
      </c>
      <c r="AD64" s="2">
        <f>(Table2[[#This Row],[Day High]]/Table2[[#This Row],[Close Price]])-1</f>
        <v>1.5400999426558482E-2</v>
      </c>
      <c r="AE64" s="2">
        <f>(Table2[[#This Row],[Close Price]]/Table2[[#This Row],[Current Week Low]])-1</f>
        <v>3.8651315789473006E-3</v>
      </c>
      <c r="AF64" s="2">
        <f>(Table2[[#This Row],[Current Week High]]/Table2[[#This Row],[Close Price]])-1</f>
        <v>1.5400999426558482E-2</v>
      </c>
      <c r="AG64" s="2">
        <f>(Table2[[#This Row],[Close Price]]/Table2[[#This Row],[Current Month Low]])-1</f>
        <v>3.0126582278481084E-2</v>
      </c>
      <c r="AH64" s="2">
        <f>(Table2[[#This Row],[Current Month High]]/Table2[[#This Row],[Close Price]])-1</f>
        <v>6.1440157286802632E-2</v>
      </c>
      <c r="AI64">
        <v>18.6204636683869</v>
      </c>
      <c r="AJ64">
        <v>148.970018356108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0.09</v>
      </c>
      <c r="AM64" t="s">
        <v>10439</v>
      </c>
      <c r="AN64">
        <v>-2.5</v>
      </c>
      <c r="AO64" t="s">
        <v>10438</v>
      </c>
      <c r="AP64">
        <v>0.240569987391069</v>
      </c>
      <c r="AQ64">
        <f>(Table2[[#This Row],[Sharpe Ratio]]-AVERAGE(Table2[Sharpe Ratio]))/_xlfn.STDEV.P(Table2[Sharpe Ratio])</f>
        <v>2.0384991560225605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2.2771402828902967</v>
      </c>
      <c r="AS64">
        <f>_xlfn.RANK.AVG(Table2[[#This Row],[1Y Return vs Nifty Z-Score]],Table2[1Y Return vs Nifty Z-Score])</f>
        <v>71</v>
      </c>
      <c r="AT64">
        <f>_xlfn.RANK.AVG(Table2[[#This Row],[6M Return vs Nifty Z-Score]],Table2[6M Return vs Nifty Z-Score])</f>
        <v>273</v>
      </c>
      <c r="AU64">
        <f>_xlfn.RANK.AVG(Table2[[#This Row],[Sharpe Ratio Z-Score]],Table2[Sharpe Ratio Z-Score])</f>
        <v>16</v>
      </c>
      <c r="AV64">
        <f>(Table2[[#This Row],[Rank 1Y]]+Table2[[#This Row],[Rank 6M]]+Table2[[#This Row],[Rank Sharpe]])/3</f>
        <v>120</v>
      </c>
    </row>
    <row r="65" spans="1:48" x14ac:dyDescent="0.3">
      <c r="A65" t="s">
        <v>104</v>
      </c>
      <c r="B65" t="s">
        <v>105</v>
      </c>
      <c r="C65" t="s">
        <v>10406</v>
      </c>
      <c r="D65" t="s">
        <v>106</v>
      </c>
      <c r="E65">
        <v>289803.61462499999</v>
      </c>
      <c r="F65">
        <v>4437.95</v>
      </c>
      <c r="G65">
        <v>98.401202220597199</v>
      </c>
      <c r="H65">
        <f>(Table2[[#This Row],[1Y Return vs Nifty]]-AVERAGE(Table2[1Y Return vs Nifty]))/_xlfn.STDEV.P(Table2[1Y Return vs Nifty])</f>
        <v>1.2105150870953443</v>
      </c>
      <c r="I65">
        <v>-13.933325624056801</v>
      </c>
      <c r="J65">
        <f>(Table2[[#This Row],[1M Return vs Nifty]]-AVERAGE(Table2[1M Return vs Nifty]))/_xlfn.STDEV.P(Table2[1M Return vs Nifty])</f>
        <v>-1.0401214482418841</v>
      </c>
      <c r="K65">
        <v>17.062209227294201</v>
      </c>
      <c r="L65">
        <f>(Table2[[#This Row],[6M Return vs Nifty]]-AVERAGE(Table2[6M Return vs Nifty]))/_xlfn.STDEV.P(Table2[6M Return vs Nifty])</f>
        <v>0.11515738259616917</v>
      </c>
      <c r="M65">
        <v>-8.8407155475586094</v>
      </c>
      <c r="N65">
        <f>(Table2[[#This Row],[1W Return vs Nifty]]-AVERAGE(Table2[1W Return vs Nifty]))/_xlfn.STDEV.P(Table2[1W Return vs Nifty])</f>
        <v>-1.1281922202175296</v>
      </c>
      <c r="O65">
        <v>4576.8900000000003</v>
      </c>
      <c r="P65">
        <v>4699.6338908336802</v>
      </c>
      <c r="Q65">
        <v>4033.25048782862</v>
      </c>
      <c r="R65">
        <v>30.2020243556621</v>
      </c>
      <c r="S65" s="2">
        <f>(Table2[[#This Row],[Close Price]]-Table2[[#This Row],[20D EMA]])/Table2[[#This Row],[20D EMA]]</f>
        <v>-3.0356858041159063E-2</v>
      </c>
      <c r="T65" s="2">
        <f>(Table2[[#This Row],[Close Price]]-Table2[[#This Row],[50D EMA]])/Table2[[#This Row],[50D EMA]]</f>
        <v>-5.5681760943991236E-2</v>
      </c>
      <c r="U65" s="2">
        <f>(Table2[[#This Row],[Close Price]]-Table2[[#This Row],[200D EMA]])/Table2[[#This Row],[200D EMA]]</f>
        <v>0.10034078304649455</v>
      </c>
      <c r="V65">
        <v>0.747470225108821</v>
      </c>
      <c r="W65">
        <v>4354</v>
      </c>
      <c r="X65">
        <v>4460.8</v>
      </c>
      <c r="Y65">
        <v>4354</v>
      </c>
      <c r="Z65">
        <v>4460.8</v>
      </c>
      <c r="AA65">
        <v>4172</v>
      </c>
      <c r="AB65">
        <v>4950</v>
      </c>
      <c r="AC65" s="2">
        <f>(Table2[[#This Row],[Close Price]]/Table2[[#This Row],[Day Low]])-1</f>
        <v>1.9281120808452012E-2</v>
      </c>
      <c r="AD65" s="2">
        <f>(Table2[[#This Row],[Day High]]/Table2[[#This Row],[Close Price]])-1</f>
        <v>5.1487736454896016E-3</v>
      </c>
      <c r="AE65" s="2">
        <f>(Table2[[#This Row],[Close Price]]/Table2[[#This Row],[Current Week Low]])-1</f>
        <v>1.9281120808452012E-2</v>
      </c>
      <c r="AF65" s="2">
        <f>(Table2[[#This Row],[Current Week High]]/Table2[[#This Row],[Close Price]])-1</f>
        <v>5.1487736454896016E-3</v>
      </c>
      <c r="AG65" s="2">
        <f>(Table2[[#This Row],[Close Price]]/Table2[[#This Row],[Current Month Low]])-1</f>
        <v>6.374640460210923E-2</v>
      </c>
      <c r="AH65" s="2">
        <f>(Table2[[#This Row],[Current Month High]]/Table2[[#This Row],[Close Price]])-1</f>
        <v>0.11537984880406493</v>
      </c>
      <c r="AI65">
        <v>27.8687231717347</v>
      </c>
      <c r="AJ65">
        <v>151.04367009842699</v>
      </c>
      <c r="AK65" t="str">
        <f>IF(AND(Table2[[#This Row],[20D EMA]]&gt;Table2[[#This Row],[50D EMA]],Table2[[#This Row],[50D EMA]]&gt;Table2[[#This Row],[200D EMA]]),"Uptrend","Downtrend/NoTrend")</f>
        <v>Downtrend/NoTrend</v>
      </c>
      <c r="AL65">
        <v>0</v>
      </c>
      <c r="AM65">
        <v>0</v>
      </c>
      <c r="AN65">
        <v>-7.4</v>
      </c>
      <c r="AO65" t="s">
        <v>10438</v>
      </c>
      <c r="AP65">
        <v>0.24396536370878399</v>
      </c>
      <c r="AQ65">
        <f>(Table2[[#This Row],[Sharpe Ratio]]-AVERAGE(Table2[Sharpe Ratio]))/_xlfn.STDEV.P(Table2[Sharpe Ratio])</f>
        <v>2.0778033485676484</v>
      </c>
      <c r="AR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">
        <f>_xlfn.RANK.AVG(Table2[[#This Row],[1Y Return vs Nifty Z-Score]],Table2[1Y Return vs Nifty Z-Score])</f>
        <v>79</v>
      </c>
      <c r="AT65">
        <f>_xlfn.RANK.AVG(Table2[[#This Row],[6M Return vs Nifty Z-Score]],Table2[6M Return vs Nifty Z-Score])</f>
        <v>277</v>
      </c>
      <c r="AU65">
        <f>_xlfn.RANK.AVG(Table2[[#This Row],[Sharpe Ratio Z-Score]],Table2[Sharpe Ratio Z-Score])</f>
        <v>13</v>
      </c>
      <c r="AV65">
        <f>(Table2[[#This Row],[Rank 1Y]]+Table2[[#This Row],[Rank 6M]]+Table2[[#This Row],[Rank Sharpe]])/3</f>
        <v>123</v>
      </c>
    </row>
    <row r="66" spans="1:48" x14ac:dyDescent="0.3">
      <c r="A66" t="s">
        <v>610</v>
      </c>
      <c r="B66" t="s">
        <v>611</v>
      </c>
      <c r="C66" t="s">
        <v>10407</v>
      </c>
      <c r="D66" t="s">
        <v>132</v>
      </c>
      <c r="E66">
        <v>32536.833391125001</v>
      </c>
      <c r="F66">
        <v>1333.6</v>
      </c>
      <c r="G66">
        <v>94.402167529439396</v>
      </c>
      <c r="H66">
        <f>(Table2[[#This Row],[1Y Return vs Nifty]]-AVERAGE(Table2[1Y Return vs Nifty]))/_xlfn.STDEV.P(Table2[1Y Return vs Nifty])</f>
        <v>1.1451452132764652</v>
      </c>
      <c r="I66">
        <v>11.3597425681664</v>
      </c>
      <c r="J66">
        <f>(Table2[[#This Row],[1M Return vs Nifty]]-AVERAGE(Table2[1M Return vs Nifty]))/_xlfn.STDEV.P(Table2[1M Return vs Nifty])</f>
        <v>1.4026068302862054</v>
      </c>
      <c r="K66">
        <v>29.104577059298599</v>
      </c>
      <c r="L66">
        <f>(Table2[[#This Row],[6M Return vs Nifty]]-AVERAGE(Table2[6M Return vs Nifty]))/_xlfn.STDEV.P(Table2[6M Return vs Nifty])</f>
        <v>0.4782923329778434</v>
      </c>
      <c r="M66">
        <v>-2.7473424102017598</v>
      </c>
      <c r="N66">
        <f>(Table2[[#This Row],[1W Return vs Nifty]]-AVERAGE(Table2[1W Return vs Nifty]))/_xlfn.STDEV.P(Table2[1W Return vs Nifty])</f>
        <v>3.7666365244350922E-2</v>
      </c>
      <c r="O66">
        <v>1296.76</v>
      </c>
      <c r="P66">
        <v>1259.0483134040701</v>
      </c>
      <c r="Q66">
        <v>1094.15167875865</v>
      </c>
      <c r="R66">
        <v>62.477723535702999</v>
      </c>
      <c r="S66" s="2">
        <f>(Table2[[#This Row],[Close Price]]-Table2[[#This Row],[20D EMA]])/Table2[[#This Row],[20D EMA]]</f>
        <v>2.8409266171072457E-2</v>
      </c>
      <c r="T66" s="2">
        <f>(Table2[[#This Row],[Close Price]]-Table2[[#This Row],[50D EMA]])/Table2[[#This Row],[50D EMA]]</f>
        <v>5.9212729013047596E-2</v>
      </c>
      <c r="U66" s="2">
        <f>(Table2[[#This Row],[Close Price]]-Table2[[#This Row],[200D EMA]])/Table2[[#This Row],[200D EMA]]</f>
        <v>0.21884380921757735</v>
      </c>
      <c r="V66">
        <v>0.92441196928254299</v>
      </c>
      <c r="W66">
        <v>1324.8</v>
      </c>
      <c r="X66">
        <v>1352.45</v>
      </c>
      <c r="Y66">
        <v>1324.8</v>
      </c>
      <c r="Z66">
        <v>1352.45</v>
      </c>
      <c r="AA66">
        <v>1207.3499999999999</v>
      </c>
      <c r="AB66">
        <v>1376</v>
      </c>
      <c r="AC66" s="2">
        <f>(Table2[[#This Row],[Close Price]]/Table2[[#This Row],[Day Low]])-1</f>
        <v>6.6425120772946045E-3</v>
      </c>
      <c r="AD66" s="2">
        <f>(Table2[[#This Row],[Day High]]/Table2[[#This Row],[Close Price]])-1</f>
        <v>1.4134673065387071E-2</v>
      </c>
      <c r="AE66" s="2">
        <f>(Table2[[#This Row],[Close Price]]/Table2[[#This Row],[Current Week Low]])-1</f>
        <v>6.6425120772946045E-3</v>
      </c>
      <c r="AF66" s="2">
        <f>(Table2[[#This Row],[Current Week High]]/Table2[[#This Row],[Close Price]])-1</f>
        <v>1.4134673065387071E-2</v>
      </c>
      <c r="AG66" s="2">
        <f>(Table2[[#This Row],[Close Price]]/Table2[[#This Row],[Current Month Low]])-1</f>
        <v>0.10456785522011014</v>
      </c>
      <c r="AH66" s="2">
        <f>(Table2[[#This Row],[Current Month High]]/Table2[[#This Row],[Close Price]])-1</f>
        <v>3.1793641271745665E-2</v>
      </c>
      <c r="AI66">
        <v>8.9607078584283002</v>
      </c>
      <c r="AJ66">
        <v>136.03539823008799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-0.04</v>
      </c>
      <c r="AM66" t="s">
        <v>10438</v>
      </c>
      <c r="AN66">
        <v>2.42</v>
      </c>
      <c r="AO66" t="s">
        <v>10439</v>
      </c>
      <c r="AP66">
        <v>0.152454088393293</v>
      </c>
      <c r="AQ66">
        <f>(Table2[[#This Row],[Sharpe Ratio]]-AVERAGE(Table2[Sharpe Ratio]))/_xlfn.STDEV.P(Table2[Sharpe Ratio])</f>
        <v>1.0184872526519084</v>
      </c>
      <c r="AR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4.0821979944367737</v>
      </c>
      <c r="AS66">
        <f>_xlfn.RANK.AVG(Table2[[#This Row],[1Y Return vs Nifty Z-Score]],Table2[1Y Return vs Nifty Z-Score])</f>
        <v>83</v>
      </c>
      <c r="AT66">
        <f>_xlfn.RANK.AVG(Table2[[#This Row],[6M Return vs Nifty Z-Score]],Table2[6M Return vs Nifty Z-Score])</f>
        <v>172</v>
      </c>
      <c r="AU66">
        <f>_xlfn.RANK.AVG(Table2[[#This Row],[Sharpe Ratio Z-Score]],Table2[Sharpe Ratio Z-Score])</f>
        <v>115</v>
      </c>
      <c r="AV66">
        <f>(Table2[[#This Row],[Rank 1Y]]+Table2[[#This Row],[Rank 6M]]+Table2[[#This Row],[Rank Sharpe]])/3</f>
        <v>123.33333333333333</v>
      </c>
    </row>
    <row r="67" spans="1:48" x14ac:dyDescent="0.3">
      <c r="A67" t="s">
        <v>531</v>
      </c>
      <c r="B67" t="s">
        <v>532</v>
      </c>
      <c r="C67" t="s">
        <v>10395</v>
      </c>
      <c r="D67" t="s">
        <v>533</v>
      </c>
      <c r="E67">
        <v>39725.697775400004</v>
      </c>
      <c r="F67">
        <v>1074</v>
      </c>
      <c r="G67">
        <v>74.537070967675007</v>
      </c>
      <c r="H67">
        <f>(Table2[[#This Row],[1Y Return vs Nifty]]-AVERAGE(Table2[1Y Return vs Nifty]))/_xlfn.STDEV.P(Table2[1Y Return vs Nifty])</f>
        <v>0.82042213485115068</v>
      </c>
      <c r="I67">
        <v>-5.4726731901470904</v>
      </c>
      <c r="J67">
        <f>(Table2[[#This Row],[1M Return vs Nifty]]-AVERAGE(Table2[1M Return vs Nifty]))/_xlfn.STDEV.P(Table2[1M Return vs Nifty])</f>
        <v>-0.22301714132101749</v>
      </c>
      <c r="K67">
        <v>47.766014069147701</v>
      </c>
      <c r="L67">
        <f>(Table2[[#This Row],[6M Return vs Nifty]]-AVERAGE(Table2[6M Return vs Nifty]))/_xlfn.STDEV.P(Table2[6M Return vs Nifty])</f>
        <v>1.0410238569736816</v>
      </c>
      <c r="M67">
        <v>-4.0525689040719</v>
      </c>
      <c r="N67">
        <f>(Table2[[#This Row],[1W Return vs Nifty]]-AVERAGE(Table2[1W Return vs Nifty]))/_xlfn.STDEV.P(Table2[1W Return vs Nifty])</f>
        <v>-0.21206551224754522</v>
      </c>
      <c r="O67">
        <v>1082.56</v>
      </c>
      <c r="P67">
        <v>1043.64616427633</v>
      </c>
      <c r="Q67">
        <v>847.99600948418504</v>
      </c>
      <c r="R67">
        <v>51.409108153830303</v>
      </c>
      <c r="S67" s="2">
        <f>(Table2[[#This Row],[Close Price]]-Table2[[#This Row],[20D EMA]])/Table2[[#This Row],[20D EMA]]</f>
        <v>-7.90718297369194E-3</v>
      </c>
      <c r="T67" s="2">
        <f>(Table2[[#This Row],[Close Price]]-Table2[[#This Row],[50D EMA]])/Table2[[#This Row],[50D EMA]]</f>
        <v>2.9084412670378149E-2</v>
      </c>
      <c r="U67" s="2">
        <f>(Table2[[#This Row],[Close Price]]-Table2[[#This Row],[200D EMA]])/Table2[[#This Row],[200D EMA]]</f>
        <v>0.26651539392654405</v>
      </c>
      <c r="V67">
        <v>0.609137384868497</v>
      </c>
      <c r="W67">
        <v>1069.9000000000001</v>
      </c>
      <c r="X67">
        <v>1093.3499999999999</v>
      </c>
      <c r="Y67">
        <v>1069.9000000000001</v>
      </c>
      <c r="Z67">
        <v>1093.3499999999999</v>
      </c>
      <c r="AA67">
        <v>1038.6500000000001</v>
      </c>
      <c r="AB67">
        <v>1134.8</v>
      </c>
      <c r="AC67" s="2">
        <f>(Table2[[#This Row],[Close Price]]/Table2[[#This Row],[Day Low]])-1</f>
        <v>3.83213384428438E-3</v>
      </c>
      <c r="AD67" s="2">
        <f>(Table2[[#This Row],[Day High]]/Table2[[#This Row],[Close Price]])-1</f>
        <v>1.8016759776536162E-2</v>
      </c>
      <c r="AE67" s="2">
        <f>(Table2[[#This Row],[Close Price]]/Table2[[#This Row],[Current Week Low]])-1</f>
        <v>3.83213384428438E-3</v>
      </c>
      <c r="AF67" s="2">
        <f>(Table2[[#This Row],[Current Week High]]/Table2[[#This Row],[Close Price]])-1</f>
        <v>1.8016759776536162E-2</v>
      </c>
      <c r="AG67" s="2">
        <f>(Table2[[#This Row],[Close Price]]/Table2[[#This Row],[Current Month Low]])-1</f>
        <v>3.4034564097626729E-2</v>
      </c>
      <c r="AH67" s="2">
        <f>(Table2[[#This Row],[Current Month High]]/Table2[[#This Row],[Close Price]])-1</f>
        <v>5.6610800744878897E-2</v>
      </c>
      <c r="AI67">
        <v>13.128491620111699</v>
      </c>
      <c r="AJ67">
        <v>120.285098964208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0.11</v>
      </c>
      <c r="AM67" t="s">
        <v>10439</v>
      </c>
      <c r="AN67">
        <v>-2.95</v>
      </c>
      <c r="AO67" t="s">
        <v>10438</v>
      </c>
      <c r="AP67">
        <v>0.13162061984366999</v>
      </c>
      <c r="AQ67">
        <f>(Table2[[#This Row],[Sharpe Ratio]]-AVERAGE(Table2[Sharpe Ratio]))/_xlfn.STDEV.P(Table2[Sharpe Ratio])</f>
        <v>0.77732321584567965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2.203686554101949</v>
      </c>
      <c r="AS67">
        <f>_xlfn.RANK.AVG(Table2[[#This Row],[1Y Return vs Nifty Z-Score]],Table2[1Y Return vs Nifty Z-Score])</f>
        <v>118</v>
      </c>
      <c r="AT67">
        <f>_xlfn.RANK.AVG(Table2[[#This Row],[6M Return vs Nifty Z-Score]],Table2[6M Return vs Nifty Z-Score])</f>
        <v>102</v>
      </c>
      <c r="AU67">
        <f>_xlfn.RANK.AVG(Table2[[#This Row],[Sharpe Ratio Z-Score]],Table2[Sharpe Ratio Z-Score])</f>
        <v>153</v>
      </c>
      <c r="AV67">
        <f>(Table2[[#This Row],[Rank 1Y]]+Table2[[#This Row],[Rank 6M]]+Table2[[#This Row],[Rank Sharpe]])/3</f>
        <v>124.33333333333333</v>
      </c>
    </row>
    <row r="68" spans="1:48" x14ac:dyDescent="0.3">
      <c r="A68" t="s">
        <v>308</v>
      </c>
      <c r="B68" t="s">
        <v>309</v>
      </c>
      <c r="C68" t="s">
        <v>10393</v>
      </c>
      <c r="D68" t="s">
        <v>67</v>
      </c>
      <c r="E68">
        <v>91545.486477479993</v>
      </c>
      <c r="F68">
        <v>582.04999999999995</v>
      </c>
      <c r="G68">
        <v>182.100189372155</v>
      </c>
      <c r="H68">
        <f>(Table2[[#This Row],[1Y Return vs Nifty]]-AVERAGE(Table2[1Y Return vs Nifty]))/_xlfn.STDEV.P(Table2[1Y Return vs Nifty])</f>
        <v>2.5786933229488676</v>
      </c>
      <c r="I68">
        <v>-21.761111598486199</v>
      </c>
      <c r="J68">
        <f>(Table2[[#This Row],[1M Return vs Nifty]]-AVERAGE(Table2[1M Return vs Nifty]))/_xlfn.STDEV.P(Table2[1M Return vs Nifty])</f>
        <v>-1.7961054203201858</v>
      </c>
      <c r="K68">
        <v>25.399105959896598</v>
      </c>
      <c r="L68">
        <f>(Table2[[#This Row],[6M Return vs Nifty]]-AVERAGE(Table2[6M Return vs Nifty]))/_xlfn.STDEV.P(Table2[6M Return vs Nifty])</f>
        <v>0.36655466787796359</v>
      </c>
      <c r="M68">
        <v>-6.1712419722776097</v>
      </c>
      <c r="N68">
        <f>(Table2[[#This Row],[1W Return vs Nifty]]-AVERAGE(Table2[1W Return vs Nifty]))/_xlfn.STDEV.P(Table2[1W Return vs Nifty])</f>
        <v>-0.61743592542823977</v>
      </c>
      <c r="O68">
        <v>617.79999999999995</v>
      </c>
      <c r="P68">
        <v>606.95185245117102</v>
      </c>
      <c r="Q68">
        <v>461.54925939748</v>
      </c>
      <c r="R68">
        <v>26.573144956472799</v>
      </c>
      <c r="S68" s="2">
        <f>(Table2[[#This Row],[Close Price]]-Table2[[#This Row],[20D EMA]])/Table2[[#This Row],[20D EMA]]</f>
        <v>-5.7866623502751707E-2</v>
      </c>
      <c r="T68" s="2">
        <f>(Table2[[#This Row],[Close Price]]-Table2[[#This Row],[50D EMA]])/Table2[[#This Row],[50D EMA]]</f>
        <v>-4.1027722957933319E-2</v>
      </c>
      <c r="U68" s="2">
        <f>(Table2[[#This Row],[Close Price]]-Table2[[#This Row],[200D EMA]])/Table2[[#This Row],[200D EMA]]</f>
        <v>0.26107882993859671</v>
      </c>
      <c r="V68">
        <v>0.81002802937918905</v>
      </c>
      <c r="W68">
        <v>557.15</v>
      </c>
      <c r="X68">
        <v>586.5</v>
      </c>
      <c r="Y68">
        <v>557.15</v>
      </c>
      <c r="Z68">
        <v>586.5</v>
      </c>
      <c r="AA68">
        <v>553.85</v>
      </c>
      <c r="AB68">
        <v>734.7</v>
      </c>
      <c r="AC68" s="2">
        <f>(Table2[[#This Row],[Close Price]]/Table2[[#This Row],[Day Low]])-1</f>
        <v>4.4691734721349796E-2</v>
      </c>
      <c r="AD68" s="2">
        <f>(Table2[[#This Row],[Day High]]/Table2[[#This Row],[Close Price]])-1</f>
        <v>7.64539128940811E-3</v>
      </c>
      <c r="AE68" s="2">
        <f>(Table2[[#This Row],[Close Price]]/Table2[[#This Row],[Current Week Low]])-1</f>
        <v>4.4691734721349796E-2</v>
      </c>
      <c r="AF68" s="2">
        <f>(Table2[[#This Row],[Current Week High]]/Table2[[#This Row],[Close Price]])-1</f>
        <v>7.64539128940811E-3</v>
      </c>
      <c r="AG68" s="2">
        <f>(Table2[[#This Row],[Close Price]]/Table2[[#This Row],[Current Month Low]])-1</f>
        <v>5.0916313081158959E-2</v>
      </c>
      <c r="AH68" s="2">
        <f>(Table2[[#This Row],[Current Month High]]/Table2[[#This Row],[Close Price]])-1</f>
        <v>0.26226269220857334</v>
      </c>
      <c r="AI68">
        <v>31.930246542393199</v>
      </c>
      <c r="AJ68">
        <v>216.33152173913001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0.14000000000000001</v>
      </c>
      <c r="AM68" t="s">
        <v>10439</v>
      </c>
      <c r="AN68">
        <v>-11.12</v>
      </c>
      <c r="AO68" t="s">
        <v>10438</v>
      </c>
      <c r="AP68">
        <v>0.13200652165882701</v>
      </c>
      <c r="AQ68">
        <f>(Table2[[#This Row],[Sharpe Ratio]]-AVERAGE(Table2[Sharpe Ratio]))/_xlfn.STDEV.P(Table2[Sharpe Ratio])</f>
        <v>0.7817903375509514</v>
      </c>
      <c r="AR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1.3134969826293568</v>
      </c>
      <c r="AS68">
        <f>_xlfn.RANK.AVG(Table2[[#This Row],[1Y Return vs Nifty Z-Score]],Table2[1Y Return vs Nifty Z-Score])</f>
        <v>22</v>
      </c>
      <c r="AT68">
        <f>_xlfn.RANK.AVG(Table2[[#This Row],[6M Return vs Nifty Z-Score]],Table2[6M Return vs Nifty Z-Score])</f>
        <v>202</v>
      </c>
      <c r="AU68">
        <f>_xlfn.RANK.AVG(Table2[[#This Row],[Sharpe Ratio Z-Score]],Table2[Sharpe Ratio Z-Score])</f>
        <v>150</v>
      </c>
      <c r="AV68">
        <f>(Table2[[#This Row],[Rank 1Y]]+Table2[[#This Row],[Rank 6M]]+Table2[[#This Row],[Rank Sharpe]])/3</f>
        <v>124.66666666666667</v>
      </c>
    </row>
    <row r="69" spans="1:48" x14ac:dyDescent="0.3">
      <c r="A69" t="s">
        <v>84</v>
      </c>
      <c r="B69" t="s">
        <v>85</v>
      </c>
      <c r="C69" t="s">
        <v>10401</v>
      </c>
      <c r="D69" t="s">
        <v>86</v>
      </c>
      <c r="E69">
        <v>333481.05774536001</v>
      </c>
      <c r="F69">
        <v>12338.95</v>
      </c>
      <c r="G69">
        <v>114.66766681958001</v>
      </c>
      <c r="H69">
        <f>(Table2[[#This Row],[1Y Return vs Nifty]]-AVERAGE(Table2[1Y Return vs Nifty]))/_xlfn.STDEV.P(Table2[1Y Return vs Nifty])</f>
        <v>1.4764134401818769</v>
      </c>
      <c r="I69">
        <v>15.2941450235885</v>
      </c>
      <c r="J69">
        <f>(Table2[[#This Row],[1M Return vs Nifty]]-AVERAGE(Table2[1M Return vs Nifty]))/_xlfn.STDEV.P(Table2[1M Return vs Nifty])</f>
        <v>1.7825795589378002</v>
      </c>
      <c r="K69">
        <v>20.314512794530501</v>
      </c>
      <c r="L69">
        <f>(Table2[[#This Row],[6M Return vs Nifty]]-AVERAGE(Table2[6M Return vs Nifty]))/_xlfn.STDEV.P(Table2[6M Return vs Nifty])</f>
        <v>0.21322988054592826</v>
      </c>
      <c r="M69">
        <v>-0.41755015010805302</v>
      </c>
      <c r="N69">
        <f>(Table2[[#This Row],[1W Return vs Nifty]]-AVERAGE(Table2[1W Return vs Nifty]))/_xlfn.STDEV.P(Table2[1W Return vs Nifty])</f>
        <v>0.48343068125522126</v>
      </c>
      <c r="O69">
        <v>11332.83</v>
      </c>
      <c r="P69">
        <v>10602.151765435299</v>
      </c>
      <c r="Q69">
        <v>8875.4681022736295</v>
      </c>
      <c r="R69">
        <v>77.500125948866398</v>
      </c>
      <c r="S69" s="2">
        <f>(Table2[[#This Row],[Close Price]]-Table2[[#This Row],[20D EMA]])/Table2[[#This Row],[20D EMA]]</f>
        <v>8.8779236960229782E-2</v>
      </c>
      <c r="T69" s="2">
        <f>(Table2[[#This Row],[Close Price]]-Table2[[#This Row],[50D EMA]])/Table2[[#This Row],[50D EMA]]</f>
        <v>0.16381563601333646</v>
      </c>
      <c r="U69" s="2">
        <f>(Table2[[#This Row],[Close Price]]-Table2[[#This Row],[200D EMA]])/Table2[[#This Row],[200D EMA]]</f>
        <v>0.39023089912735204</v>
      </c>
      <c r="V69">
        <v>1.5365968436516899</v>
      </c>
      <c r="W69">
        <v>12000</v>
      </c>
      <c r="X69">
        <v>12380</v>
      </c>
      <c r="Y69">
        <v>12000</v>
      </c>
      <c r="Z69">
        <v>12380</v>
      </c>
      <c r="AA69">
        <v>10780</v>
      </c>
      <c r="AB69">
        <v>12380</v>
      </c>
      <c r="AC69" s="2">
        <f>(Table2[[#This Row],[Close Price]]/Table2[[#This Row],[Day Low]])-1</f>
        <v>2.8245833333333303E-2</v>
      </c>
      <c r="AD69" s="2">
        <f>(Table2[[#This Row],[Day High]]/Table2[[#This Row],[Close Price]])-1</f>
        <v>3.3268633068452846E-3</v>
      </c>
      <c r="AE69" s="2">
        <f>(Table2[[#This Row],[Close Price]]/Table2[[#This Row],[Current Week Low]])-1</f>
        <v>2.8245833333333303E-2</v>
      </c>
      <c r="AF69" s="2">
        <f>(Table2[[#This Row],[Current Week High]]/Table2[[#This Row],[Close Price]])-1</f>
        <v>3.3268633068452846E-3</v>
      </c>
      <c r="AG69" s="2">
        <f>(Table2[[#This Row],[Close Price]]/Table2[[#This Row],[Current Month Low]])-1</f>
        <v>0.14461502782931368</v>
      </c>
      <c r="AH69" s="2">
        <f>(Table2[[#This Row],[Current Month High]]/Table2[[#This Row],[Close Price]])-1</f>
        <v>3.3268633068452846E-3</v>
      </c>
      <c r="AI69">
        <v>0.33268633068452802</v>
      </c>
      <c r="AJ69">
        <v>151.65866144542599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0.23</v>
      </c>
      <c r="AM69" t="s">
        <v>10439</v>
      </c>
      <c r="AN69">
        <v>13.66</v>
      </c>
      <c r="AO69" t="s">
        <v>10439</v>
      </c>
      <c r="AP69">
        <v>0.183829126866669</v>
      </c>
      <c r="AQ69">
        <f>(Table2[[#This Row],[Sharpe Ratio]]-AVERAGE(Table2[Sharpe Ratio]))/_xlfn.STDEV.P(Table2[Sharpe Ratio])</f>
        <v>1.3816783801959107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5.3373319411167373</v>
      </c>
      <c r="AS69">
        <f>_xlfn.RANK.AVG(Table2[[#This Row],[1Y Return vs Nifty Z-Score]],Table2[1Y Return vs Nifty Z-Score])</f>
        <v>63</v>
      </c>
      <c r="AT69">
        <f>_xlfn.RANK.AVG(Table2[[#This Row],[6M Return vs Nifty Z-Score]],Table2[6M Return vs Nifty Z-Score])</f>
        <v>253</v>
      </c>
      <c r="AU69">
        <f>_xlfn.RANK.AVG(Table2[[#This Row],[Sharpe Ratio Z-Score]],Table2[Sharpe Ratio Z-Score])</f>
        <v>61</v>
      </c>
      <c r="AV69">
        <f>(Table2[[#This Row],[Rank 1Y]]+Table2[[#This Row],[Rank 6M]]+Table2[[#This Row],[Rank Sharpe]])/3</f>
        <v>125.66666666666667</v>
      </c>
    </row>
    <row r="70" spans="1:48" x14ac:dyDescent="0.3">
      <c r="A70" t="s">
        <v>1369</v>
      </c>
      <c r="B70" t="s">
        <v>1370</v>
      </c>
      <c r="C70" t="s">
        <v>10408</v>
      </c>
      <c r="D70" t="s">
        <v>278</v>
      </c>
      <c r="E70">
        <v>8275.5449688600002</v>
      </c>
      <c r="F70">
        <v>2093.15</v>
      </c>
      <c r="G70">
        <v>85.176543973446002</v>
      </c>
      <c r="H70">
        <f>(Table2[[#This Row],[1Y Return vs Nifty]]-AVERAGE(Table2[1Y Return vs Nifty]))/_xlfn.STDEV.P(Table2[1Y Return vs Nifty])</f>
        <v>0.99433935778108207</v>
      </c>
      <c r="I70">
        <v>-5.7986710277901201</v>
      </c>
      <c r="J70">
        <f>(Table2[[#This Row],[1M Return vs Nifty]]-AVERAGE(Table2[1M Return vs Nifty]))/_xlfn.STDEV.P(Table2[1M Return vs Nifty])</f>
        <v>-0.25450102974047312</v>
      </c>
      <c r="K70">
        <v>75.350880693958004</v>
      </c>
      <c r="L70">
        <f>(Table2[[#This Row],[6M Return vs Nifty]]-AVERAGE(Table2[6M Return vs Nifty]))/_xlfn.STDEV.P(Table2[6M Return vs Nifty])</f>
        <v>1.8728394361709748</v>
      </c>
      <c r="M70">
        <v>-4.7939770007162599</v>
      </c>
      <c r="N70">
        <f>(Table2[[#This Row],[1W Return vs Nifty]]-AVERAGE(Table2[1W Return vs Nifty]))/_xlfn.STDEV.P(Table2[1W Return vs Nifty])</f>
        <v>-0.35392076636033099</v>
      </c>
      <c r="O70">
        <v>1975.52</v>
      </c>
      <c r="P70">
        <v>1836.5097560822801</v>
      </c>
      <c r="Q70">
        <v>1446.3916995362699</v>
      </c>
      <c r="R70">
        <v>50.781390966414698</v>
      </c>
      <c r="S70" s="2">
        <f>(Table2[[#This Row],[Close Price]]-Table2[[#This Row],[20D EMA]])/Table2[[#This Row],[20D EMA]]</f>
        <v>5.9543816311654708E-2</v>
      </c>
      <c r="T70" s="2">
        <f>(Table2[[#This Row],[Close Price]]-Table2[[#This Row],[50D EMA]])/Table2[[#This Row],[50D EMA]]</f>
        <v>0.1397434688641109</v>
      </c>
      <c r="U70" s="2">
        <f>(Table2[[#This Row],[Close Price]]-Table2[[#This Row],[200D EMA]])/Table2[[#This Row],[200D EMA]]</f>
        <v>0.44715293974038184</v>
      </c>
      <c r="V70">
        <v>1.08708893405652</v>
      </c>
      <c r="W70">
        <v>1980.45</v>
      </c>
      <c r="X70">
        <v>2099</v>
      </c>
      <c r="Y70">
        <v>1980.45</v>
      </c>
      <c r="Z70">
        <v>2099</v>
      </c>
      <c r="AA70">
        <v>1785.2</v>
      </c>
      <c r="AB70">
        <v>2178.65</v>
      </c>
      <c r="AC70" s="2">
        <f>(Table2[[#This Row],[Close Price]]/Table2[[#This Row],[Day Low]])-1</f>
        <v>5.6906258678583121E-2</v>
      </c>
      <c r="AD70" s="2">
        <f>(Table2[[#This Row],[Day High]]/Table2[[#This Row],[Close Price]])-1</f>
        <v>2.7948307574707787E-3</v>
      </c>
      <c r="AE70" s="2">
        <f>(Table2[[#This Row],[Close Price]]/Table2[[#This Row],[Current Week Low]])-1</f>
        <v>5.6906258678583121E-2</v>
      </c>
      <c r="AF70" s="2">
        <f>(Table2[[#This Row],[Current Week High]]/Table2[[#This Row],[Close Price]])-1</f>
        <v>2.7948307574707787E-3</v>
      </c>
      <c r="AG70" s="2">
        <f>(Table2[[#This Row],[Close Price]]/Table2[[#This Row],[Current Month Low]])-1</f>
        <v>0.1725016804839794</v>
      </c>
      <c r="AH70" s="2">
        <f>(Table2[[#This Row],[Current Month High]]/Table2[[#This Row],[Close Price]])-1</f>
        <v>4.0847526455342509E-2</v>
      </c>
      <c r="AI70">
        <v>4.08475264553425</v>
      </c>
      <c r="AJ70">
        <v>140.01261323242699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0.32</v>
      </c>
      <c r="AM70" t="s">
        <v>10439</v>
      </c>
      <c r="AN70">
        <v>12.32</v>
      </c>
      <c r="AO70" t="s">
        <v>10439</v>
      </c>
      <c r="AP70">
        <v>9.8959002870330007E-2</v>
      </c>
      <c r="AQ70">
        <f>(Table2[[#This Row],[Sharpe Ratio]]-AVERAGE(Table2[Sharpe Ratio]))/_xlfn.STDEV.P(Table2[Sharpe Ratio])</f>
        <v>0.39923891465752998</v>
      </c>
      <c r="AR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2.6579959125087829</v>
      </c>
      <c r="AS70">
        <f>_xlfn.RANK.AVG(Table2[[#This Row],[1Y Return vs Nifty Z-Score]],Table2[1Y Return vs Nifty Z-Score])</f>
        <v>98</v>
      </c>
      <c r="AT70">
        <f>_xlfn.RANK.AVG(Table2[[#This Row],[6M Return vs Nifty Z-Score]],Table2[6M Return vs Nifty Z-Score])</f>
        <v>37</v>
      </c>
      <c r="AU70">
        <f>_xlfn.RANK.AVG(Table2[[#This Row],[Sharpe Ratio Z-Score]],Table2[Sharpe Ratio Z-Score])</f>
        <v>243</v>
      </c>
      <c r="AV70">
        <f>(Table2[[#This Row],[Rank 1Y]]+Table2[[#This Row],[Rank 6M]]+Table2[[#This Row],[Rank Sharpe]])/3</f>
        <v>126</v>
      </c>
    </row>
    <row r="71" spans="1:48" x14ac:dyDescent="0.3">
      <c r="A71" t="s">
        <v>1638</v>
      </c>
      <c r="B71" t="s">
        <v>1639</v>
      </c>
      <c r="C71" t="s">
        <v>10397</v>
      </c>
      <c r="D71" t="s">
        <v>114</v>
      </c>
      <c r="E71">
        <v>5555.23254</v>
      </c>
      <c r="F71">
        <v>612.54999999999995</v>
      </c>
      <c r="G71">
        <v>130.04278417082401</v>
      </c>
      <c r="H71">
        <f>(Table2[[#This Row],[1Y Return vs Nifty]]-AVERAGE(Table2[1Y Return vs Nifty]))/_xlfn.STDEV.P(Table2[1Y Return vs Nifty])</f>
        <v>1.7277414627728218</v>
      </c>
      <c r="I71">
        <v>5.0371217217382096</v>
      </c>
      <c r="J71">
        <f>(Table2[[#This Row],[1M Return vs Nifty]]-AVERAGE(Table2[1M Return vs Nifty]))/_xlfn.STDEV.P(Table2[1M Return vs Nifty])</f>
        <v>0.79198716885936382</v>
      </c>
      <c r="K71">
        <v>63.118321345989898</v>
      </c>
      <c r="L71">
        <f>(Table2[[#This Row],[6M Return vs Nifty]]-AVERAGE(Table2[6M Return vs Nifty]))/_xlfn.STDEV.P(Table2[6M Return vs Nifty])</f>
        <v>1.5039693025034233</v>
      </c>
      <c r="M71">
        <v>3.0880328295405701</v>
      </c>
      <c r="N71">
        <f>(Table2[[#This Row],[1W Return vs Nifty]]-AVERAGE(Table2[1W Return vs Nifty]))/_xlfn.STDEV.P(Table2[1W Return vs Nifty])</f>
        <v>1.1541616412248303</v>
      </c>
      <c r="O71">
        <v>591.64</v>
      </c>
      <c r="P71">
        <v>555.364587476422</v>
      </c>
      <c r="Q71">
        <v>440.34194618470002</v>
      </c>
      <c r="R71">
        <v>71.624344352930095</v>
      </c>
      <c r="S71" s="2">
        <f>(Table2[[#This Row],[Close Price]]-Table2[[#This Row],[20D EMA]])/Table2[[#This Row],[20D EMA]]</f>
        <v>3.5342437969035169E-2</v>
      </c>
      <c r="T71" s="2">
        <f>(Table2[[#This Row],[Close Price]]-Table2[[#This Row],[50D EMA]])/Table2[[#This Row],[50D EMA]]</f>
        <v>0.10296913741552842</v>
      </c>
      <c r="U71" s="2">
        <f>(Table2[[#This Row],[Close Price]]-Table2[[#This Row],[200D EMA]])/Table2[[#This Row],[200D EMA]]</f>
        <v>0.39107801404653786</v>
      </c>
      <c r="V71">
        <v>0.8181171012738</v>
      </c>
      <c r="W71">
        <v>622</v>
      </c>
      <c r="X71">
        <v>600</v>
      </c>
      <c r="Y71">
        <v>622</v>
      </c>
      <c r="Z71">
        <v>600</v>
      </c>
      <c r="AA71">
        <v>622</v>
      </c>
      <c r="AB71">
        <v>544.04999999999995</v>
      </c>
      <c r="AC71" s="2">
        <f>(Table2[[#This Row],[Close Price]]/Table2[[#This Row],[Day Low]])-1</f>
        <v>-1.5192926045016097E-2</v>
      </c>
      <c r="AD71" s="2">
        <f>(Table2[[#This Row],[Day High]]/Table2[[#This Row],[Close Price]])-1</f>
        <v>-2.0488123418496373E-2</v>
      </c>
      <c r="AE71" s="2">
        <f>(Table2[[#This Row],[Close Price]]/Table2[[#This Row],[Current Week Low]])-1</f>
        <v>-1.5192926045016097E-2</v>
      </c>
      <c r="AF71" s="2">
        <f>(Table2[[#This Row],[Current Week High]]/Table2[[#This Row],[Close Price]])-1</f>
        <v>-2.0488123418496373E-2</v>
      </c>
      <c r="AG71" s="2">
        <f>(Table2[[#This Row],[Close Price]]/Table2[[#This Row],[Current Month Low]])-1</f>
        <v>-1.5192926045016097E-2</v>
      </c>
      <c r="AH71" s="2">
        <f>(Table2[[#This Row],[Current Month High]]/Table2[[#This Row],[Close Price]])-1</f>
        <v>-0.11182760590972163</v>
      </c>
      <c r="AI71">
        <v>18.741327238592699</v>
      </c>
      <c r="AJ71">
        <v>192.66602962255101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-0.05</v>
      </c>
      <c r="AM71" t="s">
        <v>10438</v>
      </c>
      <c r="AN71">
        <v>6.48</v>
      </c>
      <c r="AO71" t="s">
        <v>10439</v>
      </c>
      <c r="AP71">
        <v>8.5676456921017996E-2</v>
      </c>
      <c r="AQ71">
        <f>(Table2[[#This Row],[Sharpe Ratio]]-AVERAGE(Table2[Sharpe Ratio]))/_xlfn.STDEV.P(Table2[Sharpe Ratio])</f>
        <v>0.2454828373835769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5.4233424127440166</v>
      </c>
      <c r="AS71">
        <f>_xlfn.RANK.AVG(Table2[[#This Row],[1Y Return vs Nifty Z-Score]],Table2[1Y Return vs Nifty Z-Score])</f>
        <v>48</v>
      </c>
      <c r="AT71">
        <f>_xlfn.RANK.AVG(Table2[[#This Row],[6M Return vs Nifty Z-Score]],Table2[6M Return vs Nifty Z-Score])</f>
        <v>57</v>
      </c>
      <c r="AU71">
        <f>_xlfn.RANK.AVG(Table2[[#This Row],[Sharpe Ratio Z-Score]],Table2[Sharpe Ratio Z-Score])</f>
        <v>275</v>
      </c>
      <c r="AV71">
        <f>(Table2[[#This Row],[Rank 1Y]]+Table2[[#This Row],[Rank 6M]]+Table2[[#This Row],[Rank Sharpe]])/3</f>
        <v>126.66666666666667</v>
      </c>
    </row>
    <row r="72" spans="1:48" x14ac:dyDescent="0.3">
      <c r="A72" t="s">
        <v>614</v>
      </c>
      <c r="B72" t="s">
        <v>615</v>
      </c>
      <c r="C72" t="s">
        <v>10395</v>
      </c>
      <c r="D72" t="s">
        <v>436</v>
      </c>
      <c r="E72">
        <v>32157.785</v>
      </c>
      <c r="F72">
        <v>1521.55</v>
      </c>
      <c r="G72">
        <v>100.118640587085</v>
      </c>
      <c r="H72">
        <f>(Table2[[#This Row],[1Y Return vs Nifty]]-AVERAGE(Table2[1Y Return vs Nifty]))/_xlfn.STDEV.P(Table2[1Y Return vs Nifty])</f>
        <v>1.2385890444324099</v>
      </c>
      <c r="I72">
        <v>-3.9957270468064201</v>
      </c>
      <c r="J72">
        <f>(Table2[[#This Row],[1M Return vs Nifty]]-AVERAGE(Table2[1M Return vs Nifty]))/_xlfn.STDEV.P(Table2[1M Return vs Nifty])</f>
        <v>-8.0378135140243764E-2</v>
      </c>
      <c r="K72">
        <v>52.721593552163696</v>
      </c>
      <c r="L72">
        <f>(Table2[[#This Row],[6M Return vs Nifty]]-AVERAGE(Table2[6M Return vs Nifty]))/_xlfn.STDEV.P(Table2[6M Return vs Nifty])</f>
        <v>1.190458265121795</v>
      </c>
      <c r="M72">
        <v>8.2920238247545797</v>
      </c>
      <c r="N72">
        <f>(Table2[[#This Row],[1W Return vs Nifty]]-AVERAGE(Table2[1W Return vs Nifty]))/_xlfn.STDEV.P(Table2[1W Return vs Nifty])</f>
        <v>2.1498527705339296</v>
      </c>
      <c r="O72">
        <v>1438.61</v>
      </c>
      <c r="P72">
        <v>1349.45032815997</v>
      </c>
      <c r="Q72">
        <v>1094.6890163641699</v>
      </c>
      <c r="R72">
        <v>80.072834391747193</v>
      </c>
      <c r="S72" s="2">
        <f>(Table2[[#This Row],[Close Price]]-Table2[[#This Row],[20D EMA]])/Table2[[#This Row],[20D EMA]]</f>
        <v>5.7652873259604796E-2</v>
      </c>
      <c r="T72" s="2">
        <f>(Table2[[#This Row],[Close Price]]-Table2[[#This Row],[50D EMA]])/Table2[[#This Row],[50D EMA]]</f>
        <v>0.1275331653553301</v>
      </c>
      <c r="U72" s="2">
        <f>(Table2[[#This Row],[Close Price]]-Table2[[#This Row],[200D EMA]])/Table2[[#This Row],[200D EMA]]</f>
        <v>0.38993812603836919</v>
      </c>
      <c r="V72">
        <v>0.916120510665689</v>
      </c>
      <c r="W72">
        <v>1515.9</v>
      </c>
      <c r="X72">
        <v>1559.8</v>
      </c>
      <c r="Y72">
        <v>1515.9</v>
      </c>
      <c r="Z72">
        <v>1559.8</v>
      </c>
      <c r="AA72">
        <v>1348.4</v>
      </c>
      <c r="AB72">
        <v>1581</v>
      </c>
      <c r="AC72" s="2">
        <f>(Table2[[#This Row],[Close Price]]/Table2[[#This Row],[Day Low]])-1</f>
        <v>3.72715878356078E-3</v>
      </c>
      <c r="AD72" s="2">
        <f>(Table2[[#This Row],[Day High]]/Table2[[#This Row],[Close Price]])-1</f>
        <v>2.5138838684236386E-2</v>
      </c>
      <c r="AE72" s="2">
        <f>(Table2[[#This Row],[Close Price]]/Table2[[#This Row],[Current Week Low]])-1</f>
        <v>3.72715878356078E-3</v>
      </c>
      <c r="AF72" s="2">
        <f>(Table2[[#This Row],[Current Week High]]/Table2[[#This Row],[Close Price]])-1</f>
        <v>2.5138838684236386E-2</v>
      </c>
      <c r="AG72" s="2">
        <f>(Table2[[#This Row],[Close Price]]/Table2[[#This Row],[Current Month Low]])-1</f>
        <v>0.12841145060812797</v>
      </c>
      <c r="AH72" s="2">
        <f>(Table2[[#This Row],[Current Month High]]/Table2[[#This Row],[Close Price]])-1</f>
        <v>3.9071998948440712E-2</v>
      </c>
      <c r="AI72">
        <v>9.3884525648187704</v>
      </c>
      <c r="AJ72">
        <v>141.133122028526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0.26</v>
      </c>
      <c r="AM72" t="s">
        <v>10439</v>
      </c>
      <c r="AN72">
        <v>7.37</v>
      </c>
      <c r="AO72" t="s">
        <v>10439</v>
      </c>
      <c r="AP72">
        <v>0.10469502967451499</v>
      </c>
      <c r="AQ72">
        <f>(Table2[[#This Row],[Sharpe Ratio]]-AVERAGE(Table2[Sharpe Ratio]))/_xlfn.STDEV.P(Table2[Sharpe Ratio])</f>
        <v>0.46563800590971682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4.9641599508576082</v>
      </c>
      <c r="AS72">
        <f>_xlfn.RANK.AVG(Table2[[#This Row],[1Y Return vs Nifty Z-Score]],Table2[1Y Return vs Nifty Z-Score])</f>
        <v>78</v>
      </c>
      <c r="AT72">
        <f>_xlfn.RANK.AVG(Table2[[#This Row],[6M Return vs Nifty Z-Score]],Table2[6M Return vs Nifty Z-Score])</f>
        <v>84</v>
      </c>
      <c r="AU72">
        <f>_xlfn.RANK.AVG(Table2[[#This Row],[Sharpe Ratio Z-Score]],Table2[Sharpe Ratio Z-Score])</f>
        <v>227</v>
      </c>
      <c r="AV72">
        <f>(Table2[[#This Row],[Rank 1Y]]+Table2[[#This Row],[Rank 6M]]+Table2[[#This Row],[Rank Sharpe]])/3</f>
        <v>129.66666666666666</v>
      </c>
    </row>
    <row r="73" spans="1:48" x14ac:dyDescent="0.3">
      <c r="A73" t="s">
        <v>849</v>
      </c>
      <c r="B73" t="s">
        <v>850</v>
      </c>
      <c r="C73" t="s">
        <v>10399</v>
      </c>
      <c r="D73" t="s">
        <v>54</v>
      </c>
      <c r="E73">
        <v>19098.68238957</v>
      </c>
      <c r="F73">
        <v>1220</v>
      </c>
      <c r="G73">
        <v>156.67575018560501</v>
      </c>
      <c r="H73">
        <f>(Table2[[#This Row],[1Y Return vs Nifty]]-AVERAGE(Table2[1Y Return vs Nifty]))/_xlfn.STDEV.P(Table2[1Y Return vs Nifty])</f>
        <v>2.1630949323634239</v>
      </c>
      <c r="I73">
        <v>29.986396939143699</v>
      </c>
      <c r="J73">
        <f>(Table2[[#This Row],[1M Return vs Nifty]]-AVERAGE(Table2[1M Return vs Nifty]))/_xlfn.STDEV.P(Table2[1M Return vs Nifty])</f>
        <v>3.2015129582641788</v>
      </c>
      <c r="K73">
        <v>97.779018513440207</v>
      </c>
      <c r="L73">
        <f>(Table2[[#This Row],[6M Return vs Nifty]]-AVERAGE(Table2[6M Return vs Nifty]))/_xlfn.STDEV.P(Table2[6M Return vs Nifty])</f>
        <v>2.5491549936966256</v>
      </c>
      <c r="M73">
        <v>-0.31676399972946201</v>
      </c>
      <c r="N73">
        <f>(Table2[[#This Row],[1W Return vs Nifty]]-AVERAGE(Table2[1W Return vs Nifty]))/_xlfn.STDEV.P(Table2[1W Return vs Nifty])</f>
        <v>0.50271431875218597</v>
      </c>
      <c r="O73">
        <v>1074.74</v>
      </c>
      <c r="P73">
        <v>947.98716803209595</v>
      </c>
      <c r="Q73">
        <v>726.14839980478303</v>
      </c>
      <c r="R73">
        <v>77.515954948644307</v>
      </c>
      <c r="S73" s="2">
        <f>(Table2[[#This Row],[Close Price]]-Table2[[#This Row],[20D EMA]])/Table2[[#This Row],[20D EMA]]</f>
        <v>0.13515827083759793</v>
      </c>
      <c r="T73" s="2">
        <f>(Table2[[#This Row],[Close Price]]-Table2[[#This Row],[50D EMA]])/Table2[[#This Row],[50D EMA]]</f>
        <v>0.2869372509889232</v>
      </c>
      <c r="U73" s="2">
        <f>(Table2[[#This Row],[Close Price]]-Table2[[#This Row],[200D EMA]])/Table2[[#This Row],[200D EMA]]</f>
        <v>0.6800973469444862</v>
      </c>
      <c r="V73">
        <v>2.46451768189762</v>
      </c>
      <c r="W73">
        <v>1183.25</v>
      </c>
      <c r="X73">
        <v>1222.5</v>
      </c>
      <c r="Y73">
        <v>1183.25</v>
      </c>
      <c r="Z73">
        <v>1222.5</v>
      </c>
      <c r="AA73">
        <v>904.05</v>
      </c>
      <c r="AB73">
        <v>1247.1500000000001</v>
      </c>
      <c r="AC73" s="2">
        <f>(Table2[[#This Row],[Close Price]]/Table2[[#This Row],[Day Low]])-1</f>
        <v>3.1058525248256919E-2</v>
      </c>
      <c r="AD73" s="2">
        <f>(Table2[[#This Row],[Day High]]/Table2[[#This Row],[Close Price]])-1</f>
        <v>2.049180327868827E-3</v>
      </c>
      <c r="AE73" s="2">
        <f>(Table2[[#This Row],[Close Price]]/Table2[[#This Row],[Current Week Low]])-1</f>
        <v>3.1058525248256919E-2</v>
      </c>
      <c r="AF73" s="2">
        <f>(Table2[[#This Row],[Current Week High]]/Table2[[#This Row],[Close Price]])-1</f>
        <v>2.049180327868827E-3</v>
      </c>
      <c r="AG73" s="2">
        <f>(Table2[[#This Row],[Close Price]]/Table2[[#This Row],[Current Month Low]])-1</f>
        <v>0.34948288258392801</v>
      </c>
      <c r="AH73" s="2">
        <f>(Table2[[#This Row],[Current Month High]]/Table2[[#This Row],[Close Price]])-1</f>
        <v>2.2254098360655838E-2</v>
      </c>
      <c r="AI73">
        <v>2.2254098360655798</v>
      </c>
      <c r="AJ73">
        <v>282.74509803921501</v>
      </c>
      <c r="AK73" t="str">
        <f>IF(AND(Table2[[#This Row],[20D EMA]]&gt;Table2[[#This Row],[50D EMA]],Table2[[#This Row],[50D EMA]]&gt;Table2[[#This Row],[200D EMA]]),"Uptrend","Downtrend/NoTrend")</f>
        <v>Uptrend</v>
      </c>
      <c r="AL73">
        <v>0.42</v>
      </c>
      <c r="AM73" t="s">
        <v>10439</v>
      </c>
      <c r="AN73">
        <v>30.11</v>
      </c>
      <c r="AO73" t="s">
        <v>10439</v>
      </c>
      <c r="AP73">
        <v>6.7691762604137007E-2</v>
      </c>
      <c r="AQ73">
        <f>(Table2[[#This Row],[Sharpe Ratio]]-AVERAGE(Table2[Sharpe Ratio]))/_xlfn.STDEV.P(Table2[Sharpe Ratio])</f>
        <v>3.7295637453129186E-2</v>
      </c>
      <c r="AR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8.4537728405295436</v>
      </c>
      <c r="AS73">
        <f>_xlfn.RANK.AVG(Table2[[#This Row],[1Y Return vs Nifty Z-Score]],Table2[1Y Return vs Nifty Z-Score])</f>
        <v>37</v>
      </c>
      <c r="AT73">
        <f>_xlfn.RANK.AVG(Table2[[#This Row],[6M Return vs Nifty Z-Score]],Table2[6M Return vs Nifty Z-Score])</f>
        <v>14</v>
      </c>
      <c r="AU73">
        <f>_xlfn.RANK.AVG(Table2[[#This Row],[Sharpe Ratio Z-Score]],Table2[Sharpe Ratio Z-Score])</f>
        <v>344</v>
      </c>
      <c r="AV73">
        <f>(Table2[[#This Row],[Rank 1Y]]+Table2[[#This Row],[Rank 6M]]+Table2[[#This Row],[Rank Sharpe]])/3</f>
        <v>131.66666666666666</v>
      </c>
    </row>
    <row r="74" spans="1:48" x14ac:dyDescent="0.3">
      <c r="A74" t="s">
        <v>657</v>
      </c>
      <c r="B74" t="s">
        <v>658</v>
      </c>
      <c r="C74" t="s">
        <v>10408</v>
      </c>
      <c r="D74" t="s">
        <v>161</v>
      </c>
      <c r="E74">
        <v>29115.220033199999</v>
      </c>
      <c r="F74">
        <v>6728.4</v>
      </c>
      <c r="G74">
        <v>130.54475922118201</v>
      </c>
      <c r="H74">
        <f>(Table2[[#This Row],[1Y Return vs Nifty]]-AVERAGE(Table2[1Y Return vs Nifty]))/_xlfn.STDEV.P(Table2[1Y Return vs Nifty])</f>
        <v>1.7359469544067609</v>
      </c>
      <c r="I74">
        <v>-6.5792645276830397</v>
      </c>
      <c r="J74">
        <f>(Table2[[#This Row],[1M Return vs Nifty]]-AVERAGE(Table2[1M Return vs Nifty]))/_xlfn.STDEV.P(Table2[1M Return vs Nifty])</f>
        <v>-0.32988839681403048</v>
      </c>
      <c r="K74">
        <v>92.824701286478501</v>
      </c>
      <c r="L74">
        <f>(Table2[[#This Row],[6M Return vs Nifty]]-AVERAGE(Table2[6M Return vs Nifty]))/_xlfn.STDEV.P(Table2[6M Return vs Nifty])</f>
        <v>2.3997586486018951</v>
      </c>
      <c r="M74">
        <v>-4.3220591420602403</v>
      </c>
      <c r="N74">
        <f>(Table2[[#This Row],[1W Return vs Nifty]]-AVERAGE(Table2[1W Return vs Nifty]))/_xlfn.STDEV.P(Table2[1W Return vs Nifty])</f>
        <v>-0.26362767668002879</v>
      </c>
      <c r="O74">
        <v>6748.21</v>
      </c>
      <c r="P74">
        <v>6384.8457213065703</v>
      </c>
      <c r="Q74">
        <v>4826.0689251575704</v>
      </c>
      <c r="R74">
        <v>46.300041555999897</v>
      </c>
      <c r="S74" s="2">
        <f>(Table2[[#This Row],[Close Price]]-Table2[[#This Row],[20D EMA]])/Table2[[#This Row],[20D EMA]]</f>
        <v>-2.9355932906652876E-3</v>
      </c>
      <c r="T74" s="2">
        <f>(Table2[[#This Row],[Close Price]]-Table2[[#This Row],[50D EMA]])/Table2[[#This Row],[50D EMA]]</f>
        <v>5.3807765087724883E-2</v>
      </c>
      <c r="U74" s="2">
        <f>(Table2[[#This Row],[Close Price]]-Table2[[#This Row],[200D EMA]])/Table2[[#This Row],[200D EMA]]</f>
        <v>0.39417818194138582</v>
      </c>
      <c r="V74">
        <v>0.32622656860008997</v>
      </c>
      <c r="W74">
        <v>6668.55</v>
      </c>
      <c r="X74">
        <v>6811.7</v>
      </c>
      <c r="Y74">
        <v>6668.55</v>
      </c>
      <c r="Z74">
        <v>6811.7</v>
      </c>
      <c r="AA74">
        <v>6454.15</v>
      </c>
      <c r="AB74">
        <v>7300</v>
      </c>
      <c r="AC74" s="2">
        <f>(Table2[[#This Row],[Close Price]]/Table2[[#This Row],[Day Low]])-1</f>
        <v>8.9749645725081262E-3</v>
      </c>
      <c r="AD74" s="2">
        <f>(Table2[[#This Row],[Day High]]/Table2[[#This Row],[Close Price]])-1</f>
        <v>1.2380357885975801E-2</v>
      </c>
      <c r="AE74" s="2">
        <f>(Table2[[#This Row],[Close Price]]/Table2[[#This Row],[Current Week Low]])-1</f>
        <v>8.9749645725081262E-3</v>
      </c>
      <c r="AF74" s="2">
        <f>(Table2[[#This Row],[Current Week High]]/Table2[[#This Row],[Close Price]])-1</f>
        <v>1.2380357885975801E-2</v>
      </c>
      <c r="AG74" s="2">
        <f>(Table2[[#This Row],[Close Price]]/Table2[[#This Row],[Current Month Low]])-1</f>
        <v>4.2492040005267961E-2</v>
      </c>
      <c r="AH74" s="2">
        <f>(Table2[[#This Row],[Current Month High]]/Table2[[#This Row],[Close Price]])-1</f>
        <v>8.4953332144343419E-2</v>
      </c>
      <c r="AI74">
        <v>18.154390345401499</v>
      </c>
      <c r="AJ74">
        <v>176.888888888888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0.26</v>
      </c>
      <c r="AM74" t="s">
        <v>10439</v>
      </c>
      <c r="AN74">
        <v>0.68</v>
      </c>
      <c r="AO74" t="s">
        <v>10439</v>
      </c>
      <c r="AP74">
        <v>6.9596687001442004E-2</v>
      </c>
      <c r="AQ74">
        <f>(Table2[[#This Row],[Sharpe Ratio]]-AVERAGE(Table2[Sharpe Ratio]))/_xlfn.STDEV.P(Table2[Sharpe Ratio])</f>
        <v>5.9346658691887745E-2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3.6015361882064845</v>
      </c>
      <c r="AS74">
        <f>_xlfn.RANK.AVG(Table2[[#This Row],[1Y Return vs Nifty Z-Score]],Table2[1Y Return vs Nifty Z-Score])</f>
        <v>47</v>
      </c>
      <c r="AT74">
        <f>_xlfn.RANK.AVG(Table2[[#This Row],[6M Return vs Nifty Z-Score]],Table2[6M Return vs Nifty Z-Score])</f>
        <v>17</v>
      </c>
      <c r="AU74">
        <f>_xlfn.RANK.AVG(Table2[[#This Row],[Sharpe Ratio Z-Score]],Table2[Sharpe Ratio Z-Score])</f>
        <v>333</v>
      </c>
      <c r="AV74">
        <f>(Table2[[#This Row],[Rank 1Y]]+Table2[[#This Row],[Rank 6M]]+Table2[[#This Row],[Rank Sharpe]])/3</f>
        <v>132.33333333333334</v>
      </c>
    </row>
    <row r="75" spans="1:48" x14ac:dyDescent="0.3">
      <c r="A75" t="s">
        <v>1622</v>
      </c>
      <c r="B75" t="s">
        <v>1623</v>
      </c>
      <c r="C75" t="s">
        <v>10396</v>
      </c>
      <c r="D75" t="s">
        <v>998</v>
      </c>
      <c r="E75">
        <v>5758.4418003699902</v>
      </c>
      <c r="F75">
        <v>750.85</v>
      </c>
      <c r="G75">
        <v>123.20152065938299</v>
      </c>
      <c r="H75">
        <f>(Table2[[#This Row],[1Y Return vs Nifty]]-AVERAGE(Table2[1Y Return vs Nifty]))/_xlfn.STDEV.P(Table2[1Y Return vs Nifty])</f>
        <v>1.6159113419955689</v>
      </c>
      <c r="I75">
        <v>12.2089670332105</v>
      </c>
      <c r="J75">
        <f>(Table2[[#This Row],[1M Return vs Nifty]]-AVERAGE(Table2[1M Return vs Nifty]))/_xlfn.STDEV.P(Table2[1M Return vs Nifty])</f>
        <v>1.4846223690818872</v>
      </c>
      <c r="K75">
        <v>166.755273229209</v>
      </c>
      <c r="L75">
        <f>(Table2[[#This Row],[6M Return vs Nifty]]-AVERAGE(Table2[6M Return vs Nifty]))/_xlfn.STDEV.P(Table2[6M Return vs Nifty])</f>
        <v>4.6291187668639289</v>
      </c>
      <c r="M75">
        <v>-0.65102174319672301</v>
      </c>
      <c r="N75">
        <f>(Table2[[#This Row],[1W Return vs Nifty]]-AVERAGE(Table2[1W Return vs Nifty]))/_xlfn.STDEV.P(Table2[1W Return vs Nifty])</f>
        <v>0.43876004396975216</v>
      </c>
      <c r="O75">
        <v>683.99</v>
      </c>
      <c r="P75">
        <v>537.67106890225898</v>
      </c>
      <c r="Q75">
        <v>388.65036749089899</v>
      </c>
      <c r="R75">
        <v>74.590865202598707</v>
      </c>
      <c r="S75" s="2">
        <f>(Table2[[#This Row],[Close Price]]-Table2[[#This Row],[20D EMA]])/Table2[[#This Row],[20D EMA]]</f>
        <v>9.7749967104782245E-2</v>
      </c>
      <c r="T75" s="2">
        <f>(Table2[[#This Row],[Close Price]]-Table2[[#This Row],[50D EMA]])/Table2[[#This Row],[50D EMA]]</f>
        <v>0.39648577620696562</v>
      </c>
      <c r="U75" s="2">
        <f>(Table2[[#This Row],[Close Price]]-Table2[[#This Row],[200D EMA]])/Table2[[#This Row],[200D EMA]]</f>
        <v>0.93194208163866632</v>
      </c>
      <c r="V75">
        <v>0.78438271612905897</v>
      </c>
      <c r="W75">
        <v>775.35</v>
      </c>
      <c r="X75">
        <v>672.45</v>
      </c>
      <c r="Y75">
        <v>788.1</v>
      </c>
      <c r="Z75">
        <v>672.45</v>
      </c>
      <c r="AA75">
        <v>788.1</v>
      </c>
      <c r="AB75">
        <v>549.9</v>
      </c>
      <c r="AC75" s="2">
        <f>(Table2[[#This Row],[Close Price]]/Table2[[#This Row],[Day Low]])-1</f>
        <v>-3.1598632875475596E-2</v>
      </c>
      <c r="AD75" s="2">
        <f>(Table2[[#This Row],[Day High]]/Table2[[#This Row],[Close Price]])-1</f>
        <v>-0.10441499633748419</v>
      </c>
      <c r="AE75" s="2">
        <f>(Table2[[#This Row],[Close Price]]/Table2[[#This Row],[Current Week Low]])-1</f>
        <v>-4.7265575434589535E-2</v>
      </c>
      <c r="AF75" s="2">
        <f>(Table2[[#This Row],[Current Week High]]/Table2[[#This Row],[Close Price]])-1</f>
        <v>-0.10441499633748419</v>
      </c>
      <c r="AG75" s="2">
        <f>(Table2[[#This Row],[Close Price]]/Table2[[#This Row],[Current Month Low]])-1</f>
        <v>-4.7265575434589535E-2</v>
      </c>
      <c r="AH75" s="2">
        <f>(Table2[[#This Row],[Current Month High]]/Table2[[#This Row],[Close Price]])-1</f>
        <v>-0.26763001931144703</v>
      </c>
      <c r="AI75">
        <v>4.9610441499633602</v>
      </c>
      <c r="AJ75">
        <v>247.93790546802501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0.83</v>
      </c>
      <c r="AM75" t="s">
        <v>10439</v>
      </c>
      <c r="AN75">
        <v>31.53</v>
      </c>
      <c r="AO75" t="s">
        <v>10439</v>
      </c>
      <c r="AP75">
        <v>6.8369494972163006E-2</v>
      </c>
      <c r="AQ75">
        <f>(Table2[[#This Row],[Sharpe Ratio]]-AVERAGE(Table2[Sharpe Ratio]))/_xlfn.STDEV.P(Table2[Sharpe Ratio])</f>
        <v>4.5140930874053672E-2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8.2135534527851899</v>
      </c>
      <c r="AS75">
        <f>_xlfn.RANK.AVG(Table2[[#This Row],[1Y Return vs Nifty Z-Score]],Table2[1Y Return vs Nifty Z-Score])</f>
        <v>57</v>
      </c>
      <c r="AT75">
        <f>_xlfn.RANK.AVG(Table2[[#This Row],[6M Return vs Nifty Z-Score]],Table2[6M Return vs Nifty Z-Score])</f>
        <v>2</v>
      </c>
      <c r="AU75">
        <f>_xlfn.RANK.AVG(Table2[[#This Row],[Sharpe Ratio Z-Score]],Table2[Sharpe Ratio Z-Score])</f>
        <v>342</v>
      </c>
      <c r="AV75">
        <f>(Table2[[#This Row],[Rank 1Y]]+Table2[[#This Row],[Rank 6M]]+Table2[[#This Row],[Rank Sharpe]])/3</f>
        <v>133.66666666666666</v>
      </c>
    </row>
    <row r="76" spans="1:48" x14ac:dyDescent="0.3">
      <c r="A76" t="s">
        <v>379</v>
      </c>
      <c r="B76" t="s">
        <v>380</v>
      </c>
      <c r="C76" t="s">
        <v>10401</v>
      </c>
      <c r="D76" t="s">
        <v>197</v>
      </c>
      <c r="E76">
        <v>64636.494850875002</v>
      </c>
      <c r="F76">
        <v>1140</v>
      </c>
      <c r="G76">
        <v>58.0465943324403</v>
      </c>
      <c r="H76">
        <f>(Table2[[#This Row],[1Y Return vs Nifty]]-AVERAGE(Table2[1Y Return vs Nifty]))/_xlfn.STDEV.P(Table2[1Y Return vs Nifty])</f>
        <v>0.55086198843832468</v>
      </c>
      <c r="I76">
        <v>-2.8521337931980399</v>
      </c>
      <c r="J76">
        <f>(Table2[[#This Row],[1M Return vs Nifty]]-AVERAGE(Table2[1M Return vs Nifty]))/_xlfn.STDEV.P(Table2[1M Return vs Nifty])</f>
        <v>3.0066653862540878E-2</v>
      </c>
      <c r="K76">
        <v>51.801140537936803</v>
      </c>
      <c r="L76">
        <f>(Table2[[#This Row],[6M Return vs Nifty]]-AVERAGE(Table2[6M Return vs Nifty]))/_xlfn.STDEV.P(Table2[6M Return vs Nifty])</f>
        <v>1.1627022071510669</v>
      </c>
      <c r="M76">
        <v>2.9244247854260599</v>
      </c>
      <c r="N76">
        <f>(Table2[[#This Row],[1W Return vs Nifty]]-AVERAGE(Table2[1W Return vs Nifty]))/_xlfn.STDEV.P(Table2[1W Return vs Nifty])</f>
        <v>1.1228581515842357</v>
      </c>
      <c r="O76">
        <v>1086.92</v>
      </c>
      <c r="P76">
        <v>1064.70186514128</v>
      </c>
      <c r="Q76">
        <v>880.59085165664999</v>
      </c>
      <c r="R76">
        <v>64.265617389343504</v>
      </c>
      <c r="S76" s="2">
        <f>(Table2[[#This Row],[Close Price]]-Table2[[#This Row],[20D EMA]])/Table2[[#This Row],[20D EMA]]</f>
        <v>4.8835240864092966E-2</v>
      </c>
      <c r="T76" s="2">
        <f>(Table2[[#This Row],[Close Price]]-Table2[[#This Row],[50D EMA]])/Table2[[#This Row],[50D EMA]]</f>
        <v>7.0722271956129582E-2</v>
      </c>
      <c r="U76" s="2">
        <f>(Table2[[#This Row],[Close Price]]-Table2[[#This Row],[200D EMA]])/Table2[[#This Row],[200D EMA]]</f>
        <v>0.29458533194539238</v>
      </c>
      <c r="V76">
        <v>0.79174287892985096</v>
      </c>
      <c r="W76">
        <v>1105.8</v>
      </c>
      <c r="X76">
        <v>1148</v>
      </c>
      <c r="Y76">
        <v>1105.8</v>
      </c>
      <c r="Z76">
        <v>1148</v>
      </c>
      <c r="AA76">
        <v>1006.75</v>
      </c>
      <c r="AB76">
        <v>1255</v>
      </c>
      <c r="AC76" s="2">
        <f>(Table2[[#This Row],[Close Price]]/Table2[[#This Row],[Day Low]])-1</f>
        <v>3.0927835051546504E-2</v>
      </c>
      <c r="AD76" s="2">
        <f>(Table2[[#This Row],[Day High]]/Table2[[#This Row],[Close Price]])-1</f>
        <v>7.0175438596491446E-3</v>
      </c>
      <c r="AE76" s="2">
        <f>(Table2[[#This Row],[Close Price]]/Table2[[#This Row],[Current Week Low]])-1</f>
        <v>3.0927835051546504E-2</v>
      </c>
      <c r="AF76" s="2">
        <f>(Table2[[#This Row],[Current Week High]]/Table2[[#This Row],[Close Price]])-1</f>
        <v>7.0175438596491446E-3</v>
      </c>
      <c r="AG76" s="2">
        <f>(Table2[[#This Row],[Close Price]]/Table2[[#This Row],[Current Month Low]])-1</f>
        <v>0.13235659299726854</v>
      </c>
      <c r="AH76" s="2">
        <f>(Table2[[#This Row],[Current Month High]]/Table2[[#This Row],[Close Price]])-1</f>
        <v>0.10087719298245612</v>
      </c>
      <c r="AI76">
        <v>10.087719298245601</v>
      </c>
      <c r="AJ76">
        <v>107.801676995989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-7.0000000000000007E-2</v>
      </c>
      <c r="AM76" t="s">
        <v>10438</v>
      </c>
      <c r="AN76">
        <v>0.63</v>
      </c>
      <c r="AO76" t="s">
        <v>10439</v>
      </c>
      <c r="AP76">
        <v>0.12995039387825599</v>
      </c>
      <c r="AQ76">
        <f>(Table2[[#This Row],[Sharpe Ratio]]-AVERAGE(Table2[Sharpe Ratio]))/_xlfn.STDEV.P(Table2[Sharpe Ratio])</f>
        <v>0.75798901639452254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3.6244780174306905</v>
      </c>
      <c r="AS76">
        <f>_xlfn.RANK.AVG(Table2[[#This Row],[1Y Return vs Nifty Z-Score]],Table2[1Y Return vs Nifty Z-Score])</f>
        <v>162</v>
      </c>
      <c r="AT76">
        <f>_xlfn.RANK.AVG(Table2[[#This Row],[6M Return vs Nifty Z-Score]],Table2[6M Return vs Nifty Z-Score])</f>
        <v>85</v>
      </c>
      <c r="AU76">
        <f>_xlfn.RANK.AVG(Table2[[#This Row],[Sharpe Ratio Z-Score]],Table2[Sharpe Ratio Z-Score])</f>
        <v>158</v>
      </c>
      <c r="AV76">
        <f>(Table2[[#This Row],[Rank 1Y]]+Table2[[#This Row],[Rank 6M]]+Table2[[#This Row],[Rank Sharpe]])/3</f>
        <v>135</v>
      </c>
    </row>
    <row r="77" spans="1:48" x14ac:dyDescent="0.3">
      <c r="A77" t="s">
        <v>1116</v>
      </c>
      <c r="B77" t="s">
        <v>1117</v>
      </c>
      <c r="C77" t="s">
        <v>10399</v>
      </c>
      <c r="D77" t="s">
        <v>54</v>
      </c>
      <c r="E77">
        <v>11829.504648960001</v>
      </c>
      <c r="F77">
        <v>1358.9</v>
      </c>
      <c r="G77">
        <v>121.75445178820701</v>
      </c>
      <c r="H77">
        <f>(Table2[[#This Row],[1Y Return vs Nifty]]-AVERAGE(Table2[1Y Return vs Nifty]))/_xlfn.STDEV.P(Table2[1Y Return vs Nifty])</f>
        <v>1.5922569561696196</v>
      </c>
      <c r="I77">
        <v>-6.2969271804315996</v>
      </c>
      <c r="J77">
        <f>(Table2[[#This Row],[1M Return vs Nifty]]-AVERAGE(Table2[1M Return vs Nifty]))/_xlfn.STDEV.P(Table2[1M Return vs Nifty])</f>
        <v>-0.30262110693941768</v>
      </c>
      <c r="K77">
        <v>58.509470141999898</v>
      </c>
      <c r="L77">
        <f>(Table2[[#This Row],[6M Return vs Nifty]]-AVERAGE(Table2[6M Return vs Nifty]))/_xlfn.STDEV.P(Table2[6M Return vs Nifty])</f>
        <v>1.3649904092637157</v>
      </c>
      <c r="M77">
        <v>-8.3343387426021494</v>
      </c>
      <c r="N77">
        <f>(Table2[[#This Row],[1W Return vs Nifty]]-AVERAGE(Table2[1W Return vs Nifty]))/_xlfn.STDEV.P(Table2[1W Return vs Nifty])</f>
        <v>-1.0313060239795409</v>
      </c>
      <c r="O77">
        <v>1326.08</v>
      </c>
      <c r="P77">
        <v>1223.9486150944099</v>
      </c>
      <c r="Q77">
        <v>931.52333211261998</v>
      </c>
      <c r="R77">
        <v>34.100560512204297</v>
      </c>
      <c r="S77" s="2">
        <f>(Table2[[#This Row],[Close Price]]-Table2[[#This Row],[20D EMA]])/Table2[[#This Row],[20D EMA]]</f>
        <v>2.4749638030888154E-2</v>
      </c>
      <c r="T77" s="2">
        <f>(Table2[[#This Row],[Close Price]]-Table2[[#This Row],[50D EMA]])/Table2[[#This Row],[50D EMA]]</f>
        <v>0.1102590282314921</v>
      </c>
      <c r="U77" s="2">
        <f>(Table2[[#This Row],[Close Price]]-Table2[[#This Row],[200D EMA]])/Table2[[#This Row],[200D EMA]]</f>
        <v>0.4587933046380322</v>
      </c>
      <c r="V77">
        <v>0.76887166472406798</v>
      </c>
      <c r="W77">
        <v>1278</v>
      </c>
      <c r="X77">
        <v>1365.85</v>
      </c>
      <c r="Y77">
        <v>1278</v>
      </c>
      <c r="Z77">
        <v>1365.85</v>
      </c>
      <c r="AA77">
        <v>1250.55</v>
      </c>
      <c r="AB77">
        <v>1431</v>
      </c>
      <c r="AC77" s="2">
        <f>(Table2[[#This Row],[Close Price]]/Table2[[#This Row],[Day Low]])-1</f>
        <v>6.3302034428795118E-2</v>
      </c>
      <c r="AD77" s="2">
        <f>(Table2[[#This Row],[Day High]]/Table2[[#This Row],[Close Price]])-1</f>
        <v>5.114430789609159E-3</v>
      </c>
      <c r="AE77" s="2">
        <f>(Table2[[#This Row],[Close Price]]/Table2[[#This Row],[Current Week Low]])-1</f>
        <v>6.3302034428795118E-2</v>
      </c>
      <c r="AF77" s="2">
        <f>(Table2[[#This Row],[Current Week High]]/Table2[[#This Row],[Close Price]])-1</f>
        <v>5.114430789609159E-3</v>
      </c>
      <c r="AG77" s="2">
        <f>(Table2[[#This Row],[Close Price]]/Table2[[#This Row],[Current Month Low]])-1</f>
        <v>8.6641877573867543E-2</v>
      </c>
      <c r="AH77" s="2">
        <f>(Table2[[#This Row],[Current Month High]]/Table2[[#This Row],[Close Price]])-1</f>
        <v>5.3057620133931893E-2</v>
      </c>
      <c r="AI77">
        <v>5.3057620133931804</v>
      </c>
      <c r="AJ77">
        <v>190.98501070663801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0.25</v>
      </c>
      <c r="AM77" t="s">
        <v>10439</v>
      </c>
      <c r="AN77">
        <v>1.04</v>
      </c>
      <c r="AO77" t="s">
        <v>10439</v>
      </c>
      <c r="AP77">
        <v>8.4392844384430996E-2</v>
      </c>
      <c r="AQ77">
        <f>(Table2[[#This Row],[Sharpe Ratio]]-AVERAGE(Table2[Sharpe Ratio]))/_xlfn.STDEV.P(Table2[Sharpe Ratio])</f>
        <v>0.23062399713424137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1.8539442316486179</v>
      </c>
      <c r="AS77">
        <f>_xlfn.RANK.AVG(Table2[[#This Row],[1Y Return vs Nifty Z-Score]],Table2[1Y Return vs Nifty Z-Score])</f>
        <v>60</v>
      </c>
      <c r="AT77">
        <f>_xlfn.RANK.AVG(Table2[[#This Row],[6M Return vs Nifty Z-Score]],Table2[6M Return vs Nifty Z-Score])</f>
        <v>67</v>
      </c>
      <c r="AU77">
        <f>_xlfn.RANK.AVG(Table2[[#This Row],[Sharpe Ratio Z-Score]],Table2[Sharpe Ratio Z-Score])</f>
        <v>284</v>
      </c>
      <c r="AV77">
        <f>(Table2[[#This Row],[Rank 1Y]]+Table2[[#This Row],[Rank 6M]]+Table2[[#This Row],[Rank Sharpe]])/3</f>
        <v>137</v>
      </c>
    </row>
    <row r="78" spans="1:48" x14ac:dyDescent="0.3">
      <c r="A78" t="s">
        <v>1038</v>
      </c>
      <c r="B78" t="s">
        <v>1039</v>
      </c>
      <c r="C78" t="s">
        <v>10406</v>
      </c>
      <c r="D78" t="s">
        <v>443</v>
      </c>
      <c r="E78">
        <v>13606.24284791</v>
      </c>
      <c r="F78">
        <v>217.76</v>
      </c>
      <c r="G78">
        <v>201.88916381697101</v>
      </c>
      <c r="H78">
        <f>(Table2[[#This Row],[1Y Return vs Nifty]]-AVERAGE(Table2[1Y Return vs Nifty]))/_xlfn.STDEV.P(Table2[1Y Return vs Nifty])</f>
        <v>2.902172077790107</v>
      </c>
      <c r="I78">
        <v>-5.48059997702254</v>
      </c>
      <c r="J78">
        <f>(Table2[[#This Row],[1M Return vs Nifty]]-AVERAGE(Table2[1M Return vs Nifty]))/_xlfn.STDEV.P(Table2[1M Return vs Nifty])</f>
        <v>-0.22378268650167216</v>
      </c>
      <c r="K78">
        <v>8.7029581422630997</v>
      </c>
      <c r="L78">
        <f>(Table2[[#This Row],[6M Return vs Nifty]]-AVERAGE(Table2[6M Return vs Nifty]))/_xlfn.STDEV.P(Table2[6M Return vs Nifty])</f>
        <v>-0.13691399326093864</v>
      </c>
      <c r="M78">
        <v>-7.3578052974730896</v>
      </c>
      <c r="N78">
        <f>(Table2[[#This Row],[1W Return vs Nifty]]-AVERAGE(Table2[1W Return vs Nifty]))/_xlfn.STDEV.P(Table2[1W Return vs Nifty])</f>
        <v>-0.84446371589659386</v>
      </c>
      <c r="O78">
        <v>217.49</v>
      </c>
      <c r="P78">
        <v>209.44656441720801</v>
      </c>
      <c r="Q78">
        <v>172.04772435249399</v>
      </c>
      <c r="R78">
        <v>51.807720448781097</v>
      </c>
      <c r="S78" s="2">
        <f>(Table2[[#This Row],[Close Price]]-Table2[[#This Row],[20D EMA]])/Table2[[#This Row],[20D EMA]]</f>
        <v>1.2414363878798188E-3</v>
      </c>
      <c r="T78" s="2">
        <f>(Table2[[#This Row],[Close Price]]-Table2[[#This Row],[50D EMA]])/Table2[[#This Row],[50D EMA]]</f>
        <v>3.9692394124126083E-2</v>
      </c>
      <c r="U78" s="2">
        <f>(Table2[[#This Row],[Close Price]]-Table2[[#This Row],[200D EMA]])/Table2[[#This Row],[200D EMA]]</f>
        <v>0.26569532273411534</v>
      </c>
      <c r="V78">
        <v>1.33313385870964</v>
      </c>
      <c r="W78">
        <v>215.1</v>
      </c>
      <c r="X78">
        <v>221.75</v>
      </c>
      <c r="Y78">
        <v>215.1</v>
      </c>
      <c r="Z78">
        <v>221.75</v>
      </c>
      <c r="AA78">
        <v>207.1</v>
      </c>
      <c r="AB78">
        <v>236.6</v>
      </c>
      <c r="AC78" s="2">
        <f>(Table2[[#This Row],[Close Price]]/Table2[[#This Row],[Day Low]])-1</f>
        <v>1.236634123663416E-2</v>
      </c>
      <c r="AD78" s="2">
        <f>(Table2[[#This Row],[Day High]]/Table2[[#This Row],[Close Price]])-1</f>
        <v>1.8322924320352652E-2</v>
      </c>
      <c r="AE78" s="2">
        <f>(Table2[[#This Row],[Close Price]]/Table2[[#This Row],[Current Week Low]])-1</f>
        <v>1.236634123663416E-2</v>
      </c>
      <c r="AF78" s="2">
        <f>(Table2[[#This Row],[Current Week High]]/Table2[[#This Row],[Close Price]])-1</f>
        <v>1.8322924320352652E-2</v>
      </c>
      <c r="AG78" s="2">
        <f>(Table2[[#This Row],[Close Price]]/Table2[[#This Row],[Current Month Low]])-1</f>
        <v>5.147271849348134E-2</v>
      </c>
      <c r="AH78" s="2">
        <f>(Table2[[#This Row],[Current Month High]]/Table2[[#This Row],[Close Price]])-1</f>
        <v>8.6517266715650187E-2</v>
      </c>
      <c r="AI78">
        <v>8.6517266715650099</v>
      </c>
      <c r="AJ78">
        <v>252.64777327935201</v>
      </c>
      <c r="AK78" t="str">
        <f>IF(AND(Table2[[#This Row],[20D EMA]]&gt;Table2[[#This Row],[50D EMA]],Table2[[#This Row],[50D EMA]]&gt;Table2[[#This Row],[200D EMA]]),"Uptrend","Downtrend/NoTrend")</f>
        <v>Uptrend</v>
      </c>
      <c r="AL78">
        <v>0.12</v>
      </c>
      <c r="AM78" t="s">
        <v>10439</v>
      </c>
      <c r="AN78">
        <v>0.02</v>
      </c>
      <c r="AO78" t="s">
        <v>10439</v>
      </c>
      <c r="AP78">
        <v>0.19943602451723999</v>
      </c>
      <c r="AQ78">
        <f>(Table2[[#This Row],[Sharpe Ratio]]-AVERAGE(Table2[Sharpe Ratio]))/_xlfn.STDEV.P(Table2[Sharpe Ratio])</f>
        <v>1.5623406847213592</v>
      </c>
      <c r="AR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3.2593523668522622</v>
      </c>
      <c r="AS78">
        <f>_xlfn.RANK.AVG(Table2[[#This Row],[1Y Return vs Nifty Z-Score]],Table2[1Y Return vs Nifty Z-Score])</f>
        <v>13</v>
      </c>
      <c r="AT78">
        <f>_xlfn.RANK.AVG(Table2[[#This Row],[6M Return vs Nifty Z-Score]],Table2[6M Return vs Nifty Z-Score])</f>
        <v>357</v>
      </c>
      <c r="AU78">
        <f>_xlfn.RANK.AVG(Table2[[#This Row],[Sharpe Ratio Z-Score]],Table2[Sharpe Ratio Z-Score])</f>
        <v>42</v>
      </c>
      <c r="AV78">
        <f>(Table2[[#This Row],[Rank 1Y]]+Table2[[#This Row],[Rank 6M]]+Table2[[#This Row],[Rank Sharpe]])/3</f>
        <v>137.33333333333334</v>
      </c>
    </row>
    <row r="79" spans="1:48" x14ac:dyDescent="0.3">
      <c r="A79" t="s">
        <v>448</v>
      </c>
      <c r="B79" t="s">
        <v>449</v>
      </c>
      <c r="C79" t="s">
        <v>10395</v>
      </c>
      <c r="D79" t="s">
        <v>141</v>
      </c>
      <c r="E79">
        <v>50257.699500000002</v>
      </c>
      <c r="F79">
        <v>243.45</v>
      </c>
      <c r="G79">
        <v>159.53976879575001</v>
      </c>
      <c r="H79">
        <f>(Table2[[#This Row],[1Y Return vs Nifty]]-AVERAGE(Table2[1Y Return vs Nifty]))/_xlfn.STDEV.P(Table2[1Y Return vs Nifty])</f>
        <v>2.2099113642323593</v>
      </c>
      <c r="I79">
        <v>-16.8382775578464</v>
      </c>
      <c r="J79">
        <f>(Table2[[#This Row],[1M Return vs Nifty]]-AVERAGE(Table2[1M Return vs Nifty]))/_xlfn.STDEV.P(Table2[1M Return vs Nifty])</f>
        <v>-1.3206729488547873</v>
      </c>
      <c r="K79">
        <v>14.813479244163</v>
      </c>
      <c r="L79">
        <f>(Table2[[#This Row],[6M Return vs Nifty]]-AVERAGE(Table2[6M Return vs Nifty]))/_xlfn.STDEV.P(Table2[6M Return vs Nifty])</f>
        <v>4.7347425099611505E-2</v>
      </c>
      <c r="M79">
        <v>-3.0954550433556398</v>
      </c>
      <c r="N79">
        <f>(Table2[[#This Row],[1W Return vs Nifty]]-AVERAGE(Table2[1W Return vs Nifty]))/_xlfn.STDEV.P(Table2[1W Return vs Nifty])</f>
        <v>-2.8938796284660662E-2</v>
      </c>
      <c r="O79">
        <v>257.29000000000002</v>
      </c>
      <c r="P79">
        <v>271.38370739252298</v>
      </c>
      <c r="Q79">
        <v>225.89421226637501</v>
      </c>
      <c r="R79">
        <v>48.000344388106399</v>
      </c>
      <c r="S79" s="2">
        <f>(Table2[[#This Row],[Close Price]]-Table2[[#This Row],[20D EMA]])/Table2[[#This Row],[20D EMA]]</f>
        <v>-5.3791441563994055E-2</v>
      </c>
      <c r="T79" s="2">
        <f>(Table2[[#This Row],[Close Price]]-Table2[[#This Row],[50D EMA]])/Table2[[#This Row],[50D EMA]]</f>
        <v>-0.10293067207649402</v>
      </c>
      <c r="U79" s="2">
        <f>(Table2[[#This Row],[Close Price]]-Table2[[#This Row],[200D EMA]])/Table2[[#This Row],[200D EMA]]</f>
        <v>7.7716854971579152E-2</v>
      </c>
      <c r="V79">
        <v>0.59310292378987395</v>
      </c>
      <c r="W79">
        <v>241</v>
      </c>
      <c r="X79">
        <v>252.85</v>
      </c>
      <c r="Y79">
        <v>241</v>
      </c>
      <c r="Z79">
        <v>252.85</v>
      </c>
      <c r="AA79">
        <v>228.05</v>
      </c>
      <c r="AB79">
        <v>281.8</v>
      </c>
      <c r="AC79" s="2">
        <f>(Table2[[#This Row],[Close Price]]/Table2[[#This Row],[Day Low]])-1</f>
        <v>1.0165975103734404E-2</v>
      </c>
      <c r="AD79" s="2">
        <f>(Table2[[#This Row],[Day High]]/Table2[[#This Row],[Close Price]])-1</f>
        <v>3.8611624563565483E-2</v>
      </c>
      <c r="AE79" s="2">
        <f>(Table2[[#This Row],[Close Price]]/Table2[[#This Row],[Current Week Low]])-1</f>
        <v>1.0165975103734404E-2</v>
      </c>
      <c r="AF79" s="2">
        <f>(Table2[[#This Row],[Current Week High]]/Table2[[#This Row],[Close Price]])-1</f>
        <v>3.8611624563565483E-2</v>
      </c>
      <c r="AG79" s="2">
        <f>(Table2[[#This Row],[Close Price]]/Table2[[#This Row],[Current Month Low]])-1</f>
        <v>6.7529050646787825E-2</v>
      </c>
      <c r="AH79" s="2">
        <f>(Table2[[#This Row],[Current Month High]]/Table2[[#This Row],[Close Price]])-1</f>
        <v>0.15752721298007821</v>
      </c>
      <c r="AI79">
        <v>45.2865064695009</v>
      </c>
      <c r="AJ79">
        <v>245.31914893617</v>
      </c>
      <c r="AK79" t="str">
        <f>IF(AND(Table2[[#This Row],[20D EMA]]&gt;Table2[[#This Row],[50D EMA]],Table2[[#This Row],[50D EMA]]&gt;Table2[[#This Row],[200D EMA]]),"Uptrend","Downtrend/NoTrend")</f>
        <v>Downtrend/NoTrend</v>
      </c>
      <c r="AL79">
        <v>-0.28000000000000003</v>
      </c>
      <c r="AM79" t="s">
        <v>10438</v>
      </c>
      <c r="AN79">
        <v>-7.08</v>
      </c>
      <c r="AO79" t="s">
        <v>10438</v>
      </c>
      <c r="AP79">
        <v>0.16883968836100599</v>
      </c>
      <c r="AQ79">
        <f>(Table2[[#This Row],[Sharpe Ratio]]-AVERAGE(Table2[Sharpe Ratio]))/_xlfn.STDEV.P(Table2[Sharpe Ratio])</f>
        <v>1.2081636583974693</v>
      </c>
      <c r="AR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9">
        <f>_xlfn.RANK.AVG(Table2[[#This Row],[1Y Return vs Nifty Z-Score]],Table2[1Y Return vs Nifty Z-Score])</f>
        <v>35</v>
      </c>
      <c r="AT79">
        <f>_xlfn.RANK.AVG(Table2[[#This Row],[6M Return vs Nifty Z-Score]],Table2[6M Return vs Nifty Z-Score])</f>
        <v>298</v>
      </c>
      <c r="AU79">
        <f>_xlfn.RANK.AVG(Table2[[#This Row],[Sharpe Ratio Z-Score]],Table2[Sharpe Ratio Z-Score])</f>
        <v>85</v>
      </c>
      <c r="AV79">
        <f>(Table2[[#This Row],[Rank 1Y]]+Table2[[#This Row],[Rank 6M]]+Table2[[#This Row],[Rank Sharpe]])/3</f>
        <v>139.33333333333334</v>
      </c>
    </row>
    <row r="80" spans="1:48" x14ac:dyDescent="0.3">
      <c r="A80" t="s">
        <v>745</v>
      </c>
      <c r="B80" t="s">
        <v>746</v>
      </c>
      <c r="C80" t="s">
        <v>10396</v>
      </c>
      <c r="D80" t="s">
        <v>685</v>
      </c>
      <c r="E80">
        <v>23329.531369672</v>
      </c>
      <c r="F80">
        <v>161.41</v>
      </c>
      <c r="G80">
        <v>93.275912562542999</v>
      </c>
      <c r="H80">
        <f>(Table2[[#This Row],[1Y Return vs Nifty]]-AVERAGE(Table2[1Y Return vs Nifty]))/_xlfn.STDEV.P(Table2[1Y Return vs Nifty])</f>
        <v>1.1267349841187411</v>
      </c>
      <c r="I80">
        <v>6.1817541198889803</v>
      </c>
      <c r="J80">
        <f>(Table2[[#This Row],[1M Return vs Nifty]]-AVERAGE(Table2[1M Return vs Nifty]))/_xlfn.STDEV.P(Table2[1M Return vs Nifty])</f>
        <v>0.90253231530948852</v>
      </c>
      <c r="K80">
        <v>60.866577687875903</v>
      </c>
      <c r="L80">
        <f>(Table2[[#This Row],[6M Return vs Nifty]]-AVERAGE(Table2[6M Return vs Nifty]))/_xlfn.STDEV.P(Table2[6M Return vs Nifty])</f>
        <v>1.4360684683013365</v>
      </c>
      <c r="M80">
        <v>4.5894685249754703</v>
      </c>
      <c r="N80">
        <f>(Table2[[#This Row],[1W Return vs Nifty]]-AVERAGE(Table2[1W Return vs Nifty]))/_xlfn.STDEV.P(Table2[1W Return vs Nifty])</f>
        <v>1.4414346600573866</v>
      </c>
      <c r="O80">
        <v>151.85</v>
      </c>
      <c r="P80">
        <v>141.28791787815399</v>
      </c>
      <c r="Q80">
        <v>112.96242704901501</v>
      </c>
      <c r="R80">
        <v>69.915379434688305</v>
      </c>
      <c r="S80" s="2">
        <f>(Table2[[#This Row],[Close Price]]-Table2[[#This Row],[20D EMA]])/Table2[[#This Row],[20D EMA]]</f>
        <v>6.2956865327625969E-2</v>
      </c>
      <c r="T80" s="2">
        <f>(Table2[[#This Row],[Close Price]]-Table2[[#This Row],[50D EMA]])/Table2[[#This Row],[50D EMA]]</f>
        <v>0.14241898687472479</v>
      </c>
      <c r="U80" s="2">
        <f>(Table2[[#This Row],[Close Price]]-Table2[[#This Row],[200D EMA]])/Table2[[#This Row],[200D EMA]]</f>
        <v>0.42888218867644662</v>
      </c>
      <c r="V80">
        <v>0.89141667723665996</v>
      </c>
      <c r="W80">
        <v>160.51</v>
      </c>
      <c r="X80">
        <v>171</v>
      </c>
      <c r="Y80">
        <v>160.51</v>
      </c>
      <c r="Z80">
        <v>171</v>
      </c>
      <c r="AA80">
        <v>146.01</v>
      </c>
      <c r="AB80">
        <v>171</v>
      </c>
      <c r="AC80" s="2">
        <f>(Table2[[#This Row],[Close Price]]/Table2[[#This Row],[Day Low]])-1</f>
        <v>5.6071272817892481E-3</v>
      </c>
      <c r="AD80" s="2">
        <f>(Table2[[#This Row],[Day High]]/Table2[[#This Row],[Close Price]])-1</f>
        <v>5.9413914875162677E-2</v>
      </c>
      <c r="AE80" s="2">
        <f>(Table2[[#This Row],[Close Price]]/Table2[[#This Row],[Current Week Low]])-1</f>
        <v>5.6071272817892481E-3</v>
      </c>
      <c r="AF80" s="2">
        <f>(Table2[[#This Row],[Current Week High]]/Table2[[#This Row],[Close Price]])-1</f>
        <v>5.9413914875162677E-2</v>
      </c>
      <c r="AG80" s="2">
        <f>(Table2[[#This Row],[Close Price]]/Table2[[#This Row],[Current Month Low]])-1</f>
        <v>0.10547222792959388</v>
      </c>
      <c r="AH80" s="2">
        <f>(Table2[[#This Row],[Current Month High]]/Table2[[#This Row],[Close Price]])-1</f>
        <v>5.9413914875162677E-2</v>
      </c>
      <c r="AI80">
        <v>5.9413914875162597</v>
      </c>
      <c r="AJ80">
        <v>162.455284552845</v>
      </c>
      <c r="AK80" t="str">
        <f>IF(AND(Table2[[#This Row],[20D EMA]]&gt;Table2[[#This Row],[50D EMA]],Table2[[#This Row],[50D EMA]]&gt;Table2[[#This Row],[200D EMA]]),"Uptrend","Downtrend/NoTrend")</f>
        <v>Uptrend</v>
      </c>
      <c r="AL80">
        <v>0.19</v>
      </c>
      <c r="AM80" t="s">
        <v>10439</v>
      </c>
      <c r="AN80">
        <v>2.42</v>
      </c>
      <c r="AO80" t="s">
        <v>10439</v>
      </c>
      <c r="AP80">
        <v>8.5600370438446996E-2</v>
      </c>
      <c r="AQ80">
        <f>(Table2[[#This Row],[Sharpe Ratio]]-AVERAGE(Table2[Sharpe Ratio]))/_xlfn.STDEV.P(Table2[Sharpe Ratio])</f>
        <v>0.2446020755824633</v>
      </c>
      <c r="AR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5.1513725033694158</v>
      </c>
      <c r="AS80">
        <f>_xlfn.RANK.AVG(Table2[[#This Row],[1Y Return vs Nifty Z-Score]],Table2[1Y Return vs Nifty Z-Score])</f>
        <v>87</v>
      </c>
      <c r="AT80">
        <f>_xlfn.RANK.AVG(Table2[[#This Row],[6M Return vs Nifty Z-Score]],Table2[6M Return vs Nifty Z-Score])</f>
        <v>60</v>
      </c>
      <c r="AU80">
        <f>_xlfn.RANK.AVG(Table2[[#This Row],[Sharpe Ratio Z-Score]],Table2[Sharpe Ratio Z-Score])</f>
        <v>278</v>
      </c>
      <c r="AV80">
        <f>(Table2[[#This Row],[Rank 1Y]]+Table2[[#This Row],[Rank 6M]]+Table2[[#This Row],[Rank Sharpe]])/3</f>
        <v>141.66666666666666</v>
      </c>
    </row>
    <row r="81" spans="1:48" x14ac:dyDescent="0.3">
      <c r="A81" t="s">
        <v>515</v>
      </c>
      <c r="B81" t="s">
        <v>516</v>
      </c>
      <c r="C81" t="s">
        <v>10406</v>
      </c>
      <c r="D81" t="s">
        <v>106</v>
      </c>
      <c r="E81">
        <v>42132.693749999999</v>
      </c>
      <c r="F81">
        <v>1162.75</v>
      </c>
      <c r="G81">
        <v>102.76013732559301</v>
      </c>
      <c r="H81">
        <f>(Table2[[#This Row],[1Y Return vs Nifty]]-AVERAGE(Table2[1Y Return vs Nifty]))/_xlfn.STDEV.P(Table2[1Y Return vs Nifty])</f>
        <v>1.2817680418217166</v>
      </c>
      <c r="I81">
        <v>-17.284201251978601</v>
      </c>
      <c r="J81">
        <f>(Table2[[#This Row],[1M Return vs Nifty]]-AVERAGE(Table2[1M Return vs Nifty]))/_xlfn.STDEV.P(Table2[1M Return vs Nifty])</f>
        <v>-1.3637389149702526</v>
      </c>
      <c r="K81">
        <v>17.080071839781699</v>
      </c>
      <c r="L81">
        <f>(Table2[[#This Row],[6M Return vs Nifty]]-AVERAGE(Table2[6M Return vs Nifty]))/_xlfn.STDEV.P(Table2[6M Return vs Nifty])</f>
        <v>0.1156960257425856</v>
      </c>
      <c r="M81">
        <v>-9.6060654614177299</v>
      </c>
      <c r="N81">
        <f>(Table2[[#This Row],[1W Return vs Nifty]]-AVERAGE(Table2[1W Return vs Nifty]))/_xlfn.STDEV.P(Table2[1W Return vs Nifty])</f>
        <v>-1.2746283152737761</v>
      </c>
      <c r="O81">
        <v>1238</v>
      </c>
      <c r="P81">
        <v>1310.6659933743799</v>
      </c>
      <c r="Q81">
        <v>1138.49979187339</v>
      </c>
      <c r="R81">
        <v>25.5237851777058</v>
      </c>
      <c r="S81" s="2">
        <f>(Table2[[#This Row],[Close Price]]-Table2[[#This Row],[20D EMA]])/Table2[[#This Row],[20D EMA]]</f>
        <v>-6.0783521809369953E-2</v>
      </c>
      <c r="T81" s="2">
        <f>(Table2[[#This Row],[Close Price]]-Table2[[#This Row],[50D EMA]])/Table2[[#This Row],[50D EMA]]</f>
        <v>-0.11285559717129935</v>
      </c>
      <c r="U81" s="2">
        <f>(Table2[[#This Row],[Close Price]]-Table2[[#This Row],[200D EMA]])/Table2[[#This Row],[200D EMA]]</f>
        <v>2.130014278413396E-2</v>
      </c>
      <c r="V81">
        <v>0.47836722679989702</v>
      </c>
      <c r="W81">
        <v>1154.6500000000001</v>
      </c>
      <c r="X81">
        <v>1183</v>
      </c>
      <c r="Y81">
        <v>1154.6500000000001</v>
      </c>
      <c r="Z81">
        <v>1183</v>
      </c>
      <c r="AA81">
        <v>1096</v>
      </c>
      <c r="AB81">
        <v>1366</v>
      </c>
      <c r="AC81" s="2">
        <f>(Table2[[#This Row],[Close Price]]/Table2[[#This Row],[Day Low]])-1</f>
        <v>7.0151128047459821E-3</v>
      </c>
      <c r="AD81" s="2">
        <f>(Table2[[#This Row],[Day High]]/Table2[[#This Row],[Close Price]])-1</f>
        <v>1.7415609546334032E-2</v>
      </c>
      <c r="AE81" s="2">
        <f>(Table2[[#This Row],[Close Price]]/Table2[[#This Row],[Current Week Low]])-1</f>
        <v>7.0151128047459821E-3</v>
      </c>
      <c r="AF81" s="2">
        <f>(Table2[[#This Row],[Current Week High]]/Table2[[#This Row],[Close Price]])-1</f>
        <v>1.7415609546334032E-2</v>
      </c>
      <c r="AG81" s="2">
        <f>(Table2[[#This Row],[Close Price]]/Table2[[#This Row],[Current Month Low]])-1</f>
        <v>6.0903284671532942E-2</v>
      </c>
      <c r="AH81" s="2">
        <f>(Table2[[#This Row],[Current Month High]]/Table2[[#This Row],[Close Price]])-1</f>
        <v>0.17480111803913134</v>
      </c>
      <c r="AI81">
        <v>54.349602236078198</v>
      </c>
      <c r="AJ81">
        <v>158.388888888888</v>
      </c>
      <c r="AK81" t="str">
        <f>IF(AND(Table2[[#This Row],[20D EMA]]&gt;Table2[[#This Row],[50D EMA]],Table2[[#This Row],[50D EMA]]&gt;Table2[[#This Row],[200D EMA]]),"Uptrend","Downtrend/NoTrend")</f>
        <v>Downtrend/NoTrend</v>
      </c>
      <c r="AL81">
        <v>0</v>
      </c>
      <c r="AM81">
        <v>0</v>
      </c>
      <c r="AN81">
        <v>-11.4</v>
      </c>
      <c r="AO81" t="s">
        <v>10438</v>
      </c>
      <c r="AP81">
        <v>0.17791799660219201</v>
      </c>
      <c r="AQ81">
        <f>(Table2[[#This Row],[Sharpe Ratio]]-AVERAGE(Table2[Sharpe Ratio]))/_xlfn.STDEV.P(Table2[Sharpe Ratio])</f>
        <v>1.3132523265470315</v>
      </c>
      <c r="AR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81">
        <f>_xlfn.RANK.AVG(Table2[[#This Row],[1Y Return vs Nifty Z-Score]],Table2[1Y Return vs Nifty Z-Score])</f>
        <v>74</v>
      </c>
      <c r="AT81">
        <f>_xlfn.RANK.AVG(Table2[[#This Row],[6M Return vs Nifty Z-Score]],Table2[6M Return vs Nifty Z-Score])</f>
        <v>276</v>
      </c>
      <c r="AU81">
        <f>_xlfn.RANK.AVG(Table2[[#This Row],[Sharpe Ratio Z-Score]],Table2[Sharpe Ratio Z-Score])</f>
        <v>77</v>
      </c>
      <c r="AV81">
        <f>(Table2[[#This Row],[Rank 1Y]]+Table2[[#This Row],[Rank 6M]]+Table2[[#This Row],[Rank Sharpe]])/3</f>
        <v>142.33333333333334</v>
      </c>
    </row>
    <row r="82" spans="1:48" x14ac:dyDescent="0.3">
      <c r="A82" t="s">
        <v>557</v>
      </c>
      <c r="B82" t="s">
        <v>558</v>
      </c>
      <c r="C82" t="s">
        <v>10395</v>
      </c>
      <c r="D82" t="s">
        <v>407</v>
      </c>
      <c r="E82">
        <v>38034.324928100003</v>
      </c>
      <c r="F82">
        <v>2021.35</v>
      </c>
      <c r="G82">
        <v>40.253059274773904</v>
      </c>
      <c r="H82">
        <f>(Table2[[#This Row],[1Y Return vs Nifty]]-AVERAGE(Table2[1Y Return vs Nifty]))/_xlfn.STDEV.P(Table2[1Y Return vs Nifty])</f>
        <v>0.26000151051266418</v>
      </c>
      <c r="I82">
        <v>18.5829248698108</v>
      </c>
      <c r="J82">
        <f>(Table2[[#This Row],[1M Return vs Nifty]]-AVERAGE(Table2[1M Return vs Nifty]))/_xlfn.STDEV.P(Table2[1M Return vs Nifty])</f>
        <v>2.1002000022611034</v>
      </c>
      <c r="K82">
        <v>68.9797163706627</v>
      </c>
      <c r="L82">
        <f>(Table2[[#This Row],[6M Return vs Nifty]]-AVERAGE(Table2[6M Return vs Nifty]))/_xlfn.STDEV.P(Table2[6M Return vs Nifty])</f>
        <v>1.6807183788599189</v>
      </c>
      <c r="M82">
        <v>3.7513428064852601</v>
      </c>
      <c r="N82">
        <f>(Table2[[#This Row],[1W Return vs Nifty]]-AVERAGE(Table2[1W Return vs Nifty]))/_xlfn.STDEV.P(Table2[1W Return vs Nifty])</f>
        <v>1.2810742090277827</v>
      </c>
      <c r="O82">
        <v>1840.76</v>
      </c>
      <c r="P82">
        <v>1674.9044072725801</v>
      </c>
      <c r="Q82">
        <v>1329.8914447209099</v>
      </c>
      <c r="R82">
        <v>79.754663812163201</v>
      </c>
      <c r="S82" s="2">
        <f>(Table2[[#This Row],[Close Price]]-Table2[[#This Row],[20D EMA]])/Table2[[#This Row],[20D EMA]]</f>
        <v>9.8106216997327148E-2</v>
      </c>
      <c r="T82" s="2">
        <f>(Table2[[#This Row],[Close Price]]-Table2[[#This Row],[50D EMA]])/Table2[[#This Row],[50D EMA]]</f>
        <v>0.20684499439079806</v>
      </c>
      <c r="U82" s="2">
        <f>(Table2[[#This Row],[Close Price]]-Table2[[#This Row],[200D EMA]])/Table2[[#This Row],[200D EMA]]</f>
        <v>0.51993608803476365</v>
      </c>
      <c r="V82">
        <v>0.63881768572477904</v>
      </c>
      <c r="W82">
        <v>2012</v>
      </c>
      <c r="X82">
        <v>2099</v>
      </c>
      <c r="Y82">
        <v>2012</v>
      </c>
      <c r="Z82">
        <v>2099</v>
      </c>
      <c r="AA82">
        <v>1612</v>
      </c>
      <c r="AB82">
        <v>2099</v>
      </c>
      <c r="AC82" s="2">
        <f>(Table2[[#This Row],[Close Price]]/Table2[[#This Row],[Day Low]])-1</f>
        <v>4.6471172962225804E-3</v>
      </c>
      <c r="AD82" s="2">
        <f>(Table2[[#This Row],[Day High]]/Table2[[#This Row],[Close Price]])-1</f>
        <v>3.8414920721300261E-2</v>
      </c>
      <c r="AE82" s="2">
        <f>(Table2[[#This Row],[Close Price]]/Table2[[#This Row],[Current Week Low]])-1</f>
        <v>4.6471172962225804E-3</v>
      </c>
      <c r="AF82" s="2">
        <f>(Table2[[#This Row],[Current Week High]]/Table2[[#This Row],[Close Price]])-1</f>
        <v>3.8414920721300261E-2</v>
      </c>
      <c r="AG82" s="2">
        <f>(Table2[[#This Row],[Close Price]]/Table2[[#This Row],[Current Month Low]])-1</f>
        <v>0.25393920595533492</v>
      </c>
      <c r="AH82" s="2">
        <f>(Table2[[#This Row],[Current Month High]]/Table2[[#This Row],[Close Price]])-1</f>
        <v>3.8414920721300261E-2</v>
      </c>
      <c r="AI82">
        <v>3.8414920721300199</v>
      </c>
      <c r="AJ82">
        <v>110.31630423473101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0.33</v>
      </c>
      <c r="AM82" t="s">
        <v>10439</v>
      </c>
      <c r="AN82">
        <v>10.96</v>
      </c>
      <c r="AO82" t="s">
        <v>10439</v>
      </c>
      <c r="AP82">
        <v>0.13505508699428401</v>
      </c>
      <c r="AQ82">
        <f>(Table2[[#This Row],[Sharpe Ratio]]-AVERAGE(Table2[Sharpe Ratio]))/_xlfn.STDEV.P(Table2[Sharpe Ratio])</f>
        <v>0.81707991600089458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6.1390740166623639</v>
      </c>
      <c r="AS82">
        <f>_xlfn.RANK.AVG(Table2[[#This Row],[1Y Return vs Nifty Z-Score]],Table2[1Y Return vs Nifty Z-Score])</f>
        <v>234</v>
      </c>
      <c r="AT82">
        <f>_xlfn.RANK.AVG(Table2[[#This Row],[6M Return vs Nifty Z-Score]],Table2[6M Return vs Nifty Z-Score])</f>
        <v>50</v>
      </c>
      <c r="AU82">
        <f>_xlfn.RANK.AVG(Table2[[#This Row],[Sharpe Ratio Z-Score]],Table2[Sharpe Ratio Z-Score])</f>
        <v>143</v>
      </c>
      <c r="AV82">
        <f>(Table2[[#This Row],[Rank 1Y]]+Table2[[#This Row],[Rank 6M]]+Table2[[#This Row],[Rank Sharpe]])/3</f>
        <v>142.33333333333334</v>
      </c>
    </row>
    <row r="83" spans="1:48" x14ac:dyDescent="0.3">
      <c r="A83" t="s">
        <v>894</v>
      </c>
      <c r="B83" t="s">
        <v>895</v>
      </c>
      <c r="C83" t="s">
        <v>10406</v>
      </c>
      <c r="D83" t="s">
        <v>772</v>
      </c>
      <c r="E83">
        <v>17781.65095788</v>
      </c>
      <c r="F83">
        <v>1317.9</v>
      </c>
      <c r="G83">
        <v>42.137561070490001</v>
      </c>
      <c r="H83">
        <f>(Table2[[#This Row],[1Y Return vs Nifty]]-AVERAGE(Table2[1Y Return vs Nifty]))/_xlfn.STDEV.P(Table2[1Y Return vs Nifty])</f>
        <v>0.29080635570938002</v>
      </c>
      <c r="I83">
        <v>-11.522827143154601</v>
      </c>
      <c r="J83">
        <f>(Table2[[#This Row],[1M Return vs Nifty]]-AVERAGE(Table2[1M Return vs Nifty]))/_xlfn.STDEV.P(Table2[1M Return vs Nifty])</f>
        <v>-0.80732277154914356</v>
      </c>
      <c r="K83">
        <v>27.842612224250502</v>
      </c>
      <c r="L83">
        <f>(Table2[[#This Row],[6M Return vs Nifty]]-AVERAGE(Table2[6M Return vs Nifty]))/_xlfn.STDEV.P(Table2[6M Return vs Nifty])</f>
        <v>0.44023806124727027</v>
      </c>
      <c r="M83">
        <v>-5.0244733697591899</v>
      </c>
      <c r="N83">
        <f>(Table2[[#This Row],[1W Return vs Nifty]]-AVERAGE(Table2[1W Return vs Nifty]))/_xlfn.STDEV.P(Table2[1W Return vs Nifty])</f>
        <v>-0.39802214743594599</v>
      </c>
      <c r="O83">
        <v>1361.12</v>
      </c>
      <c r="P83">
        <v>1416.4803037542399</v>
      </c>
      <c r="Q83">
        <v>1223.56901770117</v>
      </c>
      <c r="R83">
        <v>43.7673930068744</v>
      </c>
      <c r="S83" s="2">
        <f>(Table2[[#This Row],[Close Price]]-Table2[[#This Row],[20D EMA]])/Table2[[#This Row],[20D EMA]]</f>
        <v>-3.1753262019513201E-2</v>
      </c>
      <c r="T83" s="2">
        <f>(Table2[[#This Row],[Close Price]]-Table2[[#This Row],[50D EMA]])/Table2[[#This Row],[50D EMA]]</f>
        <v>-6.9595252043365904E-2</v>
      </c>
      <c r="U83" s="2">
        <f>(Table2[[#This Row],[Close Price]]-Table2[[#This Row],[200D EMA]])/Table2[[#This Row],[200D EMA]]</f>
        <v>7.7094941874270642E-2</v>
      </c>
      <c r="V83">
        <v>0.42616486863338698</v>
      </c>
      <c r="W83">
        <v>1307</v>
      </c>
      <c r="X83">
        <v>1338.3</v>
      </c>
      <c r="Y83">
        <v>1307</v>
      </c>
      <c r="Z83">
        <v>1338.3</v>
      </c>
      <c r="AA83">
        <v>1222.0999999999999</v>
      </c>
      <c r="AB83">
        <v>1468.5</v>
      </c>
      <c r="AC83" s="2">
        <f>(Table2[[#This Row],[Close Price]]/Table2[[#This Row],[Day Low]])-1</f>
        <v>8.3397092578425536E-3</v>
      </c>
      <c r="AD83" s="2">
        <f>(Table2[[#This Row],[Day High]]/Table2[[#This Row],[Close Price]])-1</f>
        <v>1.5479171409059855E-2</v>
      </c>
      <c r="AE83" s="2">
        <f>(Table2[[#This Row],[Close Price]]/Table2[[#This Row],[Current Week Low]])-1</f>
        <v>8.3397092578425536E-3</v>
      </c>
      <c r="AF83" s="2">
        <f>(Table2[[#This Row],[Current Week High]]/Table2[[#This Row],[Close Price]])-1</f>
        <v>1.5479171409059855E-2</v>
      </c>
      <c r="AG83" s="2">
        <f>(Table2[[#This Row],[Close Price]]/Table2[[#This Row],[Current Month Low]])-1</f>
        <v>7.8389657147533098E-2</v>
      </c>
      <c r="AH83" s="2">
        <f>(Table2[[#This Row],[Current Month High]]/Table2[[#This Row],[Close Price]])-1</f>
        <v>0.11427270657864774</v>
      </c>
      <c r="AI83">
        <v>43.937324531451502</v>
      </c>
      <c r="AJ83">
        <v>87.654848355403601</v>
      </c>
      <c r="AK83" t="str">
        <f>IF(AND(Table2[[#This Row],[20D EMA]]&gt;Table2[[#This Row],[50D EMA]],Table2[[#This Row],[50D EMA]]&gt;Table2[[#This Row],[200D EMA]]),"Uptrend","Downtrend/NoTrend")</f>
        <v>Downtrend/NoTrend</v>
      </c>
      <c r="AL83">
        <v>-0.3</v>
      </c>
      <c r="AM83" t="s">
        <v>10438</v>
      </c>
      <c r="AN83">
        <v>-6.72</v>
      </c>
      <c r="AO83" t="s">
        <v>10438</v>
      </c>
      <c r="AP83">
        <v>0.23762861418874601</v>
      </c>
      <c r="AQ83">
        <f>(Table2[[#This Row],[Sharpe Ratio]]-AVERAGE(Table2[Sharpe Ratio]))/_xlfn.STDEV.P(Table2[Sharpe Ratio])</f>
        <v>2.0044504121210696</v>
      </c>
      <c r="AR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83">
        <f>_xlfn.RANK.AVG(Table2[[#This Row],[1Y Return vs Nifty Z-Score]],Table2[1Y Return vs Nifty Z-Score])</f>
        <v>227</v>
      </c>
      <c r="AT83">
        <f>_xlfn.RANK.AVG(Table2[[#This Row],[6M Return vs Nifty Z-Score]],Table2[6M Return vs Nifty Z-Score])</f>
        <v>183</v>
      </c>
      <c r="AU83">
        <f>_xlfn.RANK.AVG(Table2[[#This Row],[Sharpe Ratio Z-Score]],Table2[Sharpe Ratio Z-Score])</f>
        <v>17</v>
      </c>
      <c r="AV83">
        <f>(Table2[[#This Row],[Rank 1Y]]+Table2[[#This Row],[Rank 6M]]+Table2[[#This Row],[Rank Sharpe]])/3</f>
        <v>142.33333333333334</v>
      </c>
    </row>
    <row r="84" spans="1:48" x14ac:dyDescent="0.3">
      <c r="A84" t="s">
        <v>240</v>
      </c>
      <c r="B84" t="s">
        <v>241</v>
      </c>
      <c r="C84" t="s">
        <v>10406</v>
      </c>
      <c r="D84" t="s">
        <v>164</v>
      </c>
      <c r="E84">
        <v>114101.63621709999</v>
      </c>
      <c r="F84">
        <v>773.95</v>
      </c>
      <c r="G84">
        <v>46.302143807967397</v>
      </c>
      <c r="H84">
        <f>(Table2[[#This Row],[1Y Return vs Nifty]]-AVERAGE(Table2[1Y Return vs Nifty]))/_xlfn.STDEV.P(Table2[1Y Return vs Nifty])</f>
        <v>0.35888234631259258</v>
      </c>
      <c r="I84">
        <v>-3.95667992415382</v>
      </c>
      <c r="J84">
        <f>(Table2[[#This Row],[1M Return vs Nifty]]-AVERAGE(Table2[1M Return vs Nifty]))/_xlfn.STDEV.P(Table2[1M Return vs Nifty])</f>
        <v>-7.6607081744357708E-2</v>
      </c>
      <c r="K84">
        <v>25.380331846168399</v>
      </c>
      <c r="L84">
        <f>(Table2[[#This Row],[6M Return vs Nifty]]-AVERAGE(Table2[6M Return vs Nifty]))/_xlfn.STDEV.P(Table2[6M Return vs Nifty])</f>
        <v>0.36598853861233605</v>
      </c>
      <c r="M84">
        <v>1.7817392989752101</v>
      </c>
      <c r="N84">
        <f>(Table2[[#This Row],[1W Return vs Nifty]]-AVERAGE(Table2[1W Return vs Nifty]))/_xlfn.STDEV.P(Table2[1W Return vs Nifty])</f>
        <v>0.90422560523745354</v>
      </c>
      <c r="O84">
        <v>719.94</v>
      </c>
      <c r="P84">
        <v>706.94545934119196</v>
      </c>
      <c r="Q84">
        <v>601.70752828810305</v>
      </c>
      <c r="R84">
        <v>68.586183250489299</v>
      </c>
      <c r="S84" s="2">
        <f>(Table2[[#This Row],[Close Price]]-Table2[[#This Row],[20D EMA]])/Table2[[#This Row],[20D EMA]]</f>
        <v>7.502014056726948E-2</v>
      </c>
      <c r="T84" s="2">
        <f>(Table2[[#This Row],[Close Price]]-Table2[[#This Row],[50D EMA]])/Table2[[#This Row],[50D EMA]]</f>
        <v>9.4780353665826128E-2</v>
      </c>
      <c r="U84" s="2">
        <f>(Table2[[#This Row],[Close Price]]-Table2[[#This Row],[200D EMA]])/Table2[[#This Row],[200D EMA]]</f>
        <v>0.28625613543832168</v>
      </c>
      <c r="V84">
        <v>1.21223621950752</v>
      </c>
      <c r="W84">
        <v>743.1</v>
      </c>
      <c r="X84">
        <v>776.5</v>
      </c>
      <c r="Y84">
        <v>743.1</v>
      </c>
      <c r="Z84">
        <v>776.5</v>
      </c>
      <c r="AA84">
        <v>658.75</v>
      </c>
      <c r="AB84">
        <v>776.5</v>
      </c>
      <c r="AC84" s="2">
        <f>(Table2[[#This Row],[Close Price]]/Table2[[#This Row],[Day Low]])-1</f>
        <v>4.1515273852778867E-2</v>
      </c>
      <c r="AD84" s="2">
        <f>(Table2[[#This Row],[Day High]]/Table2[[#This Row],[Close Price]])-1</f>
        <v>3.29478648491488E-3</v>
      </c>
      <c r="AE84" s="2">
        <f>(Table2[[#This Row],[Close Price]]/Table2[[#This Row],[Current Week Low]])-1</f>
        <v>4.1515273852778867E-2</v>
      </c>
      <c r="AF84" s="2">
        <f>(Table2[[#This Row],[Current Week High]]/Table2[[#This Row],[Close Price]])-1</f>
        <v>3.29478648491488E-3</v>
      </c>
      <c r="AG84" s="2">
        <f>(Table2[[#This Row],[Close Price]]/Table2[[#This Row],[Current Month Low]])-1</f>
        <v>0.17487666034155613</v>
      </c>
      <c r="AH84" s="2">
        <f>(Table2[[#This Row],[Current Month High]]/Table2[[#This Row],[Close Price]])-1</f>
        <v>3.29478648491488E-3</v>
      </c>
      <c r="AI84">
        <v>1.26623166871244</v>
      </c>
      <c r="AJ84">
        <v>115.464922048997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0.02</v>
      </c>
      <c r="AM84" t="s">
        <v>10439</v>
      </c>
      <c r="AN84">
        <v>12.57</v>
      </c>
      <c r="AO84" t="s">
        <v>10439</v>
      </c>
      <c r="AP84">
        <v>0.22206660587342</v>
      </c>
      <c r="AQ84">
        <f>(Table2[[#This Row],[Sharpe Ratio]]-AVERAGE(Table2[Sharpe Ratio]))/_xlfn.STDEV.P(Table2[Sharpe Ratio])</f>
        <v>1.8243077375012915</v>
      </c>
      <c r="AR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3.3767971459193156</v>
      </c>
      <c r="AS84">
        <f>_xlfn.RANK.AVG(Table2[[#This Row],[1Y Return vs Nifty Z-Score]],Table2[1Y Return vs Nifty Z-Score])</f>
        <v>205</v>
      </c>
      <c r="AT84">
        <f>_xlfn.RANK.AVG(Table2[[#This Row],[6M Return vs Nifty Z-Score]],Table2[6M Return vs Nifty Z-Score])</f>
        <v>203</v>
      </c>
      <c r="AU84">
        <f>_xlfn.RANK.AVG(Table2[[#This Row],[Sharpe Ratio Z-Score]],Table2[Sharpe Ratio Z-Score])</f>
        <v>22</v>
      </c>
      <c r="AV84">
        <f>(Table2[[#This Row],[Rank 1Y]]+Table2[[#This Row],[Rank 6M]]+Table2[[#This Row],[Rank Sharpe]])/3</f>
        <v>143.33333333333334</v>
      </c>
    </row>
    <row r="85" spans="1:48" x14ac:dyDescent="0.3">
      <c r="A85" t="s">
        <v>1634</v>
      </c>
      <c r="B85" t="s">
        <v>1635</v>
      </c>
      <c r="C85" t="s">
        <v>10403</v>
      </c>
      <c r="D85" t="s">
        <v>138</v>
      </c>
      <c r="E85">
        <v>5617.5</v>
      </c>
      <c r="F85">
        <v>9284.85</v>
      </c>
      <c r="G85">
        <v>68.512332624724607</v>
      </c>
      <c r="H85">
        <f>(Table2[[#This Row],[1Y Return vs Nifty]]-AVERAGE(Table2[1Y Return vs Nifty]))/_xlfn.STDEV.P(Table2[1Y Return vs Nifty])</f>
        <v>0.72193927193894958</v>
      </c>
      <c r="I85">
        <v>19.841414522616901</v>
      </c>
      <c r="J85">
        <f>(Table2[[#This Row],[1M Return vs Nifty]]-AVERAGE(Table2[1M Return vs Nifty]))/_xlfn.STDEV.P(Table2[1M Return vs Nifty])</f>
        <v>2.2217411391362916</v>
      </c>
      <c r="K85">
        <v>42.610953043033703</v>
      </c>
      <c r="L85">
        <f>(Table2[[#This Row],[6M Return vs Nifty]]-AVERAGE(Table2[6M Return vs Nifty]))/_xlfn.STDEV.P(Table2[6M Return vs Nifty])</f>
        <v>0.88557412681701464</v>
      </c>
      <c r="M85">
        <v>10.8908313513134</v>
      </c>
      <c r="N85">
        <f>(Table2[[#This Row],[1W Return vs Nifty]]-AVERAGE(Table2[1W Return vs Nifty]))/_xlfn.STDEV.P(Table2[1W Return vs Nifty])</f>
        <v>2.6470883736231938</v>
      </c>
      <c r="O85">
        <v>9124.92</v>
      </c>
      <c r="P85">
        <v>7895.2253558640796</v>
      </c>
      <c r="Q85">
        <v>6870.7880852464696</v>
      </c>
      <c r="R85">
        <v>82.573494130424706</v>
      </c>
      <c r="S85" s="2">
        <f>(Table2[[#This Row],[Close Price]]-Table2[[#This Row],[20D EMA]])/Table2[[#This Row],[20D EMA]]</f>
        <v>1.7526729001459771E-2</v>
      </c>
      <c r="T85" s="2">
        <f>(Table2[[#This Row],[Close Price]]-Table2[[#This Row],[50D EMA]])/Table2[[#This Row],[50D EMA]]</f>
        <v>0.17600823048119768</v>
      </c>
      <c r="U85" s="2">
        <f>(Table2[[#This Row],[Close Price]]-Table2[[#This Row],[200D EMA]])/Table2[[#This Row],[200D EMA]]</f>
        <v>0.35135153126570828</v>
      </c>
      <c r="V85">
        <v>1.6197151989068701</v>
      </c>
      <c r="W85">
        <v>9225</v>
      </c>
      <c r="X85">
        <v>9231.5499999999993</v>
      </c>
      <c r="Y85">
        <v>9535.5499999999993</v>
      </c>
      <c r="Z85">
        <v>9231.5499999999993</v>
      </c>
      <c r="AA85">
        <v>9535.5499999999993</v>
      </c>
      <c r="AB85">
        <v>7645.05</v>
      </c>
      <c r="AC85" s="2">
        <f>(Table2[[#This Row],[Close Price]]/Table2[[#This Row],[Day Low]])-1</f>
        <v>6.4878048780487863E-3</v>
      </c>
      <c r="AD85" s="2">
        <f>(Table2[[#This Row],[Day High]]/Table2[[#This Row],[Close Price]])-1</f>
        <v>-5.7405343112706397E-3</v>
      </c>
      <c r="AE85" s="2">
        <f>(Table2[[#This Row],[Close Price]]/Table2[[#This Row],[Current Week Low]])-1</f>
        <v>-2.6291089659222444E-2</v>
      </c>
      <c r="AF85" s="2">
        <f>(Table2[[#This Row],[Current Week High]]/Table2[[#This Row],[Close Price]])-1</f>
        <v>-5.7405343112706397E-3</v>
      </c>
      <c r="AG85" s="2">
        <f>(Table2[[#This Row],[Close Price]]/Table2[[#This Row],[Current Month Low]])-1</f>
        <v>-2.6291089659222444E-2</v>
      </c>
      <c r="AH85" s="2">
        <f>(Table2[[#This Row],[Current Month High]]/Table2[[#This Row],[Close Price]])-1</f>
        <v>-0.17661028449571081</v>
      </c>
      <c r="AI85">
        <v>2.8557273407755699</v>
      </c>
      <c r="AJ85">
        <v>101.99606226408901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0.32</v>
      </c>
      <c r="AM85" t="s">
        <v>10439</v>
      </c>
      <c r="AN85">
        <v>17.079999999999998</v>
      </c>
      <c r="AO85" t="s">
        <v>10439</v>
      </c>
      <c r="AP85">
        <v>0.124040765523735</v>
      </c>
      <c r="AQ85">
        <f>(Table2[[#This Row],[Sharpe Ratio]]-AVERAGE(Table2[Sharpe Ratio]))/_xlfn.STDEV.P(Table2[Sharpe Ratio])</f>
        <v>0.68958034855286232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7.165923260068312</v>
      </c>
      <c r="AS85">
        <f>_xlfn.RANK.AVG(Table2[[#This Row],[1Y Return vs Nifty Z-Score]],Table2[1Y Return vs Nifty Z-Score])</f>
        <v>132</v>
      </c>
      <c r="AT85">
        <f>_xlfn.RANK.AVG(Table2[[#This Row],[6M Return vs Nifty Z-Score]],Table2[6M Return vs Nifty Z-Score])</f>
        <v>118</v>
      </c>
      <c r="AU85">
        <f>_xlfn.RANK.AVG(Table2[[#This Row],[Sharpe Ratio Z-Score]],Table2[Sharpe Ratio Z-Score])</f>
        <v>182</v>
      </c>
      <c r="AV85">
        <f>(Table2[[#This Row],[Rank 1Y]]+Table2[[#This Row],[Rank 6M]]+Table2[[#This Row],[Rank Sharpe]])/3</f>
        <v>144</v>
      </c>
    </row>
    <row r="86" spans="1:48" x14ac:dyDescent="0.3">
      <c r="A86" t="s">
        <v>207</v>
      </c>
      <c r="B86" t="s">
        <v>208</v>
      </c>
      <c r="C86" t="s">
        <v>10401</v>
      </c>
      <c r="D86" t="s">
        <v>86</v>
      </c>
      <c r="E86">
        <v>133765.52781783999</v>
      </c>
      <c r="F86">
        <v>2845.2</v>
      </c>
      <c r="G86">
        <v>55.8911890544491</v>
      </c>
      <c r="H86">
        <f>(Table2[[#This Row],[1Y Return vs Nifty]]-AVERAGE(Table2[1Y Return vs Nifty]))/_xlfn.STDEV.P(Table2[1Y Return vs Nifty])</f>
        <v>0.51562884295889955</v>
      </c>
      <c r="I86">
        <v>-3.0780209041170501</v>
      </c>
      <c r="J86">
        <f>(Table2[[#This Row],[1M Return vs Nifty]]-AVERAGE(Table2[1M Return vs Nifty]))/_xlfn.STDEV.P(Table2[1M Return vs Nifty])</f>
        <v>8.2511576402782127E-3</v>
      </c>
      <c r="K86">
        <v>19.2062034435097</v>
      </c>
      <c r="L86">
        <f>(Table2[[#This Row],[6M Return vs Nifty]]-AVERAGE(Table2[6M Return vs Nifty]))/_xlfn.STDEV.P(Table2[6M Return vs Nifty])</f>
        <v>0.17980905610300843</v>
      </c>
      <c r="M86">
        <v>-3.0729496109575001</v>
      </c>
      <c r="N86">
        <f>(Table2[[#This Row],[1W Return vs Nifty]]-AVERAGE(Table2[1W Return vs Nifty]))/_xlfn.STDEV.P(Table2[1W Return vs Nifty])</f>
        <v>-2.463278203123442E-2</v>
      </c>
      <c r="O86">
        <v>2771.49</v>
      </c>
      <c r="P86">
        <v>2656.9927878670501</v>
      </c>
      <c r="Q86">
        <v>2260.7203576943398</v>
      </c>
      <c r="R86">
        <v>60.060968155146902</v>
      </c>
      <c r="S86" s="2">
        <f>(Table2[[#This Row],[Close Price]]-Table2[[#This Row],[20D EMA]])/Table2[[#This Row],[20D EMA]]</f>
        <v>2.6595802257991203E-2</v>
      </c>
      <c r="T86" s="2">
        <f>(Table2[[#This Row],[Close Price]]-Table2[[#This Row],[50D EMA]])/Table2[[#This Row],[50D EMA]]</f>
        <v>7.0834671811072752E-2</v>
      </c>
      <c r="U86" s="2">
        <f>(Table2[[#This Row],[Close Price]]-Table2[[#This Row],[200D EMA]])/Table2[[#This Row],[200D EMA]]</f>
        <v>0.25853690409624935</v>
      </c>
      <c r="V86">
        <v>0.64476126659058097</v>
      </c>
      <c r="W86">
        <v>2813.45</v>
      </c>
      <c r="X86">
        <v>2879</v>
      </c>
      <c r="Y86">
        <v>2813.45</v>
      </c>
      <c r="Z86">
        <v>2879</v>
      </c>
      <c r="AA86">
        <v>2716.05</v>
      </c>
      <c r="AB86">
        <v>2879</v>
      </c>
      <c r="AC86" s="2">
        <f>(Table2[[#This Row],[Close Price]]/Table2[[#This Row],[Day Low]])-1</f>
        <v>1.1285077040644076E-2</v>
      </c>
      <c r="AD86" s="2">
        <f>(Table2[[#This Row],[Day High]]/Table2[[#This Row],[Close Price]])-1</f>
        <v>1.1879656966118368E-2</v>
      </c>
      <c r="AE86" s="2">
        <f>(Table2[[#This Row],[Close Price]]/Table2[[#This Row],[Current Week Low]])-1</f>
        <v>1.1285077040644076E-2</v>
      </c>
      <c r="AF86" s="2">
        <f>(Table2[[#This Row],[Current Week High]]/Table2[[#This Row],[Close Price]])-1</f>
        <v>1.1879656966118368E-2</v>
      </c>
      <c r="AG86" s="2">
        <f>(Table2[[#This Row],[Close Price]]/Table2[[#This Row],[Current Month Low]])-1</f>
        <v>4.7550671011211021E-2</v>
      </c>
      <c r="AH86" s="2">
        <f>(Table2[[#This Row],[Current Month High]]/Table2[[#This Row],[Close Price]])-1</f>
        <v>1.1879656966118368E-2</v>
      </c>
      <c r="AI86">
        <v>1.1879656966118299</v>
      </c>
      <c r="AJ86">
        <v>91.042771771973307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0.14000000000000001</v>
      </c>
      <c r="AM86" t="s">
        <v>10439</v>
      </c>
      <c r="AN86">
        <v>3.02</v>
      </c>
      <c r="AO86" t="s">
        <v>10439</v>
      </c>
      <c r="AP86">
        <v>0.27335432383340802</v>
      </c>
      <c r="AQ86">
        <f>(Table2[[#This Row],[Sharpe Ratio]]-AVERAGE(Table2[Sharpe Ratio]))/_xlfn.STDEV.P(Table2[Sharpe Ratio])</f>
        <v>2.4180040330724797</v>
      </c>
      <c r="AR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3.0970603077434316</v>
      </c>
      <c r="AS86">
        <f>_xlfn.RANK.AVG(Table2[[#This Row],[1Y Return vs Nifty Z-Score]],Table2[1Y Return vs Nifty Z-Score])</f>
        <v>169</v>
      </c>
      <c r="AT86">
        <f>_xlfn.RANK.AVG(Table2[[#This Row],[6M Return vs Nifty Z-Score]],Table2[6M Return vs Nifty Z-Score])</f>
        <v>258</v>
      </c>
      <c r="AU86">
        <f>_xlfn.RANK.AVG(Table2[[#This Row],[Sharpe Ratio Z-Score]],Table2[Sharpe Ratio Z-Score])</f>
        <v>6</v>
      </c>
      <c r="AV86">
        <f>(Table2[[#This Row],[Rank 1Y]]+Table2[[#This Row],[Rank 6M]]+Table2[[#This Row],[Rank Sharpe]])/3</f>
        <v>144.33333333333334</v>
      </c>
    </row>
    <row r="87" spans="1:48" x14ac:dyDescent="0.3">
      <c r="A87" t="s">
        <v>559</v>
      </c>
      <c r="B87" t="s">
        <v>560</v>
      </c>
      <c r="C87" t="s">
        <v>10406</v>
      </c>
      <c r="D87" t="s">
        <v>215</v>
      </c>
      <c r="E87">
        <v>37829.916542275001</v>
      </c>
      <c r="F87">
        <v>9806.85</v>
      </c>
      <c r="G87">
        <v>48.466800620784902</v>
      </c>
      <c r="H87">
        <f>(Table2[[#This Row],[1Y Return vs Nifty]]-AVERAGE(Table2[1Y Return vs Nifty]))/_xlfn.STDEV.P(Table2[1Y Return vs Nifty])</f>
        <v>0.39426672120384648</v>
      </c>
      <c r="I87">
        <v>6.5569487361752401</v>
      </c>
      <c r="J87">
        <f>(Table2[[#This Row],[1M Return vs Nifty]]-AVERAGE(Table2[1M Return vs Nifty]))/_xlfn.STDEV.P(Table2[1M Return vs Nifty])</f>
        <v>0.93876748030365642</v>
      </c>
      <c r="K87">
        <v>21.708819789519801</v>
      </c>
      <c r="L87">
        <f>(Table2[[#This Row],[6M Return vs Nifty]]-AVERAGE(Table2[6M Return vs Nifty]))/_xlfn.STDEV.P(Table2[6M Return vs Nifty])</f>
        <v>0.25527490096929012</v>
      </c>
      <c r="M87">
        <v>-10.752626998486599</v>
      </c>
      <c r="N87">
        <f>(Table2[[#This Row],[1W Return vs Nifty]]-AVERAGE(Table2[1W Return vs Nifty]))/_xlfn.STDEV.P(Table2[1W Return vs Nifty])</f>
        <v>-1.4940024749747445</v>
      </c>
      <c r="O87">
        <v>9502.8700000000008</v>
      </c>
      <c r="P87">
        <v>9021.0095768366391</v>
      </c>
      <c r="Q87">
        <v>7500.9898728203998</v>
      </c>
      <c r="R87">
        <v>43.392877885633197</v>
      </c>
      <c r="S87" s="2">
        <f>(Table2[[#This Row],[Close Price]]-Table2[[#This Row],[20D EMA]])/Table2[[#This Row],[20D EMA]]</f>
        <v>3.1988230923920828E-2</v>
      </c>
      <c r="T87" s="2">
        <f>(Table2[[#This Row],[Close Price]]-Table2[[#This Row],[50D EMA]])/Table2[[#This Row],[50D EMA]]</f>
        <v>8.711224796625576E-2</v>
      </c>
      <c r="U87" s="2">
        <f>(Table2[[#This Row],[Close Price]]-Table2[[#This Row],[200D EMA]])/Table2[[#This Row],[200D EMA]]</f>
        <v>0.30740744438741507</v>
      </c>
      <c r="V87">
        <v>1.2782088989955001</v>
      </c>
      <c r="W87">
        <v>9370.85</v>
      </c>
      <c r="X87">
        <v>9830.0499999999993</v>
      </c>
      <c r="Y87">
        <v>9370.85</v>
      </c>
      <c r="Z87">
        <v>9830.0499999999993</v>
      </c>
      <c r="AA87">
        <v>8716.4</v>
      </c>
      <c r="AB87">
        <v>10624.8</v>
      </c>
      <c r="AC87" s="2">
        <f>(Table2[[#This Row],[Close Price]]/Table2[[#This Row],[Day Low]])-1</f>
        <v>4.6527262734970654E-2</v>
      </c>
      <c r="AD87" s="2">
        <f>(Table2[[#This Row],[Day High]]/Table2[[#This Row],[Close Price]])-1</f>
        <v>2.3656933673910086E-3</v>
      </c>
      <c r="AE87" s="2">
        <f>(Table2[[#This Row],[Close Price]]/Table2[[#This Row],[Current Week Low]])-1</f>
        <v>4.6527262734970654E-2</v>
      </c>
      <c r="AF87" s="2">
        <f>(Table2[[#This Row],[Current Week High]]/Table2[[#This Row],[Close Price]])-1</f>
        <v>2.3656933673910086E-3</v>
      </c>
      <c r="AG87" s="2">
        <f>(Table2[[#This Row],[Close Price]]/Table2[[#This Row],[Current Month Low]])-1</f>
        <v>0.12510325363682262</v>
      </c>
      <c r="AH87" s="2">
        <f>(Table2[[#This Row],[Current Month High]]/Table2[[#This Row],[Close Price]])-1</f>
        <v>8.3405986631792883E-2</v>
      </c>
      <c r="AI87">
        <v>8.3405986631792892</v>
      </c>
      <c r="AJ87">
        <v>115.741423118805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0.09</v>
      </c>
      <c r="AM87" t="s">
        <v>10439</v>
      </c>
      <c r="AN87">
        <v>8.7899999999999991</v>
      </c>
      <c r="AO87" t="s">
        <v>10439</v>
      </c>
      <c r="AP87">
        <v>0.28178983010485997</v>
      </c>
      <c r="AQ87">
        <f>(Table2[[#This Row],[Sharpe Ratio]]-AVERAGE(Table2[Sharpe Ratio]))/_xlfn.STDEV.P(Table2[Sharpe Ratio])</f>
        <v>2.5156517550579971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2.6099583825600452</v>
      </c>
      <c r="AS87">
        <f>_xlfn.RANK.AVG(Table2[[#This Row],[1Y Return vs Nifty Z-Score]],Table2[1Y Return vs Nifty Z-Score])</f>
        <v>194</v>
      </c>
      <c r="AT87">
        <f>_xlfn.RANK.AVG(Table2[[#This Row],[6M Return vs Nifty Z-Score]],Table2[6M Return vs Nifty Z-Score])</f>
        <v>238</v>
      </c>
      <c r="AU87">
        <f>_xlfn.RANK.AVG(Table2[[#This Row],[Sharpe Ratio Z-Score]],Table2[Sharpe Ratio Z-Score])</f>
        <v>4</v>
      </c>
      <c r="AV87">
        <f>(Table2[[#This Row],[Rank 1Y]]+Table2[[#This Row],[Rank 6M]]+Table2[[#This Row],[Rank Sharpe]])/3</f>
        <v>145.33333333333334</v>
      </c>
    </row>
    <row r="88" spans="1:48" x14ac:dyDescent="0.3">
      <c r="A88" t="s">
        <v>1086</v>
      </c>
      <c r="B88" t="s">
        <v>1087</v>
      </c>
      <c r="C88" t="s">
        <v>10406</v>
      </c>
      <c r="D88" t="s">
        <v>259</v>
      </c>
      <c r="E88">
        <v>12379.26096406</v>
      </c>
      <c r="F88">
        <v>1841.6</v>
      </c>
      <c r="G88">
        <v>69.513146999955495</v>
      </c>
      <c r="H88">
        <f>(Table2[[#This Row],[1Y Return vs Nifty]]-AVERAGE(Table2[1Y Return vs Nifty]))/_xlfn.STDEV.P(Table2[1Y Return vs Nifty])</f>
        <v>0.73829899734208726</v>
      </c>
      <c r="I88">
        <v>3.4909020995911599</v>
      </c>
      <c r="J88">
        <f>(Table2[[#This Row],[1M Return vs Nifty]]-AVERAGE(Table2[1M Return vs Nifty]))/_xlfn.STDEV.P(Table2[1M Return vs Nifty])</f>
        <v>0.64265793892454226</v>
      </c>
      <c r="K88">
        <v>32.4385863124404</v>
      </c>
      <c r="L88">
        <f>(Table2[[#This Row],[6M Return vs Nifty]]-AVERAGE(Table2[6M Return vs Nifty]))/_xlfn.STDEV.P(Table2[6M Return vs Nifty])</f>
        <v>0.57882864789542021</v>
      </c>
      <c r="M88">
        <v>-0.52099890193090204</v>
      </c>
      <c r="N88">
        <f>(Table2[[#This Row],[1W Return vs Nifty]]-AVERAGE(Table2[1W Return vs Nifty]))/_xlfn.STDEV.P(Table2[1W Return vs Nifty])</f>
        <v>0.46363760232352463</v>
      </c>
      <c r="O88">
        <v>1791.89</v>
      </c>
      <c r="P88">
        <v>1747.39756595217</v>
      </c>
      <c r="Q88">
        <v>1483.29822728934</v>
      </c>
      <c r="R88">
        <v>71.593799346203895</v>
      </c>
      <c r="S88" s="2">
        <f>(Table2[[#This Row],[Close Price]]-Table2[[#This Row],[20D EMA]])/Table2[[#This Row],[20D EMA]]</f>
        <v>2.7741658249111165E-2</v>
      </c>
      <c r="T88" s="2">
        <f>(Table2[[#This Row],[Close Price]]-Table2[[#This Row],[50D EMA]])/Table2[[#This Row],[50D EMA]]</f>
        <v>5.3910132349588288E-2</v>
      </c>
      <c r="U88" s="2">
        <f>(Table2[[#This Row],[Close Price]]-Table2[[#This Row],[200D EMA]])/Table2[[#This Row],[200D EMA]]</f>
        <v>0.24155747382334572</v>
      </c>
      <c r="V88">
        <v>0.73677024967283</v>
      </c>
      <c r="W88">
        <v>1834.65</v>
      </c>
      <c r="X88">
        <v>1892</v>
      </c>
      <c r="Y88">
        <v>1834.65</v>
      </c>
      <c r="Z88">
        <v>1892</v>
      </c>
      <c r="AA88">
        <v>1683.1</v>
      </c>
      <c r="AB88">
        <v>1919</v>
      </c>
      <c r="AC88" s="2">
        <f>(Table2[[#This Row],[Close Price]]/Table2[[#This Row],[Day Low]])-1</f>
        <v>3.7881884828168122E-3</v>
      </c>
      <c r="AD88" s="2">
        <f>(Table2[[#This Row],[Day High]]/Table2[[#This Row],[Close Price]])-1</f>
        <v>2.7367506516073004E-2</v>
      </c>
      <c r="AE88" s="2">
        <f>(Table2[[#This Row],[Close Price]]/Table2[[#This Row],[Current Week Low]])-1</f>
        <v>3.7881884828168122E-3</v>
      </c>
      <c r="AF88" s="2">
        <f>(Table2[[#This Row],[Current Week High]]/Table2[[#This Row],[Close Price]])-1</f>
        <v>2.7367506516073004E-2</v>
      </c>
      <c r="AG88" s="2">
        <f>(Table2[[#This Row],[Close Price]]/Table2[[#This Row],[Current Month Low]])-1</f>
        <v>9.4171469312577916E-2</v>
      </c>
      <c r="AH88" s="2">
        <f>(Table2[[#This Row],[Current Month High]]/Table2[[#This Row],[Close Price]])-1</f>
        <v>4.202867072111216E-2</v>
      </c>
      <c r="AI88">
        <v>6.9830582102519498</v>
      </c>
      <c r="AJ88">
        <v>118.795295235832</v>
      </c>
      <c r="AK88" t="str">
        <f>IF(AND(Table2[[#This Row],[20D EMA]]&gt;Table2[[#This Row],[50D EMA]],Table2[[#This Row],[50D EMA]]&gt;Table2[[#This Row],[200D EMA]]),"Uptrend","Downtrend/NoTrend")</f>
        <v>Uptrend</v>
      </c>
      <c r="AL88">
        <v>0</v>
      </c>
      <c r="AM88" t="s">
        <v>10440</v>
      </c>
      <c r="AN88">
        <v>8.2100000000000009</v>
      </c>
      <c r="AO88" t="s">
        <v>10439</v>
      </c>
      <c r="AP88">
        <v>0.131878989212143</v>
      </c>
      <c r="AQ88">
        <f>(Table2[[#This Row],[Sharpe Ratio]]-AVERAGE(Table2[Sharpe Ratio]))/_xlfn.STDEV.P(Table2[Sharpe Ratio])</f>
        <v>0.78031404762866441</v>
      </c>
      <c r="AR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3.2037372341142389</v>
      </c>
      <c r="AS88">
        <f>_xlfn.RANK.AVG(Table2[[#This Row],[1Y Return vs Nifty Z-Score]],Table2[1Y Return vs Nifty Z-Score])</f>
        <v>128</v>
      </c>
      <c r="AT88">
        <f>_xlfn.RANK.AVG(Table2[[#This Row],[6M Return vs Nifty Z-Score]],Table2[6M Return vs Nifty Z-Score])</f>
        <v>158</v>
      </c>
      <c r="AU88">
        <f>_xlfn.RANK.AVG(Table2[[#This Row],[Sharpe Ratio Z-Score]],Table2[Sharpe Ratio Z-Score])</f>
        <v>151</v>
      </c>
      <c r="AV88">
        <f>(Table2[[#This Row],[Rank 1Y]]+Table2[[#This Row],[Rank 6M]]+Table2[[#This Row],[Rank Sharpe]])/3</f>
        <v>145.66666666666666</v>
      </c>
    </row>
    <row r="89" spans="1:48" x14ac:dyDescent="0.3">
      <c r="A89" t="s">
        <v>1501</v>
      </c>
      <c r="B89" t="s">
        <v>1502</v>
      </c>
      <c r="C89" t="s">
        <v>10393</v>
      </c>
      <c r="D89" t="s">
        <v>278</v>
      </c>
      <c r="E89">
        <v>7066.7935555149998</v>
      </c>
      <c r="F89">
        <v>1417</v>
      </c>
      <c r="G89">
        <v>136.5285751719</v>
      </c>
      <c r="H89">
        <f>(Table2[[#This Row],[1Y Return vs Nifty]]-AVERAGE(Table2[1Y Return vs Nifty]))/_xlfn.STDEV.P(Table2[1Y Return vs Nifty])</f>
        <v>1.833760882982755</v>
      </c>
      <c r="I89">
        <v>-3.85374548391222</v>
      </c>
      <c r="J89">
        <f>(Table2[[#This Row],[1M Return vs Nifty]]-AVERAGE(Table2[1M Return vs Nifty]))/_xlfn.STDEV.P(Table2[1M Return vs Nifty])</f>
        <v>-6.6665983807891238E-2</v>
      </c>
      <c r="K89">
        <v>32.964273874832202</v>
      </c>
      <c r="L89">
        <f>(Table2[[#This Row],[6M Return vs Nifty]]-AVERAGE(Table2[6M Return vs Nifty]))/_xlfn.STDEV.P(Table2[6M Return vs Nifty])</f>
        <v>0.59468064058892323</v>
      </c>
      <c r="M89">
        <v>2.6558617222565499</v>
      </c>
      <c r="N89">
        <f>(Table2[[#This Row],[1W Return vs Nifty]]-AVERAGE(Table2[1W Return vs Nifty]))/_xlfn.STDEV.P(Table2[1W Return vs Nifty])</f>
        <v>1.0714733855644851</v>
      </c>
      <c r="O89">
        <v>1412.47</v>
      </c>
      <c r="P89">
        <v>1315.96864314083</v>
      </c>
      <c r="Q89">
        <v>1052.4679523842401</v>
      </c>
      <c r="R89">
        <v>62.413962795857202</v>
      </c>
      <c r="S89" s="2">
        <f>(Table2[[#This Row],[Close Price]]-Table2[[#This Row],[20D EMA]])/Table2[[#This Row],[20D EMA]]</f>
        <v>3.2071477624303333E-3</v>
      </c>
      <c r="T89" s="2">
        <f>(Table2[[#This Row],[Close Price]]-Table2[[#This Row],[50D EMA]])/Table2[[#This Row],[50D EMA]]</f>
        <v>7.677337707533663E-2</v>
      </c>
      <c r="U89" s="2">
        <f>(Table2[[#This Row],[Close Price]]-Table2[[#This Row],[200D EMA]])/Table2[[#This Row],[200D EMA]]</f>
        <v>0.34635928513543446</v>
      </c>
      <c r="V89">
        <v>0.38134731045196402</v>
      </c>
      <c r="W89">
        <v>1448.75</v>
      </c>
      <c r="X89">
        <v>1394.45</v>
      </c>
      <c r="Y89">
        <v>1454</v>
      </c>
      <c r="Z89">
        <v>1394.45</v>
      </c>
      <c r="AA89">
        <v>1454</v>
      </c>
      <c r="AB89">
        <v>1322.5</v>
      </c>
      <c r="AC89" s="2">
        <f>(Table2[[#This Row],[Close Price]]/Table2[[#This Row],[Day Low]])-1</f>
        <v>-2.1915444348576396E-2</v>
      </c>
      <c r="AD89" s="2">
        <f>(Table2[[#This Row],[Day High]]/Table2[[#This Row],[Close Price]])-1</f>
        <v>-1.5913902611150332E-2</v>
      </c>
      <c r="AE89" s="2">
        <f>(Table2[[#This Row],[Close Price]]/Table2[[#This Row],[Current Week Low]])-1</f>
        <v>-2.5447042640990403E-2</v>
      </c>
      <c r="AF89" s="2">
        <f>(Table2[[#This Row],[Current Week High]]/Table2[[#This Row],[Close Price]])-1</f>
        <v>-1.5913902611150332E-2</v>
      </c>
      <c r="AG89" s="2">
        <f>(Table2[[#This Row],[Close Price]]/Table2[[#This Row],[Current Month Low]])-1</f>
        <v>-2.5447042640990403E-2</v>
      </c>
      <c r="AH89" s="2">
        <f>(Table2[[#This Row],[Current Month High]]/Table2[[#This Row],[Close Price]])-1</f>
        <v>-6.6690190543401529E-2</v>
      </c>
      <c r="AI89">
        <v>6.8136908962596898</v>
      </c>
      <c r="AJ89">
        <v>171.42993966095199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0.01</v>
      </c>
      <c r="AM89" t="s">
        <v>10439</v>
      </c>
      <c r="AN89">
        <v>-0.7</v>
      </c>
      <c r="AO89" t="s">
        <v>10438</v>
      </c>
      <c r="AP89">
        <v>9.9347779909996006E-2</v>
      </c>
      <c r="AQ89">
        <f>(Table2[[#This Row],[Sharpe Ratio]]-AVERAGE(Table2[Sharpe Ratio]))/_xlfn.STDEV.P(Table2[Sharpe Ratio])</f>
        <v>0.4037393193827491</v>
      </c>
      <c r="AR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3.8369882447110211</v>
      </c>
      <c r="AS89">
        <f>_xlfn.RANK.AVG(Table2[[#This Row],[1Y Return vs Nifty Z-Score]],Table2[1Y Return vs Nifty Z-Score])</f>
        <v>41</v>
      </c>
      <c r="AT89">
        <f>_xlfn.RANK.AVG(Table2[[#This Row],[6M Return vs Nifty Z-Score]],Table2[6M Return vs Nifty Z-Score])</f>
        <v>155</v>
      </c>
      <c r="AU89">
        <f>_xlfn.RANK.AVG(Table2[[#This Row],[Sharpe Ratio Z-Score]],Table2[Sharpe Ratio Z-Score])</f>
        <v>242</v>
      </c>
      <c r="AV89">
        <f>(Table2[[#This Row],[Rank 1Y]]+Table2[[#This Row],[Rank 6M]]+Table2[[#This Row],[Rank Sharpe]])/3</f>
        <v>146</v>
      </c>
    </row>
    <row r="90" spans="1:48" x14ac:dyDescent="0.3">
      <c r="A90" t="s">
        <v>764</v>
      </c>
      <c r="B90" t="s">
        <v>765</v>
      </c>
      <c r="C90" t="s">
        <v>10407</v>
      </c>
      <c r="D90" t="s">
        <v>132</v>
      </c>
      <c r="E90">
        <v>22602.66470601</v>
      </c>
      <c r="F90">
        <v>2044.9</v>
      </c>
      <c r="G90">
        <v>175.30960554398101</v>
      </c>
      <c r="H90">
        <f>(Table2[[#This Row],[1Y Return vs Nifty]]-AVERAGE(Table2[1Y Return vs Nifty]))/_xlfn.STDEV.P(Table2[1Y Return vs Nifty])</f>
        <v>2.4676916332196548</v>
      </c>
      <c r="I90">
        <v>12.908616075814299</v>
      </c>
      <c r="J90">
        <f>(Table2[[#This Row],[1M Return vs Nifty]]-AVERAGE(Table2[1M Return vs Nifty]))/_xlfn.STDEV.P(Table2[1M Return vs Nifty])</f>
        <v>1.5521923644824009</v>
      </c>
      <c r="K90">
        <v>29.405862037022398</v>
      </c>
      <c r="L90">
        <f>(Table2[[#This Row],[6M Return vs Nifty]]-AVERAGE(Table2[6M Return vs Nifty]))/_xlfn.STDEV.P(Table2[6M Return vs Nifty])</f>
        <v>0.48737751514157951</v>
      </c>
      <c r="M90">
        <v>9.8621009213294304</v>
      </c>
      <c r="N90">
        <f>(Table2[[#This Row],[1W Return vs Nifty]]-AVERAGE(Table2[1W Return vs Nifty]))/_xlfn.STDEV.P(Table2[1W Return vs Nifty])</f>
        <v>2.450259100757926</v>
      </c>
      <c r="O90">
        <v>1815.4</v>
      </c>
      <c r="P90">
        <v>1795.2874053328501</v>
      </c>
      <c r="Q90">
        <v>1565.3853819426199</v>
      </c>
      <c r="R90">
        <v>85.318009414642603</v>
      </c>
      <c r="S90" s="2">
        <f>(Table2[[#This Row],[Close Price]]-Table2[[#This Row],[20D EMA]])/Table2[[#This Row],[20D EMA]]</f>
        <v>0.1264184201828798</v>
      </c>
      <c r="T90" s="2">
        <f>(Table2[[#This Row],[Close Price]]-Table2[[#This Row],[50D EMA]])/Table2[[#This Row],[50D EMA]]</f>
        <v>0.13903767938530784</v>
      </c>
      <c r="U90" s="2">
        <f>(Table2[[#This Row],[Close Price]]-Table2[[#This Row],[200D EMA]])/Table2[[#This Row],[200D EMA]]</f>
        <v>0.30632368462666343</v>
      </c>
      <c r="V90">
        <v>1.3519465251401199</v>
      </c>
      <c r="W90">
        <v>2000</v>
      </c>
      <c r="X90">
        <v>2070</v>
      </c>
      <c r="Y90">
        <v>2000</v>
      </c>
      <c r="Z90">
        <v>2070</v>
      </c>
      <c r="AA90">
        <v>1653</v>
      </c>
      <c r="AB90">
        <v>2070</v>
      </c>
      <c r="AC90" s="2">
        <f>(Table2[[#This Row],[Close Price]]/Table2[[#This Row],[Day Low]])-1</f>
        <v>2.2450000000000081E-2</v>
      </c>
      <c r="AD90" s="2">
        <f>(Table2[[#This Row],[Day High]]/Table2[[#This Row],[Close Price]])-1</f>
        <v>1.2274438847865277E-2</v>
      </c>
      <c r="AE90" s="2">
        <f>(Table2[[#This Row],[Close Price]]/Table2[[#This Row],[Current Week Low]])-1</f>
        <v>2.2450000000000081E-2</v>
      </c>
      <c r="AF90" s="2">
        <f>(Table2[[#This Row],[Current Week High]]/Table2[[#This Row],[Close Price]])-1</f>
        <v>1.2274438847865277E-2</v>
      </c>
      <c r="AG90" s="2">
        <f>(Table2[[#This Row],[Close Price]]/Table2[[#This Row],[Current Month Low]])-1</f>
        <v>0.23708408953418036</v>
      </c>
      <c r="AH90" s="2">
        <f>(Table2[[#This Row],[Current Month High]]/Table2[[#This Row],[Close Price]])-1</f>
        <v>1.2274438847865277E-2</v>
      </c>
      <c r="AI90">
        <v>5.6679257407206496</v>
      </c>
      <c r="AJ90">
        <v>227.19534942440799</v>
      </c>
      <c r="AK90" t="str">
        <f>IF(AND(Table2[[#This Row],[20D EMA]]&gt;Table2[[#This Row],[50D EMA]],Table2[[#This Row],[50D EMA]]&gt;Table2[[#This Row],[200D EMA]]),"Uptrend","Downtrend/NoTrend")</f>
        <v>Uptrend</v>
      </c>
      <c r="AL90">
        <v>0</v>
      </c>
      <c r="AM90" t="s">
        <v>10440</v>
      </c>
      <c r="AN90">
        <v>18.78</v>
      </c>
      <c r="AO90" t="s">
        <v>10439</v>
      </c>
      <c r="AP90">
        <v>9.6673394060462006E-2</v>
      </c>
      <c r="AQ90">
        <f>(Table2[[#This Row],[Sharpe Ratio]]-AVERAGE(Table2[Sharpe Ratio]))/_xlfn.STDEV.P(Table2[Sharpe Ratio])</f>
        <v>0.37278116731532746</v>
      </c>
      <c r="AR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7.3303017809168889</v>
      </c>
      <c r="AS90">
        <f>_xlfn.RANK.AVG(Table2[[#This Row],[1Y Return vs Nifty Z-Score]],Table2[1Y Return vs Nifty Z-Score])</f>
        <v>26</v>
      </c>
      <c r="AT90">
        <f>_xlfn.RANK.AVG(Table2[[#This Row],[6M Return vs Nifty Z-Score]],Table2[6M Return vs Nifty Z-Score])</f>
        <v>169</v>
      </c>
      <c r="AU90">
        <f>_xlfn.RANK.AVG(Table2[[#This Row],[Sharpe Ratio Z-Score]],Table2[Sharpe Ratio Z-Score])</f>
        <v>245</v>
      </c>
      <c r="AV90">
        <f>(Table2[[#This Row],[Rank 1Y]]+Table2[[#This Row],[Rank 6M]]+Table2[[#This Row],[Rank Sharpe]])/3</f>
        <v>146.66666666666666</v>
      </c>
    </row>
    <row r="91" spans="1:48" x14ac:dyDescent="0.3">
      <c r="A91" t="s">
        <v>310</v>
      </c>
      <c r="B91" t="s">
        <v>311</v>
      </c>
      <c r="C91" t="s">
        <v>10400</v>
      </c>
      <c r="D91" t="s">
        <v>95</v>
      </c>
      <c r="E91">
        <v>91415.715400720001</v>
      </c>
      <c r="F91">
        <v>1862</v>
      </c>
      <c r="G91">
        <v>127.47078133632201</v>
      </c>
      <c r="H91">
        <f>(Table2[[#This Row],[1Y Return vs Nifty]]-AVERAGE(Table2[1Y Return vs Nifty]))/_xlfn.STDEV.P(Table2[1Y Return vs Nifty])</f>
        <v>1.6856984414594662</v>
      </c>
      <c r="I91">
        <v>7.06178428785877</v>
      </c>
      <c r="J91">
        <f>(Table2[[#This Row],[1M Return vs Nifty]]-AVERAGE(Table2[1M Return vs Nifty]))/_xlfn.STDEV.P(Table2[1M Return vs Nifty])</f>
        <v>0.9875229760280877</v>
      </c>
      <c r="K91">
        <v>15.1381604040174</v>
      </c>
      <c r="L91">
        <f>(Table2[[#This Row],[6M Return vs Nifty]]-AVERAGE(Table2[6M Return vs Nifty]))/_xlfn.STDEV.P(Table2[6M Return vs Nifty])</f>
        <v>5.7138113983922684E-2</v>
      </c>
      <c r="M91">
        <v>5.0819285110513199</v>
      </c>
      <c r="N91">
        <f>(Table2[[#This Row],[1W Return vs Nifty]]-AVERAGE(Table2[1W Return vs Nifty]))/_xlfn.STDEV.P(Table2[1W Return vs Nifty])</f>
        <v>1.5356581204988746</v>
      </c>
      <c r="O91">
        <v>1772.9</v>
      </c>
      <c r="P91">
        <v>1699.0558496614201</v>
      </c>
      <c r="Q91">
        <v>1394.5232647791699</v>
      </c>
      <c r="R91">
        <v>67.797925323471802</v>
      </c>
      <c r="S91" s="2">
        <f>(Table2[[#This Row],[Close Price]]-Table2[[#This Row],[20D EMA]])/Table2[[#This Row],[20D EMA]]</f>
        <v>5.0256641660556094E-2</v>
      </c>
      <c r="T91" s="2">
        <f>(Table2[[#This Row],[Close Price]]-Table2[[#This Row],[50D EMA]])/Table2[[#This Row],[50D EMA]]</f>
        <v>9.5902762920389378E-2</v>
      </c>
      <c r="U91" s="2">
        <f>(Table2[[#This Row],[Close Price]]-Table2[[#This Row],[200D EMA]])/Table2[[#This Row],[200D EMA]]</f>
        <v>0.33522333189246395</v>
      </c>
      <c r="V91">
        <v>1.4698364590328401</v>
      </c>
      <c r="W91">
        <v>1850</v>
      </c>
      <c r="X91">
        <v>1921.1</v>
      </c>
      <c r="Y91">
        <v>1850</v>
      </c>
      <c r="Z91">
        <v>1921.1</v>
      </c>
      <c r="AA91">
        <v>1659.8</v>
      </c>
      <c r="AB91">
        <v>1969.9</v>
      </c>
      <c r="AC91" s="2">
        <f>(Table2[[#This Row],[Close Price]]/Table2[[#This Row],[Day Low]])-1</f>
        <v>6.4864864864864202E-3</v>
      </c>
      <c r="AD91" s="2">
        <f>(Table2[[#This Row],[Day High]]/Table2[[#This Row],[Close Price]])-1</f>
        <v>3.1740064446831306E-2</v>
      </c>
      <c r="AE91" s="2">
        <f>(Table2[[#This Row],[Close Price]]/Table2[[#This Row],[Current Week Low]])-1</f>
        <v>6.4864864864864202E-3</v>
      </c>
      <c r="AF91" s="2">
        <f>(Table2[[#This Row],[Current Week High]]/Table2[[#This Row],[Close Price]])-1</f>
        <v>3.1740064446831306E-2</v>
      </c>
      <c r="AG91" s="2">
        <f>(Table2[[#This Row],[Close Price]]/Table2[[#This Row],[Current Month Low]])-1</f>
        <v>0.12182190625376554</v>
      </c>
      <c r="AH91" s="2">
        <f>(Table2[[#This Row],[Current Month High]]/Table2[[#This Row],[Close Price]])-1</f>
        <v>5.7948442534908828E-2</v>
      </c>
      <c r="AI91">
        <v>5.7948442534908802</v>
      </c>
      <c r="AJ91">
        <v>169.09458775923099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0.19</v>
      </c>
      <c r="AM91" t="s">
        <v>10439</v>
      </c>
      <c r="AN91">
        <v>11.27</v>
      </c>
      <c r="AO91" t="s">
        <v>10439</v>
      </c>
      <c r="AP91">
        <v>0.16325677445154499</v>
      </c>
      <c r="AQ91">
        <f>(Table2[[#This Row],[Sharpe Ratio]]-AVERAGE(Table2[Sharpe Ratio]))/_xlfn.STDEV.P(Table2[Sharpe Ratio])</f>
        <v>1.1435369711830821</v>
      </c>
      <c r="AR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5.4095546231534337</v>
      </c>
      <c r="AS91">
        <f>_xlfn.RANK.AVG(Table2[[#This Row],[1Y Return vs Nifty Z-Score]],Table2[1Y Return vs Nifty Z-Score])</f>
        <v>51</v>
      </c>
      <c r="AT91">
        <f>_xlfn.RANK.AVG(Table2[[#This Row],[6M Return vs Nifty Z-Score]],Table2[6M Return vs Nifty Z-Score])</f>
        <v>296</v>
      </c>
      <c r="AU91">
        <f>_xlfn.RANK.AVG(Table2[[#This Row],[Sharpe Ratio Z-Score]],Table2[Sharpe Ratio Z-Score])</f>
        <v>95</v>
      </c>
      <c r="AV91">
        <f>(Table2[[#This Row],[Rank 1Y]]+Table2[[#This Row],[Rank 6M]]+Table2[[#This Row],[Rank Sharpe]])/3</f>
        <v>147.33333333333334</v>
      </c>
    </row>
    <row r="92" spans="1:48" x14ac:dyDescent="0.3">
      <c r="A92" t="s">
        <v>257</v>
      </c>
      <c r="B92" t="s">
        <v>258</v>
      </c>
      <c r="C92" t="s">
        <v>10406</v>
      </c>
      <c r="D92" t="s">
        <v>259</v>
      </c>
      <c r="E92">
        <v>105725.466</v>
      </c>
      <c r="F92">
        <v>3865.8</v>
      </c>
      <c r="G92">
        <v>90.809630869262605</v>
      </c>
      <c r="H92">
        <f>(Table2[[#This Row],[1Y Return vs Nifty]]-AVERAGE(Table2[1Y Return vs Nifty]))/_xlfn.STDEV.P(Table2[1Y Return vs Nifty])</f>
        <v>1.0864201242731832</v>
      </c>
      <c r="I92">
        <v>-4.5569768175541601</v>
      </c>
      <c r="J92">
        <f>(Table2[[#This Row],[1M Return vs Nifty]]-AVERAGE(Table2[1M Return vs Nifty]))/_xlfn.STDEV.P(Table2[1M Return vs Nifty])</f>
        <v>-0.13458194607783669</v>
      </c>
      <c r="K92">
        <v>12.812541044184099</v>
      </c>
      <c r="L92">
        <f>(Table2[[#This Row],[6M Return vs Nifty]]-AVERAGE(Table2[6M Return vs Nifty]))/_xlfn.STDEV.P(Table2[6M Return vs Nifty])</f>
        <v>-1.2990425736920658E-2</v>
      </c>
      <c r="M92">
        <v>-1.8152418120216101</v>
      </c>
      <c r="N92">
        <f>(Table2[[#This Row],[1W Return vs Nifty]]-AVERAGE(Table2[1W Return vs Nifty]))/_xlfn.STDEV.P(Table2[1W Return vs Nifty])</f>
        <v>0.21600723825608709</v>
      </c>
      <c r="O92">
        <v>3791.79</v>
      </c>
      <c r="P92">
        <v>3764.1186122902</v>
      </c>
      <c r="Q92">
        <v>3217.2406203556902</v>
      </c>
      <c r="R92">
        <v>54.089267717979702</v>
      </c>
      <c r="S92" s="2">
        <f>(Table2[[#This Row],[Close Price]]-Table2[[#This Row],[20D EMA]])/Table2[[#This Row],[20D EMA]]</f>
        <v>1.951848599210405E-2</v>
      </c>
      <c r="T92" s="2">
        <f>(Table2[[#This Row],[Close Price]]-Table2[[#This Row],[50D EMA]])/Table2[[#This Row],[50D EMA]]</f>
        <v>2.7013332517684476E-2</v>
      </c>
      <c r="U92" s="2">
        <f>(Table2[[#This Row],[Close Price]]-Table2[[#This Row],[200D EMA]])/Table2[[#This Row],[200D EMA]]</f>
        <v>0.20158870789484401</v>
      </c>
      <c r="V92">
        <v>0.57932884608441504</v>
      </c>
      <c r="W92">
        <v>3797.9</v>
      </c>
      <c r="X92">
        <v>3883</v>
      </c>
      <c r="Y92">
        <v>3797.9</v>
      </c>
      <c r="Z92">
        <v>3883</v>
      </c>
      <c r="AA92">
        <v>3610.6</v>
      </c>
      <c r="AB92">
        <v>3895.75</v>
      </c>
      <c r="AC92" s="2">
        <f>(Table2[[#This Row],[Close Price]]/Table2[[#This Row],[Day Low]])-1</f>
        <v>1.7878301166434074E-2</v>
      </c>
      <c r="AD92" s="2">
        <f>(Table2[[#This Row],[Day High]]/Table2[[#This Row],[Close Price]])-1</f>
        <v>4.4492731129390783E-3</v>
      </c>
      <c r="AE92" s="2">
        <f>(Table2[[#This Row],[Close Price]]/Table2[[#This Row],[Current Week Low]])-1</f>
        <v>1.7878301166434074E-2</v>
      </c>
      <c r="AF92" s="2">
        <f>(Table2[[#This Row],[Current Week High]]/Table2[[#This Row],[Close Price]])-1</f>
        <v>4.4492731129390783E-3</v>
      </c>
      <c r="AG92" s="2">
        <f>(Table2[[#This Row],[Close Price]]/Table2[[#This Row],[Current Month Low]])-1</f>
        <v>7.0680773278679609E-2</v>
      </c>
      <c r="AH92" s="2">
        <f>(Table2[[#This Row],[Current Month High]]/Table2[[#This Row],[Close Price]])-1</f>
        <v>7.7474261472398886E-3</v>
      </c>
      <c r="AI92">
        <v>7.9181540690154497</v>
      </c>
      <c r="AJ92">
        <v>133.82326256577699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-0.1</v>
      </c>
      <c r="AM92" t="s">
        <v>10438</v>
      </c>
      <c r="AN92">
        <v>0.64</v>
      </c>
      <c r="AO92" t="s">
        <v>10439</v>
      </c>
      <c r="AP92">
        <v>0.203936727305708</v>
      </c>
      <c r="AQ92">
        <f>(Table2[[#This Row],[Sharpe Ratio]]-AVERAGE(Table2[Sharpe Ratio]))/_xlfn.STDEV.P(Table2[Sharpe Ratio])</f>
        <v>1.6144399139182006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2.7692949046327135</v>
      </c>
      <c r="AS92">
        <f>_xlfn.RANK.AVG(Table2[[#This Row],[1Y Return vs Nifty Z-Score]],Table2[1Y Return vs Nifty Z-Score])</f>
        <v>90</v>
      </c>
      <c r="AT92">
        <f>_xlfn.RANK.AVG(Table2[[#This Row],[6M Return vs Nifty Z-Score]],Table2[6M Return vs Nifty Z-Score])</f>
        <v>322</v>
      </c>
      <c r="AU92">
        <f>_xlfn.RANK.AVG(Table2[[#This Row],[Sharpe Ratio Z-Score]],Table2[Sharpe Ratio Z-Score])</f>
        <v>35</v>
      </c>
      <c r="AV92">
        <f>(Table2[[#This Row],[Rank 1Y]]+Table2[[#This Row],[Rank 6M]]+Table2[[#This Row],[Rank Sharpe]])/3</f>
        <v>149</v>
      </c>
    </row>
    <row r="93" spans="1:48" x14ac:dyDescent="0.3">
      <c r="A93" t="s">
        <v>25</v>
      </c>
      <c r="B93" t="s">
        <v>26</v>
      </c>
      <c r="C93" t="s">
        <v>10396</v>
      </c>
      <c r="D93" t="s">
        <v>27</v>
      </c>
      <c r="E93">
        <v>1025104.84326416</v>
      </c>
      <c r="F93">
        <v>1750.45</v>
      </c>
      <c r="G93">
        <v>60.429990467208299</v>
      </c>
      <c r="H93">
        <f>(Table2[[#This Row],[1Y Return vs Nifty]]-AVERAGE(Table2[1Y Return vs Nifty]))/_xlfn.STDEV.P(Table2[1Y Return vs Nifty])</f>
        <v>0.58982196668874609</v>
      </c>
      <c r="I93">
        <v>10.2369967354231</v>
      </c>
      <c r="J93">
        <f>(Table2[[#This Row],[1M Return vs Nifty]]-AVERAGE(Table2[1M Return vs Nifty]))/_xlfn.STDEV.P(Table2[1M Return vs Nifty])</f>
        <v>1.2941754223447646</v>
      </c>
      <c r="K93">
        <v>26.907076310472799</v>
      </c>
      <c r="L93">
        <f>(Table2[[#This Row],[6M Return vs Nifty]]-AVERAGE(Table2[6M Return vs Nifty]))/_xlfn.STDEV.P(Table2[6M Return vs Nifty])</f>
        <v>0.41202718176167041</v>
      </c>
      <c r="M93">
        <v>2.6123309884068502</v>
      </c>
      <c r="N93">
        <f>(Table2[[#This Row],[1W Return vs Nifty]]-AVERAGE(Table2[1W Return vs Nifty]))/_xlfn.STDEV.P(Table2[1W Return vs Nifty])</f>
        <v>1.0631445537916548</v>
      </c>
      <c r="O93">
        <v>1613.44</v>
      </c>
      <c r="P93">
        <v>1539.11256410838</v>
      </c>
      <c r="Q93">
        <v>1323.21765469306</v>
      </c>
      <c r="R93">
        <v>85.004788403841204</v>
      </c>
      <c r="S93" s="2">
        <f>(Table2[[#This Row],[Close Price]]-Table2[[#This Row],[20D EMA]])/Table2[[#This Row],[20D EMA]]</f>
        <v>8.4917939309797685E-2</v>
      </c>
      <c r="T93" s="2">
        <f>(Table2[[#This Row],[Close Price]]-Table2[[#This Row],[50D EMA]])/Table2[[#This Row],[50D EMA]]</f>
        <v>0.13731122779447227</v>
      </c>
      <c r="U93" s="2">
        <f>(Table2[[#This Row],[Close Price]]-Table2[[#This Row],[200D EMA]])/Table2[[#This Row],[200D EMA]]</f>
        <v>0.32287382487051453</v>
      </c>
      <c r="V93">
        <v>0.96783121181024301</v>
      </c>
      <c r="W93">
        <v>1719</v>
      </c>
      <c r="X93">
        <v>1754.25</v>
      </c>
      <c r="Y93">
        <v>1719</v>
      </c>
      <c r="Z93">
        <v>1754.25</v>
      </c>
      <c r="AA93">
        <v>1523.25</v>
      </c>
      <c r="AB93">
        <v>1754.25</v>
      </c>
      <c r="AC93" s="2">
        <f>(Table2[[#This Row],[Close Price]]/Table2[[#This Row],[Day Low]])-1</f>
        <v>1.8295520651541608E-2</v>
      </c>
      <c r="AD93" s="2">
        <f>(Table2[[#This Row],[Day High]]/Table2[[#This Row],[Close Price]])-1</f>
        <v>2.1708703476248647E-3</v>
      </c>
      <c r="AE93" s="2">
        <f>(Table2[[#This Row],[Close Price]]/Table2[[#This Row],[Current Week Low]])-1</f>
        <v>1.8295520651541608E-2</v>
      </c>
      <c r="AF93" s="2">
        <f>(Table2[[#This Row],[Current Week High]]/Table2[[#This Row],[Close Price]])-1</f>
        <v>2.1708703476248647E-3</v>
      </c>
      <c r="AG93" s="2">
        <f>(Table2[[#This Row],[Close Price]]/Table2[[#This Row],[Current Month Low]])-1</f>
        <v>0.14915476776628922</v>
      </c>
      <c r="AH93" s="2">
        <f>(Table2[[#This Row],[Current Month High]]/Table2[[#This Row],[Close Price]])-1</f>
        <v>2.1708703476248647E-3</v>
      </c>
      <c r="AI93">
        <v>0.217087034762486</v>
      </c>
      <c r="AJ93">
        <v>95.482718186386705</v>
      </c>
      <c r="AK93" t="str">
        <f>IF(AND(Table2[[#This Row],[20D EMA]]&gt;Table2[[#This Row],[50D EMA]],Table2[[#This Row],[50D EMA]]&gt;Table2[[#This Row],[200D EMA]]),"Uptrend","Downtrend/NoTrend")</f>
        <v>Uptrend</v>
      </c>
      <c r="AL93">
        <v>0.14000000000000001</v>
      </c>
      <c r="AM93" t="s">
        <v>10439</v>
      </c>
      <c r="AN93">
        <v>13.14</v>
      </c>
      <c r="AO93" t="s">
        <v>10439</v>
      </c>
      <c r="AP93">
        <v>0.154520003982175</v>
      </c>
      <c r="AQ93">
        <f>(Table2[[#This Row],[Sharpe Ratio]]-AVERAGE(Table2[Sharpe Ratio]))/_xlfn.STDEV.P(Table2[Sharpe Ratio])</f>
        <v>1.0424018755064266</v>
      </c>
      <c r="AR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4.4015710000932629</v>
      </c>
      <c r="AS93">
        <f>_xlfn.RANK.AVG(Table2[[#This Row],[1Y Return vs Nifty Z-Score]],Table2[1Y Return vs Nifty Z-Score])</f>
        <v>151</v>
      </c>
      <c r="AT93">
        <f>_xlfn.RANK.AVG(Table2[[#This Row],[6M Return vs Nifty Z-Score]],Table2[6M Return vs Nifty Z-Score])</f>
        <v>189</v>
      </c>
      <c r="AU93">
        <f>_xlfn.RANK.AVG(Table2[[#This Row],[Sharpe Ratio Z-Score]],Table2[Sharpe Ratio Z-Score])</f>
        <v>109</v>
      </c>
      <c r="AV93">
        <f>(Table2[[#This Row],[Rank 1Y]]+Table2[[#This Row],[Rank 6M]]+Table2[[#This Row],[Rank Sharpe]])/3</f>
        <v>149.66666666666666</v>
      </c>
    </row>
    <row r="94" spans="1:48" x14ac:dyDescent="0.3">
      <c r="A94" t="s">
        <v>117</v>
      </c>
      <c r="B94" t="s">
        <v>118</v>
      </c>
      <c r="C94" t="s">
        <v>10402</v>
      </c>
      <c r="D94" t="s">
        <v>119</v>
      </c>
      <c r="E94">
        <v>252915.74503300001</v>
      </c>
      <c r="F94">
        <v>297</v>
      </c>
      <c r="G94">
        <v>163.231004493044</v>
      </c>
      <c r="H94">
        <f>(Table2[[#This Row],[1Y Return vs Nifty]]-AVERAGE(Table2[1Y Return vs Nifty]))/_xlfn.STDEV.P(Table2[1Y Return vs Nifty])</f>
        <v>2.2702498284875898</v>
      </c>
      <c r="I94">
        <v>7.1280385380862397</v>
      </c>
      <c r="J94">
        <f>(Table2[[#This Row],[1M Return vs Nifty]]-AVERAGE(Table2[1M Return vs Nifty]))/_xlfn.STDEV.P(Table2[1M Return vs Nifty])</f>
        <v>0.9939216117876305</v>
      </c>
      <c r="K94">
        <v>45.262072422196901</v>
      </c>
      <c r="L94">
        <f>(Table2[[#This Row],[6M Return vs Nifty]]-AVERAGE(Table2[6M Return vs Nifty]))/_xlfn.STDEV.P(Table2[6M Return vs Nifty])</f>
        <v>0.96551804794934926</v>
      </c>
      <c r="M94">
        <v>3.6218864326236302</v>
      </c>
      <c r="N94">
        <f>(Table2[[#This Row],[1W Return vs Nifty]]-AVERAGE(Table2[1W Return vs Nifty]))/_xlfn.STDEV.P(Table2[1W Return vs Nifty])</f>
        <v>1.256305034137762</v>
      </c>
      <c r="O94">
        <v>270.49</v>
      </c>
      <c r="P94">
        <v>252.419687186206</v>
      </c>
      <c r="Q94">
        <v>195.346536988888</v>
      </c>
      <c r="R94">
        <v>72.493231598845497</v>
      </c>
      <c r="S94" s="2">
        <f>(Table2[[#This Row],[Close Price]]-Table2[[#This Row],[20D EMA]])/Table2[[#This Row],[20D EMA]]</f>
        <v>9.8007320048800292E-2</v>
      </c>
      <c r="T94" s="2">
        <f>(Table2[[#This Row],[Close Price]]-Table2[[#This Row],[50D EMA]])/Table2[[#This Row],[50D EMA]]</f>
        <v>0.17661186934641832</v>
      </c>
      <c r="U94" s="2">
        <f>(Table2[[#This Row],[Close Price]]-Table2[[#This Row],[200D EMA]])/Table2[[#This Row],[200D EMA]]</f>
        <v>0.52037504517878608</v>
      </c>
      <c r="V94">
        <v>1.0724211056485899</v>
      </c>
      <c r="W94">
        <v>290.55</v>
      </c>
      <c r="X94">
        <v>298.25</v>
      </c>
      <c r="Y94">
        <v>290.55</v>
      </c>
      <c r="Z94">
        <v>298.25</v>
      </c>
      <c r="AA94">
        <v>240.4</v>
      </c>
      <c r="AB94">
        <v>298.25</v>
      </c>
      <c r="AC94" s="2">
        <f>(Table2[[#This Row],[Close Price]]/Table2[[#This Row],[Day Low]])-1</f>
        <v>2.2199277232834325E-2</v>
      </c>
      <c r="AD94" s="2">
        <f>(Table2[[#This Row],[Day High]]/Table2[[#This Row],[Close Price]])-1</f>
        <v>4.2087542087541063E-3</v>
      </c>
      <c r="AE94" s="2">
        <f>(Table2[[#This Row],[Close Price]]/Table2[[#This Row],[Current Week Low]])-1</f>
        <v>2.2199277232834325E-2</v>
      </c>
      <c r="AF94" s="2">
        <f>(Table2[[#This Row],[Current Week High]]/Table2[[#This Row],[Close Price]])-1</f>
        <v>4.2087542087541063E-3</v>
      </c>
      <c r="AG94" s="2">
        <f>(Table2[[#This Row],[Close Price]]/Table2[[#This Row],[Current Month Low]])-1</f>
        <v>0.23544093178036607</v>
      </c>
      <c r="AH94" s="2">
        <f>(Table2[[#This Row],[Current Month High]]/Table2[[#This Row],[Close Price]])-1</f>
        <v>4.2087542087541063E-3</v>
      </c>
      <c r="AI94">
        <v>0.42087542087541002</v>
      </c>
      <c r="AJ94">
        <v>203.836317135549</v>
      </c>
      <c r="AK94" t="str">
        <f>IF(AND(Table2[[#This Row],[20D EMA]]&gt;Table2[[#This Row],[50D EMA]],Table2[[#This Row],[50D EMA]]&gt;Table2[[#This Row],[200D EMA]]),"Uptrend","Downtrend/NoTrend")</f>
        <v>Uptrend</v>
      </c>
      <c r="AL94">
        <v>0.28999999999999998</v>
      </c>
      <c r="AM94" t="s">
        <v>10439</v>
      </c>
      <c r="AN94">
        <v>16.54</v>
      </c>
      <c r="AO94" t="s">
        <v>10439</v>
      </c>
      <c r="AP94">
        <v>7.7674027261424999E-2</v>
      </c>
      <c r="AQ94">
        <f>(Table2[[#This Row],[Sharpe Ratio]]-AVERAGE(Table2[Sharpe Ratio]))/_xlfn.STDEV.P(Table2[Sharpe Ratio])</f>
        <v>0.15284832305061602</v>
      </c>
      <c r="AR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5.638842845412948</v>
      </c>
      <c r="AS94">
        <f>_xlfn.RANK.AVG(Table2[[#This Row],[1Y Return vs Nifty Z-Score]],Table2[1Y Return vs Nifty Z-Score])</f>
        <v>33</v>
      </c>
      <c r="AT94">
        <f>_xlfn.RANK.AVG(Table2[[#This Row],[6M Return vs Nifty Z-Score]],Table2[6M Return vs Nifty Z-Score])</f>
        <v>112</v>
      </c>
      <c r="AU94">
        <f>_xlfn.RANK.AVG(Table2[[#This Row],[Sharpe Ratio Z-Score]],Table2[Sharpe Ratio Z-Score])</f>
        <v>308</v>
      </c>
      <c r="AV94">
        <f>(Table2[[#This Row],[Rank 1Y]]+Table2[[#This Row],[Rank 6M]]+Table2[[#This Row],[Rank Sharpe]])/3</f>
        <v>151</v>
      </c>
    </row>
    <row r="95" spans="1:48" x14ac:dyDescent="0.3">
      <c r="A95" t="s">
        <v>385</v>
      </c>
      <c r="B95" t="s">
        <v>386</v>
      </c>
      <c r="C95" t="s">
        <v>10408</v>
      </c>
      <c r="D95" t="s">
        <v>387</v>
      </c>
      <c r="E95">
        <v>63189.813620969901</v>
      </c>
      <c r="F95">
        <v>983.2</v>
      </c>
      <c r="G95">
        <v>50.9762548320194</v>
      </c>
      <c r="H95">
        <f>(Table2[[#This Row],[1Y Return vs Nifty]]-AVERAGE(Table2[1Y Return vs Nifty]))/_xlfn.STDEV.P(Table2[1Y Return vs Nifty])</f>
        <v>0.4352872968706108</v>
      </c>
      <c r="I95">
        <v>-8.2930558662829004</v>
      </c>
      <c r="J95">
        <f>(Table2[[#This Row],[1M Return vs Nifty]]-AVERAGE(Table2[1M Return vs Nifty]))/_xlfn.STDEV.P(Table2[1M Return vs Nifty])</f>
        <v>-0.49540119796883647</v>
      </c>
      <c r="K95">
        <v>36.356583382378503</v>
      </c>
      <c r="L95">
        <f>(Table2[[#This Row],[6M Return vs Nifty]]-AVERAGE(Table2[6M Return vs Nifty]))/_xlfn.STDEV.P(Table2[6M Return vs Nifty])</f>
        <v>0.69697498684101489</v>
      </c>
      <c r="M95">
        <v>-4.0616152093499798</v>
      </c>
      <c r="N95">
        <f>(Table2[[#This Row],[1W Return vs Nifty]]-AVERAGE(Table2[1W Return vs Nifty]))/_xlfn.STDEV.P(Table2[1W Return vs Nifty])</f>
        <v>-0.21379636188327478</v>
      </c>
      <c r="O95">
        <v>984.8</v>
      </c>
      <c r="P95">
        <v>970.95237187039299</v>
      </c>
      <c r="Q95">
        <v>827.18405587844802</v>
      </c>
      <c r="R95">
        <v>45.897043115913597</v>
      </c>
      <c r="S95" s="2">
        <f>(Table2[[#This Row],[Close Price]]-Table2[[#This Row],[20D EMA]])/Table2[[#This Row],[20D EMA]]</f>
        <v>-1.6246953696181044E-3</v>
      </c>
      <c r="T95" s="2">
        <f>(Table2[[#This Row],[Close Price]]-Table2[[#This Row],[50D EMA]])/Table2[[#This Row],[50D EMA]]</f>
        <v>1.2614035955248605E-2</v>
      </c>
      <c r="U95" s="2">
        <f>(Table2[[#This Row],[Close Price]]-Table2[[#This Row],[200D EMA]])/Table2[[#This Row],[200D EMA]]</f>
        <v>0.18861091798471277</v>
      </c>
      <c r="V95">
        <v>0.32447166227500002</v>
      </c>
      <c r="W95">
        <v>976.55</v>
      </c>
      <c r="X95">
        <v>996</v>
      </c>
      <c r="Y95">
        <v>976.55</v>
      </c>
      <c r="Z95">
        <v>996</v>
      </c>
      <c r="AA95">
        <v>946.8</v>
      </c>
      <c r="AB95">
        <v>1035</v>
      </c>
      <c r="AC95" s="2">
        <f>(Table2[[#This Row],[Close Price]]/Table2[[#This Row],[Day Low]])-1</f>
        <v>6.8096871639957701E-3</v>
      </c>
      <c r="AD95" s="2">
        <f>(Table2[[#This Row],[Day High]]/Table2[[#This Row],[Close Price]])-1</f>
        <v>1.301871440195268E-2</v>
      </c>
      <c r="AE95" s="2">
        <f>(Table2[[#This Row],[Close Price]]/Table2[[#This Row],[Current Week Low]])-1</f>
        <v>6.8096871639957701E-3</v>
      </c>
      <c r="AF95" s="2">
        <f>(Table2[[#This Row],[Current Week High]]/Table2[[#This Row],[Close Price]])-1</f>
        <v>1.301871440195268E-2</v>
      </c>
      <c r="AG95" s="2">
        <f>(Table2[[#This Row],[Close Price]]/Table2[[#This Row],[Current Month Low]])-1</f>
        <v>3.8445289395859783E-2</v>
      </c>
      <c r="AH95" s="2">
        <f>(Table2[[#This Row],[Current Month High]]/Table2[[#This Row],[Close Price]])-1</f>
        <v>5.2685109845402645E-2</v>
      </c>
      <c r="AI95">
        <v>20.728234336859199</v>
      </c>
      <c r="AJ95">
        <v>94.308300395256893</v>
      </c>
      <c r="AK95" t="str">
        <f>IF(AND(Table2[[#This Row],[20D EMA]]&gt;Table2[[#This Row],[50D EMA]],Table2[[#This Row],[50D EMA]]&gt;Table2[[#This Row],[200D EMA]]),"Uptrend","Downtrend/NoTrend")</f>
        <v>Uptrend</v>
      </c>
      <c r="AL95">
        <v>-0.05</v>
      </c>
      <c r="AM95" t="s">
        <v>10438</v>
      </c>
      <c r="AN95">
        <v>-2.46</v>
      </c>
      <c r="AO95" t="s">
        <v>10438</v>
      </c>
      <c r="AP95">
        <v>0.147275719534088</v>
      </c>
      <c r="AQ95">
        <f>(Table2[[#This Row],[Sharpe Ratio]]-AVERAGE(Table2[Sharpe Ratio]))/_xlfn.STDEV.P(Table2[Sharpe Ratio])</f>
        <v>0.9585434974782101</v>
      </c>
      <c r="AR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1.3816082213377245</v>
      </c>
      <c r="AS95">
        <f>_xlfn.RANK.AVG(Table2[[#This Row],[1Y Return vs Nifty Z-Score]],Table2[1Y Return vs Nifty Z-Score])</f>
        <v>185</v>
      </c>
      <c r="AT95">
        <f>_xlfn.RANK.AVG(Table2[[#This Row],[6M Return vs Nifty Z-Score]],Table2[6M Return vs Nifty Z-Score])</f>
        <v>145</v>
      </c>
      <c r="AU95">
        <f>_xlfn.RANK.AVG(Table2[[#This Row],[Sharpe Ratio Z-Score]],Table2[Sharpe Ratio Z-Score])</f>
        <v>123</v>
      </c>
      <c r="AV95">
        <f>(Table2[[#This Row],[Rank 1Y]]+Table2[[#This Row],[Rank 6M]]+Table2[[#This Row],[Rank Sharpe]])/3</f>
        <v>151</v>
      </c>
    </row>
    <row r="96" spans="1:48" x14ac:dyDescent="0.3">
      <c r="A96" t="s">
        <v>1589</v>
      </c>
      <c r="B96" t="s">
        <v>1590</v>
      </c>
      <c r="C96" t="s">
        <v>10397</v>
      </c>
      <c r="D96" t="s">
        <v>239</v>
      </c>
      <c r="E96">
        <v>6101.2805458800003</v>
      </c>
      <c r="F96">
        <v>312.75</v>
      </c>
      <c r="G96">
        <v>24.3761442694693</v>
      </c>
      <c r="H96">
        <f>(Table2[[#This Row],[1Y Return vs Nifty]]-AVERAGE(Table2[1Y Return vs Nifty]))/_xlfn.STDEV.P(Table2[1Y Return vs Nifty])</f>
        <v>4.7089608097346426E-4</v>
      </c>
      <c r="I96">
        <v>24.1457712214218</v>
      </c>
      <c r="J96">
        <f>(Table2[[#This Row],[1M Return vs Nifty]]-AVERAGE(Table2[1M Return vs Nifty]))/_xlfn.STDEV.P(Table2[1M Return vs Nifty])</f>
        <v>2.6374429333644573</v>
      </c>
      <c r="K96">
        <v>41.126421862533</v>
      </c>
      <c r="L96">
        <f>(Table2[[#This Row],[6M Return vs Nifty]]-AVERAGE(Table2[6M Return vs Nifty]))/_xlfn.STDEV.P(Table2[6M Return vs Nifty])</f>
        <v>0.84080841594589584</v>
      </c>
      <c r="M96">
        <v>-3.6368953948199501</v>
      </c>
      <c r="N96">
        <f>(Table2[[#This Row],[1W Return vs Nifty]]-AVERAGE(Table2[1W Return vs Nifty]))/_xlfn.STDEV.P(Table2[1W Return vs Nifty])</f>
        <v>-0.13253377857783127</v>
      </c>
      <c r="O96">
        <v>312.24</v>
      </c>
      <c r="P96">
        <v>275.62443878491803</v>
      </c>
      <c r="Q96">
        <v>241.720531531842</v>
      </c>
      <c r="R96">
        <v>63.258149329285203</v>
      </c>
      <c r="S96" s="2">
        <f>(Table2[[#This Row],[Close Price]]-Table2[[#This Row],[20D EMA]])/Table2[[#This Row],[20D EMA]]</f>
        <v>1.6333589546502398E-3</v>
      </c>
      <c r="T96" s="2">
        <f>(Table2[[#This Row],[Close Price]]-Table2[[#This Row],[50D EMA]])/Table2[[#This Row],[50D EMA]]</f>
        <v>0.13469618796776106</v>
      </c>
      <c r="U96" s="2">
        <f>(Table2[[#This Row],[Close Price]]-Table2[[#This Row],[200D EMA]])/Table2[[#This Row],[200D EMA]]</f>
        <v>0.29384954607714509</v>
      </c>
      <c r="V96">
        <v>1.46170604226793</v>
      </c>
      <c r="W96">
        <v>319.95</v>
      </c>
      <c r="X96">
        <v>307</v>
      </c>
      <c r="Y96">
        <v>316.2</v>
      </c>
      <c r="Z96">
        <v>307</v>
      </c>
      <c r="AA96">
        <v>316.2</v>
      </c>
      <c r="AB96">
        <v>276.10000000000002</v>
      </c>
      <c r="AC96" s="2">
        <f>(Table2[[#This Row],[Close Price]]/Table2[[#This Row],[Day Low]])-1</f>
        <v>-2.2503516174402161E-2</v>
      </c>
      <c r="AD96" s="2">
        <f>(Table2[[#This Row],[Day High]]/Table2[[#This Row],[Close Price]])-1</f>
        <v>-1.8385291766586764E-2</v>
      </c>
      <c r="AE96" s="2">
        <f>(Table2[[#This Row],[Close Price]]/Table2[[#This Row],[Current Week Low]])-1</f>
        <v>-1.0910815939278895E-2</v>
      </c>
      <c r="AF96" s="2">
        <f>(Table2[[#This Row],[Current Week High]]/Table2[[#This Row],[Close Price]])-1</f>
        <v>-1.8385291766586764E-2</v>
      </c>
      <c r="AG96" s="2">
        <f>(Table2[[#This Row],[Close Price]]/Table2[[#This Row],[Current Month Low]])-1</f>
        <v>-1.0910815939278895E-2</v>
      </c>
      <c r="AH96" s="2">
        <f>(Table2[[#This Row],[Current Month High]]/Table2[[#This Row],[Close Price]])-1</f>
        <v>-0.11718625099920055</v>
      </c>
      <c r="AI96">
        <v>5.4836131095123699</v>
      </c>
      <c r="AJ96">
        <v>76.694915254237202</v>
      </c>
      <c r="AK96" t="str">
        <f>IF(AND(Table2[[#This Row],[20D EMA]]&gt;Table2[[#This Row],[50D EMA]],Table2[[#This Row],[50D EMA]]&gt;Table2[[#This Row],[200D EMA]]),"Uptrend","Downtrend/NoTrend")</f>
        <v>Uptrend</v>
      </c>
      <c r="AL96">
        <v>0.09</v>
      </c>
      <c r="AM96" t="s">
        <v>10439</v>
      </c>
      <c r="AN96">
        <v>1.1499999999999999</v>
      </c>
      <c r="AO96" t="s">
        <v>10439</v>
      </c>
      <c r="AP96">
        <v>0.203332066307057</v>
      </c>
      <c r="AQ96">
        <f>(Table2[[#This Row],[Sharpe Ratio]]-AVERAGE(Table2[Sharpe Ratio]))/_xlfn.STDEV.P(Table2[Sharpe Ratio])</f>
        <v>1.60744047995517</v>
      </c>
      <c r="AR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4.9536289467686654</v>
      </c>
      <c r="AS96">
        <f>_xlfn.RANK.AVG(Table2[[#This Row],[1Y Return vs Nifty Z-Score]],Table2[1Y Return vs Nifty Z-Score])</f>
        <v>297</v>
      </c>
      <c r="AT96">
        <f>_xlfn.RANK.AVG(Table2[[#This Row],[6M Return vs Nifty Z-Score]],Table2[6M Return vs Nifty Z-Score])</f>
        <v>122</v>
      </c>
      <c r="AU96">
        <f>_xlfn.RANK.AVG(Table2[[#This Row],[Sharpe Ratio Z-Score]],Table2[Sharpe Ratio Z-Score])</f>
        <v>36</v>
      </c>
      <c r="AV96">
        <f>(Table2[[#This Row],[Rank 1Y]]+Table2[[#This Row],[Rank 6M]]+Table2[[#This Row],[Rank Sharpe]])/3</f>
        <v>151.66666666666666</v>
      </c>
    </row>
    <row r="97" spans="1:48" x14ac:dyDescent="0.3">
      <c r="A97" t="s">
        <v>725</v>
      </c>
      <c r="B97" t="s">
        <v>726</v>
      </c>
      <c r="C97" t="s">
        <v>10400</v>
      </c>
      <c r="D97" t="s">
        <v>57</v>
      </c>
      <c r="E97">
        <v>24703.330533479999</v>
      </c>
      <c r="F97">
        <v>195.6</v>
      </c>
      <c r="G97">
        <v>83.102417995742996</v>
      </c>
      <c r="H97">
        <f>(Table2[[#This Row],[1Y Return vs Nifty]]-AVERAGE(Table2[1Y Return vs Nifty]))/_xlfn.STDEV.P(Table2[1Y Return vs Nifty])</f>
        <v>0.96043483733601187</v>
      </c>
      <c r="I97">
        <v>-7.8055592259749096</v>
      </c>
      <c r="J97">
        <f>(Table2[[#This Row],[1M Return vs Nifty]]-AVERAGE(Table2[1M Return vs Nifty]))/_xlfn.STDEV.P(Table2[1M Return vs Nifty])</f>
        <v>-0.44832024203586252</v>
      </c>
      <c r="K97">
        <v>47.396642716854899</v>
      </c>
      <c r="L97">
        <f>(Table2[[#This Row],[6M Return vs Nifty]]-AVERAGE(Table2[6M Return vs Nifty]))/_xlfn.STDEV.P(Table2[6M Return vs Nifty])</f>
        <v>1.0298855451766624</v>
      </c>
      <c r="M97">
        <v>-8.2609026291444092</v>
      </c>
      <c r="N97">
        <f>(Table2[[#This Row],[1W Return vs Nifty]]-AVERAGE(Table2[1W Return vs Nifty]))/_xlfn.STDEV.P(Table2[1W Return vs Nifty])</f>
        <v>-1.0172553296551166</v>
      </c>
      <c r="O97">
        <v>191.58</v>
      </c>
      <c r="P97">
        <v>183.52430734617201</v>
      </c>
      <c r="Q97">
        <v>150.96981951569401</v>
      </c>
      <c r="R97">
        <v>35.724752094960898</v>
      </c>
      <c r="S97" s="2">
        <f>(Table2[[#This Row],[Close Price]]-Table2[[#This Row],[20D EMA]])/Table2[[#This Row],[20D EMA]]</f>
        <v>2.0983401190103255E-2</v>
      </c>
      <c r="T97" s="2">
        <f>(Table2[[#This Row],[Close Price]]-Table2[[#This Row],[50D EMA]])/Table2[[#This Row],[50D EMA]]</f>
        <v>6.579887333970566E-2</v>
      </c>
      <c r="U97" s="2">
        <f>(Table2[[#This Row],[Close Price]]-Table2[[#This Row],[200D EMA]])/Table2[[#This Row],[200D EMA]]</f>
        <v>0.29562319559947853</v>
      </c>
      <c r="V97">
        <v>0.56238153265994095</v>
      </c>
      <c r="W97">
        <v>186.37</v>
      </c>
      <c r="X97">
        <v>196.7</v>
      </c>
      <c r="Y97">
        <v>186.37</v>
      </c>
      <c r="Z97">
        <v>196.7</v>
      </c>
      <c r="AA97">
        <v>182.1</v>
      </c>
      <c r="AB97">
        <v>202.5</v>
      </c>
      <c r="AC97" s="2">
        <f>(Table2[[#This Row],[Close Price]]/Table2[[#This Row],[Day Low]])-1</f>
        <v>4.9525138166013782E-2</v>
      </c>
      <c r="AD97" s="2">
        <f>(Table2[[#This Row],[Day High]]/Table2[[#This Row],[Close Price]])-1</f>
        <v>5.6237218813905976E-3</v>
      </c>
      <c r="AE97" s="2">
        <f>(Table2[[#This Row],[Close Price]]/Table2[[#This Row],[Current Week Low]])-1</f>
        <v>4.9525138166013782E-2</v>
      </c>
      <c r="AF97" s="2">
        <f>(Table2[[#This Row],[Current Week High]]/Table2[[#This Row],[Close Price]])-1</f>
        <v>5.6237218813905976E-3</v>
      </c>
      <c r="AG97" s="2">
        <f>(Table2[[#This Row],[Close Price]]/Table2[[#This Row],[Current Month Low]])-1</f>
        <v>7.4135090609555254E-2</v>
      </c>
      <c r="AH97" s="2">
        <f>(Table2[[#This Row],[Current Month High]]/Table2[[#This Row],[Close Price]])-1</f>
        <v>3.5276073619632031E-2</v>
      </c>
      <c r="AI97">
        <v>7.3619631901840501</v>
      </c>
      <c r="AJ97">
        <v>137.667071688942</v>
      </c>
      <c r="AK97" t="str">
        <f>IF(AND(Table2[[#This Row],[20D EMA]]&gt;Table2[[#This Row],[50D EMA]],Table2[[#This Row],[50D EMA]]&gt;Table2[[#This Row],[200D EMA]]),"Uptrend","Downtrend/NoTrend")</f>
        <v>Uptrend</v>
      </c>
      <c r="AL97">
        <v>0.19</v>
      </c>
      <c r="AM97" t="s">
        <v>10439</v>
      </c>
      <c r="AN97">
        <v>0.98</v>
      </c>
      <c r="AO97" t="s">
        <v>10439</v>
      </c>
      <c r="AP97">
        <v>9.6064366687093006E-2</v>
      </c>
      <c r="AQ97">
        <f>(Table2[[#This Row],[Sharpe Ratio]]-AVERAGE(Table2[Sharpe Ratio]))/_xlfn.STDEV.P(Table2[Sharpe Ratio])</f>
        <v>0.36573118907779484</v>
      </c>
      <c r="AR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0.89047599989949</v>
      </c>
      <c r="AS97">
        <f>_xlfn.RANK.AVG(Table2[[#This Row],[1Y Return vs Nifty Z-Score]],Table2[1Y Return vs Nifty Z-Score])</f>
        <v>104</v>
      </c>
      <c r="AT97">
        <f>_xlfn.RANK.AVG(Table2[[#This Row],[6M Return vs Nifty Z-Score]],Table2[6M Return vs Nifty Z-Score])</f>
        <v>103</v>
      </c>
      <c r="AU97">
        <f>_xlfn.RANK.AVG(Table2[[#This Row],[Sharpe Ratio Z-Score]],Table2[Sharpe Ratio Z-Score])</f>
        <v>249</v>
      </c>
      <c r="AV97">
        <f>(Table2[[#This Row],[Rank 1Y]]+Table2[[#This Row],[Rank 6M]]+Table2[[#This Row],[Rank Sharpe]])/3</f>
        <v>152</v>
      </c>
    </row>
    <row r="98" spans="1:48" x14ac:dyDescent="0.3">
      <c r="A98" t="s">
        <v>707</v>
      </c>
      <c r="B98" t="s">
        <v>708</v>
      </c>
      <c r="C98" t="s">
        <v>10406</v>
      </c>
      <c r="D98" t="s">
        <v>125</v>
      </c>
      <c r="E98">
        <v>25583.718742505</v>
      </c>
      <c r="F98">
        <v>942.4</v>
      </c>
      <c r="G98">
        <v>81.080996127958699</v>
      </c>
      <c r="H98">
        <f>(Table2[[#This Row],[1Y Return vs Nifty]]-AVERAGE(Table2[1Y Return vs Nifty]))/_xlfn.STDEV.P(Table2[1Y Return vs Nifty])</f>
        <v>0.9273918400537039</v>
      </c>
      <c r="I98">
        <v>7.9923745982503203</v>
      </c>
      <c r="J98">
        <f>(Table2[[#This Row],[1M Return vs Nifty]]-AVERAGE(Table2[1M Return vs Nifty]))/_xlfn.STDEV.P(Table2[1M Return vs Nifty])</f>
        <v>1.0773965828851868</v>
      </c>
      <c r="K98">
        <v>39.717413165013099</v>
      </c>
      <c r="L98">
        <f>(Table2[[#This Row],[6M Return vs Nifty]]-AVERAGE(Table2[6M Return vs Nifty]))/_xlfn.STDEV.P(Table2[6M Return vs Nifty])</f>
        <v>0.7983200689198714</v>
      </c>
      <c r="M98">
        <v>2.9123228572761599</v>
      </c>
      <c r="N98">
        <f>(Table2[[#This Row],[1W Return vs Nifty]]-AVERAGE(Table2[1W Return vs Nifty]))/_xlfn.STDEV.P(Table2[1W Return vs Nifty])</f>
        <v>1.1205426628530919</v>
      </c>
      <c r="O98">
        <v>850.13</v>
      </c>
      <c r="P98">
        <v>788.44745865493996</v>
      </c>
      <c r="Q98">
        <v>660.36061354773005</v>
      </c>
      <c r="R98">
        <v>74.7919087578953</v>
      </c>
      <c r="S98" s="2">
        <f>(Table2[[#This Row],[Close Price]]-Table2[[#This Row],[20D EMA]])/Table2[[#This Row],[20D EMA]]</f>
        <v>0.10853634150071163</v>
      </c>
      <c r="T98" s="2">
        <f>(Table2[[#This Row],[Close Price]]-Table2[[#This Row],[50D EMA]])/Table2[[#This Row],[50D EMA]]</f>
        <v>0.1952603685319716</v>
      </c>
      <c r="U98" s="2">
        <f>(Table2[[#This Row],[Close Price]]-Table2[[#This Row],[200D EMA]])/Table2[[#This Row],[200D EMA]]</f>
        <v>0.42709904356202866</v>
      </c>
      <c r="V98">
        <v>0.94663028839834695</v>
      </c>
      <c r="W98">
        <v>917.5</v>
      </c>
      <c r="X98">
        <v>948.9</v>
      </c>
      <c r="Y98">
        <v>917.5</v>
      </c>
      <c r="Z98">
        <v>948.9</v>
      </c>
      <c r="AA98">
        <v>781.1</v>
      </c>
      <c r="AB98">
        <v>948.9</v>
      </c>
      <c r="AC98" s="2">
        <f>(Table2[[#This Row],[Close Price]]/Table2[[#This Row],[Day Low]])-1</f>
        <v>2.7138964577656743E-2</v>
      </c>
      <c r="AD98" s="2">
        <f>(Table2[[#This Row],[Day High]]/Table2[[#This Row],[Close Price]])-1</f>
        <v>6.8972835314091707E-3</v>
      </c>
      <c r="AE98" s="2">
        <f>(Table2[[#This Row],[Close Price]]/Table2[[#This Row],[Current Week Low]])-1</f>
        <v>2.7138964577656743E-2</v>
      </c>
      <c r="AF98" s="2">
        <f>(Table2[[#This Row],[Current Week High]]/Table2[[#This Row],[Close Price]])-1</f>
        <v>6.8972835314091707E-3</v>
      </c>
      <c r="AG98" s="2">
        <f>(Table2[[#This Row],[Close Price]]/Table2[[#This Row],[Current Month Low]])-1</f>
        <v>0.20650364870055049</v>
      </c>
      <c r="AH98" s="2">
        <f>(Table2[[#This Row],[Current Month High]]/Table2[[#This Row],[Close Price]])-1</f>
        <v>6.8972835314091707E-3</v>
      </c>
      <c r="AI98">
        <v>0.68972835314091696</v>
      </c>
      <c r="AJ98">
        <v>124.274155164207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0.37</v>
      </c>
      <c r="AM98" t="s">
        <v>10439</v>
      </c>
      <c r="AN98">
        <v>13.51</v>
      </c>
      <c r="AO98" t="s">
        <v>10439</v>
      </c>
      <c r="AP98">
        <v>0.10587468869257299</v>
      </c>
      <c r="AQ98">
        <f>(Table2[[#This Row],[Sharpe Ratio]]-AVERAGE(Table2[Sharpe Ratio]))/_xlfn.STDEV.P(Table2[Sharpe Ratio])</f>
        <v>0.47929350116112501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4.4029446558729788</v>
      </c>
      <c r="AS98">
        <f>_xlfn.RANK.AVG(Table2[[#This Row],[1Y Return vs Nifty Z-Score]],Table2[1Y Return vs Nifty Z-Score])</f>
        <v>106</v>
      </c>
      <c r="AT98">
        <f>_xlfn.RANK.AVG(Table2[[#This Row],[6M Return vs Nifty Z-Score]],Table2[6M Return vs Nifty Z-Score])</f>
        <v>128</v>
      </c>
      <c r="AU98">
        <f>_xlfn.RANK.AVG(Table2[[#This Row],[Sharpe Ratio Z-Score]],Table2[Sharpe Ratio Z-Score])</f>
        <v>223</v>
      </c>
      <c r="AV98">
        <f>(Table2[[#This Row],[Rank 1Y]]+Table2[[#This Row],[Rank 6M]]+Table2[[#This Row],[Rank Sharpe]])/3</f>
        <v>152.33333333333334</v>
      </c>
    </row>
    <row r="99" spans="1:48" x14ac:dyDescent="0.3">
      <c r="A99" t="s">
        <v>814</v>
      </c>
      <c r="B99" t="s">
        <v>815</v>
      </c>
      <c r="C99" t="s">
        <v>10403</v>
      </c>
      <c r="D99" t="s">
        <v>125</v>
      </c>
      <c r="E99">
        <v>20360.53966617</v>
      </c>
      <c r="F99">
        <v>1112.2</v>
      </c>
      <c r="G99">
        <v>122.956904860539</v>
      </c>
      <c r="H99">
        <f>(Table2[[#This Row],[1Y Return vs Nifty]]-AVERAGE(Table2[1Y Return vs Nifty]))/_xlfn.STDEV.P(Table2[1Y Return vs Nifty])</f>
        <v>1.6119127510506359</v>
      </c>
      <c r="I99">
        <v>15.764311806105599</v>
      </c>
      <c r="J99">
        <f>(Table2[[#This Row],[1M Return vs Nifty]]-AVERAGE(Table2[1M Return vs Nifty]))/_xlfn.STDEV.P(Table2[1M Return vs Nifty])</f>
        <v>1.8279868494472296</v>
      </c>
      <c r="K99">
        <v>5.6084288181984396</v>
      </c>
      <c r="L99">
        <f>(Table2[[#This Row],[6M Return vs Nifty]]-AVERAGE(Table2[6M Return vs Nifty]))/_xlfn.STDEV.P(Table2[6M Return vs Nifty])</f>
        <v>-0.2302288436479506</v>
      </c>
      <c r="M99">
        <v>5.6805352040751904</v>
      </c>
      <c r="N99">
        <f>(Table2[[#This Row],[1W Return vs Nifty]]-AVERAGE(Table2[1W Return vs Nifty]))/_xlfn.STDEV.P(Table2[1W Return vs Nifty])</f>
        <v>1.6501908656049047</v>
      </c>
      <c r="O99">
        <v>1055.8</v>
      </c>
      <c r="P99">
        <v>992.85288345403399</v>
      </c>
      <c r="Q99">
        <v>869.89344637549198</v>
      </c>
      <c r="R99">
        <v>61.743264701968897</v>
      </c>
      <c r="S99" s="2">
        <f>(Table2[[#This Row],[Close Price]]-Table2[[#This Row],[20D EMA]])/Table2[[#This Row],[20D EMA]]</f>
        <v>5.341920818336815E-2</v>
      </c>
      <c r="T99" s="2">
        <f>(Table2[[#This Row],[Close Price]]-Table2[[#This Row],[50D EMA]])/Table2[[#This Row],[50D EMA]]</f>
        <v>0.12020624458557204</v>
      </c>
      <c r="U99" s="2">
        <f>(Table2[[#This Row],[Close Price]]-Table2[[#This Row],[200D EMA]])/Table2[[#This Row],[200D EMA]]</f>
        <v>0.27854739524030825</v>
      </c>
      <c r="V99">
        <v>1.54492928814599</v>
      </c>
      <c r="W99">
        <v>1101</v>
      </c>
      <c r="X99">
        <v>1136</v>
      </c>
      <c r="Y99">
        <v>1101</v>
      </c>
      <c r="Z99">
        <v>1136</v>
      </c>
      <c r="AA99">
        <v>895.3</v>
      </c>
      <c r="AB99">
        <v>1176</v>
      </c>
      <c r="AC99" s="2">
        <f>(Table2[[#This Row],[Close Price]]/Table2[[#This Row],[Day Low]])-1</f>
        <v>1.0172570390554192E-2</v>
      </c>
      <c r="AD99" s="2">
        <f>(Table2[[#This Row],[Day High]]/Table2[[#This Row],[Close Price]])-1</f>
        <v>2.1399028951627264E-2</v>
      </c>
      <c r="AE99" s="2">
        <f>(Table2[[#This Row],[Close Price]]/Table2[[#This Row],[Current Week Low]])-1</f>
        <v>1.0172570390554192E-2</v>
      </c>
      <c r="AF99" s="2">
        <f>(Table2[[#This Row],[Current Week High]]/Table2[[#This Row],[Close Price]])-1</f>
        <v>2.1399028951627264E-2</v>
      </c>
      <c r="AG99" s="2">
        <f>(Table2[[#This Row],[Close Price]]/Table2[[#This Row],[Current Month Low]])-1</f>
        <v>0.24226516251535801</v>
      </c>
      <c r="AH99" s="2">
        <f>(Table2[[#This Row],[Current Month High]]/Table2[[#This Row],[Close Price]])-1</f>
        <v>5.7363783492177634E-2</v>
      </c>
      <c r="AI99">
        <v>18.144218665707601</v>
      </c>
      <c r="AJ99">
        <v>175.26296250464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0.26</v>
      </c>
      <c r="AM99" t="s">
        <v>10439</v>
      </c>
      <c r="AN99">
        <v>0.87</v>
      </c>
      <c r="AO99" t="s">
        <v>10439</v>
      </c>
      <c r="AP99">
        <v>0.24495076858238299</v>
      </c>
      <c r="AQ99">
        <f>(Table2[[#This Row],[Sharpe Ratio]]-AVERAGE(Table2[Sharpe Ratio]))/_xlfn.STDEV.P(Table2[Sharpe Ratio])</f>
        <v>2.0892101969587178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6.9490718194135361</v>
      </c>
      <c r="AS99">
        <f>_xlfn.RANK.AVG(Table2[[#This Row],[1Y Return vs Nifty Z-Score]],Table2[1Y Return vs Nifty Z-Score])</f>
        <v>58</v>
      </c>
      <c r="AT99">
        <f>_xlfn.RANK.AVG(Table2[[#This Row],[6M Return vs Nifty Z-Score]],Table2[6M Return vs Nifty Z-Score])</f>
        <v>387</v>
      </c>
      <c r="AU99">
        <f>_xlfn.RANK.AVG(Table2[[#This Row],[Sharpe Ratio Z-Score]],Table2[Sharpe Ratio Z-Score])</f>
        <v>12</v>
      </c>
      <c r="AV99">
        <f>(Table2[[#This Row],[Rank 1Y]]+Table2[[#This Row],[Rank 6M]]+Table2[[#This Row],[Rank Sharpe]])/3</f>
        <v>152.33333333333334</v>
      </c>
    </row>
    <row r="100" spans="1:48" x14ac:dyDescent="0.3">
      <c r="A100" t="s">
        <v>1734</v>
      </c>
      <c r="B100" t="s">
        <v>1735</v>
      </c>
      <c r="C100" t="s">
        <v>10404</v>
      </c>
      <c r="D100" t="s">
        <v>828</v>
      </c>
      <c r="E100">
        <v>4802.6169949499999</v>
      </c>
      <c r="F100">
        <v>387.65</v>
      </c>
      <c r="G100">
        <v>97.875881569206499</v>
      </c>
      <c r="H100">
        <f>(Table2[[#This Row],[1Y Return vs Nifty]]-AVERAGE(Table2[1Y Return vs Nifty]))/_xlfn.STDEV.P(Table2[1Y Return vs Nifty])</f>
        <v>1.2019279786184436</v>
      </c>
      <c r="I100">
        <v>-8.8453696557271009</v>
      </c>
      <c r="J100">
        <f>(Table2[[#This Row],[1M Return vs Nifty]]-AVERAGE(Table2[1M Return vs Nifty]))/_xlfn.STDEV.P(Table2[1M Return vs Nifty])</f>
        <v>-0.54874199877018714</v>
      </c>
      <c r="K100">
        <v>49.990571912385597</v>
      </c>
      <c r="L100">
        <f>(Table2[[#This Row],[6M Return vs Nifty]]-AVERAGE(Table2[6M Return vs Nifty]))/_xlfn.STDEV.P(Table2[6M Return vs Nifty])</f>
        <v>1.108104908914187</v>
      </c>
      <c r="M100">
        <v>-3.1066907498868499</v>
      </c>
      <c r="N100">
        <f>(Table2[[#This Row],[1W Return vs Nifty]]-AVERAGE(Table2[1W Return vs Nifty]))/_xlfn.STDEV.P(Table2[1W Return vs Nifty])</f>
        <v>-3.1088548913928253E-2</v>
      </c>
      <c r="O100">
        <v>388</v>
      </c>
      <c r="P100">
        <v>366.61073082110602</v>
      </c>
      <c r="Q100">
        <v>293.75611925512402</v>
      </c>
      <c r="R100">
        <v>51.194819547221996</v>
      </c>
      <c r="S100" s="2">
        <f>(Table2[[#This Row],[Close Price]]-Table2[[#This Row],[20D EMA]])/Table2[[#This Row],[20D EMA]]</f>
        <v>-9.0206185567016169E-4</v>
      </c>
      <c r="T100" s="2">
        <f>(Table2[[#This Row],[Close Price]]-Table2[[#This Row],[50D EMA]])/Table2[[#This Row],[50D EMA]]</f>
        <v>5.7388579793537009E-2</v>
      </c>
      <c r="U100" s="2">
        <f>(Table2[[#This Row],[Close Price]]-Table2[[#This Row],[200D EMA]])/Table2[[#This Row],[200D EMA]]</f>
        <v>0.31963208454333553</v>
      </c>
      <c r="V100">
        <v>0.67819609981493401</v>
      </c>
      <c r="W100">
        <v>396.2</v>
      </c>
      <c r="X100">
        <v>385.55</v>
      </c>
      <c r="Y100">
        <v>398.85</v>
      </c>
      <c r="Z100">
        <v>385.55</v>
      </c>
      <c r="AA100">
        <v>398.85</v>
      </c>
      <c r="AB100">
        <v>370.35</v>
      </c>
      <c r="AC100" s="2">
        <f>(Table2[[#This Row],[Close Price]]/Table2[[#This Row],[Day Low]])-1</f>
        <v>-2.1580010095911151E-2</v>
      </c>
      <c r="AD100" s="2">
        <f>(Table2[[#This Row],[Day High]]/Table2[[#This Row],[Close Price]])-1</f>
        <v>-5.4172578356763701E-3</v>
      </c>
      <c r="AE100" s="2">
        <f>(Table2[[#This Row],[Close Price]]/Table2[[#This Row],[Current Week Low]])-1</f>
        <v>-2.8080732104801442E-2</v>
      </c>
      <c r="AF100" s="2">
        <f>(Table2[[#This Row],[Current Week High]]/Table2[[#This Row],[Close Price]])-1</f>
        <v>-5.4172578356763701E-3</v>
      </c>
      <c r="AG100" s="2">
        <f>(Table2[[#This Row],[Close Price]]/Table2[[#This Row],[Current Month Low]])-1</f>
        <v>-2.8080732104801442E-2</v>
      </c>
      <c r="AH100" s="2">
        <f>(Table2[[#This Row],[Current Month High]]/Table2[[#This Row],[Close Price]])-1</f>
        <v>-4.4627885979620641E-2</v>
      </c>
      <c r="AI100">
        <v>6.2685412098542503</v>
      </c>
      <c r="AJ100">
        <v>160.42996305004999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0.11</v>
      </c>
      <c r="AM100" t="s">
        <v>10439</v>
      </c>
      <c r="AN100">
        <v>-0.56000000000000005</v>
      </c>
      <c r="AO100" t="s">
        <v>10438</v>
      </c>
      <c r="AP100">
        <v>8.2849432011249002E-2</v>
      </c>
      <c r="AQ100">
        <f>(Table2[[#This Row],[Sharpe Ratio]]-AVERAGE(Table2[Sharpe Ratio]))/_xlfn.STDEV.P(Table2[Sharpe Ratio])</f>
        <v>0.21275776629098669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1.9429601061395019</v>
      </c>
      <c r="AS100">
        <f>_xlfn.RANK.AVG(Table2[[#This Row],[1Y Return vs Nifty Z-Score]],Table2[1Y Return vs Nifty Z-Score])</f>
        <v>80</v>
      </c>
      <c r="AT100">
        <f>_xlfn.RANK.AVG(Table2[[#This Row],[6M Return vs Nifty Z-Score]],Table2[6M Return vs Nifty Z-Score])</f>
        <v>93</v>
      </c>
      <c r="AU100">
        <f>_xlfn.RANK.AVG(Table2[[#This Row],[Sharpe Ratio Z-Score]],Table2[Sharpe Ratio Z-Score])</f>
        <v>291</v>
      </c>
      <c r="AV100">
        <f>(Table2[[#This Row],[Rank 1Y]]+Table2[[#This Row],[Rank 6M]]+Table2[[#This Row],[Rank Sharpe]])/3</f>
        <v>154.66666666666666</v>
      </c>
    </row>
    <row r="101" spans="1:48" x14ac:dyDescent="0.3">
      <c r="A101" t="s">
        <v>1797</v>
      </c>
      <c r="B101" t="s">
        <v>1798</v>
      </c>
      <c r="C101" t="s">
        <v>10401</v>
      </c>
      <c r="D101" t="s">
        <v>197</v>
      </c>
      <c r="E101">
        <v>4454.8656516000001</v>
      </c>
      <c r="F101">
        <v>1701.85</v>
      </c>
      <c r="G101">
        <v>58.170202887677902</v>
      </c>
      <c r="H101">
        <f>(Table2[[#This Row],[1Y Return vs Nifty]]-AVERAGE(Table2[1Y Return vs Nifty]))/_xlfn.STDEV.P(Table2[1Y Return vs Nifty])</f>
        <v>0.55288254496829992</v>
      </c>
      <c r="I101">
        <v>7.6084509130901301</v>
      </c>
      <c r="J101">
        <f>(Table2[[#This Row],[1M Return vs Nifty]]-AVERAGE(Table2[1M Return vs Nifty]))/_xlfn.STDEV.P(Table2[1M Return vs Nifty])</f>
        <v>1.0403183907334788</v>
      </c>
      <c r="K101">
        <v>37.804794834736001</v>
      </c>
      <c r="L101">
        <f>(Table2[[#This Row],[6M Return vs Nifty]]-AVERAGE(Table2[6M Return vs Nifty]))/_xlfn.STDEV.P(Table2[6M Return vs Nifty])</f>
        <v>0.74064548430716637</v>
      </c>
      <c r="M101">
        <v>-5.3126200325011101</v>
      </c>
      <c r="N101">
        <f>(Table2[[#This Row],[1W Return vs Nifty]]-AVERAGE(Table2[1W Return vs Nifty]))/_xlfn.STDEV.P(Table2[1W Return vs Nifty])</f>
        <v>-0.45315388695970971</v>
      </c>
      <c r="O101">
        <v>1689.08</v>
      </c>
      <c r="P101">
        <v>1511.9886820796801</v>
      </c>
      <c r="Q101">
        <v>1271.40269631039</v>
      </c>
      <c r="R101">
        <v>59.875297921613601</v>
      </c>
      <c r="S101" s="2">
        <f>(Table2[[#This Row],[Close Price]]-Table2[[#This Row],[20D EMA]])/Table2[[#This Row],[20D EMA]]</f>
        <v>7.5603286996471343E-3</v>
      </c>
      <c r="T101" s="2">
        <f>(Table2[[#This Row],[Close Price]]-Table2[[#This Row],[50D EMA]])/Table2[[#This Row],[50D EMA]]</f>
        <v>0.1255705946549634</v>
      </c>
      <c r="U101" s="2">
        <f>(Table2[[#This Row],[Close Price]]-Table2[[#This Row],[200D EMA]])/Table2[[#This Row],[200D EMA]]</f>
        <v>0.3385609492089075</v>
      </c>
      <c r="V101">
        <v>0.68177028815437302</v>
      </c>
      <c r="W101">
        <v>1724.95</v>
      </c>
      <c r="X101">
        <v>1655.3</v>
      </c>
      <c r="Y101">
        <v>1708</v>
      </c>
      <c r="Z101">
        <v>1655.3</v>
      </c>
      <c r="AA101">
        <v>1708</v>
      </c>
      <c r="AB101">
        <v>1531</v>
      </c>
      <c r="AC101" s="2">
        <f>(Table2[[#This Row],[Close Price]]/Table2[[#This Row],[Day Low]])-1</f>
        <v>-1.339169251282657E-2</v>
      </c>
      <c r="AD101" s="2">
        <f>(Table2[[#This Row],[Day High]]/Table2[[#This Row],[Close Price]])-1</f>
        <v>-2.7352586890736497E-2</v>
      </c>
      <c r="AE101" s="2">
        <f>(Table2[[#This Row],[Close Price]]/Table2[[#This Row],[Current Week Low]])-1</f>
        <v>-3.6007025761124467E-3</v>
      </c>
      <c r="AF101" s="2">
        <f>(Table2[[#This Row],[Current Week High]]/Table2[[#This Row],[Close Price]])-1</f>
        <v>-2.7352586890736497E-2</v>
      </c>
      <c r="AG101" s="2">
        <f>(Table2[[#This Row],[Close Price]]/Table2[[#This Row],[Current Month Low]])-1</f>
        <v>-3.6007025761124467E-3</v>
      </c>
      <c r="AH101" s="2">
        <f>(Table2[[#This Row],[Current Month High]]/Table2[[#This Row],[Close Price]])-1</f>
        <v>-0.10039075124129615</v>
      </c>
      <c r="AI101">
        <v>2.66474718688487</v>
      </c>
      <c r="AJ101">
        <v>107.037712895377</v>
      </c>
      <c r="AK101" t="str">
        <f>IF(AND(Table2[[#This Row],[20D EMA]]&gt;Table2[[#This Row],[50D EMA]],Table2[[#This Row],[50D EMA]]&gt;Table2[[#This Row],[200D EMA]]),"Uptrend","Downtrend/NoTrend")</f>
        <v>Uptrend</v>
      </c>
      <c r="AL101">
        <v>0.2</v>
      </c>
      <c r="AM101" t="s">
        <v>10439</v>
      </c>
      <c r="AN101">
        <v>5</v>
      </c>
      <c r="AO101" t="s">
        <v>10439</v>
      </c>
      <c r="AP101">
        <v>0.12609695265951201</v>
      </c>
      <c r="AQ101">
        <f>(Table2[[#This Row],[Sharpe Ratio]]-AVERAGE(Table2[Sharpe Ratio]))/_xlfn.STDEV.P(Table2[Sharpe Ratio])</f>
        <v>0.71338235679320383</v>
      </c>
      <c r="AR1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2.5940748898424397</v>
      </c>
      <c r="AS101">
        <f>_xlfn.RANK.AVG(Table2[[#This Row],[1Y Return vs Nifty Z-Score]],Table2[1Y Return vs Nifty Z-Score])</f>
        <v>161</v>
      </c>
      <c r="AT101">
        <f>_xlfn.RANK.AVG(Table2[[#This Row],[6M Return vs Nifty Z-Score]],Table2[6M Return vs Nifty Z-Score])</f>
        <v>135</v>
      </c>
      <c r="AU101">
        <f>_xlfn.RANK.AVG(Table2[[#This Row],[Sharpe Ratio Z-Score]],Table2[Sharpe Ratio Z-Score])</f>
        <v>172</v>
      </c>
      <c r="AV101">
        <f>(Table2[[#This Row],[Rank 1Y]]+Table2[[#This Row],[Rank 6M]]+Table2[[#This Row],[Rank Sharpe]])/3</f>
        <v>156</v>
      </c>
    </row>
    <row r="102" spans="1:48" x14ac:dyDescent="0.3">
      <c r="A102" t="s">
        <v>870</v>
      </c>
      <c r="B102" t="s">
        <v>871</v>
      </c>
      <c r="C102" t="s">
        <v>10397</v>
      </c>
      <c r="D102" t="s">
        <v>226</v>
      </c>
      <c r="E102">
        <v>18342.334791000001</v>
      </c>
      <c r="F102">
        <v>2601.65</v>
      </c>
      <c r="G102">
        <v>84.889285743123907</v>
      </c>
      <c r="H102">
        <f>(Table2[[#This Row],[1Y Return vs Nifty]]-AVERAGE(Table2[1Y Return vs Nifty]))/_xlfn.STDEV.P(Table2[1Y Return vs Nifty])</f>
        <v>0.98964371602755852</v>
      </c>
      <c r="I102">
        <v>-1.80800543924246</v>
      </c>
      <c r="J102">
        <f>(Table2[[#This Row],[1M Return vs Nifty]]-AVERAGE(Table2[1M Return vs Nifty]))/_xlfn.STDEV.P(Table2[1M Return vs Nifty])</f>
        <v>0.13090542269978633</v>
      </c>
      <c r="K102">
        <v>48.005621315800603</v>
      </c>
      <c r="L102">
        <f>(Table2[[#This Row],[6M Return vs Nifty]]-AVERAGE(Table2[6M Return vs Nifty]))/_xlfn.STDEV.P(Table2[6M Return vs Nifty])</f>
        <v>1.0482491607377096</v>
      </c>
      <c r="M102">
        <v>-5.8979709225457801</v>
      </c>
      <c r="N102">
        <f>(Table2[[#This Row],[1W Return vs Nifty]]-AVERAGE(Table2[1W Return vs Nifty]))/_xlfn.STDEV.P(Table2[1W Return vs Nifty])</f>
        <v>-0.56515036990648615</v>
      </c>
      <c r="O102">
        <v>2608.4699999999998</v>
      </c>
      <c r="P102">
        <v>2427.1212765208302</v>
      </c>
      <c r="Q102">
        <v>1907.2396901371601</v>
      </c>
      <c r="R102">
        <v>48.265315131427897</v>
      </c>
      <c r="S102" s="2">
        <f>(Table2[[#This Row],[Close Price]]-Table2[[#This Row],[20D EMA]])/Table2[[#This Row],[20D EMA]]</f>
        <v>-2.6145594927293432E-3</v>
      </c>
      <c r="T102" s="2">
        <f>(Table2[[#This Row],[Close Price]]-Table2[[#This Row],[50D EMA]])/Table2[[#This Row],[50D EMA]]</f>
        <v>7.1907706123918558E-2</v>
      </c>
      <c r="U102" s="2">
        <f>(Table2[[#This Row],[Close Price]]-Table2[[#This Row],[200D EMA]])/Table2[[#This Row],[200D EMA]]</f>
        <v>0.36409178849088503</v>
      </c>
      <c r="V102">
        <v>0.332083837248138</v>
      </c>
      <c r="W102">
        <v>2591.5500000000002</v>
      </c>
      <c r="X102">
        <v>2677.95</v>
      </c>
      <c r="Y102">
        <v>2591.5500000000002</v>
      </c>
      <c r="Z102">
        <v>2677.95</v>
      </c>
      <c r="AA102">
        <v>2444.0500000000002</v>
      </c>
      <c r="AB102">
        <v>2857.95</v>
      </c>
      <c r="AC102" s="2">
        <f>(Table2[[#This Row],[Close Price]]/Table2[[#This Row],[Day Low]])-1</f>
        <v>3.8972815496516322E-3</v>
      </c>
      <c r="AD102" s="2">
        <f>(Table2[[#This Row],[Day High]]/Table2[[#This Row],[Close Price]])-1</f>
        <v>2.932754213672073E-2</v>
      </c>
      <c r="AE102" s="2">
        <f>(Table2[[#This Row],[Close Price]]/Table2[[#This Row],[Current Week Low]])-1</f>
        <v>3.8972815496516322E-3</v>
      </c>
      <c r="AF102" s="2">
        <f>(Table2[[#This Row],[Current Week High]]/Table2[[#This Row],[Close Price]])-1</f>
        <v>2.932754213672073E-2</v>
      </c>
      <c r="AG102" s="2">
        <f>(Table2[[#This Row],[Close Price]]/Table2[[#This Row],[Current Month Low]])-1</f>
        <v>6.448313250547244E-2</v>
      </c>
      <c r="AH102" s="2">
        <f>(Table2[[#This Row],[Current Month High]]/Table2[[#This Row],[Close Price]])-1</f>
        <v>9.8514404320334981E-2</v>
      </c>
      <c r="AI102">
        <v>9.8514404320334901</v>
      </c>
      <c r="AJ102">
        <v>123.001757167959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0.09</v>
      </c>
      <c r="AM102" t="s">
        <v>10439</v>
      </c>
      <c r="AN102">
        <v>-3.45</v>
      </c>
      <c r="AO102" t="s">
        <v>10438</v>
      </c>
      <c r="AP102">
        <v>8.5926799127771E-2</v>
      </c>
      <c r="AQ102">
        <f>(Table2[[#This Row],[Sharpe Ratio]]-AVERAGE(Table2[Sharpe Ratio]))/_xlfn.STDEV.P(Table2[Sharpe Ratio])</f>
        <v>0.24838074835887758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1.8520286779174462</v>
      </c>
      <c r="AS102">
        <f>_xlfn.RANK.AVG(Table2[[#This Row],[1Y Return vs Nifty Z-Score]],Table2[1Y Return vs Nifty Z-Score])</f>
        <v>100</v>
      </c>
      <c r="AT102">
        <f>_xlfn.RANK.AVG(Table2[[#This Row],[6M Return vs Nifty Z-Score]],Table2[6M Return vs Nifty Z-Score])</f>
        <v>101</v>
      </c>
      <c r="AU102">
        <f>_xlfn.RANK.AVG(Table2[[#This Row],[Sharpe Ratio Z-Score]],Table2[Sharpe Ratio Z-Score])</f>
        <v>274</v>
      </c>
      <c r="AV102">
        <f>(Table2[[#This Row],[Rank 1Y]]+Table2[[#This Row],[Rank 6M]]+Table2[[#This Row],[Rank Sharpe]])/3</f>
        <v>158.33333333333334</v>
      </c>
    </row>
    <row r="103" spans="1:48" x14ac:dyDescent="0.3">
      <c r="A103" t="s">
        <v>1050</v>
      </c>
      <c r="B103" t="s">
        <v>1051</v>
      </c>
      <c r="C103" t="s">
        <v>10401</v>
      </c>
      <c r="D103" t="s">
        <v>197</v>
      </c>
      <c r="E103">
        <v>13166.319779560001</v>
      </c>
      <c r="F103">
        <v>587.95000000000005</v>
      </c>
      <c r="G103">
        <v>48.620837574936097</v>
      </c>
      <c r="H103">
        <f>(Table2[[#This Row],[1Y Return vs Nifty]]-AVERAGE(Table2[1Y Return vs Nifty]))/_xlfn.STDEV.P(Table2[1Y Return vs Nifty])</f>
        <v>0.39678467291818703</v>
      </c>
      <c r="I103">
        <v>-1.1719144953706699</v>
      </c>
      <c r="J103">
        <f>(Table2[[#This Row],[1M Return vs Nifty]]-AVERAGE(Table2[1M Return vs Nifty]))/_xlfn.STDEV.P(Table2[1M Return vs Nifty])</f>
        <v>0.19233716852447785</v>
      </c>
      <c r="K103">
        <v>27.8380971584149</v>
      </c>
      <c r="L103">
        <f>(Table2[[#This Row],[6M Return vs Nifty]]-AVERAGE(Table2[6M Return vs Nifty]))/_xlfn.STDEV.P(Table2[6M Return vs Nifty])</f>
        <v>0.44010191043116381</v>
      </c>
      <c r="M103">
        <v>-6.1513635932079501E-2</v>
      </c>
      <c r="N103">
        <f>(Table2[[#This Row],[1W Return vs Nifty]]-AVERAGE(Table2[1W Return vs Nifty]))/_xlfn.STDEV.P(Table2[1W Return vs Nifty])</f>
        <v>0.55155193649973988</v>
      </c>
      <c r="O103">
        <v>552.15</v>
      </c>
      <c r="P103">
        <v>532.171714205993</v>
      </c>
      <c r="Q103">
        <v>452.77254584263898</v>
      </c>
      <c r="R103">
        <v>55.446194591832501</v>
      </c>
      <c r="S103" s="2">
        <f>(Table2[[#This Row],[Close Price]]-Table2[[#This Row],[20D EMA]])/Table2[[#This Row],[20D EMA]]</f>
        <v>6.483745359050995E-2</v>
      </c>
      <c r="T103" s="2">
        <f>(Table2[[#This Row],[Close Price]]-Table2[[#This Row],[50D EMA]])/Table2[[#This Row],[50D EMA]]</f>
        <v>0.10481257140325273</v>
      </c>
      <c r="U103" s="2">
        <f>(Table2[[#This Row],[Close Price]]-Table2[[#This Row],[200D EMA]])/Table2[[#This Row],[200D EMA]]</f>
        <v>0.29855488235442168</v>
      </c>
      <c r="V103">
        <v>1.8641207397937301</v>
      </c>
      <c r="W103">
        <v>550</v>
      </c>
      <c r="X103">
        <v>616</v>
      </c>
      <c r="Y103">
        <v>550</v>
      </c>
      <c r="Z103">
        <v>616</v>
      </c>
      <c r="AA103">
        <v>516</v>
      </c>
      <c r="AB103">
        <v>616</v>
      </c>
      <c r="AC103" s="2">
        <f>(Table2[[#This Row],[Close Price]]/Table2[[#This Row],[Day Low]])-1</f>
        <v>6.9000000000000172E-2</v>
      </c>
      <c r="AD103" s="2">
        <f>(Table2[[#This Row],[Day High]]/Table2[[#This Row],[Close Price]])-1</f>
        <v>4.770813844714672E-2</v>
      </c>
      <c r="AE103" s="2">
        <f>(Table2[[#This Row],[Close Price]]/Table2[[#This Row],[Current Week Low]])-1</f>
        <v>6.9000000000000172E-2</v>
      </c>
      <c r="AF103" s="2">
        <f>(Table2[[#This Row],[Current Week High]]/Table2[[#This Row],[Close Price]])-1</f>
        <v>4.770813844714672E-2</v>
      </c>
      <c r="AG103" s="2">
        <f>(Table2[[#This Row],[Close Price]]/Table2[[#This Row],[Current Month Low]])-1</f>
        <v>0.13943798449612421</v>
      </c>
      <c r="AH103" s="2">
        <f>(Table2[[#This Row],[Current Month High]]/Table2[[#This Row],[Close Price]])-1</f>
        <v>4.770813844714672E-2</v>
      </c>
      <c r="AI103">
        <v>10.8937834849902</v>
      </c>
      <c r="AJ103">
        <v>87.843450479233198</v>
      </c>
      <c r="AK103" t="str">
        <f>IF(AND(Table2[[#This Row],[20D EMA]]&gt;Table2[[#This Row],[50D EMA]],Table2[[#This Row],[50D EMA]]&gt;Table2[[#This Row],[200D EMA]]),"Uptrend","Downtrend/NoTrend")</f>
        <v>Uptrend</v>
      </c>
      <c r="AL103">
        <v>0.12</v>
      </c>
      <c r="AM103" t="s">
        <v>10439</v>
      </c>
      <c r="AN103">
        <v>0.41</v>
      </c>
      <c r="AO103" t="s">
        <v>10439</v>
      </c>
      <c r="AP103">
        <v>0.160134282319431</v>
      </c>
      <c r="AQ103">
        <f>(Table2[[#This Row],[Sharpe Ratio]]-AVERAGE(Table2[Sharpe Ratio]))/_xlfn.STDEV.P(Table2[Sharpe Ratio])</f>
        <v>1.1073916310212815</v>
      </c>
      <c r="AR1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2.6881673193948501</v>
      </c>
      <c r="AS103">
        <f>_xlfn.RANK.AVG(Table2[[#This Row],[1Y Return vs Nifty Z-Score]],Table2[1Y Return vs Nifty Z-Score])</f>
        <v>190</v>
      </c>
      <c r="AT103">
        <f>_xlfn.RANK.AVG(Table2[[#This Row],[6M Return vs Nifty Z-Score]],Table2[6M Return vs Nifty Z-Score])</f>
        <v>184</v>
      </c>
      <c r="AU103">
        <f>_xlfn.RANK.AVG(Table2[[#This Row],[Sharpe Ratio Z-Score]],Table2[Sharpe Ratio Z-Score])</f>
        <v>101</v>
      </c>
      <c r="AV103">
        <f>(Table2[[#This Row],[Rank 1Y]]+Table2[[#This Row],[Rank 6M]]+Table2[[#This Row],[Rank Sharpe]])/3</f>
        <v>158.33333333333334</v>
      </c>
    </row>
    <row r="104" spans="1:48" x14ac:dyDescent="0.3">
      <c r="A104" t="s">
        <v>536</v>
      </c>
      <c r="B104" t="s">
        <v>537</v>
      </c>
      <c r="C104" t="s">
        <v>10401</v>
      </c>
      <c r="D104" t="s">
        <v>538</v>
      </c>
      <c r="E104">
        <v>39635.5</v>
      </c>
      <c r="F104">
        <v>471.15</v>
      </c>
      <c r="G104">
        <v>50.138823073863001</v>
      </c>
      <c r="H104">
        <f>(Table2[[#This Row],[1Y Return vs Nifty]]-AVERAGE(Table2[1Y Return vs Nifty]))/_xlfn.STDEV.P(Table2[1Y Return vs Nifty])</f>
        <v>0.42159829125041776</v>
      </c>
      <c r="I104">
        <v>-13.7402428139837</v>
      </c>
      <c r="J104">
        <f>(Table2[[#This Row],[1M Return vs Nifty]]-AVERAGE(Table2[1M Return vs Nifty]))/_xlfn.STDEV.P(Table2[1M Return vs Nifty])</f>
        <v>-1.0214740925047796</v>
      </c>
      <c r="K104">
        <v>37.3151311519443</v>
      </c>
      <c r="L104">
        <f>(Table2[[#This Row],[6M Return vs Nifty]]-AVERAGE(Table2[6M Return vs Nifty]))/_xlfn.STDEV.P(Table2[6M Return vs Nifty])</f>
        <v>0.72587978377095586</v>
      </c>
      <c r="M104">
        <v>-6.7419133494594501</v>
      </c>
      <c r="N104">
        <f>(Table2[[#This Row],[1W Return vs Nifty]]-AVERAGE(Table2[1W Return vs Nifty]))/_xlfn.STDEV.P(Table2[1W Return vs Nifty])</f>
        <v>-0.72662374464874524</v>
      </c>
      <c r="O104">
        <v>481.9</v>
      </c>
      <c r="P104">
        <v>495.18149637493099</v>
      </c>
      <c r="Q104">
        <v>434.104509057754</v>
      </c>
      <c r="R104">
        <v>36.881607173716503</v>
      </c>
      <c r="S104" s="2">
        <f>(Table2[[#This Row],[Close Price]]-Table2[[#This Row],[20D EMA]])/Table2[[#This Row],[20D EMA]]</f>
        <v>-2.230753268312928E-2</v>
      </c>
      <c r="T104" s="2">
        <f>(Table2[[#This Row],[Close Price]]-Table2[[#This Row],[50D EMA]])/Table2[[#This Row],[50D EMA]]</f>
        <v>-4.8530683296645949E-2</v>
      </c>
      <c r="U104" s="2">
        <f>(Table2[[#This Row],[Close Price]]-Table2[[#This Row],[200D EMA]])/Table2[[#This Row],[200D EMA]]</f>
        <v>8.5337724371154555E-2</v>
      </c>
      <c r="V104">
        <v>0.59066753181402498</v>
      </c>
      <c r="W104">
        <v>466</v>
      </c>
      <c r="X104">
        <v>473</v>
      </c>
      <c r="Y104">
        <v>466</v>
      </c>
      <c r="Z104">
        <v>473</v>
      </c>
      <c r="AA104">
        <v>454.05</v>
      </c>
      <c r="AB104">
        <v>499.7</v>
      </c>
      <c r="AC104" s="2">
        <f>(Table2[[#This Row],[Close Price]]/Table2[[#This Row],[Day Low]])-1</f>
        <v>1.1051502145922765E-2</v>
      </c>
      <c r="AD104" s="2">
        <f>(Table2[[#This Row],[Day High]]/Table2[[#This Row],[Close Price]])-1</f>
        <v>3.9265626658178121E-3</v>
      </c>
      <c r="AE104" s="2">
        <f>(Table2[[#This Row],[Close Price]]/Table2[[#This Row],[Current Week Low]])-1</f>
        <v>1.1051502145922765E-2</v>
      </c>
      <c r="AF104" s="2">
        <f>(Table2[[#This Row],[Current Week High]]/Table2[[#This Row],[Close Price]])-1</f>
        <v>3.9265626658178121E-3</v>
      </c>
      <c r="AG104" s="2">
        <f>(Table2[[#This Row],[Close Price]]/Table2[[#This Row],[Current Month Low]])-1</f>
        <v>3.7661050545094055E-2</v>
      </c>
      <c r="AH104" s="2">
        <f>(Table2[[#This Row],[Current Month High]]/Table2[[#This Row],[Close Price]])-1</f>
        <v>6.0596413031943186E-2</v>
      </c>
      <c r="AI104">
        <v>31.667197283243102</v>
      </c>
      <c r="AJ104">
        <v>94.931733553992501</v>
      </c>
      <c r="AK104" t="str">
        <f>IF(AND(Table2[[#This Row],[20D EMA]]&gt;Table2[[#This Row],[50D EMA]],Table2[[#This Row],[50D EMA]]&gt;Table2[[#This Row],[200D EMA]]),"Uptrend","Downtrend/NoTrend")</f>
        <v>Downtrend/NoTrend</v>
      </c>
      <c r="AL104">
        <v>-0.21</v>
      </c>
      <c r="AM104" t="s">
        <v>10438</v>
      </c>
      <c r="AN104">
        <v>-4.9400000000000004</v>
      </c>
      <c r="AO104" t="s">
        <v>10438</v>
      </c>
      <c r="AP104">
        <v>0.13097710363127099</v>
      </c>
      <c r="AQ104">
        <f>(Table2[[#This Row],[Sharpe Ratio]]-AVERAGE(Table2[Sharpe Ratio]))/_xlfn.STDEV.P(Table2[Sharpe Ratio])</f>
        <v>0.76987400175236886</v>
      </c>
      <c r="AR1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4">
        <f>_xlfn.RANK.AVG(Table2[[#This Row],[1Y Return vs Nifty Z-Score]],Table2[1Y Return vs Nifty Z-Score])</f>
        <v>188</v>
      </c>
      <c r="AT104">
        <f>_xlfn.RANK.AVG(Table2[[#This Row],[6M Return vs Nifty Z-Score]],Table2[6M Return vs Nifty Z-Score])</f>
        <v>139</v>
      </c>
      <c r="AU104">
        <f>_xlfn.RANK.AVG(Table2[[#This Row],[Sharpe Ratio Z-Score]],Table2[Sharpe Ratio Z-Score])</f>
        <v>155</v>
      </c>
      <c r="AV104">
        <f>(Table2[[#This Row],[Rank 1Y]]+Table2[[#This Row],[Rank 6M]]+Table2[[#This Row],[Rank Sharpe]])/3</f>
        <v>160.66666666666666</v>
      </c>
    </row>
    <row r="105" spans="1:48" x14ac:dyDescent="0.3">
      <c r="A105" t="s">
        <v>377</v>
      </c>
      <c r="B105" t="s">
        <v>378</v>
      </c>
      <c r="C105" t="s">
        <v>10407</v>
      </c>
      <c r="D105" t="s">
        <v>132</v>
      </c>
      <c r="E105">
        <v>65922.914314009904</v>
      </c>
      <c r="F105">
        <v>1804.3</v>
      </c>
      <c r="G105">
        <v>70.172702019506303</v>
      </c>
      <c r="H105">
        <f>(Table2[[#This Row],[1Y Return vs Nifty]]-AVERAGE(Table2[1Y Return vs Nifty]))/_xlfn.STDEV.P(Table2[1Y Return vs Nifty])</f>
        <v>0.74908035627852654</v>
      </c>
      <c r="I105">
        <v>-5.54710008458445</v>
      </c>
      <c r="J105">
        <f>(Table2[[#This Row],[1M Return vs Nifty]]-AVERAGE(Table2[1M Return vs Nifty]))/_xlfn.STDEV.P(Table2[1M Return vs Nifty])</f>
        <v>-0.23020506642142355</v>
      </c>
      <c r="K105">
        <v>16.134743896966</v>
      </c>
      <c r="L105">
        <f>(Table2[[#This Row],[6M Return vs Nifty]]-AVERAGE(Table2[6M Return vs Nifty]))/_xlfn.STDEV.P(Table2[6M Return vs Nifty])</f>
        <v>8.7189869777438408E-2</v>
      </c>
      <c r="M105">
        <v>7.2077260454795198</v>
      </c>
      <c r="N105">
        <f>(Table2[[#This Row],[1W Return vs Nifty]]-AVERAGE(Table2[1W Return vs Nifty]))/_xlfn.STDEV.P(Table2[1W Return vs Nifty])</f>
        <v>1.9423916735899418</v>
      </c>
      <c r="O105">
        <v>1772.52</v>
      </c>
      <c r="P105">
        <v>1768.5043365049701</v>
      </c>
      <c r="Q105">
        <v>1539.0759102314501</v>
      </c>
      <c r="R105">
        <v>63.9603237469642</v>
      </c>
      <c r="S105" s="2">
        <f>(Table2[[#This Row],[Close Price]]-Table2[[#This Row],[20D EMA]])/Table2[[#This Row],[20D EMA]]</f>
        <v>1.79292758332769E-2</v>
      </c>
      <c r="T105" s="2">
        <f>(Table2[[#This Row],[Close Price]]-Table2[[#This Row],[50D EMA]])/Table2[[#This Row],[50D EMA]]</f>
        <v>2.024064219473249E-2</v>
      </c>
      <c r="U105" s="2">
        <f>(Table2[[#This Row],[Close Price]]-Table2[[#This Row],[200D EMA]])/Table2[[#This Row],[200D EMA]]</f>
        <v>0.17232684106443122</v>
      </c>
      <c r="V105">
        <v>0.88733537255599904</v>
      </c>
      <c r="W105">
        <v>1789.65</v>
      </c>
      <c r="X105">
        <v>1890</v>
      </c>
      <c r="Y105">
        <v>1789.65</v>
      </c>
      <c r="Z105">
        <v>1890</v>
      </c>
      <c r="AA105">
        <v>1645.2</v>
      </c>
      <c r="AB105">
        <v>1950</v>
      </c>
      <c r="AC105" s="2">
        <f>(Table2[[#This Row],[Close Price]]/Table2[[#This Row],[Day Low]])-1</f>
        <v>8.1859581482413013E-3</v>
      </c>
      <c r="AD105" s="2">
        <f>(Table2[[#This Row],[Day High]]/Table2[[#This Row],[Close Price]])-1</f>
        <v>4.749764451587879E-2</v>
      </c>
      <c r="AE105" s="2">
        <f>(Table2[[#This Row],[Close Price]]/Table2[[#This Row],[Current Week Low]])-1</f>
        <v>8.1859581482413013E-3</v>
      </c>
      <c r="AF105" s="2">
        <f>(Table2[[#This Row],[Current Week High]]/Table2[[#This Row],[Close Price]])-1</f>
        <v>4.749764451587879E-2</v>
      </c>
      <c r="AG105" s="2">
        <f>(Table2[[#This Row],[Close Price]]/Table2[[#This Row],[Current Month Low]])-1</f>
        <v>9.6705567712132234E-2</v>
      </c>
      <c r="AH105" s="2">
        <f>(Table2[[#This Row],[Current Month High]]/Table2[[#This Row],[Close Price]])-1</f>
        <v>8.0751537992573397E-2</v>
      </c>
      <c r="AI105">
        <v>14.6427977609045</v>
      </c>
      <c r="AJ105">
        <v>108.824976129162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-0.04</v>
      </c>
      <c r="AM105" t="s">
        <v>10438</v>
      </c>
      <c r="AN105">
        <v>0.44</v>
      </c>
      <c r="AO105" t="s">
        <v>10439</v>
      </c>
      <c r="AP105">
        <v>0.180273104371831</v>
      </c>
      <c r="AQ105">
        <f>(Table2[[#This Row],[Sharpe Ratio]]-AVERAGE(Table2[Sharpe Ratio]))/_xlfn.STDEV.P(Table2[Sharpe Ratio])</f>
        <v>1.340514579852909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3.8889714130773925</v>
      </c>
      <c r="AS105">
        <f>_xlfn.RANK.AVG(Table2[[#This Row],[1Y Return vs Nifty Z-Score]],Table2[1Y Return vs Nifty Z-Score])</f>
        <v>124</v>
      </c>
      <c r="AT105">
        <f>_xlfn.RANK.AVG(Table2[[#This Row],[6M Return vs Nifty Z-Score]],Table2[6M Return vs Nifty Z-Score])</f>
        <v>288</v>
      </c>
      <c r="AU105">
        <f>_xlfn.RANK.AVG(Table2[[#This Row],[Sharpe Ratio Z-Score]],Table2[Sharpe Ratio Z-Score])</f>
        <v>72</v>
      </c>
      <c r="AV105">
        <f>(Table2[[#This Row],[Rank 1Y]]+Table2[[#This Row],[Rank 6M]]+Table2[[#This Row],[Rank Sharpe]])/3</f>
        <v>161.33333333333334</v>
      </c>
    </row>
    <row r="106" spans="1:48" x14ac:dyDescent="0.3">
      <c r="A106" t="s">
        <v>878</v>
      </c>
      <c r="B106" t="s">
        <v>879</v>
      </c>
      <c r="C106" t="s">
        <v>10401</v>
      </c>
      <c r="D106" t="s">
        <v>772</v>
      </c>
      <c r="E106">
        <v>18246.588394479899</v>
      </c>
      <c r="F106">
        <v>1016</v>
      </c>
      <c r="G106">
        <v>27.3301658080122</v>
      </c>
      <c r="H106">
        <f>(Table2[[#This Row],[1Y Return vs Nifty]]-AVERAGE(Table2[1Y Return vs Nifty]))/_xlfn.STDEV.P(Table2[1Y Return vs Nifty])</f>
        <v>4.8758553014725411E-2</v>
      </c>
      <c r="I106">
        <v>9.09956443831232E-2</v>
      </c>
      <c r="J106">
        <f>(Table2[[#This Row],[1M Return vs Nifty]]-AVERAGE(Table2[1M Return vs Nifty]))/_xlfn.STDEV.P(Table2[1M Return vs Nifty])</f>
        <v>0.31430522270324979</v>
      </c>
      <c r="K106">
        <v>37.560379574858203</v>
      </c>
      <c r="L106">
        <f>(Table2[[#This Row],[6M Return vs Nifty]]-AVERAGE(Table2[6M Return vs Nifty]))/_xlfn.STDEV.P(Table2[6M Return vs Nifty])</f>
        <v>0.73327519596301149</v>
      </c>
      <c r="M106">
        <v>-3.7275810461463199</v>
      </c>
      <c r="N106">
        <f>(Table2[[#This Row],[1W Return vs Nifty]]-AVERAGE(Table2[1W Return vs Nifty]))/_xlfn.STDEV.P(Table2[1W Return vs Nifty])</f>
        <v>-0.14988486520813607</v>
      </c>
      <c r="O106">
        <v>982.84</v>
      </c>
      <c r="P106">
        <v>939.649393346436</v>
      </c>
      <c r="Q106">
        <v>800.50443984908998</v>
      </c>
      <c r="R106">
        <v>61.7770844119649</v>
      </c>
      <c r="S106" s="2">
        <f>(Table2[[#This Row],[Close Price]]-Table2[[#This Row],[20D EMA]])/Table2[[#This Row],[20D EMA]]</f>
        <v>3.3738960563265606E-2</v>
      </c>
      <c r="T106" s="2">
        <f>(Table2[[#This Row],[Close Price]]-Table2[[#This Row],[50D EMA]])/Table2[[#This Row],[50D EMA]]</f>
        <v>8.1254356352693957E-2</v>
      </c>
      <c r="U106" s="2">
        <f>(Table2[[#This Row],[Close Price]]-Table2[[#This Row],[200D EMA]])/Table2[[#This Row],[200D EMA]]</f>
        <v>0.26919970636457052</v>
      </c>
      <c r="V106">
        <v>0.57850502046081398</v>
      </c>
      <c r="W106">
        <v>998.05</v>
      </c>
      <c r="X106">
        <v>1024.9000000000001</v>
      </c>
      <c r="Y106">
        <v>998.05</v>
      </c>
      <c r="Z106">
        <v>1024.9000000000001</v>
      </c>
      <c r="AA106">
        <v>944.4</v>
      </c>
      <c r="AB106">
        <v>1038.7</v>
      </c>
      <c r="AC106" s="2">
        <f>(Table2[[#This Row],[Close Price]]/Table2[[#This Row],[Day Low]])-1</f>
        <v>1.7985070888232091E-2</v>
      </c>
      <c r="AD106" s="2">
        <f>(Table2[[#This Row],[Day High]]/Table2[[#This Row],[Close Price]])-1</f>
        <v>8.7598425196850904E-3</v>
      </c>
      <c r="AE106" s="2">
        <f>(Table2[[#This Row],[Close Price]]/Table2[[#This Row],[Current Week Low]])-1</f>
        <v>1.7985070888232091E-2</v>
      </c>
      <c r="AF106" s="2">
        <f>(Table2[[#This Row],[Current Week High]]/Table2[[#This Row],[Close Price]])-1</f>
        <v>8.7598425196850904E-3</v>
      </c>
      <c r="AG106" s="2">
        <f>(Table2[[#This Row],[Close Price]]/Table2[[#This Row],[Current Month Low]])-1</f>
        <v>7.5815332486234732E-2</v>
      </c>
      <c r="AH106" s="2">
        <f>(Table2[[#This Row],[Current Month High]]/Table2[[#This Row],[Close Price]])-1</f>
        <v>2.2342519685039308E-2</v>
      </c>
      <c r="AI106">
        <v>2.2342519685039299</v>
      </c>
      <c r="AJ106">
        <v>74.121679520137107</v>
      </c>
      <c r="AK106" t="str">
        <f>IF(AND(Table2[[#This Row],[20D EMA]]&gt;Table2[[#This Row],[50D EMA]],Table2[[#This Row],[50D EMA]]&gt;Table2[[#This Row],[200D EMA]]),"Uptrend","Downtrend/NoTrend")</f>
        <v>Uptrend</v>
      </c>
      <c r="AL106">
        <v>0</v>
      </c>
      <c r="AM106" t="s">
        <v>10440</v>
      </c>
      <c r="AN106">
        <v>2.65</v>
      </c>
      <c r="AO106" t="s">
        <v>10439</v>
      </c>
      <c r="AP106">
        <v>0.18444623847848801</v>
      </c>
      <c r="AQ106">
        <f>(Table2[[#This Row],[Sharpe Ratio]]-AVERAGE(Table2[Sharpe Ratio]))/_xlfn.STDEV.P(Table2[Sharpe Ratio])</f>
        <v>1.3888219399498607</v>
      </c>
      <c r="AR1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2.3352760464227114</v>
      </c>
      <c r="AS106">
        <f>_xlfn.RANK.AVG(Table2[[#This Row],[1Y Return vs Nifty Z-Score]],Table2[1Y Return vs Nifty Z-Score])</f>
        <v>288</v>
      </c>
      <c r="AT106">
        <f>_xlfn.RANK.AVG(Table2[[#This Row],[6M Return vs Nifty Z-Score]],Table2[6M Return vs Nifty Z-Score])</f>
        <v>138</v>
      </c>
      <c r="AU106">
        <f>_xlfn.RANK.AVG(Table2[[#This Row],[Sharpe Ratio Z-Score]],Table2[Sharpe Ratio Z-Score])</f>
        <v>60</v>
      </c>
      <c r="AV106">
        <f>(Table2[[#This Row],[Rank 1Y]]+Table2[[#This Row],[Rank 6M]]+Table2[[#This Row],[Rank Sharpe]])/3</f>
        <v>162</v>
      </c>
    </row>
    <row r="107" spans="1:48" x14ac:dyDescent="0.3">
      <c r="A107" t="s">
        <v>1016</v>
      </c>
      <c r="B107" t="s">
        <v>1017</v>
      </c>
      <c r="C107" t="s">
        <v>10406</v>
      </c>
      <c r="D107" t="s">
        <v>164</v>
      </c>
      <c r="E107">
        <v>14274.0795473</v>
      </c>
      <c r="F107">
        <v>657.85</v>
      </c>
      <c r="G107">
        <v>41.629576116809702</v>
      </c>
      <c r="H107">
        <f>(Table2[[#This Row],[1Y Return vs Nifty]]-AVERAGE(Table2[1Y Return vs Nifty]))/_xlfn.STDEV.P(Table2[1Y Return vs Nifty])</f>
        <v>0.28250262371190732</v>
      </c>
      <c r="I107">
        <v>-0.12260531971250101</v>
      </c>
      <c r="J107">
        <f>(Table2[[#This Row],[1M Return vs Nifty]]-AVERAGE(Table2[1M Return vs Nifty]))/_xlfn.STDEV.P(Table2[1M Return vs Nifty])</f>
        <v>0.29367628550386043</v>
      </c>
      <c r="K107">
        <v>22.097290314705202</v>
      </c>
      <c r="L107">
        <f>(Table2[[#This Row],[6M Return vs Nifty]]-AVERAGE(Table2[6M Return vs Nifty]))/_xlfn.STDEV.P(Table2[6M Return vs Nifty])</f>
        <v>0.26698914411946495</v>
      </c>
      <c r="M107">
        <v>-2.6336643239167099</v>
      </c>
      <c r="N107">
        <f>(Table2[[#This Row],[1W Return vs Nifty]]-AVERAGE(Table2[1W Return vs Nifty]))/_xlfn.STDEV.P(Table2[1W Return vs Nifty])</f>
        <v>5.9416645407201943E-2</v>
      </c>
      <c r="O107">
        <v>626.59</v>
      </c>
      <c r="P107">
        <v>619.11820657371402</v>
      </c>
      <c r="Q107">
        <v>550.15328589016303</v>
      </c>
      <c r="R107">
        <v>59.112227973684298</v>
      </c>
      <c r="S107" s="2">
        <f>(Table2[[#This Row],[Close Price]]-Table2[[#This Row],[20D EMA]])/Table2[[#This Row],[20D EMA]]</f>
        <v>4.9889082174946919E-2</v>
      </c>
      <c r="T107" s="2">
        <f>(Table2[[#This Row],[Close Price]]-Table2[[#This Row],[50D EMA]])/Table2[[#This Row],[50D EMA]]</f>
        <v>6.2559609804778829E-2</v>
      </c>
      <c r="U107" s="2">
        <f>(Table2[[#This Row],[Close Price]]-Table2[[#This Row],[200D EMA]])/Table2[[#This Row],[200D EMA]]</f>
        <v>0.1957576494986861</v>
      </c>
      <c r="V107">
        <v>0.62524870483924899</v>
      </c>
      <c r="W107">
        <v>636.1</v>
      </c>
      <c r="X107">
        <v>674</v>
      </c>
      <c r="Y107">
        <v>636.1</v>
      </c>
      <c r="Z107">
        <v>674</v>
      </c>
      <c r="AA107">
        <v>604.20000000000005</v>
      </c>
      <c r="AB107">
        <v>674</v>
      </c>
      <c r="AC107" s="2">
        <f>(Table2[[#This Row],[Close Price]]/Table2[[#This Row],[Day Low]])-1</f>
        <v>3.4192736991039085E-2</v>
      </c>
      <c r="AD107" s="2">
        <f>(Table2[[#This Row],[Day High]]/Table2[[#This Row],[Close Price]])-1</f>
        <v>2.4549669377517569E-2</v>
      </c>
      <c r="AE107" s="2">
        <f>(Table2[[#This Row],[Close Price]]/Table2[[#This Row],[Current Week Low]])-1</f>
        <v>3.4192736991039085E-2</v>
      </c>
      <c r="AF107" s="2">
        <f>(Table2[[#This Row],[Current Week High]]/Table2[[#This Row],[Close Price]])-1</f>
        <v>2.4549669377517569E-2</v>
      </c>
      <c r="AG107" s="2">
        <f>(Table2[[#This Row],[Close Price]]/Table2[[#This Row],[Current Month Low]])-1</f>
        <v>8.8795100959947026E-2</v>
      </c>
      <c r="AH107" s="2">
        <f>(Table2[[#This Row],[Current Month High]]/Table2[[#This Row],[Close Price]])-1</f>
        <v>2.4549669377517569E-2</v>
      </c>
      <c r="AI107">
        <v>8.9534088318005498</v>
      </c>
      <c r="AJ107">
        <v>84.465474938661004</v>
      </c>
      <c r="AK107" t="str">
        <f>IF(AND(Table2[[#This Row],[20D EMA]]&gt;Table2[[#This Row],[50D EMA]],Table2[[#This Row],[50D EMA]]&gt;Table2[[#This Row],[200D EMA]]),"Uptrend","Downtrend/NoTrend")</f>
        <v>Uptrend</v>
      </c>
      <c r="AL107">
        <v>-7.0000000000000007E-2</v>
      </c>
      <c r="AM107" t="s">
        <v>10438</v>
      </c>
      <c r="AN107">
        <v>4.8899999999999997</v>
      </c>
      <c r="AO107" t="s">
        <v>10439</v>
      </c>
      <c r="AP107">
        <v>0.202387645174569</v>
      </c>
      <c r="AQ107">
        <f>(Table2[[#This Row],[Sharpe Ratio]]-AVERAGE(Table2[Sharpe Ratio]))/_xlfn.STDEV.P(Table2[Sharpe Ratio])</f>
        <v>1.5965080510985246</v>
      </c>
      <c r="AR1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2.4990927498409592</v>
      </c>
      <c r="AS107">
        <f>_xlfn.RANK.AVG(Table2[[#This Row],[1Y Return vs Nifty Z-Score]],Table2[1Y Return vs Nifty Z-Score])</f>
        <v>229</v>
      </c>
      <c r="AT107">
        <f>_xlfn.RANK.AVG(Table2[[#This Row],[6M Return vs Nifty Z-Score]],Table2[6M Return vs Nifty Z-Score])</f>
        <v>233</v>
      </c>
      <c r="AU107">
        <f>_xlfn.RANK.AVG(Table2[[#This Row],[Sharpe Ratio Z-Score]],Table2[Sharpe Ratio Z-Score])</f>
        <v>38</v>
      </c>
      <c r="AV107">
        <f>(Table2[[#This Row],[Rank 1Y]]+Table2[[#This Row],[Rank 6M]]+Table2[[#This Row],[Rank Sharpe]])/3</f>
        <v>166.66666666666666</v>
      </c>
    </row>
    <row r="108" spans="1:48" x14ac:dyDescent="0.3">
      <c r="A108" t="s">
        <v>1546</v>
      </c>
      <c r="B108" t="s">
        <v>1547</v>
      </c>
      <c r="C108" t="s">
        <v>10398</v>
      </c>
      <c r="D108" t="s">
        <v>46</v>
      </c>
      <c r="E108">
        <v>6615.5233318219998</v>
      </c>
      <c r="F108">
        <v>238.52</v>
      </c>
      <c r="G108">
        <v>101.54288164168599</v>
      </c>
      <c r="H108">
        <f>(Table2[[#This Row],[1Y Return vs Nifty]]-AVERAGE(Table2[1Y Return vs Nifty]))/_xlfn.STDEV.P(Table2[1Y Return vs Nifty])</f>
        <v>1.2618702773341379</v>
      </c>
      <c r="I108">
        <v>-3.69984870923878</v>
      </c>
      <c r="J108">
        <f>(Table2[[#This Row],[1M Return vs Nifty]]-AVERAGE(Table2[1M Return vs Nifty]))/_xlfn.STDEV.P(Table2[1M Return vs Nifty])</f>
        <v>-5.1803097241022951E-2</v>
      </c>
      <c r="K108">
        <v>31.175780196301702</v>
      </c>
      <c r="L108">
        <f>(Table2[[#This Row],[6M Return vs Nifty]]-AVERAGE(Table2[6M Return vs Nifty]))/_xlfn.STDEV.P(Table2[6M Return vs Nifty])</f>
        <v>0.54074900751880051</v>
      </c>
      <c r="M108">
        <v>-9.6812412297533097</v>
      </c>
      <c r="N108">
        <f>(Table2[[#This Row],[1W Return vs Nifty]]-AVERAGE(Table2[1W Return vs Nifty]))/_xlfn.STDEV.P(Table2[1W Return vs Nifty])</f>
        <v>-1.289011861621103</v>
      </c>
      <c r="O108">
        <v>240.61</v>
      </c>
      <c r="P108">
        <v>238.53452733142501</v>
      </c>
      <c r="Q108">
        <v>197.60833461696399</v>
      </c>
      <c r="R108">
        <v>35.700257701894799</v>
      </c>
      <c r="S108" s="2">
        <f>(Table2[[#This Row],[Close Price]]-Table2[[#This Row],[20D EMA]])/Table2[[#This Row],[20D EMA]]</f>
        <v>-8.6862557665932563E-3</v>
      </c>
      <c r="T108" s="2">
        <f>(Table2[[#This Row],[Close Price]]-Table2[[#This Row],[50D EMA]])/Table2[[#This Row],[50D EMA]]</f>
        <v>-6.0902426107965177E-5</v>
      </c>
      <c r="U108" s="2">
        <f>(Table2[[#This Row],[Close Price]]-Table2[[#This Row],[200D EMA]])/Table2[[#This Row],[200D EMA]]</f>
        <v>0.20703410846681919</v>
      </c>
      <c r="V108">
        <v>0.71829915939290401</v>
      </c>
      <c r="W108">
        <v>252.7</v>
      </c>
      <c r="X108">
        <v>236.1</v>
      </c>
      <c r="Y108">
        <v>241.43</v>
      </c>
      <c r="Z108">
        <v>236.1</v>
      </c>
      <c r="AA108">
        <v>241.43</v>
      </c>
      <c r="AB108">
        <v>227.4</v>
      </c>
      <c r="AC108" s="2">
        <f>(Table2[[#This Row],[Close Price]]/Table2[[#This Row],[Day Low]])-1</f>
        <v>-5.6113969133359642E-2</v>
      </c>
      <c r="AD108" s="2">
        <f>(Table2[[#This Row],[Day High]]/Table2[[#This Row],[Close Price]])-1</f>
        <v>-1.0145899714908646E-2</v>
      </c>
      <c r="AE108" s="2">
        <f>(Table2[[#This Row],[Close Price]]/Table2[[#This Row],[Current Week Low]])-1</f>
        <v>-1.2053183117259669E-2</v>
      </c>
      <c r="AF108" s="2">
        <f>(Table2[[#This Row],[Current Week High]]/Table2[[#This Row],[Close Price]])-1</f>
        <v>-1.0145899714908646E-2</v>
      </c>
      <c r="AG108" s="2">
        <f>(Table2[[#This Row],[Close Price]]/Table2[[#This Row],[Current Month Low]])-1</f>
        <v>-1.2053183117259669E-2</v>
      </c>
      <c r="AH108" s="2">
        <f>(Table2[[#This Row],[Current Month High]]/Table2[[#This Row],[Close Price]])-1</f>
        <v>-4.6620828442059392E-2</v>
      </c>
      <c r="AI108">
        <v>19.377829951366699</v>
      </c>
      <c r="AJ108">
        <v>134.879369768586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-0.02</v>
      </c>
      <c r="AM108" t="s">
        <v>10438</v>
      </c>
      <c r="AN108">
        <v>-10.81</v>
      </c>
      <c r="AO108" t="s">
        <v>10438</v>
      </c>
      <c r="AP108">
        <v>9.3725970932935998E-2</v>
      </c>
      <c r="AQ108">
        <f>(Table2[[#This Row],[Sharpe Ratio]]-AVERAGE(Table2[Sharpe Ratio]))/_xlfn.STDEV.P(Table2[Sharpe Ratio])</f>
        <v>0.33866239069792764</v>
      </c>
      <c r="AR1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0.80046671668873981</v>
      </c>
      <c r="AS108">
        <f>_xlfn.RANK.AVG(Table2[[#This Row],[1Y Return vs Nifty Z-Score]],Table2[1Y Return vs Nifty Z-Score])</f>
        <v>76</v>
      </c>
      <c r="AT108">
        <f>_xlfn.RANK.AVG(Table2[[#This Row],[6M Return vs Nifty Z-Score]],Table2[6M Return vs Nifty Z-Score])</f>
        <v>165</v>
      </c>
      <c r="AU108">
        <f>_xlfn.RANK.AVG(Table2[[#This Row],[Sharpe Ratio Z-Score]],Table2[Sharpe Ratio Z-Score])</f>
        <v>259</v>
      </c>
      <c r="AV108">
        <f>(Table2[[#This Row],[Rank 1Y]]+Table2[[#This Row],[Rank 6M]]+Table2[[#This Row],[Rank Sharpe]])/3</f>
        <v>166.66666666666666</v>
      </c>
    </row>
    <row r="109" spans="1:48" x14ac:dyDescent="0.3">
      <c r="A109" t="s">
        <v>521</v>
      </c>
      <c r="B109" t="s">
        <v>522</v>
      </c>
      <c r="C109" t="s">
        <v>10409</v>
      </c>
      <c r="D109" t="s">
        <v>161</v>
      </c>
      <c r="E109">
        <v>40536.532713375003</v>
      </c>
      <c r="F109">
        <v>1238.05</v>
      </c>
      <c r="G109">
        <v>91.189249197328294</v>
      </c>
      <c r="H109">
        <f>(Table2[[#This Row],[1Y Return vs Nifty]]-AVERAGE(Table2[1Y Return vs Nifty]))/_xlfn.STDEV.P(Table2[1Y Return vs Nifty])</f>
        <v>1.0926255223558397</v>
      </c>
      <c r="I109">
        <v>23.6994877160393</v>
      </c>
      <c r="J109">
        <f>(Table2[[#This Row],[1M Return vs Nifty]]-AVERAGE(Table2[1M Return vs Nifty]))/_xlfn.STDEV.P(Table2[1M Return vs Nifty])</f>
        <v>2.5943422177631108</v>
      </c>
      <c r="K109">
        <v>45.6844415615573</v>
      </c>
      <c r="L109">
        <f>(Table2[[#This Row],[6M Return vs Nifty]]-AVERAGE(Table2[6M Return vs Nifty]))/_xlfn.STDEV.P(Table2[6M Return vs Nifty])</f>
        <v>0.97825449634588191</v>
      </c>
      <c r="M109">
        <v>-3.1420775961658798</v>
      </c>
      <c r="N109">
        <f>(Table2[[#This Row],[1W Return vs Nifty]]-AVERAGE(Table2[1W Return vs Nifty]))/_xlfn.STDEV.P(Table2[1W Return vs Nifty])</f>
        <v>-3.7859192630771539E-2</v>
      </c>
      <c r="O109">
        <v>1155.01</v>
      </c>
      <c r="P109">
        <v>1047.63037063463</v>
      </c>
      <c r="Q109">
        <v>865.50618084542805</v>
      </c>
      <c r="R109">
        <v>68.366991943895698</v>
      </c>
      <c r="S109" s="2">
        <f>(Table2[[#This Row],[Close Price]]-Table2[[#This Row],[20D EMA]])/Table2[[#This Row],[20D EMA]]</f>
        <v>7.1895481424403218E-2</v>
      </c>
      <c r="T109" s="2">
        <f>(Table2[[#This Row],[Close Price]]-Table2[[#This Row],[50D EMA]])/Table2[[#This Row],[50D EMA]]</f>
        <v>0.18176222712025633</v>
      </c>
      <c r="U109" s="2">
        <f>(Table2[[#This Row],[Close Price]]-Table2[[#This Row],[200D EMA]])/Table2[[#This Row],[200D EMA]]</f>
        <v>0.43043461433247121</v>
      </c>
      <c r="V109">
        <v>0.60653902925037095</v>
      </c>
      <c r="W109">
        <v>1206</v>
      </c>
      <c r="X109">
        <v>1243</v>
      </c>
      <c r="Y109">
        <v>1206</v>
      </c>
      <c r="Z109">
        <v>1243</v>
      </c>
      <c r="AA109">
        <v>1015</v>
      </c>
      <c r="AB109">
        <v>1314</v>
      </c>
      <c r="AC109" s="2">
        <f>(Table2[[#This Row],[Close Price]]/Table2[[#This Row],[Day Low]])-1</f>
        <v>2.6575456053067992E-2</v>
      </c>
      <c r="AD109" s="2">
        <f>(Table2[[#This Row],[Day High]]/Table2[[#This Row],[Close Price]])-1</f>
        <v>3.998223011994595E-3</v>
      </c>
      <c r="AE109" s="2">
        <f>(Table2[[#This Row],[Close Price]]/Table2[[#This Row],[Current Week Low]])-1</f>
        <v>2.6575456053067992E-2</v>
      </c>
      <c r="AF109" s="2">
        <f>(Table2[[#This Row],[Current Week High]]/Table2[[#This Row],[Close Price]])-1</f>
        <v>3.998223011994595E-3</v>
      </c>
      <c r="AG109" s="2">
        <f>(Table2[[#This Row],[Close Price]]/Table2[[#This Row],[Current Month Low]])-1</f>
        <v>0.2197536945812808</v>
      </c>
      <c r="AH109" s="2">
        <f>(Table2[[#This Row],[Current Month High]]/Table2[[#This Row],[Close Price]])-1</f>
        <v>6.1346472274948605E-2</v>
      </c>
      <c r="AI109">
        <v>6.1346472274948596</v>
      </c>
      <c r="AJ109">
        <v>125.921532846715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0.36</v>
      </c>
      <c r="AM109" t="s">
        <v>10439</v>
      </c>
      <c r="AN109">
        <v>2.27</v>
      </c>
      <c r="AO109" t="s">
        <v>10439</v>
      </c>
      <c r="AP109">
        <v>7.9513647081338998E-2</v>
      </c>
      <c r="AQ109">
        <f>(Table2[[#This Row],[Sharpe Ratio]]-AVERAGE(Table2[Sharpe Ratio]))/_xlfn.STDEV.P(Table2[Sharpe Ratio])</f>
        <v>0.17414339165153009</v>
      </c>
      <c r="AR1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4.8015064354855905</v>
      </c>
      <c r="AS109">
        <f>_xlfn.RANK.AVG(Table2[[#This Row],[1Y Return vs Nifty Z-Score]],Table2[1Y Return vs Nifty Z-Score])</f>
        <v>89</v>
      </c>
      <c r="AT109">
        <f>_xlfn.RANK.AVG(Table2[[#This Row],[6M Return vs Nifty Z-Score]],Table2[6M Return vs Nifty Z-Score])</f>
        <v>110</v>
      </c>
      <c r="AU109">
        <f>_xlfn.RANK.AVG(Table2[[#This Row],[Sharpe Ratio Z-Score]],Table2[Sharpe Ratio Z-Score])</f>
        <v>303</v>
      </c>
      <c r="AV109">
        <f>(Table2[[#This Row],[Rank 1Y]]+Table2[[#This Row],[Rank 6M]]+Table2[[#This Row],[Rank Sharpe]])/3</f>
        <v>167.33333333333334</v>
      </c>
    </row>
    <row r="110" spans="1:48" x14ac:dyDescent="0.3">
      <c r="A110" t="s">
        <v>713</v>
      </c>
      <c r="B110" t="s">
        <v>714</v>
      </c>
      <c r="C110" t="s">
        <v>10401</v>
      </c>
      <c r="D110" t="s">
        <v>538</v>
      </c>
      <c r="E110">
        <v>25277.6330220399</v>
      </c>
      <c r="F110">
        <v>1375.2</v>
      </c>
      <c r="G110">
        <v>84.146054742222503</v>
      </c>
      <c r="H110">
        <f>(Table2[[#This Row],[1Y Return vs Nifty]]-AVERAGE(Table2[1Y Return vs Nifty]))/_xlfn.STDEV.P(Table2[1Y Return vs Nifty])</f>
        <v>0.97749455491759629</v>
      </c>
      <c r="I110">
        <v>-15.504131414258101</v>
      </c>
      <c r="J110">
        <f>(Table2[[#This Row],[1M Return vs Nifty]]-AVERAGE(Table2[1M Return vs Nifty]))/_xlfn.STDEV.P(Table2[1M Return vs Nifty])</f>
        <v>-1.1918251361709011</v>
      </c>
      <c r="K110">
        <v>60.239989774893701</v>
      </c>
      <c r="L110">
        <f>(Table2[[#This Row],[6M Return vs Nifty]]-AVERAGE(Table2[6M Return vs Nifty]))/_xlfn.STDEV.P(Table2[6M Return vs Nifty])</f>
        <v>1.4171738477528895</v>
      </c>
      <c r="M110">
        <v>-5.6038233962550903</v>
      </c>
      <c r="N110">
        <f>(Table2[[#This Row],[1W Return vs Nifty]]-AVERAGE(Table2[1W Return vs Nifty]))/_xlfn.STDEV.P(Table2[1W Return vs Nifty])</f>
        <v>-0.50887047186184886</v>
      </c>
      <c r="O110">
        <v>1434.09</v>
      </c>
      <c r="P110">
        <v>1464.8886538009999</v>
      </c>
      <c r="Q110">
        <v>1204.49863994117</v>
      </c>
      <c r="R110">
        <v>26.715225310939299</v>
      </c>
      <c r="S110" s="2">
        <f>(Table2[[#This Row],[Close Price]]-Table2[[#This Row],[20D EMA]])/Table2[[#This Row],[20D EMA]]</f>
        <v>-4.1064368345082855E-2</v>
      </c>
      <c r="T110" s="2">
        <f>(Table2[[#This Row],[Close Price]]-Table2[[#This Row],[50D EMA]])/Table2[[#This Row],[50D EMA]]</f>
        <v>-6.1225577499205458E-2</v>
      </c>
      <c r="U110" s="2">
        <f>(Table2[[#This Row],[Close Price]]-Table2[[#This Row],[200D EMA]])/Table2[[#This Row],[200D EMA]]</f>
        <v>0.1417198445879253</v>
      </c>
      <c r="V110">
        <v>0.27991949748269301</v>
      </c>
      <c r="W110">
        <v>1372.65</v>
      </c>
      <c r="X110">
        <v>1413.1</v>
      </c>
      <c r="Y110">
        <v>1372.65</v>
      </c>
      <c r="Z110">
        <v>1413.1</v>
      </c>
      <c r="AA110">
        <v>1340</v>
      </c>
      <c r="AB110">
        <v>1530</v>
      </c>
      <c r="AC110" s="2">
        <f>(Table2[[#This Row],[Close Price]]/Table2[[#This Row],[Day Low]])-1</f>
        <v>1.8577204677083792E-3</v>
      </c>
      <c r="AD110" s="2">
        <f>(Table2[[#This Row],[Day High]]/Table2[[#This Row],[Close Price]])-1</f>
        <v>2.7559627690517674E-2</v>
      </c>
      <c r="AE110" s="2">
        <f>(Table2[[#This Row],[Close Price]]/Table2[[#This Row],[Current Week Low]])-1</f>
        <v>1.8577204677083792E-3</v>
      </c>
      <c r="AF110" s="2">
        <f>(Table2[[#This Row],[Current Week High]]/Table2[[#This Row],[Close Price]])-1</f>
        <v>2.7559627690517674E-2</v>
      </c>
      <c r="AG110" s="2">
        <f>(Table2[[#This Row],[Close Price]]/Table2[[#This Row],[Current Month Low]])-1</f>
        <v>2.6268656716417871E-2</v>
      </c>
      <c r="AH110" s="2">
        <f>(Table2[[#This Row],[Current Month High]]/Table2[[#This Row],[Close Price]])-1</f>
        <v>0.11256544502617793</v>
      </c>
      <c r="AI110">
        <v>29.141215823152901</v>
      </c>
      <c r="AJ110">
        <v>129.58263772954899</v>
      </c>
      <c r="AK110" t="str">
        <f>IF(AND(Table2[[#This Row],[20D EMA]]&gt;Table2[[#This Row],[50D EMA]],Table2[[#This Row],[50D EMA]]&gt;Table2[[#This Row],[200D EMA]]),"Uptrend","Downtrend/NoTrend")</f>
        <v>Downtrend/NoTrend</v>
      </c>
      <c r="AL110">
        <v>-0.23</v>
      </c>
      <c r="AM110" t="s">
        <v>10438</v>
      </c>
      <c r="AN110">
        <v>-4.99</v>
      </c>
      <c r="AO110" t="s">
        <v>10438</v>
      </c>
      <c r="AP110">
        <v>6.8569485371282005E-2</v>
      </c>
      <c r="AQ110">
        <f>(Table2[[#This Row],[Sharpe Ratio]]-AVERAGE(Table2[Sharpe Ratio]))/_xlfn.STDEV.P(Table2[Sharpe Ratio])</f>
        <v>4.7455979463257476E-2</v>
      </c>
      <c r="AR1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0">
        <f>_xlfn.RANK.AVG(Table2[[#This Row],[1Y Return vs Nifty Z-Score]],Table2[1Y Return vs Nifty Z-Score])</f>
        <v>101</v>
      </c>
      <c r="AT110">
        <f>_xlfn.RANK.AVG(Table2[[#This Row],[6M Return vs Nifty Z-Score]],Table2[6M Return vs Nifty Z-Score])</f>
        <v>62</v>
      </c>
      <c r="AU110">
        <f>_xlfn.RANK.AVG(Table2[[#This Row],[Sharpe Ratio Z-Score]],Table2[Sharpe Ratio Z-Score])</f>
        <v>340</v>
      </c>
      <c r="AV110">
        <f>(Table2[[#This Row],[Rank 1Y]]+Table2[[#This Row],[Rank 6M]]+Table2[[#This Row],[Rank Sharpe]])/3</f>
        <v>167.66666666666666</v>
      </c>
    </row>
    <row r="111" spans="1:48" x14ac:dyDescent="0.3">
      <c r="A111" t="s">
        <v>1444</v>
      </c>
      <c r="B111" t="s">
        <v>1445</v>
      </c>
      <c r="C111" t="s">
        <v>10401</v>
      </c>
      <c r="D111" t="s">
        <v>197</v>
      </c>
      <c r="E111">
        <v>7628.9296533999996</v>
      </c>
      <c r="F111">
        <v>526.4</v>
      </c>
      <c r="G111">
        <v>35.188935317862402</v>
      </c>
      <c r="H111">
        <f>(Table2[[#This Row],[1Y Return vs Nifty]]-AVERAGE(Table2[1Y Return vs Nifty]))/_xlfn.STDEV.P(Table2[1Y Return vs Nifty])</f>
        <v>0.17722124736605349</v>
      </c>
      <c r="I111">
        <v>-5.3263219454623396</v>
      </c>
      <c r="J111">
        <f>(Table2[[#This Row],[1M Return vs Nifty]]-AVERAGE(Table2[1M Return vs Nifty]))/_xlfn.STDEV.P(Table2[1M Return vs Nifty])</f>
        <v>-0.2088829792940024</v>
      </c>
      <c r="K111">
        <v>39.161655886164297</v>
      </c>
      <c r="L111">
        <f>(Table2[[#This Row],[6M Return vs Nifty]]-AVERAGE(Table2[6M Return vs Nifty]))/_xlfn.STDEV.P(Table2[6M Return vs Nifty])</f>
        <v>0.78156133054761701</v>
      </c>
      <c r="M111">
        <v>-2.6934274510098901</v>
      </c>
      <c r="N111">
        <f>(Table2[[#This Row],[1W Return vs Nifty]]-AVERAGE(Table2[1W Return vs Nifty]))/_xlfn.STDEV.P(Table2[1W Return vs Nifty])</f>
        <v>4.7982033863642817E-2</v>
      </c>
      <c r="O111">
        <v>522.9</v>
      </c>
      <c r="P111">
        <v>505.46635108431798</v>
      </c>
      <c r="Q111">
        <v>421.853186974518</v>
      </c>
      <c r="R111">
        <v>55.395469003094902</v>
      </c>
      <c r="S111" s="2">
        <f>(Table2[[#This Row],[Close Price]]-Table2[[#This Row],[20D EMA]])/Table2[[#This Row],[20D EMA]]</f>
        <v>6.6934404283801874E-3</v>
      </c>
      <c r="T111" s="2">
        <f>(Table2[[#This Row],[Close Price]]-Table2[[#This Row],[50D EMA]])/Table2[[#This Row],[50D EMA]]</f>
        <v>4.1414525162308993E-2</v>
      </c>
      <c r="U111" s="2">
        <f>(Table2[[#This Row],[Close Price]]-Table2[[#This Row],[200D EMA]])/Table2[[#This Row],[200D EMA]]</f>
        <v>0.2478274818196339</v>
      </c>
      <c r="V111">
        <v>0.434027960240218</v>
      </c>
      <c r="W111">
        <v>522.5</v>
      </c>
      <c r="X111">
        <v>538.85</v>
      </c>
      <c r="Y111">
        <v>522.5</v>
      </c>
      <c r="Z111">
        <v>538.85</v>
      </c>
      <c r="AA111">
        <v>502.6</v>
      </c>
      <c r="AB111">
        <v>559.54999999999995</v>
      </c>
      <c r="AC111" s="2">
        <f>(Table2[[#This Row],[Close Price]]/Table2[[#This Row],[Day Low]])-1</f>
        <v>7.4641148325358397E-3</v>
      </c>
      <c r="AD111" s="2">
        <f>(Table2[[#This Row],[Day High]]/Table2[[#This Row],[Close Price]])-1</f>
        <v>2.3651215805471137E-2</v>
      </c>
      <c r="AE111" s="2">
        <f>(Table2[[#This Row],[Close Price]]/Table2[[#This Row],[Current Week Low]])-1</f>
        <v>7.4641148325358397E-3</v>
      </c>
      <c r="AF111" s="2">
        <f>(Table2[[#This Row],[Current Week High]]/Table2[[#This Row],[Close Price]])-1</f>
        <v>2.3651215805471137E-2</v>
      </c>
      <c r="AG111" s="2">
        <f>(Table2[[#This Row],[Close Price]]/Table2[[#This Row],[Current Month Low]])-1</f>
        <v>4.7353760445682402E-2</v>
      </c>
      <c r="AH111" s="2">
        <f>(Table2[[#This Row],[Current Month High]]/Table2[[#This Row],[Close Price]])-1</f>
        <v>6.2974924012157985E-2</v>
      </c>
      <c r="AI111">
        <v>6.2974924012157896</v>
      </c>
      <c r="AJ111">
        <v>93.850119683299496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0.02</v>
      </c>
      <c r="AM111" t="s">
        <v>10439</v>
      </c>
      <c r="AN111">
        <v>-3.24</v>
      </c>
      <c r="AO111" t="s">
        <v>10438</v>
      </c>
      <c r="AP111">
        <v>0.14992649590134299</v>
      </c>
      <c r="AQ111">
        <f>(Table2[[#This Row],[Sharpe Ratio]]-AVERAGE(Table2[Sharpe Ratio]))/_xlfn.STDEV.P(Table2[Sharpe Ratio])</f>
        <v>0.98922835093288519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1.7871099834161961</v>
      </c>
      <c r="AS111">
        <f>_xlfn.RANK.AVG(Table2[[#This Row],[1Y Return vs Nifty Z-Score]],Table2[1Y Return vs Nifty Z-Score])</f>
        <v>254</v>
      </c>
      <c r="AT111">
        <f>_xlfn.RANK.AVG(Table2[[#This Row],[6M Return vs Nifty Z-Score]],Table2[6M Return vs Nifty Z-Score])</f>
        <v>131</v>
      </c>
      <c r="AU111">
        <f>_xlfn.RANK.AVG(Table2[[#This Row],[Sharpe Ratio Z-Score]],Table2[Sharpe Ratio Z-Score])</f>
        <v>118</v>
      </c>
      <c r="AV111">
        <f>(Table2[[#This Row],[Rank 1Y]]+Table2[[#This Row],[Rank 6M]]+Table2[[#This Row],[Rank Sharpe]])/3</f>
        <v>167.66666666666666</v>
      </c>
    </row>
    <row r="112" spans="1:48" x14ac:dyDescent="0.3">
      <c r="A112" t="s">
        <v>1520</v>
      </c>
      <c r="B112" t="s">
        <v>1521</v>
      </c>
      <c r="C112" t="s">
        <v>5658</v>
      </c>
      <c r="D112" t="s">
        <v>404</v>
      </c>
      <c r="E112">
        <v>6888.6560633619902</v>
      </c>
      <c r="F112">
        <v>225.95</v>
      </c>
      <c r="G112">
        <v>123.901562258384</v>
      </c>
      <c r="H112">
        <f>(Table2[[#This Row],[1Y Return vs Nifty]]-AVERAGE(Table2[1Y Return vs Nifty]))/_xlfn.STDEV.P(Table2[1Y Return vs Nifty])</f>
        <v>1.6273545112923606</v>
      </c>
      <c r="I112">
        <v>0.97453865432502595</v>
      </c>
      <c r="J112">
        <f>(Table2[[#This Row],[1M Return vs Nifty]]-AVERAGE(Table2[1M Return vs Nifty]))/_xlfn.STDEV.P(Table2[1M Return vs Nifty])</f>
        <v>0.39963514310984183</v>
      </c>
      <c r="K112">
        <v>17.789453859402499</v>
      </c>
      <c r="L112">
        <f>(Table2[[#This Row],[6M Return vs Nifty]]-AVERAGE(Table2[6M Return vs Nifty]))/_xlfn.STDEV.P(Table2[6M Return vs Nifty])</f>
        <v>0.13708728434639911</v>
      </c>
      <c r="M112">
        <v>-1.4882558181504999</v>
      </c>
      <c r="N112">
        <f>(Table2[[#This Row],[1W Return vs Nifty]]-AVERAGE(Table2[1W Return vs Nifty]))/_xlfn.STDEV.P(Table2[1W Return vs Nifty])</f>
        <v>0.27857019307388164</v>
      </c>
      <c r="O112">
        <v>221.48</v>
      </c>
      <c r="P112">
        <v>211.24446548806301</v>
      </c>
      <c r="Q112">
        <v>180.379155413528</v>
      </c>
      <c r="R112">
        <v>73.309508822211598</v>
      </c>
      <c r="S112" s="2">
        <f>(Table2[[#This Row],[Close Price]]-Table2[[#This Row],[20D EMA]])/Table2[[#This Row],[20D EMA]]</f>
        <v>2.0182409246884591E-2</v>
      </c>
      <c r="T112" s="2">
        <f>(Table2[[#This Row],[Close Price]]-Table2[[#This Row],[50D EMA]])/Table2[[#This Row],[50D EMA]]</f>
        <v>6.9613821493316019E-2</v>
      </c>
      <c r="U112" s="2">
        <f>(Table2[[#This Row],[Close Price]]-Table2[[#This Row],[200D EMA]])/Table2[[#This Row],[200D EMA]]</f>
        <v>0.25263919482269787</v>
      </c>
      <c r="V112">
        <v>0.94257083862077795</v>
      </c>
      <c r="W112">
        <v>226.58</v>
      </c>
      <c r="X112">
        <v>222.27</v>
      </c>
      <c r="Y112">
        <v>227.9</v>
      </c>
      <c r="Z112">
        <v>222.27</v>
      </c>
      <c r="AA112">
        <v>227.9</v>
      </c>
      <c r="AB112">
        <v>205.08</v>
      </c>
      <c r="AC112" s="2">
        <f>(Table2[[#This Row],[Close Price]]/Table2[[#This Row],[Day Low]])-1</f>
        <v>-2.7804748874570295E-3</v>
      </c>
      <c r="AD112" s="2">
        <f>(Table2[[#This Row],[Day High]]/Table2[[#This Row],[Close Price]])-1</f>
        <v>-1.628678911263548E-2</v>
      </c>
      <c r="AE112" s="2">
        <f>(Table2[[#This Row],[Close Price]]/Table2[[#This Row],[Current Week Low]])-1</f>
        <v>-8.5563843791137684E-3</v>
      </c>
      <c r="AF112" s="2">
        <f>(Table2[[#This Row],[Current Week High]]/Table2[[#This Row],[Close Price]])-1</f>
        <v>-1.628678911263548E-2</v>
      </c>
      <c r="AG112" s="2">
        <f>(Table2[[#This Row],[Close Price]]/Table2[[#This Row],[Current Month Low]])-1</f>
        <v>-8.5563843791137684E-3</v>
      </c>
      <c r="AH112" s="2">
        <f>(Table2[[#This Row],[Current Month High]]/Table2[[#This Row],[Close Price]])-1</f>
        <v>-9.2365567603451937E-2</v>
      </c>
      <c r="AI112">
        <v>0.863022792653245</v>
      </c>
      <c r="AJ112">
        <v>216.90042075736301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0.02</v>
      </c>
      <c r="AM112" t="s">
        <v>10439</v>
      </c>
      <c r="AN112">
        <v>5.59</v>
      </c>
      <c r="AO112" t="s">
        <v>10439</v>
      </c>
      <c r="AP112">
        <v>0.124925212468458</v>
      </c>
      <c r="AQ112">
        <f>(Table2[[#This Row],[Sharpe Ratio]]-AVERAGE(Table2[Sharpe Ratio]))/_xlfn.STDEV.P(Table2[Sharpe Ratio])</f>
        <v>0.6998185282886219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3.142465660111105</v>
      </c>
      <c r="AS112">
        <f>_xlfn.RANK.AVG(Table2[[#This Row],[1Y Return vs Nifty Z-Score]],Table2[1Y Return vs Nifty Z-Score])</f>
        <v>56</v>
      </c>
      <c r="AT112">
        <f>_xlfn.RANK.AVG(Table2[[#This Row],[6M Return vs Nifty Z-Score]],Table2[6M Return vs Nifty Z-Score])</f>
        <v>270</v>
      </c>
      <c r="AU112">
        <f>_xlfn.RANK.AVG(Table2[[#This Row],[Sharpe Ratio Z-Score]],Table2[Sharpe Ratio Z-Score])</f>
        <v>178</v>
      </c>
      <c r="AV112">
        <f>(Table2[[#This Row],[Rank 1Y]]+Table2[[#This Row],[Rank 6M]]+Table2[[#This Row],[Rank Sharpe]])/3</f>
        <v>168</v>
      </c>
    </row>
    <row r="113" spans="1:48" x14ac:dyDescent="0.3">
      <c r="A113" t="s">
        <v>209</v>
      </c>
      <c r="B113" t="s">
        <v>210</v>
      </c>
      <c r="C113" t="s">
        <v>10395</v>
      </c>
      <c r="D113" t="s">
        <v>51</v>
      </c>
      <c r="E113">
        <v>132803.16793743899</v>
      </c>
      <c r="F113">
        <v>3567.7</v>
      </c>
      <c r="G113">
        <v>51.534814157059003</v>
      </c>
      <c r="H113">
        <f>(Table2[[#This Row],[1Y Return vs Nifty]]-AVERAGE(Table2[1Y Return vs Nifty]))/_xlfn.STDEV.P(Table2[1Y Return vs Nifty])</f>
        <v>0.44441773844415611</v>
      </c>
      <c r="I113">
        <v>7.1986197123145699</v>
      </c>
      <c r="J113">
        <f>(Table2[[#This Row],[1M Return vs Nifty]]-AVERAGE(Table2[1M Return vs Nifty]))/_xlfn.STDEV.P(Table2[1M Return vs Nifty])</f>
        <v>1.0007381288234036</v>
      </c>
      <c r="K113">
        <v>32.985540105917799</v>
      </c>
      <c r="L113">
        <f>(Table2[[#This Row],[6M Return vs Nifty]]-AVERAGE(Table2[6M Return vs Nifty]))/_xlfn.STDEV.P(Table2[6M Return vs Nifty])</f>
        <v>0.59532191910472732</v>
      </c>
      <c r="M113">
        <v>2.6224689882704002</v>
      </c>
      <c r="N113">
        <f>(Table2[[#This Row],[1W Return vs Nifty]]-AVERAGE(Table2[1W Return vs Nifty]))/_xlfn.STDEV.P(Table2[1W Return vs Nifty])</f>
        <v>1.0650842797716493</v>
      </c>
      <c r="O113">
        <v>3350.56</v>
      </c>
      <c r="P113">
        <v>3142.2510373293198</v>
      </c>
      <c r="Q113">
        <v>2629.6732640487498</v>
      </c>
      <c r="R113">
        <v>73.964115973661606</v>
      </c>
      <c r="S113" s="2">
        <f>(Table2[[#This Row],[Close Price]]-Table2[[#This Row],[20D EMA]])/Table2[[#This Row],[20D EMA]]</f>
        <v>6.4807077025929957E-2</v>
      </c>
      <c r="T113" s="2">
        <f>(Table2[[#This Row],[Close Price]]-Table2[[#This Row],[50D EMA]])/Table2[[#This Row],[50D EMA]]</f>
        <v>0.13539623588835856</v>
      </c>
      <c r="U113" s="2">
        <f>(Table2[[#This Row],[Close Price]]-Table2[[#This Row],[200D EMA]])/Table2[[#This Row],[200D EMA]]</f>
        <v>0.35670847354892549</v>
      </c>
      <c r="V113">
        <v>0.89492506603089095</v>
      </c>
      <c r="W113">
        <v>3540</v>
      </c>
      <c r="X113">
        <v>3612</v>
      </c>
      <c r="Y113">
        <v>3540</v>
      </c>
      <c r="Z113">
        <v>3612</v>
      </c>
      <c r="AA113">
        <v>3190.05</v>
      </c>
      <c r="AB113">
        <v>3623.65</v>
      </c>
      <c r="AC113" s="2">
        <f>(Table2[[#This Row],[Close Price]]/Table2[[#This Row],[Day Low]])-1</f>
        <v>7.8248587570621808E-3</v>
      </c>
      <c r="AD113" s="2">
        <f>(Table2[[#This Row],[Day High]]/Table2[[#This Row],[Close Price]])-1</f>
        <v>1.2416963309695328E-2</v>
      </c>
      <c r="AE113" s="2">
        <f>(Table2[[#This Row],[Close Price]]/Table2[[#This Row],[Current Week Low]])-1</f>
        <v>7.8248587570621808E-3</v>
      </c>
      <c r="AF113" s="2">
        <f>(Table2[[#This Row],[Current Week High]]/Table2[[#This Row],[Close Price]])-1</f>
        <v>1.2416963309695328E-2</v>
      </c>
      <c r="AG113" s="2">
        <f>(Table2[[#This Row],[Close Price]]/Table2[[#This Row],[Current Month Low]])-1</f>
        <v>0.11838372439303457</v>
      </c>
      <c r="AH113" s="2">
        <f>(Table2[[#This Row],[Current Month High]]/Table2[[#This Row],[Close Price]])-1</f>
        <v>1.5682372396782274E-2</v>
      </c>
      <c r="AI113">
        <v>1.56823723967822</v>
      </c>
      <c r="AJ113">
        <v>102.612374705397</v>
      </c>
      <c r="AK113" t="str">
        <f>IF(AND(Table2[[#This Row],[20D EMA]]&gt;Table2[[#This Row],[50D EMA]],Table2[[#This Row],[50D EMA]]&gt;Table2[[#This Row],[200D EMA]]),"Uptrend","Downtrend/NoTrend")</f>
        <v>Uptrend</v>
      </c>
      <c r="AL113">
        <v>0.2</v>
      </c>
      <c r="AM113" t="s">
        <v>10439</v>
      </c>
      <c r="AN113">
        <v>9.93</v>
      </c>
      <c r="AO113" t="s">
        <v>10439</v>
      </c>
      <c r="AP113">
        <v>0.12548241002968</v>
      </c>
      <c r="AQ113">
        <f>(Table2[[#This Row],[Sharpe Ratio]]-AVERAGE(Table2[Sharpe Ratio]))/_xlfn.STDEV.P(Table2[Sharpe Ratio])</f>
        <v>0.70626853505743303</v>
      </c>
      <c r="AR1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3.8118306012013692</v>
      </c>
      <c r="AS113">
        <f>_xlfn.RANK.AVG(Table2[[#This Row],[1Y Return vs Nifty Z-Score]],Table2[1Y Return vs Nifty Z-Score])</f>
        <v>184</v>
      </c>
      <c r="AT113">
        <f>_xlfn.RANK.AVG(Table2[[#This Row],[6M Return vs Nifty Z-Score]],Table2[6M Return vs Nifty Z-Score])</f>
        <v>154</v>
      </c>
      <c r="AU113">
        <f>_xlfn.RANK.AVG(Table2[[#This Row],[Sharpe Ratio Z-Score]],Table2[Sharpe Ratio Z-Score])</f>
        <v>175</v>
      </c>
      <c r="AV113">
        <f>(Table2[[#This Row],[Rank 1Y]]+Table2[[#This Row],[Rank 6M]]+Table2[[#This Row],[Rank Sharpe]])/3</f>
        <v>171</v>
      </c>
    </row>
    <row r="114" spans="1:48" x14ac:dyDescent="0.3">
      <c r="A114" t="s">
        <v>1351</v>
      </c>
      <c r="B114" t="s">
        <v>1352</v>
      </c>
      <c r="C114" t="s">
        <v>10399</v>
      </c>
      <c r="D114" t="s">
        <v>54</v>
      </c>
      <c r="E114">
        <v>8475.0490418199897</v>
      </c>
      <c r="F114">
        <v>856.95</v>
      </c>
      <c r="G114">
        <v>109.44977470773399</v>
      </c>
      <c r="H114">
        <f>(Table2[[#This Row],[1Y Return vs Nifty]]-AVERAGE(Table2[1Y Return vs Nifty]))/_xlfn.STDEV.P(Table2[1Y Return vs Nifty])</f>
        <v>1.3911196192240134</v>
      </c>
      <c r="I114">
        <v>15.9730454642871</v>
      </c>
      <c r="J114">
        <f>(Table2[[#This Row],[1M Return vs Nifty]]-AVERAGE(Table2[1M Return vs Nifty]))/_xlfn.STDEV.P(Table2[1M Return vs Nifty])</f>
        <v>1.8481457169142197</v>
      </c>
      <c r="K114">
        <v>76.272486961710896</v>
      </c>
      <c r="L114">
        <f>(Table2[[#This Row],[6M Return vs Nifty]]-AVERAGE(Table2[6M Return vs Nifty]))/_xlfn.STDEV.P(Table2[6M Return vs Nifty])</f>
        <v>1.9006302702478461</v>
      </c>
      <c r="M114">
        <v>-7.2330895186411297</v>
      </c>
      <c r="N114">
        <f>(Table2[[#This Row],[1W Return vs Nifty]]-AVERAGE(Table2[1W Return vs Nifty]))/_xlfn.STDEV.P(Table2[1W Return vs Nifty])</f>
        <v>-0.82060156955889596</v>
      </c>
      <c r="O114">
        <v>829.2</v>
      </c>
      <c r="P114">
        <v>751.810670873753</v>
      </c>
      <c r="Q114">
        <v>568.85858431442102</v>
      </c>
      <c r="R114">
        <v>56.894804004919997</v>
      </c>
      <c r="S114" s="2">
        <f>(Table2[[#This Row],[Close Price]]-Table2[[#This Row],[20D EMA]])/Table2[[#This Row],[20D EMA]]</f>
        <v>3.3465991316931981E-2</v>
      </c>
      <c r="T114" s="2">
        <f>(Table2[[#This Row],[Close Price]]-Table2[[#This Row],[50D EMA]])/Table2[[#This Row],[50D EMA]]</f>
        <v>0.13984814687992431</v>
      </c>
      <c r="U114" s="2">
        <f>(Table2[[#This Row],[Close Price]]-Table2[[#This Row],[200D EMA]])/Table2[[#This Row],[200D EMA]]</f>
        <v>0.50643766944781543</v>
      </c>
      <c r="V114">
        <v>1.03233445481134</v>
      </c>
      <c r="W114">
        <v>852.45</v>
      </c>
      <c r="X114">
        <v>875.7</v>
      </c>
      <c r="Y114">
        <v>852.45</v>
      </c>
      <c r="Z114">
        <v>875.7</v>
      </c>
      <c r="AA114">
        <v>746.05</v>
      </c>
      <c r="AB114">
        <v>959.5</v>
      </c>
      <c r="AC114" s="2">
        <f>(Table2[[#This Row],[Close Price]]/Table2[[#This Row],[Day Low]])-1</f>
        <v>5.2789019883863197E-3</v>
      </c>
      <c r="AD114" s="2">
        <f>(Table2[[#This Row],[Day High]]/Table2[[#This Row],[Close Price]])-1</f>
        <v>2.1879922982671163E-2</v>
      </c>
      <c r="AE114" s="2">
        <f>(Table2[[#This Row],[Close Price]]/Table2[[#This Row],[Current Week Low]])-1</f>
        <v>5.2789019883863197E-3</v>
      </c>
      <c r="AF114" s="2">
        <f>(Table2[[#This Row],[Current Week High]]/Table2[[#This Row],[Close Price]])-1</f>
        <v>2.1879922982671163E-2</v>
      </c>
      <c r="AG114" s="2">
        <f>(Table2[[#This Row],[Close Price]]/Table2[[#This Row],[Current Month Low]])-1</f>
        <v>0.14864955431941573</v>
      </c>
      <c r="AH114" s="2">
        <f>(Table2[[#This Row],[Current Month High]]/Table2[[#This Row],[Close Price]])-1</f>
        <v>0.119668592099889</v>
      </c>
      <c r="AI114">
        <v>11.9668592099889</v>
      </c>
      <c r="AJ114">
        <v>188.72978436657601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0.28999999999999998</v>
      </c>
      <c r="AM114" t="s">
        <v>10439</v>
      </c>
      <c r="AN114">
        <v>3.2</v>
      </c>
      <c r="AO114" t="s">
        <v>10439</v>
      </c>
      <c r="AP114">
        <v>3.8362315514559001E-2</v>
      </c>
      <c r="AQ114">
        <f>(Table2[[#This Row],[Sharpe Ratio]]-AVERAGE(Table2[Sharpe Ratio]))/_xlfn.STDEV.P(Table2[Sharpe Ratio])</f>
        <v>-0.3022161361418309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4.0170779006853525</v>
      </c>
      <c r="AS114">
        <f>_xlfn.RANK.AVG(Table2[[#This Row],[1Y Return vs Nifty Z-Score]],Table2[1Y Return vs Nifty Z-Score])</f>
        <v>64</v>
      </c>
      <c r="AT114">
        <f>_xlfn.RANK.AVG(Table2[[#This Row],[6M Return vs Nifty Z-Score]],Table2[6M Return vs Nifty Z-Score])</f>
        <v>36</v>
      </c>
      <c r="AU114">
        <f>_xlfn.RANK.AVG(Table2[[#This Row],[Sharpe Ratio Z-Score]],Table2[Sharpe Ratio Z-Score])</f>
        <v>414</v>
      </c>
      <c r="AV114">
        <f>(Table2[[#This Row],[Rank 1Y]]+Table2[[#This Row],[Rank 6M]]+Table2[[#This Row],[Rank Sharpe]])/3</f>
        <v>171.33333333333334</v>
      </c>
    </row>
    <row r="115" spans="1:48" x14ac:dyDescent="0.3">
      <c r="A115" t="s">
        <v>120</v>
      </c>
      <c r="B115" t="s">
        <v>121</v>
      </c>
      <c r="C115" t="s">
        <v>10406</v>
      </c>
      <c r="D115" t="s">
        <v>122</v>
      </c>
      <c r="E115">
        <v>243328.067235125</v>
      </c>
      <c r="F115">
        <v>6938.4</v>
      </c>
      <c r="G115">
        <v>55.955771538751698</v>
      </c>
      <c r="H115">
        <f>(Table2[[#This Row],[1Y Return vs Nifty]]-AVERAGE(Table2[1Y Return vs Nifty]))/_xlfn.STDEV.P(Table2[1Y Return vs Nifty])</f>
        <v>0.51668453493854283</v>
      </c>
      <c r="I115">
        <v>-7.6600605772443</v>
      </c>
      <c r="J115">
        <f>(Table2[[#This Row],[1M Return vs Nifty]]-AVERAGE(Table2[1M Return vs Nifty]))/_xlfn.STDEV.P(Table2[1M Return vs Nifty])</f>
        <v>-0.43426842115589653</v>
      </c>
      <c r="K115">
        <v>18.694550828068301</v>
      </c>
      <c r="L115">
        <f>(Table2[[#This Row],[6M Return vs Nifty]]-AVERAGE(Table2[6M Return vs Nifty]))/_xlfn.STDEV.P(Table2[6M Return vs Nifty])</f>
        <v>0.16438028414445907</v>
      </c>
      <c r="M115">
        <v>-0.84383503810020399</v>
      </c>
      <c r="N115">
        <f>(Table2[[#This Row],[1W Return vs Nifty]]-AVERAGE(Table2[1W Return vs Nifty]))/_xlfn.STDEV.P(Table2[1W Return vs Nifty])</f>
        <v>0.40186864897602198</v>
      </c>
      <c r="O115">
        <v>6790.28</v>
      </c>
      <c r="P115">
        <v>6877.7623170298002</v>
      </c>
      <c r="Q115">
        <v>6012.02702639375</v>
      </c>
      <c r="R115">
        <v>63.860947318549798</v>
      </c>
      <c r="S115" s="2">
        <f>(Table2[[#This Row],[Close Price]]-Table2[[#This Row],[20D EMA]])/Table2[[#This Row],[20D EMA]]</f>
        <v>2.1813533462537612E-2</v>
      </c>
      <c r="T115" s="2">
        <f>(Table2[[#This Row],[Close Price]]-Table2[[#This Row],[50D EMA]])/Table2[[#This Row],[50D EMA]]</f>
        <v>8.8164842248265041E-3</v>
      </c>
      <c r="U115" s="2">
        <f>(Table2[[#This Row],[Close Price]]-Table2[[#This Row],[200D EMA]])/Table2[[#This Row],[200D EMA]]</f>
        <v>0.15408662827684003</v>
      </c>
      <c r="V115">
        <v>0.64572058040717695</v>
      </c>
      <c r="W115">
        <v>6841</v>
      </c>
      <c r="X115">
        <v>6959.95</v>
      </c>
      <c r="Y115">
        <v>6841</v>
      </c>
      <c r="Z115">
        <v>6959.95</v>
      </c>
      <c r="AA115">
        <v>6502.75</v>
      </c>
      <c r="AB115">
        <v>6959.95</v>
      </c>
      <c r="AC115" s="2">
        <f>(Table2[[#This Row],[Close Price]]/Table2[[#This Row],[Day Low]])-1</f>
        <v>1.4237684549042395E-2</v>
      </c>
      <c r="AD115" s="2">
        <f>(Table2[[#This Row],[Day High]]/Table2[[#This Row],[Close Price]])-1</f>
        <v>3.105903378300523E-3</v>
      </c>
      <c r="AE115" s="2">
        <f>(Table2[[#This Row],[Close Price]]/Table2[[#This Row],[Current Week Low]])-1</f>
        <v>1.4237684549042395E-2</v>
      </c>
      <c r="AF115" s="2">
        <f>(Table2[[#This Row],[Current Week High]]/Table2[[#This Row],[Close Price]])-1</f>
        <v>3.105903378300523E-3</v>
      </c>
      <c r="AG115" s="2">
        <f>(Table2[[#This Row],[Close Price]]/Table2[[#This Row],[Current Month Low]])-1</f>
        <v>6.6994732997577966E-2</v>
      </c>
      <c r="AH115" s="2">
        <f>(Table2[[#This Row],[Current Month High]]/Table2[[#This Row],[Close Price]])-1</f>
        <v>3.105903378300523E-3</v>
      </c>
      <c r="AI115">
        <v>14.849244782658801</v>
      </c>
      <c r="AJ115">
        <v>113.75231053604401</v>
      </c>
      <c r="AK115" t="str">
        <f>IF(AND(Table2[[#This Row],[20D EMA]]&gt;Table2[[#This Row],[50D EMA]],Table2[[#This Row],[50D EMA]]&gt;Table2[[#This Row],[200D EMA]]),"Uptrend","Downtrend/NoTrend")</f>
        <v>Downtrend/NoTrend</v>
      </c>
      <c r="AL115">
        <v>-0.16</v>
      </c>
      <c r="AM115" t="s">
        <v>10438</v>
      </c>
      <c r="AN115">
        <v>3.77</v>
      </c>
      <c r="AO115" t="s">
        <v>10439</v>
      </c>
      <c r="AP115">
        <v>0.16841933165700501</v>
      </c>
      <c r="AQ115">
        <f>(Table2[[#This Row],[Sharpe Ratio]]-AVERAGE(Table2[Sharpe Ratio]))/_xlfn.STDEV.P(Table2[Sharpe Ratio])</f>
        <v>1.2032976938369366</v>
      </c>
      <c r="AR1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5">
        <f>_xlfn.RANK.AVG(Table2[[#This Row],[1Y Return vs Nifty Z-Score]],Table2[1Y Return vs Nifty Z-Score])</f>
        <v>168</v>
      </c>
      <c r="AT115">
        <f>_xlfn.RANK.AVG(Table2[[#This Row],[6M Return vs Nifty Z-Score]],Table2[6M Return vs Nifty Z-Score])</f>
        <v>263</v>
      </c>
      <c r="AU115">
        <f>_xlfn.RANK.AVG(Table2[[#This Row],[Sharpe Ratio Z-Score]],Table2[Sharpe Ratio Z-Score])</f>
        <v>87</v>
      </c>
      <c r="AV115">
        <f>(Table2[[#This Row],[Rank 1Y]]+Table2[[#This Row],[Rank 6M]]+Table2[[#This Row],[Rank Sharpe]])/3</f>
        <v>172.66666666666666</v>
      </c>
    </row>
    <row r="116" spans="1:48" x14ac:dyDescent="0.3">
      <c r="A116" t="s">
        <v>1190</v>
      </c>
      <c r="B116" t="s">
        <v>1191</v>
      </c>
      <c r="C116" t="s">
        <v>10398</v>
      </c>
      <c r="D116" t="s">
        <v>46</v>
      </c>
      <c r="E116">
        <v>10341.1358280899</v>
      </c>
      <c r="F116">
        <v>6690.8</v>
      </c>
      <c r="G116">
        <v>30.3389168017485</v>
      </c>
      <c r="H116">
        <f>(Table2[[#This Row],[1Y Return vs Nifty]]-AVERAGE(Table2[1Y Return vs Nifty]))/_xlfn.STDEV.P(Table2[1Y Return vs Nifty])</f>
        <v>9.794084024215273E-2</v>
      </c>
      <c r="I116">
        <v>-3.0658211964252899</v>
      </c>
      <c r="J116">
        <f>(Table2[[#This Row],[1M Return vs Nifty]]-AVERAGE(Table2[1M Return vs Nifty]))/_xlfn.STDEV.P(Table2[1M Return vs Nifty])</f>
        <v>9.4293686323950916E-3</v>
      </c>
      <c r="K116">
        <v>23.003429389787801</v>
      </c>
      <c r="L116">
        <f>(Table2[[#This Row],[6M Return vs Nifty]]-AVERAGE(Table2[6M Return vs Nifty]))/_xlfn.STDEV.P(Table2[6M Return vs Nifty])</f>
        <v>0.29431356840706346</v>
      </c>
      <c r="M116">
        <v>-4.0398052960380397</v>
      </c>
      <c r="N116">
        <f>(Table2[[#This Row],[1W Return vs Nifty]]-AVERAGE(Table2[1W Return vs Nifty]))/_xlfn.STDEV.P(Table2[1W Return vs Nifty])</f>
        <v>-0.20962342283790159</v>
      </c>
      <c r="O116">
        <v>6483.84</v>
      </c>
      <c r="P116">
        <v>6192.3187451528602</v>
      </c>
      <c r="Q116">
        <v>5267.9517918020001</v>
      </c>
      <c r="R116">
        <v>52.911298393868002</v>
      </c>
      <c r="S116" s="2">
        <f>(Table2[[#This Row],[Close Price]]-Table2[[#This Row],[20D EMA]])/Table2[[#This Row],[20D EMA]]</f>
        <v>3.1919356430757086E-2</v>
      </c>
      <c r="T116" s="2">
        <f>(Table2[[#This Row],[Close Price]]-Table2[[#This Row],[50D EMA]])/Table2[[#This Row],[50D EMA]]</f>
        <v>8.0499934735648815E-2</v>
      </c>
      <c r="U116" s="2">
        <f>(Table2[[#This Row],[Close Price]]-Table2[[#This Row],[200D EMA]])/Table2[[#This Row],[200D EMA]]</f>
        <v>0.27009514597537509</v>
      </c>
      <c r="V116">
        <v>0.49922650965798898</v>
      </c>
      <c r="W116">
        <v>6568.75</v>
      </c>
      <c r="X116">
        <v>6769.7</v>
      </c>
      <c r="Y116">
        <v>6568.75</v>
      </c>
      <c r="Z116">
        <v>6769.7</v>
      </c>
      <c r="AA116">
        <v>6136</v>
      </c>
      <c r="AB116">
        <v>6849.95</v>
      </c>
      <c r="AC116" s="2">
        <f>(Table2[[#This Row],[Close Price]]/Table2[[#This Row],[Day Low]])-1</f>
        <v>1.8580399619410048E-2</v>
      </c>
      <c r="AD116" s="2">
        <f>(Table2[[#This Row],[Day High]]/Table2[[#This Row],[Close Price]])-1</f>
        <v>1.1792311831171132E-2</v>
      </c>
      <c r="AE116" s="2">
        <f>(Table2[[#This Row],[Close Price]]/Table2[[#This Row],[Current Week Low]])-1</f>
        <v>1.8580399619410048E-2</v>
      </c>
      <c r="AF116" s="2">
        <f>(Table2[[#This Row],[Current Week High]]/Table2[[#This Row],[Close Price]])-1</f>
        <v>1.1792311831171132E-2</v>
      </c>
      <c r="AG116" s="2">
        <f>(Table2[[#This Row],[Close Price]]/Table2[[#This Row],[Current Month Low]])-1</f>
        <v>9.0417209908735252E-2</v>
      </c>
      <c r="AH116" s="2">
        <f>(Table2[[#This Row],[Current Month High]]/Table2[[#This Row],[Close Price]])-1</f>
        <v>2.3786393256411742E-2</v>
      </c>
      <c r="AI116">
        <v>11.3469241346326</v>
      </c>
      <c r="AJ116">
        <v>98.838021367330796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0.27</v>
      </c>
      <c r="AM116" t="s">
        <v>10439</v>
      </c>
      <c r="AN116">
        <v>2.5099999999999998</v>
      </c>
      <c r="AO116" t="s">
        <v>10439</v>
      </c>
      <c r="AP116">
        <v>0.21900082238582999</v>
      </c>
      <c r="AQ116">
        <f>(Table2[[#This Row],[Sharpe Ratio]]-AVERAGE(Table2[Sharpe Ratio]))/_xlfn.STDEV.P(Table2[Sharpe Ratio])</f>
        <v>1.7888188451893838</v>
      </c>
      <c r="AR1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1.9808791996330934</v>
      </c>
      <c r="AS116">
        <f>_xlfn.RANK.AVG(Table2[[#This Row],[1Y Return vs Nifty Z-Score]],Table2[1Y Return vs Nifty Z-Score])</f>
        <v>274</v>
      </c>
      <c r="AT116">
        <f>_xlfn.RANK.AVG(Table2[[#This Row],[6M Return vs Nifty Z-Score]],Table2[6M Return vs Nifty Z-Score])</f>
        <v>222</v>
      </c>
      <c r="AU116">
        <f>_xlfn.RANK.AVG(Table2[[#This Row],[Sharpe Ratio Z-Score]],Table2[Sharpe Ratio Z-Score])</f>
        <v>24</v>
      </c>
      <c r="AV116">
        <f>(Table2[[#This Row],[Rank 1Y]]+Table2[[#This Row],[Rank 6M]]+Table2[[#This Row],[Rank Sharpe]])/3</f>
        <v>173.33333333333334</v>
      </c>
    </row>
    <row r="117" spans="1:48" x14ac:dyDescent="0.3">
      <c r="A117" t="s">
        <v>162</v>
      </c>
      <c r="B117" t="s">
        <v>163</v>
      </c>
      <c r="C117" t="s">
        <v>10406</v>
      </c>
      <c r="D117" t="s">
        <v>164</v>
      </c>
      <c r="E117">
        <v>163079.38769062501</v>
      </c>
      <c r="F117">
        <v>7939.65</v>
      </c>
      <c r="G117">
        <v>58.242114900145801</v>
      </c>
      <c r="H117">
        <f>(Table2[[#This Row],[1Y Return vs Nifty]]-AVERAGE(Table2[1Y Return vs Nifty]))/_xlfn.STDEV.P(Table2[1Y Return vs Nifty])</f>
        <v>0.55405804844454687</v>
      </c>
      <c r="I117">
        <v>-6.7095046560128599</v>
      </c>
      <c r="J117">
        <f>(Table2[[#This Row],[1M Return vs Nifty]]-AVERAGE(Table2[1M Return vs Nifty]))/_xlfn.STDEV.P(Table2[1M Return vs Nifty])</f>
        <v>-0.34246659579141658</v>
      </c>
      <c r="K117">
        <v>16.505530520501299</v>
      </c>
      <c r="L117">
        <f>(Table2[[#This Row],[6M Return vs Nifty]]-AVERAGE(Table2[6M Return vs Nifty]))/_xlfn.STDEV.P(Table2[6M Return vs Nifty])</f>
        <v>9.837085876714842E-2</v>
      </c>
      <c r="M117">
        <v>-2.4099747888184302</v>
      </c>
      <c r="N117">
        <f>(Table2[[#This Row],[1W Return vs Nifty]]-AVERAGE(Table2[1W Return vs Nifty]))/_xlfn.STDEV.P(Table2[1W Return vs Nifty])</f>
        <v>0.10221565986004576</v>
      </c>
      <c r="O117">
        <v>7737.28</v>
      </c>
      <c r="P117">
        <v>7789.9767809397199</v>
      </c>
      <c r="Q117">
        <v>6836.9720638793997</v>
      </c>
      <c r="R117">
        <v>49.785038229604403</v>
      </c>
      <c r="S117" s="2">
        <f>(Table2[[#This Row],[Close Price]]-Table2[[#This Row],[20D EMA]])/Table2[[#This Row],[20D EMA]]</f>
        <v>2.6155186318706301E-2</v>
      </c>
      <c r="T117" s="2">
        <f>(Table2[[#This Row],[Close Price]]-Table2[[#This Row],[50D EMA]])/Table2[[#This Row],[50D EMA]]</f>
        <v>1.9213564208111076E-2</v>
      </c>
      <c r="U117" s="2">
        <f>(Table2[[#This Row],[Close Price]]-Table2[[#This Row],[200D EMA]])/Table2[[#This Row],[200D EMA]]</f>
        <v>0.16128162084297359</v>
      </c>
      <c r="V117">
        <v>0.85019729649595399</v>
      </c>
      <c r="W117">
        <v>7750</v>
      </c>
      <c r="X117">
        <v>7959</v>
      </c>
      <c r="Y117">
        <v>7750</v>
      </c>
      <c r="Z117">
        <v>7959</v>
      </c>
      <c r="AA117">
        <v>7350.05</v>
      </c>
      <c r="AB117">
        <v>7959</v>
      </c>
      <c r="AC117" s="2">
        <f>(Table2[[#This Row],[Close Price]]/Table2[[#This Row],[Day Low]])-1</f>
        <v>2.4470967741935468E-2</v>
      </c>
      <c r="AD117" s="2">
        <f>(Table2[[#This Row],[Day High]]/Table2[[#This Row],[Close Price]])-1</f>
        <v>2.4371351381988759E-3</v>
      </c>
      <c r="AE117" s="2">
        <f>(Table2[[#This Row],[Close Price]]/Table2[[#This Row],[Current Week Low]])-1</f>
        <v>2.4470967741935468E-2</v>
      </c>
      <c r="AF117" s="2">
        <f>(Table2[[#This Row],[Current Week High]]/Table2[[#This Row],[Close Price]])-1</f>
        <v>2.4371351381988759E-3</v>
      </c>
      <c r="AG117" s="2">
        <f>(Table2[[#This Row],[Close Price]]/Table2[[#This Row],[Current Month Low]])-1</f>
        <v>8.0217141379990586E-2</v>
      </c>
      <c r="AH117" s="2">
        <f>(Table2[[#This Row],[Current Month High]]/Table2[[#This Row],[Close Price]])-1</f>
        <v>2.4371351381988759E-3</v>
      </c>
      <c r="AI117">
        <v>15.243745001353901</v>
      </c>
      <c r="AJ117">
        <v>106.224675324675</v>
      </c>
      <c r="AK117" t="str">
        <f>IF(AND(Table2[[#This Row],[20D EMA]]&gt;Table2[[#This Row],[50D EMA]],Table2[[#This Row],[50D EMA]]&gt;Table2[[#This Row],[200D EMA]]),"Uptrend","Downtrend/NoTrend")</f>
        <v>Downtrend/NoTrend</v>
      </c>
      <c r="AL117">
        <v>-0.13</v>
      </c>
      <c r="AM117" t="s">
        <v>10438</v>
      </c>
      <c r="AN117">
        <v>3.78</v>
      </c>
      <c r="AO117" t="s">
        <v>10439</v>
      </c>
      <c r="AP117">
        <v>0.174002069828853</v>
      </c>
      <c r="AQ117">
        <f>(Table2[[#This Row],[Sharpe Ratio]]-AVERAGE(Table2[Sharpe Ratio]))/_xlfn.STDEV.P(Table2[Sharpe Ratio])</f>
        <v>1.2679223467481029</v>
      </c>
      <c r="AR1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7">
        <f>_xlfn.RANK.AVG(Table2[[#This Row],[1Y Return vs Nifty Z-Score]],Table2[1Y Return vs Nifty Z-Score])</f>
        <v>160</v>
      </c>
      <c r="AT117">
        <f>_xlfn.RANK.AVG(Table2[[#This Row],[6M Return vs Nifty Z-Score]],Table2[6M Return vs Nifty Z-Score])</f>
        <v>286</v>
      </c>
      <c r="AU117">
        <f>_xlfn.RANK.AVG(Table2[[#This Row],[Sharpe Ratio Z-Score]],Table2[Sharpe Ratio Z-Score])</f>
        <v>80</v>
      </c>
      <c r="AV117">
        <f>(Table2[[#This Row],[Rank 1Y]]+Table2[[#This Row],[Rank 6M]]+Table2[[#This Row],[Rank Sharpe]])/3</f>
        <v>175.33333333333334</v>
      </c>
    </row>
    <row r="118" spans="1:48" x14ac:dyDescent="0.3">
      <c r="A118" t="s">
        <v>747</v>
      </c>
      <c r="B118" t="s">
        <v>748</v>
      </c>
      <c r="C118" t="s">
        <v>10406</v>
      </c>
      <c r="D118" t="s">
        <v>164</v>
      </c>
      <c r="E118">
        <v>23273.358185295001</v>
      </c>
      <c r="F118">
        <v>737.3</v>
      </c>
      <c r="G118">
        <v>48.580708211583698</v>
      </c>
      <c r="H118">
        <f>(Table2[[#This Row],[1Y Return vs Nifty]]-AVERAGE(Table2[1Y Return vs Nifty]))/_xlfn.STDEV.P(Table2[1Y Return vs Nifty])</f>
        <v>0.39612870175980258</v>
      </c>
      <c r="I118">
        <v>-8.1598741470848903</v>
      </c>
      <c r="J118">
        <f>(Table2[[#This Row],[1M Return vs Nifty]]-AVERAGE(Table2[1M Return vs Nifty]))/_xlfn.STDEV.P(Table2[1M Return vs Nifty])</f>
        <v>-0.48253890901300334</v>
      </c>
      <c r="K118">
        <v>19.758047393510701</v>
      </c>
      <c r="L118">
        <f>(Table2[[#This Row],[6M Return vs Nifty]]-AVERAGE(Table2[6M Return vs Nifty]))/_xlfn.STDEV.P(Table2[6M Return vs Nifty])</f>
        <v>0.19644978890552786</v>
      </c>
      <c r="M118">
        <v>-7.79581960705148</v>
      </c>
      <c r="N118">
        <f>(Table2[[#This Row],[1W Return vs Nifty]]-AVERAGE(Table2[1W Return vs Nifty]))/_xlfn.STDEV.P(Table2[1W Return vs Nifty])</f>
        <v>-0.92826996440062637</v>
      </c>
      <c r="O118">
        <v>742.23</v>
      </c>
      <c r="P118">
        <v>707.05432084864196</v>
      </c>
      <c r="Q118">
        <v>578.47849128050404</v>
      </c>
      <c r="R118">
        <v>41.0585151333688</v>
      </c>
      <c r="S118" s="2">
        <f>(Table2[[#This Row],[Close Price]]-Table2[[#This Row],[20D EMA]])/Table2[[#This Row],[20D EMA]]</f>
        <v>-6.6421459655363752E-3</v>
      </c>
      <c r="T118" s="2">
        <f>(Table2[[#This Row],[Close Price]]-Table2[[#This Row],[50D EMA]])/Table2[[#This Row],[50D EMA]]</f>
        <v>4.2777023291584747E-2</v>
      </c>
      <c r="U118" s="2">
        <f>(Table2[[#This Row],[Close Price]]-Table2[[#This Row],[200D EMA]])/Table2[[#This Row],[200D EMA]]</f>
        <v>0.27455041304635719</v>
      </c>
      <c r="V118">
        <v>0.464884597306369</v>
      </c>
      <c r="W118">
        <v>732.15</v>
      </c>
      <c r="X118">
        <v>748</v>
      </c>
      <c r="Y118">
        <v>732.15</v>
      </c>
      <c r="Z118">
        <v>748</v>
      </c>
      <c r="AA118">
        <v>722.1</v>
      </c>
      <c r="AB118">
        <v>801.45</v>
      </c>
      <c r="AC118" s="2">
        <f>(Table2[[#This Row],[Close Price]]/Table2[[#This Row],[Day Low]])-1</f>
        <v>7.0340777163149237E-3</v>
      </c>
      <c r="AD118" s="2">
        <f>(Table2[[#This Row],[Day High]]/Table2[[#This Row],[Close Price]])-1</f>
        <v>1.4512410145124166E-2</v>
      </c>
      <c r="AE118" s="2">
        <f>(Table2[[#This Row],[Close Price]]/Table2[[#This Row],[Current Week Low]])-1</f>
        <v>7.0340777163149237E-3</v>
      </c>
      <c r="AF118" s="2">
        <f>(Table2[[#This Row],[Current Week High]]/Table2[[#This Row],[Close Price]])-1</f>
        <v>1.4512410145124166E-2</v>
      </c>
      <c r="AG118" s="2">
        <f>(Table2[[#This Row],[Close Price]]/Table2[[#This Row],[Current Month Low]])-1</f>
        <v>2.1049716105802529E-2</v>
      </c>
      <c r="AH118" s="2">
        <f>(Table2[[#This Row],[Current Month High]]/Table2[[#This Row],[Close Price]])-1</f>
        <v>8.7006645870066679E-2</v>
      </c>
      <c r="AI118">
        <v>14.4649396446494</v>
      </c>
      <c r="AJ118">
        <v>136.314102564102</v>
      </c>
      <c r="AK118" t="str">
        <f>IF(AND(Table2[[#This Row],[20D EMA]]&gt;Table2[[#This Row],[50D EMA]],Table2[[#This Row],[50D EMA]]&gt;Table2[[#This Row],[200D EMA]]),"Uptrend","Downtrend/NoTrend")</f>
        <v>Uptrend</v>
      </c>
      <c r="AL118">
        <v>0.09</v>
      </c>
      <c r="AM118" t="s">
        <v>10439</v>
      </c>
      <c r="AN118">
        <v>-2.63</v>
      </c>
      <c r="AO118" t="s">
        <v>10438</v>
      </c>
      <c r="AP118">
        <v>0.17153553330763799</v>
      </c>
      <c r="AQ118">
        <f>(Table2[[#This Row],[Sharpe Ratio]]-AVERAGE(Table2[Sharpe Ratio]))/_xlfn.STDEV.P(Table2[Sharpe Ratio])</f>
        <v>1.2393702166517937</v>
      </c>
      <c r="AR1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0.4211398339034943</v>
      </c>
      <c r="AS118">
        <f>_xlfn.RANK.AVG(Table2[[#This Row],[1Y Return vs Nifty Z-Score]],Table2[1Y Return vs Nifty Z-Score])</f>
        <v>191</v>
      </c>
      <c r="AT118">
        <f>_xlfn.RANK.AVG(Table2[[#This Row],[6M Return vs Nifty Z-Score]],Table2[6M Return vs Nifty Z-Score])</f>
        <v>255</v>
      </c>
      <c r="AU118">
        <f>_xlfn.RANK.AVG(Table2[[#This Row],[Sharpe Ratio Z-Score]],Table2[Sharpe Ratio Z-Score])</f>
        <v>83</v>
      </c>
      <c r="AV118">
        <f>(Table2[[#This Row],[Rank 1Y]]+Table2[[#This Row],[Rank 6M]]+Table2[[#This Row],[Rank Sharpe]])/3</f>
        <v>176.33333333333334</v>
      </c>
    </row>
    <row r="119" spans="1:48" x14ac:dyDescent="0.3">
      <c r="A119" t="s">
        <v>829</v>
      </c>
      <c r="B119" t="s">
        <v>830</v>
      </c>
      <c r="C119" t="s">
        <v>10398</v>
      </c>
      <c r="D119" t="s">
        <v>46</v>
      </c>
      <c r="E119">
        <v>19774.028289059999</v>
      </c>
      <c r="F119">
        <v>315.25</v>
      </c>
      <c r="G119">
        <v>79.947756063788503</v>
      </c>
      <c r="H119">
        <f>(Table2[[#This Row],[1Y Return vs Nifty]]-AVERAGE(Table2[1Y Return vs Nifty]))/_xlfn.STDEV.P(Table2[1Y Return vs Nifty])</f>
        <v>0.90886742960907818</v>
      </c>
      <c r="I119">
        <v>-6.3801356653665797</v>
      </c>
      <c r="J119">
        <f>(Table2[[#This Row],[1M Return vs Nifty]]-AVERAGE(Table2[1M Return vs Nifty]))/_xlfn.STDEV.P(Table2[1M Return vs Nifty])</f>
        <v>-0.31065713157745067</v>
      </c>
      <c r="K119">
        <v>11.9182788722794</v>
      </c>
      <c r="L119">
        <f>(Table2[[#This Row],[6M Return vs Nifty]]-AVERAGE(Table2[6M Return vs Nifty]))/_xlfn.STDEV.P(Table2[6M Return vs Nifty])</f>
        <v>-3.9956704624348582E-2</v>
      </c>
      <c r="M119">
        <v>-2.8499761277542199</v>
      </c>
      <c r="N119">
        <f>(Table2[[#This Row],[1W Return vs Nifty]]-AVERAGE(Table2[1W Return vs Nifty]))/_xlfn.STDEV.P(Table2[1W Return vs Nifty])</f>
        <v>1.8029228625747389E-2</v>
      </c>
      <c r="O119">
        <v>316.36</v>
      </c>
      <c r="P119">
        <v>317.46263981981599</v>
      </c>
      <c r="Q119">
        <v>269.48739744382902</v>
      </c>
      <c r="R119">
        <v>49.882997238870402</v>
      </c>
      <c r="S119" s="2">
        <f>(Table2[[#This Row],[Close Price]]-Table2[[#This Row],[20D EMA]])/Table2[[#This Row],[20D EMA]]</f>
        <v>-3.5086610190922162E-3</v>
      </c>
      <c r="T119" s="2">
        <f>(Table2[[#This Row],[Close Price]]-Table2[[#This Row],[50D EMA]])/Table2[[#This Row],[50D EMA]]</f>
        <v>-6.9697644455795826E-3</v>
      </c>
      <c r="U119" s="2">
        <f>(Table2[[#This Row],[Close Price]]-Table2[[#This Row],[200D EMA]])/Table2[[#This Row],[200D EMA]]</f>
        <v>0.1698135162914606</v>
      </c>
      <c r="V119">
        <v>0.411128018234239</v>
      </c>
      <c r="W119">
        <v>314.3</v>
      </c>
      <c r="X119">
        <v>317.2</v>
      </c>
      <c r="Y119">
        <v>314.3</v>
      </c>
      <c r="Z119">
        <v>317.2</v>
      </c>
      <c r="AA119">
        <v>299.10000000000002</v>
      </c>
      <c r="AB119">
        <v>330.8</v>
      </c>
      <c r="AC119" s="2">
        <f>(Table2[[#This Row],[Close Price]]/Table2[[#This Row],[Day Low]])-1</f>
        <v>3.0225898822779929E-3</v>
      </c>
      <c r="AD119" s="2">
        <f>(Table2[[#This Row],[Day High]]/Table2[[#This Row],[Close Price]])-1</f>
        <v>6.1855670103092564E-3</v>
      </c>
      <c r="AE119" s="2">
        <f>(Table2[[#This Row],[Close Price]]/Table2[[#This Row],[Current Week Low]])-1</f>
        <v>3.0225898822779929E-3</v>
      </c>
      <c r="AF119" s="2">
        <f>(Table2[[#This Row],[Current Week High]]/Table2[[#This Row],[Close Price]])-1</f>
        <v>6.1855670103092564E-3</v>
      </c>
      <c r="AG119" s="2">
        <f>(Table2[[#This Row],[Close Price]]/Table2[[#This Row],[Current Month Low]])-1</f>
        <v>5.3995319291206822E-2</v>
      </c>
      <c r="AH119" s="2">
        <f>(Table2[[#This Row],[Current Month High]]/Table2[[#This Row],[Close Price]])-1</f>
        <v>4.9325931800158651E-2</v>
      </c>
      <c r="AI119">
        <v>15.6225218080888</v>
      </c>
      <c r="AJ119">
        <v>130.86781398754999</v>
      </c>
      <c r="AK119" t="str">
        <f>IF(AND(Table2[[#This Row],[20D EMA]]&gt;Table2[[#This Row],[50D EMA]],Table2[[#This Row],[50D EMA]]&gt;Table2[[#This Row],[200D EMA]]),"Uptrend","Downtrend/NoTrend")</f>
        <v>Downtrend/NoTrend</v>
      </c>
      <c r="AL119">
        <v>-0.11</v>
      </c>
      <c r="AM119" t="s">
        <v>10438</v>
      </c>
      <c r="AN119">
        <v>-3.28</v>
      </c>
      <c r="AO119" t="s">
        <v>10438</v>
      </c>
      <c r="AP119">
        <v>0.16039152983538801</v>
      </c>
      <c r="AQ119">
        <f>(Table2[[#This Row],[Sharpe Ratio]]-AVERAGE(Table2[Sharpe Ratio]))/_xlfn.STDEV.P(Table2[Sharpe Ratio])</f>
        <v>1.1103694764654426</v>
      </c>
      <c r="AR1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9">
        <f>_xlfn.RANK.AVG(Table2[[#This Row],[1Y Return vs Nifty Z-Score]],Table2[1Y Return vs Nifty Z-Score])</f>
        <v>107</v>
      </c>
      <c r="AT119">
        <f>_xlfn.RANK.AVG(Table2[[#This Row],[6M Return vs Nifty Z-Score]],Table2[6M Return vs Nifty Z-Score])</f>
        <v>327</v>
      </c>
      <c r="AU119">
        <f>_xlfn.RANK.AVG(Table2[[#This Row],[Sharpe Ratio Z-Score]],Table2[Sharpe Ratio Z-Score])</f>
        <v>100</v>
      </c>
      <c r="AV119">
        <f>(Table2[[#This Row],[Rank 1Y]]+Table2[[#This Row],[Rank 6M]]+Table2[[#This Row],[Rank Sharpe]])/3</f>
        <v>178</v>
      </c>
    </row>
    <row r="120" spans="1:48" x14ac:dyDescent="0.3">
      <c r="A120" t="s">
        <v>1397</v>
      </c>
      <c r="B120" t="s">
        <v>1398</v>
      </c>
      <c r="C120" t="s">
        <v>10404</v>
      </c>
      <c r="D120" t="s">
        <v>83</v>
      </c>
      <c r="E120">
        <v>8053.3313337099999</v>
      </c>
      <c r="F120">
        <v>3338.85</v>
      </c>
      <c r="G120">
        <v>57.8647494143244</v>
      </c>
      <c r="H120">
        <f>(Table2[[#This Row],[1Y Return vs Nifty]]-AVERAGE(Table2[1Y Return vs Nifty]))/_xlfn.STDEV.P(Table2[1Y Return vs Nifty])</f>
        <v>0.54788947625229034</v>
      </c>
      <c r="I120">
        <v>-0.39261727906399302</v>
      </c>
      <c r="J120">
        <f>(Table2[[#This Row],[1M Return vs Nifty]]-AVERAGE(Table2[1M Return vs Nifty]))/_xlfn.STDEV.P(Table2[1M Return vs Nifty])</f>
        <v>0.26759934443700079</v>
      </c>
      <c r="K120">
        <v>11.3406985278069</v>
      </c>
      <c r="L120">
        <f>(Table2[[#This Row],[6M Return vs Nifty]]-AVERAGE(Table2[6M Return vs Nifty]))/_xlfn.STDEV.P(Table2[6M Return vs Nifty])</f>
        <v>-5.737351273529475E-2</v>
      </c>
      <c r="M120">
        <v>-4.95702359105168</v>
      </c>
      <c r="N120">
        <f>(Table2[[#This Row],[1W Return vs Nifty]]-AVERAGE(Table2[1W Return vs Nifty]))/_xlfn.STDEV.P(Table2[1W Return vs Nifty])</f>
        <v>-0.38511683180517453</v>
      </c>
      <c r="O120">
        <v>3304.84</v>
      </c>
      <c r="P120">
        <v>3165.4719644428701</v>
      </c>
      <c r="Q120">
        <v>2640.6031253133301</v>
      </c>
      <c r="R120">
        <v>43.912563832242299</v>
      </c>
      <c r="S120" s="2">
        <f>(Table2[[#This Row],[Close Price]]-Table2[[#This Row],[20D EMA]])/Table2[[#This Row],[20D EMA]]</f>
        <v>1.0290967187518839E-2</v>
      </c>
      <c r="T120" s="2">
        <f>(Table2[[#This Row],[Close Price]]-Table2[[#This Row],[50D EMA]])/Table2[[#This Row],[50D EMA]]</f>
        <v>5.477162252727287E-2</v>
      </c>
      <c r="U120" s="2">
        <f>(Table2[[#This Row],[Close Price]]-Table2[[#This Row],[200D EMA]])/Table2[[#This Row],[200D EMA]]</f>
        <v>0.26442704244085025</v>
      </c>
      <c r="V120">
        <v>0.55786950915078304</v>
      </c>
      <c r="W120">
        <v>3250.85</v>
      </c>
      <c r="X120">
        <v>3364.85</v>
      </c>
      <c r="Y120">
        <v>3250.85</v>
      </c>
      <c r="Z120">
        <v>3364.85</v>
      </c>
      <c r="AA120">
        <v>3210</v>
      </c>
      <c r="AB120">
        <v>3524.95</v>
      </c>
      <c r="AC120" s="2">
        <f>(Table2[[#This Row],[Close Price]]/Table2[[#This Row],[Day Low]])-1</f>
        <v>2.7069843271759764E-2</v>
      </c>
      <c r="AD120" s="2">
        <f>(Table2[[#This Row],[Day High]]/Table2[[#This Row],[Close Price]])-1</f>
        <v>7.787112329095347E-3</v>
      </c>
      <c r="AE120" s="2">
        <f>(Table2[[#This Row],[Close Price]]/Table2[[#This Row],[Current Week Low]])-1</f>
        <v>2.7069843271759764E-2</v>
      </c>
      <c r="AF120" s="2">
        <f>(Table2[[#This Row],[Current Week High]]/Table2[[#This Row],[Close Price]])-1</f>
        <v>7.787112329095347E-3</v>
      </c>
      <c r="AG120" s="2">
        <f>(Table2[[#This Row],[Close Price]]/Table2[[#This Row],[Current Month Low]])-1</f>
        <v>4.0140186915887721E-2</v>
      </c>
      <c r="AH120" s="2">
        <f>(Table2[[#This Row],[Current Month High]]/Table2[[#This Row],[Close Price]])-1</f>
        <v>5.5737754017101571E-2</v>
      </c>
      <c r="AI120">
        <v>5.57377540171015</v>
      </c>
      <c r="AJ120">
        <v>115.263853518584</v>
      </c>
      <c r="AK120" t="str">
        <f>IF(AND(Table2[[#This Row],[20D EMA]]&gt;Table2[[#This Row],[50D EMA]],Table2[[#This Row],[50D EMA]]&gt;Table2[[#This Row],[200D EMA]]),"Uptrend","Downtrend/NoTrend")</f>
        <v>Uptrend</v>
      </c>
      <c r="AL120">
        <v>-0.01</v>
      </c>
      <c r="AM120" t="s">
        <v>10438</v>
      </c>
      <c r="AN120">
        <v>-1.98</v>
      </c>
      <c r="AO120" t="s">
        <v>10438</v>
      </c>
      <c r="AP120">
        <v>0.18706109732558701</v>
      </c>
      <c r="AQ120">
        <f>(Table2[[#This Row],[Sharpe Ratio]]-AVERAGE(Table2[Sharpe Ratio]))/_xlfn.STDEV.P(Table2[Sharpe Ratio])</f>
        <v>1.4190910194237292</v>
      </c>
      <c r="AR1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1.7920894955725508</v>
      </c>
      <c r="AS120">
        <f>_xlfn.RANK.AVG(Table2[[#This Row],[1Y Return vs Nifty Z-Score]],Table2[1Y Return vs Nifty Z-Score])</f>
        <v>165</v>
      </c>
      <c r="AT120">
        <f>_xlfn.RANK.AVG(Table2[[#This Row],[6M Return vs Nifty Z-Score]],Table2[6M Return vs Nifty Z-Score])</f>
        <v>334</v>
      </c>
      <c r="AU120">
        <f>_xlfn.RANK.AVG(Table2[[#This Row],[Sharpe Ratio Z-Score]],Table2[Sharpe Ratio Z-Score])</f>
        <v>53</v>
      </c>
      <c r="AV120">
        <f>(Table2[[#This Row],[Rank 1Y]]+Table2[[#This Row],[Rank 6M]]+Table2[[#This Row],[Rank Sharpe]])/3</f>
        <v>184</v>
      </c>
    </row>
    <row r="121" spans="1:48" x14ac:dyDescent="0.3">
      <c r="A121" t="s">
        <v>195</v>
      </c>
      <c r="B121" t="s">
        <v>196</v>
      </c>
      <c r="C121" t="s">
        <v>10401</v>
      </c>
      <c r="D121" t="s">
        <v>197</v>
      </c>
      <c r="E121">
        <v>137405.496038382</v>
      </c>
      <c r="F121">
        <v>207.34</v>
      </c>
      <c r="G121">
        <v>82.351577926721106</v>
      </c>
      <c r="H121">
        <f>(Table2[[#This Row],[1Y Return vs Nifty]]-AVERAGE(Table2[1Y Return vs Nifty]))/_xlfn.STDEV.P(Table2[1Y Return vs Nifty])</f>
        <v>0.94816129525380777</v>
      </c>
      <c r="I121">
        <v>0.15468211350879901</v>
      </c>
      <c r="J121">
        <f>(Table2[[#This Row],[1M Return vs Nifty]]-AVERAGE(Table2[1M Return vs Nifty]))/_xlfn.STDEV.P(Table2[1M Return vs Nifty])</f>
        <v>0.32045586990471214</v>
      </c>
      <c r="K121">
        <v>59.447290908080802</v>
      </c>
      <c r="L121">
        <f>(Table2[[#This Row],[6M Return vs Nifty]]-AVERAGE(Table2[6M Return vs Nifty]))/_xlfn.STDEV.P(Table2[6M Return vs Nifty])</f>
        <v>1.3932701879674203</v>
      </c>
      <c r="M121">
        <v>4.3092287069946904</v>
      </c>
      <c r="N121">
        <f>(Table2[[#This Row],[1W Return vs Nifty]]-AVERAGE(Table2[1W Return vs Nifty]))/_xlfn.STDEV.P(Table2[1W Return vs Nifty])</f>
        <v>1.387815754663569</v>
      </c>
      <c r="O121">
        <v>195.79</v>
      </c>
      <c r="P121">
        <v>190.22252696695699</v>
      </c>
      <c r="Q121">
        <v>153.98096230170199</v>
      </c>
      <c r="R121">
        <v>68.192137984218306</v>
      </c>
      <c r="S121" s="2">
        <f>(Table2[[#This Row],[Close Price]]-Table2[[#This Row],[20D EMA]])/Table2[[#This Row],[20D EMA]]</f>
        <v>5.8991776903825587E-2</v>
      </c>
      <c r="T121" s="2">
        <f>(Table2[[#This Row],[Close Price]]-Table2[[#This Row],[50D EMA]])/Table2[[#This Row],[50D EMA]]</f>
        <v>8.9986571548470909E-2</v>
      </c>
      <c r="U121" s="2">
        <f>(Table2[[#This Row],[Close Price]]-Table2[[#This Row],[200D EMA]])/Table2[[#This Row],[200D EMA]]</f>
        <v>0.34653009632287651</v>
      </c>
      <c r="V121">
        <v>1.33092269792934</v>
      </c>
      <c r="W121">
        <v>203.6</v>
      </c>
      <c r="X121">
        <v>210.6</v>
      </c>
      <c r="Y121">
        <v>203.6</v>
      </c>
      <c r="Z121">
        <v>210.6</v>
      </c>
      <c r="AA121">
        <v>182.08</v>
      </c>
      <c r="AB121">
        <v>210.6</v>
      </c>
      <c r="AC121" s="2">
        <f>(Table2[[#This Row],[Close Price]]/Table2[[#This Row],[Day Low]])-1</f>
        <v>1.8369351669941025E-2</v>
      </c>
      <c r="AD121" s="2">
        <f>(Table2[[#This Row],[Day High]]/Table2[[#This Row],[Close Price]])-1</f>
        <v>1.572296710716703E-2</v>
      </c>
      <c r="AE121" s="2">
        <f>(Table2[[#This Row],[Close Price]]/Table2[[#This Row],[Current Week Low]])-1</f>
        <v>1.8369351669941025E-2</v>
      </c>
      <c r="AF121" s="2">
        <f>(Table2[[#This Row],[Current Week High]]/Table2[[#This Row],[Close Price]])-1</f>
        <v>1.572296710716703E-2</v>
      </c>
      <c r="AG121" s="2">
        <f>(Table2[[#This Row],[Close Price]]/Table2[[#This Row],[Current Month Low]])-1</f>
        <v>0.13873022847100169</v>
      </c>
      <c r="AH121" s="2">
        <f>(Table2[[#This Row],[Current Month High]]/Table2[[#This Row],[Close Price]])-1</f>
        <v>1.572296710716703E-2</v>
      </c>
      <c r="AI121">
        <v>1.5722967107167001</v>
      </c>
      <c r="AJ121">
        <v>138.870967741935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-0.05</v>
      </c>
      <c r="AM121" t="s">
        <v>10438</v>
      </c>
      <c r="AN121">
        <v>7.32</v>
      </c>
      <c r="AO121" t="s">
        <v>10439</v>
      </c>
      <c r="AP121">
        <v>4.8544056350250997E-2</v>
      </c>
      <c r="AQ121">
        <f>(Table2[[#This Row],[Sharpe Ratio]]-AVERAGE(Table2[Sharpe Ratio]))/_xlfn.STDEV.P(Table2[Sharpe Ratio])</f>
        <v>-0.18435435447059118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3.8653487533189184</v>
      </c>
      <c r="AS121">
        <f>_xlfn.RANK.AVG(Table2[[#This Row],[1Y Return vs Nifty Z-Score]],Table2[1Y Return vs Nifty Z-Score])</f>
        <v>105</v>
      </c>
      <c r="AT121">
        <f>_xlfn.RANK.AVG(Table2[[#This Row],[6M Return vs Nifty Z-Score]],Table2[6M Return vs Nifty Z-Score])</f>
        <v>65</v>
      </c>
      <c r="AU121">
        <f>_xlfn.RANK.AVG(Table2[[#This Row],[Sharpe Ratio Z-Score]],Table2[Sharpe Ratio Z-Score])</f>
        <v>383</v>
      </c>
      <c r="AV121">
        <f>(Table2[[#This Row],[Rank 1Y]]+Table2[[#This Row],[Rank 6M]]+Table2[[#This Row],[Rank Sharpe]])/3</f>
        <v>184.33333333333334</v>
      </c>
    </row>
    <row r="122" spans="1:48" x14ac:dyDescent="0.3">
      <c r="A122" t="s">
        <v>1094</v>
      </c>
      <c r="B122" t="s">
        <v>1095</v>
      </c>
      <c r="C122" t="s">
        <v>10408</v>
      </c>
      <c r="D122" t="s">
        <v>387</v>
      </c>
      <c r="E122">
        <v>12268.423022625</v>
      </c>
      <c r="F122">
        <v>1034.1500000000001</v>
      </c>
      <c r="G122">
        <v>35.603930408201002</v>
      </c>
      <c r="H122">
        <f>(Table2[[#This Row],[1Y Return vs Nifty]]-AVERAGE(Table2[1Y Return vs Nifty]))/_xlfn.STDEV.P(Table2[1Y Return vs Nifty])</f>
        <v>0.18400492862565127</v>
      </c>
      <c r="I122">
        <v>-13.1561147485886</v>
      </c>
      <c r="J122">
        <f>(Table2[[#This Row],[1M Return vs Nifty]]-AVERAGE(Table2[1M Return vs Nifty]))/_xlfn.STDEV.P(Table2[1M Return vs Nifty])</f>
        <v>-0.96506076483814107</v>
      </c>
      <c r="K122">
        <v>93.727117659797301</v>
      </c>
      <c r="L122">
        <f>(Table2[[#This Row],[6M Return vs Nifty]]-AVERAGE(Table2[6M Return vs Nifty]))/_xlfn.STDEV.P(Table2[6M Return vs Nifty])</f>
        <v>2.4269708156375027</v>
      </c>
      <c r="M122">
        <v>-4.3470884710393003</v>
      </c>
      <c r="N122">
        <f>(Table2[[#This Row],[1W Return vs Nifty]]-AVERAGE(Table2[1W Return vs Nifty]))/_xlfn.STDEV.P(Table2[1W Return vs Nifty])</f>
        <v>-0.26841659365931042</v>
      </c>
      <c r="O122">
        <v>1011.65</v>
      </c>
      <c r="P122">
        <v>950.92212753579201</v>
      </c>
      <c r="Q122">
        <v>749.3710864876</v>
      </c>
      <c r="R122">
        <v>38.4881158909443</v>
      </c>
      <c r="S122" s="2">
        <f>(Table2[[#This Row],[Close Price]]-Table2[[#This Row],[20D EMA]])/Table2[[#This Row],[20D EMA]]</f>
        <v>2.2240893589680337E-2</v>
      </c>
      <c r="T122" s="2">
        <f>(Table2[[#This Row],[Close Price]]-Table2[[#This Row],[50D EMA]])/Table2[[#This Row],[50D EMA]]</f>
        <v>8.7523331358250925E-2</v>
      </c>
      <c r="U122" s="2">
        <f>(Table2[[#This Row],[Close Price]]-Table2[[#This Row],[200D EMA]])/Table2[[#This Row],[200D EMA]]</f>
        <v>0.38002388756042882</v>
      </c>
      <c r="V122">
        <v>0.52371536878251401</v>
      </c>
      <c r="W122">
        <v>975</v>
      </c>
      <c r="X122">
        <v>1046.55</v>
      </c>
      <c r="Y122">
        <v>975</v>
      </c>
      <c r="Z122">
        <v>1046.55</v>
      </c>
      <c r="AA122">
        <v>955.55</v>
      </c>
      <c r="AB122">
        <v>1119.9000000000001</v>
      </c>
      <c r="AC122" s="2">
        <f>(Table2[[#This Row],[Close Price]]/Table2[[#This Row],[Day Low]])-1</f>
        <v>6.0666666666666869E-2</v>
      </c>
      <c r="AD122" s="2">
        <f>(Table2[[#This Row],[Day High]]/Table2[[#This Row],[Close Price]])-1</f>
        <v>1.199052361843056E-2</v>
      </c>
      <c r="AE122" s="2">
        <f>(Table2[[#This Row],[Close Price]]/Table2[[#This Row],[Current Week Low]])-1</f>
        <v>6.0666666666666869E-2</v>
      </c>
      <c r="AF122" s="2">
        <f>(Table2[[#This Row],[Current Week High]]/Table2[[#This Row],[Close Price]])-1</f>
        <v>1.199052361843056E-2</v>
      </c>
      <c r="AG122" s="2">
        <f>(Table2[[#This Row],[Close Price]]/Table2[[#This Row],[Current Month Low]])-1</f>
        <v>8.2256292187745439E-2</v>
      </c>
      <c r="AH122" s="2">
        <f>(Table2[[#This Row],[Current Month High]]/Table2[[#This Row],[Close Price]])-1</f>
        <v>8.2918338732292263E-2</v>
      </c>
      <c r="AI122">
        <v>8.6882947348063393</v>
      </c>
      <c r="AJ122">
        <v>129.81111111111099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0.35</v>
      </c>
      <c r="AM122" t="s">
        <v>10439</v>
      </c>
      <c r="AN122">
        <v>-3.49</v>
      </c>
      <c r="AO122" t="s">
        <v>10438</v>
      </c>
      <c r="AP122">
        <v>8.4180015666459995E-2</v>
      </c>
      <c r="AQ122">
        <f>(Table2[[#This Row],[Sharpe Ratio]]-AVERAGE(Table2[Sharpe Ratio]))/_xlfn.STDEV.P(Table2[Sharpe Ratio])</f>
        <v>0.22816033475119044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1.6056587205168928</v>
      </c>
      <c r="AS122">
        <f>_xlfn.RANK.AVG(Table2[[#This Row],[1Y Return vs Nifty Z-Score]],Table2[1Y Return vs Nifty Z-Score])</f>
        <v>253</v>
      </c>
      <c r="AT122">
        <f>_xlfn.RANK.AVG(Table2[[#This Row],[6M Return vs Nifty Z-Score]],Table2[6M Return vs Nifty Z-Score])</f>
        <v>16</v>
      </c>
      <c r="AU122">
        <f>_xlfn.RANK.AVG(Table2[[#This Row],[Sharpe Ratio Z-Score]],Table2[Sharpe Ratio Z-Score])</f>
        <v>285</v>
      </c>
      <c r="AV122">
        <f>(Table2[[#This Row],[Rank 1Y]]+Table2[[#This Row],[Rank 6M]]+Table2[[#This Row],[Rank Sharpe]])/3</f>
        <v>184.66666666666666</v>
      </c>
    </row>
    <row r="123" spans="1:48" x14ac:dyDescent="0.3">
      <c r="A123" t="s">
        <v>165</v>
      </c>
      <c r="B123" t="s">
        <v>166</v>
      </c>
      <c r="C123" t="s">
        <v>10395</v>
      </c>
      <c r="D123" t="s">
        <v>141</v>
      </c>
      <c r="E123">
        <v>159031.90381439999</v>
      </c>
      <c r="F123">
        <v>491.2</v>
      </c>
      <c r="G123">
        <v>74.370629213576393</v>
      </c>
      <c r="H123">
        <f>(Table2[[#This Row],[1Y Return vs Nifty]]-AVERAGE(Table2[1Y Return vs Nifty]))/_xlfn.STDEV.P(Table2[1Y Return vs Nifty])</f>
        <v>0.81770140915010181</v>
      </c>
      <c r="I123">
        <v>-11.9291307740537</v>
      </c>
      <c r="J123">
        <f>(Table2[[#This Row],[1M Return vs Nifty]]-AVERAGE(Table2[1M Return vs Nifty]))/_xlfn.STDEV.P(Table2[1M Return vs Nifty])</f>
        <v>-0.84656235139462188</v>
      </c>
      <c r="K123">
        <v>6.9816434522343096</v>
      </c>
      <c r="L123">
        <f>(Table2[[#This Row],[6M Return vs Nifty]]-AVERAGE(Table2[6M Return vs Nifty]))/_xlfn.STDEV.P(Table2[6M Return vs Nifty])</f>
        <v>-0.18881985872484147</v>
      </c>
      <c r="M123">
        <v>-5.7111435560246298</v>
      </c>
      <c r="N123">
        <f>(Table2[[#This Row],[1W Return vs Nifty]]-AVERAGE(Table2[1W Return vs Nifty]))/_xlfn.STDEV.P(Table2[1W Return vs Nifty])</f>
        <v>-0.52940427585513783</v>
      </c>
      <c r="O123">
        <v>507.09</v>
      </c>
      <c r="P123">
        <v>511.57187142485998</v>
      </c>
      <c r="Q123">
        <v>444.189624016484</v>
      </c>
      <c r="R123">
        <v>29.673409290319601</v>
      </c>
      <c r="S123" s="2">
        <f>(Table2[[#This Row],[Close Price]]-Table2[[#This Row],[20D EMA]])/Table2[[#This Row],[20D EMA]]</f>
        <v>-3.1335660336429406E-2</v>
      </c>
      <c r="T123" s="2">
        <f>(Table2[[#This Row],[Close Price]]-Table2[[#This Row],[50D EMA]])/Table2[[#This Row],[50D EMA]]</f>
        <v>-3.9822110172162237E-2</v>
      </c>
      <c r="U123" s="2">
        <f>(Table2[[#This Row],[Close Price]]-Table2[[#This Row],[200D EMA]])/Table2[[#This Row],[200D EMA]]</f>
        <v>0.10583402547415519</v>
      </c>
      <c r="V123">
        <v>0.97939369382175001</v>
      </c>
      <c r="W123">
        <v>482.4</v>
      </c>
      <c r="X123">
        <v>494.5</v>
      </c>
      <c r="Y123">
        <v>482.4</v>
      </c>
      <c r="Z123">
        <v>494.5</v>
      </c>
      <c r="AA123">
        <v>462.7</v>
      </c>
      <c r="AB123">
        <v>566.4</v>
      </c>
      <c r="AC123" s="2">
        <f>(Table2[[#This Row],[Close Price]]/Table2[[#This Row],[Day Low]])-1</f>
        <v>1.8242122719734688E-2</v>
      </c>
      <c r="AD123" s="2">
        <f>(Table2[[#This Row],[Day High]]/Table2[[#This Row],[Close Price]])-1</f>
        <v>6.7182410423451966E-3</v>
      </c>
      <c r="AE123" s="2">
        <f>(Table2[[#This Row],[Close Price]]/Table2[[#This Row],[Current Week Low]])-1</f>
        <v>1.8242122719734688E-2</v>
      </c>
      <c r="AF123" s="2">
        <f>(Table2[[#This Row],[Current Week High]]/Table2[[#This Row],[Close Price]])-1</f>
        <v>6.7182410423451966E-3</v>
      </c>
      <c r="AG123" s="2">
        <f>(Table2[[#This Row],[Close Price]]/Table2[[#This Row],[Current Month Low]])-1</f>
        <v>6.1594985952020842E-2</v>
      </c>
      <c r="AH123" s="2">
        <f>(Table2[[#This Row],[Current Month High]]/Table2[[#This Row],[Close Price]])-1</f>
        <v>0.15309446254071668</v>
      </c>
      <c r="AI123">
        <v>18.078175895765401</v>
      </c>
      <c r="AJ123">
        <v>117.827050997782</v>
      </c>
      <c r="AK123" t="str">
        <f>IF(AND(Table2[[#This Row],[20D EMA]]&gt;Table2[[#This Row],[50D EMA]],Table2[[#This Row],[50D EMA]]&gt;Table2[[#This Row],[200D EMA]]),"Uptrend","Downtrend/NoTrend")</f>
        <v>Downtrend/NoTrend</v>
      </c>
      <c r="AL123">
        <v>-0.12</v>
      </c>
      <c r="AM123" t="s">
        <v>10438</v>
      </c>
      <c r="AN123">
        <v>-12.01</v>
      </c>
      <c r="AO123" t="s">
        <v>10438</v>
      </c>
      <c r="AP123">
        <v>0.18362820713273101</v>
      </c>
      <c r="AQ123">
        <f>(Table2[[#This Row],[Sharpe Ratio]]-AVERAGE(Table2[Sharpe Ratio]))/_xlfn.STDEV.P(Table2[Sharpe Ratio])</f>
        <v>1.3793525738139774</v>
      </c>
      <c r="AR1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23">
        <f>_xlfn.RANK.AVG(Table2[[#This Row],[1Y Return vs Nifty Z-Score]],Table2[1Y Return vs Nifty Z-Score])</f>
        <v>119</v>
      </c>
      <c r="AT123">
        <f>_xlfn.RANK.AVG(Table2[[#This Row],[6M Return vs Nifty Z-Score]],Table2[6M Return vs Nifty Z-Score])</f>
        <v>373</v>
      </c>
      <c r="AU123">
        <f>_xlfn.RANK.AVG(Table2[[#This Row],[Sharpe Ratio Z-Score]],Table2[Sharpe Ratio Z-Score])</f>
        <v>64</v>
      </c>
      <c r="AV123">
        <f>(Table2[[#This Row],[Rank 1Y]]+Table2[[#This Row],[Rank 6M]]+Table2[[#This Row],[Rank Sharpe]])/3</f>
        <v>185.33333333333334</v>
      </c>
    </row>
    <row r="124" spans="1:48" x14ac:dyDescent="0.3">
      <c r="A124" t="s">
        <v>927</v>
      </c>
      <c r="B124" t="s">
        <v>928</v>
      </c>
      <c r="C124" t="s">
        <v>10408</v>
      </c>
      <c r="D124" t="s">
        <v>472</v>
      </c>
      <c r="E124">
        <v>16696.19075618</v>
      </c>
      <c r="F124">
        <v>866.45</v>
      </c>
      <c r="G124">
        <v>52.195171037094198</v>
      </c>
      <c r="H124">
        <f>(Table2[[#This Row],[1Y Return vs Nifty]]-AVERAGE(Table2[1Y Return vs Nifty]))/_xlfn.STDEV.P(Table2[1Y Return vs Nifty])</f>
        <v>0.45521220492347325</v>
      </c>
      <c r="I124">
        <v>-4.6191349960577197</v>
      </c>
      <c r="J124">
        <f>(Table2[[#This Row],[1M Return vs Nifty]]-AVERAGE(Table2[1M Return vs Nifty]))/_xlfn.STDEV.P(Table2[1M Return vs Nifty])</f>
        <v>-0.14058499557813917</v>
      </c>
      <c r="K124">
        <v>23.2917752569162</v>
      </c>
      <c r="L124">
        <f>(Table2[[#This Row],[6M Return vs Nifty]]-AVERAGE(Table2[6M Return vs Nifty]))/_xlfn.STDEV.P(Table2[6M Return vs Nifty])</f>
        <v>0.3030085745398402</v>
      </c>
      <c r="M124">
        <v>1.05656601401052</v>
      </c>
      <c r="N124">
        <f>(Table2[[#This Row],[1W Return vs Nifty]]-AVERAGE(Table2[1W Return vs Nifty]))/_xlfn.STDEV.P(Table2[1W Return vs Nifty])</f>
        <v>0.76547659362015186</v>
      </c>
      <c r="O124">
        <v>869.69</v>
      </c>
      <c r="P124">
        <v>850.43348923207395</v>
      </c>
      <c r="Q124">
        <v>726.56234951886802</v>
      </c>
      <c r="R124">
        <v>67.472501148354993</v>
      </c>
      <c r="S124" s="2">
        <f>(Table2[[#This Row],[Close Price]]-Table2[[#This Row],[20D EMA]])/Table2[[#This Row],[20D EMA]]</f>
        <v>-3.7254653957157252E-3</v>
      </c>
      <c r="T124" s="2">
        <f>(Table2[[#This Row],[Close Price]]-Table2[[#This Row],[50D EMA]])/Table2[[#This Row],[50D EMA]]</f>
        <v>1.8833349075174251E-2</v>
      </c>
      <c r="U124" s="2">
        <f>(Table2[[#This Row],[Close Price]]-Table2[[#This Row],[200D EMA]])/Table2[[#This Row],[200D EMA]]</f>
        <v>0.192533580323514</v>
      </c>
      <c r="V124">
        <v>0.85637310751067297</v>
      </c>
      <c r="W124">
        <v>860</v>
      </c>
      <c r="X124">
        <v>901</v>
      </c>
      <c r="Y124">
        <v>860</v>
      </c>
      <c r="Z124">
        <v>901</v>
      </c>
      <c r="AA124">
        <v>846.3</v>
      </c>
      <c r="AB124">
        <v>910</v>
      </c>
      <c r="AC124" s="2">
        <f>(Table2[[#This Row],[Close Price]]/Table2[[#This Row],[Day Low]])-1</f>
        <v>7.5000000000000622E-3</v>
      </c>
      <c r="AD124" s="2">
        <f>(Table2[[#This Row],[Day High]]/Table2[[#This Row],[Close Price]])-1</f>
        <v>3.987535345374793E-2</v>
      </c>
      <c r="AE124" s="2">
        <f>(Table2[[#This Row],[Close Price]]/Table2[[#This Row],[Current Week Low]])-1</f>
        <v>7.5000000000000622E-3</v>
      </c>
      <c r="AF124" s="2">
        <f>(Table2[[#This Row],[Current Week High]]/Table2[[#This Row],[Close Price]])-1</f>
        <v>3.987535345374793E-2</v>
      </c>
      <c r="AG124" s="2">
        <f>(Table2[[#This Row],[Close Price]]/Table2[[#This Row],[Current Month Low]])-1</f>
        <v>2.3809523809523947E-2</v>
      </c>
      <c r="AH124" s="2">
        <f>(Table2[[#This Row],[Current Month High]]/Table2[[#This Row],[Close Price]])-1</f>
        <v>5.0262565641410406E-2</v>
      </c>
      <c r="AI124">
        <v>6.9421201454209696</v>
      </c>
      <c r="AJ124">
        <v>87.017051586445007</v>
      </c>
      <c r="AK124" t="str">
        <f>IF(AND(Table2[[#This Row],[20D EMA]]&gt;Table2[[#This Row],[50D EMA]],Table2[[#This Row],[50D EMA]]&gt;Table2[[#This Row],[200D EMA]]),"Uptrend","Downtrend/NoTrend")</f>
        <v>Uptrend</v>
      </c>
      <c r="AL124">
        <v>0.08</v>
      </c>
      <c r="AM124" t="s">
        <v>10439</v>
      </c>
      <c r="AN124">
        <v>0.34</v>
      </c>
      <c r="AO124" t="s">
        <v>10439</v>
      </c>
      <c r="AP124">
        <v>0.129623910196209</v>
      </c>
      <c r="AQ124">
        <f>(Table2[[#This Row],[Sharpe Ratio]]-AVERAGE(Table2[Sharpe Ratio]))/_xlfn.STDEV.P(Table2[Sharpe Ratio])</f>
        <v>0.7542097070334205</v>
      </c>
      <c r="AR1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2.1373220845387468</v>
      </c>
      <c r="AS124">
        <f>_xlfn.RANK.AVG(Table2[[#This Row],[1Y Return vs Nifty Z-Score]],Table2[1Y Return vs Nifty Z-Score])</f>
        <v>182</v>
      </c>
      <c r="AT124">
        <f>_xlfn.RANK.AVG(Table2[[#This Row],[6M Return vs Nifty Z-Score]],Table2[6M Return vs Nifty Z-Score])</f>
        <v>217</v>
      </c>
      <c r="AU124">
        <f>_xlfn.RANK.AVG(Table2[[#This Row],[Sharpe Ratio Z-Score]],Table2[Sharpe Ratio Z-Score])</f>
        <v>159</v>
      </c>
      <c r="AV124">
        <f>(Table2[[#This Row],[Rank 1Y]]+Table2[[#This Row],[Rank 6M]]+Table2[[#This Row],[Rank Sharpe]])/3</f>
        <v>186</v>
      </c>
    </row>
    <row r="125" spans="1:48" x14ac:dyDescent="0.3">
      <c r="A125" t="s">
        <v>147</v>
      </c>
      <c r="B125" t="s">
        <v>148</v>
      </c>
      <c r="C125" t="s">
        <v>10405</v>
      </c>
      <c r="D125" t="s">
        <v>149</v>
      </c>
      <c r="E125">
        <v>189408.97775128501</v>
      </c>
      <c r="F125">
        <v>4930.3500000000004</v>
      </c>
      <c r="G125">
        <v>75.419427957363695</v>
      </c>
      <c r="H125">
        <f>(Table2[[#This Row],[1Y Return vs Nifty]]-AVERAGE(Table2[1Y Return vs Nifty]))/_xlfn.STDEV.P(Table2[1Y Return vs Nifty])</f>
        <v>0.83484550687307635</v>
      </c>
      <c r="I125">
        <v>4.7148621147964898</v>
      </c>
      <c r="J125">
        <f>(Table2[[#This Row],[1M Return vs Nifty]]-AVERAGE(Table2[1M Return vs Nifty]))/_xlfn.STDEV.P(Table2[1M Return vs Nifty])</f>
        <v>0.76086430749191913</v>
      </c>
      <c r="K125">
        <v>23.799310965580201</v>
      </c>
      <c r="L125">
        <f>(Table2[[#This Row],[6M Return vs Nifty]]-AVERAGE(Table2[6M Return vs Nifty]))/_xlfn.STDEV.P(Table2[6M Return vs Nifty])</f>
        <v>0.31831320208101321</v>
      </c>
      <c r="M125">
        <v>-3.5216374773446102</v>
      </c>
      <c r="N125">
        <f>(Table2[[#This Row],[1W Return vs Nifty]]-AVERAGE(Table2[1W Return vs Nifty]))/_xlfn.STDEV.P(Table2[1W Return vs Nifty])</f>
        <v>-0.11048122581239039</v>
      </c>
      <c r="O125">
        <v>4820.54</v>
      </c>
      <c r="P125">
        <v>4618.10858244067</v>
      </c>
      <c r="Q125">
        <v>3902.57028514177</v>
      </c>
      <c r="R125">
        <v>58.841079006179903</v>
      </c>
      <c r="S125" s="2">
        <f>(Table2[[#This Row],[Close Price]]-Table2[[#This Row],[20D EMA]])/Table2[[#This Row],[20D EMA]]</f>
        <v>2.2779605604351463E-2</v>
      </c>
      <c r="T125" s="2">
        <f>(Table2[[#This Row],[Close Price]]-Table2[[#This Row],[50D EMA]])/Table2[[#This Row],[50D EMA]]</f>
        <v>6.761240278034146E-2</v>
      </c>
      <c r="U125" s="2">
        <f>(Table2[[#This Row],[Close Price]]-Table2[[#This Row],[200D EMA]])/Table2[[#This Row],[200D EMA]]</f>
        <v>0.26335969367964729</v>
      </c>
      <c r="V125">
        <v>0.81279637974802599</v>
      </c>
      <c r="W125">
        <v>4900</v>
      </c>
      <c r="X125">
        <v>4949.95</v>
      </c>
      <c r="Y125">
        <v>4900</v>
      </c>
      <c r="Z125">
        <v>4949.95</v>
      </c>
      <c r="AA125">
        <v>4718.3999999999996</v>
      </c>
      <c r="AB125">
        <v>5035</v>
      </c>
      <c r="AC125" s="2">
        <f>(Table2[[#This Row],[Close Price]]/Table2[[#This Row],[Day Low]])-1</f>
        <v>6.1938775510204103E-3</v>
      </c>
      <c r="AD125" s="2">
        <f>(Table2[[#This Row],[Day High]]/Table2[[#This Row],[Close Price]])-1</f>
        <v>3.9753770016326406E-3</v>
      </c>
      <c r="AE125" s="2">
        <f>(Table2[[#This Row],[Close Price]]/Table2[[#This Row],[Current Week Low]])-1</f>
        <v>6.1938775510204103E-3</v>
      </c>
      <c r="AF125" s="2">
        <f>(Table2[[#This Row],[Current Week High]]/Table2[[#This Row],[Close Price]])-1</f>
        <v>3.9753770016326406E-3</v>
      </c>
      <c r="AG125" s="2">
        <f>(Table2[[#This Row],[Close Price]]/Table2[[#This Row],[Current Month Low]])-1</f>
        <v>4.4919888097660454E-2</v>
      </c>
      <c r="AH125" s="2">
        <f>(Table2[[#This Row],[Current Month High]]/Table2[[#This Row],[Close Price]])-1</f>
        <v>2.1225673633717523E-2</v>
      </c>
      <c r="AI125">
        <v>2.1225673633717501</v>
      </c>
      <c r="AJ125">
        <v>111.299205005678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0.1</v>
      </c>
      <c r="AM125" t="s">
        <v>10439</v>
      </c>
      <c r="AN125">
        <v>2.11</v>
      </c>
      <c r="AO125" t="s">
        <v>10439</v>
      </c>
      <c r="AP125">
        <v>0.104517524304075</v>
      </c>
      <c r="AQ125">
        <f>(Table2[[#This Row],[Sharpe Ratio]]-AVERAGE(Table2[Sharpe Ratio]))/_xlfn.STDEV.P(Table2[Sharpe Ratio])</f>
        <v>0.46358323948481112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2.2671250301184296</v>
      </c>
      <c r="AS125">
        <f>_xlfn.RANK.AVG(Table2[[#This Row],[1Y Return vs Nifty Z-Score]],Table2[1Y Return vs Nifty Z-Score])</f>
        <v>117</v>
      </c>
      <c r="AT125">
        <f>_xlfn.RANK.AVG(Table2[[#This Row],[6M Return vs Nifty Z-Score]],Table2[6M Return vs Nifty Z-Score])</f>
        <v>215</v>
      </c>
      <c r="AU125">
        <f>_xlfn.RANK.AVG(Table2[[#This Row],[Sharpe Ratio Z-Score]],Table2[Sharpe Ratio Z-Score])</f>
        <v>228</v>
      </c>
      <c r="AV125">
        <f>(Table2[[#This Row],[Rank 1Y]]+Table2[[#This Row],[Rank 6M]]+Table2[[#This Row],[Rank Sharpe]])/3</f>
        <v>186.66666666666666</v>
      </c>
    </row>
    <row r="126" spans="1:48" x14ac:dyDescent="0.3">
      <c r="A126" t="s">
        <v>563</v>
      </c>
      <c r="B126" t="s">
        <v>564</v>
      </c>
      <c r="C126" t="s">
        <v>10400</v>
      </c>
      <c r="D126" t="s">
        <v>158</v>
      </c>
      <c r="E126">
        <v>37307.457965144997</v>
      </c>
      <c r="F126">
        <v>272.85000000000002</v>
      </c>
      <c r="G126">
        <v>69.969493228202893</v>
      </c>
      <c r="H126">
        <f>(Table2[[#This Row],[1Y Return vs Nifty]]-AVERAGE(Table2[1Y Return vs Nifty]))/_xlfn.STDEV.P(Table2[1Y Return vs Nifty])</f>
        <v>0.7457586213919144</v>
      </c>
      <c r="I126">
        <v>-5.5435799406235198</v>
      </c>
      <c r="J126">
        <f>(Table2[[#This Row],[1M Return vs Nifty]]-AVERAGE(Table2[1M Return vs Nifty]))/_xlfn.STDEV.P(Table2[1M Return vs Nifty])</f>
        <v>-0.22986510152936282</v>
      </c>
      <c r="K126">
        <v>9.5184467567444599</v>
      </c>
      <c r="L126">
        <f>(Table2[[#This Row],[6M Return vs Nifty]]-AVERAGE(Table2[6M Return vs Nifty]))/_xlfn.STDEV.P(Table2[6M Return vs Nifty])</f>
        <v>-0.11232311365257019</v>
      </c>
      <c r="M126">
        <v>-3.1993933952678399</v>
      </c>
      <c r="N126">
        <f>(Table2[[#This Row],[1W Return vs Nifty]]-AVERAGE(Table2[1W Return vs Nifty]))/_xlfn.STDEV.P(Table2[1W Return vs Nifty])</f>
        <v>-4.8825551486420794E-2</v>
      </c>
      <c r="O126">
        <v>269.92</v>
      </c>
      <c r="P126">
        <v>267.21318038425198</v>
      </c>
      <c r="Q126">
        <v>233.93582268713999</v>
      </c>
      <c r="R126">
        <v>49.769939264709301</v>
      </c>
      <c r="S126" s="2">
        <f>(Table2[[#This Row],[Close Price]]-Table2[[#This Row],[20D EMA]])/Table2[[#This Row],[20D EMA]]</f>
        <v>1.0855068168346201E-2</v>
      </c>
      <c r="T126" s="2">
        <f>(Table2[[#This Row],[Close Price]]-Table2[[#This Row],[50D EMA]])/Table2[[#This Row],[50D EMA]]</f>
        <v>2.1094841233663338E-2</v>
      </c>
      <c r="U126" s="2">
        <f>(Table2[[#This Row],[Close Price]]-Table2[[#This Row],[200D EMA]])/Table2[[#This Row],[200D EMA]]</f>
        <v>0.16634552530632685</v>
      </c>
      <c r="V126">
        <v>0.44032354352499098</v>
      </c>
      <c r="W126">
        <v>267.75</v>
      </c>
      <c r="X126">
        <v>275</v>
      </c>
      <c r="Y126">
        <v>267.75</v>
      </c>
      <c r="Z126">
        <v>275</v>
      </c>
      <c r="AA126">
        <v>258.5</v>
      </c>
      <c r="AB126">
        <v>287.89999999999998</v>
      </c>
      <c r="AC126" s="2">
        <f>(Table2[[#This Row],[Close Price]]/Table2[[#This Row],[Day Low]])-1</f>
        <v>1.9047619047619202E-2</v>
      </c>
      <c r="AD126" s="2">
        <f>(Table2[[#This Row],[Day High]]/Table2[[#This Row],[Close Price]])-1</f>
        <v>7.8797874289902037E-3</v>
      </c>
      <c r="AE126" s="2">
        <f>(Table2[[#This Row],[Close Price]]/Table2[[#This Row],[Current Week Low]])-1</f>
        <v>1.9047619047619202E-2</v>
      </c>
      <c r="AF126" s="2">
        <f>(Table2[[#This Row],[Current Week High]]/Table2[[#This Row],[Close Price]])-1</f>
        <v>7.8797874289902037E-3</v>
      </c>
      <c r="AG126" s="2">
        <f>(Table2[[#This Row],[Close Price]]/Table2[[#This Row],[Current Month Low]])-1</f>
        <v>5.5512572533849225E-2</v>
      </c>
      <c r="AH126" s="2">
        <f>(Table2[[#This Row],[Current Month High]]/Table2[[#This Row],[Close Price]])-1</f>
        <v>5.515851200293187E-2</v>
      </c>
      <c r="AI126">
        <v>14.2752428074033</v>
      </c>
      <c r="AJ126">
        <v>133.604452054794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0</v>
      </c>
      <c r="AM126" t="s">
        <v>10440</v>
      </c>
      <c r="AN126">
        <v>-2.83</v>
      </c>
      <c r="AO126" t="s">
        <v>10438</v>
      </c>
      <c r="AP126">
        <v>0.168330167250026</v>
      </c>
      <c r="AQ126">
        <f>(Table2[[#This Row],[Sharpe Ratio]]-AVERAGE(Table2[Sharpe Ratio]))/_xlfn.STDEV.P(Table2[Sharpe Ratio])</f>
        <v>1.2022655446163077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1.5570103993398681</v>
      </c>
      <c r="AS126">
        <f>_xlfn.RANK.AVG(Table2[[#This Row],[1Y Return vs Nifty Z-Score]],Table2[1Y Return vs Nifty Z-Score])</f>
        <v>126</v>
      </c>
      <c r="AT126">
        <f>_xlfn.RANK.AVG(Table2[[#This Row],[6M Return vs Nifty Z-Score]],Table2[6M Return vs Nifty Z-Score])</f>
        <v>350</v>
      </c>
      <c r="AU126">
        <f>_xlfn.RANK.AVG(Table2[[#This Row],[Sharpe Ratio Z-Score]],Table2[Sharpe Ratio Z-Score])</f>
        <v>88</v>
      </c>
      <c r="AV126">
        <f>(Table2[[#This Row],[Rank 1Y]]+Table2[[#This Row],[Rank 6M]]+Table2[[#This Row],[Rank Sharpe]])/3</f>
        <v>188</v>
      </c>
    </row>
    <row r="127" spans="1:48" x14ac:dyDescent="0.3">
      <c r="A127" t="s">
        <v>276</v>
      </c>
      <c r="B127" t="s">
        <v>277</v>
      </c>
      <c r="C127" t="s">
        <v>10408</v>
      </c>
      <c r="D127" t="s">
        <v>278</v>
      </c>
      <c r="E127">
        <v>100360.7101994</v>
      </c>
      <c r="F127">
        <v>11022.5</v>
      </c>
      <c r="G127">
        <v>107.12496231790399</v>
      </c>
      <c r="H127">
        <f>(Table2[[#This Row],[1Y Return vs Nifty]]-AVERAGE(Table2[1Y Return vs Nifty]))/_xlfn.STDEV.P(Table2[1Y Return vs Nifty])</f>
        <v>1.3531172750803684</v>
      </c>
      <c r="I127">
        <v>1.38335848700629</v>
      </c>
      <c r="J127">
        <f>(Table2[[#This Row],[1M Return vs Nifty]]-AVERAGE(Table2[1M Return vs Nifty]))/_xlfn.STDEV.P(Table2[1M Return vs Nifty])</f>
        <v>0.43911773013819977</v>
      </c>
      <c r="K127">
        <v>1.12086959002092</v>
      </c>
      <c r="L127">
        <f>(Table2[[#This Row],[6M Return vs Nifty]]-AVERAGE(Table2[6M Return vs Nifty]))/_xlfn.STDEV.P(Table2[6M Return vs Nifty])</f>
        <v>-0.36555020406414629</v>
      </c>
      <c r="M127">
        <v>-3.1170652684801499</v>
      </c>
      <c r="N127">
        <f>(Table2[[#This Row],[1W Return vs Nifty]]-AVERAGE(Table2[1W Return vs Nifty]))/_xlfn.STDEV.P(Table2[1W Return vs Nifty])</f>
        <v>-3.3073528546618082E-2</v>
      </c>
      <c r="O127">
        <v>10849.88</v>
      </c>
      <c r="P127">
        <v>10664.601188345699</v>
      </c>
      <c r="Q127">
        <v>8995.7716730917491</v>
      </c>
      <c r="R127">
        <v>61.8611434306411</v>
      </c>
      <c r="S127" s="2">
        <f>(Table2[[#This Row],[Close Price]]-Table2[[#This Row],[20D EMA]])/Table2[[#This Row],[20D EMA]]</f>
        <v>1.5909853380866961E-2</v>
      </c>
      <c r="T127" s="2">
        <f>(Table2[[#This Row],[Close Price]]-Table2[[#This Row],[50D EMA]])/Table2[[#This Row],[50D EMA]]</f>
        <v>3.3559512009264179E-2</v>
      </c>
      <c r="U127" s="2">
        <f>(Table2[[#This Row],[Close Price]]-Table2[[#This Row],[200D EMA]])/Table2[[#This Row],[200D EMA]]</f>
        <v>0.2252978844461585</v>
      </c>
      <c r="V127">
        <v>0.52632155388592505</v>
      </c>
      <c r="W127">
        <v>10900</v>
      </c>
      <c r="X127">
        <v>11160</v>
      </c>
      <c r="Y127">
        <v>10900</v>
      </c>
      <c r="Z127">
        <v>11160</v>
      </c>
      <c r="AA127">
        <v>10510.6</v>
      </c>
      <c r="AB127">
        <v>11299.7</v>
      </c>
      <c r="AC127" s="2">
        <f>(Table2[[#This Row],[Close Price]]/Table2[[#This Row],[Day Low]])-1</f>
        <v>1.1238532110091848E-2</v>
      </c>
      <c r="AD127" s="2">
        <f>(Table2[[#This Row],[Day High]]/Table2[[#This Row],[Close Price]])-1</f>
        <v>1.2474484009979525E-2</v>
      </c>
      <c r="AE127" s="2">
        <f>(Table2[[#This Row],[Close Price]]/Table2[[#This Row],[Current Week Low]])-1</f>
        <v>1.1238532110091848E-2</v>
      </c>
      <c r="AF127" s="2">
        <f>(Table2[[#This Row],[Current Week High]]/Table2[[#This Row],[Close Price]])-1</f>
        <v>1.2474484009979525E-2</v>
      </c>
      <c r="AG127" s="2">
        <f>(Table2[[#This Row],[Close Price]]/Table2[[#This Row],[Current Month Low]])-1</f>
        <v>4.8703213898350306E-2</v>
      </c>
      <c r="AH127" s="2">
        <f>(Table2[[#This Row],[Current Month High]]/Table2[[#This Row],[Close Price]])-1</f>
        <v>2.5148559764119005E-2</v>
      </c>
      <c r="AI127">
        <v>20.6441369925153</v>
      </c>
      <c r="AJ127">
        <v>142.78634361233401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-0.11</v>
      </c>
      <c r="AM127" t="s">
        <v>10438</v>
      </c>
      <c r="AN127">
        <v>1.31</v>
      </c>
      <c r="AO127" t="s">
        <v>10439</v>
      </c>
      <c r="AP127">
        <v>0.183802920325467</v>
      </c>
      <c r="AQ127">
        <f>(Table2[[#This Row],[Sharpe Ratio]]-AVERAGE(Table2[Sharpe Ratio]))/_xlfn.STDEV.P(Table2[Sharpe Ratio])</f>
        <v>1.3813750185520275</v>
      </c>
      <c r="AR1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2.7749862911598315</v>
      </c>
      <c r="AS127">
        <f>_xlfn.RANK.AVG(Table2[[#This Row],[1Y Return vs Nifty Z-Score]],Table2[1Y Return vs Nifty Z-Score])</f>
        <v>67</v>
      </c>
      <c r="AT127">
        <f>_xlfn.RANK.AVG(Table2[[#This Row],[6M Return vs Nifty Z-Score]],Table2[6M Return vs Nifty Z-Score])</f>
        <v>436</v>
      </c>
      <c r="AU127">
        <f>_xlfn.RANK.AVG(Table2[[#This Row],[Sharpe Ratio Z-Score]],Table2[Sharpe Ratio Z-Score])</f>
        <v>62</v>
      </c>
      <c r="AV127">
        <f>(Table2[[#This Row],[Rank 1Y]]+Table2[[#This Row],[Rank 6M]]+Table2[[#This Row],[Rank Sharpe]])/3</f>
        <v>188.33333333333334</v>
      </c>
    </row>
    <row r="128" spans="1:48" x14ac:dyDescent="0.3">
      <c r="A128" t="s">
        <v>317</v>
      </c>
      <c r="B128" t="s">
        <v>318</v>
      </c>
      <c r="C128" t="s">
        <v>10395</v>
      </c>
      <c r="D128" t="s">
        <v>119</v>
      </c>
      <c r="E128">
        <v>87609.394974369905</v>
      </c>
      <c r="F128">
        <v>1920.4</v>
      </c>
      <c r="G128">
        <v>126.884207105925</v>
      </c>
      <c r="H128">
        <f>(Table2[[#This Row],[1Y Return vs Nifty]]-AVERAGE(Table2[1Y Return vs Nifty]))/_xlfn.STDEV.P(Table2[1Y Return vs Nifty])</f>
        <v>1.6761100566646954</v>
      </c>
      <c r="I128">
        <v>9.0858991548851193</v>
      </c>
      <c r="J128">
        <f>(Table2[[#This Row],[1M Return vs Nifty]]-AVERAGE(Table2[1M Return vs Nifty]))/_xlfn.STDEV.P(Table2[1M Return vs Nifty])</f>
        <v>1.1830058880693646</v>
      </c>
      <c r="K128">
        <v>50.552003462492799</v>
      </c>
      <c r="L128">
        <f>(Table2[[#This Row],[6M Return vs Nifty]]-AVERAGE(Table2[6M Return vs Nifty]))/_xlfn.STDEV.P(Table2[6M Return vs Nifty])</f>
        <v>1.1250347536868284</v>
      </c>
      <c r="M128">
        <v>3.6539559874457401</v>
      </c>
      <c r="N128">
        <f>(Table2[[#This Row],[1W Return vs Nifty]]-AVERAGE(Table2[1W Return vs Nifty]))/_xlfn.STDEV.P(Table2[1W Return vs Nifty])</f>
        <v>1.2624409731289388</v>
      </c>
      <c r="O128">
        <v>1787.16</v>
      </c>
      <c r="P128">
        <v>1657.3078904670999</v>
      </c>
      <c r="Q128">
        <v>1302.97639234743</v>
      </c>
      <c r="R128">
        <v>76.498312198330197</v>
      </c>
      <c r="S128" s="2">
        <f>(Table2[[#This Row],[Close Price]]-Table2[[#This Row],[20D EMA]])/Table2[[#This Row],[20D EMA]]</f>
        <v>7.4554041048367242E-2</v>
      </c>
      <c r="T128" s="2">
        <f>(Table2[[#This Row],[Close Price]]-Table2[[#This Row],[50D EMA]])/Table2[[#This Row],[50D EMA]]</f>
        <v>0.15874667045647722</v>
      </c>
      <c r="U128" s="2">
        <f>(Table2[[#This Row],[Close Price]]-Table2[[#This Row],[200D EMA]])/Table2[[#This Row],[200D EMA]]</f>
        <v>0.47385632715894843</v>
      </c>
      <c r="V128">
        <v>0.70706825901318104</v>
      </c>
      <c r="W128">
        <v>1885</v>
      </c>
      <c r="X128">
        <v>1932.25</v>
      </c>
      <c r="Y128">
        <v>1885</v>
      </c>
      <c r="Z128">
        <v>1932.25</v>
      </c>
      <c r="AA128">
        <v>1680.55</v>
      </c>
      <c r="AB128">
        <v>1966.5</v>
      </c>
      <c r="AC128" s="2">
        <f>(Table2[[#This Row],[Close Price]]/Table2[[#This Row],[Day Low]])-1</f>
        <v>1.8779840848806462E-2</v>
      </c>
      <c r="AD128" s="2">
        <f>(Table2[[#This Row],[Day High]]/Table2[[#This Row],[Close Price]])-1</f>
        <v>6.1705894605290634E-3</v>
      </c>
      <c r="AE128" s="2">
        <f>(Table2[[#This Row],[Close Price]]/Table2[[#This Row],[Current Week Low]])-1</f>
        <v>1.8779840848806462E-2</v>
      </c>
      <c r="AF128" s="2">
        <f>(Table2[[#This Row],[Current Week High]]/Table2[[#This Row],[Close Price]])-1</f>
        <v>6.1705894605290634E-3</v>
      </c>
      <c r="AG128" s="2">
        <f>(Table2[[#This Row],[Close Price]]/Table2[[#This Row],[Current Month Low]])-1</f>
        <v>0.14272113296242317</v>
      </c>
      <c r="AH128" s="2">
        <f>(Table2[[#This Row],[Current Month High]]/Table2[[#This Row],[Close Price]])-1</f>
        <v>2.4005415538429498E-2</v>
      </c>
      <c r="AI128">
        <v>2.40054155384294</v>
      </c>
      <c r="AJ128">
        <v>190.397701497051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0.21</v>
      </c>
      <c r="AM128" t="s">
        <v>10439</v>
      </c>
      <c r="AN128">
        <v>11.6</v>
      </c>
      <c r="AO128" t="s">
        <v>10439</v>
      </c>
      <c r="AP128">
        <v>3.5824734262963003E-2</v>
      </c>
      <c r="AQ128">
        <f>(Table2[[#This Row],[Sharpe Ratio]]-AVERAGE(Table2[Sharpe Ratio]))/_xlfn.STDEV.P(Table2[Sharpe Ratio])</f>
        <v>-0.33159066573113288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4.9150010058186941</v>
      </c>
      <c r="AS128">
        <f>_xlfn.RANK.AVG(Table2[[#This Row],[1Y Return vs Nifty Z-Score]],Table2[1Y Return vs Nifty Z-Score])</f>
        <v>54</v>
      </c>
      <c r="AT128">
        <f>_xlfn.RANK.AVG(Table2[[#This Row],[6M Return vs Nifty Z-Score]],Table2[6M Return vs Nifty Z-Score])</f>
        <v>90</v>
      </c>
      <c r="AU128">
        <f>_xlfn.RANK.AVG(Table2[[#This Row],[Sharpe Ratio Z-Score]],Table2[Sharpe Ratio Z-Score])</f>
        <v>422</v>
      </c>
      <c r="AV128">
        <f>(Table2[[#This Row],[Rank 1Y]]+Table2[[#This Row],[Rank 6M]]+Table2[[#This Row],[Rank Sharpe]])/3</f>
        <v>188.66666666666666</v>
      </c>
    </row>
    <row r="129" spans="1:48" x14ac:dyDescent="0.3">
      <c r="A129" t="s">
        <v>1567</v>
      </c>
      <c r="B129" t="s">
        <v>1568</v>
      </c>
      <c r="C129" t="s">
        <v>10406</v>
      </c>
      <c r="D129" t="s">
        <v>605</v>
      </c>
      <c r="E129">
        <v>6362.6137135500003</v>
      </c>
      <c r="F129">
        <v>400.9</v>
      </c>
      <c r="G129">
        <v>60.666366652128602</v>
      </c>
      <c r="H129">
        <f>(Table2[[#This Row],[1Y Return vs Nifty]]-AVERAGE(Table2[1Y Return vs Nifty]))/_xlfn.STDEV.P(Table2[1Y Return vs Nifty])</f>
        <v>0.59368586949914015</v>
      </c>
      <c r="I129">
        <v>-9.6682728032998906</v>
      </c>
      <c r="J129">
        <f>(Table2[[#This Row],[1M Return vs Nifty]]-AVERAGE(Table2[1M Return vs Nifty]))/_xlfn.STDEV.P(Table2[1M Return vs Nifty])</f>
        <v>-0.62821550407168625</v>
      </c>
      <c r="K129">
        <v>28.260879640169598</v>
      </c>
      <c r="L129">
        <f>(Table2[[#This Row],[6M Return vs Nifty]]-AVERAGE(Table2[6M Return vs Nifty]))/_xlfn.STDEV.P(Table2[6M Return vs Nifty])</f>
        <v>0.45285082307658331</v>
      </c>
      <c r="M129">
        <v>-2.53697721528478</v>
      </c>
      <c r="N129">
        <f>(Table2[[#This Row],[1W Return vs Nifty]]-AVERAGE(Table2[1W Return vs Nifty]))/_xlfn.STDEV.P(Table2[1W Return vs Nifty])</f>
        <v>7.7916004163182784E-2</v>
      </c>
      <c r="O129">
        <v>362.09</v>
      </c>
      <c r="P129">
        <v>362.27306779222801</v>
      </c>
      <c r="Q129">
        <v>331.472967973729</v>
      </c>
      <c r="R129">
        <v>51.188859309273298</v>
      </c>
      <c r="S129" s="2">
        <f>(Table2[[#This Row],[Close Price]]-Table2[[#This Row],[20D EMA]])/Table2[[#This Row],[20D EMA]]</f>
        <v>0.10718329697036649</v>
      </c>
      <c r="T129" s="2">
        <f>(Table2[[#This Row],[Close Price]]-Table2[[#This Row],[50D EMA]])/Table2[[#This Row],[50D EMA]]</f>
        <v>0.10662380298699271</v>
      </c>
      <c r="U129" s="2">
        <f>(Table2[[#This Row],[Close Price]]-Table2[[#This Row],[200D EMA]])/Table2[[#This Row],[200D EMA]]</f>
        <v>0.20945005697047803</v>
      </c>
      <c r="V129">
        <v>0.87578295314847299</v>
      </c>
      <c r="W129">
        <v>355.05</v>
      </c>
      <c r="X129">
        <v>405.95</v>
      </c>
      <c r="Y129">
        <v>355.05</v>
      </c>
      <c r="Z129">
        <v>405.95</v>
      </c>
      <c r="AA129">
        <v>338.1</v>
      </c>
      <c r="AB129">
        <v>405.95</v>
      </c>
      <c r="AC129" s="2">
        <f>(Table2[[#This Row],[Close Price]]/Table2[[#This Row],[Day Low]])-1</f>
        <v>0.12913674130404162</v>
      </c>
      <c r="AD129" s="2">
        <f>(Table2[[#This Row],[Day High]]/Table2[[#This Row],[Close Price]])-1</f>
        <v>1.2596657520578702E-2</v>
      </c>
      <c r="AE129" s="2">
        <f>(Table2[[#This Row],[Close Price]]/Table2[[#This Row],[Current Week Low]])-1</f>
        <v>0.12913674130404162</v>
      </c>
      <c r="AF129" s="2">
        <f>(Table2[[#This Row],[Current Week High]]/Table2[[#This Row],[Close Price]])-1</f>
        <v>1.2596657520578702E-2</v>
      </c>
      <c r="AG129" s="2">
        <f>(Table2[[#This Row],[Close Price]]/Table2[[#This Row],[Current Month Low]])-1</f>
        <v>0.1857438627624961</v>
      </c>
      <c r="AH129" s="2">
        <f>(Table2[[#This Row],[Current Month High]]/Table2[[#This Row],[Close Price]])-1</f>
        <v>1.2596657520578702E-2</v>
      </c>
      <c r="AI129">
        <v>9.3290097281117408</v>
      </c>
      <c r="AJ129">
        <v>95.560975609756099</v>
      </c>
      <c r="AK129" t="str">
        <f>IF(AND(Table2[[#This Row],[20D EMA]]&gt;Table2[[#This Row],[50D EMA]],Table2[[#This Row],[50D EMA]]&gt;Table2[[#This Row],[200D EMA]]),"Uptrend","Downtrend/NoTrend")</f>
        <v>Downtrend/NoTrend</v>
      </c>
      <c r="AL129">
        <v>-0.13</v>
      </c>
      <c r="AM129" t="s">
        <v>10438</v>
      </c>
      <c r="AN129">
        <v>10.11</v>
      </c>
      <c r="AO129" t="s">
        <v>10439</v>
      </c>
      <c r="AP129">
        <v>0.10060951009484199</v>
      </c>
      <c r="AQ129">
        <f>(Table2[[#This Row],[Sharpe Ratio]]-AVERAGE(Table2[Sharpe Ratio]))/_xlfn.STDEV.P(Table2[Sharpe Ratio])</f>
        <v>0.41834485393466286</v>
      </c>
      <c r="AR1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29">
        <f>_xlfn.RANK.AVG(Table2[[#This Row],[1Y Return vs Nifty Z-Score]],Table2[1Y Return vs Nifty Z-Score])</f>
        <v>150</v>
      </c>
      <c r="AT129">
        <f>_xlfn.RANK.AVG(Table2[[#This Row],[6M Return vs Nifty Z-Score]],Table2[6M Return vs Nifty Z-Score])</f>
        <v>180</v>
      </c>
      <c r="AU129">
        <f>_xlfn.RANK.AVG(Table2[[#This Row],[Sharpe Ratio Z-Score]],Table2[Sharpe Ratio Z-Score])</f>
        <v>236</v>
      </c>
      <c r="AV129">
        <f>(Table2[[#This Row],[Rank 1Y]]+Table2[[#This Row],[Rank 6M]]+Table2[[#This Row],[Rank Sharpe]])/3</f>
        <v>188.66666666666666</v>
      </c>
    </row>
    <row r="130" spans="1:48" x14ac:dyDescent="0.3">
      <c r="A130" t="s">
        <v>1581</v>
      </c>
      <c r="B130" t="s">
        <v>1582</v>
      </c>
      <c r="C130" t="s">
        <v>10406</v>
      </c>
      <c r="D130" t="s">
        <v>164</v>
      </c>
      <c r="E130">
        <v>6173.4040925299996</v>
      </c>
      <c r="F130">
        <v>394.65</v>
      </c>
      <c r="G130">
        <v>28.845473799873702</v>
      </c>
      <c r="H130">
        <f>(Table2[[#This Row],[1Y Return vs Nifty]]-AVERAGE(Table2[1Y Return vs Nifty]))/_xlfn.STDEV.P(Table2[1Y Return vs Nifty])</f>
        <v>7.3528403709880771E-2</v>
      </c>
      <c r="I130">
        <v>-12.1355873787622</v>
      </c>
      <c r="J130">
        <f>(Table2[[#This Row],[1M Return vs Nifty]]-AVERAGE(Table2[1M Return vs Nifty]))/_xlfn.STDEV.P(Table2[1M Return vs Nifty])</f>
        <v>-0.86650130790150426</v>
      </c>
      <c r="K130">
        <v>22.956420225929602</v>
      </c>
      <c r="L130">
        <f>(Table2[[#This Row],[6M Return vs Nifty]]-AVERAGE(Table2[6M Return vs Nifty]))/_xlfn.STDEV.P(Table2[6M Return vs Nifty])</f>
        <v>0.2928960174218026</v>
      </c>
      <c r="M130">
        <v>-8.7360833894750893</v>
      </c>
      <c r="N130">
        <f>(Table2[[#This Row],[1W Return vs Nifty]]-AVERAGE(Table2[1W Return vs Nifty]))/_xlfn.STDEV.P(Table2[1W Return vs Nifty])</f>
        <v>-1.1081727175435163</v>
      </c>
      <c r="O130">
        <v>400.49</v>
      </c>
      <c r="P130">
        <v>405.122354015702</v>
      </c>
      <c r="Q130">
        <v>343.34316033623401</v>
      </c>
      <c r="R130">
        <v>32.4730932895921</v>
      </c>
      <c r="S130" s="2">
        <f>(Table2[[#This Row],[Close Price]]-Table2[[#This Row],[20D EMA]])/Table2[[#This Row],[20D EMA]]</f>
        <v>-1.4582136882319238E-2</v>
      </c>
      <c r="T130" s="2">
        <f>(Table2[[#This Row],[Close Price]]-Table2[[#This Row],[50D EMA]])/Table2[[#This Row],[50D EMA]]</f>
        <v>-2.5849854770779026E-2</v>
      </c>
      <c r="U130" s="2">
        <f>(Table2[[#This Row],[Close Price]]-Table2[[#This Row],[200D EMA]])/Table2[[#This Row],[200D EMA]]</f>
        <v>0.14943311995358077</v>
      </c>
      <c r="V130">
        <v>0.75248007991296195</v>
      </c>
      <c r="W130">
        <v>403.7</v>
      </c>
      <c r="X130">
        <v>381.25</v>
      </c>
      <c r="Y130">
        <v>395.95</v>
      </c>
      <c r="Z130">
        <v>381.25</v>
      </c>
      <c r="AA130">
        <v>395.95</v>
      </c>
      <c r="AB130">
        <v>381.25</v>
      </c>
      <c r="AC130" s="2">
        <f>(Table2[[#This Row],[Close Price]]/Table2[[#This Row],[Day Low]])-1</f>
        <v>-2.2417636859053736E-2</v>
      </c>
      <c r="AD130" s="2">
        <f>(Table2[[#This Row],[Day High]]/Table2[[#This Row],[Close Price]])-1</f>
        <v>-3.3954136576713534E-2</v>
      </c>
      <c r="AE130" s="2">
        <f>(Table2[[#This Row],[Close Price]]/Table2[[#This Row],[Current Week Low]])-1</f>
        <v>-3.2832428336911912E-3</v>
      </c>
      <c r="AF130" s="2">
        <f>(Table2[[#This Row],[Current Week High]]/Table2[[#This Row],[Close Price]])-1</f>
        <v>-3.3954136576713534E-2</v>
      </c>
      <c r="AG130" s="2">
        <f>(Table2[[#This Row],[Close Price]]/Table2[[#This Row],[Current Month Low]])-1</f>
        <v>-3.2832428336911912E-3</v>
      </c>
      <c r="AH130" s="2">
        <f>(Table2[[#This Row],[Current Month High]]/Table2[[#This Row],[Close Price]])-1</f>
        <v>-3.3954136576713534E-2</v>
      </c>
      <c r="AI130">
        <v>14.2784745977448</v>
      </c>
      <c r="AJ130">
        <v>74.585268745852602</v>
      </c>
      <c r="AK130" t="str">
        <f>IF(AND(Table2[[#This Row],[20D EMA]]&gt;Table2[[#This Row],[50D EMA]],Table2[[#This Row],[50D EMA]]&gt;Table2[[#This Row],[200D EMA]]),"Uptrend","Downtrend/NoTrend")</f>
        <v>Downtrend/NoTrend</v>
      </c>
      <c r="AL130">
        <v>-0.02</v>
      </c>
      <c r="AM130" t="s">
        <v>10438</v>
      </c>
      <c r="AN130">
        <v>-8.76</v>
      </c>
      <c r="AO130" t="s">
        <v>10438</v>
      </c>
      <c r="AP130">
        <v>0.18365878014228201</v>
      </c>
      <c r="AQ130">
        <f>(Table2[[#This Row],[Sharpe Ratio]]-AVERAGE(Table2[Sharpe Ratio]))/_xlfn.STDEV.P(Table2[Sharpe Ratio])</f>
        <v>1.3797064808162163</v>
      </c>
      <c r="AR1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0">
        <f>_xlfn.RANK.AVG(Table2[[#This Row],[1Y Return vs Nifty Z-Score]],Table2[1Y Return vs Nifty Z-Score])</f>
        <v>280</v>
      </c>
      <c r="AT130">
        <f>_xlfn.RANK.AVG(Table2[[#This Row],[6M Return vs Nifty Z-Score]],Table2[6M Return vs Nifty Z-Score])</f>
        <v>224</v>
      </c>
      <c r="AU130">
        <f>_xlfn.RANK.AVG(Table2[[#This Row],[Sharpe Ratio Z-Score]],Table2[Sharpe Ratio Z-Score])</f>
        <v>63</v>
      </c>
      <c r="AV130">
        <f>(Table2[[#This Row],[Rank 1Y]]+Table2[[#This Row],[Rank 6M]]+Table2[[#This Row],[Rank Sharpe]])/3</f>
        <v>189</v>
      </c>
    </row>
    <row r="131" spans="1:48" x14ac:dyDescent="0.3">
      <c r="A131" t="s">
        <v>790</v>
      </c>
      <c r="B131" t="s">
        <v>791</v>
      </c>
      <c r="C131" t="s">
        <v>10398</v>
      </c>
      <c r="D131" t="s">
        <v>223</v>
      </c>
      <c r="E131">
        <v>21687.373522760001</v>
      </c>
      <c r="F131">
        <v>1326.45</v>
      </c>
      <c r="G131">
        <v>78.688273295906697</v>
      </c>
      <c r="H131">
        <f>(Table2[[#This Row],[1Y Return vs Nifty]]-AVERAGE(Table2[1Y Return vs Nifty]))/_xlfn.STDEV.P(Table2[1Y Return vs Nifty])</f>
        <v>0.88827940375485648</v>
      </c>
      <c r="I131">
        <v>1.4609487434748301</v>
      </c>
      <c r="J131">
        <f>(Table2[[#This Row],[1M Return vs Nifty]]-AVERAGE(Table2[1M Return vs Nifty]))/_xlfn.STDEV.P(Table2[1M Return vs Nifty])</f>
        <v>0.44661116320743199</v>
      </c>
      <c r="K131">
        <v>7.3540289066196403</v>
      </c>
      <c r="L131">
        <f>(Table2[[#This Row],[6M Return vs Nifty]]-AVERAGE(Table2[6M Return vs Nifty]))/_xlfn.STDEV.P(Table2[6M Return vs Nifty])</f>
        <v>-0.17759065734289312</v>
      </c>
      <c r="M131">
        <v>-6.2099061575909698</v>
      </c>
      <c r="N131">
        <f>(Table2[[#This Row],[1W Return vs Nifty]]-AVERAGE(Table2[1W Return vs Nifty]))/_xlfn.STDEV.P(Table2[1W Return vs Nifty])</f>
        <v>-0.62483362968519973</v>
      </c>
      <c r="O131">
        <v>1354.92</v>
      </c>
      <c r="P131">
        <v>1318.6620526039301</v>
      </c>
      <c r="Q131">
        <v>1114.0158402960601</v>
      </c>
      <c r="R131">
        <v>35.998174306475804</v>
      </c>
      <c r="S131" s="2">
        <f>(Table2[[#This Row],[Close Price]]-Table2[[#This Row],[20D EMA]])/Table2[[#This Row],[20D EMA]]</f>
        <v>-2.1012310689930053E-2</v>
      </c>
      <c r="T131" s="2">
        <f>(Table2[[#This Row],[Close Price]]-Table2[[#This Row],[50D EMA]])/Table2[[#This Row],[50D EMA]]</f>
        <v>5.9059463952051217E-3</v>
      </c>
      <c r="U131" s="2">
        <f>(Table2[[#This Row],[Close Price]]-Table2[[#This Row],[200D EMA]])/Table2[[#This Row],[200D EMA]]</f>
        <v>0.19069222538836034</v>
      </c>
      <c r="V131">
        <v>0.36102191696560199</v>
      </c>
      <c r="W131">
        <v>1322</v>
      </c>
      <c r="X131">
        <v>1355.55</v>
      </c>
      <c r="Y131">
        <v>1322</v>
      </c>
      <c r="Z131">
        <v>1355.55</v>
      </c>
      <c r="AA131">
        <v>1322</v>
      </c>
      <c r="AB131">
        <v>1449</v>
      </c>
      <c r="AC131" s="2">
        <f>(Table2[[#This Row],[Close Price]]/Table2[[#This Row],[Day Low]])-1</f>
        <v>3.3661119515886462E-3</v>
      </c>
      <c r="AD131" s="2">
        <f>(Table2[[#This Row],[Day High]]/Table2[[#This Row],[Close Price]])-1</f>
        <v>2.1938256247879595E-2</v>
      </c>
      <c r="AE131" s="2">
        <f>(Table2[[#This Row],[Close Price]]/Table2[[#This Row],[Current Week Low]])-1</f>
        <v>3.3661119515886462E-3</v>
      </c>
      <c r="AF131" s="2">
        <f>(Table2[[#This Row],[Current Week High]]/Table2[[#This Row],[Close Price]])-1</f>
        <v>2.1938256247879595E-2</v>
      </c>
      <c r="AG131" s="2">
        <f>(Table2[[#This Row],[Close Price]]/Table2[[#This Row],[Current Month Low]])-1</f>
        <v>3.3661119515886462E-3</v>
      </c>
      <c r="AH131" s="2">
        <f>(Table2[[#This Row],[Current Month High]]/Table2[[#This Row],[Close Price]])-1</f>
        <v>9.238946059029729E-2</v>
      </c>
      <c r="AI131">
        <v>9.2389460590297201</v>
      </c>
      <c r="AJ131">
        <v>120.615384615384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0.03</v>
      </c>
      <c r="AM131" t="s">
        <v>10439</v>
      </c>
      <c r="AN131">
        <v>-5.17</v>
      </c>
      <c r="AO131" t="s">
        <v>10438</v>
      </c>
      <c r="AP131">
        <v>0.16583513544669301</v>
      </c>
      <c r="AQ131">
        <f>(Table2[[#This Row],[Sharpe Ratio]]-AVERAGE(Table2[Sharpe Ratio]))/_xlfn.STDEV.P(Table2[Sharpe Ratio])</f>
        <v>1.1733835588721433</v>
      </c>
      <c r="AR1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1.7058498388063388</v>
      </c>
      <c r="AS131">
        <f>_xlfn.RANK.AVG(Table2[[#This Row],[1Y Return vs Nifty Z-Score]],Table2[1Y Return vs Nifty Z-Score])</f>
        <v>109</v>
      </c>
      <c r="AT131">
        <f>_xlfn.RANK.AVG(Table2[[#This Row],[6M Return vs Nifty Z-Score]],Table2[6M Return vs Nifty Z-Score])</f>
        <v>369</v>
      </c>
      <c r="AU131">
        <f>_xlfn.RANK.AVG(Table2[[#This Row],[Sharpe Ratio Z-Score]],Table2[Sharpe Ratio Z-Score])</f>
        <v>91</v>
      </c>
      <c r="AV131">
        <f>(Table2[[#This Row],[Rank 1Y]]+Table2[[#This Row],[Rank 6M]]+Table2[[#This Row],[Rank Sharpe]])/3</f>
        <v>189.66666666666666</v>
      </c>
    </row>
    <row r="132" spans="1:48" x14ac:dyDescent="0.3">
      <c r="A132" t="s">
        <v>55</v>
      </c>
      <c r="B132" t="s">
        <v>56</v>
      </c>
      <c r="C132" t="s">
        <v>10400</v>
      </c>
      <c r="D132" t="s">
        <v>57</v>
      </c>
      <c r="E132">
        <v>411090.16075092898</v>
      </c>
      <c r="F132">
        <v>428.35</v>
      </c>
      <c r="G132">
        <v>46.897191967858902</v>
      </c>
      <c r="H132">
        <f>(Table2[[#This Row],[1Y Return vs Nifty]]-AVERAGE(Table2[1Y Return vs Nifty]))/_xlfn.STDEV.P(Table2[1Y Return vs Nifty])</f>
        <v>0.36860924946106266</v>
      </c>
      <c r="I132">
        <v>0.24826846856479201</v>
      </c>
      <c r="J132">
        <f>(Table2[[#This Row],[1M Return vs Nifty]]-AVERAGE(Table2[1M Return vs Nifty]))/_xlfn.STDEV.P(Table2[1M Return vs Nifty])</f>
        <v>0.32949415795431825</v>
      </c>
      <c r="K132">
        <v>12.7694766974566</v>
      </c>
      <c r="L132">
        <f>(Table2[[#This Row],[6M Return vs Nifty]]-AVERAGE(Table2[6M Return vs Nifty]))/_xlfn.STDEV.P(Table2[6M Return vs Nifty])</f>
        <v>-1.4289021630209096E-2</v>
      </c>
      <c r="M132">
        <v>2.97174992905166</v>
      </c>
      <c r="N132">
        <f>(Table2[[#This Row],[1W Return vs Nifty]]-AVERAGE(Table2[1W Return vs Nifty]))/_xlfn.STDEV.P(Table2[1W Return vs Nifty])</f>
        <v>1.1319129761880111</v>
      </c>
      <c r="O132">
        <v>410.24</v>
      </c>
      <c r="P132">
        <v>400.933834419927</v>
      </c>
      <c r="Q132">
        <v>352.04306792841999</v>
      </c>
      <c r="R132">
        <v>69.402003447311898</v>
      </c>
      <c r="S132" s="2">
        <f>(Table2[[#This Row],[Close Price]]-Table2[[#This Row],[20D EMA]])/Table2[[#This Row],[20D EMA]]</f>
        <v>4.4144890795631858E-2</v>
      </c>
      <c r="T132" s="2">
        <f>(Table2[[#This Row],[Close Price]]-Table2[[#This Row],[50D EMA]])/Table2[[#This Row],[50D EMA]]</f>
        <v>6.8380773151108257E-2</v>
      </c>
      <c r="U132" s="2">
        <f>(Table2[[#This Row],[Close Price]]-Table2[[#This Row],[200D EMA]])/Table2[[#This Row],[200D EMA]]</f>
        <v>0.21675453665542799</v>
      </c>
      <c r="V132">
        <v>1.0671268912032901</v>
      </c>
      <c r="W132">
        <v>425</v>
      </c>
      <c r="X132">
        <v>430.5</v>
      </c>
      <c r="Y132">
        <v>425</v>
      </c>
      <c r="Z132">
        <v>430.5</v>
      </c>
      <c r="AA132">
        <v>385.3</v>
      </c>
      <c r="AB132">
        <v>431.85</v>
      </c>
      <c r="AC132" s="2">
        <f>(Table2[[#This Row],[Close Price]]/Table2[[#This Row],[Day Low]])-1</f>
        <v>7.8823529411764515E-3</v>
      </c>
      <c r="AD132" s="2">
        <f>(Table2[[#This Row],[Day High]]/Table2[[#This Row],[Close Price]])-1</f>
        <v>5.0192599509746305E-3</v>
      </c>
      <c r="AE132" s="2">
        <f>(Table2[[#This Row],[Close Price]]/Table2[[#This Row],[Current Week Low]])-1</f>
        <v>7.8823529411764515E-3</v>
      </c>
      <c r="AF132" s="2">
        <f>(Table2[[#This Row],[Current Week High]]/Table2[[#This Row],[Close Price]])-1</f>
        <v>5.0192599509746305E-3</v>
      </c>
      <c r="AG132" s="2">
        <f>(Table2[[#This Row],[Close Price]]/Table2[[#This Row],[Current Month Low]])-1</f>
        <v>0.1117311186088763</v>
      </c>
      <c r="AH132" s="2">
        <f>(Table2[[#This Row],[Current Month High]]/Table2[[#This Row],[Close Price]])-1</f>
        <v>8.1708882922844062E-3</v>
      </c>
      <c r="AI132">
        <v>0.81708882922843995</v>
      </c>
      <c r="AJ132">
        <v>88.079034028539994</v>
      </c>
      <c r="AK132" t="str">
        <f>IF(AND(Table2[[#This Row],[20D EMA]]&gt;Table2[[#This Row],[50D EMA]],Table2[[#This Row],[50D EMA]]&gt;Table2[[#This Row],[200D EMA]]),"Uptrend","Downtrend/NoTrend")</f>
        <v>Uptrend</v>
      </c>
      <c r="AL132">
        <v>0.11</v>
      </c>
      <c r="AM132" t="s">
        <v>10439</v>
      </c>
      <c r="AN132">
        <v>6.22</v>
      </c>
      <c r="AO132" t="s">
        <v>10439</v>
      </c>
      <c r="AP132">
        <v>0.19423464678993099</v>
      </c>
      <c r="AQ132">
        <f>(Table2[[#This Row],[Sharpe Ratio]]-AVERAGE(Table2[Sharpe Ratio]))/_xlfn.STDEV.P(Table2[Sharpe Ratio])</f>
        <v>1.502130583523662</v>
      </c>
      <c r="AR1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3.3178579454968449</v>
      </c>
      <c r="AS132">
        <f>_xlfn.RANK.AVG(Table2[[#This Row],[1Y Return vs Nifty Z-Score]],Table2[1Y Return vs Nifty Z-Score])</f>
        <v>203</v>
      </c>
      <c r="AT132">
        <f>_xlfn.RANK.AVG(Table2[[#This Row],[6M Return vs Nifty Z-Score]],Table2[6M Return vs Nifty Z-Score])</f>
        <v>324</v>
      </c>
      <c r="AU132">
        <f>_xlfn.RANK.AVG(Table2[[#This Row],[Sharpe Ratio Z-Score]],Table2[Sharpe Ratio Z-Score])</f>
        <v>48</v>
      </c>
      <c r="AV132">
        <f>(Table2[[#This Row],[Rank 1Y]]+Table2[[#This Row],[Rank 6M]]+Table2[[#This Row],[Rank Sharpe]])/3</f>
        <v>191.66666666666666</v>
      </c>
    </row>
    <row r="133" spans="1:48" x14ac:dyDescent="0.3">
      <c r="A133" t="s">
        <v>1002</v>
      </c>
      <c r="B133" t="s">
        <v>1003</v>
      </c>
      <c r="C133" t="s">
        <v>10399</v>
      </c>
      <c r="D133" t="s">
        <v>54</v>
      </c>
      <c r="E133">
        <v>14743.22855616</v>
      </c>
      <c r="F133">
        <v>1903.75</v>
      </c>
      <c r="G133">
        <v>58.942551205220298</v>
      </c>
      <c r="H133">
        <f>(Table2[[#This Row],[1Y Return vs Nifty]]-AVERAGE(Table2[1Y Return vs Nifty]))/_xlfn.STDEV.P(Table2[1Y Return vs Nifty])</f>
        <v>0.5655076697699436</v>
      </c>
      <c r="I133">
        <v>5.4498989731146201</v>
      </c>
      <c r="J133">
        <f>(Table2[[#This Row],[1M Return vs Nifty]]-AVERAGE(Table2[1M Return vs Nifty]))/_xlfn.STDEV.P(Table2[1M Return vs Nifty])</f>
        <v>0.83185195145542201</v>
      </c>
      <c r="K133">
        <v>34.165822597838797</v>
      </c>
      <c r="L133">
        <f>(Table2[[#This Row],[6M Return vs Nifty]]-AVERAGE(Table2[6M Return vs Nifty]))/_xlfn.STDEV.P(Table2[6M Return vs Nifty])</f>
        <v>0.63091307776382566</v>
      </c>
      <c r="M133">
        <v>-2.1050606929758202</v>
      </c>
      <c r="N133">
        <f>(Table2[[#This Row],[1W Return vs Nifty]]-AVERAGE(Table2[1W Return vs Nifty]))/_xlfn.STDEV.P(Table2[1W Return vs Nifty])</f>
        <v>0.16055554951608195</v>
      </c>
      <c r="O133">
        <v>1912.62</v>
      </c>
      <c r="P133">
        <v>1772.7254825713601</v>
      </c>
      <c r="Q133">
        <v>1469.7973772835201</v>
      </c>
      <c r="R133">
        <v>49.631342447062103</v>
      </c>
      <c r="S133" s="2">
        <f>(Table2[[#This Row],[Close Price]]-Table2[[#This Row],[20D EMA]])/Table2[[#This Row],[20D EMA]]</f>
        <v>-4.6376175089667005E-3</v>
      </c>
      <c r="T133" s="2">
        <f>(Table2[[#This Row],[Close Price]]-Table2[[#This Row],[50D EMA]])/Table2[[#This Row],[50D EMA]]</f>
        <v>7.3911340879800086E-2</v>
      </c>
      <c r="U133" s="2">
        <f>(Table2[[#This Row],[Close Price]]-Table2[[#This Row],[200D EMA]])/Table2[[#This Row],[200D EMA]]</f>
        <v>0.29524656216118123</v>
      </c>
      <c r="V133">
        <v>0.37784361894215801</v>
      </c>
      <c r="W133">
        <v>1888</v>
      </c>
      <c r="X133">
        <v>1949.95</v>
      </c>
      <c r="Y133">
        <v>1888</v>
      </c>
      <c r="Z133">
        <v>1949.95</v>
      </c>
      <c r="AA133">
        <v>1870</v>
      </c>
      <c r="AB133">
        <v>2158.8000000000002</v>
      </c>
      <c r="AC133" s="2">
        <f>(Table2[[#This Row],[Close Price]]/Table2[[#This Row],[Day Low]])-1</f>
        <v>8.3421610169491789E-3</v>
      </c>
      <c r="AD133" s="2">
        <f>(Table2[[#This Row],[Day High]]/Table2[[#This Row],[Close Price]])-1</f>
        <v>2.4267892317793915E-2</v>
      </c>
      <c r="AE133" s="2">
        <f>(Table2[[#This Row],[Close Price]]/Table2[[#This Row],[Current Week Low]])-1</f>
        <v>8.3421610169491789E-3</v>
      </c>
      <c r="AF133" s="2">
        <f>(Table2[[#This Row],[Current Week High]]/Table2[[#This Row],[Close Price]])-1</f>
        <v>2.4267892317793915E-2</v>
      </c>
      <c r="AG133" s="2">
        <f>(Table2[[#This Row],[Close Price]]/Table2[[#This Row],[Current Month Low]])-1</f>
        <v>1.8048128342246006E-2</v>
      </c>
      <c r="AH133" s="2">
        <f>(Table2[[#This Row],[Current Month High]]/Table2[[#This Row],[Close Price]])-1</f>
        <v>0.13397242284963906</v>
      </c>
      <c r="AI133">
        <v>13.3972422849639</v>
      </c>
      <c r="AJ133">
        <v>99.554507337526204</v>
      </c>
      <c r="AK133" t="str">
        <f>IF(AND(Table2[[#This Row],[20D EMA]]&gt;Table2[[#This Row],[50D EMA]],Table2[[#This Row],[50D EMA]]&gt;Table2[[#This Row],[200D EMA]]),"Uptrend","Downtrend/NoTrend")</f>
        <v>Uptrend</v>
      </c>
      <c r="AL133">
        <v>0.16</v>
      </c>
      <c r="AM133" t="s">
        <v>10439</v>
      </c>
      <c r="AN133">
        <v>-10.18</v>
      </c>
      <c r="AO133" t="s">
        <v>10438</v>
      </c>
      <c r="AP133">
        <v>8.9871697248968999E-2</v>
      </c>
      <c r="AQ133">
        <f>(Table2[[#This Row],[Sharpe Ratio]]-AVERAGE(Table2[Sharpe Ratio]))/_xlfn.STDEV.P(Table2[Sharpe Ratio])</f>
        <v>0.29404609464681636</v>
      </c>
      <c r="AR1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2.4828743431520897</v>
      </c>
      <c r="AS133">
        <f>_xlfn.RANK.AVG(Table2[[#This Row],[1Y Return vs Nifty Z-Score]],Table2[1Y Return vs Nifty Z-Score])</f>
        <v>159</v>
      </c>
      <c r="AT133">
        <f>_xlfn.RANK.AVG(Table2[[#This Row],[6M Return vs Nifty Z-Score]],Table2[6M Return vs Nifty Z-Score])</f>
        <v>150</v>
      </c>
      <c r="AU133">
        <f>_xlfn.RANK.AVG(Table2[[#This Row],[Sharpe Ratio Z-Score]],Table2[Sharpe Ratio Z-Score])</f>
        <v>266</v>
      </c>
      <c r="AV133">
        <f>(Table2[[#This Row],[Rank 1Y]]+Table2[[#This Row],[Rank 6M]]+Table2[[#This Row],[Rank Sharpe]])/3</f>
        <v>191.66666666666666</v>
      </c>
    </row>
    <row r="134" spans="1:48" x14ac:dyDescent="0.3">
      <c r="A134" t="s">
        <v>1303</v>
      </c>
      <c r="B134" t="s">
        <v>1304</v>
      </c>
      <c r="C134" t="s">
        <v>10406</v>
      </c>
      <c r="D134" t="s">
        <v>772</v>
      </c>
      <c r="E134">
        <v>8961.6494530679993</v>
      </c>
      <c r="F134">
        <v>226.08</v>
      </c>
      <c r="G134">
        <v>39.494990940040097</v>
      </c>
      <c r="H134">
        <f>(Table2[[#This Row],[1Y Return vs Nifty]]-AVERAGE(Table2[1Y Return vs Nifty]))/_xlfn.STDEV.P(Table2[1Y Return vs Nifty])</f>
        <v>0.24760981221177003</v>
      </c>
      <c r="I134">
        <v>-12.628078595552401</v>
      </c>
      <c r="J134">
        <f>(Table2[[#This Row],[1M Return vs Nifty]]-AVERAGE(Table2[1M Return vs Nifty]))/_xlfn.STDEV.P(Table2[1M Return vs Nifty])</f>
        <v>-0.91406462497467866</v>
      </c>
      <c r="K134">
        <v>18.191679907610801</v>
      </c>
      <c r="L134">
        <f>(Table2[[#This Row],[6M Return vs Nifty]]-AVERAGE(Table2[6M Return vs Nifty]))/_xlfn.STDEV.P(Table2[6M Return vs Nifty])</f>
        <v>0.14921632226451984</v>
      </c>
      <c r="M134">
        <v>-3.1412624166070602</v>
      </c>
      <c r="N134">
        <f>(Table2[[#This Row],[1W Return vs Nifty]]-AVERAGE(Table2[1W Return vs Nifty]))/_xlfn.STDEV.P(Table2[1W Return vs Nifty])</f>
        <v>-3.7703222519321067E-2</v>
      </c>
      <c r="O134">
        <v>229.78</v>
      </c>
      <c r="P134">
        <v>236.010588031921</v>
      </c>
      <c r="Q134">
        <v>202.89738580077099</v>
      </c>
      <c r="R134">
        <v>46.138623060136503</v>
      </c>
      <c r="S134" s="2">
        <f>(Table2[[#This Row],[Close Price]]-Table2[[#This Row],[20D EMA]])/Table2[[#This Row],[20D EMA]]</f>
        <v>-1.6102358777961477E-2</v>
      </c>
      <c r="T134" s="2">
        <f>(Table2[[#This Row],[Close Price]]-Table2[[#This Row],[50D EMA]])/Table2[[#This Row],[50D EMA]]</f>
        <v>-4.2076875087391649E-2</v>
      </c>
      <c r="U134" s="2">
        <f>(Table2[[#This Row],[Close Price]]-Table2[[#This Row],[200D EMA]])/Table2[[#This Row],[200D EMA]]</f>
        <v>0.11425782598299465</v>
      </c>
      <c r="V134">
        <v>0.38387694467495698</v>
      </c>
      <c r="W134">
        <v>223.91</v>
      </c>
      <c r="X134">
        <v>229.5</v>
      </c>
      <c r="Y134">
        <v>223.91</v>
      </c>
      <c r="Z134">
        <v>229.5</v>
      </c>
      <c r="AA134">
        <v>206.91</v>
      </c>
      <c r="AB134">
        <v>243.98</v>
      </c>
      <c r="AC134" s="2">
        <f>(Table2[[#This Row],[Close Price]]/Table2[[#This Row],[Day Low]])-1</f>
        <v>9.6913938636060681E-3</v>
      </c>
      <c r="AD134" s="2">
        <f>(Table2[[#This Row],[Day High]]/Table2[[#This Row],[Close Price]])-1</f>
        <v>1.5127388535031816E-2</v>
      </c>
      <c r="AE134" s="2">
        <f>(Table2[[#This Row],[Close Price]]/Table2[[#This Row],[Current Week Low]])-1</f>
        <v>9.6913938636060681E-3</v>
      </c>
      <c r="AF134" s="2">
        <f>(Table2[[#This Row],[Current Week High]]/Table2[[#This Row],[Close Price]])-1</f>
        <v>1.5127388535031816E-2</v>
      </c>
      <c r="AG134" s="2">
        <f>(Table2[[#This Row],[Close Price]]/Table2[[#This Row],[Current Month Low]])-1</f>
        <v>9.2648977816442102E-2</v>
      </c>
      <c r="AH134" s="2">
        <f>(Table2[[#This Row],[Current Month High]]/Table2[[#This Row],[Close Price]])-1</f>
        <v>7.9175513092710537E-2</v>
      </c>
      <c r="AI134">
        <v>31.143842887473401</v>
      </c>
      <c r="AJ134">
        <v>104.227642276422</v>
      </c>
      <c r="AK134" t="str">
        <f>IF(AND(Table2[[#This Row],[20D EMA]]&gt;Table2[[#This Row],[50D EMA]],Table2[[#This Row],[50D EMA]]&gt;Table2[[#This Row],[200D EMA]]),"Uptrend","Downtrend/NoTrend")</f>
        <v>Downtrend/NoTrend</v>
      </c>
      <c r="AL134">
        <v>-0.16</v>
      </c>
      <c r="AM134" t="s">
        <v>10438</v>
      </c>
      <c r="AN134">
        <v>-0.7</v>
      </c>
      <c r="AO134" t="s">
        <v>10438</v>
      </c>
      <c r="AP134">
        <v>0.17696837706308</v>
      </c>
      <c r="AQ134">
        <f>(Table2[[#This Row],[Sharpe Ratio]]-AVERAGE(Table2[Sharpe Ratio]))/_xlfn.STDEV.P(Table2[Sharpe Ratio])</f>
        <v>1.3022597219820817</v>
      </c>
      <c r="AR1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4">
        <f>_xlfn.RANK.AVG(Table2[[#This Row],[1Y Return vs Nifty Z-Score]],Table2[1Y Return vs Nifty Z-Score])</f>
        <v>237</v>
      </c>
      <c r="AT134">
        <f>_xlfn.RANK.AVG(Table2[[#This Row],[6M Return vs Nifty Z-Score]],Table2[6M Return vs Nifty Z-Score])</f>
        <v>266</v>
      </c>
      <c r="AU134">
        <f>_xlfn.RANK.AVG(Table2[[#This Row],[Sharpe Ratio Z-Score]],Table2[Sharpe Ratio Z-Score])</f>
        <v>79</v>
      </c>
      <c r="AV134">
        <f>(Table2[[#This Row],[Rank 1Y]]+Table2[[#This Row],[Rank 6M]]+Table2[[#This Row],[Rank Sharpe]])/3</f>
        <v>194</v>
      </c>
    </row>
    <row r="135" spans="1:48" x14ac:dyDescent="0.3">
      <c r="A135" t="s">
        <v>1299</v>
      </c>
      <c r="B135" t="s">
        <v>1300</v>
      </c>
      <c r="C135" t="s">
        <v>10401</v>
      </c>
      <c r="D135" t="s">
        <v>197</v>
      </c>
      <c r="E135">
        <v>9000.1706527000006</v>
      </c>
      <c r="F135">
        <v>1696.45</v>
      </c>
      <c r="G135">
        <v>49.198929669331697</v>
      </c>
      <c r="H135">
        <f>(Table2[[#This Row],[1Y Return vs Nifty]]-AVERAGE(Table2[1Y Return vs Nifty]))/_xlfn.STDEV.P(Table2[1Y Return vs Nifty])</f>
        <v>0.40623440521230497</v>
      </c>
      <c r="I135">
        <v>4.0876614263764397</v>
      </c>
      <c r="J135">
        <f>(Table2[[#This Row],[1M Return vs Nifty]]-AVERAGE(Table2[1M Return vs Nifty]))/_xlfn.STDEV.P(Table2[1M Return vs Nifty])</f>
        <v>0.70029115573854639</v>
      </c>
      <c r="K135">
        <v>51.102307773893202</v>
      </c>
      <c r="L135">
        <f>(Table2[[#This Row],[6M Return vs Nifty]]-AVERAGE(Table2[6M Return vs Nifty]))/_xlfn.STDEV.P(Table2[6M Return vs Nifty])</f>
        <v>1.1416290590263576</v>
      </c>
      <c r="M135">
        <v>6.9178687902004201</v>
      </c>
      <c r="N135">
        <f>(Table2[[#This Row],[1W Return vs Nifty]]-AVERAGE(Table2[1W Return vs Nifty]))/_xlfn.STDEV.P(Table2[1W Return vs Nifty])</f>
        <v>1.8869326426053168</v>
      </c>
      <c r="O135">
        <v>1530.88</v>
      </c>
      <c r="P135">
        <v>1448.9298305648399</v>
      </c>
      <c r="Q135">
        <v>1203.75374970692</v>
      </c>
      <c r="R135">
        <v>87.449604295916203</v>
      </c>
      <c r="S135" s="2">
        <f>(Table2[[#This Row],[Close Price]]-Table2[[#This Row],[20D EMA]])/Table2[[#This Row],[20D EMA]]</f>
        <v>0.10815348035117052</v>
      </c>
      <c r="T135" s="2">
        <f>(Table2[[#This Row],[Close Price]]-Table2[[#This Row],[50D EMA]])/Table2[[#This Row],[50D EMA]]</f>
        <v>0.17082964558654212</v>
      </c>
      <c r="U135" s="2">
        <f>(Table2[[#This Row],[Close Price]]-Table2[[#This Row],[200D EMA]])/Table2[[#This Row],[200D EMA]]</f>
        <v>0.40929986752941594</v>
      </c>
      <c r="V135">
        <v>1.28535000694266</v>
      </c>
      <c r="W135">
        <v>1662.2</v>
      </c>
      <c r="X135">
        <v>1700</v>
      </c>
      <c r="Y135">
        <v>1662.2</v>
      </c>
      <c r="Z135">
        <v>1700</v>
      </c>
      <c r="AA135">
        <v>1370</v>
      </c>
      <c r="AB135">
        <v>1705</v>
      </c>
      <c r="AC135" s="2">
        <f>(Table2[[#This Row],[Close Price]]/Table2[[#This Row],[Day Low]])-1</f>
        <v>2.060522199494641E-2</v>
      </c>
      <c r="AD135" s="2">
        <f>(Table2[[#This Row],[Day High]]/Table2[[#This Row],[Close Price]])-1</f>
        <v>2.0926051460401496E-3</v>
      </c>
      <c r="AE135" s="2">
        <f>(Table2[[#This Row],[Close Price]]/Table2[[#This Row],[Current Week Low]])-1</f>
        <v>2.060522199494641E-2</v>
      </c>
      <c r="AF135" s="2">
        <f>(Table2[[#This Row],[Current Week High]]/Table2[[#This Row],[Close Price]])-1</f>
        <v>2.0926051460401496E-3</v>
      </c>
      <c r="AG135" s="2">
        <f>(Table2[[#This Row],[Close Price]]/Table2[[#This Row],[Current Month Low]])-1</f>
        <v>0.23828467153284683</v>
      </c>
      <c r="AH135" s="2">
        <f>(Table2[[#This Row],[Current Month High]]/Table2[[#This Row],[Close Price]])-1</f>
        <v>5.0399363376463224E-3</v>
      </c>
      <c r="AI135">
        <v>0.50399363376463202</v>
      </c>
      <c r="AJ135">
        <v>106.75807434491099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0.17</v>
      </c>
      <c r="AM135" t="s">
        <v>10439</v>
      </c>
      <c r="AN135">
        <v>20.399999999999999</v>
      </c>
      <c r="AO135" t="s">
        <v>10439</v>
      </c>
      <c r="AP135">
        <v>7.9251421045648002E-2</v>
      </c>
      <c r="AQ135">
        <f>(Table2[[#This Row],[Sharpe Ratio]]-AVERAGE(Table2[Sharpe Ratio]))/_xlfn.STDEV.P(Table2[Sharpe Ratio])</f>
        <v>0.17110791586542631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4.3061951784479522</v>
      </c>
      <c r="AS135">
        <f>_xlfn.RANK.AVG(Table2[[#This Row],[1Y Return vs Nifty Z-Score]],Table2[1Y Return vs Nifty Z-Score])</f>
        <v>189</v>
      </c>
      <c r="AT135">
        <f>_xlfn.RANK.AVG(Table2[[#This Row],[6M Return vs Nifty Z-Score]],Table2[6M Return vs Nifty Z-Score])</f>
        <v>88</v>
      </c>
      <c r="AU135">
        <f>_xlfn.RANK.AVG(Table2[[#This Row],[Sharpe Ratio Z-Score]],Table2[Sharpe Ratio Z-Score])</f>
        <v>306</v>
      </c>
      <c r="AV135">
        <f>(Table2[[#This Row],[Rank 1Y]]+Table2[[#This Row],[Rank 6M]]+Table2[[#This Row],[Rank Sharpe]])/3</f>
        <v>194.33333333333334</v>
      </c>
    </row>
    <row r="136" spans="1:48" x14ac:dyDescent="0.3">
      <c r="A136" t="s">
        <v>383</v>
      </c>
      <c r="B136" t="s">
        <v>384</v>
      </c>
      <c r="C136" t="s">
        <v>10404</v>
      </c>
      <c r="D136" t="s">
        <v>327</v>
      </c>
      <c r="E136">
        <v>63807.8132616</v>
      </c>
      <c r="F136">
        <v>1882.45</v>
      </c>
      <c r="G136">
        <v>83.1102605671025</v>
      </c>
      <c r="H136">
        <f>(Table2[[#This Row],[1Y Return vs Nifty]]-AVERAGE(Table2[1Y Return vs Nifty]))/_xlfn.STDEV.P(Table2[1Y Return vs Nifty])</f>
        <v>0.96056303524870312</v>
      </c>
      <c r="I136">
        <v>10.2937301660134</v>
      </c>
      <c r="J136">
        <f>(Table2[[#This Row],[1M Return vs Nifty]]-AVERAGE(Table2[1M Return vs Nifty]))/_xlfn.STDEV.P(Table2[1M Return vs Nifty])</f>
        <v>1.2996545660448338</v>
      </c>
      <c r="K136">
        <v>53.572327337052101</v>
      </c>
      <c r="L136">
        <f>(Table2[[#This Row],[6M Return vs Nifty]]-AVERAGE(Table2[6M Return vs Nifty]))/_xlfn.STDEV.P(Table2[6M Return vs Nifty])</f>
        <v>1.2161119550832022</v>
      </c>
      <c r="M136">
        <v>-2.0915934564973599</v>
      </c>
      <c r="N136">
        <f>(Table2[[#This Row],[1W Return vs Nifty]]-AVERAGE(Table2[1W Return vs Nifty]))/_xlfn.STDEV.P(Table2[1W Return vs Nifty])</f>
        <v>0.16313226571529191</v>
      </c>
      <c r="O136">
        <v>1826.64</v>
      </c>
      <c r="P136">
        <v>1696.19780256228</v>
      </c>
      <c r="Q136">
        <v>1370.5038639356001</v>
      </c>
      <c r="R136">
        <v>76.168665992027897</v>
      </c>
      <c r="S136" s="2">
        <f>(Table2[[#This Row],[Close Price]]-Table2[[#This Row],[20D EMA]])/Table2[[#This Row],[20D EMA]]</f>
        <v>3.0553365742565553E-2</v>
      </c>
      <c r="T136" s="2">
        <f>(Table2[[#This Row],[Close Price]]-Table2[[#This Row],[50D EMA]])/Table2[[#This Row],[50D EMA]]</f>
        <v>0.10980570612482052</v>
      </c>
      <c r="U136" s="2">
        <f>(Table2[[#This Row],[Close Price]]-Table2[[#This Row],[200D EMA]])/Table2[[#This Row],[200D EMA]]</f>
        <v>0.37354592682013504</v>
      </c>
      <c r="V136">
        <v>0.83561610648956297</v>
      </c>
      <c r="W136">
        <v>1878.7</v>
      </c>
      <c r="X136">
        <v>1932</v>
      </c>
      <c r="Y136">
        <v>1878.7</v>
      </c>
      <c r="Z136">
        <v>1932</v>
      </c>
      <c r="AA136">
        <v>1750.55</v>
      </c>
      <c r="AB136">
        <v>1944.9</v>
      </c>
      <c r="AC136" s="2">
        <f>(Table2[[#This Row],[Close Price]]/Table2[[#This Row],[Day Low]])-1</f>
        <v>1.9960611060840794E-3</v>
      </c>
      <c r="AD136" s="2">
        <f>(Table2[[#This Row],[Day High]]/Table2[[#This Row],[Close Price]])-1</f>
        <v>2.6322080267736192E-2</v>
      </c>
      <c r="AE136" s="2">
        <f>(Table2[[#This Row],[Close Price]]/Table2[[#This Row],[Current Week Low]])-1</f>
        <v>1.9960611060840794E-3</v>
      </c>
      <c r="AF136" s="2">
        <f>(Table2[[#This Row],[Current Week High]]/Table2[[#This Row],[Close Price]])-1</f>
        <v>2.6322080267736192E-2</v>
      </c>
      <c r="AG136" s="2">
        <f>(Table2[[#This Row],[Close Price]]/Table2[[#This Row],[Current Month Low]])-1</f>
        <v>7.5347747850675661E-2</v>
      </c>
      <c r="AH136" s="2">
        <f>(Table2[[#This Row],[Current Month High]]/Table2[[#This Row],[Close Price]])-1</f>
        <v>3.317485192169789E-2</v>
      </c>
      <c r="AI136">
        <v>3.3174851921697801</v>
      </c>
      <c r="AJ136">
        <v>133.35192760629701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0.12</v>
      </c>
      <c r="AM136" t="s">
        <v>10439</v>
      </c>
      <c r="AN136">
        <v>5.57</v>
      </c>
      <c r="AO136" t="s">
        <v>10439</v>
      </c>
      <c r="AP136">
        <v>4.2399184964146998E-2</v>
      </c>
      <c r="AQ136">
        <f>(Table2[[#This Row],[Sharpe Ratio]]-AVERAGE(Table2[Sharpe Ratio]))/_xlfn.STDEV.P(Table2[Sharpe Ratio])</f>
        <v>-0.25548614827622429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3.3839756738158067</v>
      </c>
      <c r="AS136">
        <f>_xlfn.RANK.AVG(Table2[[#This Row],[1Y Return vs Nifty Z-Score]],Table2[1Y Return vs Nifty Z-Score])</f>
        <v>103</v>
      </c>
      <c r="AT136">
        <f>_xlfn.RANK.AVG(Table2[[#This Row],[6M Return vs Nifty Z-Score]],Table2[6M Return vs Nifty Z-Score])</f>
        <v>79</v>
      </c>
      <c r="AU136">
        <f>_xlfn.RANK.AVG(Table2[[#This Row],[Sharpe Ratio Z-Score]],Table2[Sharpe Ratio Z-Score])</f>
        <v>402</v>
      </c>
      <c r="AV136">
        <f>(Table2[[#This Row],[Rank 1Y]]+Table2[[#This Row],[Rank 6M]]+Table2[[#This Row],[Rank Sharpe]])/3</f>
        <v>194.66666666666666</v>
      </c>
    </row>
    <row r="137" spans="1:48" x14ac:dyDescent="0.3">
      <c r="A137" t="s">
        <v>586</v>
      </c>
      <c r="B137" t="s">
        <v>587</v>
      </c>
      <c r="C137" t="s">
        <v>10395</v>
      </c>
      <c r="D137" t="s">
        <v>218</v>
      </c>
      <c r="E137">
        <v>34076.690785439998</v>
      </c>
      <c r="F137">
        <v>6945.9</v>
      </c>
      <c r="G137">
        <v>102.230962835011</v>
      </c>
      <c r="H137">
        <f>(Table2[[#This Row],[1Y Return vs Nifty]]-AVERAGE(Table2[1Y Return vs Nifty]))/_xlfn.STDEV.P(Table2[1Y Return vs Nifty])</f>
        <v>1.273117936896645</v>
      </c>
      <c r="I137">
        <v>3.2488984949007098</v>
      </c>
      <c r="J137">
        <f>(Table2[[#This Row],[1M Return vs Nifty]]-AVERAGE(Table2[1M Return vs Nifty]))/_xlfn.STDEV.P(Table2[1M Return vs Nifty])</f>
        <v>0.61928596031797478</v>
      </c>
      <c r="K137">
        <v>5.2547118241590001</v>
      </c>
      <c r="L137">
        <f>(Table2[[#This Row],[6M Return vs Nifty]]-AVERAGE(Table2[6M Return vs Nifty]))/_xlfn.STDEV.P(Table2[6M Return vs Nifty])</f>
        <v>-0.24089510171875125</v>
      </c>
      <c r="M137">
        <v>-6.92382936772034</v>
      </c>
      <c r="N137">
        <f>(Table2[[#This Row],[1W Return vs Nifty]]-AVERAGE(Table2[1W Return vs Nifty]))/_xlfn.STDEV.P(Table2[1W Return vs Nifty])</f>
        <v>-0.76143013955376782</v>
      </c>
      <c r="O137">
        <v>6847.73</v>
      </c>
      <c r="P137">
        <v>6688.3570459558296</v>
      </c>
      <c r="Q137">
        <v>5957.6127239408797</v>
      </c>
      <c r="R137">
        <v>38.779790420889398</v>
      </c>
      <c r="S137" s="2">
        <f>(Table2[[#This Row],[Close Price]]-Table2[[#This Row],[20D EMA]])/Table2[[#This Row],[20D EMA]]</f>
        <v>1.4336137668979367E-2</v>
      </c>
      <c r="T137" s="2">
        <f>(Table2[[#This Row],[Close Price]]-Table2[[#This Row],[50D EMA]])/Table2[[#This Row],[50D EMA]]</f>
        <v>3.8506161120673954E-2</v>
      </c>
      <c r="U137" s="2">
        <f>(Table2[[#This Row],[Close Price]]-Table2[[#This Row],[200D EMA]])/Table2[[#This Row],[200D EMA]]</f>
        <v>0.16588645852853981</v>
      </c>
      <c r="V137">
        <v>0.64916943079842004</v>
      </c>
      <c r="W137">
        <v>6745.35</v>
      </c>
      <c r="X137">
        <v>7244</v>
      </c>
      <c r="Y137">
        <v>6745.35</v>
      </c>
      <c r="Z137">
        <v>7244</v>
      </c>
      <c r="AA137">
        <v>6570</v>
      </c>
      <c r="AB137">
        <v>7472.7</v>
      </c>
      <c r="AC137" s="2">
        <f>(Table2[[#This Row],[Close Price]]/Table2[[#This Row],[Day Low]])-1</f>
        <v>2.9731592875091639E-2</v>
      </c>
      <c r="AD137" s="2">
        <f>(Table2[[#This Row],[Day High]]/Table2[[#This Row],[Close Price]])-1</f>
        <v>4.2917404512014423E-2</v>
      </c>
      <c r="AE137" s="2">
        <f>(Table2[[#This Row],[Close Price]]/Table2[[#This Row],[Current Week Low]])-1</f>
        <v>2.9731592875091639E-2</v>
      </c>
      <c r="AF137" s="2">
        <f>(Table2[[#This Row],[Current Week High]]/Table2[[#This Row],[Close Price]])-1</f>
        <v>4.2917404512014423E-2</v>
      </c>
      <c r="AG137" s="2">
        <f>(Table2[[#This Row],[Close Price]]/Table2[[#This Row],[Current Month Low]])-1</f>
        <v>5.7214611872146159E-2</v>
      </c>
      <c r="AH137" s="2">
        <f>(Table2[[#This Row],[Current Month High]]/Table2[[#This Row],[Close Price]])-1</f>
        <v>7.5843303243640081E-2</v>
      </c>
      <c r="AI137">
        <v>40.469197656171197</v>
      </c>
      <c r="AJ137">
        <v>147.35670661134901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0.01</v>
      </c>
      <c r="AM137" t="s">
        <v>10439</v>
      </c>
      <c r="AN137">
        <v>-4.63</v>
      </c>
      <c r="AO137" t="s">
        <v>10438</v>
      </c>
      <c r="AP137">
        <v>0.14856738714912501</v>
      </c>
      <c r="AQ137">
        <f>(Table2[[#This Row],[Sharpe Ratio]]-AVERAGE(Table2[Sharpe Ratio]))/_xlfn.STDEV.P(Table2[Sharpe Ratio])</f>
        <v>0.97349558169367489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1.8635742376357758</v>
      </c>
      <c r="AS137">
        <f>_xlfn.RANK.AVG(Table2[[#This Row],[1Y Return vs Nifty Z-Score]],Table2[1Y Return vs Nifty Z-Score])</f>
        <v>75</v>
      </c>
      <c r="AT137">
        <f>_xlfn.RANK.AVG(Table2[[#This Row],[6M Return vs Nifty Z-Score]],Table2[6M Return vs Nifty Z-Score])</f>
        <v>390</v>
      </c>
      <c r="AU137">
        <f>_xlfn.RANK.AVG(Table2[[#This Row],[Sharpe Ratio Z-Score]],Table2[Sharpe Ratio Z-Score])</f>
        <v>120</v>
      </c>
      <c r="AV137">
        <f>(Table2[[#This Row],[Rank 1Y]]+Table2[[#This Row],[Rank 6M]]+Table2[[#This Row],[Rank Sharpe]])/3</f>
        <v>195</v>
      </c>
    </row>
    <row r="138" spans="1:48" x14ac:dyDescent="0.3">
      <c r="A138" t="s">
        <v>1209</v>
      </c>
      <c r="B138" t="s">
        <v>1210</v>
      </c>
      <c r="C138" t="s">
        <v>10398</v>
      </c>
      <c r="D138" t="s">
        <v>46</v>
      </c>
      <c r="E138">
        <v>10093.375816125001</v>
      </c>
      <c r="F138">
        <v>1529.7</v>
      </c>
      <c r="G138">
        <v>32.121133885137901</v>
      </c>
      <c r="H138">
        <f>(Table2[[#This Row],[1Y Return vs Nifty]]-AVERAGE(Table2[1Y Return vs Nifty]))/_xlfn.STDEV.P(Table2[1Y Return vs Nifty])</f>
        <v>0.1270736972580257</v>
      </c>
      <c r="I138">
        <v>-7.93991417858508</v>
      </c>
      <c r="J138">
        <f>(Table2[[#This Row],[1M Return vs Nifty]]-AVERAGE(Table2[1M Return vs Nifty]))/_xlfn.STDEV.P(Table2[1M Return vs Nifty])</f>
        <v>-0.46129583833785937</v>
      </c>
      <c r="K138">
        <v>50.057148957334299</v>
      </c>
      <c r="L138">
        <f>(Table2[[#This Row],[6M Return vs Nifty]]-AVERAGE(Table2[6M Return vs Nifty]))/_xlfn.STDEV.P(Table2[6M Return vs Nifty])</f>
        <v>1.1101125250451069</v>
      </c>
      <c r="M138">
        <v>-6.2571173845404999</v>
      </c>
      <c r="N138">
        <f>(Table2[[#This Row],[1W Return vs Nifty]]-AVERAGE(Table2[1W Return vs Nifty]))/_xlfn.STDEV.P(Table2[1W Return vs Nifty])</f>
        <v>-0.63386665835889988</v>
      </c>
      <c r="O138">
        <v>1548.99</v>
      </c>
      <c r="P138">
        <v>1561.71151716792</v>
      </c>
      <c r="Q138">
        <v>1333.7505142724399</v>
      </c>
      <c r="R138">
        <v>50.113414342568802</v>
      </c>
      <c r="S138" s="2">
        <f>(Table2[[#This Row],[Close Price]]-Table2[[#This Row],[20D EMA]])/Table2[[#This Row],[20D EMA]]</f>
        <v>-1.2453276005655274E-2</v>
      </c>
      <c r="T138" s="2">
        <f>(Table2[[#This Row],[Close Price]]-Table2[[#This Row],[50D EMA]])/Table2[[#This Row],[50D EMA]]</f>
        <v>-2.0497714729011598E-2</v>
      </c>
      <c r="U138" s="2">
        <f>(Table2[[#This Row],[Close Price]]-Table2[[#This Row],[200D EMA]])/Table2[[#This Row],[200D EMA]]</f>
        <v>0.14691614633374706</v>
      </c>
      <c r="V138">
        <v>1.1468390123173</v>
      </c>
      <c r="W138">
        <v>1521.2</v>
      </c>
      <c r="X138">
        <v>1559</v>
      </c>
      <c r="Y138">
        <v>1521.2</v>
      </c>
      <c r="Z138">
        <v>1559</v>
      </c>
      <c r="AA138">
        <v>1440</v>
      </c>
      <c r="AB138">
        <v>1643.75</v>
      </c>
      <c r="AC138" s="2">
        <f>(Table2[[#This Row],[Close Price]]/Table2[[#This Row],[Day Low]])-1</f>
        <v>5.5876939258481251E-3</v>
      </c>
      <c r="AD138" s="2">
        <f>(Table2[[#This Row],[Day High]]/Table2[[#This Row],[Close Price]])-1</f>
        <v>1.9154082499836633E-2</v>
      </c>
      <c r="AE138" s="2">
        <f>(Table2[[#This Row],[Close Price]]/Table2[[#This Row],[Current Week Low]])-1</f>
        <v>5.5876939258481251E-3</v>
      </c>
      <c r="AF138" s="2">
        <f>(Table2[[#This Row],[Current Week High]]/Table2[[#This Row],[Close Price]])-1</f>
        <v>1.9154082499836633E-2</v>
      </c>
      <c r="AG138" s="2">
        <f>(Table2[[#This Row],[Close Price]]/Table2[[#This Row],[Current Month Low]])-1</f>
        <v>6.2291666666666634E-2</v>
      </c>
      <c r="AH138" s="2">
        <f>(Table2[[#This Row],[Current Month High]]/Table2[[#This Row],[Close Price]])-1</f>
        <v>7.4557102699875699E-2</v>
      </c>
      <c r="AI138">
        <v>22.893377786494</v>
      </c>
      <c r="AJ138">
        <v>90.001242081728904</v>
      </c>
      <c r="AK138" t="str">
        <f>IF(AND(Table2[[#This Row],[20D EMA]]&gt;Table2[[#This Row],[50D EMA]],Table2[[#This Row],[50D EMA]]&gt;Table2[[#This Row],[200D EMA]]),"Uptrend","Downtrend/NoTrend")</f>
        <v>Downtrend/NoTrend</v>
      </c>
      <c r="AL138">
        <v>-0.17</v>
      </c>
      <c r="AM138" t="s">
        <v>10438</v>
      </c>
      <c r="AN138">
        <v>0.46</v>
      </c>
      <c r="AO138" t="s">
        <v>10439</v>
      </c>
      <c r="AP138">
        <v>0.101532497991072</v>
      </c>
      <c r="AQ138">
        <f>(Table2[[#This Row],[Sharpe Ratio]]-AVERAGE(Table2[Sharpe Ratio]))/_xlfn.STDEV.P(Table2[Sharpe Ratio])</f>
        <v>0.42902917596428214</v>
      </c>
      <c r="AR1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8">
        <f>_xlfn.RANK.AVG(Table2[[#This Row],[1Y Return vs Nifty Z-Score]],Table2[1Y Return vs Nifty Z-Score])</f>
        <v>264</v>
      </c>
      <c r="AT138">
        <f>_xlfn.RANK.AVG(Table2[[#This Row],[6M Return vs Nifty Z-Score]],Table2[6M Return vs Nifty Z-Score])</f>
        <v>92</v>
      </c>
      <c r="AU138">
        <f>_xlfn.RANK.AVG(Table2[[#This Row],[Sharpe Ratio Z-Score]],Table2[Sharpe Ratio Z-Score])</f>
        <v>234</v>
      </c>
      <c r="AV138">
        <f>(Table2[[#This Row],[Rank 1Y]]+Table2[[#This Row],[Rank 6M]]+Table2[[#This Row],[Rank Sharpe]])/3</f>
        <v>196.66666666666666</v>
      </c>
    </row>
    <row r="139" spans="1:48" x14ac:dyDescent="0.3">
      <c r="A139" t="s">
        <v>1477</v>
      </c>
      <c r="B139" t="s">
        <v>1478</v>
      </c>
      <c r="C139" t="s">
        <v>10398</v>
      </c>
      <c r="D139" t="s">
        <v>46</v>
      </c>
      <c r="E139">
        <v>7240.2861790399902</v>
      </c>
      <c r="F139">
        <v>44.62</v>
      </c>
      <c r="G139">
        <v>42.569230450644099</v>
      </c>
      <c r="H139">
        <f>(Table2[[#This Row],[1Y Return vs Nifty]]-AVERAGE(Table2[1Y Return vs Nifty]))/_xlfn.STDEV.P(Table2[1Y Return vs Nifty])</f>
        <v>0.29786260180160318</v>
      </c>
      <c r="I139">
        <v>-16.5362167894049</v>
      </c>
      <c r="J139">
        <f>(Table2[[#This Row],[1M Return vs Nifty]]-AVERAGE(Table2[1M Return vs Nifty]))/_xlfn.STDEV.P(Table2[1M Return vs Nifty])</f>
        <v>-1.2915008304190791</v>
      </c>
      <c r="K139">
        <v>22.925935421363398</v>
      </c>
      <c r="L139">
        <f>(Table2[[#This Row],[6M Return vs Nifty]]-AVERAGE(Table2[6M Return vs Nifty]))/_xlfn.STDEV.P(Table2[6M Return vs Nifty])</f>
        <v>0.29197675485251595</v>
      </c>
      <c r="M139">
        <v>-6.6433948052787501</v>
      </c>
      <c r="N139">
        <f>(Table2[[#This Row],[1W Return vs Nifty]]-AVERAGE(Table2[1W Return vs Nifty]))/_xlfn.STDEV.P(Table2[1W Return vs Nifty])</f>
        <v>-0.70777397327070402</v>
      </c>
      <c r="O139">
        <v>45.31</v>
      </c>
      <c r="P139">
        <v>46.374358328767002</v>
      </c>
      <c r="Q139">
        <v>40.395668339966598</v>
      </c>
      <c r="R139">
        <v>36.148074377045397</v>
      </c>
      <c r="S139" s="2">
        <f>(Table2[[#This Row],[Close Price]]-Table2[[#This Row],[20D EMA]])/Table2[[#This Row],[20D EMA]]</f>
        <v>-1.5228426395939193E-2</v>
      </c>
      <c r="T139" s="2">
        <f>(Table2[[#This Row],[Close Price]]-Table2[[#This Row],[50D EMA]])/Table2[[#This Row],[50D EMA]]</f>
        <v>-3.7830352634307798E-2</v>
      </c>
      <c r="U139" s="2">
        <f>(Table2[[#This Row],[Close Price]]-Table2[[#This Row],[200D EMA]])/Table2[[#This Row],[200D EMA]]</f>
        <v>0.10457387719103381</v>
      </c>
      <c r="V139">
        <v>0.43897849348131801</v>
      </c>
      <c r="W139">
        <v>43.17</v>
      </c>
      <c r="X139">
        <v>44.99</v>
      </c>
      <c r="Y139">
        <v>43.17</v>
      </c>
      <c r="Z139">
        <v>44.99</v>
      </c>
      <c r="AA139">
        <v>41.4</v>
      </c>
      <c r="AB139">
        <v>48.6</v>
      </c>
      <c r="AC139" s="2">
        <f>(Table2[[#This Row],[Close Price]]/Table2[[#This Row],[Day Low]])-1</f>
        <v>3.3588139911975734E-2</v>
      </c>
      <c r="AD139" s="2">
        <f>(Table2[[#This Row],[Day High]]/Table2[[#This Row],[Close Price]])-1</f>
        <v>8.2922456297624958E-3</v>
      </c>
      <c r="AE139" s="2">
        <f>(Table2[[#This Row],[Close Price]]/Table2[[#This Row],[Current Week Low]])-1</f>
        <v>3.3588139911975734E-2</v>
      </c>
      <c r="AF139" s="2">
        <f>(Table2[[#This Row],[Current Week High]]/Table2[[#This Row],[Close Price]])-1</f>
        <v>8.2922456297624958E-3</v>
      </c>
      <c r="AG139" s="2">
        <f>(Table2[[#This Row],[Close Price]]/Table2[[#This Row],[Current Month Low]])-1</f>
        <v>7.7777777777777724E-2</v>
      </c>
      <c r="AH139" s="2">
        <f>(Table2[[#This Row],[Current Month High]]/Table2[[#This Row],[Close Price]])-1</f>
        <v>8.9197669206633856E-2</v>
      </c>
      <c r="AI139">
        <v>28.865979381443299</v>
      </c>
      <c r="AJ139">
        <v>96.952384161390995</v>
      </c>
      <c r="AK139" t="str">
        <f>IF(AND(Table2[[#This Row],[20D EMA]]&gt;Table2[[#This Row],[50D EMA]],Table2[[#This Row],[50D EMA]]&gt;Table2[[#This Row],[200D EMA]]),"Uptrend","Downtrend/NoTrend")</f>
        <v>Downtrend/NoTrend</v>
      </c>
      <c r="AL139">
        <v>-0.11</v>
      </c>
      <c r="AM139" t="s">
        <v>10438</v>
      </c>
      <c r="AN139">
        <v>-7.25</v>
      </c>
      <c r="AO139" t="s">
        <v>10438</v>
      </c>
      <c r="AP139">
        <v>0.133143873339017</v>
      </c>
      <c r="AQ139">
        <f>(Table2[[#This Row],[Sharpe Ratio]]-AVERAGE(Table2[Sharpe Ratio]))/_xlfn.STDEV.P(Table2[Sharpe Ratio])</f>
        <v>0.79495609157840208</v>
      </c>
      <c r="AR1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9">
        <f>_xlfn.RANK.AVG(Table2[[#This Row],[1Y Return vs Nifty Z-Score]],Table2[1Y Return vs Nifty Z-Score])</f>
        <v>222</v>
      </c>
      <c r="AT139">
        <f>_xlfn.RANK.AVG(Table2[[#This Row],[6M Return vs Nifty Z-Score]],Table2[6M Return vs Nifty Z-Score])</f>
        <v>225</v>
      </c>
      <c r="AU139">
        <f>_xlfn.RANK.AVG(Table2[[#This Row],[Sharpe Ratio Z-Score]],Table2[Sharpe Ratio Z-Score])</f>
        <v>146</v>
      </c>
      <c r="AV139">
        <f>(Table2[[#This Row],[Rank 1Y]]+Table2[[#This Row],[Rank 6M]]+Table2[[#This Row],[Rank Sharpe]])/3</f>
        <v>197.66666666666666</v>
      </c>
    </row>
    <row r="140" spans="1:48" x14ac:dyDescent="0.3">
      <c r="A140" t="s">
        <v>1194</v>
      </c>
      <c r="B140" t="s">
        <v>1195</v>
      </c>
      <c r="C140" t="s">
        <v>10400</v>
      </c>
      <c r="D140" t="s">
        <v>89</v>
      </c>
      <c r="E140">
        <v>10274.408044825001</v>
      </c>
      <c r="F140">
        <v>814.55</v>
      </c>
      <c r="G140">
        <v>165.14934166031301</v>
      </c>
      <c r="H140">
        <f>(Table2[[#This Row],[1Y Return vs Nifty]]-AVERAGE(Table2[1Y Return vs Nifty]))/_xlfn.STDEV.P(Table2[1Y Return vs Nifty])</f>
        <v>2.3016077606514975</v>
      </c>
      <c r="I140">
        <v>-21.077699178705299</v>
      </c>
      <c r="J140">
        <f>(Table2[[#This Row],[1M Return vs Nifty]]-AVERAGE(Table2[1M Return vs Nifty]))/_xlfn.STDEV.P(Table2[1M Return vs Nifty])</f>
        <v>-1.7301035090056305</v>
      </c>
      <c r="K140">
        <v>-9.7932588692855802</v>
      </c>
      <c r="L140">
        <f>(Table2[[#This Row],[6M Return vs Nifty]]-AVERAGE(Table2[6M Return vs Nifty]))/_xlfn.STDEV.P(Table2[6M Return vs Nifty])</f>
        <v>-0.69466334458759182</v>
      </c>
      <c r="M140">
        <v>-8.9975491949512492</v>
      </c>
      <c r="N140">
        <f>(Table2[[#This Row],[1W Return vs Nifty]]-AVERAGE(Table2[1W Return vs Nifty]))/_xlfn.STDEV.P(Table2[1W Return vs Nifty])</f>
        <v>-1.1581995495210695</v>
      </c>
      <c r="O140">
        <v>847.4</v>
      </c>
      <c r="P140">
        <v>890.25081567075097</v>
      </c>
      <c r="Q140">
        <v>782.24103375492996</v>
      </c>
      <c r="R140">
        <v>19.6088921116935</v>
      </c>
      <c r="S140" s="2">
        <f>(Table2[[#This Row],[Close Price]]-Table2[[#This Row],[20D EMA]])/Table2[[#This Row],[20D EMA]]</f>
        <v>-3.8765636063252326E-2</v>
      </c>
      <c r="T140" s="2">
        <f>(Table2[[#This Row],[Close Price]]-Table2[[#This Row],[50D EMA]])/Table2[[#This Row],[50D EMA]]</f>
        <v>-8.503313261635706E-2</v>
      </c>
      <c r="U140" s="2">
        <f>(Table2[[#This Row],[Close Price]]-Table2[[#This Row],[200D EMA]])/Table2[[#This Row],[200D EMA]]</f>
        <v>4.1303082874571045E-2</v>
      </c>
      <c r="V140">
        <v>0.91953666658867705</v>
      </c>
      <c r="W140">
        <v>790</v>
      </c>
      <c r="X140">
        <v>821</v>
      </c>
      <c r="Y140">
        <v>790</v>
      </c>
      <c r="Z140">
        <v>821</v>
      </c>
      <c r="AA140">
        <v>764.6</v>
      </c>
      <c r="AB140">
        <v>919.1</v>
      </c>
      <c r="AC140" s="2">
        <f>(Table2[[#This Row],[Close Price]]/Table2[[#This Row],[Day Low]])-1</f>
        <v>3.1075949367088462E-2</v>
      </c>
      <c r="AD140" s="2">
        <f>(Table2[[#This Row],[Day High]]/Table2[[#This Row],[Close Price]])-1</f>
        <v>7.9184825977534068E-3</v>
      </c>
      <c r="AE140" s="2">
        <f>(Table2[[#This Row],[Close Price]]/Table2[[#This Row],[Current Week Low]])-1</f>
        <v>3.1075949367088462E-2</v>
      </c>
      <c r="AF140" s="2">
        <f>(Table2[[#This Row],[Current Week High]]/Table2[[#This Row],[Close Price]])-1</f>
        <v>7.9184825977534068E-3</v>
      </c>
      <c r="AG140" s="2">
        <f>(Table2[[#This Row],[Close Price]]/Table2[[#This Row],[Current Month Low]])-1</f>
        <v>6.5328276222861525E-2</v>
      </c>
      <c r="AH140" s="2">
        <f>(Table2[[#This Row],[Current Month High]]/Table2[[#This Row],[Close Price]])-1</f>
        <v>0.1283530783868394</v>
      </c>
      <c r="AI140">
        <v>37.253698361058198</v>
      </c>
      <c r="AJ140">
        <v>214.49806949806899</v>
      </c>
      <c r="AK140" t="str">
        <f>IF(AND(Table2[[#This Row],[20D EMA]]&gt;Table2[[#This Row],[50D EMA]],Table2[[#This Row],[50D EMA]]&gt;Table2[[#This Row],[200D EMA]]),"Uptrend","Downtrend/NoTrend")</f>
        <v>Downtrend/NoTrend</v>
      </c>
      <c r="AL140">
        <v>-0.12</v>
      </c>
      <c r="AM140" t="s">
        <v>10438</v>
      </c>
      <c r="AN140">
        <v>-8.0500000000000007</v>
      </c>
      <c r="AO140" t="s">
        <v>10438</v>
      </c>
      <c r="AP140">
        <v>0.28690993791633301</v>
      </c>
      <c r="AQ140">
        <f>(Table2[[#This Row],[Sharpe Ratio]]-AVERAGE(Table2[Sharpe Ratio]))/_xlfn.STDEV.P(Table2[Sharpe Ratio])</f>
        <v>2.5749210920748657</v>
      </c>
      <c r="AR1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0">
        <f>_xlfn.RANK.AVG(Table2[[#This Row],[1Y Return vs Nifty Z-Score]],Table2[1Y Return vs Nifty Z-Score])</f>
        <v>32</v>
      </c>
      <c r="AT140">
        <f>_xlfn.RANK.AVG(Table2[[#This Row],[6M Return vs Nifty Z-Score]],Table2[6M Return vs Nifty Z-Score])</f>
        <v>561</v>
      </c>
      <c r="AU140">
        <f>_xlfn.RANK.AVG(Table2[[#This Row],[Sharpe Ratio Z-Score]],Table2[Sharpe Ratio Z-Score])</f>
        <v>3</v>
      </c>
      <c r="AV140">
        <f>(Table2[[#This Row],[Rank 1Y]]+Table2[[#This Row],[Rank 6M]]+Table2[[#This Row],[Rank Sharpe]])/3</f>
        <v>198.66666666666666</v>
      </c>
    </row>
    <row r="141" spans="1:48" x14ac:dyDescent="0.3">
      <c r="A141" t="s">
        <v>1499</v>
      </c>
      <c r="B141" t="s">
        <v>1500</v>
      </c>
      <c r="C141" t="s">
        <v>10408</v>
      </c>
      <c r="D141" t="s">
        <v>161</v>
      </c>
      <c r="E141">
        <v>7079.8708575000001</v>
      </c>
      <c r="F141">
        <v>1040.5999999999999</v>
      </c>
      <c r="G141">
        <v>86.381123142960206</v>
      </c>
      <c r="H141">
        <f>(Table2[[#This Row],[1Y Return vs Nifty]]-AVERAGE(Table2[1Y Return vs Nifty]))/_xlfn.STDEV.P(Table2[1Y Return vs Nifty])</f>
        <v>1.0140299067253313</v>
      </c>
      <c r="I141">
        <v>-7.18807410702279</v>
      </c>
      <c r="J141">
        <f>(Table2[[#This Row],[1M Return vs Nifty]]-AVERAGE(Table2[1M Return vs Nifty]))/_xlfn.STDEV.P(Table2[1M Return vs Nifty])</f>
        <v>-0.38868539069353342</v>
      </c>
      <c r="K141">
        <v>53.2016339469846</v>
      </c>
      <c r="L141">
        <f>(Table2[[#This Row],[6M Return vs Nifty]]-AVERAGE(Table2[6M Return vs Nifty]))/_xlfn.STDEV.P(Table2[6M Return vs Nifty])</f>
        <v>1.2049337775281848</v>
      </c>
      <c r="M141">
        <v>9.7722768919109804E-2</v>
      </c>
      <c r="N141">
        <f>(Table2[[#This Row],[1W Return vs Nifty]]-AVERAGE(Table2[1W Return vs Nifty]))/_xlfn.STDEV.P(Table2[1W Return vs Nifty])</f>
        <v>0.58201899071240404</v>
      </c>
      <c r="O141">
        <v>1010.35</v>
      </c>
      <c r="P141">
        <v>971.54875681616795</v>
      </c>
      <c r="Q141">
        <v>782.11741115850896</v>
      </c>
      <c r="R141">
        <v>54.079876407344102</v>
      </c>
      <c r="S141" s="2">
        <f>(Table2[[#This Row],[Close Price]]-Table2[[#This Row],[20D EMA]])/Table2[[#This Row],[20D EMA]]</f>
        <v>2.9940119760478928E-2</v>
      </c>
      <c r="T141" s="2">
        <f>(Table2[[#This Row],[Close Price]]-Table2[[#This Row],[50D EMA]])/Table2[[#This Row],[50D EMA]]</f>
        <v>7.1073368885898866E-2</v>
      </c>
      <c r="U141" s="2">
        <f>(Table2[[#This Row],[Close Price]]-Table2[[#This Row],[200D EMA]])/Table2[[#This Row],[200D EMA]]</f>
        <v>0.33049077434373242</v>
      </c>
      <c r="V141">
        <v>0.84905306619242704</v>
      </c>
      <c r="W141">
        <v>1021</v>
      </c>
      <c r="X141">
        <v>1053</v>
      </c>
      <c r="Y141">
        <v>1021</v>
      </c>
      <c r="Z141">
        <v>1053</v>
      </c>
      <c r="AA141">
        <v>948.35</v>
      </c>
      <c r="AB141">
        <v>1078.9000000000001</v>
      </c>
      <c r="AC141" s="2">
        <f>(Table2[[#This Row],[Close Price]]/Table2[[#This Row],[Day Low]])-1</f>
        <v>1.9196865817825648E-2</v>
      </c>
      <c r="AD141" s="2">
        <f>(Table2[[#This Row],[Day High]]/Table2[[#This Row],[Close Price]])-1</f>
        <v>1.1916202191043723E-2</v>
      </c>
      <c r="AE141" s="2">
        <f>(Table2[[#This Row],[Close Price]]/Table2[[#This Row],[Current Week Low]])-1</f>
        <v>1.9196865817825648E-2</v>
      </c>
      <c r="AF141" s="2">
        <f>(Table2[[#This Row],[Current Week High]]/Table2[[#This Row],[Close Price]])-1</f>
        <v>1.1916202191043723E-2</v>
      </c>
      <c r="AG141" s="2">
        <f>(Table2[[#This Row],[Close Price]]/Table2[[#This Row],[Current Month Low]])-1</f>
        <v>9.727421310697526E-2</v>
      </c>
      <c r="AH141" s="2">
        <f>(Table2[[#This Row],[Current Month High]]/Table2[[#This Row],[Close Price]])-1</f>
        <v>3.680568902556236E-2</v>
      </c>
      <c r="AI141">
        <v>3.9784739573322998</v>
      </c>
      <c r="AJ141">
        <v>138.06909174102</v>
      </c>
      <c r="AK141" t="str">
        <f>IF(AND(Table2[[#This Row],[20D EMA]]&gt;Table2[[#This Row],[50D EMA]],Table2[[#This Row],[50D EMA]]&gt;Table2[[#This Row],[200D EMA]]),"Uptrend","Downtrend/NoTrend")</f>
        <v>Uptrend</v>
      </c>
      <c r="AL141">
        <v>0.1</v>
      </c>
      <c r="AM141" t="s">
        <v>10439</v>
      </c>
      <c r="AN141">
        <v>-1.07</v>
      </c>
      <c r="AO141" t="s">
        <v>10438</v>
      </c>
      <c r="AP141">
        <v>3.526801642039E-2</v>
      </c>
      <c r="AQ141">
        <f>(Table2[[#This Row],[Sharpe Ratio]]-AVERAGE(Table2[Sharpe Ratio]))/_xlfn.STDEV.P(Table2[Sharpe Ratio])</f>
        <v>-0.33803511937346165</v>
      </c>
      <c r="AR1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2.0742621648989248</v>
      </c>
      <c r="AS141">
        <f>_xlfn.RANK.AVG(Table2[[#This Row],[1Y Return vs Nifty Z-Score]],Table2[1Y Return vs Nifty Z-Score])</f>
        <v>95</v>
      </c>
      <c r="AT141">
        <f>_xlfn.RANK.AVG(Table2[[#This Row],[6M Return vs Nifty Z-Score]],Table2[6M Return vs Nifty Z-Score])</f>
        <v>81</v>
      </c>
      <c r="AU141">
        <f>_xlfn.RANK.AVG(Table2[[#This Row],[Sharpe Ratio Z-Score]],Table2[Sharpe Ratio Z-Score])</f>
        <v>424</v>
      </c>
      <c r="AV141">
        <f>(Table2[[#This Row],[Rank 1Y]]+Table2[[#This Row],[Rank 6M]]+Table2[[#This Row],[Rank Sharpe]])/3</f>
        <v>200</v>
      </c>
    </row>
    <row r="142" spans="1:48" x14ac:dyDescent="0.3">
      <c r="A142" t="s">
        <v>198</v>
      </c>
      <c r="B142" t="s">
        <v>199</v>
      </c>
      <c r="C142" t="s">
        <v>10400</v>
      </c>
      <c r="D142" t="s">
        <v>57</v>
      </c>
      <c r="E142">
        <v>136475.51922868</v>
      </c>
      <c r="F142">
        <v>792.05</v>
      </c>
      <c r="G142">
        <v>56.225747236845002</v>
      </c>
      <c r="H142">
        <f>(Table2[[#This Row],[1Y Return vs Nifty]]-AVERAGE(Table2[1Y Return vs Nifty]))/_xlfn.STDEV.P(Table2[1Y Return vs Nifty])</f>
        <v>0.52109766927757351</v>
      </c>
      <c r="I142">
        <v>4.3305836795654802</v>
      </c>
      <c r="J142">
        <f>(Table2[[#This Row],[1M Return vs Nifty]]-AVERAGE(Table2[1M Return vs Nifty]))/_xlfn.STDEV.P(Table2[1M Return vs Nifty])</f>
        <v>0.72375185464778657</v>
      </c>
      <c r="K142">
        <v>36.947011711701002</v>
      </c>
      <c r="L142">
        <f>(Table2[[#This Row],[6M Return vs Nifty]]-AVERAGE(Table2[6M Return vs Nifty]))/_xlfn.STDEV.P(Table2[6M Return vs Nifty])</f>
        <v>0.71477922310613262</v>
      </c>
      <c r="M142">
        <v>-1.57029638771941</v>
      </c>
      <c r="N142">
        <f>(Table2[[#This Row],[1W Return vs Nifty]]-AVERAGE(Table2[1W Return vs Nifty]))/_xlfn.STDEV.P(Table2[1W Return vs Nifty])</f>
        <v>0.26287318909398322</v>
      </c>
      <c r="O142">
        <v>742.94</v>
      </c>
      <c r="P142">
        <v>717.89677161942404</v>
      </c>
      <c r="Q142">
        <v>605.49292617844196</v>
      </c>
      <c r="R142">
        <v>70.023174091733395</v>
      </c>
      <c r="S142" s="2">
        <f>(Table2[[#This Row],[Close Price]]-Table2[[#This Row],[20D EMA]])/Table2[[#This Row],[20D EMA]]</f>
        <v>6.6102242442188999E-2</v>
      </c>
      <c r="T142" s="2">
        <f>(Table2[[#This Row],[Close Price]]-Table2[[#This Row],[50D EMA]])/Table2[[#This Row],[50D EMA]]</f>
        <v>0.10329232740983335</v>
      </c>
      <c r="U142" s="2">
        <f>(Table2[[#This Row],[Close Price]]-Table2[[#This Row],[200D EMA]])/Table2[[#This Row],[200D EMA]]</f>
        <v>0.3081077676646195</v>
      </c>
      <c r="V142">
        <v>1.25392077415472</v>
      </c>
      <c r="W142">
        <v>774.85</v>
      </c>
      <c r="X142">
        <v>795</v>
      </c>
      <c r="Y142">
        <v>774.85</v>
      </c>
      <c r="Z142">
        <v>795</v>
      </c>
      <c r="AA142">
        <v>676.25</v>
      </c>
      <c r="AB142">
        <v>795</v>
      </c>
      <c r="AC142" s="2">
        <f>(Table2[[#This Row],[Close Price]]/Table2[[#This Row],[Day Low]])-1</f>
        <v>2.2197844744143991E-2</v>
      </c>
      <c r="AD142" s="2">
        <f>(Table2[[#This Row],[Day High]]/Table2[[#This Row],[Close Price]])-1</f>
        <v>3.724512341392705E-3</v>
      </c>
      <c r="AE142" s="2">
        <f>(Table2[[#This Row],[Close Price]]/Table2[[#This Row],[Current Week Low]])-1</f>
        <v>2.2197844744143991E-2</v>
      </c>
      <c r="AF142" s="2">
        <f>(Table2[[#This Row],[Current Week High]]/Table2[[#This Row],[Close Price]])-1</f>
        <v>3.724512341392705E-3</v>
      </c>
      <c r="AG142" s="2">
        <f>(Table2[[#This Row],[Close Price]]/Table2[[#This Row],[Current Month Low]])-1</f>
        <v>0.17123844731977811</v>
      </c>
      <c r="AH142" s="2">
        <f>(Table2[[#This Row],[Current Month High]]/Table2[[#This Row],[Close Price]])-1</f>
        <v>3.724512341392705E-3</v>
      </c>
      <c r="AI142">
        <v>0.37245123413927</v>
      </c>
      <c r="AJ142">
        <v>127.92805755395599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0.05</v>
      </c>
      <c r="AM142" t="s">
        <v>10439</v>
      </c>
      <c r="AN142">
        <v>10.86</v>
      </c>
      <c r="AO142" t="s">
        <v>10439</v>
      </c>
      <c r="AP142">
        <v>8.0916526945684006E-2</v>
      </c>
      <c r="AQ142">
        <f>(Table2[[#This Row],[Sharpe Ratio]]-AVERAGE(Table2[Sharpe Ratio]))/_xlfn.STDEV.P(Table2[Sharpe Ratio])</f>
        <v>0.190382846470768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2.4128847825962438</v>
      </c>
      <c r="AS142">
        <f>_xlfn.RANK.AVG(Table2[[#This Row],[1Y Return vs Nifty Z-Score]],Table2[1Y Return vs Nifty Z-Score])</f>
        <v>167</v>
      </c>
      <c r="AT142">
        <f>_xlfn.RANK.AVG(Table2[[#This Row],[6M Return vs Nifty Z-Score]],Table2[6M Return vs Nifty Z-Score])</f>
        <v>140</v>
      </c>
      <c r="AU142">
        <f>_xlfn.RANK.AVG(Table2[[#This Row],[Sharpe Ratio Z-Score]],Table2[Sharpe Ratio Z-Score])</f>
        <v>300</v>
      </c>
      <c r="AV142">
        <f>(Table2[[#This Row],[Rank 1Y]]+Table2[[#This Row],[Rank 6M]]+Table2[[#This Row],[Rank Sharpe]])/3</f>
        <v>202.33333333333334</v>
      </c>
    </row>
    <row r="143" spans="1:48" x14ac:dyDescent="0.3">
      <c r="A143" t="s">
        <v>1888</v>
      </c>
      <c r="B143" t="s">
        <v>1889</v>
      </c>
      <c r="C143" t="s">
        <v>10408</v>
      </c>
      <c r="D143" t="s">
        <v>278</v>
      </c>
      <c r="E143">
        <v>3889.8480525</v>
      </c>
      <c r="F143">
        <v>1310</v>
      </c>
      <c r="G143">
        <v>54.541371018248697</v>
      </c>
      <c r="H143">
        <f>(Table2[[#This Row],[1Y Return vs Nifty]]-AVERAGE(Table2[1Y Return vs Nifty]))/_xlfn.STDEV.P(Table2[1Y Return vs Nifty])</f>
        <v>0.49356415947416565</v>
      </c>
      <c r="I143">
        <v>-6.4770661543118599</v>
      </c>
      <c r="J143">
        <f>(Table2[[#This Row],[1M Return vs Nifty]]-AVERAGE(Table2[1M Return vs Nifty]))/_xlfn.STDEV.P(Table2[1M Return vs Nifty])</f>
        <v>-0.32001838599699128</v>
      </c>
      <c r="K143">
        <v>54.268418187884301</v>
      </c>
      <c r="L143">
        <f>(Table2[[#This Row],[6M Return vs Nifty]]-AVERAGE(Table2[6M Return vs Nifty]))/_xlfn.STDEV.P(Table2[6M Return vs Nifty])</f>
        <v>1.2371024214187596</v>
      </c>
      <c r="M143">
        <v>-2.2234252521064501</v>
      </c>
      <c r="N143">
        <f>(Table2[[#This Row],[1W Return vs Nifty]]-AVERAGE(Table2[1W Return vs Nifty]))/_xlfn.STDEV.P(Table2[1W Return vs Nifty])</f>
        <v>0.13790859611832651</v>
      </c>
      <c r="O143">
        <v>1260.95</v>
      </c>
      <c r="P143">
        <v>1197.0476071755299</v>
      </c>
      <c r="Q143">
        <v>972.93433270039498</v>
      </c>
      <c r="R143">
        <v>51.9769256460402</v>
      </c>
      <c r="S143" s="2">
        <f>(Table2[[#This Row],[Close Price]]-Table2[[#This Row],[20D EMA]])/Table2[[#This Row],[20D EMA]]</f>
        <v>3.8899242634521554E-2</v>
      </c>
      <c r="T143" s="2">
        <f>(Table2[[#This Row],[Close Price]]-Table2[[#This Row],[50D EMA]])/Table2[[#This Row],[50D EMA]]</f>
        <v>9.4359148414309632E-2</v>
      </c>
      <c r="U143" s="2">
        <f>(Table2[[#This Row],[Close Price]]-Table2[[#This Row],[200D EMA]])/Table2[[#This Row],[200D EMA]]</f>
        <v>0.34644236098038994</v>
      </c>
      <c r="V143">
        <v>0.32763746166850399</v>
      </c>
      <c r="W143">
        <v>1319.95</v>
      </c>
      <c r="X143">
        <v>1280.9000000000001</v>
      </c>
      <c r="Y143">
        <v>1333</v>
      </c>
      <c r="Z143">
        <v>1280.9000000000001</v>
      </c>
      <c r="AA143">
        <v>1333</v>
      </c>
      <c r="AB143">
        <v>1191.05</v>
      </c>
      <c r="AC143" s="2">
        <f>(Table2[[#This Row],[Close Price]]/Table2[[#This Row],[Day Low]])-1</f>
        <v>-7.538164324406238E-3</v>
      </c>
      <c r="AD143" s="2">
        <f>(Table2[[#This Row],[Day High]]/Table2[[#This Row],[Close Price]])-1</f>
        <v>-2.2213740458015163E-2</v>
      </c>
      <c r="AE143" s="2">
        <f>(Table2[[#This Row],[Close Price]]/Table2[[#This Row],[Current Week Low]])-1</f>
        <v>-1.7254313578394576E-2</v>
      </c>
      <c r="AF143" s="2">
        <f>(Table2[[#This Row],[Current Week High]]/Table2[[#This Row],[Close Price]])-1</f>
        <v>-2.2213740458015163E-2</v>
      </c>
      <c r="AG143" s="2">
        <f>(Table2[[#This Row],[Close Price]]/Table2[[#This Row],[Current Month Low]])-1</f>
        <v>-1.7254313578394576E-2</v>
      </c>
      <c r="AH143" s="2">
        <f>(Table2[[#This Row],[Current Month High]]/Table2[[#This Row],[Close Price]])-1</f>
        <v>-9.0801526717557257E-2</v>
      </c>
      <c r="AI143">
        <v>6.8625954198473202</v>
      </c>
      <c r="AJ143">
        <v>110.797328827741</v>
      </c>
      <c r="AK143" t="str">
        <f>IF(AND(Table2[[#This Row],[20D EMA]]&gt;Table2[[#This Row],[50D EMA]],Table2[[#This Row],[50D EMA]]&gt;Table2[[#This Row],[200D EMA]]),"Uptrend","Downtrend/NoTrend")</f>
        <v>Uptrend</v>
      </c>
      <c r="AL143">
        <v>0.41</v>
      </c>
      <c r="AM143" t="s">
        <v>10439</v>
      </c>
      <c r="AN143">
        <v>-0.66</v>
      </c>
      <c r="AO143" t="s">
        <v>10438</v>
      </c>
      <c r="AP143">
        <v>5.9776953756544002E-2</v>
      </c>
      <c r="AQ143">
        <f>(Table2[[#This Row],[Sharpe Ratio]]-AVERAGE(Table2[Sharpe Ratio]))/_xlfn.STDEV.P(Table2[Sharpe Ratio])</f>
        <v>-5.432459600385435E-2</v>
      </c>
      <c r="AR1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1.4942321950104063</v>
      </c>
      <c r="AS143">
        <f>_xlfn.RANK.AVG(Table2[[#This Row],[1Y Return vs Nifty Z-Score]],Table2[1Y Return vs Nifty Z-Score])</f>
        <v>173</v>
      </c>
      <c r="AT143">
        <f>_xlfn.RANK.AVG(Table2[[#This Row],[6M Return vs Nifty Z-Score]],Table2[6M Return vs Nifty Z-Score])</f>
        <v>77</v>
      </c>
      <c r="AU143">
        <f>_xlfn.RANK.AVG(Table2[[#This Row],[Sharpe Ratio Z-Score]],Table2[Sharpe Ratio Z-Score])</f>
        <v>362</v>
      </c>
      <c r="AV143">
        <f>(Table2[[#This Row],[Rank 1Y]]+Table2[[#This Row],[Rank 6M]]+Table2[[#This Row],[Rank Sharpe]])/3</f>
        <v>204</v>
      </c>
    </row>
    <row r="144" spans="1:48" x14ac:dyDescent="0.3">
      <c r="A144" t="s">
        <v>1267</v>
      </c>
      <c r="B144" t="s">
        <v>1268</v>
      </c>
      <c r="C144" t="s">
        <v>10405</v>
      </c>
      <c r="D144" t="s">
        <v>290</v>
      </c>
      <c r="E144">
        <v>9415.6669471999994</v>
      </c>
      <c r="F144">
        <v>570.70000000000005</v>
      </c>
      <c r="G144">
        <v>31.144654211619098</v>
      </c>
      <c r="H144">
        <f>(Table2[[#This Row],[1Y Return vs Nifty]]-AVERAGE(Table2[1Y Return vs Nifty]))/_xlfn.STDEV.P(Table2[1Y Return vs Nifty])</f>
        <v>0.11111175694633921</v>
      </c>
      <c r="I144">
        <v>-4.4086701940105302</v>
      </c>
      <c r="J144">
        <f>(Table2[[#This Row],[1M Return vs Nifty]]-AVERAGE(Table2[1M Return vs Nifty]))/_xlfn.STDEV.P(Table2[1M Return vs Nifty])</f>
        <v>-0.12025893945523836</v>
      </c>
      <c r="K144">
        <v>30.193575003507402</v>
      </c>
      <c r="L144">
        <f>(Table2[[#This Row],[6M Return vs Nifty]]-AVERAGE(Table2[6M Return vs Nifty]))/_xlfn.STDEV.P(Table2[6M Return vs Nifty])</f>
        <v>0.51113082620049954</v>
      </c>
      <c r="M144">
        <v>0.12641489967372399</v>
      </c>
      <c r="N144">
        <f>(Table2[[#This Row],[1W Return vs Nifty]]-AVERAGE(Table2[1W Return vs Nifty]))/_xlfn.STDEV.P(Table2[1W Return vs Nifty])</f>
        <v>0.58750871967227736</v>
      </c>
      <c r="O144">
        <v>557.05999999999995</v>
      </c>
      <c r="P144">
        <v>542.20323104890201</v>
      </c>
      <c r="Q144">
        <v>464.58201602635501</v>
      </c>
      <c r="R144">
        <v>63.750178266151899</v>
      </c>
      <c r="S144" s="2">
        <f>(Table2[[#This Row],[Close Price]]-Table2[[#This Row],[20D EMA]])/Table2[[#This Row],[20D EMA]]</f>
        <v>2.4485692744049298E-2</v>
      </c>
      <c r="T144" s="2">
        <f>(Table2[[#This Row],[Close Price]]-Table2[[#This Row],[50D EMA]])/Table2[[#This Row],[50D EMA]]</f>
        <v>5.2557357314102528E-2</v>
      </c>
      <c r="U144" s="2">
        <f>(Table2[[#This Row],[Close Price]]-Table2[[#This Row],[200D EMA]])/Table2[[#This Row],[200D EMA]]</f>
        <v>0.228416039177085</v>
      </c>
      <c r="V144">
        <v>0.79204039734480702</v>
      </c>
      <c r="W144">
        <v>570</v>
      </c>
      <c r="X144">
        <v>589.95000000000005</v>
      </c>
      <c r="Y144">
        <v>570</v>
      </c>
      <c r="Z144">
        <v>589.95000000000005</v>
      </c>
      <c r="AA144">
        <v>520.65</v>
      </c>
      <c r="AB144">
        <v>601</v>
      </c>
      <c r="AC144" s="2">
        <f>(Table2[[#This Row],[Close Price]]/Table2[[#This Row],[Day Low]])-1</f>
        <v>1.2280701754385781E-3</v>
      </c>
      <c r="AD144" s="2">
        <f>(Table2[[#This Row],[Day High]]/Table2[[#This Row],[Close Price]])-1</f>
        <v>3.3730506395654558E-2</v>
      </c>
      <c r="AE144" s="2">
        <f>(Table2[[#This Row],[Close Price]]/Table2[[#This Row],[Current Week Low]])-1</f>
        <v>1.2280701754385781E-3</v>
      </c>
      <c r="AF144" s="2">
        <f>(Table2[[#This Row],[Current Week High]]/Table2[[#This Row],[Close Price]])-1</f>
        <v>3.3730506395654558E-2</v>
      </c>
      <c r="AG144" s="2">
        <f>(Table2[[#This Row],[Close Price]]/Table2[[#This Row],[Current Month Low]])-1</f>
        <v>9.6129837702871646E-2</v>
      </c>
      <c r="AH144" s="2">
        <f>(Table2[[#This Row],[Current Month High]]/Table2[[#This Row],[Close Price]])-1</f>
        <v>5.3092693183809381E-2</v>
      </c>
      <c r="AI144">
        <v>5.4669703872437303</v>
      </c>
      <c r="AJ144">
        <v>65.852949723917405</v>
      </c>
      <c r="AK144" t="str">
        <f>IF(AND(Table2[[#This Row],[20D EMA]]&gt;Table2[[#This Row],[50D EMA]],Table2[[#This Row],[50D EMA]]&gt;Table2[[#This Row],[200D EMA]]),"Uptrend","Downtrend/NoTrend")</f>
        <v>Uptrend</v>
      </c>
      <c r="AL144">
        <v>0.01</v>
      </c>
      <c r="AM144" t="s">
        <v>10439</v>
      </c>
      <c r="AN144">
        <v>7.36</v>
      </c>
      <c r="AO144" t="s">
        <v>10439</v>
      </c>
      <c r="AP144">
        <v>0.124265697016528</v>
      </c>
      <c r="AQ144">
        <f>(Table2[[#This Row],[Sharpe Ratio]]-AVERAGE(Table2[Sharpe Ratio]))/_xlfn.STDEV.P(Table2[Sharpe Ratio])</f>
        <v>0.69218411022018156</v>
      </c>
      <c r="AR1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1.7816764735840596</v>
      </c>
      <c r="AS144">
        <f>_xlfn.RANK.AVG(Table2[[#This Row],[1Y Return vs Nifty Z-Score]],Table2[1Y Return vs Nifty Z-Score])</f>
        <v>268</v>
      </c>
      <c r="AT144">
        <f>_xlfn.RANK.AVG(Table2[[#This Row],[6M Return vs Nifty Z-Score]],Table2[6M Return vs Nifty Z-Score])</f>
        <v>166</v>
      </c>
      <c r="AU144">
        <f>_xlfn.RANK.AVG(Table2[[#This Row],[Sharpe Ratio Z-Score]],Table2[Sharpe Ratio Z-Score])</f>
        <v>181</v>
      </c>
      <c r="AV144">
        <f>(Table2[[#This Row],[Rank 1Y]]+Table2[[#This Row],[Rank 6M]]+Table2[[#This Row],[Rank Sharpe]])/3</f>
        <v>205</v>
      </c>
    </row>
    <row r="145" spans="1:48" x14ac:dyDescent="0.3">
      <c r="A145" t="s">
        <v>486</v>
      </c>
      <c r="B145" t="s">
        <v>487</v>
      </c>
      <c r="C145" t="s">
        <v>10399</v>
      </c>
      <c r="D145" t="s">
        <v>266</v>
      </c>
      <c r="E145">
        <v>45735.364605839997</v>
      </c>
      <c r="F145">
        <v>598.54999999999995</v>
      </c>
      <c r="G145">
        <v>48.334966903788597</v>
      </c>
      <c r="H145">
        <f>(Table2[[#This Row],[1Y Return vs Nifty]]-AVERAGE(Table2[1Y Return vs Nifty]))/_xlfn.STDEV.P(Table2[1Y Return vs Nifty])</f>
        <v>0.39211171278039436</v>
      </c>
      <c r="I145">
        <v>9.8388450783165204</v>
      </c>
      <c r="J145">
        <f>(Table2[[#This Row],[1M Return vs Nifty]]-AVERAGE(Table2[1M Return vs Nifty]))/_xlfn.STDEV.P(Table2[1M Return vs Nifty])</f>
        <v>1.2557231355535523</v>
      </c>
      <c r="K145">
        <v>28.226358712229899</v>
      </c>
      <c r="L145">
        <f>(Table2[[#This Row],[6M Return vs Nifty]]-AVERAGE(Table2[6M Return vs Nifty]))/_xlfn.STDEV.P(Table2[6M Return vs Nifty])</f>
        <v>0.45180985209567731</v>
      </c>
      <c r="M145">
        <v>0.63848537359241497</v>
      </c>
      <c r="N145">
        <f>(Table2[[#This Row],[1W Return vs Nifty]]-AVERAGE(Table2[1W Return vs Nifty]))/_xlfn.STDEV.P(Table2[1W Return vs Nifty])</f>
        <v>0.68548429821014512</v>
      </c>
      <c r="O145">
        <v>571.51</v>
      </c>
      <c r="P145">
        <v>538.75017852782003</v>
      </c>
      <c r="Q145">
        <v>463.106767883374</v>
      </c>
      <c r="R145">
        <v>72.413625243094799</v>
      </c>
      <c r="S145" s="2">
        <f>(Table2[[#This Row],[Close Price]]-Table2[[#This Row],[20D EMA]])/Table2[[#This Row],[20D EMA]]</f>
        <v>4.7313257860754777E-2</v>
      </c>
      <c r="T145" s="2">
        <f>(Table2[[#This Row],[Close Price]]-Table2[[#This Row],[50D EMA]])/Table2[[#This Row],[50D EMA]]</f>
        <v>0.11099731165860204</v>
      </c>
      <c r="U145" s="2">
        <f>(Table2[[#This Row],[Close Price]]-Table2[[#This Row],[200D EMA]])/Table2[[#This Row],[200D EMA]]</f>
        <v>0.29246653581779475</v>
      </c>
      <c r="V145">
        <v>0.66139144597146005</v>
      </c>
      <c r="W145">
        <v>594.20000000000005</v>
      </c>
      <c r="X145">
        <v>621.65</v>
      </c>
      <c r="Y145">
        <v>594.20000000000005</v>
      </c>
      <c r="Z145">
        <v>621.65</v>
      </c>
      <c r="AA145">
        <v>537.4</v>
      </c>
      <c r="AB145">
        <v>622.85</v>
      </c>
      <c r="AC145" s="2">
        <f>(Table2[[#This Row],[Close Price]]/Table2[[#This Row],[Day Low]])-1</f>
        <v>7.3207674183775051E-3</v>
      </c>
      <c r="AD145" s="2">
        <f>(Table2[[#This Row],[Day High]]/Table2[[#This Row],[Close Price]])-1</f>
        <v>3.8593267062066783E-2</v>
      </c>
      <c r="AE145" s="2">
        <f>(Table2[[#This Row],[Close Price]]/Table2[[#This Row],[Current Week Low]])-1</f>
        <v>7.3207674183775051E-3</v>
      </c>
      <c r="AF145" s="2">
        <f>(Table2[[#This Row],[Current Week High]]/Table2[[#This Row],[Close Price]])-1</f>
        <v>3.8593267062066783E-2</v>
      </c>
      <c r="AG145" s="2">
        <f>(Table2[[#This Row],[Close Price]]/Table2[[#This Row],[Current Month Low]])-1</f>
        <v>0.11378861183475997</v>
      </c>
      <c r="AH145" s="2">
        <f>(Table2[[#This Row],[Current Month High]]/Table2[[#This Row],[Close Price]])-1</f>
        <v>4.0598112104252015E-2</v>
      </c>
      <c r="AI145">
        <v>4.0598112104251998</v>
      </c>
      <c r="AJ145">
        <v>90.742511153600901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0.11</v>
      </c>
      <c r="AM145" t="s">
        <v>10439</v>
      </c>
      <c r="AN145">
        <v>6.66</v>
      </c>
      <c r="AO145" t="s">
        <v>10439</v>
      </c>
      <c r="AP145">
        <v>0.10002392296566399</v>
      </c>
      <c r="AQ145">
        <f>(Table2[[#This Row],[Sharpe Ratio]]-AVERAGE(Table2[Sharpe Ratio]))/_xlfn.STDEV.P(Table2[Sharpe Ratio])</f>
        <v>0.41156621524384857</v>
      </c>
      <c r="AR1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3.196695213883618</v>
      </c>
      <c r="AS145">
        <f>_xlfn.RANK.AVG(Table2[[#This Row],[1Y Return vs Nifty Z-Score]],Table2[1Y Return vs Nifty Z-Score])</f>
        <v>195</v>
      </c>
      <c r="AT145">
        <f>_xlfn.RANK.AVG(Table2[[#This Row],[6M Return vs Nifty Z-Score]],Table2[6M Return vs Nifty Z-Score])</f>
        <v>181</v>
      </c>
      <c r="AU145">
        <f>_xlfn.RANK.AVG(Table2[[#This Row],[Sharpe Ratio Z-Score]],Table2[Sharpe Ratio Z-Score])</f>
        <v>240</v>
      </c>
      <c r="AV145">
        <f>(Table2[[#This Row],[Rank 1Y]]+Table2[[#This Row],[Rank 6M]]+Table2[[#This Row],[Rank Sharpe]])/3</f>
        <v>205.33333333333334</v>
      </c>
    </row>
    <row r="146" spans="1:48" x14ac:dyDescent="0.3">
      <c r="A146" t="s">
        <v>279</v>
      </c>
      <c r="B146" t="s">
        <v>280</v>
      </c>
      <c r="C146" t="s">
        <v>10402</v>
      </c>
      <c r="D146" t="s">
        <v>281</v>
      </c>
      <c r="E146">
        <v>100031.699752425</v>
      </c>
      <c r="F146">
        <v>714.8</v>
      </c>
      <c r="G146">
        <v>43.096178518137798</v>
      </c>
      <c r="H146">
        <f>(Table2[[#This Row],[1Y Return vs Nifty]]-AVERAGE(Table2[1Y Return vs Nifty]))/_xlfn.STDEV.P(Table2[1Y Return vs Nifty])</f>
        <v>0.30647631269471681</v>
      </c>
      <c r="I146">
        <v>4.5764604714729904</v>
      </c>
      <c r="J146">
        <f>(Table2[[#This Row],[1M Return vs Nifty]]-AVERAGE(Table2[1M Return vs Nifty]))/_xlfn.STDEV.P(Table2[1M Return vs Nifty])</f>
        <v>0.74749789399982181</v>
      </c>
      <c r="K146">
        <v>8.2464115715706008</v>
      </c>
      <c r="L146">
        <f>(Table2[[#This Row],[6M Return vs Nifty]]-AVERAGE(Table2[6M Return vs Nifty]))/_xlfn.STDEV.P(Table2[6M Return vs Nifty])</f>
        <v>-0.15068105457380915</v>
      </c>
      <c r="M146">
        <v>-0.61213401674624801</v>
      </c>
      <c r="N146">
        <f>(Table2[[#This Row],[1W Return vs Nifty]]-AVERAGE(Table2[1W Return vs Nifty]))/_xlfn.STDEV.P(Table2[1W Return vs Nifty])</f>
        <v>0.44620051884784989</v>
      </c>
      <c r="O146">
        <v>677.77</v>
      </c>
      <c r="P146">
        <v>650.977051051074</v>
      </c>
      <c r="Q146">
        <v>572.65443053606703</v>
      </c>
      <c r="R146">
        <v>67.089744012464195</v>
      </c>
      <c r="S146" s="2">
        <f>(Table2[[#This Row],[Close Price]]-Table2[[#This Row],[20D EMA]])/Table2[[#This Row],[20D EMA]]</f>
        <v>5.4635053189134919E-2</v>
      </c>
      <c r="T146" s="2">
        <f>(Table2[[#This Row],[Close Price]]-Table2[[#This Row],[50D EMA]])/Table2[[#This Row],[50D EMA]]</f>
        <v>9.8041780191600897E-2</v>
      </c>
      <c r="U146" s="2">
        <f>(Table2[[#This Row],[Close Price]]-Table2[[#This Row],[200D EMA]])/Table2[[#This Row],[200D EMA]]</f>
        <v>0.24822224693323192</v>
      </c>
      <c r="V146">
        <v>0.77272615199297401</v>
      </c>
      <c r="W146">
        <v>698.35</v>
      </c>
      <c r="X146">
        <v>716.35</v>
      </c>
      <c r="Y146">
        <v>698.35</v>
      </c>
      <c r="Z146">
        <v>716.35</v>
      </c>
      <c r="AA146">
        <v>647.1</v>
      </c>
      <c r="AB146">
        <v>716.35</v>
      </c>
      <c r="AC146" s="2">
        <f>(Table2[[#This Row],[Close Price]]/Table2[[#This Row],[Day Low]])-1</f>
        <v>2.3555523734517081E-2</v>
      </c>
      <c r="AD146" s="2">
        <f>(Table2[[#This Row],[Day High]]/Table2[[#This Row],[Close Price]])-1</f>
        <v>2.1684387241187597E-3</v>
      </c>
      <c r="AE146" s="2">
        <f>(Table2[[#This Row],[Close Price]]/Table2[[#This Row],[Current Week Low]])-1</f>
        <v>2.3555523734517081E-2</v>
      </c>
      <c r="AF146" s="2">
        <f>(Table2[[#This Row],[Current Week High]]/Table2[[#This Row],[Close Price]])-1</f>
        <v>2.1684387241187597E-3</v>
      </c>
      <c r="AG146" s="2">
        <f>(Table2[[#This Row],[Close Price]]/Table2[[#This Row],[Current Month Low]])-1</f>
        <v>0.10462061505176923</v>
      </c>
      <c r="AH146" s="2">
        <f>(Table2[[#This Row],[Current Month High]]/Table2[[#This Row],[Close Price]])-1</f>
        <v>2.1684387241187597E-3</v>
      </c>
      <c r="AI146">
        <v>0.216843872411875</v>
      </c>
      <c r="AJ146">
        <v>92.357373519913807</v>
      </c>
      <c r="AK146" t="str">
        <f>IF(AND(Table2[[#This Row],[20D EMA]]&gt;Table2[[#This Row],[50D EMA]],Table2[[#This Row],[50D EMA]]&gt;Table2[[#This Row],[200D EMA]]),"Uptrend","Downtrend/NoTrend")</f>
        <v>Uptrend</v>
      </c>
      <c r="AL146">
        <v>0.08</v>
      </c>
      <c r="AM146" t="s">
        <v>10439</v>
      </c>
      <c r="AN146">
        <v>6.61</v>
      </c>
      <c r="AO146" t="s">
        <v>10439</v>
      </c>
      <c r="AP146">
        <v>0.20085456282077199</v>
      </c>
      <c r="AQ146">
        <f>(Table2[[#This Row],[Sharpe Ratio]]-AVERAGE(Table2[Sharpe Ratio]))/_xlfn.STDEV.P(Table2[Sharpe Ratio])</f>
        <v>1.5787613984795696</v>
      </c>
      <c r="AR1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2.9282550694481491</v>
      </c>
      <c r="AS146">
        <f>_xlfn.RANK.AVG(Table2[[#This Row],[1Y Return vs Nifty Z-Score]],Table2[1Y Return vs Nifty Z-Score])</f>
        <v>219</v>
      </c>
      <c r="AT146">
        <f>_xlfn.RANK.AVG(Table2[[#This Row],[6M Return vs Nifty Z-Score]],Table2[6M Return vs Nifty Z-Score])</f>
        <v>359</v>
      </c>
      <c r="AU146">
        <f>_xlfn.RANK.AVG(Table2[[#This Row],[Sharpe Ratio Z-Score]],Table2[Sharpe Ratio Z-Score])</f>
        <v>39</v>
      </c>
      <c r="AV146">
        <f>(Table2[[#This Row],[Rank 1Y]]+Table2[[#This Row],[Rank 6M]]+Table2[[#This Row],[Rank Sharpe]])/3</f>
        <v>205.66666666666666</v>
      </c>
    </row>
    <row r="147" spans="1:48" x14ac:dyDescent="0.3">
      <c r="A147" t="s">
        <v>288</v>
      </c>
      <c r="B147" t="s">
        <v>289</v>
      </c>
      <c r="C147" t="s">
        <v>10394</v>
      </c>
      <c r="D147" t="s">
        <v>290</v>
      </c>
      <c r="E147">
        <v>98642.129993440001</v>
      </c>
      <c r="F147">
        <v>11430.9</v>
      </c>
      <c r="G147">
        <v>144.71697110730199</v>
      </c>
      <c r="H147">
        <f>(Table2[[#This Row],[1Y Return vs Nifty]]-AVERAGE(Table2[1Y Return vs Nifty]))/_xlfn.STDEV.P(Table2[1Y Return vs Nifty])</f>
        <v>1.9676117871171419</v>
      </c>
      <c r="I147">
        <v>-2.3338696031133299</v>
      </c>
      <c r="J147">
        <f>(Table2[[#This Row],[1M Return vs Nifty]]-AVERAGE(Table2[1M Return vs Nifty]))/_xlfn.STDEV.P(Table2[1M Return vs Nifty])</f>
        <v>8.0119047002319213E-2</v>
      </c>
      <c r="K147">
        <v>13.037174290138999</v>
      </c>
      <c r="L147">
        <f>(Table2[[#This Row],[6M Return vs Nifty]]-AVERAGE(Table2[6M Return vs Nifty]))/_xlfn.STDEV.P(Table2[6M Return vs Nifty])</f>
        <v>-6.2166596668362792E-3</v>
      </c>
      <c r="M147">
        <v>-9.1813305185684797</v>
      </c>
      <c r="N147">
        <f>(Table2[[#This Row],[1W Return vs Nifty]]-AVERAGE(Table2[1W Return vs Nifty]))/_xlfn.STDEV.P(Table2[1W Return vs Nifty])</f>
        <v>-1.1933628374334913</v>
      </c>
      <c r="O147">
        <v>11347.17</v>
      </c>
      <c r="P147">
        <v>10876.067459759</v>
      </c>
      <c r="Q147">
        <v>8612.1476485668609</v>
      </c>
      <c r="R147">
        <v>48.553875137474698</v>
      </c>
      <c r="S147" s="2">
        <f>(Table2[[#This Row],[Close Price]]-Table2[[#This Row],[20D EMA]])/Table2[[#This Row],[20D EMA]]</f>
        <v>7.3789323681587183E-3</v>
      </c>
      <c r="T147" s="2">
        <f>(Table2[[#This Row],[Close Price]]-Table2[[#This Row],[50D EMA]])/Table2[[#This Row],[50D EMA]]</f>
        <v>5.1014076760176101E-2</v>
      </c>
      <c r="U147" s="2">
        <f>(Table2[[#This Row],[Close Price]]-Table2[[#This Row],[200D EMA]])/Table2[[#This Row],[200D EMA]]</f>
        <v>0.32729958501143491</v>
      </c>
      <c r="V147">
        <v>1.2443064461031601</v>
      </c>
      <c r="W147">
        <v>11271.6</v>
      </c>
      <c r="X147">
        <v>11533.3</v>
      </c>
      <c r="Y147">
        <v>11271.6</v>
      </c>
      <c r="Z147">
        <v>11533.3</v>
      </c>
      <c r="AA147">
        <v>10651.25</v>
      </c>
      <c r="AB147">
        <v>12619</v>
      </c>
      <c r="AC147" s="2">
        <f>(Table2[[#This Row],[Close Price]]/Table2[[#This Row],[Day Low]])-1</f>
        <v>1.4132864899393027E-2</v>
      </c>
      <c r="AD147" s="2">
        <f>(Table2[[#This Row],[Day High]]/Table2[[#This Row],[Close Price]])-1</f>
        <v>8.9581747718900928E-3</v>
      </c>
      <c r="AE147" s="2">
        <f>(Table2[[#This Row],[Close Price]]/Table2[[#This Row],[Current Week Low]])-1</f>
        <v>1.4132864899393027E-2</v>
      </c>
      <c r="AF147" s="2">
        <f>(Table2[[#This Row],[Current Week High]]/Table2[[#This Row],[Close Price]])-1</f>
        <v>8.9581747718900928E-3</v>
      </c>
      <c r="AG147" s="2">
        <f>(Table2[[#This Row],[Close Price]]/Table2[[#This Row],[Current Month Low]])-1</f>
        <v>7.319798145757539E-2</v>
      </c>
      <c r="AH147" s="2">
        <f>(Table2[[#This Row],[Current Month High]]/Table2[[#This Row],[Close Price]])-1</f>
        <v>0.10393757271955839</v>
      </c>
      <c r="AI147">
        <v>10.393757271955799</v>
      </c>
      <c r="AJ147">
        <v>195.46370967741899</v>
      </c>
      <c r="AK147" t="str">
        <f>IF(AND(Table2[[#This Row],[20D EMA]]&gt;Table2[[#This Row],[50D EMA]],Table2[[#This Row],[50D EMA]]&gt;Table2[[#This Row],[200D EMA]]),"Uptrend","Downtrend/NoTrend")</f>
        <v>Uptrend</v>
      </c>
      <c r="AL147">
        <v>-0.02</v>
      </c>
      <c r="AM147" t="s">
        <v>10438</v>
      </c>
      <c r="AN147">
        <v>1.45</v>
      </c>
      <c r="AO147" t="s">
        <v>10439</v>
      </c>
      <c r="AP147">
        <v>9.3779375357840006E-2</v>
      </c>
      <c r="AQ147">
        <f>(Table2[[#This Row],[Sharpe Ratio]]-AVERAGE(Table2[Sharpe Ratio]))/_xlfn.STDEV.P(Table2[Sharpe Ratio])</f>
        <v>0.33928058956685286</v>
      </c>
      <c r="AR1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1.1874319265859861</v>
      </c>
      <c r="AS147">
        <f>_xlfn.RANK.AVG(Table2[[#This Row],[1Y Return vs Nifty Z-Score]],Table2[1Y Return vs Nifty Z-Score])</f>
        <v>40</v>
      </c>
      <c r="AT147">
        <f>_xlfn.RANK.AVG(Table2[[#This Row],[6M Return vs Nifty Z-Score]],Table2[6M Return vs Nifty Z-Score])</f>
        <v>319</v>
      </c>
      <c r="AU147">
        <f>_xlfn.RANK.AVG(Table2[[#This Row],[Sharpe Ratio Z-Score]],Table2[Sharpe Ratio Z-Score])</f>
        <v>258</v>
      </c>
      <c r="AV147">
        <f>(Table2[[#This Row],[Rank 1Y]]+Table2[[#This Row],[Rank 6M]]+Table2[[#This Row],[Rank Sharpe]])/3</f>
        <v>205.66666666666666</v>
      </c>
    </row>
    <row r="148" spans="1:48" x14ac:dyDescent="0.3">
      <c r="A148" t="s">
        <v>264</v>
      </c>
      <c r="B148" t="s">
        <v>265</v>
      </c>
      <c r="C148" t="s">
        <v>10399</v>
      </c>
      <c r="D148" t="s">
        <v>266</v>
      </c>
      <c r="E148">
        <v>103818.842600135</v>
      </c>
      <c r="F148">
        <v>1054.2</v>
      </c>
      <c r="G148">
        <v>57.710541150121699</v>
      </c>
      <c r="H148">
        <f>(Table2[[#This Row],[1Y Return vs Nifty]]-AVERAGE(Table2[1Y Return vs Nifty]))/_xlfn.STDEV.P(Table2[1Y Return vs Nifty])</f>
        <v>0.54536872423304728</v>
      </c>
      <c r="I148">
        <v>18.229260534597401</v>
      </c>
      <c r="J148">
        <f>(Table2[[#This Row],[1M Return vs Nifty]]-AVERAGE(Table2[1M Return vs Nifty]))/_xlfn.STDEV.P(Table2[1M Return vs Nifty])</f>
        <v>2.066044166908624</v>
      </c>
      <c r="K148">
        <v>18.5758731853191</v>
      </c>
      <c r="L148">
        <f>(Table2[[#This Row],[6M Return vs Nifty]]-AVERAGE(Table2[6M Return vs Nifty]))/_xlfn.STDEV.P(Table2[6M Return vs Nifty])</f>
        <v>0.16080158595882393</v>
      </c>
      <c r="M148">
        <v>13.110625581533901</v>
      </c>
      <c r="N148">
        <f>(Table2[[#This Row],[1W Return vs Nifty]]-AVERAGE(Table2[1W Return vs Nifty]))/_xlfn.STDEV.P(Table2[1W Return vs Nifty])</f>
        <v>3.0718065228196028</v>
      </c>
      <c r="O148">
        <v>937.61</v>
      </c>
      <c r="P148">
        <v>907.04555439527303</v>
      </c>
      <c r="Q148">
        <v>816.03953620049106</v>
      </c>
      <c r="R148">
        <v>91.189864969953604</v>
      </c>
      <c r="S148" s="2">
        <f>(Table2[[#This Row],[Close Price]]-Table2[[#This Row],[20D EMA]])/Table2[[#This Row],[20D EMA]]</f>
        <v>0.12434807649235827</v>
      </c>
      <c r="T148" s="2">
        <f>(Table2[[#This Row],[Close Price]]-Table2[[#This Row],[50D EMA]])/Table2[[#This Row],[50D EMA]]</f>
        <v>0.16223490087312631</v>
      </c>
      <c r="U148" s="2">
        <f>(Table2[[#This Row],[Close Price]]-Table2[[#This Row],[200D EMA]])/Table2[[#This Row],[200D EMA]]</f>
        <v>0.29184917302952323</v>
      </c>
      <c r="V148">
        <v>1.6084062124458101</v>
      </c>
      <c r="W148">
        <v>1028</v>
      </c>
      <c r="X148">
        <v>1067.25</v>
      </c>
      <c r="Y148">
        <v>1028</v>
      </c>
      <c r="Z148">
        <v>1067.25</v>
      </c>
      <c r="AA148">
        <v>860.25</v>
      </c>
      <c r="AB148">
        <v>1090</v>
      </c>
      <c r="AC148" s="2">
        <f>(Table2[[#This Row],[Close Price]]/Table2[[#This Row],[Day Low]])-1</f>
        <v>2.548638132295733E-2</v>
      </c>
      <c r="AD148" s="2">
        <f>(Table2[[#This Row],[Day High]]/Table2[[#This Row],[Close Price]])-1</f>
        <v>1.2379055207740519E-2</v>
      </c>
      <c r="AE148" s="2">
        <f>(Table2[[#This Row],[Close Price]]/Table2[[#This Row],[Current Week Low]])-1</f>
        <v>2.548638132295733E-2</v>
      </c>
      <c r="AF148" s="2">
        <f>(Table2[[#This Row],[Current Week High]]/Table2[[#This Row],[Close Price]])-1</f>
        <v>1.2379055207740519E-2</v>
      </c>
      <c r="AG148" s="2">
        <f>(Table2[[#This Row],[Close Price]]/Table2[[#This Row],[Current Month Low]])-1</f>
        <v>0.22545771578029639</v>
      </c>
      <c r="AH148" s="2">
        <f>(Table2[[#This Row],[Current Month High]]/Table2[[#This Row],[Close Price]])-1</f>
        <v>3.3959400493265068E-2</v>
      </c>
      <c r="AI148">
        <v>3.3959400493265002</v>
      </c>
      <c r="AJ148">
        <v>98.512381131720204</v>
      </c>
      <c r="AK148" t="str">
        <f>IF(AND(Table2[[#This Row],[20D EMA]]&gt;Table2[[#This Row],[50D EMA]],Table2[[#This Row],[50D EMA]]&gt;Table2[[#This Row],[200D EMA]]),"Uptrend","Downtrend/NoTrend")</f>
        <v>Uptrend</v>
      </c>
      <c r="AL148">
        <v>0</v>
      </c>
      <c r="AM148" t="s">
        <v>10440</v>
      </c>
      <c r="AN148">
        <v>19.05</v>
      </c>
      <c r="AO148" t="s">
        <v>10439</v>
      </c>
      <c r="AP148">
        <v>0.121239764539156</v>
      </c>
      <c r="AQ148">
        <f>(Table2[[#This Row],[Sharpe Ratio]]-AVERAGE(Table2[Sharpe Ratio]))/_xlfn.STDEV.P(Table2[Sharpe Ratio])</f>
        <v>0.65715652517797274</v>
      </c>
      <c r="AR1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6.5011775250980701</v>
      </c>
      <c r="AS148">
        <f>_xlfn.RANK.AVG(Table2[[#This Row],[1Y Return vs Nifty Z-Score]],Table2[1Y Return vs Nifty Z-Score])</f>
        <v>166</v>
      </c>
      <c r="AT148">
        <f>_xlfn.RANK.AVG(Table2[[#This Row],[6M Return vs Nifty Z-Score]],Table2[6M Return vs Nifty Z-Score])</f>
        <v>265</v>
      </c>
      <c r="AU148">
        <f>_xlfn.RANK.AVG(Table2[[#This Row],[Sharpe Ratio Z-Score]],Table2[Sharpe Ratio Z-Score])</f>
        <v>189</v>
      </c>
      <c r="AV148">
        <f>(Table2[[#This Row],[Rank 1Y]]+Table2[[#This Row],[Rank 6M]]+Table2[[#This Row],[Rank Sharpe]])/3</f>
        <v>206.66666666666666</v>
      </c>
    </row>
    <row r="149" spans="1:48" x14ac:dyDescent="0.3">
      <c r="A149" t="s">
        <v>803</v>
      </c>
      <c r="B149" t="s">
        <v>804</v>
      </c>
      <c r="C149" t="s">
        <v>10396</v>
      </c>
      <c r="D149" t="s">
        <v>685</v>
      </c>
      <c r="E149">
        <v>20888.656042589999</v>
      </c>
      <c r="F149">
        <v>1234.3</v>
      </c>
      <c r="G149">
        <v>16.8502916135118</v>
      </c>
      <c r="H149">
        <f>(Table2[[#This Row],[1Y Return vs Nifty]]-AVERAGE(Table2[1Y Return vs Nifty]))/_xlfn.STDEV.P(Table2[1Y Return vs Nifty])</f>
        <v>-0.12254980178573713</v>
      </c>
      <c r="I149">
        <v>-11.782634505427501</v>
      </c>
      <c r="J149">
        <f>(Table2[[#This Row],[1M Return vs Nifty]]-AVERAGE(Table2[1M Return vs Nifty]))/_xlfn.STDEV.P(Table2[1M Return vs Nifty])</f>
        <v>-0.83241418339252526</v>
      </c>
      <c r="K149">
        <v>66.014144603940196</v>
      </c>
      <c r="L149">
        <f>(Table2[[#This Row],[6M Return vs Nifty]]-AVERAGE(Table2[6M Return vs Nifty]))/_xlfn.STDEV.P(Table2[6M Return vs Nifty])</f>
        <v>1.5912922152195723</v>
      </c>
      <c r="M149">
        <v>-6.6807707174326101</v>
      </c>
      <c r="N149">
        <f>(Table2[[#This Row],[1W Return vs Nifty]]-AVERAGE(Table2[1W Return vs Nifty]))/_xlfn.STDEV.P(Table2[1W Return vs Nifty])</f>
        <v>-0.71492518936920613</v>
      </c>
      <c r="O149">
        <v>1267.3499999999999</v>
      </c>
      <c r="P149">
        <v>1272.60497995275</v>
      </c>
      <c r="Q149">
        <v>1098.9691338330899</v>
      </c>
      <c r="R149">
        <v>29.845250311258098</v>
      </c>
      <c r="S149" s="2">
        <f>(Table2[[#This Row],[Close Price]]-Table2[[#This Row],[20D EMA]])/Table2[[#This Row],[20D EMA]]</f>
        <v>-2.6078036848542201E-2</v>
      </c>
      <c r="T149" s="2">
        <f>(Table2[[#This Row],[Close Price]]-Table2[[#This Row],[50D EMA]])/Table2[[#This Row],[50D EMA]]</f>
        <v>-3.0099662154529881E-2</v>
      </c>
      <c r="U149" s="2">
        <f>(Table2[[#This Row],[Close Price]]-Table2[[#This Row],[200D EMA]])/Table2[[#This Row],[200D EMA]]</f>
        <v>0.12314346417982647</v>
      </c>
      <c r="V149">
        <v>0.48085915106212102</v>
      </c>
      <c r="W149">
        <v>1228</v>
      </c>
      <c r="X149">
        <v>1273</v>
      </c>
      <c r="Y149">
        <v>1228</v>
      </c>
      <c r="Z149">
        <v>1273</v>
      </c>
      <c r="AA149">
        <v>1194</v>
      </c>
      <c r="AB149">
        <v>1369</v>
      </c>
      <c r="AC149" s="2">
        <f>(Table2[[#This Row],[Close Price]]/Table2[[#This Row],[Day Low]])-1</f>
        <v>5.1302931596091117E-3</v>
      </c>
      <c r="AD149" s="2">
        <f>(Table2[[#This Row],[Day High]]/Table2[[#This Row],[Close Price]])-1</f>
        <v>3.1353803775419298E-2</v>
      </c>
      <c r="AE149" s="2">
        <f>(Table2[[#This Row],[Close Price]]/Table2[[#This Row],[Current Week Low]])-1</f>
        <v>5.1302931596091117E-3</v>
      </c>
      <c r="AF149" s="2">
        <f>(Table2[[#This Row],[Current Week High]]/Table2[[#This Row],[Close Price]])-1</f>
        <v>3.1353803775419298E-2</v>
      </c>
      <c r="AG149" s="2">
        <f>(Table2[[#This Row],[Close Price]]/Table2[[#This Row],[Current Month Low]])-1</f>
        <v>3.3752093802345007E-2</v>
      </c>
      <c r="AH149" s="2">
        <f>(Table2[[#This Row],[Current Month High]]/Table2[[#This Row],[Close Price]])-1</f>
        <v>0.10913068135785475</v>
      </c>
      <c r="AI149">
        <v>21.121283318480099</v>
      </c>
      <c r="AJ149">
        <v>89.527831094049802</v>
      </c>
      <c r="AK149" t="str">
        <f>IF(AND(Table2[[#This Row],[20D EMA]]&gt;Table2[[#This Row],[50D EMA]],Table2[[#This Row],[50D EMA]]&gt;Table2[[#This Row],[200D EMA]]),"Uptrend","Downtrend/NoTrend")</f>
        <v>Downtrend/NoTrend</v>
      </c>
      <c r="AL149">
        <v>-0.2</v>
      </c>
      <c r="AM149" t="s">
        <v>10438</v>
      </c>
      <c r="AN149">
        <v>-7.75</v>
      </c>
      <c r="AO149" t="s">
        <v>10438</v>
      </c>
      <c r="AP149">
        <v>9.9991283332007005E-2</v>
      </c>
      <c r="AQ149">
        <f>(Table2[[#This Row],[Sharpe Ratio]]-AVERAGE(Table2[Sharpe Ratio]))/_xlfn.STDEV.P(Table2[Sharpe Ratio])</f>
        <v>0.41118838541710384</v>
      </c>
      <c r="AR1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9">
        <f>_xlfn.RANK.AVG(Table2[[#This Row],[1Y Return vs Nifty Z-Score]],Table2[1Y Return vs Nifty Z-Score])</f>
        <v>329</v>
      </c>
      <c r="AT149">
        <f>_xlfn.RANK.AVG(Table2[[#This Row],[6M Return vs Nifty Z-Score]],Table2[6M Return vs Nifty Z-Score])</f>
        <v>51</v>
      </c>
      <c r="AU149">
        <f>_xlfn.RANK.AVG(Table2[[#This Row],[Sharpe Ratio Z-Score]],Table2[Sharpe Ratio Z-Score])</f>
        <v>241</v>
      </c>
      <c r="AV149">
        <f>(Table2[[#This Row],[Rank 1Y]]+Table2[[#This Row],[Rank 6M]]+Table2[[#This Row],[Rank Sharpe]])/3</f>
        <v>207</v>
      </c>
    </row>
    <row r="150" spans="1:48" x14ac:dyDescent="0.3">
      <c r="A150" t="s">
        <v>1689</v>
      </c>
      <c r="B150" t="s">
        <v>1690</v>
      </c>
      <c r="C150" t="s">
        <v>10399</v>
      </c>
      <c r="D150" t="s">
        <v>54</v>
      </c>
      <c r="E150">
        <v>5078.8670940000002</v>
      </c>
      <c r="F150">
        <v>627.70000000000005</v>
      </c>
      <c r="G150">
        <v>93.341219552930198</v>
      </c>
      <c r="H150">
        <f>(Table2[[#This Row],[1Y Return vs Nifty]]-AVERAGE(Table2[1Y Return vs Nifty]))/_xlfn.STDEV.P(Table2[1Y Return vs Nifty])</f>
        <v>1.1278025191742738</v>
      </c>
      <c r="I150">
        <v>9.9288969079325096</v>
      </c>
      <c r="J150">
        <f>(Table2[[#This Row],[1M Return vs Nifty]]-AVERAGE(Table2[1M Return vs Nifty]))/_xlfn.STDEV.P(Table2[1M Return vs Nifty])</f>
        <v>1.2644200697912025</v>
      </c>
      <c r="K150">
        <v>70.714556617293198</v>
      </c>
      <c r="L150">
        <f>(Table2[[#This Row],[6M Return vs Nifty]]-AVERAGE(Table2[6M Return vs Nifty]))/_xlfn.STDEV.P(Table2[6M Return vs Nifty])</f>
        <v>1.7330321045049726</v>
      </c>
      <c r="M150">
        <v>-1.7898792004272801</v>
      </c>
      <c r="N150">
        <f>(Table2[[#This Row],[1W Return vs Nifty]]-AVERAGE(Table2[1W Return vs Nifty]))/_xlfn.STDEV.P(Table2[1W Return vs Nifty])</f>
        <v>0.22085992293671228</v>
      </c>
      <c r="O150">
        <v>625.53</v>
      </c>
      <c r="P150">
        <v>530.00609523341404</v>
      </c>
      <c r="Q150">
        <v>410.25509636503199</v>
      </c>
      <c r="R150">
        <v>63.349486945481601</v>
      </c>
      <c r="S150" s="2">
        <f>(Table2[[#This Row],[Close Price]]-Table2[[#This Row],[20D EMA]])/Table2[[#This Row],[20D EMA]]</f>
        <v>3.4690582386137721E-3</v>
      </c>
      <c r="T150" s="2">
        <f>(Table2[[#This Row],[Close Price]]-Table2[[#This Row],[50D EMA]])/Table2[[#This Row],[50D EMA]]</f>
        <v>0.18432600237090052</v>
      </c>
      <c r="U150" s="2">
        <f>(Table2[[#This Row],[Close Price]]-Table2[[#This Row],[200D EMA]])/Table2[[#This Row],[200D EMA]]</f>
        <v>0.53002365006940089</v>
      </c>
      <c r="V150">
        <v>0.77627130026333802</v>
      </c>
      <c r="W150">
        <v>632.5</v>
      </c>
      <c r="X150">
        <v>624</v>
      </c>
      <c r="Y150">
        <v>639.54999999999995</v>
      </c>
      <c r="Z150">
        <v>624</v>
      </c>
      <c r="AA150">
        <v>639.54999999999995</v>
      </c>
      <c r="AB150">
        <v>525</v>
      </c>
      <c r="AC150" s="2">
        <f>(Table2[[#This Row],[Close Price]]/Table2[[#This Row],[Day Low]])-1</f>
        <v>-7.5889328063240002E-3</v>
      </c>
      <c r="AD150" s="2">
        <f>(Table2[[#This Row],[Day High]]/Table2[[#This Row],[Close Price]])-1</f>
        <v>-5.8945356061813614E-3</v>
      </c>
      <c r="AE150" s="2">
        <f>(Table2[[#This Row],[Close Price]]/Table2[[#This Row],[Current Week Low]])-1</f>
        <v>-1.8528652959111769E-2</v>
      </c>
      <c r="AF150" s="2">
        <f>(Table2[[#This Row],[Current Week High]]/Table2[[#This Row],[Close Price]])-1</f>
        <v>-5.8945356061813614E-3</v>
      </c>
      <c r="AG150" s="2">
        <f>(Table2[[#This Row],[Close Price]]/Table2[[#This Row],[Current Month Low]])-1</f>
        <v>-1.8528652959111769E-2</v>
      </c>
      <c r="AH150" s="2">
        <f>(Table2[[#This Row],[Current Month High]]/Table2[[#This Row],[Close Price]])-1</f>
        <v>-0.16361319101481608</v>
      </c>
      <c r="AI150">
        <v>7.5354468695236498</v>
      </c>
      <c r="AJ150">
        <v>167.22009365687501</v>
      </c>
      <c r="AK150" t="str">
        <f>IF(AND(Table2[[#This Row],[20D EMA]]&gt;Table2[[#This Row],[50D EMA]],Table2[[#This Row],[50D EMA]]&gt;Table2[[#This Row],[200D EMA]]),"Uptrend","Downtrend/NoTrend")</f>
        <v>Uptrend</v>
      </c>
      <c r="AL150">
        <v>0.35</v>
      </c>
      <c r="AM150" t="s">
        <v>10439</v>
      </c>
      <c r="AN150">
        <v>7.53</v>
      </c>
      <c r="AO150" t="s">
        <v>10439</v>
      </c>
      <c r="AP150">
        <v>1.4981691180806E-2</v>
      </c>
      <c r="AQ150">
        <f>(Table2[[#This Row],[Sharpe Ratio]]-AVERAGE(Table2[Sharpe Ratio]))/_xlfn.STDEV.P(Table2[Sharpe Ratio])</f>
        <v>-0.57286553539800267</v>
      </c>
      <c r="AR1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3.7732490810091588</v>
      </c>
      <c r="AS150">
        <f>_xlfn.RANK.AVG(Table2[[#This Row],[1Y Return vs Nifty Z-Score]],Table2[1Y Return vs Nifty Z-Score])</f>
        <v>86</v>
      </c>
      <c r="AT150">
        <f>_xlfn.RANK.AVG(Table2[[#This Row],[6M Return vs Nifty Z-Score]],Table2[6M Return vs Nifty Z-Score])</f>
        <v>47</v>
      </c>
      <c r="AU150">
        <f>_xlfn.RANK.AVG(Table2[[#This Row],[Sharpe Ratio Z-Score]],Table2[Sharpe Ratio Z-Score])</f>
        <v>489</v>
      </c>
      <c r="AV150">
        <f>(Table2[[#This Row],[Rank 1Y]]+Table2[[#This Row],[Rank 6M]]+Table2[[#This Row],[Rank Sharpe]])/3</f>
        <v>207.33333333333334</v>
      </c>
    </row>
    <row r="151" spans="1:48" x14ac:dyDescent="0.3">
      <c r="A151" t="s">
        <v>115</v>
      </c>
      <c r="B151" t="s">
        <v>116</v>
      </c>
      <c r="C151" t="s">
        <v>10400</v>
      </c>
      <c r="D151" t="s">
        <v>57</v>
      </c>
      <c r="E151">
        <v>256544.29366061499</v>
      </c>
      <c r="F151">
        <v>672</v>
      </c>
      <c r="G151">
        <v>44.465902995591598</v>
      </c>
      <c r="H151">
        <f>(Table2[[#This Row],[1Y Return vs Nifty]]-AVERAGE(Table2[1Y Return vs Nifty]))/_xlfn.STDEV.P(Table2[1Y Return vs Nifty])</f>
        <v>0.32886639509529281</v>
      </c>
      <c r="I151">
        <v>-7.5347590634574502</v>
      </c>
      <c r="J151">
        <f>(Table2[[#This Row],[1M Return vs Nifty]]-AVERAGE(Table2[1M Return vs Nifty]))/_xlfn.STDEV.P(Table2[1M Return vs Nifty])</f>
        <v>-0.42216717868331965</v>
      </c>
      <c r="K151">
        <v>11.3471021964664</v>
      </c>
      <c r="L151">
        <f>(Table2[[#This Row],[6M Return vs Nifty]]-AVERAGE(Table2[6M Return vs Nifty]))/_xlfn.STDEV.P(Table2[6M Return vs Nifty])</f>
        <v>-5.718041151688253E-2</v>
      </c>
      <c r="M151">
        <v>-1.8784660587414901</v>
      </c>
      <c r="N151">
        <f>(Table2[[#This Row],[1W Return vs Nifty]]-AVERAGE(Table2[1W Return vs Nifty]))/_xlfn.STDEV.P(Table2[1W Return vs Nifty])</f>
        <v>0.20391040302441013</v>
      </c>
      <c r="O151">
        <v>657.78</v>
      </c>
      <c r="P151">
        <v>670.80541759911796</v>
      </c>
      <c r="Q151">
        <v>606.96338693998803</v>
      </c>
      <c r="R151">
        <v>57.4964193402622</v>
      </c>
      <c r="S151" s="2">
        <f>(Table2[[#This Row],[Close Price]]-Table2[[#This Row],[20D EMA]])/Table2[[#This Row],[20D EMA]]</f>
        <v>2.1618170208884471E-2</v>
      </c>
      <c r="T151" s="2">
        <f>(Table2[[#This Row],[Close Price]]-Table2[[#This Row],[50D EMA]])/Table2[[#This Row],[50D EMA]]</f>
        <v>1.7808180577276419E-3</v>
      </c>
      <c r="U151" s="2">
        <f>(Table2[[#This Row],[Close Price]]-Table2[[#This Row],[200D EMA]])/Table2[[#This Row],[200D EMA]]</f>
        <v>0.10715080095340627</v>
      </c>
      <c r="V151">
        <v>0.58738274218683295</v>
      </c>
      <c r="W151">
        <v>660.5</v>
      </c>
      <c r="X151">
        <v>674.75</v>
      </c>
      <c r="Y151">
        <v>660.5</v>
      </c>
      <c r="Z151">
        <v>674.75</v>
      </c>
      <c r="AA151">
        <v>621</v>
      </c>
      <c r="AB151">
        <v>684.45</v>
      </c>
      <c r="AC151" s="2">
        <f>(Table2[[#This Row],[Close Price]]/Table2[[#This Row],[Day Low]])-1</f>
        <v>1.7411052233156754E-2</v>
      </c>
      <c r="AD151" s="2">
        <f>(Table2[[#This Row],[Day High]]/Table2[[#This Row],[Close Price]])-1</f>
        <v>4.0922619047618625E-3</v>
      </c>
      <c r="AE151" s="2">
        <f>(Table2[[#This Row],[Close Price]]/Table2[[#This Row],[Current Week Low]])-1</f>
        <v>1.7411052233156754E-2</v>
      </c>
      <c r="AF151" s="2">
        <f>(Table2[[#This Row],[Current Week High]]/Table2[[#This Row],[Close Price]])-1</f>
        <v>4.0922619047618625E-3</v>
      </c>
      <c r="AG151" s="2">
        <f>(Table2[[#This Row],[Close Price]]/Table2[[#This Row],[Current Month Low]])-1</f>
        <v>8.212560386473422E-2</v>
      </c>
      <c r="AH151" s="2">
        <f>(Table2[[#This Row],[Current Month High]]/Table2[[#This Row],[Close Price]])-1</f>
        <v>1.8526785714285676E-2</v>
      </c>
      <c r="AI151">
        <v>33.311011904761898</v>
      </c>
      <c r="AJ151">
        <v>132.24468636599201</v>
      </c>
      <c r="AK151" t="str">
        <f>IF(AND(Table2[[#This Row],[20D EMA]]&gt;Table2[[#This Row],[50D EMA]],Table2[[#This Row],[50D EMA]]&gt;Table2[[#This Row],[200D EMA]]),"Uptrend","Downtrend/NoTrend")</f>
        <v>Downtrend/NoTrend</v>
      </c>
      <c r="AL151">
        <v>-0.09</v>
      </c>
      <c r="AM151" t="s">
        <v>10438</v>
      </c>
      <c r="AN151">
        <v>4.37</v>
      </c>
      <c r="AO151" t="s">
        <v>10439</v>
      </c>
      <c r="AP151">
        <v>0.177600020623945</v>
      </c>
      <c r="AQ151">
        <f>(Table2[[#This Row],[Sharpe Ratio]]-AVERAGE(Table2[Sharpe Ratio]))/_xlfn.STDEV.P(Table2[Sharpe Ratio])</f>
        <v>1.3095715006519673</v>
      </c>
      <c r="AR1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1">
        <f>_xlfn.RANK.AVG(Table2[[#This Row],[1Y Return vs Nifty Z-Score]],Table2[1Y Return vs Nifty Z-Score])</f>
        <v>212</v>
      </c>
      <c r="AT151">
        <f>_xlfn.RANK.AVG(Table2[[#This Row],[6M Return vs Nifty Z-Score]],Table2[6M Return vs Nifty Z-Score])</f>
        <v>333</v>
      </c>
      <c r="AU151">
        <f>_xlfn.RANK.AVG(Table2[[#This Row],[Sharpe Ratio Z-Score]],Table2[Sharpe Ratio Z-Score])</f>
        <v>78</v>
      </c>
      <c r="AV151">
        <f>(Table2[[#This Row],[Rank 1Y]]+Table2[[#This Row],[Rank 6M]]+Table2[[#This Row],[Rank Sharpe]])/3</f>
        <v>207.66666666666666</v>
      </c>
    </row>
    <row r="152" spans="1:48" x14ac:dyDescent="0.3">
      <c r="A152" t="s">
        <v>291</v>
      </c>
      <c r="B152" t="s">
        <v>292</v>
      </c>
      <c r="C152" t="s">
        <v>10399</v>
      </c>
      <c r="D152" t="s">
        <v>54</v>
      </c>
      <c r="E152">
        <v>98147.088446230002</v>
      </c>
      <c r="F152">
        <v>2182.25</v>
      </c>
      <c r="G152">
        <v>64.659096426042595</v>
      </c>
      <c r="H152">
        <f>(Table2[[#This Row],[1Y Return vs Nifty]]-AVERAGE(Table2[1Y Return vs Nifty]))/_xlfn.STDEV.P(Table2[1Y Return vs Nifty])</f>
        <v>0.65895268053499878</v>
      </c>
      <c r="I152">
        <v>-2.7120513616444701</v>
      </c>
      <c r="J152">
        <f>(Table2[[#This Row],[1M Return vs Nifty]]-AVERAGE(Table2[1M Return vs Nifty]))/_xlfn.STDEV.P(Table2[1M Return vs Nifty])</f>
        <v>4.3595392815061113E-2</v>
      </c>
      <c r="K152">
        <v>17.743676341123599</v>
      </c>
      <c r="L152">
        <f>(Table2[[#This Row],[6M Return vs Nifty]]-AVERAGE(Table2[6M Return vs Nifty]))/_xlfn.STDEV.P(Table2[6M Return vs Nifty])</f>
        <v>0.13570687336238771</v>
      </c>
      <c r="M152">
        <v>-7.0995673555671504</v>
      </c>
      <c r="N152">
        <f>(Table2[[#This Row],[1W Return vs Nifty]]-AVERAGE(Table2[1W Return vs Nifty]))/_xlfn.STDEV.P(Table2[1W Return vs Nifty])</f>
        <v>-0.79505447820897024</v>
      </c>
      <c r="O152">
        <v>2192.9299999999998</v>
      </c>
      <c r="P152">
        <v>2073.5485202558998</v>
      </c>
      <c r="Q152">
        <v>1704.1716060116401</v>
      </c>
      <c r="R152">
        <v>32.9411230005744</v>
      </c>
      <c r="S152" s="2">
        <f>(Table2[[#This Row],[Close Price]]-Table2[[#This Row],[20D EMA]])/Table2[[#This Row],[20D EMA]]</f>
        <v>-4.8701964951000888E-3</v>
      </c>
      <c r="T152" s="2">
        <f>(Table2[[#This Row],[Close Price]]-Table2[[#This Row],[50D EMA]])/Table2[[#This Row],[50D EMA]]</f>
        <v>5.2422925570454061E-2</v>
      </c>
      <c r="U152" s="2">
        <f>(Table2[[#This Row],[Close Price]]-Table2[[#This Row],[200D EMA]])/Table2[[#This Row],[200D EMA]]</f>
        <v>0.28053418581901574</v>
      </c>
      <c r="V152">
        <v>0.69660323786328704</v>
      </c>
      <c r="W152">
        <v>2141.5500000000002</v>
      </c>
      <c r="X152">
        <v>2185.75</v>
      </c>
      <c r="Y152">
        <v>2141.5500000000002</v>
      </c>
      <c r="Z152">
        <v>2185.75</v>
      </c>
      <c r="AA152">
        <v>2138.15</v>
      </c>
      <c r="AB152">
        <v>2312</v>
      </c>
      <c r="AC152" s="2">
        <f>(Table2[[#This Row],[Close Price]]/Table2[[#This Row],[Day Low]])-1</f>
        <v>1.9004926338399564E-2</v>
      </c>
      <c r="AD152" s="2">
        <f>(Table2[[#This Row],[Day High]]/Table2[[#This Row],[Close Price]])-1</f>
        <v>1.6038492381715841E-3</v>
      </c>
      <c r="AE152" s="2">
        <f>(Table2[[#This Row],[Close Price]]/Table2[[#This Row],[Current Week Low]])-1</f>
        <v>1.9004926338399564E-2</v>
      </c>
      <c r="AF152" s="2">
        <f>(Table2[[#This Row],[Current Week High]]/Table2[[#This Row],[Close Price]])-1</f>
        <v>1.6038492381715841E-3</v>
      </c>
      <c r="AG152" s="2">
        <f>(Table2[[#This Row],[Close Price]]/Table2[[#This Row],[Current Month Low]])-1</f>
        <v>2.0625306924210163E-2</v>
      </c>
      <c r="AH152" s="2">
        <f>(Table2[[#This Row],[Current Month High]]/Table2[[#This Row],[Close Price]])-1</f>
        <v>5.9456982472219089E-2</v>
      </c>
      <c r="AI152">
        <v>5.9456982472219</v>
      </c>
      <c r="AJ152">
        <v>99.501759839100401</v>
      </c>
      <c r="AK152" t="str">
        <f>IF(AND(Table2[[#This Row],[20D EMA]]&gt;Table2[[#This Row],[50D EMA]],Table2[[#This Row],[50D EMA]]&gt;Table2[[#This Row],[200D EMA]]),"Uptrend","Downtrend/NoTrend")</f>
        <v>Uptrend</v>
      </c>
      <c r="AL152">
        <v>0.08</v>
      </c>
      <c r="AM152" t="s">
        <v>10439</v>
      </c>
      <c r="AN152">
        <v>-4.71</v>
      </c>
      <c r="AO152" t="s">
        <v>10438</v>
      </c>
      <c r="AP152">
        <v>0.10804877210627201</v>
      </c>
      <c r="AQ152">
        <f>(Table2[[#This Row],[Sharpe Ratio]]-AVERAGE(Table2[Sharpe Ratio]))/_xlfn.STDEV.P(Table2[Sharpe Ratio])</f>
        <v>0.50446025297454822</v>
      </c>
      <c r="AR1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0.54766072147802569</v>
      </c>
      <c r="AS152">
        <f>_xlfn.RANK.AVG(Table2[[#This Row],[1Y Return vs Nifty Z-Score]],Table2[1Y Return vs Nifty Z-Score])</f>
        <v>142</v>
      </c>
      <c r="AT152">
        <f>_xlfn.RANK.AVG(Table2[[#This Row],[6M Return vs Nifty Z-Score]],Table2[6M Return vs Nifty Z-Score])</f>
        <v>271</v>
      </c>
      <c r="AU152">
        <f>_xlfn.RANK.AVG(Table2[[#This Row],[Sharpe Ratio Z-Score]],Table2[Sharpe Ratio Z-Score])</f>
        <v>214</v>
      </c>
      <c r="AV152">
        <f>(Table2[[#This Row],[Rank 1Y]]+Table2[[#This Row],[Rank 6M]]+Table2[[#This Row],[Rank Sharpe]])/3</f>
        <v>209</v>
      </c>
    </row>
    <row r="153" spans="1:48" x14ac:dyDescent="0.3">
      <c r="A153" t="s">
        <v>156</v>
      </c>
      <c r="B153" t="s">
        <v>157</v>
      </c>
      <c r="C153" t="s">
        <v>10403</v>
      </c>
      <c r="D153" t="s">
        <v>158</v>
      </c>
      <c r="E153">
        <v>175651.65900021899</v>
      </c>
      <c r="F153">
        <v>453.1</v>
      </c>
      <c r="G153">
        <v>69.938703509383203</v>
      </c>
      <c r="H153">
        <f>(Table2[[#This Row],[1Y Return vs Nifty]]-AVERAGE(Table2[1Y Return vs Nifty]))/_xlfn.STDEV.P(Table2[1Y Return vs Nifty])</f>
        <v>0.7452553199230344</v>
      </c>
      <c r="I153">
        <v>-6.6376362175503099</v>
      </c>
      <c r="J153">
        <f>(Table2[[#This Row],[1M Return vs Nifty]]-AVERAGE(Table2[1M Return vs Nifty]))/_xlfn.STDEV.P(Table2[1M Return vs Nifty])</f>
        <v>-0.33552575865643808</v>
      </c>
      <c r="K153">
        <v>51.332378595690002</v>
      </c>
      <c r="L153">
        <f>(Table2[[#This Row],[6M Return vs Nifty]]-AVERAGE(Table2[6M Return vs Nifty]))/_xlfn.STDEV.P(Table2[6M Return vs Nifty])</f>
        <v>1.1485667939986621</v>
      </c>
      <c r="M153">
        <v>-3.82714347768637</v>
      </c>
      <c r="N153">
        <f>(Table2[[#This Row],[1W Return vs Nifty]]-AVERAGE(Table2[1W Return vs Nifty]))/_xlfn.STDEV.P(Table2[1W Return vs Nifty])</f>
        <v>-0.16893436586792643</v>
      </c>
      <c r="O153">
        <v>450.38</v>
      </c>
      <c r="P153">
        <v>446.47172376650701</v>
      </c>
      <c r="Q153">
        <v>384.44093388250701</v>
      </c>
      <c r="R153">
        <v>49.926429909977003</v>
      </c>
      <c r="S153" s="2">
        <f>(Table2[[#This Row],[Close Price]]-Table2[[#This Row],[20D EMA]])/Table2[[#This Row],[20D EMA]]</f>
        <v>6.039344553488226E-3</v>
      </c>
      <c r="T153" s="2">
        <f>(Table2[[#This Row],[Close Price]]-Table2[[#This Row],[50D EMA]])/Table2[[#This Row],[50D EMA]]</f>
        <v>1.4845903739604852E-2</v>
      </c>
      <c r="U153" s="2">
        <f>(Table2[[#This Row],[Close Price]]-Table2[[#This Row],[200D EMA]])/Table2[[#This Row],[200D EMA]]</f>
        <v>0.17859457738825654</v>
      </c>
      <c r="V153">
        <v>0.79864537288922599</v>
      </c>
      <c r="W153">
        <v>450.05</v>
      </c>
      <c r="X153">
        <v>456.25</v>
      </c>
      <c r="Y153">
        <v>450.05</v>
      </c>
      <c r="Z153">
        <v>456.25</v>
      </c>
      <c r="AA153">
        <v>424.55</v>
      </c>
      <c r="AB153">
        <v>473.65</v>
      </c>
      <c r="AC153" s="2">
        <f>(Table2[[#This Row],[Close Price]]/Table2[[#This Row],[Day Low]])-1</f>
        <v>6.7770247750249535E-3</v>
      </c>
      <c r="AD153" s="2">
        <f>(Table2[[#This Row],[Day High]]/Table2[[#This Row],[Close Price]])-1</f>
        <v>6.9521077024938815E-3</v>
      </c>
      <c r="AE153" s="2">
        <f>(Table2[[#This Row],[Close Price]]/Table2[[#This Row],[Current Week Low]])-1</f>
        <v>6.7770247750249535E-3</v>
      </c>
      <c r="AF153" s="2">
        <f>(Table2[[#This Row],[Current Week High]]/Table2[[#This Row],[Close Price]])-1</f>
        <v>6.9521077024938815E-3</v>
      </c>
      <c r="AG153" s="2">
        <f>(Table2[[#This Row],[Close Price]]/Table2[[#This Row],[Current Month Low]])-1</f>
        <v>6.7247674007772984E-2</v>
      </c>
      <c r="AH153" s="2">
        <f>(Table2[[#This Row],[Current Month High]]/Table2[[#This Row],[Close Price]])-1</f>
        <v>4.5354226440079248E-2</v>
      </c>
      <c r="AI153">
        <v>11.840653277422099</v>
      </c>
      <c r="AJ153">
        <v>117.836538461538</v>
      </c>
      <c r="AK153" t="str">
        <f>IF(AND(Table2[[#This Row],[20D EMA]]&gt;Table2[[#This Row],[50D EMA]],Table2[[#This Row],[50D EMA]]&gt;Table2[[#This Row],[200D EMA]]),"Uptrend","Downtrend/NoTrend")</f>
        <v>Uptrend</v>
      </c>
      <c r="AL153">
        <v>0.02</v>
      </c>
      <c r="AM153" t="s">
        <v>10439</v>
      </c>
      <c r="AN153">
        <v>-2.91</v>
      </c>
      <c r="AO153" t="s">
        <v>10438</v>
      </c>
      <c r="AP153">
        <v>3.8001909803886E-2</v>
      </c>
      <c r="AQ153">
        <f>(Table2[[#This Row],[Sharpe Ratio]]-AVERAGE(Table2[Sharpe Ratio]))/_xlfn.STDEV.P(Table2[Sharpe Ratio])</f>
        <v>-0.30638812007560995</v>
      </c>
      <c r="AR1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1.0829738693217221</v>
      </c>
      <c r="AS153">
        <f>_xlfn.RANK.AVG(Table2[[#This Row],[1Y Return vs Nifty Z-Score]],Table2[1Y Return vs Nifty Z-Score])</f>
        <v>127</v>
      </c>
      <c r="AT153">
        <f>_xlfn.RANK.AVG(Table2[[#This Row],[6M Return vs Nifty Z-Score]],Table2[6M Return vs Nifty Z-Score])</f>
        <v>87</v>
      </c>
      <c r="AU153">
        <f>_xlfn.RANK.AVG(Table2[[#This Row],[Sharpe Ratio Z-Score]],Table2[Sharpe Ratio Z-Score])</f>
        <v>415</v>
      </c>
      <c r="AV153">
        <f>(Table2[[#This Row],[Rank 1Y]]+Table2[[#This Row],[Rank 6M]]+Table2[[#This Row],[Rank Sharpe]])/3</f>
        <v>209.66666666666666</v>
      </c>
    </row>
    <row r="154" spans="1:48" x14ac:dyDescent="0.3">
      <c r="A154" t="s">
        <v>958</v>
      </c>
      <c r="B154" t="s">
        <v>959</v>
      </c>
      <c r="C154" t="s">
        <v>10395</v>
      </c>
      <c r="D154" t="s">
        <v>218</v>
      </c>
      <c r="E154">
        <v>16186.94811415</v>
      </c>
      <c r="F154">
        <v>3882.8</v>
      </c>
      <c r="G154">
        <v>107.032751404682</v>
      </c>
      <c r="H154">
        <f>(Table2[[#This Row],[1Y Return vs Nifty]]-AVERAGE(Table2[1Y Return vs Nifty]))/_xlfn.STDEV.P(Table2[1Y Return vs Nifty])</f>
        <v>1.351609957383082</v>
      </c>
      <c r="I154">
        <v>-1.5464591248945301</v>
      </c>
      <c r="J154">
        <f>(Table2[[#This Row],[1M Return vs Nifty]]-AVERAGE(Table2[1M Return vs Nifty]))/_xlfn.STDEV.P(Table2[1M Return vs Nifty])</f>
        <v>0.1561647772923985</v>
      </c>
      <c r="K154">
        <v>-9.0227522282699297</v>
      </c>
      <c r="L154">
        <f>(Table2[[#This Row],[6M Return vs Nifty]]-AVERAGE(Table2[6M Return vs Nifty]))/_xlfn.STDEV.P(Table2[6M Return vs Nifty])</f>
        <v>-0.671428886484563</v>
      </c>
      <c r="M154">
        <v>-2.4038459309900699</v>
      </c>
      <c r="N154">
        <f>(Table2[[#This Row],[1W Return vs Nifty]]-AVERAGE(Table2[1W Return vs Nifty]))/_xlfn.STDEV.P(Table2[1W Return vs Nifty])</f>
        <v>0.10338830781007242</v>
      </c>
      <c r="O154">
        <v>3858.37</v>
      </c>
      <c r="P154">
        <v>3825.80447416373</v>
      </c>
      <c r="Q154">
        <v>3431.18214054296</v>
      </c>
      <c r="R154">
        <v>53.901759419587798</v>
      </c>
      <c r="S154" s="2">
        <f>(Table2[[#This Row],[Close Price]]-Table2[[#This Row],[20D EMA]])/Table2[[#This Row],[20D EMA]]</f>
        <v>6.3316892884819993E-3</v>
      </c>
      <c r="T154" s="2">
        <f>(Table2[[#This Row],[Close Price]]-Table2[[#This Row],[50D EMA]])/Table2[[#This Row],[50D EMA]]</f>
        <v>1.4897657792281362E-2</v>
      </c>
      <c r="U154" s="2">
        <f>(Table2[[#This Row],[Close Price]]-Table2[[#This Row],[200D EMA]])/Table2[[#This Row],[200D EMA]]</f>
        <v>0.13162165136053514</v>
      </c>
      <c r="V154">
        <v>0.82866645372544101</v>
      </c>
      <c r="W154">
        <v>3844.05</v>
      </c>
      <c r="X154">
        <v>3925.95</v>
      </c>
      <c r="Y154">
        <v>3844.05</v>
      </c>
      <c r="Z154">
        <v>3925.95</v>
      </c>
      <c r="AA154">
        <v>3754.2</v>
      </c>
      <c r="AB154">
        <v>4049.55</v>
      </c>
      <c r="AC154" s="2">
        <f>(Table2[[#This Row],[Close Price]]/Table2[[#This Row],[Day Low]])-1</f>
        <v>1.0080514041180599E-2</v>
      </c>
      <c r="AD154" s="2">
        <f>(Table2[[#This Row],[Day High]]/Table2[[#This Row],[Close Price]])-1</f>
        <v>1.1113114247450095E-2</v>
      </c>
      <c r="AE154" s="2">
        <f>(Table2[[#This Row],[Close Price]]/Table2[[#This Row],[Current Week Low]])-1</f>
        <v>1.0080514041180599E-2</v>
      </c>
      <c r="AF154" s="2">
        <f>(Table2[[#This Row],[Current Week High]]/Table2[[#This Row],[Close Price]])-1</f>
        <v>1.1113114247450095E-2</v>
      </c>
      <c r="AG154" s="2">
        <f>(Table2[[#This Row],[Close Price]]/Table2[[#This Row],[Current Month Low]])-1</f>
        <v>3.425496776943171E-2</v>
      </c>
      <c r="AH154" s="2">
        <f>(Table2[[#This Row],[Current Month High]]/Table2[[#This Row],[Close Price]])-1</f>
        <v>4.2945812300401842E-2</v>
      </c>
      <c r="AI154">
        <v>10.743535592871099</v>
      </c>
      <c r="AJ154">
        <v>148.57078838705499</v>
      </c>
      <c r="AK154" t="str">
        <f>IF(AND(Table2[[#This Row],[20D EMA]]&gt;Table2[[#This Row],[50D EMA]],Table2[[#This Row],[50D EMA]]&gt;Table2[[#This Row],[200D EMA]]),"Uptrend","Downtrend/NoTrend")</f>
        <v>Uptrend</v>
      </c>
      <c r="AL154">
        <v>-0.05</v>
      </c>
      <c r="AM154" t="s">
        <v>10438</v>
      </c>
      <c r="AN154">
        <v>-1.18</v>
      </c>
      <c r="AO154" t="s">
        <v>10438</v>
      </c>
      <c r="AP154">
        <v>0.26529029974774099</v>
      </c>
      <c r="AQ154">
        <f>(Table2[[#This Row],[Sharpe Ratio]]-AVERAGE(Table2[Sharpe Ratio]))/_xlfn.STDEV.P(Table2[Sharpe Ratio])</f>
        <v>2.3246565140662261</v>
      </c>
      <c r="AR1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3.2643906700672156</v>
      </c>
      <c r="AS154">
        <f>_xlfn.RANK.AVG(Table2[[#This Row],[1Y Return vs Nifty Z-Score]],Table2[1Y Return vs Nifty Z-Score])</f>
        <v>68</v>
      </c>
      <c r="AT154">
        <f>_xlfn.RANK.AVG(Table2[[#This Row],[6M Return vs Nifty Z-Score]],Table2[6M Return vs Nifty Z-Score])</f>
        <v>554</v>
      </c>
      <c r="AU154">
        <f>_xlfn.RANK.AVG(Table2[[#This Row],[Sharpe Ratio Z-Score]],Table2[Sharpe Ratio Z-Score])</f>
        <v>7</v>
      </c>
      <c r="AV154">
        <f>(Table2[[#This Row],[Rank 1Y]]+Table2[[#This Row],[Rank 6M]]+Table2[[#This Row],[Rank Sharpe]])/3</f>
        <v>209.66666666666666</v>
      </c>
    </row>
    <row r="155" spans="1:48" x14ac:dyDescent="0.3">
      <c r="A155" t="s">
        <v>1010</v>
      </c>
      <c r="B155" t="s">
        <v>1011</v>
      </c>
      <c r="C155" t="s">
        <v>10400</v>
      </c>
      <c r="D155" t="s">
        <v>57</v>
      </c>
      <c r="E155">
        <v>14597.672490444</v>
      </c>
      <c r="F155">
        <v>38.15</v>
      </c>
      <c r="G155">
        <v>69.4766242644084</v>
      </c>
      <c r="H155">
        <f>(Table2[[#This Row],[1Y Return vs Nifty]]-AVERAGE(Table2[1Y Return vs Nifty]))/_xlfn.STDEV.P(Table2[1Y Return vs Nifty])</f>
        <v>0.73770198161238809</v>
      </c>
      <c r="I155">
        <v>-3.9698126343819502</v>
      </c>
      <c r="J155">
        <f>(Table2[[#This Row],[1M Return vs Nifty]]-AVERAGE(Table2[1M Return vs Nifty]))/_xlfn.STDEV.P(Table2[1M Return vs Nifty])</f>
        <v>-7.7875399308844892E-2</v>
      </c>
      <c r="K155">
        <v>20.8361076937178</v>
      </c>
      <c r="L155">
        <f>(Table2[[#This Row],[6M Return vs Nifty]]-AVERAGE(Table2[6M Return vs Nifty]))/_xlfn.STDEV.P(Table2[6M Return vs Nifty])</f>
        <v>0.22895845988165744</v>
      </c>
      <c r="M155">
        <v>18.223248092084699</v>
      </c>
      <c r="N155">
        <f>(Table2[[#This Row],[1W Return vs Nifty]]-AVERAGE(Table2[1W Return vs Nifty]))/_xlfn.STDEV.P(Table2[1W Return vs Nifty])</f>
        <v>4.05001591748288</v>
      </c>
      <c r="O155">
        <v>32.42</v>
      </c>
      <c r="P155">
        <v>31.249325654306599</v>
      </c>
      <c r="Q155">
        <v>27.369223234545299</v>
      </c>
      <c r="R155">
        <v>83.852532650533007</v>
      </c>
      <c r="S155" s="2">
        <f>(Table2[[#This Row],[Close Price]]-Table2[[#This Row],[20D EMA]])/Table2[[#This Row],[20D EMA]]</f>
        <v>0.17674275138803197</v>
      </c>
      <c r="T155" s="2">
        <f>(Table2[[#This Row],[Close Price]]-Table2[[#This Row],[50D EMA]])/Table2[[#This Row],[50D EMA]]</f>
        <v>0.22082634428760511</v>
      </c>
      <c r="U155" s="2">
        <f>(Table2[[#This Row],[Close Price]]-Table2[[#This Row],[200D EMA]])/Table2[[#This Row],[200D EMA]]</f>
        <v>0.3939014517535615</v>
      </c>
      <c r="V155">
        <v>0.75823956129690595</v>
      </c>
      <c r="W155">
        <v>38.15</v>
      </c>
      <c r="X155">
        <v>38.15</v>
      </c>
      <c r="Y155">
        <v>38.15</v>
      </c>
      <c r="Z155">
        <v>38.15</v>
      </c>
      <c r="AA155">
        <v>29.21</v>
      </c>
      <c r="AB155">
        <v>38.15</v>
      </c>
      <c r="AC155" s="2">
        <f>(Table2[[#This Row],[Close Price]]/Table2[[#This Row],[Day Low]])-1</f>
        <v>0</v>
      </c>
      <c r="AD155" s="2">
        <f>(Table2[[#This Row],[Day High]]/Table2[[#This Row],[Close Price]])-1</f>
        <v>0</v>
      </c>
      <c r="AE155" s="2">
        <f>(Table2[[#This Row],[Close Price]]/Table2[[#This Row],[Current Week Low]])-1</f>
        <v>0</v>
      </c>
      <c r="AF155" s="2">
        <f>(Table2[[#This Row],[Current Week High]]/Table2[[#This Row],[Close Price]])-1</f>
        <v>0</v>
      </c>
      <c r="AG155" s="2">
        <f>(Table2[[#This Row],[Close Price]]/Table2[[#This Row],[Current Month Low]])-1</f>
        <v>0.30605956864087625</v>
      </c>
      <c r="AH155" s="2">
        <f>(Table2[[#This Row],[Current Month High]]/Table2[[#This Row],[Close Price]])-1</f>
        <v>0</v>
      </c>
      <c r="AI155">
        <v>0</v>
      </c>
      <c r="AJ155">
        <v>145.337620578778</v>
      </c>
      <c r="AK155" t="str">
        <f>IF(AND(Table2[[#This Row],[20D EMA]]&gt;Table2[[#This Row],[50D EMA]],Table2[[#This Row],[50D EMA]]&gt;Table2[[#This Row],[200D EMA]]),"Uptrend","Downtrend/NoTrend")</f>
        <v>Uptrend</v>
      </c>
      <c r="AL155">
        <v>0.31</v>
      </c>
      <c r="AM155" t="s">
        <v>10439</v>
      </c>
      <c r="AN155">
        <v>23.66</v>
      </c>
      <c r="AO155" t="s">
        <v>10439</v>
      </c>
      <c r="AP155">
        <v>9.4779881571076002E-2</v>
      </c>
      <c r="AQ155">
        <f>(Table2[[#This Row],[Sharpe Ratio]]-AVERAGE(Table2[Sharpe Ratio]))/_xlfn.STDEV.P(Table2[Sharpe Ratio])</f>
        <v>0.3508622480246843</v>
      </c>
      <c r="AR1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5.2896632076927652</v>
      </c>
      <c r="AS155">
        <f>_xlfn.RANK.AVG(Table2[[#This Row],[1Y Return vs Nifty Z-Score]],Table2[1Y Return vs Nifty Z-Score])</f>
        <v>129</v>
      </c>
      <c r="AT155">
        <f>_xlfn.RANK.AVG(Table2[[#This Row],[6M Return vs Nifty Z-Score]],Table2[6M Return vs Nifty Z-Score])</f>
        <v>246</v>
      </c>
      <c r="AU155">
        <f>_xlfn.RANK.AVG(Table2[[#This Row],[Sharpe Ratio Z-Score]],Table2[Sharpe Ratio Z-Score])</f>
        <v>255</v>
      </c>
      <c r="AV155">
        <f>(Table2[[#This Row],[Rank 1Y]]+Table2[[#This Row],[Rank 6M]]+Table2[[#This Row],[Rank Sharpe]])/3</f>
        <v>210</v>
      </c>
    </row>
    <row r="156" spans="1:48" x14ac:dyDescent="0.3">
      <c r="A156" t="s">
        <v>908</v>
      </c>
      <c r="B156" t="s">
        <v>909</v>
      </c>
      <c r="C156" t="s">
        <v>10406</v>
      </c>
      <c r="D156" t="s">
        <v>125</v>
      </c>
      <c r="E156">
        <v>17250.327645450001</v>
      </c>
      <c r="F156">
        <v>690.85</v>
      </c>
      <c r="G156">
        <v>37.1361684456784</v>
      </c>
      <c r="H156">
        <f>(Table2[[#This Row],[1Y Return vs Nifty]]-AVERAGE(Table2[1Y Return vs Nifty]))/_xlfn.STDEV.P(Table2[1Y Return vs Nifty])</f>
        <v>0.20905152484344641</v>
      </c>
      <c r="I156">
        <v>-13.5077119859065</v>
      </c>
      <c r="J156">
        <f>(Table2[[#This Row],[1M Return vs Nifty]]-AVERAGE(Table2[1M Return vs Nifty]))/_xlfn.STDEV.P(Table2[1M Return vs Nifty])</f>
        <v>-0.9990169661072642</v>
      </c>
      <c r="K156">
        <v>15.864435583008699</v>
      </c>
      <c r="L156">
        <f>(Table2[[#This Row],[6M Return vs Nifty]]-AVERAGE(Table2[6M Return vs Nifty]))/_xlfn.STDEV.P(Table2[6M Return vs Nifty])</f>
        <v>7.9038782088872064E-2</v>
      </c>
      <c r="M156">
        <v>-6.4522295951239004</v>
      </c>
      <c r="N156">
        <f>(Table2[[#This Row],[1W Return vs Nifty]]-AVERAGE(Table2[1W Return vs Nifty]))/_xlfn.STDEV.P(Table2[1W Return vs Nifty])</f>
        <v>-0.67119790998413287</v>
      </c>
      <c r="O156">
        <v>684.06</v>
      </c>
      <c r="P156">
        <v>668.34937571996397</v>
      </c>
      <c r="Q156">
        <v>577.945375734462</v>
      </c>
      <c r="R156">
        <v>25.168238282410002</v>
      </c>
      <c r="S156" s="2">
        <f>(Table2[[#This Row],[Close Price]]-Table2[[#This Row],[20D EMA]])/Table2[[#This Row],[20D EMA]]</f>
        <v>9.9260298804199603E-3</v>
      </c>
      <c r="T156" s="2">
        <f>(Table2[[#This Row],[Close Price]]-Table2[[#This Row],[50D EMA]])/Table2[[#This Row],[50D EMA]]</f>
        <v>3.3665961393018091E-2</v>
      </c>
      <c r="U156" s="2">
        <f>(Table2[[#This Row],[Close Price]]-Table2[[#This Row],[200D EMA]])/Table2[[#This Row],[200D EMA]]</f>
        <v>0.19535518235102592</v>
      </c>
      <c r="V156">
        <v>0.36433362992878698</v>
      </c>
      <c r="W156">
        <v>658.85</v>
      </c>
      <c r="X156">
        <v>700</v>
      </c>
      <c r="Y156">
        <v>658.85</v>
      </c>
      <c r="Z156">
        <v>700</v>
      </c>
      <c r="AA156">
        <v>655</v>
      </c>
      <c r="AB156">
        <v>713.4</v>
      </c>
      <c r="AC156" s="2">
        <f>(Table2[[#This Row],[Close Price]]/Table2[[#This Row],[Day Low]])-1</f>
        <v>4.8569477119222881E-2</v>
      </c>
      <c r="AD156" s="2">
        <f>(Table2[[#This Row],[Day High]]/Table2[[#This Row],[Close Price]])-1</f>
        <v>1.3244553810523252E-2</v>
      </c>
      <c r="AE156" s="2">
        <f>(Table2[[#This Row],[Close Price]]/Table2[[#This Row],[Current Week Low]])-1</f>
        <v>4.8569477119222881E-2</v>
      </c>
      <c r="AF156" s="2">
        <f>(Table2[[#This Row],[Current Week High]]/Table2[[#This Row],[Close Price]])-1</f>
        <v>1.3244553810523252E-2</v>
      </c>
      <c r="AG156" s="2">
        <f>(Table2[[#This Row],[Close Price]]/Table2[[#This Row],[Current Month Low]])-1</f>
        <v>5.4732824427480953E-2</v>
      </c>
      <c r="AH156" s="2">
        <f>(Table2[[#This Row],[Current Month High]]/Table2[[#This Row],[Close Price]])-1</f>
        <v>3.2640949554896048E-2</v>
      </c>
      <c r="AI156">
        <v>8.5619164796989207</v>
      </c>
      <c r="AJ156">
        <v>83.663432141432907</v>
      </c>
      <c r="AK156" t="str">
        <f>IF(AND(Table2[[#This Row],[20D EMA]]&gt;Table2[[#This Row],[50D EMA]],Table2[[#This Row],[50D EMA]]&gt;Table2[[#This Row],[200D EMA]]),"Uptrend","Downtrend/NoTrend")</f>
        <v>Uptrend</v>
      </c>
      <c r="AL156">
        <v>0.19</v>
      </c>
      <c r="AM156" t="s">
        <v>10439</v>
      </c>
      <c r="AN156">
        <v>-1.08</v>
      </c>
      <c r="AO156" t="s">
        <v>10438</v>
      </c>
      <c r="AP156">
        <v>0.161828336364644</v>
      </c>
      <c r="AQ156">
        <f>(Table2[[#This Row],[Sharpe Ratio]]-AVERAGE(Table2[Sharpe Ratio]))/_xlfn.STDEV.P(Table2[Sharpe Ratio])</f>
        <v>1.1270016595260588</v>
      </c>
      <c r="AR1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-0.25512290963301987</v>
      </c>
      <c r="AS156">
        <f>_xlfn.RANK.AVG(Table2[[#This Row],[1Y Return vs Nifty Z-Score]],Table2[1Y Return vs Nifty Z-Score])</f>
        <v>244</v>
      </c>
      <c r="AT156">
        <f>_xlfn.RANK.AVG(Table2[[#This Row],[6M Return vs Nifty Z-Score]],Table2[6M Return vs Nifty Z-Score])</f>
        <v>290</v>
      </c>
      <c r="AU156">
        <f>_xlfn.RANK.AVG(Table2[[#This Row],[Sharpe Ratio Z-Score]],Table2[Sharpe Ratio Z-Score])</f>
        <v>97</v>
      </c>
      <c r="AV156">
        <f>(Table2[[#This Row],[Rank 1Y]]+Table2[[#This Row],[Rank 6M]]+Table2[[#This Row],[Rank Sharpe]])/3</f>
        <v>210.33333333333334</v>
      </c>
    </row>
    <row r="157" spans="1:48" x14ac:dyDescent="0.3">
      <c r="A157" t="s">
        <v>186</v>
      </c>
      <c r="B157" t="s">
        <v>187</v>
      </c>
      <c r="C157" t="s">
        <v>10395</v>
      </c>
      <c r="D157" t="s">
        <v>141</v>
      </c>
      <c r="E157">
        <v>142180.92988000001</v>
      </c>
      <c r="F157">
        <v>542.5</v>
      </c>
      <c r="G157">
        <v>68.748969632311301</v>
      </c>
      <c r="H157">
        <f>(Table2[[#This Row],[1Y Return vs Nifty]]-AVERAGE(Table2[1Y Return vs Nifty]))/_xlfn.STDEV.P(Table2[1Y Return vs Nifty])</f>
        <v>0.72580743826444361</v>
      </c>
      <c r="I157">
        <v>-13.747501303210401</v>
      </c>
      <c r="J157">
        <f>(Table2[[#This Row],[1M Return vs Nifty]]-AVERAGE(Table2[1M Return vs Nifty]))/_xlfn.STDEV.P(Table2[1M Return vs Nifty])</f>
        <v>-1.0221750955131417</v>
      </c>
      <c r="K157">
        <v>0.18840976114965699</v>
      </c>
      <c r="L157">
        <f>(Table2[[#This Row],[6M Return vs Nifty]]-AVERAGE(Table2[6M Return vs Nifty]))/_xlfn.STDEV.P(Table2[6M Return vs Nifty])</f>
        <v>-0.39366832488671133</v>
      </c>
      <c r="M157">
        <v>-6.8406308041768797</v>
      </c>
      <c r="N157">
        <f>(Table2[[#This Row],[1W Return vs Nifty]]-AVERAGE(Table2[1W Return vs Nifty]))/_xlfn.STDEV.P(Table2[1W Return vs Nifty])</f>
        <v>-0.74551157402057056</v>
      </c>
      <c r="O157">
        <v>571.42999999999995</v>
      </c>
      <c r="P157">
        <v>578.75624445297399</v>
      </c>
      <c r="Q157">
        <v>497.50000389816603</v>
      </c>
      <c r="R157">
        <v>30.157024726787501</v>
      </c>
      <c r="S157" s="2">
        <f>(Table2[[#This Row],[Close Price]]-Table2[[#This Row],[20D EMA]])/Table2[[#This Row],[20D EMA]]</f>
        <v>-5.0627373431566335E-2</v>
      </c>
      <c r="T157" s="2">
        <f>(Table2[[#This Row],[Close Price]]-Table2[[#This Row],[50D EMA]])/Table2[[#This Row],[50D EMA]]</f>
        <v>-6.2645102839870848E-2</v>
      </c>
      <c r="U157" s="2">
        <f>(Table2[[#This Row],[Close Price]]-Table2[[#This Row],[200D EMA]])/Table2[[#This Row],[200D EMA]]</f>
        <v>9.0452252762283566E-2</v>
      </c>
      <c r="V157">
        <v>0.92787815140322605</v>
      </c>
      <c r="W157">
        <v>535.70000000000005</v>
      </c>
      <c r="X157">
        <v>548.9</v>
      </c>
      <c r="Y157">
        <v>535.70000000000005</v>
      </c>
      <c r="Z157">
        <v>548.9</v>
      </c>
      <c r="AA157">
        <v>509.85</v>
      </c>
      <c r="AB157">
        <v>635.4</v>
      </c>
      <c r="AC157" s="2">
        <f>(Table2[[#This Row],[Close Price]]/Table2[[#This Row],[Day Low]])-1</f>
        <v>1.2693671831248698E-2</v>
      </c>
      <c r="AD157" s="2">
        <f>(Table2[[#This Row],[Day High]]/Table2[[#This Row],[Close Price]])-1</f>
        <v>1.179723502304153E-2</v>
      </c>
      <c r="AE157" s="2">
        <f>(Table2[[#This Row],[Close Price]]/Table2[[#This Row],[Current Week Low]])-1</f>
        <v>1.2693671831248698E-2</v>
      </c>
      <c r="AF157" s="2">
        <f>(Table2[[#This Row],[Current Week High]]/Table2[[#This Row],[Close Price]])-1</f>
        <v>1.179723502304153E-2</v>
      </c>
      <c r="AG157" s="2">
        <f>(Table2[[#This Row],[Close Price]]/Table2[[#This Row],[Current Month Low]])-1</f>
        <v>6.4038442679219321E-2</v>
      </c>
      <c r="AH157" s="2">
        <f>(Table2[[#This Row],[Current Month High]]/Table2[[#This Row],[Close Price]])-1</f>
        <v>0.17124423963133628</v>
      </c>
      <c r="AI157">
        <v>20.552995391705</v>
      </c>
      <c r="AJ157">
        <v>109.096164964347</v>
      </c>
      <c r="AK157" t="str">
        <f>IF(AND(Table2[[#This Row],[20D EMA]]&gt;Table2[[#This Row],[50D EMA]],Table2[[#This Row],[50D EMA]]&gt;Table2[[#This Row],[200D EMA]]),"Uptrend","Downtrend/NoTrend")</f>
        <v>Downtrend/NoTrend</v>
      </c>
      <c r="AL157">
        <v>-0.1</v>
      </c>
      <c r="AM157" t="s">
        <v>10438</v>
      </c>
      <c r="AN157">
        <v>-13.97</v>
      </c>
      <c r="AO157" t="s">
        <v>10438</v>
      </c>
      <c r="AP157">
        <v>0.18618200133111201</v>
      </c>
      <c r="AQ157">
        <f>(Table2[[#This Row],[Sharpe Ratio]]-AVERAGE(Table2[Sharpe Ratio]))/_xlfn.STDEV.P(Table2[Sharpe Ratio])</f>
        <v>1.4089147812105483</v>
      </c>
      <c r="AR1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7">
        <f>_xlfn.RANK.AVG(Table2[[#This Row],[1Y Return vs Nifty Z-Score]],Table2[1Y Return vs Nifty Z-Score])</f>
        <v>130</v>
      </c>
      <c r="AT157">
        <f>_xlfn.RANK.AVG(Table2[[#This Row],[6M Return vs Nifty Z-Score]],Table2[6M Return vs Nifty Z-Score])</f>
        <v>448</v>
      </c>
      <c r="AU157">
        <f>_xlfn.RANK.AVG(Table2[[#This Row],[Sharpe Ratio Z-Score]],Table2[Sharpe Ratio Z-Score])</f>
        <v>54</v>
      </c>
      <c r="AV157">
        <f>(Table2[[#This Row],[Rank 1Y]]+Table2[[#This Row],[Rank 6M]]+Table2[[#This Row],[Rank Sharpe]])/3</f>
        <v>210.66666666666666</v>
      </c>
    </row>
    <row r="158" spans="1:48" x14ac:dyDescent="0.3">
      <c r="A158" t="s">
        <v>578</v>
      </c>
      <c r="B158" t="s">
        <v>579</v>
      </c>
      <c r="C158" t="s">
        <v>10406</v>
      </c>
      <c r="D158" t="s">
        <v>215</v>
      </c>
      <c r="E158">
        <v>35073.741259950002</v>
      </c>
      <c r="F158">
        <v>5586.1</v>
      </c>
      <c r="G158">
        <v>131.70858854666599</v>
      </c>
      <c r="H158">
        <f>(Table2[[#This Row],[1Y Return vs Nifty]]-AVERAGE(Table2[1Y Return vs Nifty]))/_xlfn.STDEV.P(Table2[1Y Return vs Nifty])</f>
        <v>1.7549713895590284</v>
      </c>
      <c r="I158">
        <v>4.7344180306518</v>
      </c>
      <c r="J158">
        <f>(Table2[[#This Row],[1M Return vs Nifty]]-AVERAGE(Table2[1M Return vs Nifty]))/_xlfn.STDEV.P(Table2[1M Return vs Nifty])</f>
        <v>0.7627529588927392</v>
      </c>
      <c r="K158">
        <v>80.728224162083194</v>
      </c>
      <c r="L158">
        <f>(Table2[[#This Row],[6M Return vs Nifty]]-AVERAGE(Table2[6M Return vs Nifty]))/_xlfn.STDEV.P(Table2[6M Return vs Nifty])</f>
        <v>2.0349920444224234</v>
      </c>
      <c r="M158">
        <v>-1.0599496592255899</v>
      </c>
      <c r="N158">
        <f>(Table2[[#This Row],[1W Return vs Nifty]]-AVERAGE(Table2[1W Return vs Nifty]))/_xlfn.STDEV.P(Table2[1W Return vs Nifty])</f>
        <v>0.36051895959984065</v>
      </c>
      <c r="O158">
        <v>5121.9799999999996</v>
      </c>
      <c r="P158">
        <v>4723.9659328832504</v>
      </c>
      <c r="Q158">
        <v>3565.7330876945998</v>
      </c>
      <c r="R158">
        <v>71.671519273563405</v>
      </c>
      <c r="S158" s="2">
        <f>(Table2[[#This Row],[Close Price]]-Table2[[#This Row],[20D EMA]])/Table2[[#This Row],[20D EMA]]</f>
        <v>9.0613395600920119E-2</v>
      </c>
      <c r="T158" s="2">
        <f>(Table2[[#This Row],[Close Price]]-Table2[[#This Row],[50D EMA]])/Table2[[#This Row],[50D EMA]]</f>
        <v>0.1825021770617534</v>
      </c>
      <c r="U158" s="2">
        <f>(Table2[[#This Row],[Close Price]]-Table2[[#This Row],[200D EMA]])/Table2[[#This Row],[200D EMA]]</f>
        <v>0.56660632263186439</v>
      </c>
      <c r="V158">
        <v>2.1219350461223199</v>
      </c>
      <c r="W158">
        <v>5440.05</v>
      </c>
      <c r="X158">
        <v>5636.4</v>
      </c>
      <c r="Y158">
        <v>5440.05</v>
      </c>
      <c r="Z158">
        <v>5636.4</v>
      </c>
      <c r="AA158">
        <v>4566</v>
      </c>
      <c r="AB158">
        <v>5742</v>
      </c>
      <c r="AC158" s="2">
        <f>(Table2[[#This Row],[Close Price]]/Table2[[#This Row],[Day Low]])-1</f>
        <v>2.6847179713421765E-2</v>
      </c>
      <c r="AD158" s="2">
        <f>(Table2[[#This Row],[Day High]]/Table2[[#This Row],[Close Price]])-1</f>
        <v>9.0044932958592838E-3</v>
      </c>
      <c r="AE158" s="2">
        <f>(Table2[[#This Row],[Close Price]]/Table2[[#This Row],[Current Week Low]])-1</f>
        <v>2.6847179713421765E-2</v>
      </c>
      <c r="AF158" s="2">
        <f>(Table2[[#This Row],[Current Week High]]/Table2[[#This Row],[Close Price]])-1</f>
        <v>9.0044932958592838E-3</v>
      </c>
      <c r="AG158" s="2">
        <f>(Table2[[#This Row],[Close Price]]/Table2[[#This Row],[Current Month Low]])-1</f>
        <v>0.22341217696014026</v>
      </c>
      <c r="AH158" s="2">
        <f>(Table2[[#This Row],[Current Month High]]/Table2[[#This Row],[Close Price]])-1</f>
        <v>2.7908558744025314E-2</v>
      </c>
      <c r="AI158">
        <v>2.79085587440253</v>
      </c>
      <c r="AJ158">
        <v>171.704078406576</v>
      </c>
      <c r="AK158" t="str">
        <f>IF(AND(Table2[[#This Row],[20D EMA]]&gt;Table2[[#This Row],[50D EMA]],Table2[[#This Row],[50D EMA]]&gt;Table2[[#This Row],[200D EMA]]),"Uptrend","Downtrend/NoTrend")</f>
        <v>Uptrend</v>
      </c>
      <c r="AL158">
        <v>0.2</v>
      </c>
      <c r="AM158" t="s">
        <v>10439</v>
      </c>
      <c r="AN158">
        <v>17.149999999999999</v>
      </c>
      <c r="AO158" t="s">
        <v>10439</v>
      </c>
      <c r="AQ158">
        <f>(Table2[[#This Row],[Sharpe Ratio]]-AVERAGE(Table2[Sharpe Ratio]))/_xlfn.STDEV.P(Table2[Sharpe Ratio])</f>
        <v>-0.74629057572393687</v>
      </c>
      <c r="AR1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4.1669447767500944</v>
      </c>
      <c r="AS158">
        <f>_xlfn.RANK.AVG(Table2[[#This Row],[1Y Return vs Nifty Z-Score]],Table2[1Y Return vs Nifty Z-Score])</f>
        <v>46</v>
      </c>
      <c r="AT158">
        <f>_xlfn.RANK.AVG(Table2[[#This Row],[6M Return vs Nifty Z-Score]],Table2[6M Return vs Nifty Z-Score])</f>
        <v>29</v>
      </c>
      <c r="AU158">
        <f>_xlfn.RANK.AVG(Table2[[#This Row],[Sharpe Ratio Z-Score]],Table2[Sharpe Ratio Z-Score])</f>
        <v>558</v>
      </c>
      <c r="AV158">
        <f>(Table2[[#This Row],[Rank 1Y]]+Table2[[#This Row],[Rank 6M]]+Table2[[#This Row],[Rank Sharpe]])/3</f>
        <v>211</v>
      </c>
    </row>
    <row r="159" spans="1:48" x14ac:dyDescent="0.3">
      <c r="A159" t="s">
        <v>1198</v>
      </c>
      <c r="B159" t="s">
        <v>1199</v>
      </c>
      <c r="C159" t="s">
        <v>10398</v>
      </c>
      <c r="D159" t="s">
        <v>935</v>
      </c>
      <c r="E159">
        <v>10145.601789799999</v>
      </c>
      <c r="F159">
        <v>1381.85</v>
      </c>
      <c r="G159">
        <v>60.736277412056602</v>
      </c>
      <c r="H159">
        <f>(Table2[[#This Row],[1Y Return vs Nifty]]-AVERAGE(Table2[1Y Return vs Nifty]))/_xlfn.STDEV.P(Table2[1Y Return vs Nifty])</f>
        <v>0.59482865967427423</v>
      </c>
      <c r="I159">
        <v>-8.5460245719109</v>
      </c>
      <c r="J159">
        <f>(Table2[[#This Row],[1M Return vs Nifty]]-AVERAGE(Table2[1M Return vs Nifty]))/_xlfn.STDEV.P(Table2[1M Return vs Nifty])</f>
        <v>-0.51983215296899565</v>
      </c>
      <c r="K159">
        <v>40.168051735379201</v>
      </c>
      <c r="L159">
        <f>(Table2[[#This Row],[6M Return vs Nifty]]-AVERAGE(Table2[6M Return vs Nifty]))/_xlfn.STDEV.P(Table2[6M Return vs Nifty])</f>
        <v>0.81190897578377386</v>
      </c>
      <c r="M159">
        <v>-0.36111916537443101</v>
      </c>
      <c r="N159">
        <f>(Table2[[#This Row],[1W Return vs Nifty]]-AVERAGE(Table2[1W Return vs Nifty]))/_xlfn.STDEV.P(Table2[1W Return vs Nifty])</f>
        <v>0.49422774661700208</v>
      </c>
      <c r="O159">
        <v>1381.1</v>
      </c>
      <c r="P159">
        <v>1369.6799540346401</v>
      </c>
      <c r="Q159">
        <v>1149.8982897416399</v>
      </c>
      <c r="R159">
        <v>51.384388280015202</v>
      </c>
      <c r="S159" s="2">
        <f>(Table2[[#This Row],[Close Price]]-Table2[[#This Row],[20D EMA]])/Table2[[#This Row],[20D EMA]]</f>
        <v>5.4304539859532258E-4</v>
      </c>
      <c r="T159" s="2">
        <f>(Table2[[#This Row],[Close Price]]-Table2[[#This Row],[50D EMA]])/Table2[[#This Row],[50D EMA]]</f>
        <v>8.8853209317335275E-3</v>
      </c>
      <c r="U159" s="2">
        <f>(Table2[[#This Row],[Close Price]]-Table2[[#This Row],[200D EMA]])/Table2[[#This Row],[200D EMA]]</f>
        <v>0.20171497977484171</v>
      </c>
      <c r="V159">
        <v>0.37794553286397597</v>
      </c>
      <c r="W159">
        <v>1367.3</v>
      </c>
      <c r="X159">
        <v>1399.9</v>
      </c>
      <c r="Y159">
        <v>1367.3</v>
      </c>
      <c r="Z159">
        <v>1399.9</v>
      </c>
      <c r="AA159">
        <v>1313.15</v>
      </c>
      <c r="AB159">
        <v>1419.95</v>
      </c>
      <c r="AC159" s="2">
        <f>(Table2[[#This Row],[Close Price]]/Table2[[#This Row],[Day Low]])-1</f>
        <v>1.0641410078256364E-2</v>
      </c>
      <c r="AD159" s="2">
        <f>(Table2[[#This Row],[Day High]]/Table2[[#This Row],[Close Price]])-1</f>
        <v>1.3062199225675863E-2</v>
      </c>
      <c r="AE159" s="2">
        <f>(Table2[[#This Row],[Close Price]]/Table2[[#This Row],[Current Week Low]])-1</f>
        <v>1.0641410078256364E-2</v>
      </c>
      <c r="AF159" s="2">
        <f>(Table2[[#This Row],[Current Week High]]/Table2[[#This Row],[Close Price]])-1</f>
        <v>1.3062199225675863E-2</v>
      </c>
      <c r="AG159" s="2">
        <f>(Table2[[#This Row],[Close Price]]/Table2[[#This Row],[Current Month Low]])-1</f>
        <v>5.2316947797281133E-2</v>
      </c>
      <c r="AH159" s="2">
        <f>(Table2[[#This Row],[Current Month High]]/Table2[[#This Row],[Close Price]])-1</f>
        <v>2.7571733545609156E-2</v>
      </c>
      <c r="AI159">
        <v>15.1535984368781</v>
      </c>
      <c r="AJ159">
        <v>110.647865853658</v>
      </c>
      <c r="AK159" t="str">
        <f>IF(AND(Table2[[#This Row],[20D EMA]]&gt;Table2[[#This Row],[50D EMA]],Table2[[#This Row],[50D EMA]]&gt;Table2[[#This Row],[200D EMA]]),"Uptrend","Downtrend/NoTrend")</f>
        <v>Uptrend</v>
      </c>
      <c r="AL159">
        <v>0</v>
      </c>
      <c r="AM159" t="s">
        <v>10440</v>
      </c>
      <c r="AN159">
        <v>0.12</v>
      </c>
      <c r="AO159" t="s">
        <v>10439</v>
      </c>
      <c r="AP159">
        <v>6.0951152552629999E-2</v>
      </c>
      <c r="AQ159">
        <f>(Table2[[#This Row],[Sharpe Ratio]]-AVERAGE(Table2[Sharpe Ratio]))/_xlfn.STDEV.P(Table2[Sharpe Ratio])</f>
        <v>-4.0732307182498338E-2</v>
      </c>
      <c r="AR1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1.3404009219235562</v>
      </c>
      <c r="AS159">
        <f>_xlfn.RANK.AVG(Table2[[#This Row],[1Y Return vs Nifty Z-Score]],Table2[1Y Return vs Nifty Z-Score])</f>
        <v>149</v>
      </c>
      <c r="AT159">
        <f>_xlfn.RANK.AVG(Table2[[#This Row],[6M Return vs Nifty Z-Score]],Table2[6M Return vs Nifty Z-Score])</f>
        <v>126</v>
      </c>
      <c r="AU159">
        <f>_xlfn.RANK.AVG(Table2[[#This Row],[Sharpe Ratio Z-Score]],Table2[Sharpe Ratio Z-Score])</f>
        <v>358</v>
      </c>
      <c r="AV159">
        <f>(Table2[[#This Row],[Rank 1Y]]+Table2[[#This Row],[Rank 6M]]+Table2[[#This Row],[Rank Sharpe]])/3</f>
        <v>211</v>
      </c>
    </row>
    <row r="160" spans="1:48" x14ac:dyDescent="0.3">
      <c r="A160" t="s">
        <v>1104</v>
      </c>
      <c r="B160" t="s">
        <v>1105</v>
      </c>
      <c r="C160" t="s">
        <v>10405</v>
      </c>
      <c r="D160" t="s">
        <v>429</v>
      </c>
      <c r="E160">
        <v>12022.2724481</v>
      </c>
      <c r="F160">
        <v>267.25</v>
      </c>
      <c r="G160">
        <v>53.747640828465798</v>
      </c>
      <c r="H160">
        <f>(Table2[[#This Row],[1Y Return vs Nifty]]-AVERAGE(Table2[1Y Return vs Nifty]))/_xlfn.STDEV.P(Table2[1Y Return vs Nifty])</f>
        <v>0.48058951775198516</v>
      </c>
      <c r="I160">
        <v>-10.623787442325099</v>
      </c>
      <c r="J160">
        <f>(Table2[[#This Row],[1M Return vs Nifty]]-AVERAGE(Table2[1M Return vs Nifty]))/_xlfn.STDEV.P(Table2[1M Return vs Nifty])</f>
        <v>-0.72049622745233499</v>
      </c>
      <c r="K160">
        <v>21.550903337226899</v>
      </c>
      <c r="L160">
        <f>(Table2[[#This Row],[6M Return vs Nifty]]-AVERAGE(Table2[6M Return vs Nifty]))/_xlfn.STDEV.P(Table2[6M Return vs Nifty])</f>
        <v>0.25051296512180421</v>
      </c>
      <c r="M160">
        <v>2.1795453536695399</v>
      </c>
      <c r="N160">
        <f>(Table2[[#This Row],[1W Return vs Nifty]]-AVERAGE(Table2[1W Return vs Nifty]))/_xlfn.STDEV.P(Table2[1W Return vs Nifty])</f>
        <v>0.980338719231861</v>
      </c>
      <c r="O160">
        <v>256.98</v>
      </c>
      <c r="P160">
        <v>262.71017733462298</v>
      </c>
      <c r="Q160">
        <v>231.08249935793901</v>
      </c>
      <c r="R160">
        <v>56.907509249033602</v>
      </c>
      <c r="S160" s="2">
        <f>(Table2[[#This Row],[Close Price]]-Table2[[#This Row],[20D EMA]])/Table2[[#This Row],[20D EMA]]</f>
        <v>3.9964199548602933E-2</v>
      </c>
      <c r="T160" s="2">
        <f>(Table2[[#This Row],[Close Price]]-Table2[[#This Row],[50D EMA]])/Table2[[#This Row],[50D EMA]]</f>
        <v>1.7280726279570391E-2</v>
      </c>
      <c r="U160" s="2">
        <f>(Table2[[#This Row],[Close Price]]-Table2[[#This Row],[200D EMA]])/Table2[[#This Row],[200D EMA]]</f>
        <v>0.15651336965175691</v>
      </c>
      <c r="V160">
        <v>0.45591429573046299</v>
      </c>
      <c r="W160">
        <v>256.5</v>
      </c>
      <c r="X160">
        <v>270.8</v>
      </c>
      <c r="Y160">
        <v>256.5</v>
      </c>
      <c r="Z160">
        <v>270.8</v>
      </c>
      <c r="AA160">
        <v>236.7</v>
      </c>
      <c r="AB160">
        <v>276.39999999999998</v>
      </c>
      <c r="AC160" s="2">
        <f>(Table2[[#This Row],[Close Price]]/Table2[[#This Row],[Day Low]])-1</f>
        <v>4.1910331384015675E-2</v>
      </c>
      <c r="AD160" s="2">
        <f>(Table2[[#This Row],[Day High]]/Table2[[#This Row],[Close Price]])-1</f>
        <v>1.3283442469597784E-2</v>
      </c>
      <c r="AE160" s="2">
        <f>(Table2[[#This Row],[Close Price]]/Table2[[#This Row],[Current Week Low]])-1</f>
        <v>4.1910331384015675E-2</v>
      </c>
      <c r="AF160" s="2">
        <f>(Table2[[#This Row],[Current Week High]]/Table2[[#This Row],[Close Price]])-1</f>
        <v>1.3283442469597784E-2</v>
      </c>
      <c r="AG160" s="2">
        <f>(Table2[[#This Row],[Close Price]]/Table2[[#This Row],[Current Month Low]])-1</f>
        <v>0.12906632868610068</v>
      </c>
      <c r="AH160" s="2">
        <f>(Table2[[#This Row],[Current Month High]]/Table2[[#This Row],[Close Price]])-1</f>
        <v>3.4237605238540691E-2</v>
      </c>
      <c r="AI160">
        <v>43.760523854069199</v>
      </c>
      <c r="AJ160">
        <v>107.976653696498</v>
      </c>
      <c r="AK160" t="str">
        <f>IF(AND(Table2[[#This Row],[20D EMA]]&gt;Table2[[#This Row],[50D EMA]],Table2[[#This Row],[50D EMA]]&gt;Table2[[#This Row],[200D EMA]]),"Uptrend","Downtrend/NoTrend")</f>
        <v>Downtrend/NoTrend</v>
      </c>
      <c r="AL160">
        <v>-0.05</v>
      </c>
      <c r="AM160" t="s">
        <v>10438</v>
      </c>
      <c r="AN160">
        <v>0.57999999999999996</v>
      </c>
      <c r="AO160" t="s">
        <v>10439</v>
      </c>
      <c r="AP160">
        <v>0.105337429343109</v>
      </c>
      <c r="AQ160">
        <f>(Table2[[#This Row],[Sharpe Ratio]]-AVERAGE(Table2[Sharpe Ratio]))/_xlfn.STDEV.P(Table2[Sharpe Ratio])</f>
        <v>0.47307429511677329</v>
      </c>
      <c r="AR1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0">
        <f>_xlfn.RANK.AVG(Table2[[#This Row],[1Y Return vs Nifty Z-Score]],Table2[1Y Return vs Nifty Z-Score])</f>
        <v>174</v>
      </c>
      <c r="AT160">
        <f>_xlfn.RANK.AVG(Table2[[#This Row],[6M Return vs Nifty Z-Score]],Table2[6M Return vs Nifty Z-Score])</f>
        <v>239</v>
      </c>
      <c r="AU160">
        <f>_xlfn.RANK.AVG(Table2[[#This Row],[Sharpe Ratio Z-Score]],Table2[Sharpe Ratio Z-Score])</f>
        <v>226</v>
      </c>
      <c r="AV160">
        <f>(Table2[[#This Row],[Rank 1Y]]+Table2[[#This Row],[Rank 6M]]+Table2[[#This Row],[Rank Sharpe]])/3</f>
        <v>213</v>
      </c>
    </row>
    <row r="161" spans="1:48" x14ac:dyDescent="0.3">
      <c r="A161" t="s">
        <v>860</v>
      </c>
      <c r="B161" t="s">
        <v>861</v>
      </c>
      <c r="C161" t="s">
        <v>10406</v>
      </c>
      <c r="D161" t="s">
        <v>164</v>
      </c>
      <c r="E161">
        <v>18709.89073875</v>
      </c>
      <c r="F161">
        <v>776.7</v>
      </c>
      <c r="G161">
        <v>85.629013617676705</v>
      </c>
      <c r="H161">
        <f>(Table2[[#This Row],[1Y Return vs Nifty]]-AVERAGE(Table2[1Y Return vs Nifty]))/_xlfn.STDEV.P(Table2[1Y Return vs Nifty])</f>
        <v>1.0017356135864226</v>
      </c>
      <c r="I161">
        <v>-9.4048669837152907</v>
      </c>
      <c r="J161">
        <f>(Table2[[#This Row],[1M Return vs Nifty]]-AVERAGE(Table2[1M Return vs Nifty]))/_xlfn.STDEV.P(Table2[1M Return vs Nifty])</f>
        <v>-0.60277656406890701</v>
      </c>
      <c r="K161">
        <v>-3.6196710450071299</v>
      </c>
      <c r="L161">
        <f>(Table2[[#This Row],[6M Return vs Nifty]]-AVERAGE(Table2[6M Return vs Nifty]))/_xlfn.STDEV.P(Table2[6M Return vs Nifty])</f>
        <v>-0.50850016310029145</v>
      </c>
      <c r="M161">
        <v>-5.8028198846905497</v>
      </c>
      <c r="N161">
        <f>(Table2[[#This Row],[1W Return vs Nifty]]-AVERAGE(Table2[1W Return vs Nifty]))/_xlfn.STDEV.P(Table2[1W Return vs Nifty])</f>
        <v>-0.54694491097618847</v>
      </c>
      <c r="O161">
        <v>794.56</v>
      </c>
      <c r="P161">
        <v>803.02200362889505</v>
      </c>
      <c r="Q161">
        <v>692.11486796432303</v>
      </c>
      <c r="R161">
        <v>45.512803970926299</v>
      </c>
      <c r="S161" s="2">
        <f>(Table2[[#This Row],[Close Price]]-Table2[[#This Row],[20D EMA]])/Table2[[#This Row],[20D EMA]]</f>
        <v>-2.2477849375755012E-2</v>
      </c>
      <c r="T161" s="2">
        <f>(Table2[[#This Row],[Close Price]]-Table2[[#This Row],[50D EMA]])/Table2[[#This Row],[50D EMA]]</f>
        <v>-3.2778682912727924E-2</v>
      </c>
      <c r="U161" s="2">
        <f>(Table2[[#This Row],[Close Price]]-Table2[[#This Row],[200D EMA]])/Table2[[#This Row],[200D EMA]]</f>
        <v>0.12221256318978137</v>
      </c>
      <c r="V161">
        <v>1.34969502357226</v>
      </c>
      <c r="W161">
        <v>771</v>
      </c>
      <c r="X161">
        <v>795.15</v>
      </c>
      <c r="Y161">
        <v>771</v>
      </c>
      <c r="Z161">
        <v>795.15</v>
      </c>
      <c r="AA161">
        <v>745</v>
      </c>
      <c r="AB161">
        <v>854</v>
      </c>
      <c r="AC161" s="2">
        <f>(Table2[[#This Row],[Close Price]]/Table2[[#This Row],[Day Low]])-1</f>
        <v>7.3929961089493901E-3</v>
      </c>
      <c r="AD161" s="2">
        <f>(Table2[[#This Row],[Day High]]/Table2[[#This Row],[Close Price]])-1</f>
        <v>2.3754345307068325E-2</v>
      </c>
      <c r="AE161" s="2">
        <f>(Table2[[#This Row],[Close Price]]/Table2[[#This Row],[Current Week Low]])-1</f>
        <v>7.3929961089493901E-3</v>
      </c>
      <c r="AF161" s="2">
        <f>(Table2[[#This Row],[Current Week High]]/Table2[[#This Row],[Close Price]])-1</f>
        <v>2.3754345307068325E-2</v>
      </c>
      <c r="AG161" s="2">
        <f>(Table2[[#This Row],[Close Price]]/Table2[[#This Row],[Current Month Low]])-1</f>
        <v>4.2550335570469944E-2</v>
      </c>
      <c r="AH161" s="2">
        <f>(Table2[[#This Row],[Current Month High]]/Table2[[#This Row],[Close Price]])-1</f>
        <v>9.9523625595467902E-2</v>
      </c>
      <c r="AI161">
        <v>26.174842281447098</v>
      </c>
      <c r="AJ161">
        <v>158.9</v>
      </c>
      <c r="AK161" t="str">
        <f>IF(AND(Table2[[#This Row],[20D EMA]]&gt;Table2[[#This Row],[50D EMA]],Table2[[#This Row],[50D EMA]]&gt;Table2[[#This Row],[200D EMA]]),"Uptrend","Downtrend/NoTrend")</f>
        <v>Downtrend/NoTrend</v>
      </c>
      <c r="AL161">
        <v>-0.19</v>
      </c>
      <c r="AM161" t="s">
        <v>10438</v>
      </c>
      <c r="AN161">
        <v>-5.72</v>
      </c>
      <c r="AO161" t="s">
        <v>10438</v>
      </c>
      <c r="AP161">
        <v>0.18512657318923201</v>
      </c>
      <c r="AQ161">
        <f>(Table2[[#This Row],[Sharpe Ratio]]-AVERAGE(Table2[Sharpe Ratio]))/_xlfn.STDEV.P(Table2[Sharpe Ratio])</f>
        <v>1.3966973575660691</v>
      </c>
      <c r="AR1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1">
        <f>_xlfn.RANK.AVG(Table2[[#This Row],[1Y Return vs Nifty Z-Score]],Table2[1Y Return vs Nifty Z-Score])</f>
        <v>97</v>
      </c>
      <c r="AT161">
        <f>_xlfn.RANK.AVG(Table2[[#This Row],[6M Return vs Nifty Z-Score]],Table2[6M Return vs Nifty Z-Score])</f>
        <v>488</v>
      </c>
      <c r="AU161">
        <f>_xlfn.RANK.AVG(Table2[[#This Row],[Sharpe Ratio Z-Score]],Table2[Sharpe Ratio Z-Score])</f>
        <v>58</v>
      </c>
      <c r="AV161">
        <f>(Table2[[#This Row],[Rank 1Y]]+Table2[[#This Row],[Rank 6M]]+Table2[[#This Row],[Rank Sharpe]])/3</f>
        <v>214.33333333333334</v>
      </c>
    </row>
    <row r="162" spans="1:48" x14ac:dyDescent="0.3">
      <c r="A162" t="s">
        <v>980</v>
      </c>
      <c r="B162" t="s">
        <v>981</v>
      </c>
      <c r="C162" t="s">
        <v>10396</v>
      </c>
      <c r="D162" t="s">
        <v>982</v>
      </c>
      <c r="E162">
        <v>15328.018318320001</v>
      </c>
      <c r="F162">
        <v>468.85</v>
      </c>
      <c r="G162">
        <v>73.793327962968803</v>
      </c>
      <c r="H162">
        <f>(Table2[[#This Row],[1Y Return vs Nifty]]-AVERAGE(Table2[1Y Return vs Nifty]))/_xlfn.STDEV.P(Table2[1Y Return vs Nifty])</f>
        <v>0.80826460431538971</v>
      </c>
      <c r="I162">
        <v>-5.4801625650823</v>
      </c>
      <c r="J162">
        <f>(Table2[[#This Row],[1M Return vs Nifty]]-AVERAGE(Table2[1M Return vs Nifty]))/_xlfn.STDEV.P(Table2[1M Return vs Nifty])</f>
        <v>-0.22374044257508841</v>
      </c>
      <c r="K162">
        <v>11.328010849895399</v>
      </c>
      <c r="L162">
        <f>(Table2[[#This Row],[6M Return vs Nifty]]-AVERAGE(Table2[6M Return vs Nifty]))/_xlfn.STDEV.P(Table2[6M Return vs Nifty])</f>
        <v>-5.7756106869033701E-2</v>
      </c>
      <c r="M162">
        <v>-1.8514855787195801</v>
      </c>
      <c r="N162">
        <f>(Table2[[#This Row],[1W Return vs Nifty]]-AVERAGE(Table2[1W Return vs Nifty]))/_xlfn.STDEV.P(Table2[1W Return vs Nifty])</f>
        <v>0.20907263805652751</v>
      </c>
      <c r="O162">
        <v>475.59</v>
      </c>
      <c r="P162">
        <v>476.70971902951999</v>
      </c>
      <c r="Q162">
        <v>408.48979340424597</v>
      </c>
      <c r="R162">
        <v>53.029632498333498</v>
      </c>
      <c r="S162" s="2">
        <f>(Table2[[#This Row],[Close Price]]-Table2[[#This Row],[20D EMA]])/Table2[[#This Row],[20D EMA]]</f>
        <v>-1.4171870728989155E-2</v>
      </c>
      <c r="T162" s="2">
        <f>(Table2[[#This Row],[Close Price]]-Table2[[#This Row],[50D EMA]])/Table2[[#This Row],[50D EMA]]</f>
        <v>-1.6487431901998324E-2</v>
      </c>
      <c r="U162" s="2">
        <f>(Table2[[#This Row],[Close Price]]-Table2[[#This Row],[200D EMA]])/Table2[[#This Row],[200D EMA]]</f>
        <v>0.14776429563325938</v>
      </c>
      <c r="V162">
        <v>0.22051225130676499</v>
      </c>
      <c r="W162">
        <v>467.25</v>
      </c>
      <c r="X162">
        <v>478.75</v>
      </c>
      <c r="Y162">
        <v>467.25</v>
      </c>
      <c r="Z162">
        <v>478.75</v>
      </c>
      <c r="AA162">
        <v>439</v>
      </c>
      <c r="AB162">
        <v>516</v>
      </c>
      <c r="AC162" s="2">
        <f>(Table2[[#This Row],[Close Price]]/Table2[[#This Row],[Day Low]])-1</f>
        <v>3.4242910647406255E-3</v>
      </c>
      <c r="AD162" s="2">
        <f>(Table2[[#This Row],[Day High]]/Table2[[#This Row],[Close Price]])-1</f>
        <v>2.1115495360989556E-2</v>
      </c>
      <c r="AE162" s="2">
        <f>(Table2[[#This Row],[Close Price]]/Table2[[#This Row],[Current Week Low]])-1</f>
        <v>3.4242910647406255E-3</v>
      </c>
      <c r="AF162" s="2">
        <f>(Table2[[#This Row],[Current Week High]]/Table2[[#This Row],[Close Price]])-1</f>
        <v>2.1115495360989556E-2</v>
      </c>
      <c r="AG162" s="2">
        <f>(Table2[[#This Row],[Close Price]]/Table2[[#This Row],[Current Month Low]])-1</f>
        <v>6.7995444191343957E-2</v>
      </c>
      <c r="AH162" s="2">
        <f>(Table2[[#This Row],[Current Month High]]/Table2[[#This Row],[Close Price]])-1</f>
        <v>0.10056521275461239</v>
      </c>
      <c r="AI162">
        <v>31.769222565852498</v>
      </c>
      <c r="AJ162">
        <v>131.53086419753001</v>
      </c>
      <c r="AK162" t="str">
        <f>IF(AND(Table2[[#This Row],[20D EMA]]&gt;Table2[[#This Row],[50D EMA]],Table2[[#This Row],[50D EMA]]&gt;Table2[[#This Row],[200D EMA]]),"Uptrend","Downtrend/NoTrend")</f>
        <v>Downtrend/NoTrend</v>
      </c>
      <c r="AL162">
        <v>-0.11</v>
      </c>
      <c r="AM162" t="s">
        <v>10438</v>
      </c>
      <c r="AN162">
        <v>-4.82</v>
      </c>
      <c r="AO162" t="s">
        <v>10438</v>
      </c>
      <c r="AP162">
        <v>0.121988314240147</v>
      </c>
      <c r="AQ162">
        <f>(Table2[[#This Row],[Sharpe Ratio]]-AVERAGE(Table2[Sharpe Ratio]))/_xlfn.STDEV.P(Table2[Sharpe Ratio])</f>
        <v>0.66582158578519235</v>
      </c>
      <c r="AR1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2">
        <f>_xlfn.RANK.AVG(Table2[[#This Row],[1Y Return vs Nifty Z-Score]],Table2[1Y Return vs Nifty Z-Score])</f>
        <v>120</v>
      </c>
      <c r="AT162">
        <f>_xlfn.RANK.AVG(Table2[[#This Row],[6M Return vs Nifty Z-Score]],Table2[6M Return vs Nifty Z-Score])</f>
        <v>335</v>
      </c>
      <c r="AU162">
        <f>_xlfn.RANK.AVG(Table2[[#This Row],[Sharpe Ratio Z-Score]],Table2[Sharpe Ratio Z-Score])</f>
        <v>188</v>
      </c>
      <c r="AV162">
        <f>(Table2[[#This Row],[Rank 1Y]]+Table2[[#This Row],[Rank 6M]]+Table2[[#This Row],[Rank Sharpe]])/3</f>
        <v>214.33333333333334</v>
      </c>
    </row>
    <row r="163" spans="1:48" x14ac:dyDescent="0.3">
      <c r="A163" t="s">
        <v>333</v>
      </c>
      <c r="B163" t="s">
        <v>334</v>
      </c>
      <c r="C163" t="s">
        <v>10394</v>
      </c>
      <c r="D163" t="s">
        <v>290</v>
      </c>
      <c r="E163">
        <v>81929.379163555001</v>
      </c>
      <c r="F163">
        <v>5329.5</v>
      </c>
      <c r="G163">
        <v>48.288671829110797</v>
      </c>
      <c r="H163">
        <f>(Table2[[#This Row],[1Y Return vs Nifty]]-AVERAGE(Table2[1Y Return vs Nifty]))/_xlfn.STDEV.P(Table2[1Y Return vs Nifty])</f>
        <v>0.391354954356464</v>
      </c>
      <c r="I163">
        <v>4.8984955985735903</v>
      </c>
      <c r="J163">
        <f>(Table2[[#This Row],[1M Return vs Nifty]]-AVERAGE(Table2[1M Return vs Nifty]))/_xlfn.STDEV.P(Table2[1M Return vs Nifty])</f>
        <v>0.77859907578091903</v>
      </c>
      <c r="K163">
        <v>14.6147394433802</v>
      </c>
      <c r="L163">
        <f>(Table2[[#This Row],[6M Return vs Nifty]]-AVERAGE(Table2[6M Return vs Nifty]))/_xlfn.STDEV.P(Table2[6M Return vs Nifty])</f>
        <v>4.1354470167249704E-2</v>
      </c>
      <c r="M163">
        <v>-2.4845852158933899</v>
      </c>
      <c r="N163">
        <f>(Table2[[#This Row],[1W Return vs Nifty]]-AVERAGE(Table2[1W Return vs Nifty]))/_xlfn.STDEV.P(Table2[1W Return vs Nifty])</f>
        <v>8.7940281508925897E-2</v>
      </c>
      <c r="O163">
        <v>5205.8599999999997</v>
      </c>
      <c r="P163">
        <v>4936.7378910201196</v>
      </c>
      <c r="Q163">
        <v>4159.0180076364804</v>
      </c>
      <c r="R163">
        <v>61.403751014507698</v>
      </c>
      <c r="S163" s="2">
        <f>(Table2[[#This Row],[Close Price]]-Table2[[#This Row],[20D EMA]])/Table2[[#This Row],[20D EMA]]</f>
        <v>2.3750158475256793E-2</v>
      </c>
      <c r="T163" s="2">
        <f>(Table2[[#This Row],[Close Price]]-Table2[[#This Row],[50D EMA]])/Table2[[#This Row],[50D EMA]]</f>
        <v>7.9559036280680617E-2</v>
      </c>
      <c r="U163" s="2">
        <f>(Table2[[#This Row],[Close Price]]-Table2[[#This Row],[200D EMA]])/Table2[[#This Row],[200D EMA]]</f>
        <v>0.28143229729093922</v>
      </c>
      <c r="V163">
        <v>0.72507317021542295</v>
      </c>
      <c r="W163">
        <v>5317</v>
      </c>
      <c r="X163">
        <v>5406.9</v>
      </c>
      <c r="Y163">
        <v>5317</v>
      </c>
      <c r="Z163">
        <v>5406.9</v>
      </c>
      <c r="AA163">
        <v>5115</v>
      </c>
      <c r="AB163">
        <v>5439.9</v>
      </c>
      <c r="AC163" s="2">
        <f>(Table2[[#This Row],[Close Price]]/Table2[[#This Row],[Day Low]])-1</f>
        <v>2.3509497837126414E-3</v>
      </c>
      <c r="AD163" s="2">
        <f>(Table2[[#This Row],[Day High]]/Table2[[#This Row],[Close Price]])-1</f>
        <v>1.4522938361947624E-2</v>
      </c>
      <c r="AE163" s="2">
        <f>(Table2[[#This Row],[Close Price]]/Table2[[#This Row],[Current Week Low]])-1</f>
        <v>2.3509497837126414E-3</v>
      </c>
      <c r="AF163" s="2">
        <f>(Table2[[#This Row],[Current Week High]]/Table2[[#This Row],[Close Price]])-1</f>
        <v>1.4522938361947624E-2</v>
      </c>
      <c r="AG163" s="2">
        <f>(Table2[[#This Row],[Close Price]]/Table2[[#This Row],[Current Month Low]])-1</f>
        <v>4.1935483870967794E-2</v>
      </c>
      <c r="AH163" s="2">
        <f>(Table2[[#This Row],[Current Month High]]/Table2[[#This Row],[Close Price]])-1</f>
        <v>2.0714888826343758E-2</v>
      </c>
      <c r="AI163">
        <v>2.07148888263437</v>
      </c>
      <c r="AJ163">
        <v>91.131114617701897</v>
      </c>
      <c r="AK163" t="str">
        <f>IF(AND(Table2[[#This Row],[20D EMA]]&gt;Table2[[#This Row],[50D EMA]],Table2[[#This Row],[50D EMA]]&gt;Table2[[#This Row],[200D EMA]]),"Uptrend","Downtrend/NoTrend")</f>
        <v>Uptrend</v>
      </c>
      <c r="AL163">
        <v>0.01</v>
      </c>
      <c r="AM163" t="s">
        <v>10439</v>
      </c>
      <c r="AN163">
        <v>1.23</v>
      </c>
      <c r="AO163" t="s">
        <v>10439</v>
      </c>
      <c r="AP163">
        <v>0.13124459488842599</v>
      </c>
      <c r="AQ163">
        <f>(Table2[[#This Row],[Sharpe Ratio]]-AVERAGE(Table2[Sharpe Ratio]))/_xlfn.STDEV.P(Table2[Sharpe Ratio])</f>
        <v>0.77297042668191052</v>
      </c>
      <c r="AR1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2.0722192084954694</v>
      </c>
      <c r="AS163">
        <f>_xlfn.RANK.AVG(Table2[[#This Row],[1Y Return vs Nifty Z-Score]],Table2[1Y Return vs Nifty Z-Score])</f>
        <v>196</v>
      </c>
      <c r="AT163">
        <f>_xlfn.RANK.AVG(Table2[[#This Row],[6M Return vs Nifty Z-Score]],Table2[6M Return vs Nifty Z-Score])</f>
        <v>299</v>
      </c>
      <c r="AU163">
        <f>_xlfn.RANK.AVG(Table2[[#This Row],[Sharpe Ratio Z-Score]],Table2[Sharpe Ratio Z-Score])</f>
        <v>154</v>
      </c>
      <c r="AV163">
        <f>(Table2[[#This Row],[Rank 1Y]]+Table2[[#This Row],[Rank 6M]]+Table2[[#This Row],[Rank Sharpe]])/3</f>
        <v>216.33333333333334</v>
      </c>
    </row>
    <row r="164" spans="1:48" x14ac:dyDescent="0.3">
      <c r="A164" t="s">
        <v>736</v>
      </c>
      <c r="B164" t="s">
        <v>737</v>
      </c>
      <c r="C164" t="s">
        <v>10399</v>
      </c>
      <c r="D164" t="s">
        <v>738</v>
      </c>
      <c r="E164">
        <v>23718.1987004</v>
      </c>
      <c r="F164">
        <v>2359.15</v>
      </c>
      <c r="G164">
        <v>39.277661893759202</v>
      </c>
      <c r="H164">
        <f>(Table2[[#This Row],[1Y Return vs Nifty]]-AVERAGE(Table2[1Y Return vs Nifty]))/_xlfn.STDEV.P(Table2[1Y Return vs Nifty])</f>
        <v>0.24405726180154932</v>
      </c>
      <c r="I164">
        <v>3.8668560043383602</v>
      </c>
      <c r="J164">
        <f>(Table2[[#This Row],[1M Return vs Nifty]]-AVERAGE(Table2[1M Return vs Nifty]))/_xlfn.STDEV.P(Table2[1M Return vs Nifty])</f>
        <v>0.67896643370934684</v>
      </c>
      <c r="K164">
        <v>34.110956269943401</v>
      </c>
      <c r="L164">
        <f>(Table2[[#This Row],[6M Return vs Nifty]]-AVERAGE(Table2[6M Return vs Nifty]))/_xlfn.STDEV.P(Table2[6M Return vs Nifty])</f>
        <v>0.6292585957270812</v>
      </c>
      <c r="M164">
        <v>-9.8823535550491997</v>
      </c>
      <c r="N164">
        <f>(Table2[[#This Row],[1W Return vs Nifty]]-AVERAGE(Table2[1W Return vs Nifty]))/_xlfn.STDEV.P(Table2[1W Return vs Nifty])</f>
        <v>-1.3274911284907047</v>
      </c>
      <c r="O164">
        <v>2398.62</v>
      </c>
      <c r="P164">
        <v>2239.5315734607502</v>
      </c>
      <c r="Q164">
        <v>1841.9383902311899</v>
      </c>
      <c r="R164">
        <v>35.967976846626598</v>
      </c>
      <c r="S164" s="2">
        <f>(Table2[[#This Row],[Close Price]]-Table2[[#This Row],[20D EMA]])/Table2[[#This Row],[20D EMA]]</f>
        <v>-1.6455295128031868E-2</v>
      </c>
      <c r="T164" s="2">
        <f>(Table2[[#This Row],[Close Price]]-Table2[[#This Row],[50D EMA]])/Table2[[#This Row],[50D EMA]]</f>
        <v>5.3412252792847836E-2</v>
      </c>
      <c r="U164" s="2">
        <f>(Table2[[#This Row],[Close Price]]-Table2[[#This Row],[200D EMA]])/Table2[[#This Row],[200D EMA]]</f>
        <v>0.2807974536563585</v>
      </c>
      <c r="V164">
        <v>0.70683681002141996</v>
      </c>
      <c r="W164">
        <v>2317.4499999999998</v>
      </c>
      <c r="X164">
        <v>2392.65</v>
      </c>
      <c r="Y164">
        <v>2317.4499999999998</v>
      </c>
      <c r="Z164">
        <v>2392.65</v>
      </c>
      <c r="AA164">
        <v>2317.4499999999998</v>
      </c>
      <c r="AB164">
        <v>2686.6</v>
      </c>
      <c r="AC164" s="2">
        <f>(Table2[[#This Row],[Close Price]]/Table2[[#This Row],[Day Low]])-1</f>
        <v>1.7993915726337351E-2</v>
      </c>
      <c r="AD164" s="2">
        <f>(Table2[[#This Row],[Day High]]/Table2[[#This Row],[Close Price]])-1</f>
        <v>1.4200029671703751E-2</v>
      </c>
      <c r="AE164" s="2">
        <f>(Table2[[#This Row],[Close Price]]/Table2[[#This Row],[Current Week Low]])-1</f>
        <v>1.7993915726337351E-2</v>
      </c>
      <c r="AF164" s="2">
        <f>(Table2[[#This Row],[Current Week High]]/Table2[[#This Row],[Close Price]])-1</f>
        <v>1.4200029671703751E-2</v>
      </c>
      <c r="AG164" s="2">
        <f>(Table2[[#This Row],[Close Price]]/Table2[[#This Row],[Current Month Low]])-1</f>
        <v>1.7993915726337351E-2</v>
      </c>
      <c r="AH164" s="2">
        <f>(Table2[[#This Row],[Current Month High]]/Table2[[#This Row],[Close Price]])-1</f>
        <v>0.13879999152237033</v>
      </c>
      <c r="AI164">
        <v>13.879999152237</v>
      </c>
      <c r="AJ164">
        <v>88.716902647788203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0.01</v>
      </c>
      <c r="AM164" t="s">
        <v>10439</v>
      </c>
      <c r="AN164">
        <v>-8.2200000000000006</v>
      </c>
      <c r="AO164" t="s">
        <v>10438</v>
      </c>
      <c r="AP164">
        <v>9.3427090298937004E-2</v>
      </c>
      <c r="AQ164">
        <f>(Table2[[#This Row],[Sharpe Ratio]]-AVERAGE(Table2[Sharpe Ratio]))/_xlfn.STDEV.P(Table2[Sharpe Ratio])</f>
        <v>0.33520260866275103</v>
      </c>
      <c r="AR1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0.5599937714100236</v>
      </c>
      <c r="AS164">
        <f>_xlfn.RANK.AVG(Table2[[#This Row],[1Y Return vs Nifty Z-Score]],Table2[1Y Return vs Nifty Z-Score])</f>
        <v>238</v>
      </c>
      <c r="AT164">
        <f>_xlfn.RANK.AVG(Table2[[#This Row],[6M Return vs Nifty Z-Score]],Table2[6M Return vs Nifty Z-Score])</f>
        <v>151</v>
      </c>
      <c r="AU164">
        <f>_xlfn.RANK.AVG(Table2[[#This Row],[Sharpe Ratio Z-Score]],Table2[Sharpe Ratio Z-Score])</f>
        <v>260</v>
      </c>
      <c r="AV164">
        <f>(Table2[[#This Row],[Rank 1Y]]+Table2[[#This Row],[Rank 6M]]+Table2[[#This Row],[Rank Sharpe]])/3</f>
        <v>216.33333333333334</v>
      </c>
    </row>
    <row r="165" spans="1:48" x14ac:dyDescent="0.3">
      <c r="A165" t="s">
        <v>1076</v>
      </c>
      <c r="B165" t="s">
        <v>1077</v>
      </c>
      <c r="C165" t="s">
        <v>10406</v>
      </c>
      <c r="D165" t="s">
        <v>125</v>
      </c>
      <c r="E165">
        <v>12565.35629802</v>
      </c>
      <c r="F165">
        <v>988.6</v>
      </c>
      <c r="G165">
        <v>29.785745295435898</v>
      </c>
      <c r="H165">
        <f>(Table2[[#This Row],[1Y Return vs Nifty]]-AVERAGE(Table2[1Y Return vs Nifty]))/_xlfn.STDEV.P(Table2[1Y Return vs Nifty])</f>
        <v>8.8898470180245423E-2</v>
      </c>
      <c r="I165">
        <v>-7.1842409975339896</v>
      </c>
      <c r="J165">
        <f>(Table2[[#This Row],[1M Return vs Nifty]]-AVERAGE(Table2[1M Return vs Nifty]))/_xlfn.STDEV.P(Table2[1M Return vs Nifty])</f>
        <v>-0.3883152005342444</v>
      </c>
      <c r="K165">
        <v>27.8123218888894</v>
      </c>
      <c r="L165">
        <f>(Table2[[#This Row],[6M Return vs Nifty]]-AVERAGE(Table2[6M Return vs Nifty]))/_xlfn.STDEV.P(Table2[6M Return vs Nifty])</f>
        <v>0.43932466285404354</v>
      </c>
      <c r="M165">
        <v>-3.7442238060860098</v>
      </c>
      <c r="N165">
        <f>(Table2[[#This Row],[1W Return vs Nifty]]-AVERAGE(Table2[1W Return vs Nifty]))/_xlfn.STDEV.P(Table2[1W Return vs Nifty])</f>
        <v>-0.15306916134823509</v>
      </c>
      <c r="O165">
        <v>950.12</v>
      </c>
      <c r="P165">
        <v>980.99392784960799</v>
      </c>
      <c r="Q165">
        <v>885.02972365324104</v>
      </c>
      <c r="R165">
        <v>50.976395908183903</v>
      </c>
      <c r="S165" s="2">
        <f>(Table2[[#This Row],[Close Price]]-Table2[[#This Row],[20D EMA]])/Table2[[#This Row],[20D EMA]]</f>
        <v>4.0500147349808467E-2</v>
      </c>
      <c r="T165" s="2">
        <f>(Table2[[#This Row],[Close Price]]-Table2[[#This Row],[50D EMA]])/Table2[[#This Row],[50D EMA]]</f>
        <v>7.7534344856394384E-3</v>
      </c>
      <c r="U165" s="2">
        <f>(Table2[[#This Row],[Close Price]]-Table2[[#This Row],[200D EMA]])/Table2[[#This Row],[200D EMA]]</f>
        <v>0.1170246304488394</v>
      </c>
      <c r="V165">
        <v>0.75105548959271295</v>
      </c>
      <c r="W165">
        <v>946.55</v>
      </c>
      <c r="X165">
        <v>995.6</v>
      </c>
      <c r="Y165">
        <v>946.55</v>
      </c>
      <c r="Z165">
        <v>995.6</v>
      </c>
      <c r="AA165">
        <v>903.15</v>
      </c>
      <c r="AB165">
        <v>995.6</v>
      </c>
      <c r="AC165" s="2">
        <f>(Table2[[#This Row],[Close Price]]/Table2[[#This Row],[Day Low]])-1</f>
        <v>4.4424488933495487E-2</v>
      </c>
      <c r="AD165" s="2">
        <f>(Table2[[#This Row],[Day High]]/Table2[[#This Row],[Close Price]])-1</f>
        <v>7.0807202103986278E-3</v>
      </c>
      <c r="AE165" s="2">
        <f>(Table2[[#This Row],[Close Price]]/Table2[[#This Row],[Current Week Low]])-1</f>
        <v>4.4424488933495487E-2</v>
      </c>
      <c r="AF165" s="2">
        <f>(Table2[[#This Row],[Current Week High]]/Table2[[#This Row],[Close Price]])-1</f>
        <v>7.0807202103986278E-3</v>
      </c>
      <c r="AG165" s="2">
        <f>(Table2[[#This Row],[Close Price]]/Table2[[#This Row],[Current Month Low]])-1</f>
        <v>9.4613297901788185E-2</v>
      </c>
      <c r="AH165" s="2">
        <f>(Table2[[#This Row],[Current Month High]]/Table2[[#This Row],[Close Price]])-1</f>
        <v>7.0807202103986278E-3</v>
      </c>
      <c r="AI165">
        <v>23.8063928788185</v>
      </c>
      <c r="AJ165">
        <v>72.575717901719401</v>
      </c>
      <c r="AK165" t="str">
        <f>IF(AND(Table2[[#This Row],[20D EMA]]&gt;Table2[[#This Row],[50D EMA]],Table2[[#This Row],[50D EMA]]&gt;Table2[[#This Row],[200D EMA]]),"Uptrend","Downtrend/NoTrend")</f>
        <v>Downtrend/NoTrend</v>
      </c>
      <c r="AL165">
        <v>-0.06</v>
      </c>
      <c r="AM165" t="s">
        <v>10438</v>
      </c>
      <c r="AN165">
        <v>6</v>
      </c>
      <c r="AO165" t="s">
        <v>10439</v>
      </c>
      <c r="AP165">
        <v>0.119588168065578</v>
      </c>
      <c r="AQ165">
        <f>(Table2[[#This Row],[Sharpe Ratio]]-AVERAGE(Table2[Sharpe Ratio]))/_xlfn.STDEV.P(Table2[Sharpe Ratio])</f>
        <v>0.63803797697298792</v>
      </c>
      <c r="AR1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5">
        <f>_xlfn.RANK.AVG(Table2[[#This Row],[1Y Return vs Nifty Z-Score]],Table2[1Y Return vs Nifty Z-Score])</f>
        <v>275</v>
      </c>
      <c r="AT165">
        <f>_xlfn.RANK.AVG(Table2[[#This Row],[6M Return vs Nifty Z-Score]],Table2[6M Return vs Nifty Z-Score])</f>
        <v>185</v>
      </c>
      <c r="AU165">
        <f>_xlfn.RANK.AVG(Table2[[#This Row],[Sharpe Ratio Z-Score]],Table2[Sharpe Ratio Z-Score])</f>
        <v>192</v>
      </c>
      <c r="AV165">
        <f>(Table2[[#This Row],[Rank 1Y]]+Table2[[#This Row],[Rank 6M]]+Table2[[#This Row],[Rank Sharpe]])/3</f>
        <v>217.33333333333334</v>
      </c>
    </row>
    <row r="166" spans="1:48" x14ac:dyDescent="0.3">
      <c r="A166" t="s">
        <v>985</v>
      </c>
      <c r="B166" t="s">
        <v>986</v>
      </c>
      <c r="C166" t="s">
        <v>10401</v>
      </c>
      <c r="D166" t="s">
        <v>259</v>
      </c>
      <c r="E166">
        <v>15214.971559485</v>
      </c>
      <c r="F166">
        <v>6480.65</v>
      </c>
      <c r="G166">
        <v>6.8328030549677496</v>
      </c>
      <c r="H166">
        <f>(Table2[[#This Row],[1Y Return vs Nifty]]-AVERAGE(Table2[1Y Return vs Nifty]))/_xlfn.STDEV.P(Table2[1Y Return vs Nifty])</f>
        <v>-0.28629980988194098</v>
      </c>
      <c r="I166">
        <v>9.8929274600770096</v>
      </c>
      <c r="J166">
        <f>(Table2[[#This Row],[1M Return vs Nifty]]-AVERAGE(Table2[1M Return vs Nifty]))/_xlfn.STDEV.P(Table2[1M Return vs Nifty])</f>
        <v>1.2609462489493843</v>
      </c>
      <c r="K166">
        <v>37.946377312327002</v>
      </c>
      <c r="L166">
        <f>(Table2[[#This Row],[6M Return vs Nifty]]-AVERAGE(Table2[6M Return vs Nifty]))/_xlfn.STDEV.P(Table2[6M Return vs Nifty])</f>
        <v>0.74491487274407187</v>
      </c>
      <c r="M166">
        <v>-0.95031844519952002</v>
      </c>
      <c r="N166">
        <f>(Table2[[#This Row],[1W Return vs Nifty]]-AVERAGE(Table2[1W Return vs Nifty]))/_xlfn.STDEV.P(Table2[1W Return vs Nifty])</f>
        <v>0.38149494272539486</v>
      </c>
      <c r="O166">
        <v>6140.9</v>
      </c>
      <c r="P166">
        <v>5783.3707445291202</v>
      </c>
      <c r="Q166">
        <v>5020.3358738467896</v>
      </c>
      <c r="R166">
        <v>60.613506004770997</v>
      </c>
      <c r="S166" s="2">
        <f>(Table2[[#This Row],[Close Price]]-Table2[[#This Row],[20D EMA]])/Table2[[#This Row],[20D EMA]]</f>
        <v>5.5325766581445716E-2</v>
      </c>
      <c r="T166" s="2">
        <f>(Table2[[#This Row],[Close Price]]-Table2[[#This Row],[50D EMA]])/Table2[[#This Row],[50D EMA]]</f>
        <v>0.12056623831880099</v>
      </c>
      <c r="U166" s="2">
        <f>(Table2[[#This Row],[Close Price]]-Table2[[#This Row],[200D EMA]])/Table2[[#This Row],[200D EMA]]</f>
        <v>0.29087976638388874</v>
      </c>
      <c r="V166">
        <v>0.52069666530891301</v>
      </c>
      <c r="W166">
        <v>6282.25</v>
      </c>
      <c r="X166">
        <v>6515</v>
      </c>
      <c r="Y166">
        <v>6282.25</v>
      </c>
      <c r="Z166">
        <v>6515</v>
      </c>
      <c r="AA166">
        <v>5785</v>
      </c>
      <c r="AB166">
        <v>6677.85</v>
      </c>
      <c r="AC166" s="2">
        <f>(Table2[[#This Row],[Close Price]]/Table2[[#This Row],[Day Low]])-1</f>
        <v>3.1581041824187084E-2</v>
      </c>
      <c r="AD166" s="2">
        <f>(Table2[[#This Row],[Day High]]/Table2[[#This Row],[Close Price]])-1</f>
        <v>5.3003942505767121E-3</v>
      </c>
      <c r="AE166" s="2">
        <f>(Table2[[#This Row],[Close Price]]/Table2[[#This Row],[Current Week Low]])-1</f>
        <v>3.1581041824187084E-2</v>
      </c>
      <c r="AF166" s="2">
        <f>(Table2[[#This Row],[Current Week High]]/Table2[[#This Row],[Close Price]])-1</f>
        <v>5.3003942505767121E-3</v>
      </c>
      <c r="AG166" s="2">
        <f>(Table2[[#This Row],[Close Price]]/Table2[[#This Row],[Current Month Low]])-1</f>
        <v>0.12025064822817622</v>
      </c>
      <c r="AH166" s="2">
        <f>(Table2[[#This Row],[Current Month High]]/Table2[[#This Row],[Close Price]])-1</f>
        <v>3.0429046469104382E-2</v>
      </c>
      <c r="AI166">
        <v>3.0706796386164901</v>
      </c>
      <c r="AJ166">
        <v>71.352837746724603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0.08</v>
      </c>
      <c r="AM166" t="s">
        <v>10439</v>
      </c>
      <c r="AN166">
        <v>1.86</v>
      </c>
      <c r="AO166" t="s">
        <v>10439</v>
      </c>
      <c r="AP166">
        <v>0.14296127154425201</v>
      </c>
      <c r="AQ166">
        <f>(Table2[[#This Row],[Sharpe Ratio]]-AVERAGE(Table2[Sharpe Ratio]))/_xlfn.STDEV.P(Table2[Sharpe Ratio])</f>
        <v>0.90860031632519966</v>
      </c>
      <c r="AR1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3.0096565708621101</v>
      </c>
      <c r="AS166">
        <f>_xlfn.RANK.AVG(Table2[[#This Row],[1Y Return vs Nifty Z-Score]],Table2[1Y Return vs Nifty Z-Score])</f>
        <v>389</v>
      </c>
      <c r="AT166">
        <f>_xlfn.RANK.AVG(Table2[[#This Row],[6M Return vs Nifty Z-Score]],Table2[6M Return vs Nifty Z-Score])</f>
        <v>134</v>
      </c>
      <c r="AU166">
        <f>_xlfn.RANK.AVG(Table2[[#This Row],[Sharpe Ratio Z-Score]],Table2[Sharpe Ratio Z-Score])</f>
        <v>132</v>
      </c>
      <c r="AV166">
        <f>(Table2[[#This Row],[Rank 1Y]]+Table2[[#This Row],[Rank 6M]]+Table2[[#This Row],[Rank Sharpe]])/3</f>
        <v>218.33333333333334</v>
      </c>
    </row>
    <row r="167" spans="1:48" x14ac:dyDescent="0.3">
      <c r="A167" t="s">
        <v>227</v>
      </c>
      <c r="B167" t="s">
        <v>228</v>
      </c>
      <c r="C167" t="s">
        <v>10401</v>
      </c>
      <c r="D167" t="s">
        <v>86</v>
      </c>
      <c r="E167">
        <v>120253.04445635001</v>
      </c>
      <c r="F167">
        <v>6190.55</v>
      </c>
      <c r="G167">
        <v>76.2640628859656</v>
      </c>
      <c r="H167">
        <f>(Table2[[#This Row],[1Y Return vs Nifty]]-AVERAGE(Table2[1Y Return vs Nifty]))/_xlfn.STDEV.P(Table2[1Y Return vs Nifty])</f>
        <v>0.84865225849436299</v>
      </c>
      <c r="I167">
        <v>8.0616899833670299</v>
      </c>
      <c r="J167">
        <f>(Table2[[#This Row],[1M Return vs Nifty]]-AVERAGE(Table2[1M Return vs Nifty]))/_xlfn.STDEV.P(Table2[1M Return vs Nifty])</f>
        <v>1.0840908538243572</v>
      </c>
      <c r="K167">
        <v>15.138791978241301</v>
      </c>
      <c r="L167">
        <f>(Table2[[#This Row],[6M Return vs Nifty]]-AVERAGE(Table2[6M Return vs Nifty]))/_xlfn.STDEV.P(Table2[6M Return vs Nifty])</f>
        <v>5.715715896557895E-2</v>
      </c>
      <c r="M167">
        <v>2.3315647760853402</v>
      </c>
      <c r="N167">
        <f>(Table2[[#This Row],[1W Return vs Nifty]]-AVERAGE(Table2[1W Return vs Nifty]))/_xlfn.STDEV.P(Table2[1W Return vs Nifty])</f>
        <v>1.0094249322021203</v>
      </c>
      <c r="O167">
        <v>5768.62</v>
      </c>
      <c r="P167">
        <v>5566.87680154186</v>
      </c>
      <c r="Q167">
        <v>4883.17938990929</v>
      </c>
      <c r="R167">
        <v>83.852388756366196</v>
      </c>
      <c r="S167" s="2">
        <f>(Table2[[#This Row],[Close Price]]-Table2[[#This Row],[20D EMA]])/Table2[[#This Row],[20D EMA]]</f>
        <v>7.3142276662356037E-2</v>
      </c>
      <c r="T167" s="2">
        <f>(Table2[[#This Row],[Close Price]]-Table2[[#This Row],[50D EMA]])/Table2[[#This Row],[50D EMA]]</f>
        <v>0.11203287241517562</v>
      </c>
      <c r="U167" s="2">
        <f>(Table2[[#This Row],[Close Price]]-Table2[[#This Row],[200D EMA]])/Table2[[#This Row],[200D EMA]]</f>
        <v>0.26772938401408924</v>
      </c>
      <c r="V167">
        <v>1.13630125968166</v>
      </c>
      <c r="W167">
        <v>6004.3</v>
      </c>
      <c r="X167">
        <v>6210</v>
      </c>
      <c r="Y167">
        <v>6004.3</v>
      </c>
      <c r="Z167">
        <v>6210</v>
      </c>
      <c r="AA167">
        <v>5517</v>
      </c>
      <c r="AB167">
        <v>6210</v>
      </c>
      <c r="AC167" s="2">
        <f>(Table2[[#This Row],[Close Price]]/Table2[[#This Row],[Day Low]])-1</f>
        <v>3.1019436070815809E-2</v>
      </c>
      <c r="AD167" s="2">
        <f>(Table2[[#This Row],[Day High]]/Table2[[#This Row],[Close Price]])-1</f>
        <v>3.1418856159790565E-3</v>
      </c>
      <c r="AE167" s="2">
        <f>(Table2[[#This Row],[Close Price]]/Table2[[#This Row],[Current Week Low]])-1</f>
        <v>3.1019436070815809E-2</v>
      </c>
      <c r="AF167" s="2">
        <f>(Table2[[#This Row],[Current Week High]]/Table2[[#This Row],[Close Price]])-1</f>
        <v>3.1418856159790565E-3</v>
      </c>
      <c r="AG167" s="2">
        <f>(Table2[[#This Row],[Close Price]]/Table2[[#This Row],[Current Month Low]])-1</f>
        <v>0.12208627877469636</v>
      </c>
      <c r="AH167" s="2">
        <f>(Table2[[#This Row],[Current Month High]]/Table2[[#This Row],[Close Price]])-1</f>
        <v>3.1418856159790565E-3</v>
      </c>
      <c r="AI167">
        <v>0.31418856159790498</v>
      </c>
      <c r="AJ167">
        <v>111.718736640503</v>
      </c>
      <c r="AK167" t="str">
        <f>IF(AND(Table2[[#This Row],[20D EMA]]&gt;Table2[[#This Row],[50D EMA]],Table2[[#This Row],[50D EMA]]&gt;Table2[[#This Row],[200D EMA]]),"Uptrend","Downtrend/NoTrend")</f>
        <v>Uptrend</v>
      </c>
      <c r="AL167">
        <v>0.05</v>
      </c>
      <c r="AM167" t="s">
        <v>10439</v>
      </c>
      <c r="AN167">
        <v>7.96</v>
      </c>
      <c r="AO167" t="s">
        <v>10439</v>
      </c>
      <c r="AP167">
        <v>9.6373966048501E-2</v>
      </c>
      <c r="AQ167">
        <f>(Table2[[#This Row],[Sharpe Ratio]]-AVERAGE(Table2[Sharpe Ratio]))/_xlfn.STDEV.P(Table2[Sharpe Ratio])</f>
        <v>0.3693150489430852</v>
      </c>
      <c r="AR1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3.3686402524295049</v>
      </c>
      <c r="AS167">
        <f>_xlfn.RANK.AVG(Table2[[#This Row],[1Y Return vs Nifty Z-Score]],Table2[1Y Return vs Nifty Z-Score])</f>
        <v>114</v>
      </c>
      <c r="AT167">
        <f>_xlfn.RANK.AVG(Table2[[#This Row],[6M Return vs Nifty Z-Score]],Table2[6M Return vs Nifty Z-Score])</f>
        <v>295</v>
      </c>
      <c r="AU167">
        <f>_xlfn.RANK.AVG(Table2[[#This Row],[Sharpe Ratio Z-Score]],Table2[Sharpe Ratio Z-Score])</f>
        <v>248</v>
      </c>
      <c r="AV167">
        <f>(Table2[[#This Row],[Rank 1Y]]+Table2[[#This Row],[Rank 6M]]+Table2[[#This Row],[Rank Sharpe]])/3</f>
        <v>219</v>
      </c>
    </row>
    <row r="168" spans="1:48" x14ac:dyDescent="0.3">
      <c r="A168" t="s">
        <v>304</v>
      </c>
      <c r="B168" t="s">
        <v>305</v>
      </c>
      <c r="C168" t="s">
        <v>10406</v>
      </c>
      <c r="D168" t="s">
        <v>164</v>
      </c>
      <c r="E168">
        <v>92675.116193324997</v>
      </c>
      <c r="F168">
        <v>274.2</v>
      </c>
      <c r="G168">
        <v>87.079518739310799</v>
      </c>
      <c r="H168">
        <f>(Table2[[#This Row],[1Y Return vs Nifty]]-AVERAGE(Table2[1Y Return vs Nifty]))/_xlfn.STDEV.P(Table2[1Y Return vs Nifty])</f>
        <v>1.0254461697825248</v>
      </c>
      <c r="I168">
        <v>-15.586096971977399</v>
      </c>
      <c r="J168">
        <f>(Table2[[#This Row],[1M Return vs Nifty]]-AVERAGE(Table2[1M Return vs Nifty]))/_xlfn.STDEV.P(Table2[1M Return vs Nifty])</f>
        <v>-1.1997411226453227</v>
      </c>
      <c r="K168">
        <v>-3.0432422476584402</v>
      </c>
      <c r="L168">
        <f>(Table2[[#This Row],[6M Return vs Nifty]]-AVERAGE(Table2[6M Return vs Nifty]))/_xlfn.STDEV.P(Table2[6M Return vs Nifty])</f>
        <v>-0.4911180796393062</v>
      </c>
      <c r="M168">
        <v>-1.7157438528106499</v>
      </c>
      <c r="N168">
        <f>(Table2[[#This Row],[1W Return vs Nifty]]-AVERAGE(Table2[1W Return vs Nifty]))/_xlfn.STDEV.P(Table2[1W Return vs Nifty])</f>
        <v>0.2350444032822801</v>
      </c>
      <c r="O168">
        <v>273.33</v>
      </c>
      <c r="P168">
        <v>284.246564641764</v>
      </c>
      <c r="Q168">
        <v>253.56757737288299</v>
      </c>
      <c r="R168">
        <v>45.392084375040596</v>
      </c>
      <c r="S168" s="2">
        <f>(Table2[[#This Row],[Close Price]]-Table2[[#This Row],[20D EMA]])/Table2[[#This Row],[20D EMA]]</f>
        <v>3.182965645922528E-3</v>
      </c>
      <c r="T168" s="2">
        <f>(Table2[[#This Row],[Close Price]]-Table2[[#This Row],[50D EMA]])/Table2[[#This Row],[50D EMA]]</f>
        <v>-3.5344541997985778E-2</v>
      </c>
      <c r="U168" s="2">
        <f>(Table2[[#This Row],[Close Price]]-Table2[[#This Row],[200D EMA]])/Table2[[#This Row],[200D EMA]]</f>
        <v>8.1368536312416834E-2</v>
      </c>
      <c r="V168">
        <v>0.717352674034622</v>
      </c>
      <c r="W168">
        <v>269.2</v>
      </c>
      <c r="X168">
        <v>275.60000000000002</v>
      </c>
      <c r="Y168">
        <v>269.2</v>
      </c>
      <c r="Z168">
        <v>275.60000000000002</v>
      </c>
      <c r="AA168">
        <v>249.45</v>
      </c>
      <c r="AB168">
        <v>292</v>
      </c>
      <c r="AC168" s="2">
        <f>(Table2[[#This Row],[Close Price]]/Table2[[#This Row],[Day Low]])-1</f>
        <v>1.857355126300142E-2</v>
      </c>
      <c r="AD168" s="2">
        <f>(Table2[[#This Row],[Day High]]/Table2[[#This Row],[Close Price]])-1</f>
        <v>5.1057622173598105E-3</v>
      </c>
      <c r="AE168" s="2">
        <f>(Table2[[#This Row],[Close Price]]/Table2[[#This Row],[Current Week Low]])-1</f>
        <v>1.857355126300142E-2</v>
      </c>
      <c r="AF168" s="2">
        <f>(Table2[[#This Row],[Current Week High]]/Table2[[#This Row],[Close Price]])-1</f>
        <v>5.1057622173598105E-3</v>
      </c>
      <c r="AG168" s="2">
        <f>(Table2[[#This Row],[Close Price]]/Table2[[#This Row],[Current Month Low]])-1</f>
        <v>9.9218280216476273E-2</v>
      </c>
      <c r="AH168" s="2">
        <f>(Table2[[#This Row],[Current Month High]]/Table2[[#This Row],[Close Price]])-1</f>
        <v>6.4916119620714863E-2</v>
      </c>
      <c r="AI168">
        <v>22.301239970824199</v>
      </c>
      <c r="AJ168">
        <v>141.5859030837</v>
      </c>
      <c r="AK168" t="str">
        <f>IF(AND(Table2[[#This Row],[20D EMA]]&gt;Table2[[#This Row],[50D EMA]],Table2[[#This Row],[50D EMA]]&gt;Table2[[#This Row],[200D EMA]]),"Uptrend","Downtrend/NoTrend")</f>
        <v>Downtrend/NoTrend</v>
      </c>
      <c r="AL168">
        <v>-0.16</v>
      </c>
      <c r="AM168" t="s">
        <v>10438</v>
      </c>
      <c r="AN168">
        <v>0.24</v>
      </c>
      <c r="AO168" t="s">
        <v>10439</v>
      </c>
      <c r="AP168">
        <v>0.167117809997197</v>
      </c>
      <c r="AQ168">
        <f>(Table2[[#This Row],[Sharpe Ratio]]-AVERAGE(Table2[Sharpe Ratio]))/_xlfn.STDEV.P(Table2[Sharpe Ratio])</f>
        <v>1.188231541183459</v>
      </c>
      <c r="AR1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8">
        <f>_xlfn.RANK.AVG(Table2[[#This Row],[1Y Return vs Nifty Z-Score]],Table2[1Y Return vs Nifty Z-Score])</f>
        <v>93</v>
      </c>
      <c r="AT168">
        <f>_xlfn.RANK.AVG(Table2[[#This Row],[6M Return vs Nifty Z-Score]],Table2[6M Return vs Nifty Z-Score])</f>
        <v>483</v>
      </c>
      <c r="AU168">
        <f>_xlfn.RANK.AVG(Table2[[#This Row],[Sharpe Ratio Z-Score]],Table2[Sharpe Ratio Z-Score])</f>
        <v>89</v>
      </c>
      <c r="AV168">
        <f>(Table2[[#This Row],[Rank 1Y]]+Table2[[#This Row],[Rank 6M]]+Table2[[#This Row],[Rank Sharpe]])/3</f>
        <v>221.66666666666666</v>
      </c>
    </row>
    <row r="169" spans="1:48" x14ac:dyDescent="0.3">
      <c r="A169" t="s">
        <v>233</v>
      </c>
      <c r="B169" t="s">
        <v>234</v>
      </c>
      <c r="C169" t="s">
        <v>10399</v>
      </c>
      <c r="D169" t="s">
        <v>54</v>
      </c>
      <c r="E169">
        <v>117027.66424319999</v>
      </c>
      <c r="F169">
        <v>3457.65</v>
      </c>
      <c r="G169">
        <v>55.3457343253544</v>
      </c>
      <c r="H169">
        <f>(Table2[[#This Row],[1Y Return vs Nifty]]-AVERAGE(Table2[1Y Return vs Nifty]))/_xlfn.STDEV.P(Table2[1Y Return vs Nifty])</f>
        <v>0.5067126145266555</v>
      </c>
      <c r="I169">
        <v>-1.7391264104828701</v>
      </c>
      <c r="J169">
        <f>(Table2[[#This Row],[1M Return vs Nifty]]-AVERAGE(Table2[1M Return vs Nifty]))/_xlfn.STDEV.P(Table2[1M Return vs Nifty])</f>
        <v>0.13755755165740849</v>
      </c>
      <c r="K169">
        <v>17.124210724482101</v>
      </c>
      <c r="L169">
        <f>(Table2[[#This Row],[6M Return vs Nifty]]-AVERAGE(Table2[6M Return vs Nifty]))/_xlfn.STDEV.P(Table2[6M Return vs Nifty])</f>
        <v>0.11702702409184587</v>
      </c>
      <c r="M169">
        <v>-2.3622811754489699</v>
      </c>
      <c r="N169">
        <f>(Table2[[#This Row],[1W Return vs Nifty]]-AVERAGE(Table2[1W Return vs Nifty]))/_xlfn.STDEV.P(Table2[1W Return vs Nifty])</f>
        <v>0.11134098459645349</v>
      </c>
      <c r="O169">
        <v>3409.85</v>
      </c>
      <c r="P169">
        <v>3286.5730712843902</v>
      </c>
      <c r="Q169">
        <v>2803.3165711647898</v>
      </c>
      <c r="R169">
        <v>58.925945737689901</v>
      </c>
      <c r="S169" s="2">
        <f>(Table2[[#This Row],[Close Price]]-Table2[[#This Row],[20D EMA]])/Table2[[#This Row],[20D EMA]]</f>
        <v>1.401821194480701E-2</v>
      </c>
      <c r="T169" s="2">
        <f>(Table2[[#This Row],[Close Price]]-Table2[[#This Row],[50D EMA]])/Table2[[#This Row],[50D EMA]]</f>
        <v>5.2053286205729549E-2</v>
      </c>
      <c r="U169" s="2">
        <f>(Table2[[#This Row],[Close Price]]-Table2[[#This Row],[200D EMA]])/Table2[[#This Row],[200D EMA]]</f>
        <v>0.23341403377904335</v>
      </c>
      <c r="V169">
        <v>0.83347028385881805</v>
      </c>
      <c r="W169">
        <v>3424.75</v>
      </c>
      <c r="X169">
        <v>3520.35</v>
      </c>
      <c r="Y169">
        <v>3424.75</v>
      </c>
      <c r="Z169">
        <v>3520.35</v>
      </c>
      <c r="AA169">
        <v>3320.95</v>
      </c>
      <c r="AB169">
        <v>3525</v>
      </c>
      <c r="AC169" s="2">
        <f>(Table2[[#This Row],[Close Price]]/Table2[[#This Row],[Day Low]])-1</f>
        <v>9.6065406234031592E-3</v>
      </c>
      <c r="AD169" s="2">
        <f>(Table2[[#This Row],[Day High]]/Table2[[#This Row],[Close Price]])-1</f>
        <v>1.8133703526961975E-2</v>
      </c>
      <c r="AE169" s="2">
        <f>(Table2[[#This Row],[Close Price]]/Table2[[#This Row],[Current Week Low]])-1</f>
        <v>9.6065406234031592E-3</v>
      </c>
      <c r="AF169" s="2">
        <f>(Table2[[#This Row],[Current Week High]]/Table2[[#This Row],[Close Price]])-1</f>
        <v>1.8133703526961975E-2</v>
      </c>
      <c r="AG169" s="2">
        <f>(Table2[[#This Row],[Close Price]]/Table2[[#This Row],[Current Month Low]])-1</f>
        <v>4.1162920248724033E-2</v>
      </c>
      <c r="AH169" s="2">
        <f>(Table2[[#This Row],[Current Month High]]/Table2[[#This Row],[Close Price]])-1</f>
        <v>1.9478547568435145E-2</v>
      </c>
      <c r="AI169">
        <v>3.36500224140672</v>
      </c>
      <c r="AJ169">
        <v>89.829531417277394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0.05</v>
      </c>
      <c r="AM169" t="s">
        <v>10439</v>
      </c>
      <c r="AN169">
        <v>0.44</v>
      </c>
      <c r="AO169" t="s">
        <v>10439</v>
      </c>
      <c r="AP169">
        <v>0.10652986276368</v>
      </c>
      <c r="AQ169">
        <f>(Table2[[#This Row],[Sharpe Ratio]]-AVERAGE(Table2[Sharpe Ratio]))/_xlfn.STDEV.P(Table2[Sharpe Ratio])</f>
        <v>0.48687766427935886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1.3595158391517221</v>
      </c>
      <c r="AS169">
        <f>_xlfn.RANK.AVG(Table2[[#This Row],[1Y Return vs Nifty Z-Score]],Table2[1Y Return vs Nifty Z-Score])</f>
        <v>171</v>
      </c>
      <c r="AT169">
        <f>_xlfn.RANK.AVG(Table2[[#This Row],[6M Return vs Nifty Z-Score]],Table2[6M Return vs Nifty Z-Score])</f>
        <v>275</v>
      </c>
      <c r="AU169">
        <f>_xlfn.RANK.AVG(Table2[[#This Row],[Sharpe Ratio Z-Score]],Table2[Sharpe Ratio Z-Score])</f>
        <v>220</v>
      </c>
      <c r="AV169">
        <f>(Table2[[#This Row],[Rank 1Y]]+Table2[[#This Row],[Rank 6M]]+Table2[[#This Row],[Rank Sharpe]])/3</f>
        <v>222</v>
      </c>
    </row>
    <row r="170" spans="1:48" x14ac:dyDescent="0.3">
      <c r="A170" t="s">
        <v>396</v>
      </c>
      <c r="B170" t="s">
        <v>397</v>
      </c>
      <c r="C170" t="s">
        <v>10406</v>
      </c>
      <c r="D170" t="s">
        <v>259</v>
      </c>
      <c r="E170">
        <v>60202.4709267449</v>
      </c>
      <c r="F170">
        <v>5234.2</v>
      </c>
      <c r="G170">
        <v>45.036249236143597</v>
      </c>
      <c r="H170">
        <f>(Table2[[#This Row],[1Y Return vs Nifty]]-AVERAGE(Table2[1Y Return vs Nifty]))/_xlfn.STDEV.P(Table2[1Y Return vs Nifty])</f>
        <v>0.33818951046120677</v>
      </c>
      <c r="I170">
        <v>12.5775298919219</v>
      </c>
      <c r="J170">
        <f>(Table2[[#This Row],[1M Return vs Nifty]]-AVERAGE(Table2[1M Return vs Nifty]))/_xlfn.STDEV.P(Table2[1M Return vs Nifty])</f>
        <v>1.5202170589213073</v>
      </c>
      <c r="K170">
        <v>10.220417413058099</v>
      </c>
      <c r="L170">
        <f>(Table2[[#This Row],[6M Return vs Nifty]]-AVERAGE(Table2[6M Return vs Nifty]))/_xlfn.STDEV.P(Table2[6M Return vs Nifty])</f>
        <v>-9.1155343077386222E-2</v>
      </c>
      <c r="M170">
        <v>8.2576279013831897</v>
      </c>
      <c r="N170">
        <f>(Table2[[#This Row],[1W Return vs Nifty]]-AVERAGE(Table2[1W Return vs Nifty]))/_xlfn.STDEV.P(Table2[1W Return vs Nifty])</f>
        <v>2.1432717222929187</v>
      </c>
      <c r="O170">
        <v>4812.2</v>
      </c>
      <c r="P170">
        <v>4748.6562970500599</v>
      </c>
      <c r="Q170">
        <v>4286.9991313933197</v>
      </c>
      <c r="R170">
        <v>90.087930150906203</v>
      </c>
      <c r="S170" s="2">
        <f>(Table2[[#This Row],[Close Price]]-Table2[[#This Row],[20D EMA]])/Table2[[#This Row],[20D EMA]]</f>
        <v>8.7693778313453305E-2</v>
      </c>
      <c r="T170" s="2">
        <f>(Table2[[#This Row],[Close Price]]-Table2[[#This Row],[50D EMA]])/Table2[[#This Row],[50D EMA]]</f>
        <v>0.10224865152939522</v>
      </c>
      <c r="U170" s="2">
        <f>(Table2[[#This Row],[Close Price]]-Table2[[#This Row],[200D EMA]])/Table2[[#This Row],[200D EMA]]</f>
        <v>0.22094729659971496</v>
      </c>
      <c r="V170">
        <v>1.39923515693372</v>
      </c>
      <c r="W170">
        <v>5213.5</v>
      </c>
      <c r="X170">
        <v>5460</v>
      </c>
      <c r="Y170">
        <v>5213.5</v>
      </c>
      <c r="Z170">
        <v>5460</v>
      </c>
      <c r="AA170">
        <v>4265</v>
      </c>
      <c r="AB170">
        <v>5575.05</v>
      </c>
      <c r="AC170" s="2">
        <f>(Table2[[#This Row],[Close Price]]/Table2[[#This Row],[Day Low]])-1</f>
        <v>3.9704613023880952E-3</v>
      </c>
      <c r="AD170" s="2">
        <f>(Table2[[#This Row],[Day High]]/Table2[[#This Row],[Close Price]])-1</f>
        <v>4.3139352718658097E-2</v>
      </c>
      <c r="AE170" s="2">
        <f>(Table2[[#This Row],[Close Price]]/Table2[[#This Row],[Current Week Low]])-1</f>
        <v>3.9704613023880952E-3</v>
      </c>
      <c r="AF170" s="2">
        <f>(Table2[[#This Row],[Current Week High]]/Table2[[#This Row],[Close Price]])-1</f>
        <v>4.3139352718658097E-2</v>
      </c>
      <c r="AG170" s="2">
        <f>(Table2[[#This Row],[Close Price]]/Table2[[#This Row],[Current Month Low]])-1</f>
        <v>0.22724501758499405</v>
      </c>
      <c r="AH170" s="2">
        <f>(Table2[[#This Row],[Current Month High]]/Table2[[#This Row],[Close Price]])-1</f>
        <v>6.5119789079515655E-2</v>
      </c>
      <c r="AI170">
        <v>11.5729242291085</v>
      </c>
      <c r="AJ170">
        <v>109.34706529347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-0.05</v>
      </c>
      <c r="AM170" t="s">
        <v>10438</v>
      </c>
      <c r="AN170">
        <v>22.31</v>
      </c>
      <c r="AO170" t="s">
        <v>10439</v>
      </c>
      <c r="AP170">
        <v>0.15149271913964599</v>
      </c>
      <c r="AQ170">
        <f>(Table2[[#This Row],[Sharpe Ratio]]-AVERAGE(Table2[Sharpe Ratio]))/_xlfn.STDEV.P(Table2[Sharpe Ratio])</f>
        <v>1.0073586357574786</v>
      </c>
      <c r="AR1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4.9178815843555252</v>
      </c>
      <c r="AS170">
        <f>_xlfn.RANK.AVG(Table2[[#This Row],[1Y Return vs Nifty Z-Score]],Table2[1Y Return vs Nifty Z-Score])</f>
        <v>209</v>
      </c>
      <c r="AT170">
        <f>_xlfn.RANK.AVG(Table2[[#This Row],[6M Return vs Nifty Z-Score]],Table2[6M Return vs Nifty Z-Score])</f>
        <v>343</v>
      </c>
      <c r="AU170">
        <f>_xlfn.RANK.AVG(Table2[[#This Row],[Sharpe Ratio Z-Score]],Table2[Sharpe Ratio Z-Score])</f>
        <v>116</v>
      </c>
      <c r="AV170">
        <f>(Table2[[#This Row],[Rank 1Y]]+Table2[[#This Row],[Rank 6M]]+Table2[[#This Row],[Rank Sharpe]])/3</f>
        <v>222.66666666666666</v>
      </c>
    </row>
    <row r="171" spans="1:48" x14ac:dyDescent="0.3">
      <c r="A171" t="s">
        <v>550</v>
      </c>
      <c r="B171" t="s">
        <v>551</v>
      </c>
      <c r="C171" t="s">
        <v>10406</v>
      </c>
      <c r="D171" t="s">
        <v>552</v>
      </c>
      <c r="E171">
        <v>38667.102561430002</v>
      </c>
      <c r="F171">
        <v>4210.8500000000004</v>
      </c>
      <c r="G171">
        <v>42.494415651760399</v>
      </c>
      <c r="H171">
        <f>(Table2[[#This Row],[1Y Return vs Nifty]]-AVERAGE(Table2[1Y Return vs Nifty]))/_xlfn.STDEV.P(Table2[1Y Return vs Nifty])</f>
        <v>0.2966396481789137</v>
      </c>
      <c r="I171">
        <v>-13.3283791862786</v>
      </c>
      <c r="J171">
        <f>(Table2[[#This Row],[1M Return vs Nifty]]-AVERAGE(Table2[1M Return vs Nifty]))/_xlfn.STDEV.P(Table2[1M Return vs Nifty])</f>
        <v>-0.98169754492872274</v>
      </c>
      <c r="K171">
        <v>3.8271241139157</v>
      </c>
      <c r="L171">
        <f>(Table2[[#This Row],[6M Return vs Nifty]]-AVERAGE(Table2[6M Return vs Nifty]))/_xlfn.STDEV.P(Table2[6M Return vs Nifty])</f>
        <v>-0.28394369478256254</v>
      </c>
      <c r="M171">
        <v>-6.7343403122992598</v>
      </c>
      <c r="N171">
        <f>(Table2[[#This Row],[1W Return vs Nifty]]-AVERAGE(Table2[1W Return vs Nifty]))/_xlfn.STDEV.P(Table2[1W Return vs Nifty])</f>
        <v>-0.72517477866681623</v>
      </c>
      <c r="O171">
        <v>4405.18</v>
      </c>
      <c r="P171">
        <v>4388.6514321287004</v>
      </c>
      <c r="Q171">
        <v>3855.1690201752499</v>
      </c>
      <c r="R171">
        <v>32.028101746918701</v>
      </c>
      <c r="S171" s="2">
        <f>(Table2[[#This Row],[Close Price]]-Table2[[#This Row],[20D EMA]])/Table2[[#This Row],[20D EMA]]</f>
        <v>-4.4113974911354339E-2</v>
      </c>
      <c r="T171" s="2">
        <f>(Table2[[#This Row],[Close Price]]-Table2[[#This Row],[50D EMA]])/Table2[[#This Row],[50D EMA]]</f>
        <v>-4.0513910680406461E-2</v>
      </c>
      <c r="U171" s="2">
        <f>(Table2[[#This Row],[Close Price]]-Table2[[#This Row],[200D EMA]])/Table2[[#This Row],[200D EMA]]</f>
        <v>9.2260800489775099E-2</v>
      </c>
      <c r="V171">
        <v>1.1525556948415101</v>
      </c>
      <c r="W171">
        <v>4200</v>
      </c>
      <c r="X171">
        <v>4370</v>
      </c>
      <c r="Y171">
        <v>4200</v>
      </c>
      <c r="Z171">
        <v>4370</v>
      </c>
      <c r="AA171">
        <v>4200</v>
      </c>
      <c r="AB171">
        <v>4647.5</v>
      </c>
      <c r="AC171" s="2">
        <f>(Table2[[#This Row],[Close Price]]/Table2[[#This Row],[Day Low]])-1</f>
        <v>2.5833333333333819E-3</v>
      </c>
      <c r="AD171" s="2">
        <f>(Table2[[#This Row],[Day High]]/Table2[[#This Row],[Close Price]])-1</f>
        <v>3.7795219492501531E-2</v>
      </c>
      <c r="AE171" s="2">
        <f>(Table2[[#This Row],[Close Price]]/Table2[[#This Row],[Current Week Low]])-1</f>
        <v>2.5833333333333819E-3</v>
      </c>
      <c r="AF171" s="2">
        <f>(Table2[[#This Row],[Current Week High]]/Table2[[#This Row],[Close Price]])-1</f>
        <v>3.7795219492501531E-2</v>
      </c>
      <c r="AG171" s="2">
        <f>(Table2[[#This Row],[Close Price]]/Table2[[#This Row],[Current Month Low]])-1</f>
        <v>2.5833333333333819E-3</v>
      </c>
      <c r="AH171" s="2">
        <f>(Table2[[#This Row],[Current Month High]]/Table2[[#This Row],[Close Price]])-1</f>
        <v>0.10369640333899333</v>
      </c>
      <c r="AI171">
        <v>19.683674317536799</v>
      </c>
      <c r="AJ171">
        <v>81.4161388996596</v>
      </c>
      <c r="AK171" t="str">
        <f>IF(AND(Table2[[#This Row],[20D EMA]]&gt;Table2[[#This Row],[50D EMA]],Table2[[#This Row],[50D EMA]]&gt;Table2[[#This Row],[200D EMA]]),"Uptrend","Downtrend/NoTrend")</f>
        <v>Uptrend</v>
      </c>
      <c r="AL171">
        <v>-0.23</v>
      </c>
      <c r="AM171" t="s">
        <v>10438</v>
      </c>
      <c r="AN171">
        <v>-6.13</v>
      </c>
      <c r="AO171" t="s">
        <v>10438</v>
      </c>
      <c r="AP171">
        <v>0.19645380793343101</v>
      </c>
      <c r="AQ171">
        <f>(Table2[[#This Row],[Sharpe Ratio]]-AVERAGE(Table2[Sharpe Ratio]))/_xlfn.STDEV.P(Table2[Sharpe Ratio])</f>
        <v>1.5278191460602</v>
      </c>
      <c r="AR1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-0.16635722413898779</v>
      </c>
      <c r="AS171">
        <f>_xlfn.RANK.AVG(Table2[[#This Row],[1Y Return vs Nifty Z-Score]],Table2[1Y Return vs Nifty Z-Score])</f>
        <v>223</v>
      </c>
      <c r="AT171">
        <f>_xlfn.RANK.AVG(Table2[[#This Row],[6M Return vs Nifty Z-Score]],Table2[6M Return vs Nifty Z-Score])</f>
        <v>405</v>
      </c>
      <c r="AU171">
        <f>_xlfn.RANK.AVG(Table2[[#This Row],[Sharpe Ratio Z-Score]],Table2[Sharpe Ratio Z-Score])</f>
        <v>45</v>
      </c>
      <c r="AV171">
        <f>(Table2[[#This Row],[Rank 1Y]]+Table2[[#This Row],[Rank 6M]]+Table2[[#This Row],[Rank Sharpe]])/3</f>
        <v>224.33333333333334</v>
      </c>
    </row>
    <row r="172" spans="1:48" x14ac:dyDescent="0.3">
      <c r="A172" t="s">
        <v>1417</v>
      </c>
      <c r="B172" t="s">
        <v>1418</v>
      </c>
      <c r="C172" t="s">
        <v>10402</v>
      </c>
      <c r="D172" t="s">
        <v>605</v>
      </c>
      <c r="E172">
        <v>7827.2248238550001</v>
      </c>
      <c r="F172">
        <v>608.04999999999995</v>
      </c>
      <c r="G172">
        <v>57.9653855261055</v>
      </c>
      <c r="H172">
        <f>(Table2[[#This Row],[1Y Return vs Nifty]]-AVERAGE(Table2[1Y Return vs Nifty]))/_xlfn.STDEV.P(Table2[1Y Return vs Nifty])</f>
        <v>0.54953451572726641</v>
      </c>
      <c r="I172">
        <v>10.2044531242412</v>
      </c>
      <c r="J172">
        <f>(Table2[[#This Row],[1M Return vs Nifty]]-AVERAGE(Table2[1M Return vs Nifty]))/_xlfn.STDEV.P(Table2[1M Return vs Nifty])</f>
        <v>1.2910324584814918</v>
      </c>
      <c r="K172">
        <v>20.804651830740202</v>
      </c>
      <c r="L172">
        <f>(Table2[[#This Row],[6M Return vs Nifty]]-AVERAGE(Table2[6M Return vs Nifty]))/_xlfn.STDEV.P(Table2[6M Return vs Nifty])</f>
        <v>0.2280099152597912</v>
      </c>
      <c r="M172">
        <v>-2.72088564956562</v>
      </c>
      <c r="N172">
        <f>(Table2[[#This Row],[1W Return vs Nifty]]-AVERAGE(Table2[1W Return vs Nifty]))/_xlfn.STDEV.P(Table2[1W Return vs Nifty])</f>
        <v>4.2728395885811579E-2</v>
      </c>
      <c r="O172">
        <v>568.66</v>
      </c>
      <c r="P172">
        <v>536.73592060088299</v>
      </c>
      <c r="Q172">
        <v>474.57703580812398</v>
      </c>
      <c r="R172">
        <v>63.090876205256002</v>
      </c>
      <c r="S172" s="2">
        <f>(Table2[[#This Row],[Close Price]]-Table2[[#This Row],[20D EMA]])/Table2[[#This Row],[20D EMA]]</f>
        <v>6.9268103963704128E-2</v>
      </c>
      <c r="T172" s="2">
        <f>(Table2[[#This Row],[Close Price]]-Table2[[#This Row],[50D EMA]])/Table2[[#This Row],[50D EMA]]</f>
        <v>0.13286623209283235</v>
      </c>
      <c r="U172" s="2">
        <f>(Table2[[#This Row],[Close Price]]-Table2[[#This Row],[200D EMA]])/Table2[[#This Row],[200D EMA]]</f>
        <v>0.28124614998404679</v>
      </c>
      <c r="V172">
        <v>1.40814908177834</v>
      </c>
      <c r="W172">
        <v>586.4</v>
      </c>
      <c r="X172">
        <v>612.75</v>
      </c>
      <c r="Y172">
        <v>586.4</v>
      </c>
      <c r="Z172">
        <v>612.75</v>
      </c>
      <c r="AA172">
        <v>531.5</v>
      </c>
      <c r="AB172">
        <v>615.9</v>
      </c>
      <c r="AC172" s="2">
        <f>(Table2[[#This Row],[Close Price]]/Table2[[#This Row],[Day Low]])-1</f>
        <v>3.6920190995907154E-2</v>
      </c>
      <c r="AD172" s="2">
        <f>(Table2[[#This Row],[Day High]]/Table2[[#This Row],[Close Price]])-1</f>
        <v>7.7296274977387558E-3</v>
      </c>
      <c r="AE172" s="2">
        <f>(Table2[[#This Row],[Close Price]]/Table2[[#This Row],[Current Week Low]])-1</f>
        <v>3.6920190995907154E-2</v>
      </c>
      <c r="AF172" s="2">
        <f>(Table2[[#This Row],[Current Week High]]/Table2[[#This Row],[Close Price]])-1</f>
        <v>7.7296274977387558E-3</v>
      </c>
      <c r="AG172" s="2">
        <f>(Table2[[#This Row],[Close Price]]/Table2[[#This Row],[Current Month Low]])-1</f>
        <v>0.14402634054562546</v>
      </c>
      <c r="AH172" s="2">
        <f>(Table2[[#This Row],[Current Month High]]/Table2[[#This Row],[Close Price]])-1</f>
        <v>1.2910122522818979E-2</v>
      </c>
      <c r="AI172">
        <v>1.2910122522818901</v>
      </c>
      <c r="AJ172">
        <v>103.463275890915</v>
      </c>
      <c r="AK172" t="str">
        <f>IF(AND(Table2[[#This Row],[20D EMA]]&gt;Table2[[#This Row],[50D EMA]],Table2[[#This Row],[50D EMA]]&gt;Table2[[#This Row],[200D EMA]]),"Uptrend","Downtrend/NoTrend")</f>
        <v>Uptrend</v>
      </c>
      <c r="AL172">
        <v>-0.02</v>
      </c>
      <c r="AM172" t="s">
        <v>10438</v>
      </c>
      <c r="AN172">
        <v>5.32</v>
      </c>
      <c r="AO172" t="s">
        <v>10439</v>
      </c>
      <c r="AP172">
        <v>9.2293986174069004E-2</v>
      </c>
      <c r="AQ172">
        <f>(Table2[[#This Row],[Sharpe Ratio]]-AVERAGE(Table2[Sharpe Ratio]))/_xlfn.STDEV.P(Table2[Sharpe Ratio])</f>
        <v>0.32208602348040027</v>
      </c>
      <c r="AR1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2.4333913088347612</v>
      </c>
      <c r="AS172">
        <f>_xlfn.RANK.AVG(Table2[[#This Row],[1Y Return vs Nifty Z-Score]],Table2[1Y Return vs Nifty Z-Score])</f>
        <v>164</v>
      </c>
      <c r="AT172">
        <f>_xlfn.RANK.AVG(Table2[[#This Row],[6M Return vs Nifty Z-Score]],Table2[6M Return vs Nifty Z-Score])</f>
        <v>247</v>
      </c>
      <c r="AU172">
        <f>_xlfn.RANK.AVG(Table2[[#This Row],[Sharpe Ratio Z-Score]],Table2[Sharpe Ratio Z-Score])</f>
        <v>262</v>
      </c>
      <c r="AV172">
        <f>(Table2[[#This Row],[Rank 1Y]]+Table2[[#This Row],[Rank 6M]]+Table2[[#This Row],[Rank Sharpe]])/3</f>
        <v>224.33333333333334</v>
      </c>
    </row>
    <row r="173" spans="1:48" x14ac:dyDescent="0.3">
      <c r="A173" t="s">
        <v>1610</v>
      </c>
      <c r="B173" t="s">
        <v>1611</v>
      </c>
      <c r="C173" t="s">
        <v>10401</v>
      </c>
      <c r="D173" t="s">
        <v>197</v>
      </c>
      <c r="E173">
        <v>5941.11362001</v>
      </c>
      <c r="F173">
        <v>487.75</v>
      </c>
      <c r="G173">
        <v>20.412708766311599</v>
      </c>
      <c r="H173">
        <f>(Table2[[#This Row],[1Y Return vs Nifty]]-AVERAGE(Table2[1Y Return vs Nifty]))/_xlfn.STDEV.P(Table2[1Y Return vs Nifty])</f>
        <v>-6.4317058698101739E-2</v>
      </c>
      <c r="I173">
        <v>-12.636359663854201</v>
      </c>
      <c r="J173">
        <f>(Table2[[#This Row],[1M Return vs Nifty]]-AVERAGE(Table2[1M Return vs Nifty]))/_xlfn.STDEV.P(Table2[1M Return vs Nifty])</f>
        <v>-0.91486438558748739</v>
      </c>
      <c r="K173">
        <v>13.3930761259784</v>
      </c>
      <c r="L173">
        <f>(Table2[[#This Row],[6M Return vs Nifty]]-AVERAGE(Table2[6M Return vs Nifty]))/_xlfn.STDEV.P(Table2[6M Return vs Nifty])</f>
        <v>4.5154818273648676E-3</v>
      </c>
      <c r="M173">
        <v>-2.5147849440643402</v>
      </c>
      <c r="N173">
        <f>(Table2[[#This Row],[1W Return vs Nifty]]-AVERAGE(Table2[1W Return vs Nifty]))/_xlfn.STDEV.P(Table2[1W Return vs Nifty])</f>
        <v>8.2162100594505474E-2</v>
      </c>
      <c r="O173">
        <v>486.94</v>
      </c>
      <c r="P173">
        <v>492.03707427628598</v>
      </c>
      <c r="Q173">
        <v>435.27004115543002</v>
      </c>
      <c r="R173">
        <v>46.666663310335402</v>
      </c>
      <c r="S173" s="2">
        <f>(Table2[[#This Row],[Close Price]]-Table2[[#This Row],[20D EMA]])/Table2[[#This Row],[20D EMA]]</f>
        <v>1.6634492956011054E-3</v>
      </c>
      <c r="T173" s="2">
        <f>(Table2[[#This Row],[Close Price]]-Table2[[#This Row],[50D EMA]])/Table2[[#This Row],[50D EMA]]</f>
        <v>-8.7129090477412342E-3</v>
      </c>
      <c r="U173" s="2">
        <f>(Table2[[#This Row],[Close Price]]-Table2[[#This Row],[200D EMA]])/Table2[[#This Row],[200D EMA]]</f>
        <v>0.12056873637629928</v>
      </c>
      <c r="V173">
        <v>0.64317807845592501</v>
      </c>
      <c r="W173">
        <v>491</v>
      </c>
      <c r="X173">
        <v>482</v>
      </c>
      <c r="Y173">
        <v>492.75</v>
      </c>
      <c r="Z173">
        <v>482</v>
      </c>
      <c r="AA173">
        <v>492.75</v>
      </c>
      <c r="AB173">
        <v>468.5</v>
      </c>
      <c r="AC173" s="2">
        <f>(Table2[[#This Row],[Close Price]]/Table2[[#This Row],[Day Low]])-1</f>
        <v>-6.6191446028512901E-3</v>
      </c>
      <c r="AD173" s="2">
        <f>(Table2[[#This Row],[Day High]]/Table2[[#This Row],[Close Price]])-1</f>
        <v>-1.1788826242952299E-2</v>
      </c>
      <c r="AE173" s="2">
        <f>(Table2[[#This Row],[Close Price]]/Table2[[#This Row],[Current Week Low]])-1</f>
        <v>-1.0147133434804667E-2</v>
      </c>
      <c r="AF173" s="2">
        <f>(Table2[[#This Row],[Current Week High]]/Table2[[#This Row],[Close Price]])-1</f>
        <v>-1.1788826242952299E-2</v>
      </c>
      <c r="AG173" s="2">
        <f>(Table2[[#This Row],[Close Price]]/Table2[[#This Row],[Current Month Low]])-1</f>
        <v>-1.0147133434804667E-2</v>
      </c>
      <c r="AH173" s="2">
        <f>(Table2[[#This Row],[Current Month High]]/Table2[[#This Row],[Close Price]])-1</f>
        <v>-3.9466940030753461E-2</v>
      </c>
      <c r="AI173">
        <v>11.2250128139415</v>
      </c>
      <c r="AJ173">
        <v>56.883242200064302</v>
      </c>
      <c r="AK173" t="str">
        <f>IF(AND(Table2[[#This Row],[20D EMA]]&gt;Table2[[#This Row],[50D EMA]],Table2[[#This Row],[50D EMA]]&gt;Table2[[#This Row],[200D EMA]]),"Uptrend","Downtrend/NoTrend")</f>
        <v>Downtrend/NoTrend</v>
      </c>
      <c r="AL173">
        <v>-0.06</v>
      </c>
      <c r="AM173" t="s">
        <v>10438</v>
      </c>
      <c r="AN173">
        <v>-1.72</v>
      </c>
      <c r="AO173" t="s">
        <v>10438</v>
      </c>
      <c r="AP173">
        <v>0.19481650859524999</v>
      </c>
      <c r="AQ173">
        <f>(Table2[[#This Row],[Sharpe Ratio]]-AVERAGE(Table2[Sharpe Ratio]))/_xlfn.STDEV.P(Table2[Sharpe Ratio])</f>
        <v>1.508866098615633</v>
      </c>
      <c r="AR1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3">
        <f>_xlfn.RANK.AVG(Table2[[#This Row],[1Y Return vs Nifty Z-Score]],Table2[1Y Return vs Nifty Z-Score])</f>
        <v>313</v>
      </c>
      <c r="AT173">
        <f>_xlfn.RANK.AVG(Table2[[#This Row],[6M Return vs Nifty Z-Score]],Table2[6M Return vs Nifty Z-Score])</f>
        <v>313</v>
      </c>
      <c r="AU173">
        <f>_xlfn.RANK.AVG(Table2[[#This Row],[Sharpe Ratio Z-Score]],Table2[Sharpe Ratio Z-Score])</f>
        <v>47</v>
      </c>
      <c r="AV173">
        <f>(Table2[[#This Row],[Rank 1Y]]+Table2[[#This Row],[Rank 6M]]+Table2[[#This Row],[Rank Sharpe]])/3</f>
        <v>224.33333333333334</v>
      </c>
    </row>
    <row r="174" spans="1:48" x14ac:dyDescent="0.3">
      <c r="A174" t="s">
        <v>792</v>
      </c>
      <c r="B174" t="s">
        <v>793</v>
      </c>
      <c r="C174" t="s">
        <v>10405</v>
      </c>
      <c r="D174" t="s">
        <v>794</v>
      </c>
      <c r="E174">
        <v>21483.82646828</v>
      </c>
      <c r="F174">
        <v>314.64999999999998</v>
      </c>
      <c r="G174">
        <v>59.725095166365399</v>
      </c>
      <c r="H174">
        <f>(Table2[[#This Row],[1Y Return vs Nifty]]-AVERAGE(Table2[1Y Return vs Nifty]))/_xlfn.STDEV.P(Table2[1Y Return vs Nifty])</f>
        <v>0.57829945677566486</v>
      </c>
      <c r="I174">
        <v>-5.9515574745869202</v>
      </c>
      <c r="J174">
        <f>(Table2[[#This Row],[1M Return vs Nifty]]-AVERAGE(Table2[1M Return vs Nifty]))/_xlfn.STDEV.P(Table2[1M Return vs Nifty])</f>
        <v>-0.26926634188670973</v>
      </c>
      <c r="K174">
        <v>44.011829078985699</v>
      </c>
      <c r="L174">
        <f>(Table2[[#This Row],[6M Return vs Nifty]]-AVERAGE(Table2[6M Return vs Nifty]))/_xlfn.STDEV.P(Table2[6M Return vs Nifty])</f>
        <v>0.92781723522417858</v>
      </c>
      <c r="M174">
        <v>-2.44394813246906</v>
      </c>
      <c r="N174">
        <f>(Table2[[#This Row],[1W Return vs Nifty]]-AVERAGE(Table2[1W Return vs Nifty]))/_xlfn.STDEV.P(Table2[1W Return vs Nifty])</f>
        <v>9.5715464733457045E-2</v>
      </c>
      <c r="O174">
        <v>309.98</v>
      </c>
      <c r="P174">
        <v>291.29892855350101</v>
      </c>
      <c r="Q174">
        <v>231.383157879604</v>
      </c>
      <c r="R174">
        <v>50.466278747517002</v>
      </c>
      <c r="S174" s="2">
        <f>(Table2[[#This Row],[Close Price]]-Table2[[#This Row],[20D EMA]])/Table2[[#This Row],[20D EMA]]</f>
        <v>1.5065488096006061E-2</v>
      </c>
      <c r="T174" s="2">
        <f>(Table2[[#This Row],[Close Price]]-Table2[[#This Row],[50D EMA]])/Table2[[#This Row],[50D EMA]]</f>
        <v>8.0161885807315009E-2</v>
      </c>
      <c r="U174" s="2">
        <f>(Table2[[#This Row],[Close Price]]-Table2[[#This Row],[200D EMA]])/Table2[[#This Row],[200D EMA]]</f>
        <v>0.35986561374411857</v>
      </c>
      <c r="V174">
        <v>0.61249557044125003</v>
      </c>
      <c r="W174">
        <v>310</v>
      </c>
      <c r="X174">
        <v>316.39999999999998</v>
      </c>
      <c r="Y174">
        <v>310</v>
      </c>
      <c r="Z174">
        <v>316.39999999999998</v>
      </c>
      <c r="AA174">
        <v>294.5</v>
      </c>
      <c r="AB174">
        <v>333.1</v>
      </c>
      <c r="AC174" s="2">
        <f>(Table2[[#This Row],[Close Price]]/Table2[[#This Row],[Day Low]])-1</f>
        <v>1.4999999999999902E-2</v>
      </c>
      <c r="AD174" s="2">
        <f>(Table2[[#This Row],[Day High]]/Table2[[#This Row],[Close Price]])-1</f>
        <v>5.5617352614014681E-3</v>
      </c>
      <c r="AE174" s="2">
        <f>(Table2[[#This Row],[Close Price]]/Table2[[#This Row],[Current Week Low]])-1</f>
        <v>1.4999999999999902E-2</v>
      </c>
      <c r="AF174" s="2">
        <f>(Table2[[#This Row],[Current Week High]]/Table2[[#This Row],[Close Price]])-1</f>
        <v>5.5617352614014681E-3</v>
      </c>
      <c r="AG174" s="2">
        <f>(Table2[[#This Row],[Close Price]]/Table2[[#This Row],[Current Month Low]])-1</f>
        <v>6.8421052631578938E-2</v>
      </c>
      <c r="AH174" s="2">
        <f>(Table2[[#This Row],[Current Month High]]/Table2[[#This Row],[Close Price]])-1</f>
        <v>5.8636580327348087E-2</v>
      </c>
      <c r="AI174">
        <v>9.2960432226283096</v>
      </c>
      <c r="AJ174">
        <v>112.171274443695</v>
      </c>
      <c r="AK174" t="str">
        <f>IF(AND(Table2[[#This Row],[20D EMA]]&gt;Table2[[#This Row],[50D EMA]],Table2[[#This Row],[50D EMA]]&gt;Table2[[#This Row],[200D EMA]]),"Uptrend","Downtrend/NoTrend")</f>
        <v>Uptrend</v>
      </c>
      <c r="AL174">
        <v>0.22</v>
      </c>
      <c r="AM174" t="s">
        <v>10439</v>
      </c>
      <c r="AN174">
        <v>-1.56</v>
      </c>
      <c r="AO174" t="s">
        <v>10438</v>
      </c>
      <c r="AP174">
        <v>4.1574593541801E-2</v>
      </c>
      <c r="AQ174">
        <f>(Table2[[#This Row],[Sharpe Ratio]]-AVERAGE(Table2[Sharpe Ratio]))/_xlfn.STDEV.P(Table2[Sharpe Ratio])</f>
        <v>-0.2650314525377343</v>
      </c>
      <c r="AR1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1.0675343623088565</v>
      </c>
      <c r="AS174">
        <f>_xlfn.RANK.AVG(Table2[[#This Row],[1Y Return vs Nifty Z-Score]],Table2[1Y Return vs Nifty Z-Score])</f>
        <v>154</v>
      </c>
      <c r="AT174">
        <f>_xlfn.RANK.AVG(Table2[[#This Row],[6M Return vs Nifty Z-Score]],Table2[6M Return vs Nifty Z-Score])</f>
        <v>115</v>
      </c>
      <c r="AU174">
        <f>_xlfn.RANK.AVG(Table2[[#This Row],[Sharpe Ratio Z-Score]],Table2[Sharpe Ratio Z-Score])</f>
        <v>406</v>
      </c>
      <c r="AV174">
        <f>(Table2[[#This Row],[Rank 1Y]]+Table2[[#This Row],[Rank 6M]]+Table2[[#This Row],[Rank Sharpe]])/3</f>
        <v>225</v>
      </c>
    </row>
    <row r="175" spans="1:48" x14ac:dyDescent="0.3">
      <c r="A175" t="s">
        <v>284</v>
      </c>
      <c r="B175" t="s">
        <v>285</v>
      </c>
      <c r="C175" t="s">
        <v>10397</v>
      </c>
      <c r="D175" t="s">
        <v>180</v>
      </c>
      <c r="E175">
        <v>99553.541684850003</v>
      </c>
      <c r="F175">
        <v>3681.35</v>
      </c>
      <c r="G175">
        <v>52.008837568130097</v>
      </c>
      <c r="H175">
        <f>(Table2[[#This Row],[1Y Return vs Nifty]]-AVERAGE(Table2[1Y Return vs Nifty]))/_xlfn.STDEV.P(Table2[1Y Return vs Nifty])</f>
        <v>0.45216632103020532</v>
      </c>
      <c r="I175">
        <v>-2.9628068429021002</v>
      </c>
      <c r="J175">
        <f>(Table2[[#This Row],[1M Return vs Nifty]]-AVERAGE(Table2[1M Return vs Nifty]))/_xlfn.STDEV.P(Table2[1M Return vs Nifty])</f>
        <v>1.9378184352694113E-2</v>
      </c>
      <c r="K175">
        <v>16.698157319059899</v>
      </c>
      <c r="L175">
        <f>(Table2[[#This Row],[6M Return vs Nifty]]-AVERAGE(Table2[6M Return vs Nifty]))/_xlfn.STDEV.P(Table2[6M Return vs Nifty])</f>
        <v>0.10417947746345302</v>
      </c>
      <c r="M175">
        <v>-1.4929845441929801</v>
      </c>
      <c r="N175">
        <f>(Table2[[#This Row],[1W Return vs Nifty]]-AVERAGE(Table2[1W Return vs Nifty]))/_xlfn.STDEV.P(Table2[1W Return vs Nifty])</f>
        <v>0.27766543544118</v>
      </c>
      <c r="O175">
        <v>3619.22</v>
      </c>
      <c r="P175">
        <v>3459.5259427227502</v>
      </c>
      <c r="Q175">
        <v>2907.4224174124602</v>
      </c>
      <c r="R175">
        <v>57.5796584457675</v>
      </c>
      <c r="S175" s="2">
        <f>(Table2[[#This Row],[Close Price]]-Table2[[#This Row],[20D EMA]])/Table2[[#This Row],[20D EMA]]</f>
        <v>1.7166682323815661E-2</v>
      </c>
      <c r="T175" s="2">
        <f>(Table2[[#This Row],[Close Price]]-Table2[[#This Row],[50D EMA]])/Table2[[#This Row],[50D EMA]]</f>
        <v>6.4119784314340927E-2</v>
      </c>
      <c r="U175" s="2">
        <f>(Table2[[#This Row],[Close Price]]-Table2[[#This Row],[200D EMA]])/Table2[[#This Row],[200D EMA]]</f>
        <v>0.26619027835532671</v>
      </c>
      <c r="V175">
        <v>0.92084213057359898</v>
      </c>
      <c r="W175">
        <v>3651.55</v>
      </c>
      <c r="X175">
        <v>3730.95</v>
      </c>
      <c r="Y175">
        <v>3651.55</v>
      </c>
      <c r="Z175">
        <v>3730.95</v>
      </c>
      <c r="AA175">
        <v>3581.75</v>
      </c>
      <c r="AB175">
        <v>3730.95</v>
      </c>
      <c r="AC175" s="2">
        <f>(Table2[[#This Row],[Close Price]]/Table2[[#This Row],[Day Low]])-1</f>
        <v>8.1609179663428844E-3</v>
      </c>
      <c r="AD175" s="2">
        <f>(Table2[[#This Row],[Day High]]/Table2[[#This Row],[Close Price]])-1</f>
        <v>1.3473318212068985E-2</v>
      </c>
      <c r="AE175" s="2">
        <f>(Table2[[#This Row],[Close Price]]/Table2[[#This Row],[Current Week Low]])-1</f>
        <v>8.1609179663428844E-3</v>
      </c>
      <c r="AF175" s="2">
        <f>(Table2[[#This Row],[Current Week High]]/Table2[[#This Row],[Close Price]])-1</f>
        <v>1.3473318212068985E-2</v>
      </c>
      <c r="AG175" s="2">
        <f>(Table2[[#This Row],[Close Price]]/Table2[[#This Row],[Current Month Low]])-1</f>
        <v>2.7807635932155961E-2</v>
      </c>
      <c r="AH175" s="2">
        <f>(Table2[[#This Row],[Current Month High]]/Table2[[#This Row],[Close Price]])-1</f>
        <v>1.3473318212068985E-2</v>
      </c>
      <c r="AI175">
        <v>1.3473318212068901</v>
      </c>
      <c r="AJ175">
        <v>87.050962857578298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0.1</v>
      </c>
      <c r="AM175" t="s">
        <v>10439</v>
      </c>
      <c r="AN175">
        <v>0.61</v>
      </c>
      <c r="AO175" t="s">
        <v>10439</v>
      </c>
      <c r="AP175">
        <v>0.10965840075327001</v>
      </c>
      <c r="AQ175">
        <f>(Table2[[#This Row],[Sharpe Ratio]]-AVERAGE(Table2[Sharpe Ratio]))/_xlfn.STDEV.P(Table2[Sharpe Ratio])</f>
        <v>0.52309299006987986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1.3764824083574123</v>
      </c>
      <c r="AS175">
        <f>_xlfn.RANK.AVG(Table2[[#This Row],[1Y Return vs Nifty Z-Score]],Table2[1Y Return vs Nifty Z-Score])</f>
        <v>183</v>
      </c>
      <c r="AT175">
        <f>_xlfn.RANK.AVG(Table2[[#This Row],[6M Return vs Nifty Z-Score]],Table2[6M Return vs Nifty Z-Score])</f>
        <v>283</v>
      </c>
      <c r="AU175">
        <f>_xlfn.RANK.AVG(Table2[[#This Row],[Sharpe Ratio Z-Score]],Table2[Sharpe Ratio Z-Score])</f>
        <v>210</v>
      </c>
      <c r="AV175">
        <f>(Table2[[#This Row],[Rank 1Y]]+Table2[[#This Row],[Rank 6M]]+Table2[[#This Row],[Rank Sharpe]])/3</f>
        <v>225.33333333333334</v>
      </c>
    </row>
    <row r="176" spans="1:48" x14ac:dyDescent="0.3">
      <c r="A176" t="s">
        <v>1626</v>
      </c>
      <c r="B176" t="s">
        <v>1627</v>
      </c>
      <c r="C176" t="s">
        <v>10398</v>
      </c>
      <c r="D176" t="s">
        <v>46</v>
      </c>
      <c r="E176">
        <v>5753.9834037699902</v>
      </c>
      <c r="F176">
        <v>767.75</v>
      </c>
      <c r="G176">
        <v>47.391634090725397</v>
      </c>
      <c r="H176">
        <f>(Table2[[#This Row],[1Y Return vs Nifty]]-AVERAGE(Table2[1Y Return vs Nifty]))/_xlfn.STDEV.P(Table2[1Y Return vs Nifty])</f>
        <v>0.3766916047489493</v>
      </c>
      <c r="I176">
        <v>-16.566857941049701</v>
      </c>
      <c r="J176">
        <f>(Table2[[#This Row],[1M Return vs Nifty]]-AVERAGE(Table2[1M Return vs Nifty]))/_xlfn.STDEV.P(Table2[1M Return vs Nifty])</f>
        <v>-1.2944600604753378</v>
      </c>
      <c r="K176">
        <v>6.5620673648348102</v>
      </c>
      <c r="L176">
        <f>(Table2[[#This Row],[6M Return vs Nifty]]-AVERAGE(Table2[6M Return vs Nifty]))/_xlfn.STDEV.P(Table2[6M Return vs Nifty])</f>
        <v>-0.20147208325449148</v>
      </c>
      <c r="M176">
        <v>-4.1914860118825397</v>
      </c>
      <c r="N176">
        <f>(Table2[[#This Row],[1W Return vs Nifty]]-AVERAGE(Table2[1W Return vs Nifty]))/_xlfn.STDEV.P(Table2[1W Return vs Nifty])</f>
        <v>-0.23864483032929018</v>
      </c>
      <c r="O176">
        <v>763.16</v>
      </c>
      <c r="P176">
        <v>801.05404857040503</v>
      </c>
      <c r="Q176">
        <v>695.84215038357604</v>
      </c>
      <c r="R176">
        <v>39.691889716365303</v>
      </c>
      <c r="S176" s="2">
        <f>(Table2[[#This Row],[Close Price]]-Table2[[#This Row],[20D EMA]])/Table2[[#This Row],[20D EMA]]</f>
        <v>6.0144661669899258E-3</v>
      </c>
      <c r="T176" s="2">
        <f>(Table2[[#This Row],[Close Price]]-Table2[[#This Row],[50D EMA]])/Table2[[#This Row],[50D EMA]]</f>
        <v>-4.1575282753817729E-2</v>
      </c>
      <c r="U176" s="2">
        <f>(Table2[[#This Row],[Close Price]]-Table2[[#This Row],[200D EMA]])/Table2[[#This Row],[200D EMA]]</f>
        <v>0.10333931276911792</v>
      </c>
      <c r="V176">
        <v>0.75970181627667099</v>
      </c>
      <c r="W176">
        <v>775.45</v>
      </c>
      <c r="X176">
        <v>757.05</v>
      </c>
      <c r="Y176">
        <v>777.85</v>
      </c>
      <c r="Z176">
        <v>757.05</v>
      </c>
      <c r="AA176">
        <v>777.85</v>
      </c>
      <c r="AB176">
        <v>741.1</v>
      </c>
      <c r="AC176" s="2">
        <f>(Table2[[#This Row],[Close Price]]/Table2[[#This Row],[Day Low]])-1</f>
        <v>-9.9297182281257168E-3</v>
      </c>
      <c r="AD176" s="2">
        <f>(Table2[[#This Row],[Day High]]/Table2[[#This Row],[Close Price]])-1</f>
        <v>-1.3936828394659817E-2</v>
      </c>
      <c r="AE176" s="2">
        <f>(Table2[[#This Row],[Close Price]]/Table2[[#This Row],[Current Week Low]])-1</f>
        <v>-1.2984508581346033E-2</v>
      </c>
      <c r="AF176" s="2">
        <f>(Table2[[#This Row],[Current Week High]]/Table2[[#This Row],[Close Price]])-1</f>
        <v>-1.3936828394659817E-2</v>
      </c>
      <c r="AG176" s="2">
        <f>(Table2[[#This Row],[Close Price]]/Table2[[#This Row],[Current Month Low]])-1</f>
        <v>-1.2984508581346033E-2</v>
      </c>
      <c r="AH176" s="2">
        <f>(Table2[[#This Row],[Current Month High]]/Table2[[#This Row],[Close Price]])-1</f>
        <v>-3.471182025398889E-2</v>
      </c>
      <c r="AI176">
        <v>22.018886356235701</v>
      </c>
      <c r="AJ176">
        <v>95.083216872061996</v>
      </c>
      <c r="AK176" t="str">
        <f>IF(AND(Table2[[#This Row],[20D EMA]]&gt;Table2[[#This Row],[50D EMA]],Table2[[#This Row],[50D EMA]]&gt;Table2[[#This Row],[200D EMA]]),"Uptrend","Downtrend/NoTrend")</f>
        <v>Downtrend/NoTrend</v>
      </c>
      <c r="AL176">
        <v>-0.18</v>
      </c>
      <c r="AM176" t="s">
        <v>10438</v>
      </c>
      <c r="AN176">
        <v>-3.42</v>
      </c>
      <c r="AO176" t="s">
        <v>10438</v>
      </c>
      <c r="AP176">
        <v>0.159674280158913</v>
      </c>
      <c r="AQ176">
        <f>(Table2[[#This Row],[Sharpe Ratio]]-AVERAGE(Table2[Sharpe Ratio]))/_xlfn.STDEV.P(Table2[Sharpe Ratio])</f>
        <v>1.1020667386393015</v>
      </c>
      <c r="AR1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6">
        <f>_xlfn.RANK.AVG(Table2[[#This Row],[1Y Return vs Nifty Z-Score]],Table2[1Y Return vs Nifty Z-Score])</f>
        <v>201</v>
      </c>
      <c r="AT176">
        <f>_xlfn.RANK.AVG(Table2[[#This Row],[6M Return vs Nifty Z-Score]],Table2[6M Return vs Nifty Z-Score])</f>
        <v>376</v>
      </c>
      <c r="AU176">
        <f>_xlfn.RANK.AVG(Table2[[#This Row],[Sharpe Ratio Z-Score]],Table2[Sharpe Ratio Z-Score])</f>
        <v>102</v>
      </c>
      <c r="AV176">
        <f>(Table2[[#This Row],[Rank 1Y]]+Table2[[#This Row],[Rank 6M]]+Table2[[#This Row],[Rank Sharpe]])/3</f>
        <v>226.33333333333334</v>
      </c>
    </row>
    <row r="177" spans="1:48" x14ac:dyDescent="0.3">
      <c r="A177" t="s">
        <v>987</v>
      </c>
      <c r="B177" t="s">
        <v>988</v>
      </c>
      <c r="C177" t="s">
        <v>10394</v>
      </c>
      <c r="D177" t="s">
        <v>21</v>
      </c>
      <c r="E177">
        <v>15119.549670939999</v>
      </c>
      <c r="F177">
        <v>2616.25</v>
      </c>
      <c r="G177">
        <v>193.54135658342801</v>
      </c>
      <c r="H177">
        <f>(Table2[[#This Row],[1Y Return vs Nifty]]-AVERAGE(Table2[1Y Return vs Nifty]))/_xlfn.STDEV.P(Table2[1Y Return vs Nifty])</f>
        <v>2.7657153706933646</v>
      </c>
      <c r="I177">
        <v>2.7707103483147102</v>
      </c>
      <c r="J177">
        <f>(Table2[[#This Row],[1M Return vs Nifty]]-AVERAGE(Table2[1M Return vs Nifty]))/_xlfn.STDEV.P(Table2[1M Return vs Nifty])</f>
        <v>0.57310399064765605</v>
      </c>
      <c r="K177">
        <v>46.9178193185937</v>
      </c>
      <c r="L177">
        <f>(Table2[[#This Row],[6M Return vs Nifty]]-AVERAGE(Table2[6M Return vs Nifty]))/_xlfn.STDEV.P(Table2[6M Return vs Nifty])</f>
        <v>1.0154467310335618</v>
      </c>
      <c r="M177">
        <v>-3.38837879417258</v>
      </c>
      <c r="N177">
        <f>(Table2[[#This Row],[1W Return vs Nifty]]-AVERAGE(Table2[1W Return vs Nifty]))/_xlfn.STDEV.P(Table2[1W Return vs Nifty])</f>
        <v>-8.4984546655983512E-2</v>
      </c>
      <c r="O177">
        <v>2653.58</v>
      </c>
      <c r="P177">
        <v>2548.1628441388698</v>
      </c>
      <c r="Q177">
        <v>1968.67701370891</v>
      </c>
      <c r="R177">
        <v>49.823659520598603</v>
      </c>
      <c r="S177" s="2">
        <f>(Table2[[#This Row],[Close Price]]-Table2[[#This Row],[20D EMA]])/Table2[[#This Row],[20D EMA]]</f>
        <v>-1.4067787667980588E-2</v>
      </c>
      <c r="T177" s="2">
        <f>(Table2[[#This Row],[Close Price]]-Table2[[#This Row],[50D EMA]])/Table2[[#This Row],[50D EMA]]</f>
        <v>2.6720096016524288E-2</v>
      </c>
      <c r="U177" s="2">
        <f>(Table2[[#This Row],[Close Price]]-Table2[[#This Row],[200D EMA]])/Table2[[#This Row],[200D EMA]]</f>
        <v>0.32893815581819996</v>
      </c>
      <c r="V177">
        <v>0.90882808083794797</v>
      </c>
      <c r="W177">
        <v>2585.1</v>
      </c>
      <c r="X177">
        <v>2705.85</v>
      </c>
      <c r="Y177">
        <v>2585.1</v>
      </c>
      <c r="Z177">
        <v>2705.85</v>
      </c>
      <c r="AA177">
        <v>2541.9</v>
      </c>
      <c r="AB177">
        <v>2925</v>
      </c>
      <c r="AC177" s="2">
        <f>(Table2[[#This Row],[Close Price]]/Table2[[#This Row],[Day Low]])-1</f>
        <v>1.2049823991334918E-2</v>
      </c>
      <c r="AD177" s="2">
        <f>(Table2[[#This Row],[Day High]]/Table2[[#This Row],[Close Price]])-1</f>
        <v>3.4247491638796035E-2</v>
      </c>
      <c r="AE177" s="2">
        <f>(Table2[[#This Row],[Close Price]]/Table2[[#This Row],[Current Week Low]])-1</f>
        <v>1.2049823991334918E-2</v>
      </c>
      <c r="AF177" s="2">
        <f>(Table2[[#This Row],[Current Week High]]/Table2[[#This Row],[Close Price]])-1</f>
        <v>3.4247491638796035E-2</v>
      </c>
      <c r="AG177" s="2">
        <f>(Table2[[#This Row],[Close Price]]/Table2[[#This Row],[Current Month Low]])-1</f>
        <v>2.9249773791258482E-2</v>
      </c>
      <c r="AH177" s="2">
        <f>(Table2[[#This Row],[Current Month High]]/Table2[[#This Row],[Close Price]])-1</f>
        <v>0.11801242236024834</v>
      </c>
      <c r="AI177">
        <v>11.8012422360248</v>
      </c>
      <c r="AJ177">
        <v>254.217438396967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-0.14000000000000001</v>
      </c>
      <c r="AM177" t="s">
        <v>10438</v>
      </c>
      <c r="AN177">
        <v>-0.96</v>
      </c>
      <c r="AO177" t="s">
        <v>10438</v>
      </c>
      <c r="AQ177">
        <f>(Table2[[#This Row],[Sharpe Ratio]]-AVERAGE(Table2[Sharpe Ratio]))/_xlfn.STDEV.P(Table2[Sharpe Ratio])</f>
        <v>-0.74629057572393687</v>
      </c>
      <c r="AR1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3.522990969994662</v>
      </c>
      <c r="AS177">
        <f>_xlfn.RANK.AVG(Table2[[#This Row],[1Y Return vs Nifty Z-Score]],Table2[1Y Return vs Nifty Z-Score])</f>
        <v>16</v>
      </c>
      <c r="AT177">
        <f>_xlfn.RANK.AVG(Table2[[#This Row],[6M Return vs Nifty Z-Score]],Table2[6M Return vs Nifty Z-Score])</f>
        <v>106</v>
      </c>
      <c r="AU177">
        <f>_xlfn.RANK.AVG(Table2[[#This Row],[Sharpe Ratio Z-Score]],Table2[Sharpe Ratio Z-Score])</f>
        <v>558</v>
      </c>
      <c r="AV177">
        <f>(Table2[[#This Row],[Rank 1Y]]+Table2[[#This Row],[Rank 6M]]+Table2[[#This Row],[Rank Sharpe]])/3</f>
        <v>226.66666666666666</v>
      </c>
    </row>
    <row r="178" spans="1:48" x14ac:dyDescent="0.3">
      <c r="A178" t="s">
        <v>1907</v>
      </c>
      <c r="B178" t="s">
        <v>1908</v>
      </c>
      <c r="C178" t="s">
        <v>10408</v>
      </c>
      <c r="D178" t="s">
        <v>278</v>
      </c>
      <c r="E178">
        <v>3835.9043024399998</v>
      </c>
      <c r="F178">
        <v>163.72</v>
      </c>
      <c r="G178">
        <v>53.047255766667703</v>
      </c>
      <c r="H178">
        <f>(Table2[[#This Row],[1Y Return vs Nifty]]-AVERAGE(Table2[1Y Return vs Nifty]))/_xlfn.STDEV.P(Table2[1Y Return vs Nifty])</f>
        <v>0.46914073407036277</v>
      </c>
      <c r="I178">
        <v>-10.9581712620733</v>
      </c>
      <c r="J178">
        <f>(Table2[[#This Row],[1M Return vs Nifty]]-AVERAGE(Table2[1M Return vs Nifty]))/_xlfn.STDEV.P(Table2[1M Return vs Nifty])</f>
        <v>-0.75279000874346014</v>
      </c>
      <c r="K178">
        <v>65.538844314234396</v>
      </c>
      <c r="L178">
        <f>(Table2[[#This Row],[6M Return vs Nifty]]-AVERAGE(Table2[6M Return vs Nifty]))/_xlfn.STDEV.P(Table2[6M Return vs Nifty])</f>
        <v>1.5769596396392114</v>
      </c>
      <c r="M178">
        <v>-7.1098998252472301</v>
      </c>
      <c r="N178">
        <f>(Table2[[#This Row],[1W Return vs Nifty]]-AVERAGE(Table2[1W Return vs Nifty]))/_xlfn.STDEV.P(Table2[1W Return vs Nifty])</f>
        <v>-0.79703141252991205</v>
      </c>
      <c r="O178">
        <v>158.34</v>
      </c>
      <c r="P178">
        <v>151.74815393100101</v>
      </c>
      <c r="Q178">
        <v>122.81359414453</v>
      </c>
      <c r="R178">
        <v>38.620149157366399</v>
      </c>
      <c r="S178" s="2">
        <f>(Table2[[#This Row],[Close Price]]-Table2[[#This Row],[20D EMA]])/Table2[[#This Row],[20D EMA]]</f>
        <v>3.3977516736137393E-2</v>
      </c>
      <c r="T178" s="2">
        <f>(Table2[[#This Row],[Close Price]]-Table2[[#This Row],[50D EMA]])/Table2[[#This Row],[50D EMA]]</f>
        <v>7.8892861355285504E-2</v>
      </c>
      <c r="U178" s="2">
        <f>(Table2[[#This Row],[Close Price]]-Table2[[#This Row],[200D EMA]])/Table2[[#This Row],[200D EMA]]</f>
        <v>0.33307718205307429</v>
      </c>
      <c r="V178">
        <v>0.57577235247404002</v>
      </c>
      <c r="W178">
        <v>165.7</v>
      </c>
      <c r="X178">
        <v>155.16999999999999</v>
      </c>
      <c r="Y178">
        <v>164.5</v>
      </c>
      <c r="Z178">
        <v>155.16999999999999</v>
      </c>
      <c r="AA178">
        <v>164.5</v>
      </c>
      <c r="AB178">
        <v>148.19999999999999</v>
      </c>
      <c r="AC178" s="2">
        <f>(Table2[[#This Row],[Close Price]]/Table2[[#This Row],[Day Low]])-1</f>
        <v>-1.1949305974652935E-2</v>
      </c>
      <c r="AD178" s="2">
        <f>(Table2[[#This Row],[Day High]]/Table2[[#This Row],[Close Price]])-1</f>
        <v>-5.2223308086977838E-2</v>
      </c>
      <c r="AE178" s="2">
        <f>(Table2[[#This Row],[Close Price]]/Table2[[#This Row],[Current Week Low]])-1</f>
        <v>-4.7416413373859712E-3</v>
      </c>
      <c r="AF178" s="2">
        <f>(Table2[[#This Row],[Current Week High]]/Table2[[#This Row],[Close Price]])-1</f>
        <v>-5.2223308086977838E-2</v>
      </c>
      <c r="AG178" s="2">
        <f>(Table2[[#This Row],[Close Price]]/Table2[[#This Row],[Current Month Low]])-1</f>
        <v>-4.7416413373859712E-3</v>
      </c>
      <c r="AH178" s="2">
        <f>(Table2[[#This Row],[Current Month High]]/Table2[[#This Row],[Close Price]])-1</f>
        <v>-9.4795993159052072E-2</v>
      </c>
      <c r="AI178">
        <v>8.1114097239188805</v>
      </c>
      <c r="AJ178">
        <v>100.63725490196001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0.14000000000000001</v>
      </c>
      <c r="AM178" t="s">
        <v>10439</v>
      </c>
      <c r="AN178">
        <v>-4.95</v>
      </c>
      <c r="AO178" t="s">
        <v>10438</v>
      </c>
      <c r="AP178">
        <v>2.786199234259E-2</v>
      </c>
      <c r="AQ178">
        <f>(Table2[[#This Row],[Sharpe Ratio]]-AVERAGE(Table2[Sharpe Ratio]))/_xlfn.STDEV.P(Table2[Sharpe Ratio])</f>
        <v>-0.423765762786591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7.2513189649610954E-2</v>
      </c>
      <c r="AS178">
        <f>_xlfn.RANK.AVG(Table2[[#This Row],[1Y Return vs Nifty Z-Score]],Table2[1Y Return vs Nifty Z-Score])</f>
        <v>177</v>
      </c>
      <c r="AT178">
        <f>_xlfn.RANK.AVG(Table2[[#This Row],[6M Return vs Nifty Z-Score]],Table2[6M Return vs Nifty Z-Score])</f>
        <v>52</v>
      </c>
      <c r="AU178">
        <f>_xlfn.RANK.AVG(Table2[[#This Row],[Sharpe Ratio Z-Score]],Table2[Sharpe Ratio Z-Score])</f>
        <v>451</v>
      </c>
      <c r="AV178">
        <f>(Table2[[#This Row],[Rank 1Y]]+Table2[[#This Row],[Rank 6M]]+Table2[[#This Row],[Rank Sharpe]])/3</f>
        <v>226.66666666666666</v>
      </c>
    </row>
    <row r="179" spans="1:48" x14ac:dyDescent="0.3">
      <c r="A179" t="s">
        <v>884</v>
      </c>
      <c r="B179" t="s">
        <v>885</v>
      </c>
      <c r="C179" t="s">
        <v>10395</v>
      </c>
      <c r="D179" t="s">
        <v>514</v>
      </c>
      <c r="E179">
        <v>18074.031993109998</v>
      </c>
      <c r="F179">
        <v>1084.8</v>
      </c>
      <c r="G179">
        <v>105.505574406119</v>
      </c>
      <c r="H179">
        <f>(Table2[[#This Row],[1Y Return vs Nifty]]-AVERAGE(Table2[1Y Return vs Nifty]))/_xlfn.STDEV.P(Table2[1Y Return vs Nifty])</f>
        <v>1.3266460909990534</v>
      </c>
      <c r="I179">
        <v>-0.70073563365888303</v>
      </c>
      <c r="J179">
        <f>(Table2[[#This Row],[1M Return vs Nifty]]-AVERAGE(Table2[1M Return vs Nifty]))/_xlfn.STDEV.P(Table2[1M Return vs Nifty])</f>
        <v>0.23784220259155642</v>
      </c>
      <c r="K179">
        <v>64.9921021578173</v>
      </c>
      <c r="L179">
        <f>(Table2[[#This Row],[6M Return vs Nifty]]-AVERAGE(Table2[6M Return vs Nifty]))/_xlfn.STDEV.P(Table2[6M Return vs Nifty])</f>
        <v>1.5604727502988576</v>
      </c>
      <c r="M179">
        <v>-0.79819695557802395</v>
      </c>
      <c r="N179">
        <f>(Table2[[#This Row],[1W Return vs Nifty]]-AVERAGE(Table2[1W Return vs Nifty]))/_xlfn.STDEV.P(Table2[1W Return vs Nifty])</f>
        <v>0.41060068444030356</v>
      </c>
      <c r="O179">
        <v>1017.73</v>
      </c>
      <c r="P179">
        <v>950.02785970696698</v>
      </c>
      <c r="Q179">
        <v>744.10652710527995</v>
      </c>
      <c r="R179">
        <v>62.320176650362598</v>
      </c>
      <c r="S179" s="2">
        <f>(Table2[[#This Row],[Close Price]]-Table2[[#This Row],[20D EMA]])/Table2[[#This Row],[20D EMA]]</f>
        <v>6.5901565248150232E-2</v>
      </c>
      <c r="T179" s="2">
        <f>(Table2[[#This Row],[Close Price]]-Table2[[#This Row],[50D EMA]])/Table2[[#This Row],[50D EMA]]</f>
        <v>0.14186125061069579</v>
      </c>
      <c r="U179" s="2">
        <f>(Table2[[#This Row],[Close Price]]-Table2[[#This Row],[200D EMA]])/Table2[[#This Row],[200D EMA]]</f>
        <v>0.45785577801619926</v>
      </c>
      <c r="V179">
        <v>0.73334812402892702</v>
      </c>
      <c r="W179">
        <v>1049.0999999999999</v>
      </c>
      <c r="X179">
        <v>1106.3499999999999</v>
      </c>
      <c r="Y179">
        <v>1049.0999999999999</v>
      </c>
      <c r="Z179">
        <v>1106.3499999999999</v>
      </c>
      <c r="AA179">
        <v>974.1</v>
      </c>
      <c r="AB179">
        <v>1106.3499999999999</v>
      </c>
      <c r="AC179" s="2">
        <f>(Table2[[#This Row],[Close Price]]/Table2[[#This Row],[Day Low]])-1</f>
        <v>3.4029167858164122E-2</v>
      </c>
      <c r="AD179" s="2">
        <f>(Table2[[#This Row],[Day High]]/Table2[[#This Row],[Close Price]])-1</f>
        <v>1.986541297935096E-2</v>
      </c>
      <c r="AE179" s="2">
        <f>(Table2[[#This Row],[Close Price]]/Table2[[#This Row],[Current Week Low]])-1</f>
        <v>3.4029167858164122E-2</v>
      </c>
      <c r="AF179" s="2">
        <f>(Table2[[#This Row],[Current Week High]]/Table2[[#This Row],[Close Price]])-1</f>
        <v>1.986541297935096E-2</v>
      </c>
      <c r="AG179" s="2">
        <f>(Table2[[#This Row],[Close Price]]/Table2[[#This Row],[Current Month Low]])-1</f>
        <v>0.11364336310440404</v>
      </c>
      <c r="AH179" s="2">
        <f>(Table2[[#This Row],[Current Month High]]/Table2[[#This Row],[Close Price]])-1</f>
        <v>1.986541297935096E-2</v>
      </c>
      <c r="AI179">
        <v>9.6054572271386505</v>
      </c>
      <c r="AJ179">
        <v>154.917166020444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0.39</v>
      </c>
      <c r="AM179" t="s">
        <v>10439</v>
      </c>
      <c r="AN179">
        <v>8.0500000000000007</v>
      </c>
      <c r="AO179" t="s">
        <v>10439</v>
      </c>
      <c r="AQ179">
        <f>(Table2[[#This Row],[Sharpe Ratio]]-AVERAGE(Table2[Sharpe Ratio]))/_xlfn.STDEV.P(Table2[Sharpe Ratio])</f>
        <v>-0.74629057572393687</v>
      </c>
      <c r="AR1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2.789271152605834</v>
      </c>
      <c r="AS179">
        <f>_xlfn.RANK.AVG(Table2[[#This Row],[1Y Return vs Nifty Z-Score]],Table2[1Y Return vs Nifty Z-Score])</f>
        <v>70</v>
      </c>
      <c r="AT179">
        <f>_xlfn.RANK.AVG(Table2[[#This Row],[6M Return vs Nifty Z-Score]],Table2[6M Return vs Nifty Z-Score])</f>
        <v>53</v>
      </c>
      <c r="AU179">
        <f>_xlfn.RANK.AVG(Table2[[#This Row],[Sharpe Ratio Z-Score]],Table2[Sharpe Ratio Z-Score])</f>
        <v>558</v>
      </c>
      <c r="AV179">
        <f>(Table2[[#This Row],[Rank 1Y]]+Table2[[#This Row],[Rank 6M]]+Table2[[#This Row],[Rank Sharpe]])/3</f>
        <v>227</v>
      </c>
    </row>
    <row r="180" spans="1:48" x14ac:dyDescent="0.3">
      <c r="A180" t="s">
        <v>517</v>
      </c>
      <c r="B180" t="s">
        <v>518</v>
      </c>
      <c r="C180" t="s">
        <v>10395</v>
      </c>
      <c r="D180" t="s">
        <v>218</v>
      </c>
      <c r="E180">
        <v>42124.959568650003</v>
      </c>
      <c r="F180">
        <v>694.4</v>
      </c>
      <c r="G180">
        <v>78.773074303342</v>
      </c>
      <c r="H180">
        <f>(Table2[[#This Row],[1Y Return vs Nifty]]-AVERAGE(Table2[1Y Return vs Nifty]))/_xlfn.STDEV.P(Table2[1Y Return vs Nifty])</f>
        <v>0.88966559606972095</v>
      </c>
      <c r="I180">
        <v>-11.596364015450799</v>
      </c>
      <c r="J180">
        <f>(Table2[[#This Row],[1M Return vs Nifty]]-AVERAGE(Table2[1M Return vs Nifty]))/_xlfn.STDEV.P(Table2[1M Return vs Nifty])</f>
        <v>-0.81442474099418172</v>
      </c>
      <c r="K180">
        <v>35.226854627942998</v>
      </c>
      <c r="L180">
        <f>(Table2[[#This Row],[6M Return vs Nifty]]-AVERAGE(Table2[6M Return vs Nifty]))/_xlfn.STDEV.P(Table2[6M Return vs Nifty])</f>
        <v>0.66290826500443367</v>
      </c>
      <c r="M180">
        <v>-3.8142374077321501</v>
      </c>
      <c r="N180">
        <f>(Table2[[#This Row],[1W Return vs Nifty]]-AVERAGE(Table2[1W Return vs Nifty]))/_xlfn.STDEV.P(Table2[1W Return vs Nifty])</f>
        <v>-0.16646501890336063</v>
      </c>
      <c r="O180">
        <v>674.95</v>
      </c>
      <c r="P180">
        <v>665.540222769764</v>
      </c>
      <c r="Q180">
        <v>571.52507465716599</v>
      </c>
      <c r="R180">
        <v>45.341185288956297</v>
      </c>
      <c r="S180" s="2">
        <f>(Table2[[#This Row],[Close Price]]-Table2[[#This Row],[20D EMA]])/Table2[[#This Row],[20D EMA]]</f>
        <v>2.8816949403659427E-2</v>
      </c>
      <c r="T180" s="2">
        <f>(Table2[[#This Row],[Close Price]]-Table2[[#This Row],[50D EMA]])/Table2[[#This Row],[50D EMA]]</f>
        <v>4.3362934715096377E-2</v>
      </c>
      <c r="U180" s="2">
        <f>(Table2[[#This Row],[Close Price]]-Table2[[#This Row],[200D EMA]])/Table2[[#This Row],[200D EMA]]</f>
        <v>0.21499481088654163</v>
      </c>
      <c r="V180">
        <v>0.73223093204881096</v>
      </c>
      <c r="W180">
        <v>667.2</v>
      </c>
      <c r="X180">
        <v>697.95</v>
      </c>
      <c r="Y180">
        <v>667.2</v>
      </c>
      <c r="Z180">
        <v>697.95</v>
      </c>
      <c r="AA180">
        <v>639.75</v>
      </c>
      <c r="AB180">
        <v>714</v>
      </c>
      <c r="AC180" s="2">
        <f>(Table2[[#This Row],[Close Price]]/Table2[[#This Row],[Day Low]])-1</f>
        <v>4.0767386091127067E-2</v>
      </c>
      <c r="AD180" s="2">
        <f>(Table2[[#This Row],[Day High]]/Table2[[#This Row],[Close Price]])-1</f>
        <v>5.1123271889401689E-3</v>
      </c>
      <c r="AE180" s="2">
        <f>(Table2[[#This Row],[Close Price]]/Table2[[#This Row],[Current Week Low]])-1</f>
        <v>4.0767386091127067E-2</v>
      </c>
      <c r="AF180" s="2">
        <f>(Table2[[#This Row],[Current Week High]]/Table2[[#This Row],[Close Price]])-1</f>
        <v>5.1123271889401689E-3</v>
      </c>
      <c r="AG180" s="2">
        <f>(Table2[[#This Row],[Close Price]]/Table2[[#This Row],[Current Month Low]])-1</f>
        <v>8.5423993747557603E-2</v>
      </c>
      <c r="AH180" s="2">
        <f>(Table2[[#This Row],[Current Month High]]/Table2[[#This Row],[Close Price]])-1</f>
        <v>2.8225806451612989E-2</v>
      </c>
      <c r="AI180">
        <v>6.4876152073732802</v>
      </c>
      <c r="AJ180">
        <v>118.364779874213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0.02</v>
      </c>
      <c r="AM180" t="s">
        <v>10439</v>
      </c>
      <c r="AN180">
        <v>-1.87</v>
      </c>
      <c r="AO180" t="s">
        <v>10438</v>
      </c>
      <c r="AP180">
        <v>3.4474453328526E-2</v>
      </c>
      <c r="AQ180">
        <f>(Table2[[#This Row],[Sharpe Ratio]]-AVERAGE(Table2[Sharpe Ratio]))/_xlfn.STDEV.P(Table2[Sharpe Ratio])</f>
        <v>-0.34722124592932108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0.22446285524729126</v>
      </c>
      <c r="AS180">
        <f>_xlfn.RANK.AVG(Table2[[#This Row],[1Y Return vs Nifty Z-Score]],Table2[1Y Return vs Nifty Z-Score])</f>
        <v>108</v>
      </c>
      <c r="AT180">
        <f>_xlfn.RANK.AVG(Table2[[#This Row],[6M Return vs Nifty Z-Score]],Table2[6M Return vs Nifty Z-Score])</f>
        <v>147</v>
      </c>
      <c r="AU180">
        <f>_xlfn.RANK.AVG(Table2[[#This Row],[Sharpe Ratio Z-Score]],Table2[Sharpe Ratio Z-Score])</f>
        <v>427</v>
      </c>
      <c r="AV180">
        <f>(Table2[[#This Row],[Rank 1Y]]+Table2[[#This Row],[Rank 6M]]+Table2[[#This Row],[Rank Sharpe]])/3</f>
        <v>227.33333333333334</v>
      </c>
    </row>
    <row r="181" spans="1:48" x14ac:dyDescent="0.3">
      <c r="A181" t="s">
        <v>546</v>
      </c>
      <c r="B181" t="s">
        <v>547</v>
      </c>
      <c r="C181" t="s">
        <v>10399</v>
      </c>
      <c r="D181" t="s">
        <v>54</v>
      </c>
      <c r="E181">
        <v>39116.223801849999</v>
      </c>
      <c r="F181">
        <v>3105.9</v>
      </c>
      <c r="G181">
        <v>52.883922065765198</v>
      </c>
      <c r="H181">
        <f>(Table2[[#This Row],[1Y Return vs Nifty]]-AVERAGE(Table2[1Y Return vs Nifty]))/_xlfn.STDEV.P(Table2[1Y Return vs Nifty])</f>
        <v>0.46647081389138179</v>
      </c>
      <c r="I181">
        <v>-4.0543772891112297</v>
      </c>
      <c r="J181">
        <f>(Table2[[#This Row],[1M Return vs Nifty]]-AVERAGE(Table2[1M Return vs Nifty]))/_xlfn.STDEV.P(Table2[1M Return vs Nifty])</f>
        <v>-8.6042398737355835E-2</v>
      </c>
      <c r="K181">
        <v>22.324926749923701</v>
      </c>
      <c r="L181">
        <f>(Table2[[#This Row],[6M Return vs Nifty]]-AVERAGE(Table2[6M Return vs Nifty]))/_xlfn.STDEV.P(Table2[6M Return vs Nifty])</f>
        <v>0.27385347070052507</v>
      </c>
      <c r="M181">
        <v>-8.4048642000911702</v>
      </c>
      <c r="N181">
        <f>(Table2[[#This Row],[1W Return vs Nifty]]-AVERAGE(Table2[1W Return vs Nifty]))/_xlfn.STDEV.P(Table2[1W Return vs Nifty])</f>
        <v>-1.0447998160473722</v>
      </c>
      <c r="O181">
        <v>3172.39</v>
      </c>
      <c r="P181">
        <v>2968.73518324831</v>
      </c>
      <c r="Q181">
        <v>2436.2596395363198</v>
      </c>
      <c r="R181">
        <v>40.678545527826799</v>
      </c>
      <c r="S181" s="2">
        <f>(Table2[[#This Row],[Close Price]]-Table2[[#This Row],[20D EMA]])/Table2[[#This Row],[20D EMA]]</f>
        <v>-2.0958961540037568E-2</v>
      </c>
      <c r="T181" s="2">
        <f>(Table2[[#This Row],[Close Price]]-Table2[[#This Row],[50D EMA]])/Table2[[#This Row],[50D EMA]]</f>
        <v>4.6203116238076859E-2</v>
      </c>
      <c r="U181" s="2">
        <f>(Table2[[#This Row],[Close Price]]-Table2[[#This Row],[200D EMA]])/Table2[[#This Row],[200D EMA]]</f>
        <v>0.27486411940524097</v>
      </c>
      <c r="V181">
        <v>0.79879187785700301</v>
      </c>
      <c r="W181">
        <v>3085.5</v>
      </c>
      <c r="X181">
        <v>3179</v>
      </c>
      <c r="Y181">
        <v>3085.5</v>
      </c>
      <c r="Z181">
        <v>3179</v>
      </c>
      <c r="AA181">
        <v>3085.5</v>
      </c>
      <c r="AB181">
        <v>3485</v>
      </c>
      <c r="AC181" s="2">
        <f>(Table2[[#This Row],[Close Price]]/Table2[[#This Row],[Day Low]])-1</f>
        <v>6.6115702479339067E-3</v>
      </c>
      <c r="AD181" s="2">
        <f>(Table2[[#This Row],[Day High]]/Table2[[#This Row],[Close Price]])-1</f>
        <v>2.3535851122058027E-2</v>
      </c>
      <c r="AE181" s="2">
        <f>(Table2[[#This Row],[Close Price]]/Table2[[#This Row],[Current Week Low]])-1</f>
        <v>6.6115702479339067E-3</v>
      </c>
      <c r="AF181" s="2">
        <f>(Table2[[#This Row],[Current Week High]]/Table2[[#This Row],[Close Price]])-1</f>
        <v>2.3535851122058027E-2</v>
      </c>
      <c r="AG181" s="2">
        <f>(Table2[[#This Row],[Close Price]]/Table2[[#This Row],[Current Month Low]])-1</f>
        <v>6.6115702479339067E-3</v>
      </c>
      <c r="AH181" s="2">
        <f>(Table2[[#This Row],[Current Month High]]/Table2[[#This Row],[Close Price]])-1</f>
        <v>0.12205801860974264</v>
      </c>
      <c r="AI181">
        <v>12.2058018609742</v>
      </c>
      <c r="AJ181">
        <v>88.230659676979499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0.22</v>
      </c>
      <c r="AM181" t="s">
        <v>10439</v>
      </c>
      <c r="AN181">
        <v>-6.73</v>
      </c>
      <c r="AO181" t="s">
        <v>10438</v>
      </c>
      <c r="AP181">
        <v>8.6428129087502997E-2</v>
      </c>
      <c r="AQ181">
        <f>(Table2[[#This Row],[Sharpe Ratio]]-AVERAGE(Table2[Sharpe Ratio]))/_xlfn.STDEV.P(Table2[Sharpe Ratio])</f>
        <v>0.25418404302260078</v>
      </c>
      <c r="AR1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-0.13633388717022044</v>
      </c>
      <c r="AS181">
        <f>_xlfn.RANK.AVG(Table2[[#This Row],[1Y Return vs Nifty Z-Score]],Table2[1Y Return vs Nifty Z-Score])</f>
        <v>179</v>
      </c>
      <c r="AT181">
        <f>_xlfn.RANK.AVG(Table2[[#This Row],[6M Return vs Nifty Z-Score]],Table2[6M Return vs Nifty Z-Score])</f>
        <v>231</v>
      </c>
      <c r="AU181">
        <f>_xlfn.RANK.AVG(Table2[[#This Row],[Sharpe Ratio Z-Score]],Table2[Sharpe Ratio Z-Score])</f>
        <v>272</v>
      </c>
      <c r="AV181">
        <f>(Table2[[#This Row],[Rank 1Y]]+Table2[[#This Row],[Rank 6M]]+Table2[[#This Row],[Rank Sharpe]])/3</f>
        <v>227.33333333333334</v>
      </c>
    </row>
    <row r="182" spans="1:48" x14ac:dyDescent="0.3">
      <c r="A182" t="s">
        <v>458</v>
      </c>
      <c r="B182" t="s">
        <v>459</v>
      </c>
      <c r="C182" t="s">
        <v>10408</v>
      </c>
      <c r="D182" t="s">
        <v>387</v>
      </c>
      <c r="E182">
        <v>48867.196974884901</v>
      </c>
      <c r="F182">
        <v>1672.45</v>
      </c>
      <c r="G182">
        <v>18.1865175696385</v>
      </c>
      <c r="H182">
        <f>(Table2[[#This Row],[1Y Return vs Nifty]]-AVERAGE(Table2[1Y Return vs Nifty]))/_xlfn.STDEV.P(Table2[1Y Return vs Nifty])</f>
        <v>-0.10070730005934569</v>
      </c>
      <c r="I182">
        <v>-11.232331322907999</v>
      </c>
      <c r="J182">
        <f>(Table2[[#This Row],[1M Return vs Nifty]]-AVERAGE(Table2[1M Return vs Nifty]))/_xlfn.STDEV.P(Table2[1M Return vs Nifty])</f>
        <v>-0.77926756094686622</v>
      </c>
      <c r="K182">
        <v>39.988904848353997</v>
      </c>
      <c r="L182">
        <f>(Table2[[#This Row],[6M Return vs Nifty]]-AVERAGE(Table2[6M Return vs Nifty]))/_xlfn.STDEV.P(Table2[6M Return vs Nifty])</f>
        <v>0.8065068408516356</v>
      </c>
      <c r="M182">
        <v>-2.2388248517782001</v>
      </c>
      <c r="N182">
        <f>(Table2[[#This Row],[1W Return vs Nifty]]-AVERAGE(Table2[1W Return vs Nifty]))/_xlfn.STDEV.P(Table2[1W Return vs Nifty])</f>
        <v>0.13496215658717159</v>
      </c>
      <c r="O182">
        <v>1700.57</v>
      </c>
      <c r="P182">
        <v>1662.3849323136501</v>
      </c>
      <c r="Q182">
        <v>1406.77283254351</v>
      </c>
      <c r="R182">
        <v>30.890181716245799</v>
      </c>
      <c r="S182" s="2">
        <f>(Table2[[#This Row],[Close Price]]-Table2[[#This Row],[20D EMA]])/Table2[[#This Row],[20D EMA]]</f>
        <v>-1.6535632170389863E-2</v>
      </c>
      <c r="T182" s="2">
        <f>(Table2[[#This Row],[Close Price]]-Table2[[#This Row],[50D EMA]])/Table2[[#This Row],[50D EMA]]</f>
        <v>6.0545951125421556E-3</v>
      </c>
      <c r="U182" s="2">
        <f>(Table2[[#This Row],[Close Price]]-Table2[[#This Row],[200D EMA]])/Table2[[#This Row],[200D EMA]]</f>
        <v>0.18885577067630277</v>
      </c>
      <c r="V182">
        <v>0.83448631961602904</v>
      </c>
      <c r="W182">
        <v>1645.55</v>
      </c>
      <c r="X182">
        <v>1679.4</v>
      </c>
      <c r="Y182">
        <v>1645.55</v>
      </c>
      <c r="Z182">
        <v>1679.4</v>
      </c>
      <c r="AA182">
        <v>1606.9</v>
      </c>
      <c r="AB182">
        <v>1773.55</v>
      </c>
      <c r="AC182" s="2">
        <f>(Table2[[#This Row],[Close Price]]/Table2[[#This Row],[Day Low]])-1</f>
        <v>1.6347117984868431E-2</v>
      </c>
      <c r="AD182" s="2">
        <f>(Table2[[#This Row],[Day High]]/Table2[[#This Row],[Close Price]])-1</f>
        <v>4.1555801369248524E-3</v>
      </c>
      <c r="AE182" s="2">
        <f>(Table2[[#This Row],[Close Price]]/Table2[[#This Row],[Current Week Low]])-1</f>
        <v>1.6347117984868431E-2</v>
      </c>
      <c r="AF182" s="2">
        <f>(Table2[[#This Row],[Current Week High]]/Table2[[#This Row],[Close Price]])-1</f>
        <v>4.1555801369248524E-3</v>
      </c>
      <c r="AG182" s="2">
        <f>(Table2[[#This Row],[Close Price]]/Table2[[#This Row],[Current Month Low]])-1</f>
        <v>4.0792830916671852E-2</v>
      </c>
      <c r="AH182" s="2">
        <f>(Table2[[#This Row],[Current Month High]]/Table2[[#This Row],[Close Price]])-1</f>
        <v>6.0450237675266694E-2</v>
      </c>
      <c r="AI182">
        <v>6.9688182008430699</v>
      </c>
      <c r="AJ182">
        <v>64.118541779108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0.04</v>
      </c>
      <c r="AM182" t="s">
        <v>10439</v>
      </c>
      <c r="AN182">
        <v>-2.77</v>
      </c>
      <c r="AO182" t="s">
        <v>10438</v>
      </c>
      <c r="AP182">
        <v>0.102150506014281</v>
      </c>
      <c r="AQ182">
        <f>(Table2[[#This Row],[Sharpe Ratio]]-AVERAGE(Table2[Sharpe Ratio]))/_xlfn.STDEV.P(Table2[Sharpe Ratio])</f>
        <v>0.43618311239597707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0.49767724882857234</v>
      </c>
      <c r="AS182">
        <f>_xlfn.RANK.AVG(Table2[[#This Row],[1Y Return vs Nifty Z-Score]],Table2[1Y Return vs Nifty Z-Score])</f>
        <v>326</v>
      </c>
      <c r="AT182">
        <f>_xlfn.RANK.AVG(Table2[[#This Row],[6M Return vs Nifty Z-Score]],Table2[6M Return vs Nifty Z-Score])</f>
        <v>127</v>
      </c>
      <c r="AU182">
        <f>_xlfn.RANK.AVG(Table2[[#This Row],[Sharpe Ratio Z-Score]],Table2[Sharpe Ratio Z-Score])</f>
        <v>233</v>
      </c>
      <c r="AV182">
        <f>(Table2[[#This Row],[Rank 1Y]]+Table2[[#This Row],[Rank 6M]]+Table2[[#This Row],[Rank Sharpe]])/3</f>
        <v>228.66666666666666</v>
      </c>
    </row>
    <row r="183" spans="1:48" x14ac:dyDescent="0.3">
      <c r="A183" t="s">
        <v>663</v>
      </c>
      <c r="B183" t="s">
        <v>664</v>
      </c>
      <c r="C183" t="s">
        <v>10399</v>
      </c>
      <c r="D183" t="s">
        <v>54</v>
      </c>
      <c r="E183">
        <v>28879.547008384001</v>
      </c>
      <c r="F183">
        <v>221.55</v>
      </c>
      <c r="G183">
        <v>96.559424906358203</v>
      </c>
      <c r="H183">
        <f>(Table2[[#This Row],[1Y Return vs Nifty]]-AVERAGE(Table2[1Y Return vs Nifty]))/_xlfn.STDEV.P(Table2[1Y Return vs Nifty])</f>
        <v>1.1804086339304132</v>
      </c>
      <c r="I183">
        <v>11.2475926624561</v>
      </c>
      <c r="J183">
        <f>(Table2[[#This Row],[1M Return vs Nifty]]-AVERAGE(Table2[1M Return vs Nifty]))/_xlfn.STDEV.P(Table2[1M Return vs Nifty])</f>
        <v>1.3917757304753473</v>
      </c>
      <c r="K183">
        <v>69.2584792796182</v>
      </c>
      <c r="L183">
        <f>(Table2[[#This Row],[6M Return vs Nifty]]-AVERAGE(Table2[6M Return vs Nifty]))/_xlfn.STDEV.P(Table2[6M Return vs Nifty])</f>
        <v>1.6891244129990501</v>
      </c>
      <c r="M183">
        <v>-6.0950705308108004</v>
      </c>
      <c r="N183">
        <f>(Table2[[#This Row],[1W Return vs Nifty]]-AVERAGE(Table2[1W Return vs Nifty]))/_xlfn.STDEV.P(Table2[1W Return vs Nifty])</f>
        <v>-0.60286187473427422</v>
      </c>
      <c r="O183">
        <v>215.42</v>
      </c>
      <c r="P183">
        <v>195.604343982952</v>
      </c>
      <c r="Q183">
        <v>157.568215441012</v>
      </c>
      <c r="R183">
        <v>47.995406617015398</v>
      </c>
      <c r="S183" s="2">
        <f>(Table2[[#This Row],[Close Price]]-Table2[[#This Row],[20D EMA]])/Table2[[#This Row],[20D EMA]]</f>
        <v>2.8456039364961584E-2</v>
      </c>
      <c r="T183" s="2">
        <f>(Table2[[#This Row],[Close Price]]-Table2[[#This Row],[50D EMA]])/Table2[[#This Row],[50D EMA]]</f>
        <v>0.13264355733996028</v>
      </c>
      <c r="U183" s="2">
        <f>(Table2[[#This Row],[Close Price]]-Table2[[#This Row],[200D EMA]])/Table2[[#This Row],[200D EMA]]</f>
        <v>0.40605768352400068</v>
      </c>
      <c r="V183">
        <v>1.5006739686403601</v>
      </c>
      <c r="W183">
        <v>218.23</v>
      </c>
      <c r="X183">
        <v>223.25</v>
      </c>
      <c r="Y183">
        <v>218.23</v>
      </c>
      <c r="Z183">
        <v>223.25</v>
      </c>
      <c r="AA183">
        <v>186.53</v>
      </c>
      <c r="AB183">
        <v>243.99</v>
      </c>
      <c r="AC183" s="2">
        <f>(Table2[[#This Row],[Close Price]]/Table2[[#This Row],[Day Low]])-1</f>
        <v>1.5213307061357373E-2</v>
      </c>
      <c r="AD183" s="2">
        <f>(Table2[[#This Row],[Day High]]/Table2[[#This Row],[Close Price]])-1</f>
        <v>7.6732114646806959E-3</v>
      </c>
      <c r="AE183" s="2">
        <f>(Table2[[#This Row],[Close Price]]/Table2[[#This Row],[Current Week Low]])-1</f>
        <v>1.5213307061357373E-2</v>
      </c>
      <c r="AF183" s="2">
        <f>(Table2[[#This Row],[Current Week High]]/Table2[[#This Row],[Close Price]])-1</f>
        <v>7.6732114646806959E-3</v>
      </c>
      <c r="AG183" s="2">
        <f>(Table2[[#This Row],[Close Price]]/Table2[[#This Row],[Current Month Low]])-1</f>
        <v>0.18774459872406579</v>
      </c>
      <c r="AH183" s="2">
        <f>(Table2[[#This Row],[Current Month High]]/Table2[[#This Row],[Close Price]])-1</f>
        <v>0.1012863913337847</v>
      </c>
      <c r="AI183">
        <v>10.1286391333784</v>
      </c>
      <c r="AJ183">
        <v>153.19999999999999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0.23</v>
      </c>
      <c r="AM183" t="s">
        <v>10439</v>
      </c>
      <c r="AN183">
        <v>0.89</v>
      </c>
      <c r="AO183" t="s">
        <v>10439</v>
      </c>
      <c r="AQ183">
        <f>(Table2[[#This Row],[Sharpe Ratio]]-AVERAGE(Table2[Sharpe Ratio]))/_xlfn.STDEV.P(Table2[Sharpe Ratio])</f>
        <v>-0.74629057572393687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2.9121563269465995</v>
      </c>
      <c r="AS183">
        <f>_xlfn.RANK.AVG(Table2[[#This Row],[1Y Return vs Nifty Z-Score]],Table2[1Y Return vs Nifty Z-Score])</f>
        <v>81</v>
      </c>
      <c r="AT183">
        <f>_xlfn.RANK.AVG(Table2[[#This Row],[6M Return vs Nifty Z-Score]],Table2[6M Return vs Nifty Z-Score])</f>
        <v>49</v>
      </c>
      <c r="AU183">
        <f>_xlfn.RANK.AVG(Table2[[#This Row],[Sharpe Ratio Z-Score]],Table2[Sharpe Ratio Z-Score])</f>
        <v>558</v>
      </c>
      <c r="AV183">
        <f>(Table2[[#This Row],[Rank 1Y]]+Table2[[#This Row],[Rank 6M]]+Table2[[#This Row],[Rank Sharpe]])/3</f>
        <v>229.33333333333334</v>
      </c>
    </row>
    <row r="184" spans="1:48" x14ac:dyDescent="0.3">
      <c r="A184" t="s">
        <v>1469</v>
      </c>
      <c r="B184" t="s">
        <v>1470</v>
      </c>
      <c r="C184" t="s">
        <v>10397</v>
      </c>
      <c r="D184" t="s">
        <v>114</v>
      </c>
      <c r="E184">
        <v>7284.8845757949903</v>
      </c>
      <c r="F184">
        <v>1209.4000000000001</v>
      </c>
      <c r="G184">
        <v>43.305806207820602</v>
      </c>
      <c r="H184">
        <f>(Table2[[#This Row],[1Y Return vs Nifty]]-AVERAGE(Table2[1Y Return vs Nifty]))/_xlfn.STDEV.P(Table2[1Y Return vs Nifty])</f>
        <v>0.30990297354709884</v>
      </c>
      <c r="I184">
        <v>-6.26470006427353</v>
      </c>
      <c r="J184">
        <f>(Table2[[#This Row],[1M Return vs Nifty]]-AVERAGE(Table2[1M Return vs Nifty]))/_xlfn.STDEV.P(Table2[1M Return vs Nifty])</f>
        <v>-0.29950870921145323</v>
      </c>
      <c r="K184">
        <v>31.809594858351598</v>
      </c>
      <c r="L184">
        <f>(Table2[[#This Row],[6M Return vs Nifty]]-AVERAGE(Table2[6M Return vs Nifty]))/_xlfn.STDEV.P(Table2[6M Return vs Nifty])</f>
        <v>0.55986154909413599</v>
      </c>
      <c r="M184">
        <v>-3.60808617397627</v>
      </c>
      <c r="N184">
        <f>(Table2[[#This Row],[1W Return vs Nifty]]-AVERAGE(Table2[1W Return vs Nifty]))/_xlfn.STDEV.P(Table2[1W Return vs Nifty])</f>
        <v>-0.12702164651174197</v>
      </c>
      <c r="O184">
        <v>1218.51</v>
      </c>
      <c r="P184">
        <v>1187.49203969316</v>
      </c>
      <c r="Q184">
        <v>1013.25899551486</v>
      </c>
      <c r="R184">
        <v>45.034315305254097</v>
      </c>
      <c r="S184" s="2">
        <f>(Table2[[#This Row],[Close Price]]-Table2[[#This Row],[20D EMA]])/Table2[[#This Row],[20D EMA]]</f>
        <v>-7.4763440595480542E-3</v>
      </c>
      <c r="T184" s="2">
        <f>(Table2[[#This Row],[Close Price]]-Table2[[#This Row],[50D EMA]])/Table2[[#This Row],[50D EMA]]</f>
        <v>1.8448932350317873E-2</v>
      </c>
      <c r="U184" s="2">
        <f>(Table2[[#This Row],[Close Price]]-Table2[[#This Row],[200D EMA]])/Table2[[#This Row],[200D EMA]]</f>
        <v>0.19357440235255588</v>
      </c>
      <c r="V184">
        <v>0.42287159770168697</v>
      </c>
      <c r="W184">
        <v>1195.75</v>
      </c>
      <c r="X184">
        <v>1213</v>
      </c>
      <c r="Y184">
        <v>1195.75</v>
      </c>
      <c r="Z184">
        <v>1213</v>
      </c>
      <c r="AA184">
        <v>1184.05</v>
      </c>
      <c r="AB184">
        <v>1310</v>
      </c>
      <c r="AC184" s="2">
        <f>(Table2[[#This Row],[Close Price]]/Table2[[#This Row],[Day Low]])-1</f>
        <v>1.1415429646665309E-2</v>
      </c>
      <c r="AD184" s="2">
        <f>(Table2[[#This Row],[Day High]]/Table2[[#This Row],[Close Price]])-1</f>
        <v>2.9766826525550183E-3</v>
      </c>
      <c r="AE184" s="2">
        <f>(Table2[[#This Row],[Close Price]]/Table2[[#This Row],[Current Week Low]])-1</f>
        <v>1.1415429646665309E-2</v>
      </c>
      <c r="AF184" s="2">
        <f>(Table2[[#This Row],[Current Week High]]/Table2[[#This Row],[Close Price]])-1</f>
        <v>2.9766826525550183E-3</v>
      </c>
      <c r="AG184" s="2">
        <f>(Table2[[#This Row],[Close Price]]/Table2[[#This Row],[Current Month Low]])-1</f>
        <v>2.140956885266676E-2</v>
      </c>
      <c r="AH184" s="2">
        <f>(Table2[[#This Row],[Current Month High]]/Table2[[#This Row],[Close Price]])-1</f>
        <v>8.3181743013064358E-2</v>
      </c>
      <c r="AI184">
        <v>11.3031255167851</v>
      </c>
      <c r="AJ184">
        <v>85.704414587331996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-0.06</v>
      </c>
      <c r="AM184" t="s">
        <v>10438</v>
      </c>
      <c r="AN184">
        <v>-1.82</v>
      </c>
      <c r="AO184" t="s">
        <v>10438</v>
      </c>
      <c r="AP184">
        <v>7.66212614939E-2</v>
      </c>
      <c r="AQ184">
        <f>(Table2[[#This Row],[Sharpe Ratio]]-AVERAGE(Table2[Sharpe Ratio]))/_xlfn.STDEV.P(Table2[Sharpe Ratio])</f>
        <v>0.14066171851556222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0.58389588543360182</v>
      </c>
      <c r="AS184">
        <f>_xlfn.RANK.AVG(Table2[[#This Row],[1Y Return vs Nifty Z-Score]],Table2[1Y Return vs Nifty Z-Score])</f>
        <v>217</v>
      </c>
      <c r="AT184">
        <f>_xlfn.RANK.AVG(Table2[[#This Row],[6M Return vs Nifty Z-Score]],Table2[6M Return vs Nifty Z-Score])</f>
        <v>162</v>
      </c>
      <c r="AU184">
        <f>_xlfn.RANK.AVG(Table2[[#This Row],[Sharpe Ratio Z-Score]],Table2[Sharpe Ratio Z-Score])</f>
        <v>314</v>
      </c>
      <c r="AV184">
        <f>(Table2[[#This Row],[Rank 1Y]]+Table2[[#This Row],[Rank 6M]]+Table2[[#This Row],[Rank Sharpe]])/3</f>
        <v>231</v>
      </c>
    </row>
    <row r="185" spans="1:48" x14ac:dyDescent="0.3">
      <c r="A185" t="s">
        <v>1646</v>
      </c>
      <c r="B185" t="s">
        <v>1647</v>
      </c>
      <c r="C185" t="s">
        <v>10397</v>
      </c>
      <c r="D185" t="s">
        <v>1648</v>
      </c>
      <c r="E185">
        <v>5460.4297888800002</v>
      </c>
      <c r="F185">
        <v>1070.1500000000001</v>
      </c>
      <c r="G185">
        <v>36.314182660996003</v>
      </c>
      <c r="H185">
        <f>(Table2[[#This Row],[1Y Return vs Nifty]]-AVERAGE(Table2[1Y Return vs Nifty]))/_xlfn.STDEV.P(Table2[1Y Return vs Nifty])</f>
        <v>0.19561500548931102</v>
      </c>
      <c r="I185">
        <v>-9.2411631747387695</v>
      </c>
      <c r="J185">
        <f>(Table2[[#This Row],[1M Return vs Nifty]]-AVERAGE(Table2[1M Return vs Nifty]))/_xlfn.STDEV.P(Table2[1M Return vs Nifty])</f>
        <v>-0.58696654369294243</v>
      </c>
      <c r="K185">
        <v>51.724933982217003</v>
      </c>
      <c r="L185">
        <f>(Table2[[#This Row],[6M Return vs Nifty]]-AVERAGE(Table2[6M Return vs Nifty]))/_xlfn.STDEV.P(Table2[6M Return vs Nifty])</f>
        <v>1.1604042152431531</v>
      </c>
      <c r="M185">
        <v>-5.2558843752752402</v>
      </c>
      <c r="N185">
        <f>(Table2[[#This Row],[1W Return vs Nifty]]-AVERAGE(Table2[1W Return vs Nifty]))/_xlfn.STDEV.P(Table2[1W Return vs Nifty])</f>
        <v>-0.44229852793482399</v>
      </c>
      <c r="O185">
        <v>1075.3900000000001</v>
      </c>
      <c r="P185">
        <v>1060.9899748120399</v>
      </c>
      <c r="Q185">
        <v>875.55459797906894</v>
      </c>
      <c r="R185">
        <v>37.863661956149102</v>
      </c>
      <c r="S185" s="2">
        <f>(Table2[[#This Row],[Close Price]]-Table2[[#This Row],[20D EMA]])/Table2[[#This Row],[20D EMA]]</f>
        <v>-4.8726508522489598E-3</v>
      </c>
      <c r="T185" s="2">
        <f>(Table2[[#This Row],[Close Price]]-Table2[[#This Row],[50D EMA]])/Table2[[#This Row],[50D EMA]]</f>
        <v>8.6334700660889094E-3</v>
      </c>
      <c r="U185" s="2">
        <f>(Table2[[#This Row],[Close Price]]-Table2[[#This Row],[200D EMA]])/Table2[[#This Row],[200D EMA]]</f>
        <v>0.22225387482412964</v>
      </c>
      <c r="V185">
        <v>0.53635038190607098</v>
      </c>
      <c r="W185">
        <v>1125</v>
      </c>
      <c r="X185">
        <v>1060</v>
      </c>
      <c r="Y185">
        <v>1084.95</v>
      </c>
      <c r="Z185">
        <v>1060</v>
      </c>
      <c r="AA185">
        <v>1084.95</v>
      </c>
      <c r="AB185">
        <v>1026.0999999999999</v>
      </c>
      <c r="AC185" s="2">
        <f>(Table2[[#This Row],[Close Price]]/Table2[[#This Row],[Day Low]])-1</f>
        <v>-4.8755555555555441E-2</v>
      </c>
      <c r="AD185" s="2">
        <f>(Table2[[#This Row],[Day High]]/Table2[[#This Row],[Close Price]])-1</f>
        <v>-9.4846516843434259E-3</v>
      </c>
      <c r="AE185" s="2">
        <f>(Table2[[#This Row],[Close Price]]/Table2[[#This Row],[Current Week Low]])-1</f>
        <v>-1.3641181621272813E-2</v>
      </c>
      <c r="AF185" s="2">
        <f>(Table2[[#This Row],[Current Week High]]/Table2[[#This Row],[Close Price]])-1</f>
        <v>-9.4846516843434259E-3</v>
      </c>
      <c r="AG185" s="2">
        <f>(Table2[[#This Row],[Close Price]]/Table2[[#This Row],[Current Month Low]])-1</f>
        <v>-1.3641181621272813E-2</v>
      </c>
      <c r="AH185" s="2">
        <f>(Table2[[#This Row],[Current Month High]]/Table2[[#This Row],[Close Price]])-1</f>
        <v>-4.1162453861608328E-2</v>
      </c>
      <c r="AI185">
        <v>12.2272578610475</v>
      </c>
      <c r="AJ185">
        <v>85.147058823529406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-0.04</v>
      </c>
      <c r="AM185" t="s">
        <v>10438</v>
      </c>
      <c r="AN185">
        <v>-3.2</v>
      </c>
      <c r="AO185" t="s">
        <v>10438</v>
      </c>
      <c r="AP185">
        <v>6.1563941158322998E-2</v>
      </c>
      <c r="AQ185">
        <f>(Table2[[#This Row],[Sharpe Ratio]]-AVERAGE(Table2[Sharpe Ratio]))/_xlfn.STDEV.P(Table2[Sharpe Ratio])</f>
        <v>-3.363878967696237E-2</v>
      </c>
      <c r="AR1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0.29311535942773531</v>
      </c>
      <c r="AS185">
        <f>_xlfn.RANK.AVG(Table2[[#This Row],[1Y Return vs Nifty Z-Score]],Table2[1Y Return vs Nifty Z-Score])</f>
        <v>250</v>
      </c>
      <c r="AT185">
        <f>_xlfn.RANK.AVG(Table2[[#This Row],[6M Return vs Nifty Z-Score]],Table2[6M Return vs Nifty Z-Score])</f>
        <v>86</v>
      </c>
      <c r="AU185">
        <f>_xlfn.RANK.AVG(Table2[[#This Row],[Sharpe Ratio Z-Score]],Table2[Sharpe Ratio Z-Score])</f>
        <v>357</v>
      </c>
      <c r="AV185">
        <f>(Table2[[#This Row],[Rank 1Y]]+Table2[[#This Row],[Rank 6M]]+Table2[[#This Row],[Rank Sharpe]])/3</f>
        <v>231</v>
      </c>
    </row>
    <row r="186" spans="1:48" x14ac:dyDescent="0.3">
      <c r="A186" t="s">
        <v>719</v>
      </c>
      <c r="B186" t="s">
        <v>720</v>
      </c>
      <c r="C186" t="s">
        <v>10395</v>
      </c>
      <c r="D186" t="s">
        <v>407</v>
      </c>
      <c r="E186">
        <v>24798.081004079999</v>
      </c>
      <c r="F186">
        <v>6885.75</v>
      </c>
      <c r="G186">
        <v>131.726741041118</v>
      </c>
      <c r="H186">
        <f>(Table2[[#This Row],[1Y Return vs Nifty]]-AVERAGE(Table2[1Y Return vs Nifty]))/_xlfn.STDEV.P(Table2[1Y Return vs Nifty])</f>
        <v>1.755268117735568</v>
      </c>
      <c r="I186">
        <v>7.4036476776980402</v>
      </c>
      <c r="J186">
        <f>(Table2[[#This Row],[1M Return vs Nifty]]-AVERAGE(Table2[1M Return vs Nifty]))/_xlfn.STDEV.P(Table2[1M Return vs Nifty])</f>
        <v>1.0205391116509939</v>
      </c>
      <c r="K186">
        <v>50.3091356522851</v>
      </c>
      <c r="L186">
        <f>(Table2[[#This Row],[6M Return vs Nifty]]-AVERAGE(Table2[6M Return vs Nifty]))/_xlfn.STDEV.P(Table2[6M Return vs Nifty])</f>
        <v>1.1177111283467445</v>
      </c>
      <c r="M186">
        <v>-3.2724874138704201</v>
      </c>
      <c r="N186">
        <f>(Table2[[#This Row],[1W Return vs Nifty]]-AVERAGE(Table2[1W Return vs Nifty]))/_xlfn.STDEV.P(Table2[1W Return vs Nifty])</f>
        <v>-6.2810792044115174E-2</v>
      </c>
      <c r="O186">
        <v>6644.38</v>
      </c>
      <c r="P186">
        <v>6237.42256503101</v>
      </c>
      <c r="Q186">
        <v>4854.5419419545497</v>
      </c>
      <c r="R186">
        <v>64.256386018004903</v>
      </c>
      <c r="S186" s="2">
        <f>(Table2[[#This Row],[Close Price]]-Table2[[#This Row],[20D EMA]])/Table2[[#This Row],[20D EMA]]</f>
        <v>3.6326940963641439E-2</v>
      </c>
      <c r="T186" s="2">
        <f>(Table2[[#This Row],[Close Price]]-Table2[[#This Row],[50D EMA]])/Table2[[#This Row],[50D EMA]]</f>
        <v>0.10394156050990058</v>
      </c>
      <c r="U186" s="2">
        <f>(Table2[[#This Row],[Close Price]]-Table2[[#This Row],[200D EMA]])/Table2[[#This Row],[200D EMA]]</f>
        <v>0.41841394766642792</v>
      </c>
      <c r="V186">
        <v>0.72102895136424205</v>
      </c>
      <c r="W186">
        <v>6850</v>
      </c>
      <c r="X186">
        <v>7015</v>
      </c>
      <c r="Y186">
        <v>6850</v>
      </c>
      <c r="Z186">
        <v>7015</v>
      </c>
      <c r="AA186">
        <v>6418.4</v>
      </c>
      <c r="AB186">
        <v>7052</v>
      </c>
      <c r="AC186" s="2">
        <f>(Table2[[#This Row],[Close Price]]/Table2[[#This Row],[Day Low]])-1</f>
        <v>5.2189781021898529E-3</v>
      </c>
      <c r="AD186" s="2">
        <f>(Table2[[#This Row],[Day High]]/Table2[[#This Row],[Close Price]])-1</f>
        <v>1.87706495298261E-2</v>
      </c>
      <c r="AE186" s="2">
        <f>(Table2[[#This Row],[Close Price]]/Table2[[#This Row],[Current Week Low]])-1</f>
        <v>5.2189781021898529E-3</v>
      </c>
      <c r="AF186" s="2">
        <f>(Table2[[#This Row],[Current Week High]]/Table2[[#This Row],[Close Price]])-1</f>
        <v>1.87706495298261E-2</v>
      </c>
      <c r="AG186" s="2">
        <f>(Table2[[#This Row],[Close Price]]/Table2[[#This Row],[Current Month Low]])-1</f>
        <v>7.2814096971207887E-2</v>
      </c>
      <c r="AH186" s="2">
        <f>(Table2[[#This Row],[Current Month High]]/Table2[[#This Row],[Close Price]])-1</f>
        <v>2.4144065642813128E-2</v>
      </c>
      <c r="AI186">
        <v>2.4144065642813102</v>
      </c>
      <c r="AJ186">
        <v>227.892857142857</v>
      </c>
      <c r="AK186" t="str">
        <f>IF(AND(Table2[[#This Row],[20D EMA]]&gt;Table2[[#This Row],[50D EMA]],Table2[[#This Row],[50D EMA]]&gt;Table2[[#This Row],[200D EMA]]),"Uptrend","Downtrend/NoTrend")</f>
        <v>Uptrend</v>
      </c>
      <c r="AL186">
        <v>0.36</v>
      </c>
      <c r="AM186" t="s">
        <v>10439</v>
      </c>
      <c r="AN186">
        <v>3.8</v>
      </c>
      <c r="AO186" t="s">
        <v>10439</v>
      </c>
      <c r="AQ186">
        <f>(Table2[[#This Row],[Sharpe Ratio]]-AVERAGE(Table2[Sharpe Ratio]))/_xlfn.STDEV.P(Table2[Sharpe Ratio])</f>
        <v>-0.74629057572393687</v>
      </c>
      <c r="AR1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3.0844169899652543</v>
      </c>
      <c r="AS186">
        <f>_xlfn.RANK.AVG(Table2[[#This Row],[1Y Return vs Nifty Z-Score]],Table2[1Y Return vs Nifty Z-Score])</f>
        <v>45</v>
      </c>
      <c r="AT186">
        <f>_xlfn.RANK.AVG(Table2[[#This Row],[6M Return vs Nifty Z-Score]],Table2[6M Return vs Nifty Z-Score])</f>
        <v>91</v>
      </c>
      <c r="AU186">
        <f>_xlfn.RANK.AVG(Table2[[#This Row],[Sharpe Ratio Z-Score]],Table2[Sharpe Ratio Z-Score])</f>
        <v>558</v>
      </c>
      <c r="AV186">
        <f>(Table2[[#This Row],[Rank 1Y]]+Table2[[#This Row],[Rank 6M]]+Table2[[#This Row],[Rank Sharpe]])/3</f>
        <v>231.33333333333334</v>
      </c>
    </row>
    <row r="187" spans="1:48" x14ac:dyDescent="0.3">
      <c r="A187" t="s">
        <v>1217</v>
      </c>
      <c r="B187" t="s">
        <v>1218</v>
      </c>
      <c r="C187" t="s">
        <v>10404</v>
      </c>
      <c r="D187" t="s">
        <v>83</v>
      </c>
      <c r="E187">
        <v>9984.2256700800008</v>
      </c>
      <c r="F187">
        <v>1332.25</v>
      </c>
      <c r="G187">
        <v>122.08855527407501</v>
      </c>
      <c r="H187">
        <f>(Table2[[#This Row],[1Y Return vs Nifty]]-AVERAGE(Table2[1Y Return vs Nifty]))/_xlfn.STDEV.P(Table2[1Y Return vs Nifty])</f>
        <v>1.5977183498309273</v>
      </c>
      <c r="I187">
        <v>11.390932419398901</v>
      </c>
      <c r="J187">
        <f>(Table2[[#This Row],[1M Return vs Nifty]]-AVERAGE(Table2[1M Return vs Nifty]))/_xlfn.STDEV.P(Table2[1M Return vs Nifty])</f>
        <v>1.405619052094556</v>
      </c>
      <c r="K187">
        <v>53.719869704312799</v>
      </c>
      <c r="L187">
        <f>(Table2[[#This Row],[6M Return vs Nifty]]-AVERAGE(Table2[6M Return vs Nifty]))/_xlfn.STDEV.P(Table2[6M Return vs Nifty])</f>
        <v>1.2205610626807974</v>
      </c>
      <c r="M187">
        <v>-1.5727776592878699</v>
      </c>
      <c r="N187">
        <f>(Table2[[#This Row],[1W Return vs Nifty]]-AVERAGE(Table2[1W Return vs Nifty]))/_xlfn.STDEV.P(Table2[1W Return vs Nifty])</f>
        <v>0.26239844190622008</v>
      </c>
      <c r="O187">
        <v>1219.51</v>
      </c>
      <c r="P187">
        <v>1130.62553615257</v>
      </c>
      <c r="Q187">
        <v>911.10967625958494</v>
      </c>
      <c r="R187">
        <v>72.975462084010701</v>
      </c>
      <c r="S187" s="2">
        <f>(Table2[[#This Row],[Close Price]]-Table2[[#This Row],[20D EMA]])/Table2[[#This Row],[20D EMA]]</f>
        <v>9.2446966404539532E-2</v>
      </c>
      <c r="T187" s="2">
        <f>(Table2[[#This Row],[Close Price]]-Table2[[#This Row],[50D EMA]])/Table2[[#This Row],[50D EMA]]</f>
        <v>0.17833001060062928</v>
      </c>
      <c r="U187" s="2">
        <f>(Table2[[#This Row],[Close Price]]-Table2[[#This Row],[200D EMA]])/Table2[[#This Row],[200D EMA]]</f>
        <v>0.46222791252677647</v>
      </c>
      <c r="V187">
        <v>1.2898730231281601</v>
      </c>
      <c r="W187">
        <v>1274</v>
      </c>
      <c r="X187">
        <v>1345</v>
      </c>
      <c r="Y187">
        <v>1274</v>
      </c>
      <c r="Z187">
        <v>1345</v>
      </c>
      <c r="AA187">
        <v>1088.0999999999999</v>
      </c>
      <c r="AB187">
        <v>1348.95</v>
      </c>
      <c r="AC187" s="2">
        <f>(Table2[[#This Row],[Close Price]]/Table2[[#This Row],[Day Low]])-1</f>
        <v>4.5722135007849385E-2</v>
      </c>
      <c r="AD187" s="2">
        <f>(Table2[[#This Row],[Day High]]/Table2[[#This Row],[Close Price]])-1</f>
        <v>9.5702758491273965E-3</v>
      </c>
      <c r="AE187" s="2">
        <f>(Table2[[#This Row],[Close Price]]/Table2[[#This Row],[Current Week Low]])-1</f>
        <v>4.5722135007849385E-2</v>
      </c>
      <c r="AF187" s="2">
        <f>(Table2[[#This Row],[Current Week High]]/Table2[[#This Row],[Close Price]])-1</f>
        <v>9.5702758491273965E-3</v>
      </c>
      <c r="AG187" s="2">
        <f>(Table2[[#This Row],[Close Price]]/Table2[[#This Row],[Current Month Low]])-1</f>
        <v>0.2243819501884019</v>
      </c>
      <c r="AH187" s="2">
        <f>(Table2[[#This Row],[Current Month High]]/Table2[[#This Row],[Close Price]])-1</f>
        <v>1.253518483768068E-2</v>
      </c>
      <c r="AI187">
        <v>1.25351848376806</v>
      </c>
      <c r="AJ187">
        <v>160.205078125</v>
      </c>
      <c r="AK187" t="str">
        <f>IF(AND(Table2[[#This Row],[20D EMA]]&gt;Table2[[#This Row],[50D EMA]],Table2[[#This Row],[50D EMA]]&gt;Table2[[#This Row],[200D EMA]]),"Uptrend","Downtrend/NoTrend")</f>
        <v>Uptrend</v>
      </c>
      <c r="AL187">
        <v>0.06</v>
      </c>
      <c r="AM187" t="s">
        <v>10439</v>
      </c>
      <c r="AN187">
        <v>11.3</v>
      </c>
      <c r="AO187" t="s">
        <v>10439</v>
      </c>
      <c r="AQ187">
        <f>(Table2[[#This Row],[Sharpe Ratio]]-AVERAGE(Table2[Sharpe Ratio]))/_xlfn.STDEV.P(Table2[Sharpe Ratio])</f>
        <v>-0.74629057572393687</v>
      </c>
      <c r="AR1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3.7400063307885638</v>
      </c>
      <c r="AS187">
        <f>_xlfn.RANK.AVG(Table2[[#This Row],[1Y Return vs Nifty Z-Score]],Table2[1Y Return vs Nifty Z-Score])</f>
        <v>59</v>
      </c>
      <c r="AT187">
        <f>_xlfn.RANK.AVG(Table2[[#This Row],[6M Return vs Nifty Z-Score]],Table2[6M Return vs Nifty Z-Score])</f>
        <v>78</v>
      </c>
      <c r="AU187">
        <f>_xlfn.RANK.AVG(Table2[[#This Row],[Sharpe Ratio Z-Score]],Table2[Sharpe Ratio Z-Score])</f>
        <v>558</v>
      </c>
      <c r="AV187">
        <f>(Table2[[#This Row],[Rank 1Y]]+Table2[[#This Row],[Rank 6M]]+Table2[[#This Row],[Rank Sharpe]])/3</f>
        <v>231.66666666666666</v>
      </c>
    </row>
    <row r="188" spans="1:48" x14ac:dyDescent="0.3">
      <c r="A188" t="s">
        <v>133</v>
      </c>
      <c r="B188" t="s">
        <v>134</v>
      </c>
      <c r="C188" t="s">
        <v>10397</v>
      </c>
      <c r="D188" t="s">
        <v>135</v>
      </c>
      <c r="E188">
        <v>212609.692770225</v>
      </c>
      <c r="F188">
        <v>654.1</v>
      </c>
      <c r="G188">
        <v>44.7502356208824</v>
      </c>
      <c r="H188">
        <f>(Table2[[#This Row],[1Y Return vs Nifty]]-AVERAGE(Table2[1Y Return vs Nifty]))/_xlfn.STDEV.P(Table2[1Y Return vs Nifty])</f>
        <v>0.33351421369985434</v>
      </c>
      <c r="I188">
        <v>-1.87842856121857</v>
      </c>
      <c r="J188">
        <f>(Table2[[#This Row],[1M Return vs Nifty]]-AVERAGE(Table2[1M Return vs Nifty]))/_xlfn.STDEV.P(Table2[1M Return vs Nifty])</f>
        <v>0.12410416987407463</v>
      </c>
      <c r="K188">
        <v>-0.72661945023677499</v>
      </c>
      <c r="L188">
        <f>(Table2[[#This Row],[6M Return vs Nifty]]-AVERAGE(Table2[6M Return vs Nifty]))/_xlfn.STDEV.P(Table2[6M Return vs Nifty])</f>
        <v>-0.421260829277045</v>
      </c>
      <c r="M188">
        <v>-0.85604149259245399</v>
      </c>
      <c r="N188">
        <f>(Table2[[#This Row],[1W Return vs Nifty]]-AVERAGE(Table2[1W Return vs Nifty]))/_xlfn.STDEV.P(Table2[1W Return vs Nifty])</f>
        <v>0.39953316098816299</v>
      </c>
      <c r="O188">
        <v>631.15</v>
      </c>
      <c r="P188">
        <v>622.87371800526796</v>
      </c>
      <c r="Q188">
        <v>562.95727376206901</v>
      </c>
      <c r="R188">
        <v>65.693833910080102</v>
      </c>
      <c r="S188" s="2">
        <f>(Table2[[#This Row],[Close Price]]-Table2[[#This Row],[20D EMA]])/Table2[[#This Row],[20D EMA]]</f>
        <v>3.636219599144426E-2</v>
      </c>
      <c r="T188" s="2">
        <f>(Table2[[#This Row],[Close Price]]-Table2[[#This Row],[50D EMA]])/Table2[[#This Row],[50D EMA]]</f>
        <v>5.0132604879738987E-2</v>
      </c>
      <c r="U188" s="2">
        <f>(Table2[[#This Row],[Close Price]]-Table2[[#This Row],[200D EMA]])/Table2[[#This Row],[200D EMA]]</f>
        <v>0.16189989984293554</v>
      </c>
      <c r="V188">
        <v>1.08861610089718</v>
      </c>
      <c r="W188">
        <v>648.54999999999995</v>
      </c>
      <c r="X188">
        <v>657.5</v>
      </c>
      <c r="Y188">
        <v>648.54999999999995</v>
      </c>
      <c r="Z188">
        <v>657.5</v>
      </c>
      <c r="AA188">
        <v>549.22</v>
      </c>
      <c r="AB188">
        <v>668</v>
      </c>
      <c r="AC188" s="2">
        <f>(Table2[[#This Row],[Close Price]]/Table2[[#This Row],[Day Low]])-1</f>
        <v>8.5575514609514958E-3</v>
      </c>
      <c r="AD188" s="2">
        <f>(Table2[[#This Row],[Day High]]/Table2[[#This Row],[Close Price]])-1</f>
        <v>5.1979819599450305E-3</v>
      </c>
      <c r="AE188" s="2">
        <f>(Table2[[#This Row],[Close Price]]/Table2[[#This Row],[Current Week Low]])-1</f>
        <v>8.5575514609514958E-3</v>
      </c>
      <c r="AF188" s="2">
        <f>(Table2[[#This Row],[Current Week High]]/Table2[[#This Row],[Close Price]])-1</f>
        <v>5.1979819599450305E-3</v>
      </c>
      <c r="AG188" s="2">
        <f>(Table2[[#This Row],[Close Price]]/Table2[[#This Row],[Current Month Low]])-1</f>
        <v>0.19096172754087615</v>
      </c>
      <c r="AH188" s="2">
        <f>(Table2[[#This Row],[Current Month High]]/Table2[[#This Row],[Close Price]])-1</f>
        <v>2.1250573306833775E-2</v>
      </c>
      <c r="AI188">
        <v>4.1308668399327297</v>
      </c>
      <c r="AJ188">
        <v>97.458189941435705</v>
      </c>
      <c r="AK188" t="str">
        <f>IF(AND(Table2[[#This Row],[20D EMA]]&gt;Table2[[#This Row],[50D EMA]],Table2[[#This Row],[50D EMA]]&gt;Table2[[#This Row],[200D EMA]]),"Uptrend","Downtrend/NoTrend")</f>
        <v>Uptrend</v>
      </c>
      <c r="AL188">
        <v>-0.13</v>
      </c>
      <c r="AM188" t="s">
        <v>10438</v>
      </c>
      <c r="AN188">
        <v>8.6199999999999992</v>
      </c>
      <c r="AO188" t="s">
        <v>10439</v>
      </c>
      <c r="AP188">
        <v>0.21237531140086799</v>
      </c>
      <c r="AQ188">
        <f>(Table2[[#This Row],[Sharpe Ratio]]-AVERAGE(Table2[Sharpe Ratio]))/_xlfn.STDEV.P(Table2[Sharpe Ratio])</f>
        <v>1.7121232641711976</v>
      </c>
      <c r="AR1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2.1480139794562452</v>
      </c>
      <c r="AS188">
        <f>_xlfn.RANK.AVG(Table2[[#This Row],[1Y Return vs Nifty Z-Score]],Table2[1Y Return vs Nifty Z-Score])</f>
        <v>210</v>
      </c>
      <c r="AT188">
        <f>_xlfn.RANK.AVG(Table2[[#This Row],[6M Return vs Nifty Z-Score]],Table2[6M Return vs Nifty Z-Score])</f>
        <v>460</v>
      </c>
      <c r="AU188">
        <f>_xlfn.RANK.AVG(Table2[[#This Row],[Sharpe Ratio Z-Score]],Table2[Sharpe Ratio Z-Score])</f>
        <v>27</v>
      </c>
      <c r="AV188">
        <f>(Table2[[#This Row],[Rank 1Y]]+Table2[[#This Row],[Rank 6M]]+Table2[[#This Row],[Rank Sharpe]])/3</f>
        <v>232.33333333333334</v>
      </c>
    </row>
    <row r="189" spans="1:48" x14ac:dyDescent="0.3">
      <c r="A189" t="s">
        <v>323</v>
      </c>
      <c r="B189" t="s">
        <v>324</v>
      </c>
      <c r="C189" t="s">
        <v>10393</v>
      </c>
      <c r="D189" t="s">
        <v>18</v>
      </c>
      <c r="E189">
        <v>84846.922865375003</v>
      </c>
      <c r="F189">
        <v>403.45</v>
      </c>
      <c r="G189">
        <v>100.604069407515</v>
      </c>
      <c r="H189">
        <f>(Table2[[#This Row],[1Y Return vs Nifty]]-AVERAGE(Table2[1Y Return vs Nifty]))/_xlfn.STDEV.P(Table2[1Y Return vs Nifty])</f>
        <v>1.2465240645535705</v>
      </c>
      <c r="I189">
        <v>-6.4501582696115101</v>
      </c>
      <c r="J189">
        <f>(Table2[[#This Row],[1M Return vs Nifty]]-AVERAGE(Table2[1M Return vs Nifty]))/_xlfn.STDEV.P(Table2[1M Return vs Nifty])</f>
        <v>-0.31741970360806987</v>
      </c>
      <c r="K189">
        <v>10.663734083654401</v>
      </c>
      <c r="L189">
        <f>(Table2[[#This Row],[6M Return vs Nifty]]-AVERAGE(Table2[6M Return vs Nifty]))/_xlfn.STDEV.P(Table2[6M Return vs Nifty])</f>
        <v>-7.7787226488843036E-2</v>
      </c>
      <c r="M189">
        <v>-5.4857890636639501</v>
      </c>
      <c r="N189">
        <f>(Table2[[#This Row],[1W Return vs Nifty]]-AVERAGE(Table2[1W Return vs Nifty]))/_xlfn.STDEV.P(Table2[1W Return vs Nifty])</f>
        <v>-0.48628670143968555</v>
      </c>
      <c r="O189">
        <v>408.84</v>
      </c>
      <c r="P189">
        <v>394.74749793005901</v>
      </c>
      <c r="Q189">
        <v>335.65091671214998</v>
      </c>
      <c r="R189">
        <v>31.195286033353501</v>
      </c>
      <c r="S189" s="2">
        <f>(Table2[[#This Row],[Close Price]]-Table2[[#This Row],[20D EMA]])/Table2[[#This Row],[20D EMA]]</f>
        <v>-1.3183641522355901E-2</v>
      </c>
      <c r="T189" s="2">
        <f>(Table2[[#This Row],[Close Price]]-Table2[[#This Row],[50D EMA]])/Table2[[#This Row],[50D EMA]]</f>
        <v>2.2045743457715032E-2</v>
      </c>
      <c r="U189" s="2">
        <f>(Table2[[#This Row],[Close Price]]-Table2[[#This Row],[200D EMA]])/Table2[[#This Row],[200D EMA]]</f>
        <v>0.20199284408924661</v>
      </c>
      <c r="V189">
        <v>0.65597609557856695</v>
      </c>
      <c r="W189">
        <v>396.65</v>
      </c>
      <c r="X189">
        <v>408.95</v>
      </c>
      <c r="Y189">
        <v>396.65</v>
      </c>
      <c r="Z189">
        <v>408.95</v>
      </c>
      <c r="AA189">
        <v>392</v>
      </c>
      <c r="AB189">
        <v>457.15</v>
      </c>
      <c r="AC189" s="2">
        <f>(Table2[[#This Row],[Close Price]]/Table2[[#This Row],[Day Low]])-1</f>
        <v>1.7143577461237847E-2</v>
      </c>
      <c r="AD189" s="2">
        <f>(Table2[[#This Row],[Day High]]/Table2[[#This Row],[Close Price]])-1</f>
        <v>1.3632420374271925E-2</v>
      </c>
      <c r="AE189" s="2">
        <f>(Table2[[#This Row],[Close Price]]/Table2[[#This Row],[Current Week Low]])-1</f>
        <v>1.7143577461237847E-2</v>
      </c>
      <c r="AF189" s="2">
        <f>(Table2[[#This Row],[Current Week High]]/Table2[[#This Row],[Close Price]])-1</f>
        <v>1.3632420374271925E-2</v>
      </c>
      <c r="AG189" s="2">
        <f>(Table2[[#This Row],[Close Price]]/Table2[[#This Row],[Current Month Low]])-1</f>
        <v>2.9209183673469363E-2</v>
      </c>
      <c r="AH189" s="2">
        <f>(Table2[[#This Row],[Current Month High]]/Table2[[#This Row],[Close Price]])-1</f>
        <v>0.1331019952906185</v>
      </c>
      <c r="AI189">
        <v>13.3101995290618</v>
      </c>
      <c r="AJ189">
        <v>152.99958193979899</v>
      </c>
      <c r="AK189" t="str">
        <f>IF(AND(Table2[[#This Row],[20D EMA]]&gt;Table2[[#This Row],[50D EMA]],Table2[[#This Row],[50D EMA]]&gt;Table2[[#This Row],[200D EMA]]),"Uptrend","Downtrend/NoTrend")</f>
        <v>Uptrend</v>
      </c>
      <c r="AL189">
        <v>0.18</v>
      </c>
      <c r="AM189" t="s">
        <v>10439</v>
      </c>
      <c r="AN189">
        <v>-10.039999999999999</v>
      </c>
      <c r="AO189" t="s">
        <v>10438</v>
      </c>
      <c r="AP189">
        <v>8.3595608870599997E-2</v>
      </c>
      <c r="AQ189">
        <f>(Table2[[#This Row],[Sharpe Ratio]]-AVERAGE(Table2[Sharpe Ratio]))/_xlfn.STDEV.P(Table2[Sharpe Ratio])</f>
        <v>0.22139535936118793</v>
      </c>
      <c r="AR1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0.58642579237815984</v>
      </c>
      <c r="AS189">
        <f>_xlfn.RANK.AVG(Table2[[#This Row],[1Y Return vs Nifty Z-Score]],Table2[1Y Return vs Nifty Z-Score])</f>
        <v>77</v>
      </c>
      <c r="AT189">
        <f>_xlfn.RANK.AVG(Table2[[#This Row],[6M Return vs Nifty Z-Score]],Table2[6M Return vs Nifty Z-Score])</f>
        <v>340</v>
      </c>
      <c r="AU189">
        <f>_xlfn.RANK.AVG(Table2[[#This Row],[Sharpe Ratio Z-Score]],Table2[Sharpe Ratio Z-Score])</f>
        <v>288</v>
      </c>
      <c r="AV189">
        <f>(Table2[[#This Row],[Rank 1Y]]+Table2[[#This Row],[Rank 6M]]+Table2[[#This Row],[Rank Sharpe]])/3</f>
        <v>235</v>
      </c>
    </row>
    <row r="190" spans="1:48" x14ac:dyDescent="0.3">
      <c r="A190" t="s">
        <v>205</v>
      </c>
      <c r="B190" t="s">
        <v>206</v>
      </c>
      <c r="C190" t="s">
        <v>10395</v>
      </c>
      <c r="D190" t="s">
        <v>51</v>
      </c>
      <c r="E190">
        <v>134829.26322965001</v>
      </c>
      <c r="F190">
        <v>1633.85</v>
      </c>
      <c r="G190">
        <v>6.2564248375192903</v>
      </c>
      <c r="H190">
        <f>(Table2[[#This Row],[1Y Return vs Nifty]]-AVERAGE(Table2[1Y Return vs Nifty]))/_xlfn.STDEV.P(Table2[1Y Return vs Nifty])</f>
        <v>-0.29572152643515437</v>
      </c>
      <c r="I190">
        <v>12.842321241276199</v>
      </c>
      <c r="J190">
        <f>(Table2[[#This Row],[1M Return vs Nifty]]-AVERAGE(Table2[1M Return vs Nifty]))/_xlfn.STDEV.P(Table2[1M Return vs Nifty])</f>
        <v>1.5457898092124813</v>
      </c>
      <c r="K190">
        <v>29.118822953734799</v>
      </c>
      <c r="L190">
        <f>(Table2[[#This Row],[6M Return vs Nifty]]-AVERAGE(Table2[6M Return vs Nifty]))/_xlfn.STDEV.P(Table2[6M Return vs Nifty])</f>
        <v>0.47872191478778314</v>
      </c>
      <c r="M190">
        <v>-0.75557122271386601</v>
      </c>
      <c r="N190">
        <f>(Table2[[#This Row],[1W Return vs Nifty]]-AVERAGE(Table2[1W Return vs Nifty]))/_xlfn.STDEV.P(Table2[1W Return vs Nifty])</f>
        <v>0.41875636036906178</v>
      </c>
      <c r="O190">
        <v>1534.41</v>
      </c>
      <c r="P190">
        <v>1463.58682593609</v>
      </c>
      <c r="Q190">
        <v>1303.71788851567</v>
      </c>
      <c r="R190">
        <v>76.690489776007993</v>
      </c>
      <c r="S190" s="2">
        <f>(Table2[[#This Row],[Close Price]]-Table2[[#This Row],[20D EMA]])/Table2[[#This Row],[20D EMA]]</f>
        <v>6.4806668361128916E-2</v>
      </c>
      <c r="T190" s="2">
        <f>(Table2[[#This Row],[Close Price]]-Table2[[#This Row],[50D EMA]])/Table2[[#This Row],[50D EMA]]</f>
        <v>0.1163328140474426</v>
      </c>
      <c r="U190" s="2">
        <f>(Table2[[#This Row],[Close Price]]-Table2[[#This Row],[200D EMA]])/Table2[[#This Row],[200D EMA]]</f>
        <v>0.25322358034083375</v>
      </c>
      <c r="V190">
        <v>0.98334482504239096</v>
      </c>
      <c r="W190">
        <v>1613</v>
      </c>
      <c r="X190">
        <v>1649.8</v>
      </c>
      <c r="Y190">
        <v>1613</v>
      </c>
      <c r="Z190">
        <v>1649.8</v>
      </c>
      <c r="AA190">
        <v>1452.55</v>
      </c>
      <c r="AB190">
        <v>1649.8</v>
      </c>
      <c r="AC190" s="2">
        <f>(Table2[[#This Row],[Close Price]]/Table2[[#This Row],[Day Low]])-1</f>
        <v>1.2926224426534461E-2</v>
      </c>
      <c r="AD190" s="2">
        <f>(Table2[[#This Row],[Day High]]/Table2[[#This Row],[Close Price]])-1</f>
        <v>9.7622180738745623E-3</v>
      </c>
      <c r="AE190" s="2">
        <f>(Table2[[#This Row],[Close Price]]/Table2[[#This Row],[Current Week Low]])-1</f>
        <v>1.2926224426534461E-2</v>
      </c>
      <c r="AF190" s="2">
        <f>(Table2[[#This Row],[Current Week High]]/Table2[[#This Row],[Close Price]])-1</f>
        <v>9.7622180738745623E-3</v>
      </c>
      <c r="AG190" s="2">
        <f>(Table2[[#This Row],[Close Price]]/Table2[[#This Row],[Current Month Low]])-1</f>
        <v>0.12481498055144402</v>
      </c>
      <c r="AH190" s="2">
        <f>(Table2[[#This Row],[Current Month High]]/Table2[[#This Row],[Close Price]])-1</f>
        <v>9.7622180738745623E-3</v>
      </c>
      <c r="AI190">
        <v>0.97622180738745601</v>
      </c>
      <c r="AJ190">
        <v>61.575356012658197</v>
      </c>
      <c r="AK190" t="str">
        <f>IF(AND(Table2[[#This Row],[20D EMA]]&gt;Table2[[#This Row],[50D EMA]],Table2[[#This Row],[50D EMA]]&gt;Table2[[#This Row],[200D EMA]]),"Uptrend","Downtrend/NoTrend")</f>
        <v>Uptrend</v>
      </c>
      <c r="AL190">
        <v>0.1</v>
      </c>
      <c r="AM190" t="s">
        <v>10439</v>
      </c>
      <c r="AN190">
        <v>6.54</v>
      </c>
      <c r="AO190" t="s">
        <v>10439</v>
      </c>
      <c r="AP190">
        <v>0.13668882996692699</v>
      </c>
      <c r="AQ190">
        <f>(Table2[[#This Row],[Sharpe Ratio]]-AVERAGE(Table2[Sharpe Ratio]))/_xlfn.STDEV.P(Table2[Sharpe Ratio])</f>
        <v>0.83599179567411974</v>
      </c>
      <c r="AR1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2.9835383536082918</v>
      </c>
      <c r="AS190">
        <f>_xlfn.RANK.AVG(Table2[[#This Row],[1Y Return vs Nifty Z-Score]],Table2[1Y Return vs Nifty Z-Score])</f>
        <v>394</v>
      </c>
      <c r="AT190">
        <f>_xlfn.RANK.AVG(Table2[[#This Row],[6M Return vs Nifty Z-Score]],Table2[6M Return vs Nifty Z-Score])</f>
        <v>171</v>
      </c>
      <c r="AU190">
        <f>_xlfn.RANK.AVG(Table2[[#This Row],[Sharpe Ratio Z-Score]],Table2[Sharpe Ratio Z-Score])</f>
        <v>141</v>
      </c>
      <c r="AV190">
        <f>(Table2[[#This Row],[Rank 1Y]]+Table2[[#This Row],[Rank 6M]]+Table2[[#This Row],[Rank Sharpe]])/3</f>
        <v>235.33333333333334</v>
      </c>
    </row>
    <row r="191" spans="1:48" x14ac:dyDescent="0.3">
      <c r="A191" t="s">
        <v>1147</v>
      </c>
      <c r="B191" t="s">
        <v>1148</v>
      </c>
      <c r="C191" t="s">
        <v>5658</v>
      </c>
      <c r="D191" t="s">
        <v>80</v>
      </c>
      <c r="E191">
        <v>11207.432274164999</v>
      </c>
      <c r="F191">
        <v>366.25</v>
      </c>
      <c r="G191">
        <v>25.481246212200102</v>
      </c>
      <c r="H191">
        <f>(Table2[[#This Row],[1Y Return vs Nifty]]-AVERAGE(Table2[1Y Return vs Nifty]))/_xlfn.STDEV.P(Table2[1Y Return vs Nifty])</f>
        <v>1.8535349163373613E-2</v>
      </c>
      <c r="I191">
        <v>-6.7125155095149003</v>
      </c>
      <c r="J191">
        <f>(Table2[[#This Row],[1M Return vs Nifty]]-AVERAGE(Table2[1M Return vs Nifty]))/_xlfn.STDEV.P(Table2[1M Return vs Nifty])</f>
        <v>-0.34275737494624448</v>
      </c>
      <c r="K191">
        <v>57.725024877487797</v>
      </c>
      <c r="L191">
        <f>(Table2[[#This Row],[6M Return vs Nifty]]-AVERAGE(Table2[6M Return vs Nifty]))/_xlfn.STDEV.P(Table2[6M Return vs Nifty])</f>
        <v>1.3413356350382779</v>
      </c>
      <c r="M191">
        <v>-4.1662079170383004</v>
      </c>
      <c r="N191">
        <f>(Table2[[#This Row],[1W Return vs Nifty]]-AVERAGE(Table2[1W Return vs Nifty]))/_xlfn.STDEV.P(Table2[1W Return vs Nifty])</f>
        <v>-0.23380831642575142</v>
      </c>
      <c r="O191">
        <v>365.25</v>
      </c>
      <c r="P191">
        <v>348.12033650364498</v>
      </c>
      <c r="Q191">
        <v>282.74455415473199</v>
      </c>
      <c r="R191">
        <v>36.940839958041401</v>
      </c>
      <c r="S191" s="2">
        <f>(Table2[[#This Row],[Close Price]]-Table2[[#This Row],[20D EMA]])/Table2[[#This Row],[20D EMA]]</f>
        <v>2.7378507871321013E-3</v>
      </c>
      <c r="T191" s="2">
        <f>(Table2[[#This Row],[Close Price]]-Table2[[#This Row],[50D EMA]])/Table2[[#This Row],[50D EMA]]</f>
        <v>5.207872564539244E-2</v>
      </c>
      <c r="U191" s="2">
        <f>(Table2[[#This Row],[Close Price]]-Table2[[#This Row],[200D EMA]])/Table2[[#This Row],[200D EMA]]</f>
        <v>0.29533883011437118</v>
      </c>
      <c r="V191">
        <v>0.16133641629001599</v>
      </c>
      <c r="W191">
        <v>363.25</v>
      </c>
      <c r="X191">
        <v>367.9</v>
      </c>
      <c r="Y191">
        <v>363.25</v>
      </c>
      <c r="Z191">
        <v>367.9</v>
      </c>
      <c r="AA191">
        <v>359.3</v>
      </c>
      <c r="AB191">
        <v>381.65</v>
      </c>
      <c r="AC191" s="2">
        <f>(Table2[[#This Row],[Close Price]]/Table2[[#This Row],[Day Low]])-1</f>
        <v>8.2587749483826745E-3</v>
      </c>
      <c r="AD191" s="2">
        <f>(Table2[[#This Row],[Day High]]/Table2[[#This Row],[Close Price]])-1</f>
        <v>4.5051194539249551E-3</v>
      </c>
      <c r="AE191" s="2">
        <f>(Table2[[#This Row],[Close Price]]/Table2[[#This Row],[Current Week Low]])-1</f>
        <v>8.2587749483826745E-3</v>
      </c>
      <c r="AF191" s="2">
        <f>(Table2[[#This Row],[Current Week High]]/Table2[[#This Row],[Close Price]])-1</f>
        <v>4.5051194539249551E-3</v>
      </c>
      <c r="AG191" s="2">
        <f>(Table2[[#This Row],[Close Price]]/Table2[[#This Row],[Current Month Low]])-1</f>
        <v>1.9343167269691097E-2</v>
      </c>
      <c r="AH191" s="2">
        <f>(Table2[[#This Row],[Current Month High]]/Table2[[#This Row],[Close Price]])-1</f>
        <v>4.2047781569965803E-2</v>
      </c>
      <c r="AI191">
        <v>5.11945392491468</v>
      </c>
      <c r="AJ191">
        <v>112.25731671979101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0.22</v>
      </c>
      <c r="AM191" t="s">
        <v>10439</v>
      </c>
      <c r="AN191">
        <v>0.49</v>
      </c>
      <c r="AO191" t="s">
        <v>10439</v>
      </c>
      <c r="AP191">
        <v>6.8280653566649002E-2</v>
      </c>
      <c r="AQ191">
        <f>(Table2[[#This Row],[Sharpe Ratio]]-AVERAGE(Table2[Sharpe Ratio]))/_xlfn.STDEV.P(Table2[Sharpe Ratio])</f>
        <v>4.4112520653342542E-2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0.82741781348299814</v>
      </c>
      <c r="AS191">
        <f>_xlfn.RANK.AVG(Table2[[#This Row],[1Y Return vs Nifty Z-Score]],Table2[1Y Return vs Nifty Z-Score])</f>
        <v>294</v>
      </c>
      <c r="AT191">
        <f>_xlfn.RANK.AVG(Table2[[#This Row],[6M Return vs Nifty Z-Score]],Table2[6M Return vs Nifty Z-Score])</f>
        <v>69</v>
      </c>
      <c r="AU191">
        <f>_xlfn.RANK.AVG(Table2[[#This Row],[Sharpe Ratio Z-Score]],Table2[Sharpe Ratio Z-Score])</f>
        <v>343</v>
      </c>
      <c r="AV191">
        <f>(Table2[[#This Row],[Rank 1Y]]+Table2[[#This Row],[Rank 6M]]+Table2[[#This Row],[Rank Sharpe]])/3</f>
        <v>235.33333333333334</v>
      </c>
    </row>
    <row r="192" spans="1:48" x14ac:dyDescent="0.3">
      <c r="A192" t="s">
        <v>1510</v>
      </c>
      <c r="B192" t="s">
        <v>1511</v>
      </c>
      <c r="C192" t="s">
        <v>10408</v>
      </c>
      <c r="D192" t="s">
        <v>387</v>
      </c>
      <c r="E192">
        <v>7021.62513786</v>
      </c>
      <c r="F192">
        <v>1493.65</v>
      </c>
      <c r="G192">
        <v>43.027116606855003</v>
      </c>
      <c r="H192">
        <f>(Table2[[#This Row],[1Y Return vs Nifty]]-AVERAGE(Table2[1Y Return vs Nifty]))/_xlfn.STDEV.P(Table2[1Y Return vs Nifty])</f>
        <v>0.30534739815035716</v>
      </c>
      <c r="I192">
        <v>-17.812409839874199</v>
      </c>
      <c r="J192">
        <f>(Table2[[#This Row],[1M Return vs Nifty]]-AVERAGE(Table2[1M Return vs Nifty]))/_xlfn.STDEV.P(Table2[1M Return vs Nifty])</f>
        <v>-1.4147517080726206</v>
      </c>
      <c r="K192">
        <v>37.675056828026797</v>
      </c>
      <c r="L192">
        <f>(Table2[[#This Row],[6M Return vs Nifty]]-AVERAGE(Table2[6M Return vs Nifty]))/_xlfn.STDEV.P(Table2[6M Return vs Nifty])</f>
        <v>0.73673326328168365</v>
      </c>
      <c r="M192">
        <v>-5.1679999764437898</v>
      </c>
      <c r="N192">
        <f>(Table2[[#This Row],[1W Return vs Nifty]]-AVERAGE(Table2[1W Return vs Nifty]))/_xlfn.STDEV.P(Table2[1W Return vs Nifty])</f>
        <v>-0.42548341115202881</v>
      </c>
      <c r="O192">
        <v>1537.96</v>
      </c>
      <c r="P192">
        <v>1655.90920214366</v>
      </c>
      <c r="Q192">
        <v>1395.08060425647</v>
      </c>
      <c r="R192">
        <v>37.766030564453203</v>
      </c>
      <c r="S192" s="2">
        <f>(Table2[[#This Row],[Close Price]]-Table2[[#This Row],[20D EMA]])/Table2[[#This Row],[20D EMA]]</f>
        <v>-2.8810892350906361E-2</v>
      </c>
      <c r="T192" s="2">
        <f>(Table2[[#This Row],[Close Price]]-Table2[[#This Row],[50D EMA]])/Table2[[#This Row],[50D EMA]]</f>
        <v>-9.7987982634317725E-2</v>
      </c>
      <c r="U192" s="2">
        <f>(Table2[[#This Row],[Close Price]]-Table2[[#This Row],[200D EMA]])/Table2[[#This Row],[200D EMA]]</f>
        <v>7.0654982545660286E-2</v>
      </c>
      <c r="V192">
        <v>0.75272616882606502</v>
      </c>
      <c r="W192">
        <v>1573</v>
      </c>
      <c r="X192">
        <v>1489.8</v>
      </c>
      <c r="Y192">
        <v>1550</v>
      </c>
      <c r="Z192">
        <v>1489.8</v>
      </c>
      <c r="AA192">
        <v>1550</v>
      </c>
      <c r="AB192">
        <v>1489.65</v>
      </c>
      <c r="AC192" s="2">
        <f>(Table2[[#This Row],[Close Price]]/Table2[[#This Row],[Day Low]])-1</f>
        <v>-5.0445009535918572E-2</v>
      </c>
      <c r="AD192" s="2">
        <f>(Table2[[#This Row],[Day High]]/Table2[[#This Row],[Close Price]])-1</f>
        <v>-2.5775784152914927E-3</v>
      </c>
      <c r="AE192" s="2">
        <f>(Table2[[#This Row],[Close Price]]/Table2[[#This Row],[Current Week Low]])-1</f>
        <v>-3.6354838709677373E-2</v>
      </c>
      <c r="AF192" s="2">
        <f>(Table2[[#This Row],[Current Week High]]/Table2[[#This Row],[Close Price]])-1</f>
        <v>-2.5775784152914927E-3</v>
      </c>
      <c r="AG192" s="2">
        <f>(Table2[[#This Row],[Close Price]]/Table2[[#This Row],[Current Month Low]])-1</f>
        <v>-3.6354838709677373E-2</v>
      </c>
      <c r="AH192" s="2">
        <f>(Table2[[#This Row],[Current Month High]]/Table2[[#This Row],[Close Price]])-1</f>
        <v>-2.6780035483546794E-3</v>
      </c>
      <c r="AI192">
        <v>28.932480835537099</v>
      </c>
      <c r="AJ192">
        <v>95.350510070625106</v>
      </c>
      <c r="AK192" t="str">
        <f>IF(AND(Table2[[#This Row],[20D EMA]]&gt;Table2[[#This Row],[50D EMA]],Table2[[#This Row],[50D EMA]]&gt;Table2[[#This Row],[200D EMA]]),"Uptrend","Downtrend/NoTrend")</f>
        <v>Downtrend/NoTrend</v>
      </c>
      <c r="AL192">
        <v>-0.14000000000000001</v>
      </c>
      <c r="AM192" t="s">
        <v>10438</v>
      </c>
      <c r="AN192">
        <v>-10</v>
      </c>
      <c r="AO192" t="s">
        <v>10438</v>
      </c>
      <c r="AP192">
        <v>6.5222082539737006E-2</v>
      </c>
      <c r="AQ192">
        <f>(Table2[[#This Row],[Sharpe Ratio]]-AVERAGE(Table2[Sharpe Ratio]))/_xlfn.STDEV.P(Table2[Sharpe Ratio])</f>
        <v>8.707118333908935E-3</v>
      </c>
      <c r="AR1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2">
        <f>_xlfn.RANK.AVG(Table2[[#This Row],[1Y Return vs Nifty Z-Score]],Table2[1Y Return vs Nifty Z-Score])</f>
        <v>220</v>
      </c>
      <c r="AT192">
        <f>_xlfn.RANK.AVG(Table2[[#This Row],[6M Return vs Nifty Z-Score]],Table2[6M Return vs Nifty Z-Score])</f>
        <v>137</v>
      </c>
      <c r="AU192">
        <f>_xlfn.RANK.AVG(Table2[[#This Row],[Sharpe Ratio Z-Score]],Table2[Sharpe Ratio Z-Score])</f>
        <v>349</v>
      </c>
      <c r="AV192">
        <f>(Table2[[#This Row],[Rank 1Y]]+Table2[[#This Row],[Rank 6M]]+Table2[[#This Row],[Rank Sharpe]])/3</f>
        <v>235.33333333333334</v>
      </c>
    </row>
    <row r="193" spans="1:48" x14ac:dyDescent="0.3">
      <c r="A193" t="s">
        <v>799</v>
      </c>
      <c r="B193" t="s">
        <v>800</v>
      </c>
      <c r="C193" t="s">
        <v>10406</v>
      </c>
      <c r="D193" t="s">
        <v>552</v>
      </c>
      <c r="E193">
        <v>21215.745938399999</v>
      </c>
      <c r="F193">
        <v>1526.65</v>
      </c>
      <c r="G193">
        <v>6.68556050089453</v>
      </c>
      <c r="H193">
        <f>(Table2[[#This Row],[1Y Return vs Nifty]]-AVERAGE(Table2[1Y Return vs Nifty]))/_xlfn.STDEV.P(Table2[1Y Return vs Nifty])</f>
        <v>-0.2887066975245558</v>
      </c>
      <c r="I193">
        <v>-9.1519178689707896</v>
      </c>
      <c r="J193">
        <f>(Table2[[#This Row],[1M Return vs Nifty]]-AVERAGE(Table2[1M Return vs Nifty]))/_xlfn.STDEV.P(Table2[1M Return vs Nifty])</f>
        <v>-0.57834750109721822</v>
      </c>
      <c r="K193">
        <v>40.429219534448102</v>
      </c>
      <c r="L193">
        <f>(Table2[[#This Row],[6M Return vs Nifty]]-AVERAGE(Table2[6M Return vs Nifty]))/_xlfn.STDEV.P(Table2[6M Return vs Nifty])</f>
        <v>0.81978443325851791</v>
      </c>
      <c r="M193">
        <v>-5.0753654908650603</v>
      </c>
      <c r="N193">
        <f>(Table2[[#This Row],[1W Return vs Nifty]]-AVERAGE(Table2[1W Return vs Nifty]))/_xlfn.STDEV.P(Table2[1W Return vs Nifty])</f>
        <v>-0.40775944974554684</v>
      </c>
      <c r="O193">
        <v>1432.31</v>
      </c>
      <c r="P193">
        <v>1448.8996233005</v>
      </c>
      <c r="Q193">
        <v>1271.7416173640499</v>
      </c>
      <c r="R193">
        <v>34.700176772752798</v>
      </c>
      <c r="S193" s="2">
        <f>(Table2[[#This Row],[Close Price]]-Table2[[#This Row],[20D EMA]])/Table2[[#This Row],[20D EMA]]</f>
        <v>6.5865629647213347E-2</v>
      </c>
      <c r="T193" s="2">
        <f>(Table2[[#This Row],[Close Price]]-Table2[[#This Row],[50D EMA]])/Table2[[#This Row],[50D EMA]]</f>
        <v>5.3661672243650468E-2</v>
      </c>
      <c r="U193" s="2">
        <f>(Table2[[#This Row],[Close Price]]-Table2[[#This Row],[200D EMA]])/Table2[[#This Row],[200D EMA]]</f>
        <v>0.20044038754059257</v>
      </c>
      <c r="V193">
        <v>1.8797462497092099</v>
      </c>
      <c r="W193">
        <v>1392</v>
      </c>
      <c r="X193">
        <v>1559</v>
      </c>
      <c r="Y193">
        <v>1392</v>
      </c>
      <c r="Z193">
        <v>1559</v>
      </c>
      <c r="AA193">
        <v>1369.15</v>
      </c>
      <c r="AB193">
        <v>1559</v>
      </c>
      <c r="AC193" s="2">
        <f>(Table2[[#This Row],[Close Price]]/Table2[[#This Row],[Day Low]])-1</f>
        <v>9.673132183908062E-2</v>
      </c>
      <c r="AD193" s="2">
        <f>(Table2[[#This Row],[Day High]]/Table2[[#This Row],[Close Price]])-1</f>
        <v>2.119018766580405E-2</v>
      </c>
      <c r="AE193" s="2">
        <f>(Table2[[#This Row],[Close Price]]/Table2[[#This Row],[Current Week Low]])-1</f>
        <v>9.673132183908062E-2</v>
      </c>
      <c r="AF193" s="2">
        <f>(Table2[[#This Row],[Current Week High]]/Table2[[#This Row],[Close Price]])-1</f>
        <v>2.119018766580405E-2</v>
      </c>
      <c r="AG193" s="2">
        <f>(Table2[[#This Row],[Close Price]]/Table2[[#This Row],[Current Month Low]])-1</f>
        <v>0.11503487565277726</v>
      </c>
      <c r="AH193" s="2">
        <f>(Table2[[#This Row],[Current Month High]]/Table2[[#This Row],[Close Price]])-1</f>
        <v>2.119018766580405E-2</v>
      </c>
      <c r="AI193">
        <v>11.3549274555398</v>
      </c>
      <c r="AJ193">
        <v>83.657142857142802</v>
      </c>
      <c r="AK193" t="str">
        <f>IF(AND(Table2[[#This Row],[20D EMA]]&gt;Table2[[#This Row],[50D EMA]],Table2[[#This Row],[50D EMA]]&gt;Table2[[#This Row],[200D EMA]]),"Uptrend","Downtrend/NoTrend")</f>
        <v>Downtrend/NoTrend</v>
      </c>
      <c r="AL193">
        <v>-0.2</v>
      </c>
      <c r="AM193" t="s">
        <v>10438</v>
      </c>
      <c r="AN193">
        <v>7.18</v>
      </c>
      <c r="AO193" t="s">
        <v>10439</v>
      </c>
      <c r="AP193">
        <v>0.118598456652</v>
      </c>
      <c r="AQ193">
        <f>(Table2[[#This Row],[Sharpe Ratio]]-AVERAGE(Table2[Sharpe Ratio]))/_xlfn.STDEV.P(Table2[Sharpe Ratio])</f>
        <v>0.62658127694230636</v>
      </c>
      <c r="AR1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3">
        <f>_xlfn.RANK.AVG(Table2[[#This Row],[1Y Return vs Nifty Z-Score]],Table2[1Y Return vs Nifty Z-Score])</f>
        <v>390</v>
      </c>
      <c r="AT193">
        <f>_xlfn.RANK.AVG(Table2[[#This Row],[6M Return vs Nifty Z-Score]],Table2[6M Return vs Nifty Z-Score])</f>
        <v>125</v>
      </c>
      <c r="AU193">
        <f>_xlfn.RANK.AVG(Table2[[#This Row],[Sharpe Ratio Z-Score]],Table2[Sharpe Ratio Z-Score])</f>
        <v>194</v>
      </c>
      <c r="AV193">
        <f>(Table2[[#This Row],[Rank 1Y]]+Table2[[#This Row],[Rank 6M]]+Table2[[#This Row],[Rank Sharpe]])/3</f>
        <v>236.33333333333334</v>
      </c>
    </row>
    <row r="194" spans="1:48" x14ac:dyDescent="0.3">
      <c r="A194" t="s">
        <v>1491</v>
      </c>
      <c r="B194" t="s">
        <v>1492</v>
      </c>
      <c r="C194" t="s">
        <v>10407</v>
      </c>
      <c r="D194" t="s">
        <v>132</v>
      </c>
      <c r="E194">
        <v>7091.6550690499998</v>
      </c>
      <c r="F194">
        <v>876.5</v>
      </c>
      <c r="G194">
        <v>61.602518645479499</v>
      </c>
      <c r="H194">
        <f>(Table2[[#This Row],[1Y Return vs Nifty]]-AVERAGE(Table2[1Y Return vs Nifty]))/_xlfn.STDEV.P(Table2[1Y Return vs Nifty])</f>
        <v>0.60898859688381379</v>
      </c>
      <c r="I194">
        <v>-7.5835435886221703</v>
      </c>
      <c r="J194">
        <f>(Table2[[#This Row],[1M Return vs Nifty]]-AVERAGE(Table2[1M Return vs Nifty]))/_xlfn.STDEV.P(Table2[1M Return vs Nifty])</f>
        <v>-0.42687864105984014</v>
      </c>
      <c r="K194">
        <v>0.81780851559279799</v>
      </c>
      <c r="L194">
        <f>(Table2[[#This Row],[6M Return vs Nifty]]-AVERAGE(Table2[6M Return vs Nifty]))/_xlfn.STDEV.P(Table2[6M Return vs Nifty])</f>
        <v>-0.37468894403292491</v>
      </c>
      <c r="M194">
        <v>1.91299812038462</v>
      </c>
      <c r="N194">
        <f>(Table2[[#This Row],[1W Return vs Nifty]]-AVERAGE(Table2[1W Return vs Nifty]))/_xlfn.STDEV.P(Table2[1W Return vs Nifty])</f>
        <v>0.9293396464110667</v>
      </c>
      <c r="O194">
        <v>835.61</v>
      </c>
      <c r="P194">
        <v>859.55204766172096</v>
      </c>
      <c r="Q194">
        <v>767.82519692215396</v>
      </c>
      <c r="R194">
        <v>65.269949181705996</v>
      </c>
      <c r="S194" s="2">
        <f>(Table2[[#This Row],[Close Price]]-Table2[[#This Row],[20D EMA]])/Table2[[#This Row],[20D EMA]]</f>
        <v>4.8934311461088287E-2</v>
      </c>
      <c r="T194" s="2">
        <f>(Table2[[#This Row],[Close Price]]-Table2[[#This Row],[50D EMA]])/Table2[[#This Row],[50D EMA]]</f>
        <v>1.9717191512001318E-2</v>
      </c>
      <c r="U194" s="2">
        <f>(Table2[[#This Row],[Close Price]]-Table2[[#This Row],[200D EMA]])/Table2[[#This Row],[200D EMA]]</f>
        <v>0.14153586456067296</v>
      </c>
      <c r="V194">
        <v>1.0390113435730099</v>
      </c>
      <c r="W194">
        <v>856.75</v>
      </c>
      <c r="X194">
        <v>912.8</v>
      </c>
      <c r="Y194">
        <v>856.75</v>
      </c>
      <c r="Z194">
        <v>912.8</v>
      </c>
      <c r="AA194">
        <v>793</v>
      </c>
      <c r="AB194">
        <v>912.8</v>
      </c>
      <c r="AC194" s="2">
        <f>(Table2[[#This Row],[Close Price]]/Table2[[#This Row],[Day Low]])-1</f>
        <v>2.305223227312525E-2</v>
      </c>
      <c r="AD194" s="2">
        <f>(Table2[[#This Row],[Day High]]/Table2[[#This Row],[Close Price]])-1</f>
        <v>4.1414717626925279E-2</v>
      </c>
      <c r="AE194" s="2">
        <f>(Table2[[#This Row],[Close Price]]/Table2[[#This Row],[Current Week Low]])-1</f>
        <v>2.305223227312525E-2</v>
      </c>
      <c r="AF194" s="2">
        <f>(Table2[[#This Row],[Current Week High]]/Table2[[#This Row],[Close Price]])-1</f>
        <v>4.1414717626925279E-2</v>
      </c>
      <c r="AG194" s="2">
        <f>(Table2[[#This Row],[Close Price]]/Table2[[#This Row],[Current Month Low]])-1</f>
        <v>0.10529634300126101</v>
      </c>
      <c r="AH194" s="2">
        <f>(Table2[[#This Row],[Current Month High]]/Table2[[#This Row],[Close Price]])-1</f>
        <v>4.1414717626925279E-2</v>
      </c>
      <c r="AI194">
        <v>26.640045636052399</v>
      </c>
      <c r="AJ194">
        <v>142.260917634051</v>
      </c>
      <c r="AK194" t="str">
        <f>IF(AND(Table2[[#This Row],[20D EMA]]&gt;Table2[[#This Row],[50D EMA]],Table2[[#This Row],[50D EMA]]&gt;Table2[[#This Row],[200D EMA]]),"Uptrend","Downtrend/NoTrend")</f>
        <v>Downtrend/NoTrend</v>
      </c>
      <c r="AL194">
        <v>-0.12</v>
      </c>
      <c r="AM194" t="s">
        <v>10438</v>
      </c>
      <c r="AN194">
        <v>8.17</v>
      </c>
      <c r="AO194" t="s">
        <v>10439</v>
      </c>
      <c r="AP194">
        <v>0.146728738460804</v>
      </c>
      <c r="AQ194">
        <f>(Table2[[#This Row],[Sharpe Ratio]]-AVERAGE(Table2[Sharpe Ratio]))/_xlfn.STDEV.P(Table2[Sharpe Ratio])</f>
        <v>0.95221175471652975</v>
      </c>
      <c r="AR1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4">
        <f>_xlfn.RANK.AVG(Table2[[#This Row],[1Y Return vs Nifty Z-Score]],Table2[1Y Return vs Nifty Z-Score])</f>
        <v>146</v>
      </c>
      <c r="AT194">
        <f>_xlfn.RANK.AVG(Table2[[#This Row],[6M Return vs Nifty Z-Score]],Table2[6M Return vs Nifty Z-Score])</f>
        <v>441</v>
      </c>
      <c r="AU194">
        <f>_xlfn.RANK.AVG(Table2[[#This Row],[Sharpe Ratio Z-Score]],Table2[Sharpe Ratio Z-Score])</f>
        <v>126</v>
      </c>
      <c r="AV194">
        <f>(Table2[[#This Row],[Rank 1Y]]+Table2[[#This Row],[Rank 6M]]+Table2[[#This Row],[Rank Sharpe]])/3</f>
        <v>237.66666666666666</v>
      </c>
    </row>
    <row r="195" spans="1:48" x14ac:dyDescent="0.3">
      <c r="A195" t="s">
        <v>1807</v>
      </c>
      <c r="B195" t="s">
        <v>1808</v>
      </c>
      <c r="C195" t="s">
        <v>10406</v>
      </c>
      <c r="D195" t="s">
        <v>106</v>
      </c>
      <c r="E195">
        <v>4386.3368606699996</v>
      </c>
      <c r="F195">
        <v>1109.5999999999999</v>
      </c>
      <c r="G195">
        <v>23.032092620092701</v>
      </c>
      <c r="H195">
        <f>(Table2[[#This Row],[1Y Return vs Nifty]]-AVERAGE(Table2[1Y Return vs Nifty]))/_xlfn.STDEV.P(Table2[1Y Return vs Nifty])</f>
        <v>-2.1499527661554076E-2</v>
      </c>
      <c r="I195">
        <v>-18.9668833526082</v>
      </c>
      <c r="J195">
        <f>(Table2[[#This Row],[1M Return vs Nifty]]-AVERAGE(Table2[1M Return vs Nifty]))/_xlfn.STDEV.P(Table2[1M Return vs Nifty])</f>
        <v>-1.5262472797025615</v>
      </c>
      <c r="K195">
        <v>55.1239078235036</v>
      </c>
      <c r="L195">
        <f>(Table2[[#This Row],[6M Return vs Nifty]]-AVERAGE(Table2[6M Return vs Nifty]))/_xlfn.STDEV.P(Table2[6M Return vs Nifty])</f>
        <v>1.2628995230117728</v>
      </c>
      <c r="M195">
        <v>-5.3058903400211301</v>
      </c>
      <c r="N195">
        <f>(Table2[[#This Row],[1W Return vs Nifty]]-AVERAGE(Table2[1W Return vs Nifty]))/_xlfn.STDEV.P(Table2[1W Return vs Nifty])</f>
        <v>-0.45186627998432161</v>
      </c>
      <c r="O195">
        <v>1115.94</v>
      </c>
      <c r="P195">
        <v>1199.6421099761201</v>
      </c>
      <c r="Q195">
        <v>1002.61603906905</v>
      </c>
      <c r="R195">
        <v>39.679734391893398</v>
      </c>
      <c r="S195" s="2">
        <f>(Table2[[#This Row],[Close Price]]-Table2[[#This Row],[20D EMA]])/Table2[[#This Row],[20D EMA]]</f>
        <v>-5.6813090309516152E-3</v>
      </c>
      <c r="T195" s="2">
        <f>(Table2[[#This Row],[Close Price]]-Table2[[#This Row],[50D EMA]])/Table2[[#This Row],[50D EMA]]</f>
        <v>-7.5057476915271454E-2</v>
      </c>
      <c r="U195" s="2">
        <f>(Table2[[#This Row],[Close Price]]-Table2[[#This Row],[200D EMA]])/Table2[[#This Row],[200D EMA]]</f>
        <v>0.10670481696092433</v>
      </c>
      <c r="V195">
        <v>0.13975514712388401</v>
      </c>
      <c r="W195">
        <v>1133.8499999999999</v>
      </c>
      <c r="X195">
        <v>1090</v>
      </c>
      <c r="Y195">
        <v>1139</v>
      </c>
      <c r="Z195">
        <v>1090</v>
      </c>
      <c r="AA195">
        <v>1139</v>
      </c>
      <c r="AB195">
        <v>1053</v>
      </c>
      <c r="AC195" s="2">
        <f>(Table2[[#This Row],[Close Price]]/Table2[[#This Row],[Day Low]])-1</f>
        <v>-2.1387308726903864E-2</v>
      </c>
      <c r="AD195" s="2">
        <f>(Table2[[#This Row],[Day High]]/Table2[[#This Row],[Close Price]])-1</f>
        <v>-1.7664023071377044E-2</v>
      </c>
      <c r="AE195" s="2">
        <f>(Table2[[#This Row],[Close Price]]/Table2[[#This Row],[Current Week Low]])-1</f>
        <v>-2.5812115891132636E-2</v>
      </c>
      <c r="AF195" s="2">
        <f>(Table2[[#This Row],[Current Week High]]/Table2[[#This Row],[Close Price]])-1</f>
        <v>-1.7664023071377044E-2</v>
      </c>
      <c r="AG195" s="2">
        <f>(Table2[[#This Row],[Close Price]]/Table2[[#This Row],[Current Month Low]])-1</f>
        <v>-2.5812115891132636E-2</v>
      </c>
      <c r="AH195" s="2">
        <f>(Table2[[#This Row],[Current Month High]]/Table2[[#This Row],[Close Price]])-1</f>
        <v>-5.1009372746935733E-2</v>
      </c>
      <c r="AI195">
        <v>43.538211968276798</v>
      </c>
      <c r="AJ195">
        <v>81.901639344262193</v>
      </c>
      <c r="AK195" t="str">
        <f>IF(AND(Table2[[#This Row],[20D EMA]]&gt;Table2[[#This Row],[50D EMA]],Table2[[#This Row],[50D EMA]]&gt;Table2[[#This Row],[200D EMA]]),"Uptrend","Downtrend/NoTrend")</f>
        <v>Downtrend/NoTrend</v>
      </c>
      <c r="AL195">
        <v>0</v>
      </c>
      <c r="AM195">
        <v>0</v>
      </c>
      <c r="AN195">
        <v>-10.67</v>
      </c>
      <c r="AO195" t="s">
        <v>10438</v>
      </c>
      <c r="AP195">
        <v>6.8724260496808007E-2</v>
      </c>
      <c r="AQ195">
        <f>(Table2[[#This Row],[Sharpe Ratio]]-AVERAGE(Table2[Sharpe Ratio]))/_xlfn.STDEV.P(Table2[Sharpe Ratio])</f>
        <v>4.9247625150106722E-2</v>
      </c>
      <c r="AR1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5">
        <f>_xlfn.RANK.AVG(Table2[[#This Row],[1Y Return vs Nifty Z-Score]],Table2[1Y Return vs Nifty Z-Score])</f>
        <v>302</v>
      </c>
      <c r="AT195">
        <f>_xlfn.RANK.AVG(Table2[[#This Row],[6M Return vs Nifty Z-Score]],Table2[6M Return vs Nifty Z-Score])</f>
        <v>74</v>
      </c>
      <c r="AU195">
        <f>_xlfn.RANK.AVG(Table2[[#This Row],[Sharpe Ratio Z-Score]],Table2[Sharpe Ratio Z-Score])</f>
        <v>338</v>
      </c>
      <c r="AV195">
        <f>(Table2[[#This Row],[Rank 1Y]]+Table2[[#This Row],[Rank 6M]]+Table2[[#This Row],[Rank Sharpe]])/3</f>
        <v>238</v>
      </c>
    </row>
    <row r="196" spans="1:48" x14ac:dyDescent="0.3">
      <c r="A196" t="s">
        <v>734</v>
      </c>
      <c r="B196" t="s">
        <v>735</v>
      </c>
      <c r="C196" t="s">
        <v>10397</v>
      </c>
      <c r="D196" t="s">
        <v>114</v>
      </c>
      <c r="E196">
        <v>23867.681308499999</v>
      </c>
      <c r="F196">
        <v>978.7</v>
      </c>
      <c r="G196">
        <v>67.444677243316804</v>
      </c>
      <c r="H196">
        <f>(Table2[[#This Row],[1Y Return vs Nifty]]-AVERAGE(Table2[1Y Return vs Nifty]))/_xlfn.STDEV.P(Table2[1Y Return vs Nifty])</f>
        <v>0.70448693582418853</v>
      </c>
      <c r="I196">
        <v>6.9958276073010701</v>
      </c>
      <c r="J196">
        <f>(Table2[[#This Row],[1M Return vs Nifty]]-AVERAGE(Table2[1M Return vs Nifty]))/_xlfn.STDEV.P(Table2[1M Return vs Nifty])</f>
        <v>0.98115307865020951</v>
      </c>
      <c r="K196">
        <v>85.303817532492104</v>
      </c>
      <c r="L196">
        <f>(Table2[[#This Row],[6M Return vs Nifty]]-AVERAGE(Table2[6M Return vs Nifty]))/_xlfn.STDEV.P(Table2[6M Return vs Nifty])</f>
        <v>2.1729680550134902</v>
      </c>
      <c r="M196">
        <v>6.1362436038625301</v>
      </c>
      <c r="N196">
        <f>(Table2[[#This Row],[1W Return vs Nifty]]-AVERAGE(Table2[1W Return vs Nifty]))/_xlfn.STDEV.P(Table2[1W Return vs Nifty])</f>
        <v>1.7373825635992322</v>
      </c>
      <c r="O196">
        <v>882.16</v>
      </c>
      <c r="P196">
        <v>821.19469710166402</v>
      </c>
      <c r="Q196">
        <v>660.52294029703705</v>
      </c>
      <c r="R196">
        <v>75.513815630450296</v>
      </c>
      <c r="S196" s="2">
        <f>(Table2[[#This Row],[Close Price]]-Table2[[#This Row],[20D EMA]])/Table2[[#This Row],[20D EMA]]</f>
        <v>0.10943592999002458</v>
      </c>
      <c r="T196" s="2">
        <f>(Table2[[#This Row],[Close Price]]-Table2[[#This Row],[50D EMA]])/Table2[[#This Row],[50D EMA]]</f>
        <v>0.19180019483106434</v>
      </c>
      <c r="U196" s="2">
        <f>(Table2[[#This Row],[Close Price]]-Table2[[#This Row],[200D EMA]])/Table2[[#This Row],[200D EMA]]</f>
        <v>0.48170478312211051</v>
      </c>
      <c r="V196">
        <v>1.4963375110072099</v>
      </c>
      <c r="W196">
        <v>945.55</v>
      </c>
      <c r="X196">
        <v>987.85</v>
      </c>
      <c r="Y196">
        <v>945.55</v>
      </c>
      <c r="Z196">
        <v>987.85</v>
      </c>
      <c r="AA196">
        <v>820</v>
      </c>
      <c r="AB196">
        <v>987.85</v>
      </c>
      <c r="AC196" s="2">
        <f>(Table2[[#This Row],[Close Price]]/Table2[[#This Row],[Day Low]])-1</f>
        <v>3.5058960393421934E-2</v>
      </c>
      <c r="AD196" s="2">
        <f>(Table2[[#This Row],[Day High]]/Table2[[#This Row],[Close Price]])-1</f>
        <v>9.3491366097884221E-3</v>
      </c>
      <c r="AE196" s="2">
        <f>(Table2[[#This Row],[Close Price]]/Table2[[#This Row],[Current Week Low]])-1</f>
        <v>3.5058960393421934E-2</v>
      </c>
      <c r="AF196" s="2">
        <f>(Table2[[#This Row],[Current Week High]]/Table2[[#This Row],[Close Price]])-1</f>
        <v>9.3491366097884221E-3</v>
      </c>
      <c r="AG196" s="2">
        <f>(Table2[[#This Row],[Close Price]]/Table2[[#This Row],[Current Month Low]])-1</f>
        <v>0.19353658536585372</v>
      </c>
      <c r="AH196" s="2">
        <f>(Table2[[#This Row],[Current Month High]]/Table2[[#This Row],[Close Price]])-1</f>
        <v>9.3491366097884221E-3</v>
      </c>
      <c r="AI196">
        <v>0.93491366097884199</v>
      </c>
      <c r="AJ196">
        <v>117.392270102176</v>
      </c>
      <c r="AK196" t="str">
        <f>IF(AND(Table2[[#This Row],[20D EMA]]&gt;Table2[[#This Row],[50D EMA]],Table2[[#This Row],[50D EMA]]&gt;Table2[[#This Row],[200D EMA]]),"Uptrend","Downtrend/NoTrend")</f>
        <v>Uptrend</v>
      </c>
      <c r="AL196">
        <v>0.18</v>
      </c>
      <c r="AM196" t="s">
        <v>10439</v>
      </c>
      <c r="AN196">
        <v>11.03</v>
      </c>
      <c r="AO196" t="s">
        <v>10439</v>
      </c>
      <c r="AQ196">
        <f>(Table2[[#This Row],[Sharpe Ratio]]-AVERAGE(Table2[Sharpe Ratio]))/_xlfn.STDEV.P(Table2[Sharpe Ratio])</f>
        <v>-0.74629057572393687</v>
      </c>
      <c r="AR1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4.8497000573631839</v>
      </c>
      <c r="AS196">
        <f>_xlfn.RANK.AVG(Table2[[#This Row],[1Y Return vs Nifty Z-Score]],Table2[1Y Return vs Nifty Z-Score])</f>
        <v>136</v>
      </c>
      <c r="AT196">
        <f>_xlfn.RANK.AVG(Table2[[#This Row],[6M Return vs Nifty Z-Score]],Table2[6M Return vs Nifty Z-Score])</f>
        <v>23</v>
      </c>
      <c r="AU196">
        <f>_xlfn.RANK.AVG(Table2[[#This Row],[Sharpe Ratio Z-Score]],Table2[Sharpe Ratio Z-Score])</f>
        <v>558</v>
      </c>
      <c r="AV196">
        <f>(Table2[[#This Row],[Rank 1Y]]+Table2[[#This Row],[Rank 6M]]+Table2[[#This Row],[Rank Sharpe]])/3</f>
        <v>239</v>
      </c>
    </row>
    <row r="197" spans="1:48" x14ac:dyDescent="0.3">
      <c r="A197" t="s">
        <v>1870</v>
      </c>
      <c r="B197" t="s">
        <v>1871</v>
      </c>
      <c r="C197" t="s">
        <v>10393</v>
      </c>
      <c r="D197" t="s">
        <v>278</v>
      </c>
      <c r="E197">
        <v>4054.3787759000002</v>
      </c>
      <c r="F197">
        <v>2346.4499999999998</v>
      </c>
      <c r="G197">
        <v>64.078542026181694</v>
      </c>
      <c r="H197">
        <f>(Table2[[#This Row],[1Y Return vs Nifty]]-AVERAGE(Table2[1Y Return vs Nifty]))/_xlfn.STDEV.P(Table2[1Y Return vs Nifty])</f>
        <v>0.64946269837810122</v>
      </c>
      <c r="I197">
        <v>-11.8272059321099</v>
      </c>
      <c r="J197">
        <f>(Table2[[#This Row],[1M Return vs Nifty]]-AVERAGE(Table2[1M Return vs Nifty]))/_xlfn.STDEV.P(Table2[1M Return vs Nifty])</f>
        <v>-0.83671875741826218</v>
      </c>
      <c r="K197">
        <v>49.038166941418503</v>
      </c>
      <c r="L197">
        <f>(Table2[[#This Row],[6M Return vs Nifty]]-AVERAGE(Table2[6M Return vs Nifty]))/_xlfn.STDEV.P(Table2[6M Return vs Nifty])</f>
        <v>1.0793853467234156</v>
      </c>
      <c r="M197">
        <v>-4.4210892864404103</v>
      </c>
      <c r="N197">
        <f>(Table2[[#This Row],[1W Return vs Nifty]]-AVERAGE(Table2[1W Return vs Nifty]))/_xlfn.STDEV.P(Table2[1W Return vs Nifty])</f>
        <v>-0.28257533365795551</v>
      </c>
      <c r="O197">
        <v>2345.7600000000002</v>
      </c>
      <c r="P197">
        <v>2395.3396508061501</v>
      </c>
      <c r="Q197">
        <v>1957.1029534587101</v>
      </c>
      <c r="R197">
        <v>47.2090704785927</v>
      </c>
      <c r="S197" s="2">
        <f>(Table2[[#This Row],[Close Price]]-Table2[[#This Row],[20D EMA]])/Table2[[#This Row],[20D EMA]]</f>
        <v>2.9414773889894949E-4</v>
      </c>
      <c r="T197" s="2">
        <f>(Table2[[#This Row],[Close Price]]-Table2[[#This Row],[50D EMA]])/Table2[[#This Row],[50D EMA]]</f>
        <v>-2.0410320845186392E-2</v>
      </c>
      <c r="U197" s="2">
        <f>(Table2[[#This Row],[Close Price]]-Table2[[#This Row],[200D EMA]])/Table2[[#This Row],[200D EMA]]</f>
        <v>0.19894050328482321</v>
      </c>
      <c r="V197">
        <v>0.30406588166038501</v>
      </c>
      <c r="W197">
        <v>2420</v>
      </c>
      <c r="X197">
        <v>2340</v>
      </c>
      <c r="Y197">
        <v>2429</v>
      </c>
      <c r="Z197">
        <v>2340</v>
      </c>
      <c r="AA197">
        <v>2429</v>
      </c>
      <c r="AB197">
        <v>2228.15</v>
      </c>
      <c r="AC197" s="2">
        <f>(Table2[[#This Row],[Close Price]]/Table2[[#This Row],[Day Low]])-1</f>
        <v>-3.0392561983471178E-2</v>
      </c>
      <c r="AD197" s="2">
        <f>(Table2[[#This Row],[Day High]]/Table2[[#This Row],[Close Price]])-1</f>
        <v>-2.7488333439876778E-3</v>
      </c>
      <c r="AE197" s="2">
        <f>(Table2[[#This Row],[Close Price]]/Table2[[#This Row],[Current Week Low]])-1</f>
        <v>-3.3985179086043704E-2</v>
      </c>
      <c r="AF197" s="2">
        <f>(Table2[[#This Row],[Current Week High]]/Table2[[#This Row],[Close Price]])-1</f>
        <v>-2.7488333439876778E-3</v>
      </c>
      <c r="AG197" s="2">
        <f>(Table2[[#This Row],[Close Price]]/Table2[[#This Row],[Current Month Low]])-1</f>
        <v>-3.3985179086043704E-2</v>
      </c>
      <c r="AH197" s="2">
        <f>(Table2[[#This Row],[Current Month High]]/Table2[[#This Row],[Close Price]])-1</f>
        <v>-5.0416586758720516E-2</v>
      </c>
      <c r="AI197">
        <v>19.3291994289245</v>
      </c>
      <c r="AJ197">
        <v>111.725693661177</v>
      </c>
      <c r="AK197" t="str">
        <f>IF(AND(Table2[[#This Row],[20D EMA]]&gt;Table2[[#This Row],[50D EMA]],Table2[[#This Row],[50D EMA]]&gt;Table2[[#This Row],[200D EMA]]),"Uptrend","Downtrend/NoTrend")</f>
        <v>Downtrend/NoTrend</v>
      </c>
      <c r="AL197">
        <v>-0.06</v>
      </c>
      <c r="AM197" t="s">
        <v>10438</v>
      </c>
      <c r="AN197">
        <v>-5.01</v>
      </c>
      <c r="AO197" t="s">
        <v>10438</v>
      </c>
      <c r="AP197">
        <v>1.7448077371358998E-2</v>
      </c>
      <c r="AQ197">
        <f>(Table2[[#This Row],[Sharpe Ratio]]-AVERAGE(Table2[Sharpe Ratio]))/_xlfn.STDEV.P(Table2[Sharpe Ratio])</f>
        <v>-0.5443151454991656</v>
      </c>
      <c r="AR1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7">
        <f>_xlfn.RANK.AVG(Table2[[#This Row],[1Y Return vs Nifty Z-Score]],Table2[1Y Return vs Nifty Z-Score])</f>
        <v>143</v>
      </c>
      <c r="AT197">
        <f>_xlfn.RANK.AVG(Table2[[#This Row],[6M Return vs Nifty Z-Score]],Table2[6M Return vs Nifty Z-Score])</f>
        <v>96</v>
      </c>
      <c r="AU197">
        <f>_xlfn.RANK.AVG(Table2[[#This Row],[Sharpe Ratio Z-Score]],Table2[Sharpe Ratio Z-Score])</f>
        <v>481</v>
      </c>
      <c r="AV197">
        <f>(Table2[[#This Row],[Rank 1Y]]+Table2[[#This Row],[Rank 6M]]+Table2[[#This Row],[Rank Sharpe]])/3</f>
        <v>240</v>
      </c>
    </row>
    <row r="198" spans="1:48" x14ac:dyDescent="0.3">
      <c r="A198" t="s">
        <v>1255</v>
      </c>
      <c r="B198" t="s">
        <v>1256</v>
      </c>
      <c r="C198" t="s">
        <v>10402</v>
      </c>
      <c r="D198" t="s">
        <v>853</v>
      </c>
      <c r="E198">
        <v>9479.7953665799996</v>
      </c>
      <c r="F198">
        <v>208.9</v>
      </c>
      <c r="G198">
        <v>43.335560115677602</v>
      </c>
      <c r="H198">
        <f>(Table2[[#This Row],[1Y Return vs Nifty]]-AVERAGE(Table2[1Y Return vs Nifty]))/_xlfn.STDEV.P(Table2[1Y Return vs Nifty])</f>
        <v>0.31038934322189343</v>
      </c>
      <c r="I198">
        <v>-11.672433955697301</v>
      </c>
      <c r="J198">
        <f>(Table2[[#This Row],[1M Return vs Nifty]]-AVERAGE(Table2[1M Return vs Nifty]))/_xlfn.STDEV.P(Table2[1M Return vs Nifty])</f>
        <v>-0.8217713465057741</v>
      </c>
      <c r="K198">
        <v>12.2824818064752</v>
      </c>
      <c r="L198">
        <f>(Table2[[#This Row],[6M Return vs Nifty]]-AVERAGE(Table2[6M Return vs Nifty]))/_xlfn.STDEV.P(Table2[6M Return vs Nifty])</f>
        <v>-2.8974245337017632E-2</v>
      </c>
      <c r="M198">
        <v>-8.0998602172586107</v>
      </c>
      <c r="N198">
        <f>(Table2[[#This Row],[1W Return vs Nifty]]-AVERAGE(Table2[1W Return vs Nifty]))/_xlfn.STDEV.P(Table2[1W Return vs Nifty])</f>
        <v>-0.98644272811435674</v>
      </c>
      <c r="O198">
        <v>214.06</v>
      </c>
      <c r="P198">
        <v>218.89232720172299</v>
      </c>
      <c r="Q198">
        <v>194.32043490290201</v>
      </c>
      <c r="R198">
        <v>34.536742156485801</v>
      </c>
      <c r="S198" s="2">
        <f>(Table2[[#This Row],[Close Price]]-Table2[[#This Row],[20D EMA]])/Table2[[#This Row],[20D EMA]]</f>
        <v>-2.4105391011865814E-2</v>
      </c>
      <c r="T198" s="2">
        <f>(Table2[[#This Row],[Close Price]]-Table2[[#This Row],[50D EMA]])/Table2[[#This Row],[50D EMA]]</f>
        <v>-4.5649508730904169E-2</v>
      </c>
      <c r="U198" s="2">
        <f>(Table2[[#This Row],[Close Price]]-Table2[[#This Row],[200D EMA]])/Table2[[#This Row],[200D EMA]]</f>
        <v>7.5028470908801284E-2</v>
      </c>
      <c r="V198">
        <v>0.97522562832708004</v>
      </c>
      <c r="W198">
        <v>206.56</v>
      </c>
      <c r="X198">
        <v>211.6</v>
      </c>
      <c r="Y198">
        <v>206.56</v>
      </c>
      <c r="Z198">
        <v>211.6</v>
      </c>
      <c r="AA198">
        <v>200.12</v>
      </c>
      <c r="AB198">
        <v>230</v>
      </c>
      <c r="AC198" s="2">
        <f>(Table2[[#This Row],[Close Price]]/Table2[[#This Row],[Day Low]])-1</f>
        <v>1.132842757552277E-2</v>
      </c>
      <c r="AD198" s="2">
        <f>(Table2[[#This Row],[Day High]]/Table2[[#This Row],[Close Price]])-1</f>
        <v>1.292484442316888E-2</v>
      </c>
      <c r="AE198" s="2">
        <f>(Table2[[#This Row],[Close Price]]/Table2[[#This Row],[Current Week Low]])-1</f>
        <v>1.132842757552277E-2</v>
      </c>
      <c r="AF198" s="2">
        <f>(Table2[[#This Row],[Current Week High]]/Table2[[#This Row],[Close Price]])-1</f>
        <v>1.292484442316888E-2</v>
      </c>
      <c r="AG198" s="2">
        <f>(Table2[[#This Row],[Close Price]]/Table2[[#This Row],[Current Month Low]])-1</f>
        <v>4.3873675794523281E-2</v>
      </c>
      <c r="AH198" s="2">
        <f>(Table2[[#This Row],[Current Month High]]/Table2[[#This Row],[Close Price]])-1</f>
        <v>0.10100526567735746</v>
      </c>
      <c r="AI198">
        <v>26.376256582096701</v>
      </c>
      <c r="AJ198">
        <v>83.971818582122395</v>
      </c>
      <c r="AK198" t="str">
        <f>IF(AND(Table2[[#This Row],[20D EMA]]&gt;Table2[[#This Row],[50D EMA]],Table2[[#This Row],[50D EMA]]&gt;Table2[[#This Row],[200D EMA]]),"Uptrend","Downtrend/NoTrend")</f>
        <v>Downtrend/NoTrend</v>
      </c>
      <c r="AL198">
        <v>-0.22</v>
      </c>
      <c r="AM198" t="s">
        <v>10438</v>
      </c>
      <c r="AN198">
        <v>-4.5</v>
      </c>
      <c r="AO198" t="s">
        <v>10438</v>
      </c>
      <c r="AP198">
        <v>0.12488710252139699</v>
      </c>
      <c r="AQ198">
        <f>(Table2[[#This Row],[Sharpe Ratio]]-AVERAGE(Table2[Sharpe Ratio]))/_xlfn.STDEV.P(Table2[Sharpe Ratio])</f>
        <v>0.69937737521544008</v>
      </c>
      <c r="AR1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8">
        <f>_xlfn.RANK.AVG(Table2[[#This Row],[1Y Return vs Nifty Z-Score]],Table2[1Y Return vs Nifty Z-Score])</f>
        <v>216</v>
      </c>
      <c r="AT198">
        <f>_xlfn.RANK.AVG(Table2[[#This Row],[6M Return vs Nifty Z-Score]],Table2[6M Return vs Nifty Z-Score])</f>
        <v>326</v>
      </c>
      <c r="AU198">
        <f>_xlfn.RANK.AVG(Table2[[#This Row],[Sharpe Ratio Z-Score]],Table2[Sharpe Ratio Z-Score])</f>
        <v>179</v>
      </c>
      <c r="AV198">
        <f>(Table2[[#This Row],[Rank 1Y]]+Table2[[#This Row],[Rank 6M]]+Table2[[#This Row],[Rank Sharpe]])/3</f>
        <v>240.33333333333334</v>
      </c>
    </row>
    <row r="199" spans="1:48" x14ac:dyDescent="0.3">
      <c r="A199" t="s">
        <v>1571</v>
      </c>
      <c r="B199" t="s">
        <v>1572</v>
      </c>
      <c r="C199" t="s">
        <v>10408</v>
      </c>
      <c r="D199" t="s">
        <v>387</v>
      </c>
      <c r="E199">
        <v>6274.0071576</v>
      </c>
      <c r="F199">
        <v>128.05000000000001</v>
      </c>
      <c r="G199">
        <v>42.138341311557603</v>
      </c>
      <c r="H199">
        <f>(Table2[[#This Row],[1Y Return vs Nifty]]-AVERAGE(Table2[1Y Return vs Nifty]))/_xlfn.STDEV.P(Table2[1Y Return vs Nifty])</f>
        <v>0.29081910985233611</v>
      </c>
      <c r="I199">
        <v>-15.4355118834871</v>
      </c>
      <c r="J199">
        <f>(Table2[[#This Row],[1M Return vs Nifty]]-AVERAGE(Table2[1M Return vs Nifty]))/_xlfn.STDEV.P(Table2[1M Return vs Nifty])</f>
        <v>-1.1851980687467447</v>
      </c>
      <c r="K199">
        <v>28.4542946139251</v>
      </c>
      <c r="L199">
        <f>(Table2[[#This Row],[6M Return vs Nifty]]-AVERAGE(Table2[6M Return vs Nifty]))/_xlfn.STDEV.P(Table2[6M Return vs Nifty])</f>
        <v>0.45868320902240328</v>
      </c>
      <c r="M199">
        <v>-3.3239836688647499</v>
      </c>
      <c r="N199">
        <f>(Table2[[#This Row],[1W Return vs Nifty]]-AVERAGE(Table2[1W Return vs Nifty]))/_xlfn.STDEV.P(Table2[1W Return vs Nifty])</f>
        <v>-7.2663684629373199E-2</v>
      </c>
      <c r="O199">
        <v>129.18</v>
      </c>
      <c r="P199">
        <v>133.16742098386999</v>
      </c>
      <c r="Q199">
        <v>114.733158847232</v>
      </c>
      <c r="R199">
        <v>39.1822913081756</v>
      </c>
      <c r="S199" s="2">
        <f>(Table2[[#This Row],[Close Price]]-Table2[[#This Row],[20D EMA]])/Table2[[#This Row],[20D EMA]]</f>
        <v>-8.7474841306703459E-3</v>
      </c>
      <c r="T199" s="2">
        <f>(Table2[[#This Row],[Close Price]]-Table2[[#This Row],[50D EMA]])/Table2[[#This Row],[50D EMA]]</f>
        <v>-3.8428475569034476E-2</v>
      </c>
      <c r="U199" s="2">
        <f>(Table2[[#This Row],[Close Price]]-Table2[[#This Row],[200D EMA]])/Table2[[#This Row],[200D EMA]]</f>
        <v>0.1160679378705111</v>
      </c>
      <c r="V199">
        <v>0.23736851755781499</v>
      </c>
      <c r="W199">
        <v>130.19999999999999</v>
      </c>
      <c r="X199">
        <v>127.58</v>
      </c>
      <c r="Y199">
        <v>130.5</v>
      </c>
      <c r="Z199">
        <v>127.58</v>
      </c>
      <c r="AA199">
        <v>130.5</v>
      </c>
      <c r="AB199">
        <v>125.15</v>
      </c>
      <c r="AC199" s="2">
        <f>(Table2[[#This Row],[Close Price]]/Table2[[#This Row],[Day Low]])-1</f>
        <v>-1.6513056835637308E-2</v>
      </c>
      <c r="AD199" s="2">
        <f>(Table2[[#This Row],[Day High]]/Table2[[#This Row],[Close Price]])-1</f>
        <v>-3.6704412338931514E-3</v>
      </c>
      <c r="AE199" s="2">
        <f>(Table2[[#This Row],[Close Price]]/Table2[[#This Row],[Current Week Low]])-1</f>
        <v>-1.8773946360153171E-2</v>
      </c>
      <c r="AF199" s="2">
        <f>(Table2[[#This Row],[Current Week High]]/Table2[[#This Row],[Close Price]])-1</f>
        <v>-3.6704412338931514E-3</v>
      </c>
      <c r="AG199" s="2">
        <f>(Table2[[#This Row],[Close Price]]/Table2[[#This Row],[Current Month Low]])-1</f>
        <v>-1.8773946360153171E-2</v>
      </c>
      <c r="AH199" s="2">
        <f>(Table2[[#This Row],[Current Month High]]/Table2[[#This Row],[Close Price]])-1</f>
        <v>-2.2647403358063256E-2</v>
      </c>
      <c r="AI199">
        <v>32.7215931276844</v>
      </c>
      <c r="AJ199">
        <v>96.848578016910096</v>
      </c>
      <c r="AK199" t="str">
        <f>IF(AND(Table2[[#This Row],[20D EMA]]&gt;Table2[[#This Row],[50D EMA]],Table2[[#This Row],[50D EMA]]&gt;Table2[[#This Row],[200D EMA]]),"Uptrend","Downtrend/NoTrend")</f>
        <v>Downtrend/NoTrend</v>
      </c>
      <c r="AL199">
        <v>-7.0000000000000007E-2</v>
      </c>
      <c r="AM199" t="s">
        <v>10438</v>
      </c>
      <c r="AN199">
        <v>-6.13</v>
      </c>
      <c r="AO199" t="s">
        <v>10438</v>
      </c>
      <c r="AP199">
        <v>7.5583358808440998E-2</v>
      </c>
      <c r="AQ199">
        <f>(Table2[[#This Row],[Sharpe Ratio]]-AVERAGE(Table2[Sharpe Ratio]))/_xlfn.STDEV.P(Table2[Sharpe Ratio])</f>
        <v>0.128647166025605</v>
      </c>
      <c r="AR1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9">
        <f>_xlfn.RANK.AVG(Table2[[#This Row],[1Y Return vs Nifty Z-Score]],Table2[1Y Return vs Nifty Z-Score])</f>
        <v>226</v>
      </c>
      <c r="AT199">
        <f>_xlfn.RANK.AVG(Table2[[#This Row],[6M Return vs Nifty Z-Score]],Table2[6M Return vs Nifty Z-Score])</f>
        <v>178</v>
      </c>
      <c r="AU199">
        <f>_xlfn.RANK.AVG(Table2[[#This Row],[Sharpe Ratio Z-Score]],Table2[Sharpe Ratio Z-Score])</f>
        <v>318</v>
      </c>
      <c r="AV199">
        <f>(Table2[[#This Row],[Rank 1Y]]+Table2[[#This Row],[Rank 6M]]+Table2[[#This Row],[Rank Sharpe]])/3</f>
        <v>240.66666666666666</v>
      </c>
    </row>
    <row r="200" spans="1:48" x14ac:dyDescent="0.3">
      <c r="A200" t="s">
        <v>260</v>
      </c>
      <c r="B200" t="s">
        <v>261</v>
      </c>
      <c r="C200" t="s">
        <v>10401</v>
      </c>
      <c r="D200" t="s">
        <v>197</v>
      </c>
      <c r="E200">
        <v>105253.215727</v>
      </c>
      <c r="F200">
        <v>36461.9</v>
      </c>
      <c r="G200">
        <v>59.001908222117301</v>
      </c>
      <c r="H200">
        <f>(Table2[[#This Row],[1Y Return vs Nifty]]-AVERAGE(Table2[1Y Return vs Nifty]))/_xlfn.STDEV.P(Table2[1Y Return vs Nifty])</f>
        <v>0.56647794409974661</v>
      </c>
      <c r="I200">
        <v>5.1413122867416101</v>
      </c>
      <c r="J200">
        <f>(Table2[[#This Row],[1M Return vs Nifty]]-AVERAGE(Table2[1M Return vs Nifty]))/_xlfn.STDEV.P(Table2[1M Return vs Nifty])</f>
        <v>0.80204957953866118</v>
      </c>
      <c r="K200">
        <v>1.4559421258165799</v>
      </c>
      <c r="L200">
        <f>(Table2[[#This Row],[6M Return vs Nifty]]-AVERAGE(Table2[6M Return vs Nifty]))/_xlfn.STDEV.P(Table2[6M Return vs Nifty])</f>
        <v>-0.35544616552638914</v>
      </c>
      <c r="M200">
        <v>1.7341912662758301</v>
      </c>
      <c r="N200">
        <f>(Table2[[#This Row],[1W Return vs Nifty]]-AVERAGE(Table2[1W Return vs Nifty]))/_xlfn.STDEV.P(Table2[1W Return vs Nifty])</f>
        <v>0.89512813477326325</v>
      </c>
      <c r="O200">
        <v>33947.29</v>
      </c>
      <c r="P200">
        <v>33332.608546841802</v>
      </c>
      <c r="Q200">
        <v>29723.5448578578</v>
      </c>
      <c r="R200">
        <v>74.308563544722801</v>
      </c>
      <c r="S200" s="2">
        <f>(Table2[[#This Row],[Close Price]]-Table2[[#This Row],[20D EMA]])/Table2[[#This Row],[20D EMA]]</f>
        <v>7.40739540623125E-2</v>
      </c>
      <c r="T200" s="2">
        <f>(Table2[[#This Row],[Close Price]]-Table2[[#This Row],[50D EMA]])/Table2[[#This Row],[50D EMA]]</f>
        <v>9.3880784900487277E-2</v>
      </c>
      <c r="U200" s="2">
        <f>(Table2[[#This Row],[Close Price]]-Table2[[#This Row],[200D EMA]])/Table2[[#This Row],[200D EMA]]</f>
        <v>0.22670092596175759</v>
      </c>
      <c r="V200">
        <v>1.41498564393877</v>
      </c>
      <c r="W200">
        <v>35501.199999999997</v>
      </c>
      <c r="X200">
        <v>36576.949999999997</v>
      </c>
      <c r="Y200">
        <v>35501.199999999997</v>
      </c>
      <c r="Z200">
        <v>36576.949999999997</v>
      </c>
      <c r="AA200">
        <v>31922.35</v>
      </c>
      <c r="AB200">
        <v>36576.949999999997</v>
      </c>
      <c r="AC200" s="2">
        <f>(Table2[[#This Row],[Close Price]]/Table2[[#This Row],[Day Low]])-1</f>
        <v>2.7061057091028129E-2</v>
      </c>
      <c r="AD200" s="2">
        <f>(Table2[[#This Row],[Day High]]/Table2[[#This Row],[Close Price]])-1</f>
        <v>3.1553484596249515E-3</v>
      </c>
      <c r="AE200" s="2">
        <f>(Table2[[#This Row],[Close Price]]/Table2[[#This Row],[Current Week Low]])-1</f>
        <v>2.7061057091028129E-2</v>
      </c>
      <c r="AF200" s="2">
        <f>(Table2[[#This Row],[Current Week High]]/Table2[[#This Row],[Close Price]])-1</f>
        <v>3.1553484596249515E-3</v>
      </c>
      <c r="AG200" s="2">
        <f>(Table2[[#This Row],[Close Price]]/Table2[[#This Row],[Current Month Low]])-1</f>
        <v>0.14220600926936777</v>
      </c>
      <c r="AH200" s="2">
        <f>(Table2[[#This Row],[Current Month High]]/Table2[[#This Row],[Close Price]])-1</f>
        <v>3.1553484596249515E-3</v>
      </c>
      <c r="AI200">
        <v>0.59267344817466305</v>
      </c>
      <c r="AJ200">
        <v>96.031720430107498</v>
      </c>
      <c r="AK200" t="str">
        <f>IF(AND(Table2[[#This Row],[20D EMA]]&gt;Table2[[#This Row],[50D EMA]],Table2[[#This Row],[50D EMA]]&gt;Table2[[#This Row],[200D EMA]]),"Uptrend","Downtrend/NoTrend")</f>
        <v>Uptrend</v>
      </c>
      <c r="AL200">
        <v>-0.02</v>
      </c>
      <c r="AM200" t="s">
        <v>10438</v>
      </c>
      <c r="AN200">
        <v>8.1300000000000008</v>
      </c>
      <c r="AO200" t="s">
        <v>10439</v>
      </c>
      <c r="AP200">
        <v>0.13750877436384801</v>
      </c>
      <c r="AQ200">
        <f>(Table2[[#This Row],[Sharpe Ratio]]-AVERAGE(Table2[Sharpe Ratio]))/_xlfn.STDEV.P(Table2[Sharpe Ratio])</f>
        <v>0.84548330690505669</v>
      </c>
      <c r="AR2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2.7536927997903389</v>
      </c>
      <c r="AS200">
        <f>_xlfn.RANK.AVG(Table2[[#This Row],[1Y Return vs Nifty Z-Score]],Table2[1Y Return vs Nifty Z-Score])</f>
        <v>157</v>
      </c>
      <c r="AT200">
        <f>_xlfn.RANK.AVG(Table2[[#This Row],[6M Return vs Nifty Z-Score]],Table2[6M Return vs Nifty Z-Score])</f>
        <v>431</v>
      </c>
      <c r="AU200">
        <f>_xlfn.RANK.AVG(Table2[[#This Row],[Sharpe Ratio Z-Score]],Table2[Sharpe Ratio Z-Score])</f>
        <v>140</v>
      </c>
      <c r="AV200">
        <f>(Table2[[#This Row],[Rank 1Y]]+Table2[[#This Row],[Rank 6M]]+Table2[[#This Row],[Rank Sharpe]])/3</f>
        <v>242.66666666666666</v>
      </c>
    </row>
    <row r="201" spans="1:48" x14ac:dyDescent="0.3">
      <c r="A201" t="s">
        <v>671</v>
      </c>
      <c r="B201" t="s">
        <v>672</v>
      </c>
      <c r="C201" t="s">
        <v>10397</v>
      </c>
      <c r="D201" t="s">
        <v>239</v>
      </c>
      <c r="E201">
        <v>28488.8237198799</v>
      </c>
      <c r="F201">
        <v>2147.5500000000002</v>
      </c>
      <c r="G201">
        <v>53.554695463171399</v>
      </c>
      <c r="H201">
        <f>(Table2[[#This Row],[1Y Return vs Nifty]]-AVERAGE(Table2[1Y Return vs Nifty]))/_xlfn.STDEV.P(Table2[1Y Return vs Nifty])</f>
        <v>0.47743555306867791</v>
      </c>
      <c r="I201">
        <v>15.156284930384</v>
      </c>
      <c r="J201">
        <f>(Table2[[#This Row],[1M Return vs Nifty]]-AVERAGE(Table2[1M Return vs Nifty]))/_xlfn.STDEV.P(Table2[1M Return vs Nifty])</f>
        <v>1.7692654467236606</v>
      </c>
      <c r="K201">
        <v>10.900000478508201</v>
      </c>
      <c r="L201">
        <f>(Table2[[#This Row],[6M Return vs Nifty]]-AVERAGE(Table2[6M Return vs Nifty]))/_xlfn.STDEV.P(Table2[6M Return vs Nifty])</f>
        <v>-7.0662665375199385E-2</v>
      </c>
      <c r="M201">
        <v>0.55237031964554995</v>
      </c>
      <c r="N201">
        <f>(Table2[[#This Row],[1W Return vs Nifty]]-AVERAGE(Table2[1W Return vs Nifty]))/_xlfn.STDEV.P(Table2[1W Return vs Nifty])</f>
        <v>0.66900771410503723</v>
      </c>
      <c r="O201">
        <v>2027.81</v>
      </c>
      <c r="P201">
        <v>1895.384422004</v>
      </c>
      <c r="Q201">
        <v>1692.6879388299201</v>
      </c>
      <c r="R201">
        <v>61.324099515010701</v>
      </c>
      <c r="S201" s="2">
        <f>(Table2[[#This Row],[Close Price]]-Table2[[#This Row],[20D EMA]])/Table2[[#This Row],[20D EMA]]</f>
        <v>5.904892470201855E-2</v>
      </c>
      <c r="T201" s="2">
        <f>(Table2[[#This Row],[Close Price]]-Table2[[#This Row],[50D EMA]])/Table2[[#This Row],[50D EMA]]</f>
        <v>0.13304191754904482</v>
      </c>
      <c r="U201" s="2">
        <f>(Table2[[#This Row],[Close Price]]-Table2[[#This Row],[200D EMA]])/Table2[[#This Row],[200D EMA]]</f>
        <v>0.26872174766277712</v>
      </c>
      <c r="V201">
        <v>1.4605060373768699</v>
      </c>
      <c r="W201">
        <v>2116.8000000000002</v>
      </c>
      <c r="X201">
        <v>2160</v>
      </c>
      <c r="Y201">
        <v>2116.8000000000002</v>
      </c>
      <c r="Z201">
        <v>2160</v>
      </c>
      <c r="AA201">
        <v>1940.2</v>
      </c>
      <c r="AB201">
        <v>2332.6999999999998</v>
      </c>
      <c r="AC201" s="2">
        <f>(Table2[[#This Row],[Close Price]]/Table2[[#This Row],[Day Low]])-1</f>
        <v>1.4526643990929733E-2</v>
      </c>
      <c r="AD201" s="2">
        <f>(Table2[[#This Row],[Day High]]/Table2[[#This Row],[Close Price]])-1</f>
        <v>5.7973039044492136E-3</v>
      </c>
      <c r="AE201" s="2">
        <f>(Table2[[#This Row],[Close Price]]/Table2[[#This Row],[Current Week Low]])-1</f>
        <v>1.4526643990929733E-2</v>
      </c>
      <c r="AF201" s="2">
        <f>(Table2[[#This Row],[Current Week High]]/Table2[[#This Row],[Close Price]])-1</f>
        <v>5.7973039044492136E-3</v>
      </c>
      <c r="AG201" s="2">
        <f>(Table2[[#This Row],[Close Price]]/Table2[[#This Row],[Current Month Low]])-1</f>
        <v>0.10687042572930627</v>
      </c>
      <c r="AH201" s="2">
        <f>(Table2[[#This Row],[Current Month High]]/Table2[[#This Row],[Close Price]])-1</f>
        <v>8.6214523526809472E-2</v>
      </c>
      <c r="AI201">
        <v>8.6214523526809401</v>
      </c>
      <c r="AJ201">
        <v>88.175246440306694</v>
      </c>
      <c r="AK201" t="str">
        <f>IF(AND(Table2[[#This Row],[20D EMA]]&gt;Table2[[#This Row],[50D EMA]],Table2[[#This Row],[50D EMA]]&gt;Table2[[#This Row],[200D EMA]]),"Uptrend","Downtrend/NoTrend")</f>
        <v>Uptrend</v>
      </c>
      <c r="AL201">
        <v>7.0000000000000007E-2</v>
      </c>
      <c r="AM201" t="s">
        <v>10439</v>
      </c>
      <c r="AN201">
        <v>7.41</v>
      </c>
      <c r="AO201" t="s">
        <v>10439</v>
      </c>
      <c r="AP201">
        <v>0.10759044380714</v>
      </c>
      <c r="AQ201">
        <f>(Table2[[#This Row],[Sharpe Ratio]]-AVERAGE(Table2[Sharpe Ratio]))/_xlfn.STDEV.P(Table2[Sharpe Ratio])</f>
        <v>0.49915473687491596</v>
      </c>
      <c r="AR2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3.3442007853970921</v>
      </c>
      <c r="AS201">
        <f>_xlfn.RANK.AVG(Table2[[#This Row],[1Y Return vs Nifty Z-Score]],Table2[1Y Return vs Nifty Z-Score])</f>
        <v>175</v>
      </c>
      <c r="AT201">
        <f>_xlfn.RANK.AVG(Table2[[#This Row],[6M Return vs Nifty Z-Score]],Table2[6M Return vs Nifty Z-Score])</f>
        <v>338</v>
      </c>
      <c r="AU201">
        <f>_xlfn.RANK.AVG(Table2[[#This Row],[Sharpe Ratio Z-Score]],Table2[Sharpe Ratio Z-Score])</f>
        <v>216</v>
      </c>
      <c r="AV201">
        <f>(Table2[[#This Row],[Rank 1Y]]+Table2[[#This Row],[Rank 6M]]+Table2[[#This Row],[Rank Sharpe]])/3</f>
        <v>243</v>
      </c>
    </row>
    <row r="202" spans="1:48" x14ac:dyDescent="0.3">
      <c r="A202" t="s">
        <v>856</v>
      </c>
      <c r="B202" t="s">
        <v>857</v>
      </c>
      <c r="C202" t="s">
        <v>10393</v>
      </c>
      <c r="D202" t="s">
        <v>192</v>
      </c>
      <c r="E202">
        <v>18813.70948677</v>
      </c>
      <c r="F202">
        <v>1932.1</v>
      </c>
      <c r="G202">
        <v>58.953788271642999</v>
      </c>
      <c r="H202">
        <f>(Table2[[#This Row],[1Y Return vs Nifty]]-AVERAGE(Table2[1Y Return vs Nifty]))/_xlfn.STDEV.P(Table2[1Y Return vs Nifty])</f>
        <v>0.56569135550184546</v>
      </c>
      <c r="I202">
        <v>0.955269451863761</v>
      </c>
      <c r="J202">
        <f>(Table2[[#This Row],[1M Return vs Nifty]]-AVERAGE(Table2[1M Return vs Nifty]))/_xlfn.STDEV.P(Table2[1M Return vs Nifty])</f>
        <v>0.39777418162430378</v>
      </c>
      <c r="K202">
        <v>25.002213619309</v>
      </c>
      <c r="L202">
        <f>(Table2[[#This Row],[6M Return vs Nifty]]-AVERAGE(Table2[6M Return vs Nifty]))/_xlfn.STDEV.P(Table2[6M Return vs Nifty])</f>
        <v>0.3545864667387234</v>
      </c>
      <c r="M202">
        <v>3.8088182779223998</v>
      </c>
      <c r="N202">
        <f>(Table2[[#This Row],[1W Return vs Nifty]]-AVERAGE(Table2[1W Return vs Nifty]))/_xlfn.STDEV.P(Table2[1W Return vs Nifty])</f>
        <v>1.2920711183451603</v>
      </c>
      <c r="O202">
        <v>1853.82</v>
      </c>
      <c r="P202">
        <v>1785.8841123540101</v>
      </c>
      <c r="Q202">
        <v>1518.0432427293999</v>
      </c>
      <c r="R202">
        <v>62.053194828807698</v>
      </c>
      <c r="S202" s="2">
        <f>(Table2[[#This Row],[Close Price]]-Table2[[#This Row],[20D EMA]])/Table2[[#This Row],[20D EMA]]</f>
        <v>4.2226321865121735E-2</v>
      </c>
      <c r="T202" s="2">
        <f>(Table2[[#This Row],[Close Price]]-Table2[[#This Row],[50D EMA]])/Table2[[#This Row],[50D EMA]]</f>
        <v>8.1873110709999933E-2</v>
      </c>
      <c r="U202" s="2">
        <f>(Table2[[#This Row],[Close Price]]-Table2[[#This Row],[200D EMA]])/Table2[[#This Row],[200D EMA]]</f>
        <v>0.27275689230442296</v>
      </c>
      <c r="V202">
        <v>1.2157247453393201</v>
      </c>
      <c r="W202">
        <v>1870</v>
      </c>
      <c r="X202">
        <v>1949.8</v>
      </c>
      <c r="Y202">
        <v>1870</v>
      </c>
      <c r="Z202">
        <v>1949.8</v>
      </c>
      <c r="AA202">
        <v>1790.05</v>
      </c>
      <c r="AB202">
        <v>1949.8</v>
      </c>
      <c r="AC202" s="2">
        <f>(Table2[[#This Row],[Close Price]]/Table2[[#This Row],[Day Low]])-1</f>
        <v>3.3208556149732615E-2</v>
      </c>
      <c r="AD202" s="2">
        <f>(Table2[[#This Row],[Day High]]/Table2[[#This Row],[Close Price]])-1</f>
        <v>9.1610165105326935E-3</v>
      </c>
      <c r="AE202" s="2">
        <f>(Table2[[#This Row],[Close Price]]/Table2[[#This Row],[Current Week Low]])-1</f>
        <v>3.3208556149732615E-2</v>
      </c>
      <c r="AF202" s="2">
        <f>(Table2[[#This Row],[Current Week High]]/Table2[[#This Row],[Close Price]])-1</f>
        <v>9.1610165105326935E-3</v>
      </c>
      <c r="AG202" s="2">
        <f>(Table2[[#This Row],[Close Price]]/Table2[[#This Row],[Current Month Low]])-1</f>
        <v>7.9355325270243915E-2</v>
      </c>
      <c r="AH202" s="2">
        <f>(Table2[[#This Row],[Current Month High]]/Table2[[#This Row],[Close Price]])-1</f>
        <v>9.1610165105326935E-3</v>
      </c>
      <c r="AI202">
        <v>0.91610165105326902</v>
      </c>
      <c r="AJ202">
        <v>97.404853128990993</v>
      </c>
      <c r="AK202" t="str">
        <f>IF(AND(Table2[[#This Row],[20D EMA]]&gt;Table2[[#This Row],[50D EMA]],Table2[[#This Row],[50D EMA]]&gt;Table2[[#This Row],[200D EMA]]),"Uptrend","Downtrend/NoTrend")</f>
        <v>Uptrend</v>
      </c>
      <c r="AL202">
        <v>0.12</v>
      </c>
      <c r="AM202" t="s">
        <v>10439</v>
      </c>
      <c r="AN202">
        <v>2.95</v>
      </c>
      <c r="AO202" t="s">
        <v>10439</v>
      </c>
      <c r="AP202">
        <v>5.8306328706724003E-2</v>
      </c>
      <c r="AQ202">
        <f>(Table2[[#This Row],[Sharpe Ratio]]-AVERAGE(Table2[Sharpe Ratio]))/_xlfn.STDEV.P(Table2[Sharpe Ratio])</f>
        <v>-7.1348255448664841E-2</v>
      </c>
      <c r="AR2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2.5387748667613681</v>
      </c>
      <c r="AS202">
        <f>_xlfn.RANK.AVG(Table2[[#This Row],[1Y Return vs Nifty Z-Score]],Table2[1Y Return vs Nifty Z-Score])</f>
        <v>158</v>
      </c>
      <c r="AT202">
        <f>_xlfn.RANK.AVG(Table2[[#This Row],[6M Return vs Nifty Z-Score]],Table2[6M Return vs Nifty Z-Score])</f>
        <v>207</v>
      </c>
      <c r="AU202">
        <f>_xlfn.RANK.AVG(Table2[[#This Row],[Sharpe Ratio Z-Score]],Table2[Sharpe Ratio Z-Score])</f>
        <v>367</v>
      </c>
      <c r="AV202">
        <f>(Table2[[#This Row],[Rank 1Y]]+Table2[[#This Row],[Rank 6M]]+Table2[[#This Row],[Rank Sharpe]])/3</f>
        <v>244</v>
      </c>
    </row>
    <row r="203" spans="1:48" x14ac:dyDescent="0.3">
      <c r="A203" t="s">
        <v>1428</v>
      </c>
      <c r="B203" t="s">
        <v>1429</v>
      </c>
      <c r="C203" t="s">
        <v>10403</v>
      </c>
      <c r="D203" t="s">
        <v>1394</v>
      </c>
      <c r="E203">
        <v>7754.82139121</v>
      </c>
      <c r="F203">
        <v>379.6</v>
      </c>
      <c r="G203">
        <v>46.624687921397999</v>
      </c>
      <c r="H203">
        <f>(Table2[[#This Row],[1Y Return vs Nifty]]-AVERAGE(Table2[1Y Return vs Nifty]))/_xlfn.STDEV.P(Table2[1Y Return vs Nifty])</f>
        <v>0.36415478569467663</v>
      </c>
      <c r="I203">
        <v>-10.1637172945575</v>
      </c>
      <c r="J203">
        <f>(Table2[[#This Row],[1M Return vs Nifty]]-AVERAGE(Table2[1M Return vs Nifty]))/_xlfn.STDEV.P(Table2[1M Return vs Nifty])</f>
        <v>-0.67606403949009919</v>
      </c>
      <c r="K203">
        <v>19.011038823194401</v>
      </c>
      <c r="L203">
        <f>(Table2[[#This Row],[6M Return vs Nifty]]-AVERAGE(Table2[6M Return vs Nifty]))/_xlfn.STDEV.P(Table2[6M Return vs Nifty])</f>
        <v>0.17392390995043003</v>
      </c>
      <c r="M203">
        <v>-7.0909263331873102</v>
      </c>
      <c r="N203">
        <f>(Table2[[#This Row],[1W Return vs Nifty]]-AVERAGE(Table2[1W Return vs Nifty]))/_xlfn.STDEV.P(Table2[1W Return vs Nifty])</f>
        <v>-0.79340117224827933</v>
      </c>
      <c r="O203">
        <v>395.29</v>
      </c>
      <c r="P203">
        <v>421.073436253723</v>
      </c>
      <c r="Q203">
        <v>388.84386141419498</v>
      </c>
      <c r="R203">
        <v>37.541616256664298</v>
      </c>
      <c r="S203" s="2">
        <f>(Table2[[#This Row],[Close Price]]-Table2[[#This Row],[20D EMA]])/Table2[[#This Row],[20D EMA]]</f>
        <v>-3.9692377747982489E-2</v>
      </c>
      <c r="T203" s="2">
        <f>(Table2[[#This Row],[Close Price]]-Table2[[#This Row],[50D EMA]])/Table2[[#This Row],[50D EMA]]</f>
        <v>-9.8494544378555024E-2</v>
      </c>
      <c r="U203" s="2">
        <f>(Table2[[#This Row],[Close Price]]-Table2[[#This Row],[200D EMA]])/Table2[[#This Row],[200D EMA]]</f>
        <v>-2.3772681869210294E-2</v>
      </c>
      <c r="V203">
        <v>0.39603970002114403</v>
      </c>
      <c r="W203">
        <v>378.9</v>
      </c>
      <c r="X203">
        <v>384.65</v>
      </c>
      <c r="Y203">
        <v>378.9</v>
      </c>
      <c r="Z203">
        <v>384.65</v>
      </c>
      <c r="AA203">
        <v>367.2</v>
      </c>
      <c r="AB203">
        <v>408.45</v>
      </c>
      <c r="AC203" s="2">
        <f>(Table2[[#This Row],[Close Price]]/Table2[[#This Row],[Day Low]])-1</f>
        <v>1.847453153866585E-3</v>
      </c>
      <c r="AD203" s="2">
        <f>(Table2[[#This Row],[Day High]]/Table2[[#This Row],[Close Price]])-1</f>
        <v>1.3303477344573045E-2</v>
      </c>
      <c r="AE203" s="2">
        <f>(Table2[[#This Row],[Close Price]]/Table2[[#This Row],[Current Week Low]])-1</f>
        <v>1.847453153866585E-3</v>
      </c>
      <c r="AF203" s="2">
        <f>(Table2[[#This Row],[Current Week High]]/Table2[[#This Row],[Close Price]])-1</f>
        <v>1.3303477344573045E-2</v>
      </c>
      <c r="AG203" s="2">
        <f>(Table2[[#This Row],[Close Price]]/Table2[[#This Row],[Current Month Low]])-1</f>
        <v>3.3769063180828063E-2</v>
      </c>
      <c r="AH203" s="2">
        <f>(Table2[[#This Row],[Current Month High]]/Table2[[#This Row],[Close Price]])-1</f>
        <v>7.6001053740779589E-2</v>
      </c>
      <c r="AI203">
        <v>54.899894625922002</v>
      </c>
      <c r="AJ203">
        <v>83.3373581260565</v>
      </c>
      <c r="AK203" t="str">
        <f>IF(AND(Table2[[#This Row],[20D EMA]]&gt;Table2[[#This Row],[50D EMA]],Table2[[#This Row],[50D EMA]]&gt;Table2[[#This Row],[200D EMA]]),"Uptrend","Downtrend/NoTrend")</f>
        <v>Downtrend/NoTrend</v>
      </c>
      <c r="AL203">
        <v>-0.26</v>
      </c>
      <c r="AM203" t="s">
        <v>10438</v>
      </c>
      <c r="AN203">
        <v>-4.2699999999999996</v>
      </c>
      <c r="AO203" t="s">
        <v>10438</v>
      </c>
      <c r="AP203">
        <v>8.6793045040207004E-2</v>
      </c>
      <c r="AQ203">
        <f>(Table2[[#This Row],[Sharpe Ratio]]-AVERAGE(Table2[Sharpe Ratio]))/_xlfn.STDEV.P(Table2[Sharpe Ratio])</f>
        <v>0.25840823660992746</v>
      </c>
      <c r="AR2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3">
        <f>_xlfn.RANK.AVG(Table2[[#This Row],[1Y Return vs Nifty Z-Score]],Table2[1Y Return vs Nifty Z-Score])</f>
        <v>204</v>
      </c>
      <c r="AT203">
        <f>_xlfn.RANK.AVG(Table2[[#This Row],[6M Return vs Nifty Z-Score]],Table2[6M Return vs Nifty Z-Score])</f>
        <v>260</v>
      </c>
      <c r="AU203">
        <f>_xlfn.RANK.AVG(Table2[[#This Row],[Sharpe Ratio Z-Score]],Table2[Sharpe Ratio Z-Score])</f>
        <v>270</v>
      </c>
      <c r="AV203">
        <f>(Table2[[#This Row],[Rank 1Y]]+Table2[[#This Row],[Rank 6M]]+Table2[[#This Row],[Rank Sharpe]])/3</f>
        <v>244.66666666666666</v>
      </c>
    </row>
    <row r="204" spans="1:48" x14ac:dyDescent="0.3">
      <c r="A204" t="s">
        <v>1020</v>
      </c>
      <c r="B204" t="s">
        <v>1021</v>
      </c>
      <c r="C204" t="s">
        <v>10399</v>
      </c>
      <c r="D204" t="s">
        <v>54</v>
      </c>
      <c r="E204">
        <v>14113.46508432</v>
      </c>
      <c r="F204">
        <v>1136.1500000000001</v>
      </c>
      <c r="G204">
        <v>48.498632891957897</v>
      </c>
      <c r="H204">
        <f>(Table2[[#This Row],[1Y Return vs Nifty]]-AVERAGE(Table2[1Y Return vs Nifty]))/_xlfn.STDEV.P(Table2[1Y Return vs Nifty])</f>
        <v>0.39478706466436908</v>
      </c>
      <c r="I204">
        <v>5.8350593072405603</v>
      </c>
      <c r="J204">
        <f>(Table2[[#This Row],[1M Return vs Nifty]]-AVERAGE(Table2[1M Return vs Nifty]))/_xlfn.STDEV.P(Table2[1M Return vs Nifty])</f>
        <v>0.86904957543628969</v>
      </c>
      <c r="K204">
        <v>32.154082714104902</v>
      </c>
      <c r="L204">
        <f>(Table2[[#This Row],[6M Return vs Nifty]]-AVERAGE(Table2[6M Return vs Nifty]))/_xlfn.STDEV.P(Table2[6M Return vs Nifty])</f>
        <v>0.57024950453206946</v>
      </c>
      <c r="M204">
        <v>-10.847070490452801</v>
      </c>
      <c r="N204">
        <f>(Table2[[#This Row],[1W Return vs Nifty]]-AVERAGE(Table2[1W Return vs Nifty]))/_xlfn.STDEV.P(Table2[1W Return vs Nifty])</f>
        <v>-1.5120725575821519</v>
      </c>
      <c r="O204">
        <v>1167.57</v>
      </c>
      <c r="P204">
        <v>1061.7947673876099</v>
      </c>
      <c r="Q204">
        <v>871.69076132416501</v>
      </c>
      <c r="R204">
        <v>38.4445088844314</v>
      </c>
      <c r="S204" s="2">
        <f>(Table2[[#This Row],[Close Price]]-Table2[[#This Row],[20D EMA]])/Table2[[#This Row],[20D EMA]]</f>
        <v>-2.6910592084414507E-2</v>
      </c>
      <c r="T204" s="2">
        <f>(Table2[[#This Row],[Close Price]]-Table2[[#This Row],[50D EMA]])/Table2[[#This Row],[50D EMA]]</f>
        <v>7.0027876286610752E-2</v>
      </c>
      <c r="U204" s="2">
        <f>(Table2[[#This Row],[Close Price]]-Table2[[#This Row],[200D EMA]])/Table2[[#This Row],[200D EMA]]</f>
        <v>0.30338653385989917</v>
      </c>
      <c r="V204">
        <v>1.5276647686464699</v>
      </c>
      <c r="W204">
        <v>1123</v>
      </c>
      <c r="X204">
        <v>1210</v>
      </c>
      <c r="Y204">
        <v>1123</v>
      </c>
      <c r="Z204">
        <v>1210</v>
      </c>
      <c r="AA204">
        <v>1031.9000000000001</v>
      </c>
      <c r="AB204">
        <v>1335.1</v>
      </c>
      <c r="AC204" s="2">
        <f>(Table2[[#This Row],[Close Price]]/Table2[[#This Row],[Day Low]])-1</f>
        <v>1.1709706144256593E-2</v>
      </c>
      <c r="AD204" s="2">
        <f>(Table2[[#This Row],[Day High]]/Table2[[#This Row],[Close Price]])-1</f>
        <v>6.500022004136774E-2</v>
      </c>
      <c r="AE204" s="2">
        <f>(Table2[[#This Row],[Close Price]]/Table2[[#This Row],[Current Week Low]])-1</f>
        <v>1.1709706144256593E-2</v>
      </c>
      <c r="AF204" s="2">
        <f>(Table2[[#This Row],[Current Week High]]/Table2[[#This Row],[Close Price]])-1</f>
        <v>6.500022004136774E-2</v>
      </c>
      <c r="AG204" s="2">
        <f>(Table2[[#This Row],[Close Price]]/Table2[[#This Row],[Current Month Low]])-1</f>
        <v>0.10102723132086444</v>
      </c>
      <c r="AH204" s="2">
        <f>(Table2[[#This Row],[Current Month High]]/Table2[[#This Row],[Close Price]])-1</f>
        <v>0.17510892047704951</v>
      </c>
      <c r="AI204">
        <v>17.5108920477049</v>
      </c>
      <c r="AJ204">
        <v>85.888416230366403</v>
      </c>
      <c r="AK204" t="str">
        <f>IF(AND(Table2[[#This Row],[20D EMA]]&gt;Table2[[#This Row],[50D EMA]],Table2[[#This Row],[50D EMA]]&gt;Table2[[#This Row],[200D EMA]]),"Uptrend","Downtrend/NoTrend")</f>
        <v>Uptrend</v>
      </c>
      <c r="AL204">
        <v>0.09</v>
      </c>
      <c r="AM204" t="s">
        <v>10439</v>
      </c>
      <c r="AN204">
        <v>3.95</v>
      </c>
      <c r="AO204" t="s">
        <v>10439</v>
      </c>
      <c r="AP204">
        <v>4.7158326467541999E-2</v>
      </c>
      <c r="AQ204">
        <f>(Table2[[#This Row],[Sharpe Ratio]]-AVERAGE(Table2[Sharpe Ratio]))/_xlfn.STDEV.P(Table2[Sharpe Ratio])</f>
        <v>-0.20039528455581077</v>
      </c>
      <c r="AR2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0.12161830249476568</v>
      </c>
      <c r="AS204">
        <f>_xlfn.RANK.AVG(Table2[[#This Row],[1Y Return vs Nifty Z-Score]],Table2[1Y Return vs Nifty Z-Score])</f>
        <v>193</v>
      </c>
      <c r="AT204">
        <f>_xlfn.RANK.AVG(Table2[[#This Row],[6M Return vs Nifty Z-Score]],Table2[6M Return vs Nifty Z-Score])</f>
        <v>160</v>
      </c>
      <c r="AU204">
        <f>_xlfn.RANK.AVG(Table2[[#This Row],[Sharpe Ratio Z-Score]],Table2[Sharpe Ratio Z-Score])</f>
        <v>387</v>
      </c>
      <c r="AV204">
        <f>(Table2[[#This Row],[Rank 1Y]]+Table2[[#This Row],[Rank 6M]]+Table2[[#This Row],[Rank Sharpe]])/3</f>
        <v>246.66666666666666</v>
      </c>
    </row>
    <row r="205" spans="1:48" x14ac:dyDescent="0.3">
      <c r="A205" t="s">
        <v>139</v>
      </c>
      <c r="B205" t="s">
        <v>140</v>
      </c>
      <c r="C205" t="s">
        <v>10395</v>
      </c>
      <c r="D205" t="s">
        <v>141</v>
      </c>
      <c r="E205">
        <v>210964.89235800001</v>
      </c>
      <c r="F205">
        <v>159.56</v>
      </c>
      <c r="G205">
        <v>75.917779717354705</v>
      </c>
      <c r="H205">
        <f>(Table2[[#This Row],[1Y Return vs Nifty]]-AVERAGE(Table2[1Y Return vs Nifty]))/_xlfn.STDEV.P(Table2[1Y Return vs Nifty])</f>
        <v>0.84299177070521059</v>
      </c>
      <c r="I205">
        <v>-15.085264766391299</v>
      </c>
      <c r="J205">
        <f>(Table2[[#This Row],[1M Return vs Nifty]]-AVERAGE(Table2[1M Return vs Nifty]))/_xlfn.STDEV.P(Table2[1M Return vs Nifty])</f>
        <v>-1.1513722580186534</v>
      </c>
      <c r="K205">
        <v>-7.8758326641745899</v>
      </c>
      <c r="L205">
        <f>(Table2[[#This Row],[6M Return vs Nifty]]-AVERAGE(Table2[6M Return vs Nifty]))/_xlfn.STDEV.P(Table2[6M Return vs Nifty])</f>
        <v>-0.63684377956791016</v>
      </c>
      <c r="M205">
        <v>-5.4070444929327603</v>
      </c>
      <c r="N205">
        <f>(Table2[[#This Row],[1W Return vs Nifty]]-AVERAGE(Table2[1W Return vs Nifty]))/_xlfn.STDEV.P(Table2[1W Return vs Nifty])</f>
        <v>-0.47122032822143706</v>
      </c>
      <c r="O205">
        <v>167.94</v>
      </c>
      <c r="P205">
        <v>174.58734022612299</v>
      </c>
      <c r="Q205">
        <v>151.87550208375501</v>
      </c>
      <c r="R205">
        <v>37.481985318099703</v>
      </c>
      <c r="S205" s="2">
        <f>(Table2[[#This Row],[Close Price]]-Table2[[#This Row],[20D EMA]])/Table2[[#This Row],[20D EMA]]</f>
        <v>-4.9898773371442155E-2</v>
      </c>
      <c r="T205" s="2">
        <f>(Table2[[#This Row],[Close Price]]-Table2[[#This Row],[50D EMA]])/Table2[[#This Row],[50D EMA]]</f>
        <v>-8.6073481654854206E-2</v>
      </c>
      <c r="U205" s="2">
        <f>(Table2[[#This Row],[Close Price]]-Table2[[#This Row],[200D EMA]])/Table2[[#This Row],[200D EMA]]</f>
        <v>5.0597349874156872E-2</v>
      </c>
      <c r="V205">
        <v>0.40538578897479899</v>
      </c>
      <c r="W205">
        <v>158.15</v>
      </c>
      <c r="X205">
        <v>163</v>
      </c>
      <c r="Y205">
        <v>158.15</v>
      </c>
      <c r="Z205">
        <v>163</v>
      </c>
      <c r="AA205">
        <v>151.69999999999999</v>
      </c>
      <c r="AB205">
        <v>180.25</v>
      </c>
      <c r="AC205" s="2">
        <f>(Table2[[#This Row],[Close Price]]/Table2[[#This Row],[Day Low]])-1</f>
        <v>8.9155864685424024E-3</v>
      </c>
      <c r="AD205" s="2">
        <f>(Table2[[#This Row],[Day High]]/Table2[[#This Row],[Close Price]])-1</f>
        <v>2.1559288042115821E-2</v>
      </c>
      <c r="AE205" s="2">
        <f>(Table2[[#This Row],[Close Price]]/Table2[[#This Row],[Current Week Low]])-1</f>
        <v>8.9155864685424024E-3</v>
      </c>
      <c r="AF205" s="2">
        <f>(Table2[[#This Row],[Current Week High]]/Table2[[#This Row],[Close Price]])-1</f>
        <v>2.1559288042115821E-2</v>
      </c>
      <c r="AG205" s="2">
        <f>(Table2[[#This Row],[Close Price]]/Table2[[#This Row],[Current Month Low]])-1</f>
        <v>5.1812788398154286E-2</v>
      </c>
      <c r="AH205" s="2">
        <f>(Table2[[#This Row],[Current Month High]]/Table2[[#This Row],[Close Price]])-1</f>
        <v>0.12966908999749305</v>
      </c>
      <c r="AI205">
        <v>43.519679117573297</v>
      </c>
      <c r="AJ205">
        <v>142.67680608365001</v>
      </c>
      <c r="AK205" t="str">
        <f>IF(AND(Table2[[#This Row],[20D EMA]]&gt;Table2[[#This Row],[50D EMA]],Table2[[#This Row],[50D EMA]]&gt;Table2[[#This Row],[200D EMA]]),"Uptrend","Downtrend/NoTrend")</f>
        <v>Downtrend/NoTrend</v>
      </c>
      <c r="AL205">
        <v>-0.14000000000000001</v>
      </c>
      <c r="AM205" t="s">
        <v>10438</v>
      </c>
      <c r="AN205">
        <v>-8.02</v>
      </c>
      <c r="AO205" t="s">
        <v>10438</v>
      </c>
      <c r="AP205">
        <v>0.171717842455684</v>
      </c>
      <c r="AQ205">
        <f>(Table2[[#This Row],[Sharpe Ratio]]-AVERAGE(Table2[Sharpe Ratio]))/_xlfn.STDEV.P(Table2[Sharpe Ratio])</f>
        <v>1.2414805906389557</v>
      </c>
      <c r="AR2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5">
        <f>_xlfn.RANK.AVG(Table2[[#This Row],[1Y Return vs Nifty Z-Score]],Table2[1Y Return vs Nifty Z-Score])</f>
        <v>116</v>
      </c>
      <c r="AT205">
        <f>_xlfn.RANK.AVG(Table2[[#This Row],[6M Return vs Nifty Z-Score]],Table2[6M Return vs Nifty Z-Score])</f>
        <v>543</v>
      </c>
      <c r="AU205">
        <f>_xlfn.RANK.AVG(Table2[[#This Row],[Sharpe Ratio Z-Score]],Table2[Sharpe Ratio Z-Score])</f>
        <v>82</v>
      </c>
      <c r="AV205">
        <f>(Table2[[#This Row],[Rank 1Y]]+Table2[[#This Row],[Rank 6M]]+Table2[[#This Row],[Rank Sharpe]])/3</f>
        <v>247</v>
      </c>
    </row>
    <row r="206" spans="1:48" x14ac:dyDescent="0.3">
      <c r="A206" t="s">
        <v>681</v>
      </c>
      <c r="B206" t="s">
        <v>682</v>
      </c>
      <c r="C206" t="s">
        <v>10399</v>
      </c>
      <c r="D206" t="s">
        <v>54</v>
      </c>
      <c r="E206">
        <v>27211.720822439998</v>
      </c>
      <c r="F206">
        <v>2382.35</v>
      </c>
      <c r="G206">
        <v>108.228910387817</v>
      </c>
      <c r="H206">
        <f>(Table2[[#This Row],[1Y Return vs Nifty]]-AVERAGE(Table2[1Y Return vs Nifty]))/_xlfn.STDEV.P(Table2[1Y Return vs Nifty])</f>
        <v>1.371162866480806</v>
      </c>
      <c r="I206">
        <v>58.787713159222299</v>
      </c>
      <c r="J206">
        <f>(Table2[[#This Row],[1M Return vs Nifty]]-AVERAGE(Table2[1M Return vs Nifty]))/_xlfn.STDEV.P(Table2[1M Return vs Nifty])</f>
        <v>5.9830572554976502</v>
      </c>
      <c r="K206">
        <v>41.721200861419597</v>
      </c>
      <c r="L206">
        <f>(Table2[[#This Row],[6M Return vs Nifty]]-AVERAGE(Table2[6M Return vs Nifty]))/_xlfn.STDEV.P(Table2[6M Return vs Nifty])</f>
        <v>0.85874384569375106</v>
      </c>
      <c r="M206">
        <v>24.822316733533199</v>
      </c>
      <c r="N206">
        <f>(Table2[[#This Row],[1W Return vs Nifty]]-AVERAGE(Table2[1W Return vs Nifty]))/_xlfn.STDEV.P(Table2[1W Return vs Nifty])</f>
        <v>5.312630344378503</v>
      </c>
      <c r="O206">
        <v>2021.37</v>
      </c>
      <c r="P206">
        <v>1821.58728110169</v>
      </c>
      <c r="Q206">
        <v>1543.95489774118</v>
      </c>
      <c r="R206">
        <v>96.406745930166693</v>
      </c>
      <c r="S206" s="2">
        <f>(Table2[[#This Row],[Close Price]]-Table2[[#This Row],[20D EMA]])/Table2[[#This Row],[20D EMA]]</f>
        <v>0.17858185290174489</v>
      </c>
      <c r="T206" s="2">
        <f>(Table2[[#This Row],[Close Price]]-Table2[[#This Row],[50D EMA]])/Table2[[#This Row],[50D EMA]]</f>
        <v>0.30784290421657012</v>
      </c>
      <c r="U206" s="2">
        <f>(Table2[[#This Row],[Close Price]]-Table2[[#This Row],[200D EMA]])/Table2[[#This Row],[200D EMA]]</f>
        <v>0.5430178714970233</v>
      </c>
      <c r="V206">
        <v>2.79373815244809</v>
      </c>
      <c r="W206">
        <v>2361.1</v>
      </c>
      <c r="X206">
        <v>2609.6</v>
      </c>
      <c r="Y206">
        <v>2361.1</v>
      </c>
      <c r="Z206">
        <v>2609.6</v>
      </c>
      <c r="AA206">
        <v>1694.75</v>
      </c>
      <c r="AB206">
        <v>2664</v>
      </c>
      <c r="AC206" s="2">
        <f>(Table2[[#This Row],[Close Price]]/Table2[[#This Row],[Day Low]])-1</f>
        <v>9.0000423531404472E-3</v>
      </c>
      <c r="AD206" s="2">
        <f>(Table2[[#This Row],[Day High]]/Table2[[#This Row],[Close Price]])-1</f>
        <v>9.5389006653094688E-2</v>
      </c>
      <c r="AE206" s="2">
        <f>(Table2[[#This Row],[Close Price]]/Table2[[#This Row],[Current Week Low]])-1</f>
        <v>9.0000423531404472E-3</v>
      </c>
      <c r="AF206" s="2">
        <f>(Table2[[#This Row],[Current Week High]]/Table2[[#This Row],[Close Price]])-1</f>
        <v>9.5389006653094688E-2</v>
      </c>
      <c r="AG206" s="2">
        <f>(Table2[[#This Row],[Close Price]]/Table2[[#This Row],[Current Month Low]])-1</f>
        <v>0.40572355804690963</v>
      </c>
      <c r="AH206" s="2">
        <f>(Table2[[#This Row],[Current Month High]]/Table2[[#This Row],[Close Price]])-1</f>
        <v>0.11822360274518862</v>
      </c>
      <c r="AI206">
        <v>11.8223602745188</v>
      </c>
      <c r="AJ206">
        <v>141.617647058823</v>
      </c>
      <c r="AK206" t="str">
        <f>IF(AND(Table2[[#This Row],[20D EMA]]&gt;Table2[[#This Row],[50D EMA]],Table2[[#This Row],[50D EMA]]&gt;Table2[[#This Row],[200D EMA]]),"Uptrend","Downtrend/NoTrend")</f>
        <v>Uptrend</v>
      </c>
      <c r="AL206">
        <v>0.21</v>
      </c>
      <c r="AM206" t="s">
        <v>10439</v>
      </c>
      <c r="AN206">
        <v>28.52</v>
      </c>
      <c r="AO206" t="s">
        <v>10439</v>
      </c>
      <c r="AQ206">
        <f>(Table2[[#This Row],[Sharpe Ratio]]-AVERAGE(Table2[Sharpe Ratio]))/_xlfn.STDEV.P(Table2[Sharpe Ratio])</f>
        <v>-0.74629057572393687</v>
      </c>
      <c r="AR2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12.779303736326774</v>
      </c>
      <c r="AS206">
        <f>_xlfn.RANK.AVG(Table2[[#This Row],[1Y Return vs Nifty Z-Score]],Table2[1Y Return vs Nifty Z-Score])</f>
        <v>66</v>
      </c>
      <c r="AT206">
        <f>_xlfn.RANK.AVG(Table2[[#This Row],[6M Return vs Nifty Z-Score]],Table2[6M Return vs Nifty Z-Score])</f>
        <v>120</v>
      </c>
      <c r="AU206">
        <f>_xlfn.RANK.AVG(Table2[[#This Row],[Sharpe Ratio Z-Score]],Table2[Sharpe Ratio Z-Score])</f>
        <v>558</v>
      </c>
      <c r="AV206">
        <f>(Table2[[#This Row],[Rank 1Y]]+Table2[[#This Row],[Rank 6M]]+Table2[[#This Row],[Rank Sharpe]])/3</f>
        <v>248</v>
      </c>
    </row>
    <row r="207" spans="1:48" x14ac:dyDescent="0.3">
      <c r="A207" t="s">
        <v>864</v>
      </c>
      <c r="B207" t="s">
        <v>865</v>
      </c>
      <c r="C207" t="s">
        <v>10399</v>
      </c>
      <c r="D207" t="s">
        <v>54</v>
      </c>
      <c r="E207">
        <v>18598.253411539899</v>
      </c>
      <c r="F207">
        <v>1324.6</v>
      </c>
      <c r="G207">
        <v>28.065614393719301</v>
      </c>
      <c r="H207">
        <f>(Table2[[#This Row],[1Y Return vs Nifty]]-AVERAGE(Table2[1Y Return vs Nifty]))/_xlfn.STDEV.P(Table2[1Y Return vs Nifty])</f>
        <v>6.07804995495346E-2</v>
      </c>
      <c r="I207">
        <v>4.7881434360541597</v>
      </c>
      <c r="J207">
        <f>(Table2[[#This Row],[1M Return vs Nifty]]-AVERAGE(Table2[1M Return vs Nifty]))/_xlfn.STDEV.P(Table2[1M Return vs Nifty])</f>
        <v>0.76794159658803007</v>
      </c>
      <c r="K207">
        <v>39.619708025952498</v>
      </c>
      <c r="L207">
        <f>(Table2[[#This Row],[6M Return vs Nifty]]-AVERAGE(Table2[6M Return vs Nifty]))/_xlfn.STDEV.P(Table2[6M Return vs Nifty])</f>
        <v>0.7953737919650592</v>
      </c>
      <c r="M207">
        <v>-3.7860072454033999</v>
      </c>
      <c r="N207">
        <f>(Table2[[#This Row],[1W Return vs Nifty]]-AVERAGE(Table2[1W Return vs Nifty]))/_xlfn.STDEV.P(Table2[1W Return vs Nifty])</f>
        <v>-0.16106367938614333</v>
      </c>
      <c r="O207">
        <v>1370.09</v>
      </c>
      <c r="P207">
        <v>1267.0907660318301</v>
      </c>
      <c r="Q207">
        <v>1035.8761158391901</v>
      </c>
      <c r="R207">
        <v>38.531023231614199</v>
      </c>
      <c r="S207" s="2">
        <f>(Table2[[#This Row],[Close Price]]-Table2[[#This Row],[20D EMA]])/Table2[[#This Row],[20D EMA]]</f>
        <v>-3.3202198395725836E-2</v>
      </c>
      <c r="T207" s="2">
        <f>(Table2[[#This Row],[Close Price]]-Table2[[#This Row],[50D EMA]])/Table2[[#This Row],[50D EMA]]</f>
        <v>4.5386830612200335E-2</v>
      </c>
      <c r="U207" s="2">
        <f>(Table2[[#This Row],[Close Price]]-Table2[[#This Row],[200D EMA]])/Table2[[#This Row],[200D EMA]]</f>
        <v>0.27872433754002246</v>
      </c>
      <c r="V207">
        <v>1.52209429889994</v>
      </c>
      <c r="W207">
        <v>1318</v>
      </c>
      <c r="X207">
        <v>1349.15</v>
      </c>
      <c r="Y207">
        <v>1318</v>
      </c>
      <c r="Z207">
        <v>1349.15</v>
      </c>
      <c r="AA207">
        <v>1304.95</v>
      </c>
      <c r="AB207">
        <v>1522.05</v>
      </c>
      <c r="AC207" s="2">
        <f>(Table2[[#This Row],[Close Price]]/Table2[[#This Row],[Day Low]])-1</f>
        <v>5.007587253414103E-3</v>
      </c>
      <c r="AD207" s="2">
        <f>(Table2[[#This Row],[Day High]]/Table2[[#This Row],[Close Price]])-1</f>
        <v>1.8533897025517332E-2</v>
      </c>
      <c r="AE207" s="2">
        <f>(Table2[[#This Row],[Close Price]]/Table2[[#This Row],[Current Week Low]])-1</f>
        <v>5.007587253414103E-3</v>
      </c>
      <c r="AF207" s="2">
        <f>(Table2[[#This Row],[Current Week High]]/Table2[[#This Row],[Close Price]])-1</f>
        <v>1.8533897025517332E-2</v>
      </c>
      <c r="AG207" s="2">
        <f>(Table2[[#This Row],[Close Price]]/Table2[[#This Row],[Current Month Low]])-1</f>
        <v>1.5058048201080476E-2</v>
      </c>
      <c r="AH207" s="2">
        <f>(Table2[[#This Row],[Current Month High]]/Table2[[#This Row],[Close Price]])-1</f>
        <v>0.14906386833761132</v>
      </c>
      <c r="AI207">
        <v>14.906386833761101</v>
      </c>
      <c r="AJ207">
        <v>64.751243781094502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0.12</v>
      </c>
      <c r="AM207" t="s">
        <v>10439</v>
      </c>
      <c r="AN207">
        <v>-9.26</v>
      </c>
      <c r="AO207" t="s">
        <v>10438</v>
      </c>
      <c r="AP207">
        <v>6.8935379723255003E-2</v>
      </c>
      <c r="AQ207">
        <f>(Table2[[#This Row],[Sharpe Ratio]]-AVERAGE(Table2[Sharpe Ratio]))/_xlfn.STDEV.P(Table2[Sharpe Ratio])</f>
        <v>5.1691498803506944E-2</v>
      </c>
      <c r="AR2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1.5147237075199875</v>
      </c>
      <c r="AS207">
        <f>_xlfn.RANK.AVG(Table2[[#This Row],[1Y Return vs Nifty Z-Score]],Table2[1Y Return vs Nifty Z-Score])</f>
        <v>284</v>
      </c>
      <c r="AT207">
        <f>_xlfn.RANK.AVG(Table2[[#This Row],[6M Return vs Nifty Z-Score]],Table2[6M Return vs Nifty Z-Score])</f>
        <v>129</v>
      </c>
      <c r="AU207">
        <f>_xlfn.RANK.AVG(Table2[[#This Row],[Sharpe Ratio Z-Score]],Table2[Sharpe Ratio Z-Score])</f>
        <v>336</v>
      </c>
      <c r="AV207">
        <f>(Table2[[#This Row],[Rank 1Y]]+Table2[[#This Row],[Rank 6M]]+Table2[[#This Row],[Rank Sharpe]])/3</f>
        <v>249.66666666666666</v>
      </c>
    </row>
    <row r="208" spans="1:48" x14ac:dyDescent="0.3">
      <c r="A208" t="s">
        <v>964</v>
      </c>
      <c r="B208" t="s">
        <v>965</v>
      </c>
      <c r="C208" t="s">
        <v>10402</v>
      </c>
      <c r="D208" t="s">
        <v>794</v>
      </c>
      <c r="E208">
        <v>16039.7053689</v>
      </c>
      <c r="F208">
        <v>392.85</v>
      </c>
      <c r="G208">
        <v>18.444279653595501</v>
      </c>
      <c r="H208">
        <f>(Table2[[#This Row],[1Y Return vs Nifty]]-AVERAGE(Table2[1Y Return vs Nifty]))/_xlfn.STDEV.P(Table2[1Y Return vs Nifty])</f>
        <v>-9.6493814504739983E-2</v>
      </c>
      <c r="I208">
        <v>-5.7991979312287896</v>
      </c>
      <c r="J208">
        <f>(Table2[[#This Row],[1M Return vs Nifty]]-AVERAGE(Table2[1M Return vs Nifty]))/_xlfn.STDEV.P(Table2[1M Return vs Nifty])</f>
        <v>-0.25455191648619768</v>
      </c>
      <c r="K208">
        <v>6.3827365532011404</v>
      </c>
      <c r="L208">
        <f>(Table2[[#This Row],[6M Return vs Nifty]]-AVERAGE(Table2[6M Return vs Nifty]))/_xlfn.STDEV.P(Table2[6M Return vs Nifty])</f>
        <v>-0.20687976439269989</v>
      </c>
      <c r="M208">
        <v>-12.9975033543954</v>
      </c>
      <c r="N208">
        <f>(Table2[[#This Row],[1W Return vs Nifty]]-AVERAGE(Table2[1W Return vs Nifty]))/_xlfn.STDEV.P(Table2[1W Return vs Nifty])</f>
        <v>-1.9235196428618131</v>
      </c>
      <c r="O208">
        <v>414.91</v>
      </c>
      <c r="P208">
        <v>399.26400527070803</v>
      </c>
      <c r="Q208">
        <v>349.32110380133798</v>
      </c>
      <c r="R208">
        <v>27.193842371773499</v>
      </c>
      <c r="S208" s="2">
        <f>(Table2[[#This Row],[Close Price]]-Table2[[#This Row],[20D EMA]])/Table2[[#This Row],[20D EMA]]</f>
        <v>-5.3168156949699938E-2</v>
      </c>
      <c r="T208" s="2">
        <f>(Table2[[#This Row],[Close Price]]-Table2[[#This Row],[50D EMA]])/Table2[[#This Row],[50D EMA]]</f>
        <v>-1.6064571777160815E-2</v>
      </c>
      <c r="U208" s="2">
        <f>(Table2[[#This Row],[Close Price]]-Table2[[#This Row],[200D EMA]])/Table2[[#This Row],[200D EMA]]</f>
        <v>0.1246099812607294</v>
      </c>
      <c r="V208">
        <v>1.14447486188498</v>
      </c>
      <c r="W208">
        <v>390.65</v>
      </c>
      <c r="X208">
        <v>396.95</v>
      </c>
      <c r="Y208">
        <v>390.65</v>
      </c>
      <c r="Z208">
        <v>396.95</v>
      </c>
      <c r="AA208">
        <v>386.55</v>
      </c>
      <c r="AB208">
        <v>474.4</v>
      </c>
      <c r="AC208" s="2">
        <f>(Table2[[#This Row],[Close Price]]/Table2[[#This Row],[Day Low]])-1</f>
        <v>5.6316395750672932E-3</v>
      </c>
      <c r="AD208" s="2">
        <f>(Table2[[#This Row],[Day High]]/Table2[[#This Row],[Close Price]])-1</f>
        <v>1.0436553391879766E-2</v>
      </c>
      <c r="AE208" s="2">
        <f>(Table2[[#This Row],[Close Price]]/Table2[[#This Row],[Current Week Low]])-1</f>
        <v>5.6316395750672932E-3</v>
      </c>
      <c r="AF208" s="2">
        <f>(Table2[[#This Row],[Current Week High]]/Table2[[#This Row],[Close Price]])-1</f>
        <v>1.0436553391879766E-2</v>
      </c>
      <c r="AG208" s="2">
        <f>(Table2[[#This Row],[Close Price]]/Table2[[#This Row],[Current Month Low]])-1</f>
        <v>1.6298020954598424E-2</v>
      </c>
      <c r="AH208" s="2">
        <f>(Table2[[#This Row],[Current Month High]]/Table2[[#This Row],[Close Price]])-1</f>
        <v>0.20758559246531738</v>
      </c>
      <c r="AI208">
        <v>20.7585592465317</v>
      </c>
      <c r="AJ208">
        <v>70.953002610965996</v>
      </c>
      <c r="AK208" t="str">
        <f>IF(AND(Table2[[#This Row],[20D EMA]]&gt;Table2[[#This Row],[50D EMA]],Table2[[#This Row],[50D EMA]]&gt;Table2[[#This Row],[200D EMA]]),"Uptrend","Downtrend/NoTrend")</f>
        <v>Uptrend</v>
      </c>
      <c r="AL208">
        <v>-0.02</v>
      </c>
      <c r="AM208" t="s">
        <v>10438</v>
      </c>
      <c r="AN208">
        <v>-13.65</v>
      </c>
      <c r="AO208" t="s">
        <v>10438</v>
      </c>
      <c r="AP208">
        <v>0.193245590499559</v>
      </c>
      <c r="AQ208">
        <f>(Table2[[#This Row],[Sharpe Ratio]]-AVERAGE(Table2[Sharpe Ratio]))/_xlfn.STDEV.P(Table2[Sharpe Ratio])</f>
        <v>1.4906814670672945</v>
      </c>
      <c r="AR2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-0.990763671178156</v>
      </c>
      <c r="AS208">
        <f>_xlfn.RANK.AVG(Table2[[#This Row],[1Y Return vs Nifty Z-Score]],Table2[1Y Return vs Nifty Z-Score])</f>
        <v>323</v>
      </c>
      <c r="AT208">
        <f>_xlfn.RANK.AVG(Table2[[#This Row],[6M Return vs Nifty Z-Score]],Table2[6M Return vs Nifty Z-Score])</f>
        <v>377</v>
      </c>
      <c r="AU208">
        <f>_xlfn.RANK.AVG(Table2[[#This Row],[Sharpe Ratio Z-Score]],Table2[Sharpe Ratio Z-Score])</f>
        <v>49</v>
      </c>
      <c r="AV208">
        <f>(Table2[[#This Row],[Rank 1Y]]+Table2[[#This Row],[Rank 6M]]+Table2[[#This Row],[Rank Sharpe]])/3</f>
        <v>249.66666666666666</v>
      </c>
    </row>
    <row r="209" spans="1:48" x14ac:dyDescent="0.3">
      <c r="A209" t="s">
        <v>918</v>
      </c>
      <c r="B209" t="s">
        <v>919</v>
      </c>
      <c r="C209" t="s">
        <v>10395</v>
      </c>
      <c r="D209" t="s">
        <v>24</v>
      </c>
      <c r="E209">
        <v>16914.894819539</v>
      </c>
      <c r="F209">
        <v>219.87</v>
      </c>
      <c r="G209">
        <v>29.7076936899239</v>
      </c>
      <c r="H209">
        <f>(Table2[[#This Row],[1Y Return vs Nifty]]-AVERAGE(Table2[1Y Return vs Nifty]))/_xlfn.STDEV.P(Table2[1Y Return vs Nifty])</f>
        <v>8.7622606378673085E-2</v>
      </c>
      <c r="I209">
        <v>-10.9903513058833</v>
      </c>
      <c r="J209">
        <f>(Table2[[#This Row],[1M Return vs Nifty]]-AVERAGE(Table2[1M Return vs Nifty]))/_xlfn.STDEV.P(Table2[1M Return vs Nifty])</f>
        <v>-0.75589786036595041</v>
      </c>
      <c r="K209">
        <v>3.4523603670514098</v>
      </c>
      <c r="L209">
        <f>(Table2[[#This Row],[6M Return vs Nifty]]-AVERAGE(Table2[6M Return vs Nifty]))/_xlfn.STDEV.P(Table2[6M Return vs Nifty])</f>
        <v>-0.29524461305054095</v>
      </c>
      <c r="M209">
        <v>-5.9467775416586104</v>
      </c>
      <c r="N209">
        <f>(Table2[[#This Row],[1W Return vs Nifty]]-AVERAGE(Table2[1W Return vs Nifty]))/_xlfn.STDEV.P(Table2[1W Return vs Nifty])</f>
        <v>-0.57448864849822578</v>
      </c>
      <c r="O209">
        <v>217.35</v>
      </c>
      <c r="P209">
        <v>215.555820079673</v>
      </c>
      <c r="Q209">
        <v>192.42243232830899</v>
      </c>
      <c r="R209">
        <v>25.963055433563799</v>
      </c>
      <c r="S209" s="2">
        <f>(Table2[[#This Row],[Close Price]]-Table2[[#This Row],[20D EMA]])/Table2[[#This Row],[20D EMA]]</f>
        <v>1.1594202898550772E-2</v>
      </c>
      <c r="T209" s="2">
        <f>(Table2[[#This Row],[Close Price]]-Table2[[#This Row],[50D EMA]])/Table2[[#This Row],[50D EMA]]</f>
        <v>2.0014212182869452E-2</v>
      </c>
      <c r="U209" s="2">
        <f>(Table2[[#This Row],[Close Price]]-Table2[[#This Row],[200D EMA]])/Table2[[#This Row],[200D EMA]]</f>
        <v>0.14264224466750472</v>
      </c>
      <c r="V209">
        <v>0.780971055078163</v>
      </c>
      <c r="W209">
        <v>211.1</v>
      </c>
      <c r="X209">
        <v>220.79</v>
      </c>
      <c r="Y209">
        <v>211.1</v>
      </c>
      <c r="Z209">
        <v>220.79</v>
      </c>
      <c r="AA209">
        <v>206.1</v>
      </c>
      <c r="AB209">
        <v>226</v>
      </c>
      <c r="AC209" s="2">
        <f>(Table2[[#This Row],[Close Price]]/Table2[[#This Row],[Day Low]])-1</f>
        <v>4.1544291804831879E-2</v>
      </c>
      <c r="AD209" s="2">
        <f>(Table2[[#This Row],[Day High]]/Table2[[#This Row],[Close Price]])-1</f>
        <v>4.184290717242023E-3</v>
      </c>
      <c r="AE209" s="2">
        <f>(Table2[[#This Row],[Close Price]]/Table2[[#This Row],[Current Week Low]])-1</f>
        <v>4.1544291804831879E-2</v>
      </c>
      <c r="AF209" s="2">
        <f>(Table2[[#This Row],[Current Week High]]/Table2[[#This Row],[Close Price]])-1</f>
        <v>4.184290717242023E-3</v>
      </c>
      <c r="AG209" s="2">
        <f>(Table2[[#This Row],[Close Price]]/Table2[[#This Row],[Current Month Low]])-1</f>
        <v>6.6812227074235953E-2</v>
      </c>
      <c r="AH209" s="2">
        <f>(Table2[[#This Row],[Current Month High]]/Table2[[#This Row],[Close Price]])-1</f>
        <v>2.7880110974666916E-2</v>
      </c>
      <c r="AI209">
        <v>5.8580070041388099</v>
      </c>
      <c r="AJ209">
        <v>72.447058823529403</v>
      </c>
      <c r="AK209" t="str">
        <f>IF(AND(Table2[[#This Row],[20D EMA]]&gt;Table2[[#This Row],[50D EMA]],Table2[[#This Row],[50D EMA]]&gt;Table2[[#This Row],[200D EMA]]),"Uptrend","Downtrend/NoTrend")</f>
        <v>Uptrend</v>
      </c>
      <c r="AL209">
        <v>0.05</v>
      </c>
      <c r="AM209" t="s">
        <v>10439</v>
      </c>
      <c r="AN209">
        <v>0.12</v>
      </c>
      <c r="AO209" t="s">
        <v>10439</v>
      </c>
      <c r="AP209">
        <v>0.182570798081685</v>
      </c>
      <c r="AQ209">
        <f>(Table2[[#This Row],[Sharpe Ratio]]-AVERAGE(Table2[Sharpe Ratio]))/_xlfn.STDEV.P(Table2[Sharpe Ratio])</f>
        <v>1.3671122195638776</v>
      </c>
      <c r="AR2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-0.17089629597216638</v>
      </c>
      <c r="AS209">
        <f>_xlfn.RANK.AVG(Table2[[#This Row],[1Y Return vs Nifty Z-Score]],Table2[1Y Return vs Nifty Z-Score])</f>
        <v>276</v>
      </c>
      <c r="AT209">
        <f>_xlfn.RANK.AVG(Table2[[#This Row],[6M Return vs Nifty Z-Score]],Table2[6M Return vs Nifty Z-Score])</f>
        <v>412</v>
      </c>
      <c r="AU209">
        <f>_xlfn.RANK.AVG(Table2[[#This Row],[Sharpe Ratio Z-Score]],Table2[Sharpe Ratio Z-Score])</f>
        <v>68</v>
      </c>
      <c r="AV209">
        <f>(Table2[[#This Row],[Rank 1Y]]+Table2[[#This Row],[Rank 6M]]+Table2[[#This Row],[Rank Sharpe]])/3</f>
        <v>252</v>
      </c>
    </row>
    <row r="210" spans="1:48" x14ac:dyDescent="0.3">
      <c r="A210" t="s">
        <v>319</v>
      </c>
      <c r="B210" t="s">
        <v>320</v>
      </c>
      <c r="C210" t="s">
        <v>10399</v>
      </c>
      <c r="D210" t="s">
        <v>54</v>
      </c>
      <c r="E210">
        <v>86908.250857605002</v>
      </c>
      <c r="F210">
        <v>1480.95</v>
      </c>
      <c r="G210">
        <v>37.670325907667397</v>
      </c>
      <c r="H210">
        <f>(Table2[[#This Row],[1Y Return vs Nifty]]-AVERAGE(Table2[1Y Return vs Nifty]))/_xlfn.STDEV.P(Table2[1Y Return vs Nifty])</f>
        <v>0.21778308347854394</v>
      </c>
      <c r="I210">
        <v>-6.6499809899128799</v>
      </c>
      <c r="J210">
        <f>(Table2[[#This Row],[1M Return vs Nifty]]-AVERAGE(Table2[1M Return vs Nifty]))/_xlfn.STDEV.P(Table2[1M Return vs Nifty])</f>
        <v>-0.33671797955715554</v>
      </c>
      <c r="K210">
        <v>23.2458178592893</v>
      </c>
      <c r="L210">
        <f>(Table2[[#This Row],[6M Return vs Nifty]]-AVERAGE(Table2[6M Return vs Nifty]))/_xlfn.STDEV.P(Table2[6M Return vs Nifty])</f>
        <v>0.30162273933369727</v>
      </c>
      <c r="M210">
        <v>-6.8695960174678197</v>
      </c>
      <c r="N210">
        <f>(Table2[[#This Row],[1W Return vs Nifty]]-AVERAGE(Table2[1W Return vs Nifty]))/_xlfn.STDEV.P(Table2[1W Return vs Nifty])</f>
        <v>-0.75105355246727779</v>
      </c>
      <c r="O210">
        <v>1524.67</v>
      </c>
      <c r="P210">
        <v>1469.26679455829</v>
      </c>
      <c r="Q210">
        <v>1232.7429574704099</v>
      </c>
      <c r="R210">
        <v>30.866841667470101</v>
      </c>
      <c r="S210" s="2">
        <f>(Table2[[#This Row],[Close Price]]-Table2[[#This Row],[20D EMA]])/Table2[[#This Row],[20D EMA]]</f>
        <v>-2.867505755343781E-2</v>
      </c>
      <c r="T210" s="2">
        <f>(Table2[[#This Row],[Close Price]]-Table2[[#This Row],[50D EMA]])/Table2[[#This Row],[50D EMA]]</f>
        <v>7.9517249589938308E-3</v>
      </c>
      <c r="U210" s="2">
        <f>(Table2[[#This Row],[Close Price]]-Table2[[#This Row],[200D EMA]])/Table2[[#This Row],[200D EMA]]</f>
        <v>0.20134533401749161</v>
      </c>
      <c r="V210">
        <v>0.94727167460124295</v>
      </c>
      <c r="W210">
        <v>1470</v>
      </c>
      <c r="X210">
        <v>1510.5</v>
      </c>
      <c r="Y210">
        <v>1470</v>
      </c>
      <c r="Z210">
        <v>1510.5</v>
      </c>
      <c r="AA210">
        <v>1470</v>
      </c>
      <c r="AB210">
        <v>1592</v>
      </c>
      <c r="AC210" s="2">
        <f>(Table2[[#This Row],[Close Price]]/Table2[[#This Row],[Day Low]])-1</f>
        <v>7.4489795918366575E-3</v>
      </c>
      <c r="AD210" s="2">
        <f>(Table2[[#This Row],[Day High]]/Table2[[#This Row],[Close Price]])-1</f>
        <v>1.9953408285222185E-2</v>
      </c>
      <c r="AE210" s="2">
        <f>(Table2[[#This Row],[Close Price]]/Table2[[#This Row],[Current Week Low]])-1</f>
        <v>7.4489795918366575E-3</v>
      </c>
      <c r="AF210" s="2">
        <f>(Table2[[#This Row],[Current Week High]]/Table2[[#This Row],[Close Price]])-1</f>
        <v>1.9953408285222185E-2</v>
      </c>
      <c r="AG210" s="2">
        <f>(Table2[[#This Row],[Close Price]]/Table2[[#This Row],[Current Month Low]])-1</f>
        <v>7.4489795918366575E-3</v>
      </c>
      <c r="AH210" s="2">
        <f>(Table2[[#This Row],[Current Month High]]/Table2[[#This Row],[Close Price]])-1</f>
        <v>7.4985651102333017E-2</v>
      </c>
      <c r="AI210">
        <v>7.4985651102333</v>
      </c>
      <c r="AJ210">
        <v>77.433654825375896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0.03</v>
      </c>
      <c r="AM210" t="s">
        <v>10439</v>
      </c>
      <c r="AN210">
        <v>-3.43</v>
      </c>
      <c r="AO210" t="s">
        <v>10438</v>
      </c>
      <c r="AP210">
        <v>8.1639495395329997E-2</v>
      </c>
      <c r="AQ210">
        <f>(Table2[[#This Row],[Sharpe Ratio]]-AVERAGE(Table2[Sharpe Ratio]))/_xlfn.STDEV.P(Table2[Sharpe Ratio])</f>
        <v>0.19875178366357754</v>
      </c>
      <c r="AR2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-0.36961392554861455</v>
      </c>
      <c r="AS210">
        <f>_xlfn.RANK.AVG(Table2[[#This Row],[1Y Return vs Nifty Z-Score]],Table2[1Y Return vs Nifty Z-Score])</f>
        <v>243</v>
      </c>
      <c r="AT210">
        <f>_xlfn.RANK.AVG(Table2[[#This Row],[6M Return vs Nifty Z-Score]],Table2[6M Return vs Nifty Z-Score])</f>
        <v>218</v>
      </c>
      <c r="AU210">
        <f>_xlfn.RANK.AVG(Table2[[#This Row],[Sharpe Ratio Z-Score]],Table2[Sharpe Ratio Z-Score])</f>
        <v>296</v>
      </c>
      <c r="AV210">
        <f>(Table2[[#This Row],[Rank 1Y]]+Table2[[#This Row],[Rank 6M]]+Table2[[#This Row],[Rank Sharpe]])/3</f>
        <v>252.33333333333334</v>
      </c>
    </row>
    <row r="211" spans="1:48" x14ac:dyDescent="0.3">
      <c r="A211" t="s">
        <v>93</v>
      </c>
      <c r="B211" t="s">
        <v>94</v>
      </c>
      <c r="C211" t="s">
        <v>10400</v>
      </c>
      <c r="D211" t="s">
        <v>95</v>
      </c>
      <c r="E211">
        <v>317011.08117061498</v>
      </c>
      <c r="F211">
        <v>341.15</v>
      </c>
      <c r="G211">
        <v>39.6757139808037</v>
      </c>
      <c r="H211">
        <f>(Table2[[#This Row],[1Y Return vs Nifty]]-AVERAGE(Table2[1Y Return vs Nifty]))/_xlfn.STDEV.P(Table2[1Y Return vs Nifty])</f>
        <v>0.25056398572694416</v>
      </c>
      <c r="I211">
        <v>-3.0066405998402699</v>
      </c>
      <c r="J211">
        <f>(Table2[[#This Row],[1M Return vs Nifty]]-AVERAGE(Table2[1M Return vs Nifty]))/_xlfn.STDEV.P(Table2[1M Return vs Nifty])</f>
        <v>1.5144852247104972E-2</v>
      </c>
      <c r="K211">
        <v>8.9399277055781994</v>
      </c>
      <c r="L211">
        <f>(Table2[[#This Row],[6M Return vs Nifty]]-AVERAGE(Table2[6M Return vs Nifty]))/_xlfn.STDEV.P(Table2[6M Return vs Nifty])</f>
        <v>-0.12976822825717418</v>
      </c>
      <c r="M211">
        <v>-1.3891578115932099</v>
      </c>
      <c r="N211">
        <f>(Table2[[#This Row],[1W Return vs Nifty]]-AVERAGE(Table2[1W Return vs Nifty]))/_xlfn.STDEV.P(Table2[1W Return vs Nifty])</f>
        <v>0.29753083427254129</v>
      </c>
      <c r="O211">
        <v>336.61</v>
      </c>
      <c r="P211">
        <v>335.13878559975899</v>
      </c>
      <c r="Q211">
        <v>297.94318500307099</v>
      </c>
      <c r="R211">
        <v>64.5844054497652</v>
      </c>
      <c r="S211" s="2">
        <f>(Table2[[#This Row],[Close Price]]-Table2[[#This Row],[20D EMA]])/Table2[[#This Row],[20D EMA]]</f>
        <v>1.3487418674430242E-2</v>
      </c>
      <c r="T211" s="2">
        <f>(Table2[[#This Row],[Close Price]]-Table2[[#This Row],[50D EMA]])/Table2[[#This Row],[50D EMA]]</f>
        <v>1.7936492756227589E-2</v>
      </c>
      <c r="U211" s="2">
        <f>(Table2[[#This Row],[Close Price]]-Table2[[#This Row],[200D EMA]])/Table2[[#This Row],[200D EMA]]</f>
        <v>0.1450169601848206</v>
      </c>
      <c r="V211">
        <v>0.98308557532138596</v>
      </c>
      <c r="W211">
        <v>340.25</v>
      </c>
      <c r="X211">
        <v>342.5</v>
      </c>
      <c r="Y211">
        <v>340.25</v>
      </c>
      <c r="Z211">
        <v>342.5</v>
      </c>
      <c r="AA211">
        <v>323.55</v>
      </c>
      <c r="AB211">
        <v>342.95</v>
      </c>
      <c r="AC211" s="2">
        <f>(Table2[[#This Row],[Close Price]]/Table2[[#This Row],[Day Low]])-1</f>
        <v>2.6451138868477386E-3</v>
      </c>
      <c r="AD211" s="2">
        <f>(Table2[[#This Row],[Day High]]/Table2[[#This Row],[Close Price]])-1</f>
        <v>3.9572035761394897E-3</v>
      </c>
      <c r="AE211" s="2">
        <f>(Table2[[#This Row],[Close Price]]/Table2[[#This Row],[Current Week Low]])-1</f>
        <v>2.6451138868477386E-3</v>
      </c>
      <c r="AF211" s="2">
        <f>(Table2[[#This Row],[Current Week High]]/Table2[[#This Row],[Close Price]])-1</f>
        <v>3.9572035761394897E-3</v>
      </c>
      <c r="AG211" s="2">
        <f>(Table2[[#This Row],[Close Price]]/Table2[[#This Row],[Current Month Low]])-1</f>
        <v>5.439653840210168E-2</v>
      </c>
      <c r="AH211" s="2">
        <f>(Table2[[#This Row],[Current Month High]]/Table2[[#This Row],[Close Price]])-1</f>
        <v>5.2762714348526529E-3</v>
      </c>
      <c r="AI211">
        <v>6.2582441741169497</v>
      </c>
      <c r="AJ211">
        <v>76.077419354838696</v>
      </c>
      <c r="AK211" t="str">
        <f>IF(AND(Table2[[#This Row],[20D EMA]]&gt;Table2[[#This Row],[50D EMA]],Table2[[#This Row],[50D EMA]]&gt;Table2[[#This Row],[200D EMA]]),"Uptrend","Downtrend/NoTrend")</f>
        <v>Uptrend</v>
      </c>
      <c r="AL211">
        <v>-0.02</v>
      </c>
      <c r="AM211" t="s">
        <v>10438</v>
      </c>
      <c r="AN211">
        <v>2.99</v>
      </c>
      <c r="AO211" t="s">
        <v>10439</v>
      </c>
      <c r="AP211">
        <v>0.126776587105113</v>
      </c>
      <c r="AQ211">
        <f>(Table2[[#This Row],[Sharpe Ratio]]-AVERAGE(Table2[Sharpe Ratio]))/_xlfn.STDEV.P(Table2[Sharpe Ratio])</f>
        <v>0.72124966828112513</v>
      </c>
      <c r="AR2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1.1547211122705414</v>
      </c>
      <c r="AS211">
        <f>_xlfn.RANK.AVG(Table2[[#This Row],[1Y Return vs Nifty Z-Score]],Table2[1Y Return vs Nifty Z-Score])</f>
        <v>236</v>
      </c>
      <c r="AT211">
        <f>_xlfn.RANK.AVG(Table2[[#This Row],[6M Return vs Nifty Z-Score]],Table2[6M Return vs Nifty Z-Score])</f>
        <v>355</v>
      </c>
      <c r="AU211">
        <f>_xlfn.RANK.AVG(Table2[[#This Row],[Sharpe Ratio Z-Score]],Table2[Sharpe Ratio Z-Score])</f>
        <v>167</v>
      </c>
      <c r="AV211">
        <f>(Table2[[#This Row],[Rank 1Y]]+Table2[[#This Row],[Rank 6M]]+Table2[[#This Row],[Rank Sharpe]])/3</f>
        <v>252.66666666666666</v>
      </c>
    </row>
    <row r="212" spans="1:48" x14ac:dyDescent="0.3">
      <c r="A212" t="s">
        <v>1612</v>
      </c>
      <c r="B212" t="s">
        <v>1613</v>
      </c>
      <c r="C212" t="s">
        <v>5658</v>
      </c>
      <c r="D212" t="s">
        <v>80</v>
      </c>
      <c r="E212">
        <v>5930.9506019999999</v>
      </c>
      <c r="F212">
        <v>290.5</v>
      </c>
      <c r="G212">
        <v>41.538443325232898</v>
      </c>
      <c r="H212">
        <f>(Table2[[#This Row],[1Y Return vs Nifty]]-AVERAGE(Table2[1Y Return vs Nifty]))/_xlfn.STDEV.P(Table2[1Y Return vs Nifty])</f>
        <v>0.28101292943660883</v>
      </c>
      <c r="I212">
        <v>-18.077490015113099</v>
      </c>
      <c r="J212">
        <f>(Table2[[#This Row],[1M Return vs Nifty]]-AVERAGE(Table2[1M Return vs Nifty]))/_xlfn.STDEV.P(Table2[1M Return vs Nifty])</f>
        <v>-1.4403523522970463</v>
      </c>
      <c r="K212">
        <v>28.664763124675002</v>
      </c>
      <c r="L212">
        <f>(Table2[[#This Row],[6M Return vs Nifty]]-AVERAGE(Table2[6M Return vs Nifty]))/_xlfn.STDEV.P(Table2[6M Return vs Nifty])</f>
        <v>0.46502984062129449</v>
      </c>
      <c r="M212">
        <v>-2.1876200325010999</v>
      </c>
      <c r="N212">
        <f>(Table2[[#This Row],[1W Return vs Nifty]]-AVERAGE(Table2[1W Return vs Nifty]))/_xlfn.STDEV.P(Table2[1W Return vs Nifty])</f>
        <v>0.14475928813082206</v>
      </c>
      <c r="O212">
        <v>290.54000000000002</v>
      </c>
      <c r="P212">
        <v>301.66120953499302</v>
      </c>
      <c r="Q212">
        <v>260.19137357949103</v>
      </c>
      <c r="R212">
        <v>40.634580248428101</v>
      </c>
      <c r="S212" s="2">
        <f>(Table2[[#This Row],[Close Price]]-Table2[[#This Row],[20D EMA]])/Table2[[#This Row],[20D EMA]]</f>
        <v>-1.3767467474365134E-4</v>
      </c>
      <c r="T212" s="2">
        <f>(Table2[[#This Row],[Close Price]]-Table2[[#This Row],[50D EMA]])/Table2[[#This Row],[50D EMA]]</f>
        <v>-3.6999153958833103E-2</v>
      </c>
      <c r="U212" s="2">
        <f>(Table2[[#This Row],[Close Price]]-Table2[[#This Row],[200D EMA]])/Table2[[#This Row],[200D EMA]]</f>
        <v>0.11648590037228651</v>
      </c>
      <c r="V212">
        <v>0.425799764425282</v>
      </c>
      <c r="W212">
        <v>291.2</v>
      </c>
      <c r="X212">
        <v>284.5</v>
      </c>
      <c r="Y212">
        <v>292.95</v>
      </c>
      <c r="Z212">
        <v>284.5</v>
      </c>
      <c r="AA212">
        <v>292.95</v>
      </c>
      <c r="AB212">
        <v>278</v>
      </c>
      <c r="AC212" s="2">
        <f>(Table2[[#This Row],[Close Price]]/Table2[[#This Row],[Day Low]])-1</f>
        <v>-2.4038461538461453E-3</v>
      </c>
      <c r="AD212" s="2">
        <f>(Table2[[#This Row],[Day High]]/Table2[[#This Row],[Close Price]])-1</f>
        <v>-2.0654044750430312E-2</v>
      </c>
      <c r="AE212" s="2">
        <f>(Table2[[#This Row],[Close Price]]/Table2[[#This Row],[Current Week Low]])-1</f>
        <v>-8.3632019115890133E-3</v>
      </c>
      <c r="AF212" s="2">
        <f>(Table2[[#This Row],[Current Week High]]/Table2[[#This Row],[Close Price]])-1</f>
        <v>-2.0654044750430312E-2</v>
      </c>
      <c r="AG212" s="2">
        <f>(Table2[[#This Row],[Close Price]]/Table2[[#This Row],[Current Month Low]])-1</f>
        <v>-8.3632019115890133E-3</v>
      </c>
      <c r="AH212" s="2">
        <f>(Table2[[#This Row],[Current Month High]]/Table2[[#This Row],[Close Price]])-1</f>
        <v>-4.3029259896729788E-2</v>
      </c>
      <c r="AI212">
        <v>27.2289156626506</v>
      </c>
      <c r="AJ212">
        <v>80.490835663249399</v>
      </c>
      <c r="AK212" t="str">
        <f>IF(AND(Table2[[#This Row],[20D EMA]]&gt;Table2[[#This Row],[50D EMA]],Table2[[#This Row],[50D EMA]]&gt;Table2[[#This Row],[200D EMA]]),"Uptrend","Downtrend/NoTrend")</f>
        <v>Downtrend/NoTrend</v>
      </c>
      <c r="AL212">
        <v>-0.1</v>
      </c>
      <c r="AM212" t="s">
        <v>10438</v>
      </c>
      <c r="AN212">
        <v>-8.5299999999999994</v>
      </c>
      <c r="AO212" t="s">
        <v>10438</v>
      </c>
      <c r="AP212">
        <v>6.2758651396770004E-2</v>
      </c>
      <c r="AQ212">
        <f>(Table2[[#This Row],[Sharpe Ratio]]-AVERAGE(Table2[Sharpe Ratio]))/_xlfn.STDEV.P(Table2[Sharpe Ratio])</f>
        <v>-1.9809064529114823E-2</v>
      </c>
      <c r="AR2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2">
        <f>_xlfn.RANK.AVG(Table2[[#This Row],[1Y Return vs Nifty Z-Score]],Table2[1Y Return vs Nifty Z-Score])</f>
        <v>231</v>
      </c>
      <c r="AT212">
        <f>_xlfn.RANK.AVG(Table2[[#This Row],[6M Return vs Nifty Z-Score]],Table2[6M Return vs Nifty Z-Score])</f>
        <v>175</v>
      </c>
      <c r="AU212">
        <f>_xlfn.RANK.AVG(Table2[[#This Row],[Sharpe Ratio Z-Score]],Table2[Sharpe Ratio Z-Score])</f>
        <v>352</v>
      </c>
      <c r="AV212">
        <f>(Table2[[#This Row],[Rank 1Y]]+Table2[[#This Row],[Rank 6M]]+Table2[[#This Row],[Rank Sharpe]])/3</f>
        <v>252.66666666666666</v>
      </c>
    </row>
    <row r="213" spans="1:48" x14ac:dyDescent="0.3">
      <c r="A213" t="s">
        <v>618</v>
      </c>
      <c r="B213" t="s">
        <v>619</v>
      </c>
      <c r="C213" t="s">
        <v>10403</v>
      </c>
      <c r="D213" t="s">
        <v>620</v>
      </c>
      <c r="E213">
        <v>31892.452179600001</v>
      </c>
      <c r="F213">
        <v>330.7</v>
      </c>
      <c r="G213">
        <v>78.259014893127699</v>
      </c>
      <c r="H213">
        <f>(Table2[[#This Row],[1Y Return vs Nifty]]-AVERAGE(Table2[1Y Return vs Nifty]))/_xlfn.STDEV.P(Table2[1Y Return vs Nifty])</f>
        <v>0.88126256849523721</v>
      </c>
      <c r="I213">
        <v>-0.833605711970692</v>
      </c>
      <c r="J213">
        <f>(Table2[[#This Row],[1M Return vs Nifty]]-AVERAGE(Table2[1M Return vs Nifty]))/_xlfn.STDEV.P(Table2[1M Return vs Nifty])</f>
        <v>0.22501001097305237</v>
      </c>
      <c r="K213">
        <v>-0.347298347023972</v>
      </c>
      <c r="L213">
        <f>(Table2[[#This Row],[6M Return vs Nifty]]-AVERAGE(Table2[6M Return vs Nifty]))/_xlfn.STDEV.P(Table2[6M Return vs Nifty])</f>
        <v>-0.40982248493185525</v>
      </c>
      <c r="M213">
        <v>1.7191222485322999</v>
      </c>
      <c r="N213">
        <f>(Table2[[#This Row],[1W Return vs Nifty]]-AVERAGE(Table2[1W Return vs Nifty]))/_xlfn.STDEV.P(Table2[1W Return vs Nifty])</f>
        <v>0.89224494621501371</v>
      </c>
      <c r="O213">
        <v>319.86</v>
      </c>
      <c r="P213">
        <v>320.128115142794</v>
      </c>
      <c r="Q213">
        <v>292.66757731880602</v>
      </c>
      <c r="R213">
        <v>67.404458048405999</v>
      </c>
      <c r="S213" s="2">
        <f>(Table2[[#This Row],[Close Price]]-Table2[[#This Row],[20D EMA]])/Table2[[#This Row],[20D EMA]]</f>
        <v>3.388982679922458E-2</v>
      </c>
      <c r="T213" s="2">
        <f>(Table2[[#This Row],[Close Price]]-Table2[[#This Row],[50D EMA]])/Table2[[#This Row],[50D EMA]]</f>
        <v>3.3023918728570183E-2</v>
      </c>
      <c r="U213" s="2">
        <f>(Table2[[#This Row],[Close Price]]-Table2[[#This Row],[200D EMA]])/Table2[[#This Row],[200D EMA]]</f>
        <v>0.12995092599466468</v>
      </c>
      <c r="V213">
        <v>0.71830005433625599</v>
      </c>
      <c r="W213">
        <v>328</v>
      </c>
      <c r="X213">
        <v>334.1</v>
      </c>
      <c r="Y213">
        <v>328</v>
      </c>
      <c r="Z213">
        <v>334.1</v>
      </c>
      <c r="AA213">
        <v>301.05</v>
      </c>
      <c r="AB213">
        <v>334.1</v>
      </c>
      <c r="AC213" s="2">
        <f>(Table2[[#This Row],[Close Price]]/Table2[[#This Row],[Day Low]])-1</f>
        <v>8.2317073170732336E-3</v>
      </c>
      <c r="AD213" s="2">
        <f>(Table2[[#This Row],[Day High]]/Table2[[#This Row],[Close Price]])-1</f>
        <v>1.0281221651043282E-2</v>
      </c>
      <c r="AE213" s="2">
        <f>(Table2[[#This Row],[Close Price]]/Table2[[#This Row],[Current Week Low]])-1</f>
        <v>8.2317073170732336E-3</v>
      </c>
      <c r="AF213" s="2">
        <f>(Table2[[#This Row],[Current Week High]]/Table2[[#This Row],[Close Price]])-1</f>
        <v>1.0281221651043282E-2</v>
      </c>
      <c r="AG213" s="2">
        <f>(Table2[[#This Row],[Close Price]]/Table2[[#This Row],[Current Month Low]])-1</f>
        <v>9.8488623152300114E-2</v>
      </c>
      <c r="AH213" s="2">
        <f>(Table2[[#This Row],[Current Month High]]/Table2[[#This Row],[Close Price]])-1</f>
        <v>1.0281221651043282E-2</v>
      </c>
      <c r="AI213">
        <v>25.733293014817001</v>
      </c>
      <c r="AJ213">
        <v>143.78916328787301</v>
      </c>
      <c r="AK213" t="str">
        <f>IF(AND(Table2[[#This Row],[20D EMA]]&gt;Table2[[#This Row],[50D EMA]],Table2[[#This Row],[50D EMA]]&gt;Table2[[#This Row],[200D EMA]]),"Uptrend","Downtrend/NoTrend")</f>
        <v>Downtrend/NoTrend</v>
      </c>
      <c r="AL213">
        <v>0.06</v>
      </c>
      <c r="AM213" t="s">
        <v>10439</v>
      </c>
      <c r="AN213">
        <v>4.82</v>
      </c>
      <c r="AO213" t="s">
        <v>10439</v>
      </c>
      <c r="AP213">
        <v>0.11736380365054</v>
      </c>
      <c r="AQ213">
        <f>(Table2[[#This Row],[Sharpe Ratio]]-AVERAGE(Table2[Sharpe Ratio]))/_xlfn.STDEV.P(Table2[Sharpe Ratio])</f>
        <v>0.61228918241288111</v>
      </c>
      <c r="AR2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3">
        <f>_xlfn.RANK.AVG(Table2[[#This Row],[1Y Return vs Nifty Z-Score]],Table2[1Y Return vs Nifty Z-Score])</f>
        <v>111</v>
      </c>
      <c r="AT213">
        <f>_xlfn.RANK.AVG(Table2[[#This Row],[6M Return vs Nifty Z-Score]],Table2[6M Return vs Nifty Z-Score])</f>
        <v>454</v>
      </c>
      <c r="AU213">
        <f>_xlfn.RANK.AVG(Table2[[#This Row],[Sharpe Ratio Z-Score]],Table2[Sharpe Ratio Z-Score])</f>
        <v>195</v>
      </c>
      <c r="AV213">
        <f>(Table2[[#This Row],[Rank 1Y]]+Table2[[#This Row],[Rank 6M]]+Table2[[#This Row],[Rank Sharpe]])/3</f>
        <v>253.33333333333334</v>
      </c>
    </row>
    <row r="214" spans="1:48" x14ac:dyDescent="0.3">
      <c r="A214" t="s">
        <v>498</v>
      </c>
      <c r="B214" t="s">
        <v>499</v>
      </c>
      <c r="C214" t="s">
        <v>10406</v>
      </c>
      <c r="D214" t="s">
        <v>500</v>
      </c>
      <c r="E214">
        <v>44297.085248324998</v>
      </c>
      <c r="F214">
        <v>4233.8999999999996</v>
      </c>
      <c r="G214">
        <v>-0.96676176963928295</v>
      </c>
      <c r="H214">
        <f>(Table2[[#This Row],[1Y Return vs Nifty]]-AVERAGE(Table2[1Y Return vs Nifty]))/_xlfn.STDEV.P(Table2[1Y Return vs Nifty])</f>
        <v>-0.41379471997963657</v>
      </c>
      <c r="I214">
        <v>2.18233692565566</v>
      </c>
      <c r="J214">
        <f>(Table2[[#This Row],[1M Return vs Nifty]]-AVERAGE(Table2[1M Return vs Nifty]))/_xlfn.STDEV.P(Table2[1M Return vs Nifty])</f>
        <v>0.5162806591743504</v>
      </c>
      <c r="K214">
        <v>36.501519989841398</v>
      </c>
      <c r="L214">
        <f>(Table2[[#This Row],[6M Return vs Nifty]]-AVERAGE(Table2[6M Return vs Nifty]))/_xlfn.STDEV.P(Table2[6M Return vs Nifty])</f>
        <v>0.70134551832566616</v>
      </c>
      <c r="M214">
        <v>4.6339838954857999</v>
      </c>
      <c r="N214">
        <f>(Table2[[#This Row],[1W Return vs Nifty]]-AVERAGE(Table2[1W Return vs Nifty]))/_xlfn.STDEV.P(Table2[1W Return vs Nifty])</f>
        <v>1.4499518845444788</v>
      </c>
      <c r="O214">
        <v>3869.28</v>
      </c>
      <c r="P214">
        <v>3859.5958095324099</v>
      </c>
      <c r="Q214">
        <v>3518.6831916981801</v>
      </c>
      <c r="R214">
        <v>77.560160122910204</v>
      </c>
      <c r="S214" s="2">
        <f>(Table2[[#This Row],[Close Price]]-Table2[[#This Row],[20D EMA]])/Table2[[#This Row],[20D EMA]]</f>
        <v>9.4234586279617769E-2</v>
      </c>
      <c r="T214" s="2">
        <f>(Table2[[#This Row],[Close Price]]-Table2[[#This Row],[50D EMA]])/Table2[[#This Row],[50D EMA]]</f>
        <v>9.6980152570156478E-2</v>
      </c>
      <c r="U214" s="2">
        <f>(Table2[[#This Row],[Close Price]]-Table2[[#This Row],[200D EMA]])/Table2[[#This Row],[200D EMA]]</f>
        <v>0.20326263244990891</v>
      </c>
      <c r="V214">
        <v>1.40486704204063</v>
      </c>
      <c r="W214">
        <v>4079.25</v>
      </c>
      <c r="X214">
        <v>4252.7</v>
      </c>
      <c r="Y214">
        <v>4079.25</v>
      </c>
      <c r="Z214">
        <v>4252.7</v>
      </c>
      <c r="AA214">
        <v>3621</v>
      </c>
      <c r="AB214">
        <v>4252.7</v>
      </c>
      <c r="AC214" s="2">
        <f>(Table2[[#This Row],[Close Price]]/Table2[[#This Row],[Day Low]])-1</f>
        <v>3.7911380768523628E-2</v>
      </c>
      <c r="AD214" s="2">
        <f>(Table2[[#This Row],[Day High]]/Table2[[#This Row],[Close Price]])-1</f>
        <v>4.4403505042631686E-3</v>
      </c>
      <c r="AE214" s="2">
        <f>(Table2[[#This Row],[Close Price]]/Table2[[#This Row],[Current Week Low]])-1</f>
        <v>3.7911380768523628E-2</v>
      </c>
      <c r="AF214" s="2">
        <f>(Table2[[#This Row],[Current Week High]]/Table2[[#This Row],[Close Price]])-1</f>
        <v>4.4403505042631686E-3</v>
      </c>
      <c r="AG214" s="2">
        <f>(Table2[[#This Row],[Close Price]]/Table2[[#This Row],[Current Month Low]])-1</f>
        <v>0.1692626346313173</v>
      </c>
      <c r="AH214" s="2">
        <f>(Table2[[#This Row],[Current Month High]]/Table2[[#This Row],[Close Price]])-1</f>
        <v>4.4403505042631686E-3</v>
      </c>
      <c r="AI214">
        <v>4.1486572663501802</v>
      </c>
      <c r="AJ214">
        <v>59.866334390575403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-0.02</v>
      </c>
      <c r="AM214" t="s">
        <v>10438</v>
      </c>
      <c r="AN214">
        <v>13.08</v>
      </c>
      <c r="AO214" t="s">
        <v>10439</v>
      </c>
      <c r="AP214">
        <v>0.12531629866025501</v>
      </c>
      <c r="AQ214">
        <f>(Table2[[#This Row],[Sharpe Ratio]]-AVERAGE(Table2[Sharpe Ratio]))/_xlfn.STDEV.P(Table2[Sharpe Ratio])</f>
        <v>0.704345663293928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2.9581290053587868</v>
      </c>
      <c r="AS214">
        <f>_xlfn.RANK.AVG(Table2[[#This Row],[1Y Return vs Nifty Z-Score]],Table2[1Y Return vs Nifty Z-Score])</f>
        <v>441</v>
      </c>
      <c r="AT214">
        <f>_xlfn.RANK.AVG(Table2[[#This Row],[6M Return vs Nifty Z-Score]],Table2[6M Return vs Nifty Z-Score])</f>
        <v>144</v>
      </c>
      <c r="AU214">
        <f>_xlfn.RANK.AVG(Table2[[#This Row],[Sharpe Ratio Z-Score]],Table2[Sharpe Ratio Z-Score])</f>
        <v>176</v>
      </c>
      <c r="AV214">
        <f>(Table2[[#This Row],[Rank 1Y]]+Table2[[#This Row],[Rank 6M]]+Table2[[#This Row],[Rank Sharpe]])/3</f>
        <v>253.66666666666666</v>
      </c>
    </row>
    <row r="215" spans="1:48" x14ac:dyDescent="0.3">
      <c r="A215" t="s">
        <v>482</v>
      </c>
      <c r="B215" t="s">
        <v>483</v>
      </c>
      <c r="C215" t="s">
        <v>10399</v>
      </c>
      <c r="D215" t="s">
        <v>54</v>
      </c>
      <c r="E215">
        <v>46020.843196440001</v>
      </c>
      <c r="F215">
        <v>2726</v>
      </c>
      <c r="G215">
        <v>45.210589433307497</v>
      </c>
      <c r="H215">
        <f>(Table2[[#This Row],[1Y Return vs Nifty]]-AVERAGE(Table2[1Y Return vs Nifty]))/_xlfn.STDEV.P(Table2[1Y Return vs Nifty])</f>
        <v>0.3410393473769408</v>
      </c>
      <c r="I215">
        <v>-11.721682820636801</v>
      </c>
      <c r="J215">
        <f>(Table2[[#This Row],[1M Return vs Nifty]]-AVERAGE(Table2[1M Return vs Nifty]))/_xlfn.STDEV.P(Table2[1M Return vs Nifty])</f>
        <v>-0.82652765341796264</v>
      </c>
      <c r="K215">
        <v>24.479802044824801</v>
      </c>
      <c r="L215">
        <f>(Table2[[#This Row],[6M Return vs Nifty]]-AVERAGE(Table2[6M Return vs Nifty]))/_xlfn.STDEV.P(Table2[6M Return vs Nifty])</f>
        <v>0.33883326073923881</v>
      </c>
      <c r="M215">
        <v>-9.0257544632281306</v>
      </c>
      <c r="N215">
        <f>(Table2[[#This Row],[1W Return vs Nifty]]-AVERAGE(Table2[1W Return vs Nifty]))/_xlfn.STDEV.P(Table2[1W Return vs Nifty])</f>
        <v>-1.1635961260041767</v>
      </c>
      <c r="O215">
        <v>2801.61</v>
      </c>
      <c r="P215">
        <v>2758.8455222408802</v>
      </c>
      <c r="Q215">
        <v>2357.2100233292599</v>
      </c>
      <c r="R215">
        <v>33.084574521699203</v>
      </c>
      <c r="S215" s="2">
        <f>(Table2[[#This Row],[Close Price]]-Table2[[#This Row],[20D EMA]])/Table2[[#This Row],[20D EMA]]</f>
        <v>-2.6988053297925165E-2</v>
      </c>
      <c r="T215" s="2">
        <f>(Table2[[#This Row],[Close Price]]-Table2[[#This Row],[50D EMA]])/Table2[[#This Row],[50D EMA]]</f>
        <v>-1.1905531489926022E-2</v>
      </c>
      <c r="U215" s="2">
        <f>(Table2[[#This Row],[Close Price]]-Table2[[#This Row],[200D EMA]])/Table2[[#This Row],[200D EMA]]</f>
        <v>0.15645189568211282</v>
      </c>
      <c r="V215">
        <v>0.47831698196942102</v>
      </c>
      <c r="W215">
        <v>2682.15</v>
      </c>
      <c r="X215">
        <v>2735.95</v>
      </c>
      <c r="Y215">
        <v>2682.15</v>
      </c>
      <c r="Z215">
        <v>2735.95</v>
      </c>
      <c r="AA215">
        <v>2676.25</v>
      </c>
      <c r="AB215">
        <v>2922.8</v>
      </c>
      <c r="AC215" s="2">
        <f>(Table2[[#This Row],[Close Price]]/Table2[[#This Row],[Day Low]])-1</f>
        <v>1.6348824636951642E-2</v>
      </c>
      <c r="AD215" s="2">
        <f>(Table2[[#This Row],[Day High]]/Table2[[#This Row],[Close Price]])-1</f>
        <v>3.6500366837857179E-3</v>
      </c>
      <c r="AE215" s="2">
        <f>(Table2[[#This Row],[Close Price]]/Table2[[#This Row],[Current Week Low]])-1</f>
        <v>1.6348824636951642E-2</v>
      </c>
      <c r="AF215" s="2">
        <f>(Table2[[#This Row],[Current Week High]]/Table2[[#This Row],[Close Price]])-1</f>
        <v>3.6500366837857179E-3</v>
      </c>
      <c r="AG215" s="2">
        <f>(Table2[[#This Row],[Close Price]]/Table2[[#This Row],[Current Month Low]])-1</f>
        <v>1.8589444184960335E-2</v>
      </c>
      <c r="AH215" s="2">
        <f>(Table2[[#This Row],[Current Month High]]/Table2[[#This Row],[Close Price]])-1</f>
        <v>7.2193690388848264E-2</v>
      </c>
      <c r="AI215">
        <v>13.279530447542101</v>
      </c>
      <c r="AJ215">
        <v>96.815999422403493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-0.08</v>
      </c>
      <c r="AM215" t="s">
        <v>10438</v>
      </c>
      <c r="AN215">
        <v>-3.13</v>
      </c>
      <c r="AO215" t="s">
        <v>10438</v>
      </c>
      <c r="AP215">
        <v>6.5365647154213002E-2</v>
      </c>
      <c r="AQ215">
        <f>(Table2[[#This Row],[Sharpe Ratio]]-AVERAGE(Table2[Sharpe Ratio]))/_xlfn.STDEV.P(Table2[Sharpe Ratio])</f>
        <v>1.0368993402244007E-2</v>
      </c>
      <c r="AR2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-1.2998821779037157</v>
      </c>
      <c r="AS215">
        <f>_xlfn.RANK.AVG(Table2[[#This Row],[1Y Return vs Nifty Z-Score]],Table2[1Y Return vs Nifty Z-Score])</f>
        <v>207</v>
      </c>
      <c r="AT215">
        <f>_xlfn.RANK.AVG(Table2[[#This Row],[6M Return vs Nifty Z-Score]],Table2[6M Return vs Nifty Z-Score])</f>
        <v>211</v>
      </c>
      <c r="AU215">
        <f>_xlfn.RANK.AVG(Table2[[#This Row],[Sharpe Ratio Z-Score]],Table2[Sharpe Ratio Z-Score])</f>
        <v>348</v>
      </c>
      <c r="AV215">
        <f>(Table2[[#This Row],[Rank 1Y]]+Table2[[#This Row],[Rank 6M]]+Table2[[#This Row],[Rank Sharpe]])/3</f>
        <v>255.33333333333334</v>
      </c>
    </row>
    <row r="216" spans="1:48" x14ac:dyDescent="0.3">
      <c r="A216" t="s">
        <v>811</v>
      </c>
      <c r="B216" t="s">
        <v>812</v>
      </c>
      <c r="C216" t="s">
        <v>10395</v>
      </c>
      <c r="D216" t="s">
        <v>813</v>
      </c>
      <c r="E216">
        <v>20572.276477374999</v>
      </c>
      <c r="F216">
        <v>239.37</v>
      </c>
      <c r="G216">
        <v>50.673565871885103</v>
      </c>
      <c r="H216">
        <f>(Table2[[#This Row],[1Y Return vs Nifty]]-AVERAGE(Table2[1Y Return vs Nifty]))/_xlfn.STDEV.P(Table2[1Y Return vs Nifty])</f>
        <v>0.43033941803022541</v>
      </c>
      <c r="I216">
        <v>14.4506149612901</v>
      </c>
      <c r="J216">
        <f>(Table2[[#This Row],[1M Return vs Nifty]]-AVERAGE(Table2[1M Return vs Nifty]))/_xlfn.STDEV.P(Table2[1M Return vs Nifty])</f>
        <v>1.701113968393178</v>
      </c>
      <c r="K216">
        <v>61.179168632476298</v>
      </c>
      <c r="L216">
        <f>(Table2[[#This Row],[6M Return vs Nifty]]-AVERAGE(Table2[6M Return vs Nifty]))/_xlfn.STDEV.P(Table2[6M Return vs Nifty])</f>
        <v>1.445494579406791</v>
      </c>
      <c r="M216">
        <v>3.29751584202014</v>
      </c>
      <c r="N216">
        <f>(Table2[[#This Row],[1W Return vs Nifty]]-AVERAGE(Table2[1W Return vs Nifty]))/_xlfn.STDEV.P(Table2[1W Return vs Nifty])</f>
        <v>1.1942424902229707</v>
      </c>
      <c r="O216">
        <v>216.07</v>
      </c>
      <c r="P216">
        <v>201.33781855183</v>
      </c>
      <c r="Q216">
        <v>171.53907837278501</v>
      </c>
      <c r="R216">
        <v>81.214750579485894</v>
      </c>
      <c r="S216" s="2">
        <f>(Table2[[#This Row],[Close Price]]-Table2[[#This Row],[20D EMA]])/Table2[[#This Row],[20D EMA]]</f>
        <v>0.10783542370528075</v>
      </c>
      <c r="T216" s="2">
        <f>(Table2[[#This Row],[Close Price]]-Table2[[#This Row],[50D EMA]])/Table2[[#This Row],[50D EMA]]</f>
        <v>0.18889735530922849</v>
      </c>
      <c r="U216" s="2">
        <f>(Table2[[#This Row],[Close Price]]-Table2[[#This Row],[200D EMA]])/Table2[[#This Row],[200D EMA]]</f>
        <v>0.39542547546983026</v>
      </c>
      <c r="V216">
        <v>1.0148877798961999</v>
      </c>
      <c r="W216">
        <v>231.2</v>
      </c>
      <c r="X216">
        <v>240.25</v>
      </c>
      <c r="Y216">
        <v>231.2</v>
      </c>
      <c r="Z216">
        <v>240.25</v>
      </c>
      <c r="AA216">
        <v>201.75</v>
      </c>
      <c r="AB216">
        <v>240.25</v>
      </c>
      <c r="AC216" s="2">
        <f>(Table2[[#This Row],[Close Price]]/Table2[[#This Row],[Day Low]])-1</f>
        <v>3.5337370242214616E-2</v>
      </c>
      <c r="AD216" s="2">
        <f>(Table2[[#This Row],[Day High]]/Table2[[#This Row],[Close Price]])-1</f>
        <v>3.6763169987885647E-3</v>
      </c>
      <c r="AE216" s="2">
        <f>(Table2[[#This Row],[Close Price]]/Table2[[#This Row],[Current Week Low]])-1</f>
        <v>3.5337370242214616E-2</v>
      </c>
      <c r="AF216" s="2">
        <f>(Table2[[#This Row],[Current Week High]]/Table2[[#This Row],[Close Price]])-1</f>
        <v>3.6763169987885647E-3</v>
      </c>
      <c r="AG216" s="2">
        <f>(Table2[[#This Row],[Close Price]]/Table2[[#This Row],[Current Month Low]])-1</f>
        <v>0.18646840148698884</v>
      </c>
      <c r="AH216" s="2">
        <f>(Table2[[#This Row],[Current Month High]]/Table2[[#This Row],[Close Price]])-1</f>
        <v>3.6763169987885647E-3</v>
      </c>
      <c r="AI216">
        <v>0.36763169987885602</v>
      </c>
      <c r="AJ216">
        <v>97.255871446229904</v>
      </c>
      <c r="AK216" t="str">
        <f>IF(AND(Table2[[#This Row],[20D EMA]]&gt;Table2[[#This Row],[50D EMA]],Table2[[#This Row],[50D EMA]]&gt;Table2[[#This Row],[200D EMA]]),"Uptrend","Downtrend/NoTrend")</f>
        <v>Uptrend</v>
      </c>
      <c r="AL216">
        <v>0.26</v>
      </c>
      <c r="AM216" t="s">
        <v>10439</v>
      </c>
      <c r="AN216">
        <v>14.35</v>
      </c>
      <c r="AO216" t="s">
        <v>10439</v>
      </c>
      <c r="AP216">
        <v>3.6425242630640001E-3</v>
      </c>
      <c r="AQ216">
        <f>(Table2[[#This Row],[Sharpe Ratio]]-AVERAGE(Table2[Sharpe Ratio]))/_xlfn.STDEV.P(Table2[Sharpe Ratio])</f>
        <v>-0.70412544833034951</v>
      </c>
      <c r="AR2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4.0670650077228157</v>
      </c>
      <c r="AS216">
        <f>_xlfn.RANK.AVG(Table2[[#This Row],[1Y Return vs Nifty Z-Score]],Table2[1Y Return vs Nifty Z-Score])</f>
        <v>187</v>
      </c>
      <c r="AT216">
        <f>_xlfn.RANK.AVG(Table2[[#This Row],[6M Return vs Nifty Z-Score]],Table2[6M Return vs Nifty Z-Score])</f>
        <v>59</v>
      </c>
      <c r="AU216">
        <f>_xlfn.RANK.AVG(Table2[[#This Row],[Sharpe Ratio Z-Score]],Table2[Sharpe Ratio Z-Score])</f>
        <v>522</v>
      </c>
      <c r="AV216">
        <f>(Table2[[#This Row],[Rank 1Y]]+Table2[[#This Row],[Rank 6M]]+Table2[[#This Row],[Rank Sharpe]])/3</f>
        <v>256</v>
      </c>
    </row>
    <row r="217" spans="1:48" x14ac:dyDescent="0.3">
      <c r="A217" t="s">
        <v>1100</v>
      </c>
      <c r="B217" t="s">
        <v>1101</v>
      </c>
      <c r="C217" t="s">
        <v>10404</v>
      </c>
      <c r="D217" t="s">
        <v>467</v>
      </c>
      <c r="E217">
        <v>12063.0493701</v>
      </c>
      <c r="F217">
        <v>2435.5500000000002</v>
      </c>
      <c r="G217">
        <v>-3.41753247917651</v>
      </c>
      <c r="H217">
        <f>(Table2[[#This Row],[1Y Return vs Nifty]]-AVERAGE(Table2[1Y Return vs Nifty]))/_xlfn.STDEV.P(Table2[1Y Return vs Nifty])</f>
        <v>-0.45385603087440912</v>
      </c>
      <c r="I217">
        <v>-1.32003411465017</v>
      </c>
      <c r="J217">
        <f>(Table2[[#This Row],[1M Return vs Nifty]]-AVERAGE(Table2[1M Return vs Nifty]))/_xlfn.STDEV.P(Table2[1M Return vs Nifty])</f>
        <v>0.17803222220997356</v>
      </c>
      <c r="K217">
        <v>17.194550081077999</v>
      </c>
      <c r="L217">
        <f>(Table2[[#This Row],[6M Return vs Nifty]]-AVERAGE(Table2[6M Return vs Nifty]))/_xlfn.STDEV.P(Table2[6M Return vs Nifty])</f>
        <v>0.11914809190206896</v>
      </c>
      <c r="M217">
        <v>-5.4149444511513396</v>
      </c>
      <c r="N217">
        <f>(Table2[[#This Row],[1W Return vs Nifty]]-AVERAGE(Table2[1W Return vs Nifty]))/_xlfn.STDEV.P(Table2[1W Return vs Nifty])</f>
        <v>-0.47273184473393415</v>
      </c>
      <c r="O217">
        <v>2463.96</v>
      </c>
      <c r="P217">
        <v>2353.0856494894101</v>
      </c>
      <c r="Q217">
        <v>2089.8658122033899</v>
      </c>
      <c r="R217">
        <v>44.339008859737604</v>
      </c>
      <c r="S217" s="2">
        <f>(Table2[[#This Row],[Close Price]]-Table2[[#This Row],[20D EMA]])/Table2[[#This Row],[20D EMA]]</f>
        <v>-1.1530219646422772E-2</v>
      </c>
      <c r="T217" s="2">
        <f>(Table2[[#This Row],[Close Price]]-Table2[[#This Row],[50D EMA]])/Table2[[#This Row],[50D EMA]]</f>
        <v>3.5045197155693757E-2</v>
      </c>
      <c r="U217" s="2">
        <f>(Table2[[#This Row],[Close Price]]-Table2[[#This Row],[200D EMA]])/Table2[[#This Row],[200D EMA]]</f>
        <v>0.16540975299851821</v>
      </c>
      <c r="V217">
        <v>0.515246400823552</v>
      </c>
      <c r="W217">
        <v>2395.4</v>
      </c>
      <c r="X217">
        <v>2471.4499999999998</v>
      </c>
      <c r="Y217">
        <v>2395.4</v>
      </c>
      <c r="Z217">
        <v>2471.4499999999998</v>
      </c>
      <c r="AA217">
        <v>2395.4</v>
      </c>
      <c r="AB217">
        <v>2613.75</v>
      </c>
      <c r="AC217" s="2">
        <f>(Table2[[#This Row],[Close Price]]/Table2[[#This Row],[Day Low]])-1</f>
        <v>1.6761292477248002E-2</v>
      </c>
      <c r="AD217" s="2">
        <f>(Table2[[#This Row],[Day High]]/Table2[[#This Row],[Close Price]])-1</f>
        <v>1.4739997125905679E-2</v>
      </c>
      <c r="AE217" s="2">
        <f>(Table2[[#This Row],[Close Price]]/Table2[[#This Row],[Current Week Low]])-1</f>
        <v>1.6761292477248002E-2</v>
      </c>
      <c r="AF217" s="2">
        <f>(Table2[[#This Row],[Current Week High]]/Table2[[#This Row],[Close Price]])-1</f>
        <v>1.4739997125905679E-2</v>
      </c>
      <c r="AG217" s="2">
        <f>(Table2[[#This Row],[Close Price]]/Table2[[#This Row],[Current Month Low]])-1</f>
        <v>1.6761292477248002E-2</v>
      </c>
      <c r="AH217" s="2">
        <f>(Table2[[#This Row],[Current Month High]]/Table2[[#This Row],[Close Price]])-1</f>
        <v>7.3166225287922604E-2</v>
      </c>
      <c r="AI217">
        <v>7.3166225287922604</v>
      </c>
      <c r="AJ217">
        <v>47.734441344170797</v>
      </c>
      <c r="AK217" t="str">
        <f>IF(AND(Table2[[#This Row],[20D EMA]]&gt;Table2[[#This Row],[50D EMA]],Table2[[#This Row],[50D EMA]]&gt;Table2[[#This Row],[200D EMA]]),"Uptrend","Downtrend/NoTrend")</f>
        <v>Uptrend</v>
      </c>
      <c r="AL217">
        <v>-0.02</v>
      </c>
      <c r="AM217" t="s">
        <v>10438</v>
      </c>
      <c r="AN217">
        <v>-1.89</v>
      </c>
      <c r="AO217" t="s">
        <v>10438</v>
      </c>
      <c r="AP217">
        <v>0.20512478497933601</v>
      </c>
      <c r="AQ217">
        <f>(Table2[[#This Row],[Sharpe Ratio]]-AVERAGE(Table2[Sharpe Ratio]))/_xlfn.STDEV.P(Table2[Sharpe Ratio])</f>
        <v>1.6281926303152949</v>
      </c>
      <c r="AR2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0.99878506881899409</v>
      </c>
      <c r="AS217">
        <f>_xlfn.RANK.AVG(Table2[[#This Row],[1Y Return vs Nifty Z-Score]],Table2[1Y Return vs Nifty Z-Score])</f>
        <v>461</v>
      </c>
      <c r="AT217">
        <f>_xlfn.RANK.AVG(Table2[[#This Row],[6M Return vs Nifty Z-Score]],Table2[6M Return vs Nifty Z-Score])</f>
        <v>274</v>
      </c>
      <c r="AU217">
        <f>_xlfn.RANK.AVG(Table2[[#This Row],[Sharpe Ratio Z-Score]],Table2[Sharpe Ratio Z-Score])</f>
        <v>34</v>
      </c>
      <c r="AV217">
        <f>(Table2[[#This Row],[Rank 1Y]]+Table2[[#This Row],[Rank 6M]]+Table2[[#This Row],[Rank Sharpe]])/3</f>
        <v>256.33333333333331</v>
      </c>
    </row>
    <row r="218" spans="1:48" x14ac:dyDescent="0.3">
      <c r="A218" t="s">
        <v>1279</v>
      </c>
      <c r="B218" t="s">
        <v>1280</v>
      </c>
      <c r="C218" t="s">
        <v>10399</v>
      </c>
      <c r="D218" t="s">
        <v>266</v>
      </c>
      <c r="E218">
        <v>9202.6520622499993</v>
      </c>
      <c r="F218">
        <v>906.8</v>
      </c>
      <c r="G218">
        <v>66.343353652808005</v>
      </c>
      <c r="H218">
        <f>(Table2[[#This Row],[1Y Return vs Nifty]]-AVERAGE(Table2[1Y Return vs Nifty]))/_xlfn.STDEV.P(Table2[1Y Return vs Nifty])</f>
        <v>0.68648424524876084</v>
      </c>
      <c r="I218">
        <v>-5.95144441891832</v>
      </c>
      <c r="J218">
        <f>(Table2[[#This Row],[1M Return vs Nifty]]-AVERAGE(Table2[1M Return vs Nifty]))/_xlfn.STDEV.P(Table2[1M Return vs Nifty])</f>
        <v>-0.2692554233110494</v>
      </c>
      <c r="K218">
        <v>25.234936511457398</v>
      </c>
      <c r="L218">
        <f>(Table2[[#This Row],[6M Return vs Nifty]]-AVERAGE(Table2[6M Return vs Nifty]))/_xlfn.STDEV.P(Table2[6M Return vs Nifty])</f>
        <v>0.36160417430852465</v>
      </c>
      <c r="M218">
        <v>-4.7200910938564604</v>
      </c>
      <c r="N218">
        <f>(Table2[[#This Row],[1W Return vs Nifty]]-AVERAGE(Table2[1W Return vs Nifty]))/_xlfn.STDEV.P(Table2[1W Return vs Nifty])</f>
        <v>-0.33978401206753556</v>
      </c>
      <c r="O218">
        <v>902.29</v>
      </c>
      <c r="P218">
        <v>865.71532361682796</v>
      </c>
      <c r="Q218">
        <v>741.06341499902396</v>
      </c>
      <c r="R218">
        <v>40.540403243598497</v>
      </c>
      <c r="S218" s="2">
        <f>(Table2[[#This Row],[Close Price]]-Table2[[#This Row],[20D EMA]])/Table2[[#This Row],[20D EMA]]</f>
        <v>4.9983929778674163E-3</v>
      </c>
      <c r="T218" s="2">
        <f>(Table2[[#This Row],[Close Price]]-Table2[[#This Row],[50D EMA]])/Table2[[#This Row],[50D EMA]]</f>
        <v>4.7457490080603425E-2</v>
      </c>
      <c r="U218" s="2">
        <f>(Table2[[#This Row],[Close Price]]-Table2[[#This Row],[200D EMA]])/Table2[[#This Row],[200D EMA]]</f>
        <v>0.22364696684047516</v>
      </c>
      <c r="V218">
        <v>0.51235171186287698</v>
      </c>
      <c r="W218">
        <v>892</v>
      </c>
      <c r="X218">
        <v>924</v>
      </c>
      <c r="Y218">
        <v>892</v>
      </c>
      <c r="Z218">
        <v>924</v>
      </c>
      <c r="AA218">
        <v>872.55</v>
      </c>
      <c r="AB218">
        <v>973</v>
      </c>
      <c r="AC218" s="2">
        <f>(Table2[[#This Row],[Close Price]]/Table2[[#This Row],[Day Low]])-1</f>
        <v>1.6591928251121102E-2</v>
      </c>
      <c r="AD218" s="2">
        <f>(Table2[[#This Row],[Day High]]/Table2[[#This Row],[Close Price]])-1</f>
        <v>1.8967798853109841E-2</v>
      </c>
      <c r="AE218" s="2">
        <f>(Table2[[#This Row],[Close Price]]/Table2[[#This Row],[Current Week Low]])-1</f>
        <v>1.6591928251121102E-2</v>
      </c>
      <c r="AF218" s="2">
        <f>(Table2[[#This Row],[Current Week High]]/Table2[[#This Row],[Close Price]])-1</f>
        <v>1.8967798853109841E-2</v>
      </c>
      <c r="AG218" s="2">
        <f>(Table2[[#This Row],[Close Price]]/Table2[[#This Row],[Current Month Low]])-1</f>
        <v>3.9252764884533775E-2</v>
      </c>
      <c r="AH218" s="2">
        <f>(Table2[[#This Row],[Current Month High]]/Table2[[#This Row],[Close Price]])-1</f>
        <v>7.3003970004411167E-2</v>
      </c>
      <c r="AI218">
        <v>7.3003970004411096</v>
      </c>
      <c r="AJ218">
        <v>99.867754022481805</v>
      </c>
      <c r="AK218" t="str">
        <f>IF(AND(Table2[[#This Row],[20D EMA]]&gt;Table2[[#This Row],[50D EMA]],Table2[[#This Row],[50D EMA]]&gt;Table2[[#This Row],[200D EMA]]),"Uptrend","Downtrend/NoTrend")</f>
        <v>Uptrend</v>
      </c>
      <c r="AL218">
        <v>0.01</v>
      </c>
      <c r="AM218" t="s">
        <v>10439</v>
      </c>
      <c r="AN218">
        <v>-4.2699999999999996</v>
      </c>
      <c r="AO218" t="s">
        <v>10438</v>
      </c>
      <c r="AP218">
        <v>3.4686052965154E-2</v>
      </c>
      <c r="AQ218">
        <f>(Table2[[#This Row],[Sharpe Ratio]]-AVERAGE(Table2[Sharpe Ratio]))/_xlfn.STDEV.P(Table2[Sharpe Ratio])</f>
        <v>-0.3447718111444032</v>
      </c>
      <c r="AR2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9.4277173034297335E-2</v>
      </c>
      <c r="AS218">
        <f>_xlfn.RANK.AVG(Table2[[#This Row],[1Y Return vs Nifty Z-Score]],Table2[1Y Return vs Nifty Z-Score])</f>
        <v>138</v>
      </c>
      <c r="AT218">
        <f>_xlfn.RANK.AVG(Table2[[#This Row],[6M Return vs Nifty Z-Score]],Table2[6M Return vs Nifty Z-Score])</f>
        <v>205</v>
      </c>
      <c r="AU218">
        <f>_xlfn.RANK.AVG(Table2[[#This Row],[Sharpe Ratio Z-Score]],Table2[Sharpe Ratio Z-Score])</f>
        <v>426</v>
      </c>
      <c r="AV218">
        <f>(Table2[[#This Row],[Rank 1Y]]+Table2[[#This Row],[Rank 6M]]+Table2[[#This Row],[Rank Sharpe]])/3</f>
        <v>256.33333333333331</v>
      </c>
    </row>
    <row r="219" spans="1:48" x14ac:dyDescent="0.3">
      <c r="A219" t="s">
        <v>933</v>
      </c>
      <c r="B219" t="s">
        <v>934</v>
      </c>
      <c r="C219" t="s">
        <v>10406</v>
      </c>
      <c r="D219" t="s">
        <v>935</v>
      </c>
      <c r="E219">
        <v>16643.159543360001</v>
      </c>
      <c r="F219">
        <v>1444.4</v>
      </c>
      <c r="G219">
        <v>83.6911987591116</v>
      </c>
      <c r="H219">
        <f>(Table2[[#This Row],[1Y Return vs Nifty]]-AVERAGE(Table2[1Y Return vs Nifty]))/_xlfn.STDEV.P(Table2[1Y Return vs Nifty])</f>
        <v>0.97005929103067234</v>
      </c>
      <c r="I219">
        <v>1.13191277830699</v>
      </c>
      <c r="J219">
        <f>(Table2[[#This Row],[1M Return vs Nifty]]-AVERAGE(Table2[1M Return vs Nifty]))/_xlfn.STDEV.P(Table2[1M Return vs Nifty])</f>
        <v>0.41483386159024849</v>
      </c>
      <c r="K219">
        <v>-13.6539709526814</v>
      </c>
      <c r="L219">
        <f>(Table2[[#This Row],[6M Return vs Nifty]]-AVERAGE(Table2[6M Return vs Nifty]))/_xlfn.STDEV.P(Table2[6M Return vs Nifty])</f>
        <v>-0.81108226737750644</v>
      </c>
      <c r="M219">
        <v>9.1056549376540907</v>
      </c>
      <c r="N219">
        <f>(Table2[[#This Row],[1W Return vs Nifty]]-AVERAGE(Table2[1W Return vs Nifty]))/_xlfn.STDEV.P(Table2[1W Return vs Nifty])</f>
        <v>2.3055266143951099</v>
      </c>
      <c r="O219">
        <v>1321.05</v>
      </c>
      <c r="P219">
        <v>1333.1695111246099</v>
      </c>
      <c r="Q219">
        <v>1233.68557747356</v>
      </c>
      <c r="R219">
        <v>71.758105115111704</v>
      </c>
      <c r="S219" s="2">
        <f>(Table2[[#This Row],[Close Price]]-Table2[[#This Row],[20D EMA]])/Table2[[#This Row],[20D EMA]]</f>
        <v>9.3372695961545848E-2</v>
      </c>
      <c r="T219" s="2">
        <f>(Table2[[#This Row],[Close Price]]-Table2[[#This Row],[50D EMA]])/Table2[[#This Row],[50D EMA]]</f>
        <v>8.3433117804772222E-2</v>
      </c>
      <c r="U219" s="2">
        <f>(Table2[[#This Row],[Close Price]]-Table2[[#This Row],[200D EMA]])/Table2[[#This Row],[200D EMA]]</f>
        <v>0.17080075051048094</v>
      </c>
      <c r="V219">
        <v>1.4353026247815299</v>
      </c>
      <c r="W219">
        <v>1420</v>
      </c>
      <c r="X219">
        <v>1464.9</v>
      </c>
      <c r="Y219">
        <v>1420</v>
      </c>
      <c r="Z219">
        <v>1464.9</v>
      </c>
      <c r="AA219">
        <v>1225.05</v>
      </c>
      <c r="AB219">
        <v>1464.9</v>
      </c>
      <c r="AC219" s="2">
        <f>(Table2[[#This Row],[Close Price]]/Table2[[#This Row],[Day Low]])-1</f>
        <v>1.7183098591549317E-2</v>
      </c>
      <c r="AD219" s="2">
        <f>(Table2[[#This Row],[Day High]]/Table2[[#This Row],[Close Price]])-1</f>
        <v>1.4192744392135248E-2</v>
      </c>
      <c r="AE219" s="2">
        <f>(Table2[[#This Row],[Close Price]]/Table2[[#This Row],[Current Week Low]])-1</f>
        <v>1.7183098591549317E-2</v>
      </c>
      <c r="AF219" s="2">
        <f>(Table2[[#This Row],[Current Week High]]/Table2[[#This Row],[Close Price]])-1</f>
        <v>1.4192744392135248E-2</v>
      </c>
      <c r="AG219" s="2">
        <f>(Table2[[#This Row],[Close Price]]/Table2[[#This Row],[Current Month Low]])-1</f>
        <v>0.17905391616668709</v>
      </c>
      <c r="AH219" s="2">
        <f>(Table2[[#This Row],[Current Month High]]/Table2[[#This Row],[Close Price]])-1</f>
        <v>1.4192744392135248E-2</v>
      </c>
      <c r="AI219">
        <v>17.349764608141701</v>
      </c>
      <c r="AJ219">
        <v>120.940726577437</v>
      </c>
      <c r="AK219" t="str">
        <f>IF(AND(Table2[[#This Row],[20D EMA]]&gt;Table2[[#This Row],[50D EMA]],Table2[[#This Row],[50D EMA]]&gt;Table2[[#This Row],[200D EMA]]),"Uptrend","Downtrend/NoTrend")</f>
        <v>Downtrend/NoTrend</v>
      </c>
      <c r="AL219">
        <v>-0.1</v>
      </c>
      <c r="AM219" t="s">
        <v>10438</v>
      </c>
      <c r="AN219">
        <v>13.07</v>
      </c>
      <c r="AO219" t="s">
        <v>10439</v>
      </c>
      <c r="AP219">
        <v>0.18323928081074101</v>
      </c>
      <c r="AQ219">
        <f>(Table2[[#This Row],[Sharpe Ratio]]-AVERAGE(Table2[Sharpe Ratio]))/_xlfn.STDEV.P(Table2[Sharpe Ratio])</f>
        <v>1.3748504410266358</v>
      </c>
      <c r="AR2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9">
        <f>_xlfn.RANK.AVG(Table2[[#This Row],[1Y Return vs Nifty Z-Score]],Table2[1Y Return vs Nifty Z-Score])</f>
        <v>102</v>
      </c>
      <c r="AT219">
        <f>_xlfn.RANK.AVG(Table2[[#This Row],[6M Return vs Nifty Z-Score]],Table2[6M Return vs Nifty Z-Score])</f>
        <v>602</v>
      </c>
      <c r="AU219">
        <f>_xlfn.RANK.AVG(Table2[[#This Row],[Sharpe Ratio Z-Score]],Table2[Sharpe Ratio Z-Score])</f>
        <v>66</v>
      </c>
      <c r="AV219">
        <f>(Table2[[#This Row],[Rank 1Y]]+Table2[[#This Row],[Rank 6M]]+Table2[[#This Row],[Rank Sharpe]])/3</f>
        <v>256.66666666666669</v>
      </c>
    </row>
    <row r="220" spans="1:48" x14ac:dyDescent="0.3">
      <c r="A220" t="s">
        <v>1483</v>
      </c>
      <c r="B220" t="s">
        <v>1484</v>
      </c>
      <c r="C220" t="s">
        <v>605</v>
      </c>
      <c r="D220" t="s">
        <v>467</v>
      </c>
      <c r="E220">
        <v>7140.4557593600002</v>
      </c>
      <c r="F220">
        <v>996.5</v>
      </c>
      <c r="G220">
        <v>-0.54281482664244096</v>
      </c>
      <c r="H220">
        <f>(Table2[[#This Row],[1Y Return vs Nifty]]-AVERAGE(Table2[1Y Return vs Nifty]))/_xlfn.STDEV.P(Table2[1Y Return vs Nifty])</f>
        <v>-0.40686470803678454</v>
      </c>
      <c r="I220">
        <v>3.02610491346972</v>
      </c>
      <c r="J220">
        <f>(Table2[[#This Row],[1M Return vs Nifty]]-AVERAGE(Table2[1M Return vs Nifty]))/_xlfn.STDEV.P(Table2[1M Return vs Nifty])</f>
        <v>0.59776922784803421</v>
      </c>
      <c r="K220">
        <v>21.129679631685399</v>
      </c>
      <c r="L220">
        <f>(Table2[[#This Row],[6M Return vs Nifty]]-AVERAGE(Table2[6M Return vs Nifty]))/_xlfn.STDEV.P(Table2[6M Return vs Nifty])</f>
        <v>0.23781105702986893</v>
      </c>
      <c r="M220">
        <v>5.6237007222158804</v>
      </c>
      <c r="N220">
        <f>(Table2[[#This Row],[1W Return vs Nifty]]-AVERAGE(Table2[1W Return vs Nifty]))/_xlfn.STDEV.P(Table2[1W Return vs Nifty])</f>
        <v>1.6393165982439046</v>
      </c>
      <c r="O220">
        <v>947.79</v>
      </c>
      <c r="P220">
        <v>933.02943332673703</v>
      </c>
      <c r="Q220">
        <v>856.89219428721697</v>
      </c>
      <c r="R220">
        <v>70.395560638455194</v>
      </c>
      <c r="S220" s="2">
        <f>(Table2[[#This Row],[Close Price]]-Table2[[#This Row],[20D EMA]])/Table2[[#This Row],[20D EMA]]</f>
        <v>5.1393241118813278E-2</v>
      </c>
      <c r="T220" s="2">
        <f>(Table2[[#This Row],[Close Price]]-Table2[[#This Row],[50D EMA]])/Table2[[#This Row],[50D EMA]]</f>
        <v>6.8026328437418376E-2</v>
      </c>
      <c r="U220" s="2">
        <f>(Table2[[#This Row],[Close Price]]-Table2[[#This Row],[200D EMA]])/Table2[[#This Row],[200D EMA]]</f>
        <v>0.16292341865584631</v>
      </c>
      <c r="V220">
        <v>0.53873401464533299</v>
      </c>
      <c r="W220">
        <v>977.55</v>
      </c>
      <c r="X220">
        <v>1004</v>
      </c>
      <c r="Y220">
        <v>977.55</v>
      </c>
      <c r="Z220">
        <v>1004</v>
      </c>
      <c r="AA220">
        <v>893.2</v>
      </c>
      <c r="AB220">
        <v>1022.95</v>
      </c>
      <c r="AC220" s="2">
        <f>(Table2[[#This Row],[Close Price]]/Table2[[#This Row],[Day Low]])-1</f>
        <v>1.9385197688097877E-2</v>
      </c>
      <c r="AD220" s="2">
        <f>(Table2[[#This Row],[Day High]]/Table2[[#This Row],[Close Price]])-1</f>
        <v>7.5263421976918821E-3</v>
      </c>
      <c r="AE220" s="2">
        <f>(Table2[[#This Row],[Close Price]]/Table2[[#This Row],[Current Week Low]])-1</f>
        <v>1.9385197688097877E-2</v>
      </c>
      <c r="AF220" s="2">
        <f>(Table2[[#This Row],[Current Week High]]/Table2[[#This Row],[Close Price]])-1</f>
        <v>7.5263421976918821E-3</v>
      </c>
      <c r="AG220" s="2">
        <f>(Table2[[#This Row],[Close Price]]/Table2[[#This Row],[Current Month Low]])-1</f>
        <v>0.11565158978952073</v>
      </c>
      <c r="AH220" s="2">
        <f>(Table2[[#This Row],[Current Month High]]/Table2[[#This Row],[Close Price]])-1</f>
        <v>2.6542900150526849E-2</v>
      </c>
      <c r="AI220">
        <v>13.1961866532865</v>
      </c>
      <c r="AJ220">
        <v>45.114314839085402</v>
      </c>
      <c r="AK220" t="str">
        <f>IF(AND(Table2[[#This Row],[20D EMA]]&gt;Table2[[#This Row],[50D EMA]],Table2[[#This Row],[50D EMA]]&gt;Table2[[#This Row],[200D EMA]]),"Uptrend","Downtrend/NoTrend")</f>
        <v>Uptrend</v>
      </c>
      <c r="AL220">
        <v>-0.11</v>
      </c>
      <c r="AM220" t="s">
        <v>10438</v>
      </c>
      <c r="AN220">
        <v>5.71</v>
      </c>
      <c r="AO220" t="s">
        <v>10439</v>
      </c>
      <c r="AP220">
        <v>0.16487635277374399</v>
      </c>
      <c r="AQ220">
        <f>(Table2[[#This Row],[Sharpe Ratio]]-AVERAGE(Table2[Sharpe Ratio]))/_xlfn.STDEV.P(Table2[Sharpe Ratio])</f>
        <v>1.1622848837150275</v>
      </c>
      <c r="AR2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3.2303170588000509</v>
      </c>
      <c r="AS220">
        <f>_xlfn.RANK.AVG(Table2[[#This Row],[1Y Return vs Nifty Z-Score]],Table2[1Y Return vs Nifty Z-Score])</f>
        <v>439</v>
      </c>
      <c r="AT220">
        <f>_xlfn.RANK.AVG(Table2[[#This Row],[6M Return vs Nifty Z-Score]],Table2[6M Return vs Nifty Z-Score])</f>
        <v>240</v>
      </c>
      <c r="AU220">
        <f>_xlfn.RANK.AVG(Table2[[#This Row],[Sharpe Ratio Z-Score]],Table2[Sharpe Ratio Z-Score])</f>
        <v>92</v>
      </c>
      <c r="AV220">
        <f>(Table2[[#This Row],[Rank 1Y]]+Table2[[#This Row],[Rank 6M]]+Table2[[#This Row],[Rank Sharpe]])/3</f>
        <v>257</v>
      </c>
    </row>
    <row r="221" spans="1:48" x14ac:dyDescent="0.3">
      <c r="A221" t="s">
        <v>136</v>
      </c>
      <c r="B221" t="s">
        <v>137</v>
      </c>
      <c r="C221" t="s">
        <v>10403</v>
      </c>
      <c r="D221" t="s">
        <v>138</v>
      </c>
      <c r="E221">
        <v>211561.72232999999</v>
      </c>
      <c r="F221">
        <v>503.9</v>
      </c>
      <c r="G221">
        <v>28.993622227196202</v>
      </c>
      <c r="H221">
        <f>(Table2[[#This Row],[1Y Return vs Nifty]]-AVERAGE(Table2[1Y Return vs Nifty]))/_xlfn.STDEV.P(Table2[1Y Return vs Nifty])</f>
        <v>7.5950099131015858E-2</v>
      </c>
      <c r="I221">
        <v>-7.8258377637721397</v>
      </c>
      <c r="J221">
        <f>(Table2[[#This Row],[1M Return vs Nifty]]-AVERAGE(Table2[1M Return vs Nifty]))/_xlfn.STDEV.P(Table2[1M Return vs Nifty])</f>
        <v>-0.45027868208544597</v>
      </c>
      <c r="K221">
        <v>53.482951870815398</v>
      </c>
      <c r="L221">
        <f>(Table2[[#This Row],[6M Return vs Nifty]]-AVERAGE(Table2[6M Return vs Nifty]))/_xlfn.STDEV.P(Table2[6M Return vs Nifty])</f>
        <v>1.2134168575782955</v>
      </c>
      <c r="M221">
        <v>-3.03910518101595</v>
      </c>
      <c r="N221">
        <f>(Table2[[#This Row],[1W Return vs Nifty]]-AVERAGE(Table2[1W Return vs Nifty]))/_xlfn.STDEV.P(Table2[1W Return vs Nifty])</f>
        <v>-1.8157252250280427E-2</v>
      </c>
      <c r="O221">
        <v>503.2</v>
      </c>
      <c r="P221">
        <v>538.68910204296799</v>
      </c>
      <c r="Q221">
        <v>489.48903918772902</v>
      </c>
      <c r="R221">
        <v>55.025845341276401</v>
      </c>
      <c r="S221" s="2">
        <f>(Table2[[#This Row],[Close Price]]-Table2[[#This Row],[20D EMA]])/Table2[[#This Row],[20D EMA]]</f>
        <v>1.3910969793322508E-3</v>
      </c>
      <c r="T221" s="2">
        <f>(Table2[[#This Row],[Close Price]]-Table2[[#This Row],[50D EMA]])/Table2[[#This Row],[50D EMA]]</f>
        <v>-6.4581039250712541E-2</v>
      </c>
      <c r="U221" s="2">
        <f>(Table2[[#This Row],[Close Price]]-Table2[[#This Row],[200D EMA]])/Table2[[#This Row],[200D EMA]]</f>
        <v>2.9440824326086822E-2</v>
      </c>
      <c r="V221">
        <v>0.70218286728731405</v>
      </c>
      <c r="W221">
        <v>498.25</v>
      </c>
      <c r="X221">
        <v>508.05</v>
      </c>
      <c r="Y221">
        <v>498.25</v>
      </c>
      <c r="Z221">
        <v>508.05</v>
      </c>
      <c r="AA221">
        <v>475.4</v>
      </c>
      <c r="AB221">
        <v>508.4</v>
      </c>
      <c r="AC221" s="2">
        <f>(Table2[[#This Row],[Close Price]]/Table2[[#This Row],[Day Low]])-1</f>
        <v>1.1339688911189194E-2</v>
      </c>
      <c r="AD221" s="2">
        <f>(Table2[[#This Row],[Day High]]/Table2[[#This Row],[Close Price]])-1</f>
        <v>8.235761063703162E-3</v>
      </c>
      <c r="AE221" s="2">
        <f>(Table2[[#This Row],[Close Price]]/Table2[[#This Row],[Current Week Low]])-1</f>
        <v>1.1339688911189194E-2</v>
      </c>
      <c r="AF221" s="2">
        <f>(Table2[[#This Row],[Current Week High]]/Table2[[#This Row],[Close Price]])-1</f>
        <v>8.235761063703162E-3</v>
      </c>
      <c r="AG221" s="2">
        <f>(Table2[[#This Row],[Close Price]]/Table2[[#This Row],[Current Month Low]])-1</f>
        <v>5.9949516196886821E-2</v>
      </c>
      <c r="AH221" s="2">
        <f>(Table2[[#This Row],[Current Month High]]/Table2[[#This Row],[Close Price]])-1</f>
        <v>8.9303433220877526E-3</v>
      </c>
      <c r="AI221">
        <v>60.289740027783303</v>
      </c>
      <c r="AJ221">
        <v>77.055516514406094</v>
      </c>
      <c r="AK221" t="str">
        <f>IF(AND(Table2[[#This Row],[20D EMA]]&gt;Table2[[#This Row],[50D EMA]],Table2[[#This Row],[50D EMA]]&gt;Table2[[#This Row],[200D EMA]]),"Uptrend","Downtrend/NoTrend")</f>
        <v>Downtrend/NoTrend</v>
      </c>
      <c r="AL221">
        <v>-0.23</v>
      </c>
      <c r="AM221" t="s">
        <v>10438</v>
      </c>
      <c r="AN221">
        <v>1.65</v>
      </c>
      <c r="AO221" t="s">
        <v>10439</v>
      </c>
      <c r="AP221">
        <v>3.7298464852878001E-2</v>
      </c>
      <c r="AQ221">
        <f>(Table2[[#This Row],[Sharpe Ratio]]-AVERAGE(Table2[Sharpe Ratio]))/_xlfn.STDEV.P(Table2[Sharpe Ratio])</f>
        <v>-0.31453105717952867</v>
      </c>
      <c r="AR2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1">
        <f>_xlfn.RANK.AVG(Table2[[#This Row],[1Y Return vs Nifty Z-Score]],Table2[1Y Return vs Nifty Z-Score])</f>
        <v>279</v>
      </c>
      <c r="AT221">
        <f>_xlfn.RANK.AVG(Table2[[#This Row],[6M Return vs Nifty Z-Score]],Table2[6M Return vs Nifty Z-Score])</f>
        <v>80</v>
      </c>
      <c r="AU221">
        <f>_xlfn.RANK.AVG(Table2[[#This Row],[Sharpe Ratio Z-Score]],Table2[Sharpe Ratio Z-Score])</f>
        <v>418</v>
      </c>
      <c r="AV221">
        <f>(Table2[[#This Row],[Rank 1Y]]+Table2[[#This Row],[Rank 6M]]+Table2[[#This Row],[Rank Sharpe]])/3</f>
        <v>259</v>
      </c>
    </row>
    <row r="222" spans="1:48" x14ac:dyDescent="0.3">
      <c r="A222" t="s">
        <v>697</v>
      </c>
      <c r="B222" t="s">
        <v>698</v>
      </c>
      <c r="C222" t="s">
        <v>10395</v>
      </c>
      <c r="D222" t="s">
        <v>569</v>
      </c>
      <c r="E222">
        <v>26202.083092569999</v>
      </c>
      <c r="F222">
        <v>1013.35</v>
      </c>
      <c r="G222">
        <v>21.7185086788135</v>
      </c>
      <c r="H222">
        <f>(Table2[[#This Row],[1Y Return vs Nifty]]-AVERAGE(Table2[1Y Return vs Nifty]))/_xlfn.STDEV.P(Table2[1Y Return vs Nifty])</f>
        <v>-4.297191365555169E-2</v>
      </c>
      <c r="I222">
        <v>12.029754045298599</v>
      </c>
      <c r="J222">
        <f>(Table2[[#This Row],[1M Return vs Nifty]]-AVERAGE(Table2[1M Return vs Nifty]))/_xlfn.STDEV.P(Table2[1M Return vs Nifty])</f>
        <v>1.4673145189576975</v>
      </c>
      <c r="K222">
        <v>43.818915128689497</v>
      </c>
      <c r="L222">
        <f>(Table2[[#This Row],[6M Return vs Nifty]]-AVERAGE(Table2[6M Return vs Nifty]))/_xlfn.STDEV.P(Table2[6M Return vs Nifty])</f>
        <v>0.92199995753045405</v>
      </c>
      <c r="M222">
        <v>-14.405877799449099</v>
      </c>
      <c r="N222">
        <f>(Table2[[#This Row],[1W Return vs Nifty]]-AVERAGE(Table2[1W Return vs Nifty]))/_xlfn.STDEV.P(Table2[1W Return vs Nifty])</f>
        <v>-2.1929870464325076</v>
      </c>
      <c r="O222">
        <v>1012.1</v>
      </c>
      <c r="P222">
        <v>931.54763041640501</v>
      </c>
      <c r="Q222">
        <v>802.10955930990201</v>
      </c>
      <c r="R222">
        <v>43.679101810713597</v>
      </c>
      <c r="S222" s="2">
        <f>(Table2[[#This Row],[Close Price]]-Table2[[#This Row],[20D EMA]])/Table2[[#This Row],[20D EMA]]</f>
        <v>1.2350558245232683E-3</v>
      </c>
      <c r="T222" s="2">
        <f>(Table2[[#This Row],[Close Price]]-Table2[[#This Row],[50D EMA]])/Table2[[#This Row],[50D EMA]]</f>
        <v>8.7813405254467847E-2</v>
      </c>
      <c r="U222" s="2">
        <f>(Table2[[#This Row],[Close Price]]-Table2[[#This Row],[200D EMA]])/Table2[[#This Row],[200D EMA]]</f>
        <v>0.26335609423710088</v>
      </c>
      <c r="V222">
        <v>1.52312633570256</v>
      </c>
      <c r="W222">
        <v>1000.95</v>
      </c>
      <c r="X222">
        <v>1023.65</v>
      </c>
      <c r="Y222">
        <v>1000.95</v>
      </c>
      <c r="Z222">
        <v>1023.65</v>
      </c>
      <c r="AA222">
        <v>951</v>
      </c>
      <c r="AB222">
        <v>1202.2</v>
      </c>
      <c r="AC222" s="2">
        <f>(Table2[[#This Row],[Close Price]]/Table2[[#This Row],[Day Low]])-1</f>
        <v>1.2388231180378684E-2</v>
      </c>
      <c r="AD222" s="2">
        <f>(Table2[[#This Row],[Day High]]/Table2[[#This Row],[Close Price]])-1</f>
        <v>1.0164306508116505E-2</v>
      </c>
      <c r="AE222" s="2">
        <f>(Table2[[#This Row],[Close Price]]/Table2[[#This Row],[Current Week Low]])-1</f>
        <v>1.2388231180378684E-2</v>
      </c>
      <c r="AF222" s="2">
        <f>(Table2[[#This Row],[Current Week High]]/Table2[[#This Row],[Close Price]])-1</f>
        <v>1.0164306508116505E-2</v>
      </c>
      <c r="AG222" s="2">
        <f>(Table2[[#This Row],[Close Price]]/Table2[[#This Row],[Current Month Low]])-1</f>
        <v>6.5562565720294508E-2</v>
      </c>
      <c r="AH222" s="2">
        <f>(Table2[[#This Row],[Current Month High]]/Table2[[#This Row],[Close Price]])-1</f>
        <v>0.18636206641338138</v>
      </c>
      <c r="AI222">
        <v>18.636206641338099</v>
      </c>
      <c r="AJ222">
        <v>67.773178807947005</v>
      </c>
      <c r="AK222" t="str">
        <f>IF(AND(Table2[[#This Row],[20D EMA]]&gt;Table2[[#This Row],[50D EMA]],Table2[[#This Row],[50D EMA]]&gt;Table2[[#This Row],[200D EMA]]),"Uptrend","Downtrend/NoTrend")</f>
        <v>Uptrend</v>
      </c>
      <c r="AL222">
        <v>0.2</v>
      </c>
      <c r="AM222" t="s">
        <v>10439</v>
      </c>
      <c r="AN222">
        <v>-2.38</v>
      </c>
      <c r="AO222" t="s">
        <v>10438</v>
      </c>
      <c r="AP222">
        <v>6.2213484325385003E-2</v>
      </c>
      <c r="AQ222">
        <f>(Table2[[#This Row],[Sharpe Ratio]]-AVERAGE(Table2[Sharpe Ratio]))/_xlfn.STDEV.P(Table2[Sharpe Ratio])</f>
        <v>-2.6119808770088342E-2</v>
      </c>
      <c r="AR2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0.12723570763000369</v>
      </c>
      <c r="AS222">
        <f>_xlfn.RANK.AVG(Table2[[#This Row],[1Y Return vs Nifty Z-Score]],Table2[1Y Return vs Nifty Z-Score])</f>
        <v>306</v>
      </c>
      <c r="AT222">
        <f>_xlfn.RANK.AVG(Table2[[#This Row],[6M Return vs Nifty Z-Score]],Table2[6M Return vs Nifty Z-Score])</f>
        <v>116</v>
      </c>
      <c r="AU222">
        <f>_xlfn.RANK.AVG(Table2[[#This Row],[Sharpe Ratio Z-Score]],Table2[Sharpe Ratio Z-Score])</f>
        <v>355</v>
      </c>
      <c r="AV222">
        <f>(Table2[[#This Row],[Rank 1Y]]+Table2[[#This Row],[Rank 6M]]+Table2[[#This Row],[Rank Sharpe]])/3</f>
        <v>259</v>
      </c>
    </row>
    <row r="223" spans="1:48" x14ac:dyDescent="0.3">
      <c r="A223" t="s">
        <v>1658</v>
      </c>
      <c r="B223" t="s">
        <v>1659</v>
      </c>
      <c r="C223" t="s">
        <v>10406</v>
      </c>
      <c r="D223" t="s">
        <v>1414</v>
      </c>
      <c r="E223">
        <v>5371.8124435399995</v>
      </c>
      <c r="F223">
        <v>740.15</v>
      </c>
      <c r="G223">
        <v>34.801514801222801</v>
      </c>
      <c r="H223">
        <f>(Table2[[#This Row],[1Y Return vs Nifty]]-AVERAGE(Table2[1Y Return vs Nifty]))/_xlfn.STDEV.P(Table2[1Y Return vs Nifty])</f>
        <v>0.17088831148440864</v>
      </c>
      <c r="I223">
        <v>-6.96032769507576</v>
      </c>
      <c r="J223">
        <f>(Table2[[#This Row],[1M Return vs Nifty]]-AVERAGE(Table2[1M Return vs Nifty]))/_xlfn.STDEV.P(Table2[1M Return vs Nifty])</f>
        <v>-0.36669032878295948</v>
      </c>
      <c r="K223">
        <v>59.596166330109803</v>
      </c>
      <c r="L223">
        <f>(Table2[[#This Row],[6M Return vs Nifty]]-AVERAGE(Table2[6M Return vs Nifty]))/_xlfn.STDEV.P(Table2[6M Return vs Nifty])</f>
        <v>1.3977594935380302</v>
      </c>
      <c r="M223">
        <v>-4.3575306058835297</v>
      </c>
      <c r="N223">
        <f>(Table2[[#This Row],[1W Return vs Nifty]]-AVERAGE(Table2[1W Return vs Nifty]))/_xlfn.STDEV.P(Table2[1W Return vs Nifty])</f>
        <v>-0.27041451045913012</v>
      </c>
      <c r="O223">
        <v>742.94</v>
      </c>
      <c r="P223">
        <v>683.89736217605798</v>
      </c>
      <c r="Q223">
        <v>547.83416924372295</v>
      </c>
      <c r="R223">
        <v>45.347217801928203</v>
      </c>
      <c r="S223" s="2">
        <f>(Table2[[#This Row],[Close Price]]-Table2[[#This Row],[20D EMA]])/Table2[[#This Row],[20D EMA]]</f>
        <v>-3.7553503647671104E-3</v>
      </c>
      <c r="T223" s="2">
        <f>(Table2[[#This Row],[Close Price]]-Table2[[#This Row],[50D EMA]])/Table2[[#This Row],[50D EMA]]</f>
        <v>8.2253041077618147E-2</v>
      </c>
      <c r="U223" s="2">
        <f>(Table2[[#This Row],[Close Price]]-Table2[[#This Row],[200D EMA]])/Table2[[#This Row],[200D EMA]]</f>
        <v>0.35104752779799442</v>
      </c>
      <c r="V223">
        <v>0.19109604275334199</v>
      </c>
      <c r="W223">
        <v>752.65</v>
      </c>
      <c r="X223">
        <v>737.5</v>
      </c>
      <c r="Y223">
        <v>749.7</v>
      </c>
      <c r="Z223">
        <v>737.5</v>
      </c>
      <c r="AA223">
        <v>749.7</v>
      </c>
      <c r="AB223">
        <v>715</v>
      </c>
      <c r="AC223" s="2">
        <f>(Table2[[#This Row],[Close Price]]/Table2[[#This Row],[Day Low]])-1</f>
        <v>-1.6607985119245328E-2</v>
      </c>
      <c r="AD223" s="2">
        <f>(Table2[[#This Row],[Day High]]/Table2[[#This Row],[Close Price]])-1</f>
        <v>-3.5803553333783045E-3</v>
      </c>
      <c r="AE223" s="2">
        <f>(Table2[[#This Row],[Close Price]]/Table2[[#This Row],[Current Week Low]])-1</f>
        <v>-1.2738428704815341E-2</v>
      </c>
      <c r="AF223" s="2">
        <f>(Table2[[#This Row],[Current Week High]]/Table2[[#This Row],[Close Price]])-1</f>
        <v>-3.5803553333783045E-3</v>
      </c>
      <c r="AG223" s="2">
        <f>(Table2[[#This Row],[Close Price]]/Table2[[#This Row],[Current Month Low]])-1</f>
        <v>-1.2738428704815341E-2</v>
      </c>
      <c r="AH223" s="2">
        <f>(Table2[[#This Row],[Current Month High]]/Table2[[#This Row],[Close Price]])-1</f>
        <v>-3.3979598729987126E-2</v>
      </c>
      <c r="AI223">
        <v>16.165642099574399</v>
      </c>
      <c r="AJ223">
        <v>97.373333333333306</v>
      </c>
      <c r="AK223" t="str">
        <f>IF(AND(Table2[[#This Row],[20D EMA]]&gt;Table2[[#This Row],[50D EMA]],Table2[[#This Row],[50D EMA]]&gt;Table2[[#This Row],[200D EMA]]),"Uptrend","Downtrend/NoTrend")</f>
        <v>Uptrend</v>
      </c>
      <c r="AL223">
        <v>0.13</v>
      </c>
      <c r="AM223" t="s">
        <v>10439</v>
      </c>
      <c r="AN223">
        <v>-7.21</v>
      </c>
      <c r="AO223" t="s">
        <v>10438</v>
      </c>
      <c r="AP223">
        <v>2.5846435506089002E-2</v>
      </c>
      <c r="AQ223">
        <f>(Table2[[#This Row],[Sharpe Ratio]]-AVERAGE(Table2[Sharpe Ratio]))/_xlfn.STDEV.P(Table2[Sharpe Ratio])</f>
        <v>-0.44709744286401948</v>
      </c>
      <c r="AR2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0.4844455229163297</v>
      </c>
      <c r="AS223">
        <f>_xlfn.RANK.AVG(Table2[[#This Row],[1Y Return vs Nifty Z-Score]],Table2[1Y Return vs Nifty Z-Score])</f>
        <v>256</v>
      </c>
      <c r="AT223">
        <f>_xlfn.RANK.AVG(Table2[[#This Row],[6M Return vs Nifty Z-Score]],Table2[6M Return vs Nifty Z-Score])</f>
        <v>64</v>
      </c>
      <c r="AU223">
        <f>_xlfn.RANK.AVG(Table2[[#This Row],[Sharpe Ratio Z-Score]],Table2[Sharpe Ratio Z-Score])</f>
        <v>459</v>
      </c>
      <c r="AV223">
        <f>(Table2[[#This Row],[Rank 1Y]]+Table2[[#This Row],[Rank 6M]]+Table2[[#This Row],[Rank Sharpe]])/3</f>
        <v>259.66666666666669</v>
      </c>
    </row>
    <row r="224" spans="1:48" x14ac:dyDescent="0.3">
      <c r="A224" t="s">
        <v>999</v>
      </c>
      <c r="B224" t="s">
        <v>1000</v>
      </c>
      <c r="C224" t="s">
        <v>10408</v>
      </c>
      <c r="D224" t="s">
        <v>1001</v>
      </c>
      <c r="E224">
        <v>14805.179940645001</v>
      </c>
      <c r="F224">
        <v>828.15</v>
      </c>
      <c r="G224">
        <v>23.328807682503601</v>
      </c>
      <c r="H224">
        <f>(Table2[[#This Row],[1Y Return vs Nifty]]-AVERAGE(Table2[1Y Return vs Nifty]))/_xlfn.STDEV.P(Table2[1Y Return vs Nifty])</f>
        <v>-1.6649300622301813E-2</v>
      </c>
      <c r="I224">
        <v>-1.9875634722787501</v>
      </c>
      <c r="J224">
        <f>(Table2[[#This Row],[1M Return vs Nifty]]-AVERAGE(Table2[1M Return vs Nifty]))/_xlfn.STDEV.P(Table2[1M Return vs Nifty])</f>
        <v>0.11356424915764228</v>
      </c>
      <c r="K224">
        <v>32.951853056944302</v>
      </c>
      <c r="L224">
        <f>(Table2[[#This Row],[6M Return vs Nifty]]-AVERAGE(Table2[6M Return vs Nifty]))/_xlfn.STDEV.P(Table2[6M Return vs Nifty])</f>
        <v>0.59430609356043651</v>
      </c>
      <c r="M224">
        <v>-0.77068984519874795</v>
      </c>
      <c r="N224">
        <f>(Table2[[#This Row],[1W Return vs Nifty]]-AVERAGE(Table2[1W Return vs Nifty]))/_xlfn.STDEV.P(Table2[1W Return vs Nifty])</f>
        <v>0.415863680825724</v>
      </c>
      <c r="O224">
        <v>819.93</v>
      </c>
      <c r="P224">
        <v>797.85700232750105</v>
      </c>
      <c r="Q224">
        <v>690.56759733804097</v>
      </c>
      <c r="R224">
        <v>58.086522923910003</v>
      </c>
      <c r="S224" s="2">
        <f>(Table2[[#This Row],[Close Price]]-Table2[[#This Row],[20D EMA]])/Table2[[#This Row],[20D EMA]]</f>
        <v>1.0025246057590316E-2</v>
      </c>
      <c r="T224" s="2">
        <f>(Table2[[#This Row],[Close Price]]-Table2[[#This Row],[50D EMA]])/Table2[[#This Row],[50D EMA]]</f>
        <v>3.7967953635962927E-2</v>
      </c>
      <c r="U224" s="2">
        <f>(Table2[[#This Row],[Close Price]]-Table2[[#This Row],[200D EMA]])/Table2[[#This Row],[200D EMA]]</f>
        <v>0.19923089816594855</v>
      </c>
      <c r="V224">
        <v>0.59184027661088501</v>
      </c>
      <c r="W224">
        <v>825.95</v>
      </c>
      <c r="X224">
        <v>838.7</v>
      </c>
      <c r="Y224">
        <v>825.95</v>
      </c>
      <c r="Z224">
        <v>838.7</v>
      </c>
      <c r="AA224">
        <v>788.1</v>
      </c>
      <c r="AB224">
        <v>862.55</v>
      </c>
      <c r="AC224" s="2">
        <f>(Table2[[#This Row],[Close Price]]/Table2[[#This Row],[Day Low]])-1</f>
        <v>2.6635994914945282E-3</v>
      </c>
      <c r="AD224" s="2">
        <f>(Table2[[#This Row],[Day High]]/Table2[[#This Row],[Close Price]])-1</f>
        <v>1.2739238060737845E-2</v>
      </c>
      <c r="AE224" s="2">
        <f>(Table2[[#This Row],[Close Price]]/Table2[[#This Row],[Current Week Low]])-1</f>
        <v>2.6635994914945282E-3</v>
      </c>
      <c r="AF224" s="2">
        <f>(Table2[[#This Row],[Current Week High]]/Table2[[#This Row],[Close Price]])-1</f>
        <v>1.2739238060737845E-2</v>
      </c>
      <c r="AG224" s="2">
        <f>(Table2[[#This Row],[Close Price]]/Table2[[#This Row],[Current Month Low]])-1</f>
        <v>5.0818424057860634E-2</v>
      </c>
      <c r="AH224" s="2">
        <f>(Table2[[#This Row],[Current Month High]]/Table2[[#This Row],[Close Price]])-1</f>
        <v>4.153836865302174E-2</v>
      </c>
      <c r="AI224">
        <v>5.6571877075409098</v>
      </c>
      <c r="AJ224">
        <v>82.935719019217998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-0.06</v>
      </c>
      <c r="AM224" t="s">
        <v>10438</v>
      </c>
      <c r="AN224">
        <v>-1.17</v>
      </c>
      <c r="AO224" t="s">
        <v>10438</v>
      </c>
      <c r="AP224">
        <v>7.4672487676157001E-2</v>
      </c>
      <c r="AQ224">
        <f>(Table2[[#This Row],[Sharpe Ratio]]-AVERAGE(Table2[Sharpe Ratio]))/_xlfn.STDEV.P(Table2[Sharpe Ratio])</f>
        <v>0.11810310521553678</v>
      </c>
      <c r="AR2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1.2251878281370376</v>
      </c>
      <c r="AS224">
        <f>_xlfn.RANK.AVG(Table2[[#This Row],[1Y Return vs Nifty Z-Score]],Table2[1Y Return vs Nifty Z-Score])</f>
        <v>301</v>
      </c>
      <c r="AT224">
        <f>_xlfn.RANK.AVG(Table2[[#This Row],[6M Return vs Nifty Z-Score]],Table2[6M Return vs Nifty Z-Score])</f>
        <v>156</v>
      </c>
      <c r="AU224">
        <f>_xlfn.RANK.AVG(Table2[[#This Row],[Sharpe Ratio Z-Score]],Table2[Sharpe Ratio Z-Score])</f>
        <v>323</v>
      </c>
      <c r="AV224">
        <f>(Table2[[#This Row],[Rank 1Y]]+Table2[[#This Row],[Rank 6M]]+Table2[[#This Row],[Rank Sharpe]])/3</f>
        <v>260</v>
      </c>
    </row>
    <row r="225" spans="1:48" x14ac:dyDescent="0.3">
      <c r="A225" t="s">
        <v>1448</v>
      </c>
      <c r="B225" t="s">
        <v>1449</v>
      </c>
      <c r="C225" t="s">
        <v>10404</v>
      </c>
      <c r="D225" t="s">
        <v>197</v>
      </c>
      <c r="E225">
        <v>7584.91601722</v>
      </c>
      <c r="F225">
        <v>1887.2</v>
      </c>
      <c r="G225">
        <v>76.078918716418201</v>
      </c>
      <c r="H225">
        <f>(Table2[[#This Row],[1Y Return vs Nifty]]-AVERAGE(Table2[1Y Return vs Nifty]))/_xlfn.STDEV.P(Table2[1Y Return vs Nifty])</f>
        <v>0.84562581538088488</v>
      </c>
      <c r="I225">
        <v>-12.0990529801497</v>
      </c>
      <c r="J225">
        <f>(Table2[[#This Row],[1M Return vs Nifty]]-AVERAGE(Table2[1M Return vs Nifty]))/_xlfn.STDEV.P(Table2[1M Return vs Nifty])</f>
        <v>-0.86297292581865326</v>
      </c>
      <c r="K225">
        <v>20.888140587001502</v>
      </c>
      <c r="L225">
        <f>(Table2[[#This Row],[6M Return vs Nifty]]-AVERAGE(Table2[6M Return vs Nifty]))/_xlfn.STDEV.P(Table2[6M Return vs Nifty])</f>
        <v>0.23052750032157621</v>
      </c>
      <c r="M225">
        <v>-6.1901841350652003</v>
      </c>
      <c r="N225">
        <f>(Table2[[#This Row],[1W Return vs Nifty]]-AVERAGE(Table2[1W Return vs Nifty]))/_xlfn.STDEV.P(Table2[1W Return vs Nifty])</f>
        <v>-0.62106017141077097</v>
      </c>
      <c r="O225">
        <v>1922.5</v>
      </c>
      <c r="P225">
        <v>1871.68458602854</v>
      </c>
      <c r="Q225">
        <v>1534.97099044267</v>
      </c>
      <c r="R225">
        <v>34.600103757653201</v>
      </c>
      <c r="S225" s="2">
        <f>(Table2[[#This Row],[Close Price]]-Table2[[#This Row],[20D EMA]])/Table2[[#This Row],[20D EMA]]</f>
        <v>-1.8361508452535737E-2</v>
      </c>
      <c r="T225" s="2">
        <f>(Table2[[#This Row],[Close Price]]-Table2[[#This Row],[50D EMA]])/Table2[[#This Row],[50D EMA]]</f>
        <v>8.2895451975600314E-3</v>
      </c>
      <c r="U225" s="2">
        <f>(Table2[[#This Row],[Close Price]]-Table2[[#This Row],[200D EMA]])/Table2[[#This Row],[200D EMA]]</f>
        <v>0.22946948948901688</v>
      </c>
      <c r="V225">
        <v>0.43107599875172298</v>
      </c>
      <c r="W225">
        <v>1857.55</v>
      </c>
      <c r="X225">
        <v>1899.45</v>
      </c>
      <c r="Y225">
        <v>1857.55</v>
      </c>
      <c r="Z225">
        <v>1899.45</v>
      </c>
      <c r="AA225">
        <v>1830.05</v>
      </c>
      <c r="AB225">
        <v>2015</v>
      </c>
      <c r="AC225" s="2">
        <f>(Table2[[#This Row],[Close Price]]/Table2[[#This Row],[Day Low]])-1</f>
        <v>1.5961885278996668E-2</v>
      </c>
      <c r="AD225" s="2">
        <f>(Table2[[#This Row],[Day High]]/Table2[[#This Row],[Close Price]])-1</f>
        <v>6.4910979228487431E-3</v>
      </c>
      <c r="AE225" s="2">
        <f>(Table2[[#This Row],[Close Price]]/Table2[[#This Row],[Current Week Low]])-1</f>
        <v>1.5961885278996668E-2</v>
      </c>
      <c r="AF225" s="2">
        <f>(Table2[[#This Row],[Current Week High]]/Table2[[#This Row],[Close Price]])-1</f>
        <v>6.4910979228487431E-3</v>
      </c>
      <c r="AG225" s="2">
        <f>(Table2[[#This Row],[Close Price]]/Table2[[#This Row],[Current Month Low]])-1</f>
        <v>3.1228654954782664E-2</v>
      </c>
      <c r="AH225" s="2">
        <f>(Table2[[#This Row],[Current Month High]]/Table2[[#This Row],[Close Price]])-1</f>
        <v>6.7719372615514972E-2</v>
      </c>
      <c r="AI225">
        <v>15.0911403136922</v>
      </c>
      <c r="AJ225">
        <v>122.023529411764</v>
      </c>
      <c r="AK225" t="str">
        <f>IF(AND(Table2[[#This Row],[20D EMA]]&gt;Table2[[#This Row],[50D EMA]],Table2[[#This Row],[50D EMA]]&gt;Table2[[#This Row],[200D EMA]]),"Uptrend","Downtrend/NoTrend")</f>
        <v>Uptrend</v>
      </c>
      <c r="AL225">
        <v>-0.04</v>
      </c>
      <c r="AM225" t="s">
        <v>10438</v>
      </c>
      <c r="AN225">
        <v>-1.05</v>
      </c>
      <c r="AO225" t="s">
        <v>10438</v>
      </c>
      <c r="AP225">
        <v>3.6096275245057E-2</v>
      </c>
      <c r="AQ225">
        <f>(Table2[[#This Row],[Sharpe Ratio]]-AVERAGE(Table2[Sharpe Ratio]))/_xlfn.STDEV.P(Table2[Sharpe Ratio])</f>
        <v>-0.32844736200116897</v>
      </c>
      <c r="AR2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-0.73632714352813211</v>
      </c>
      <c r="AS225">
        <f>_xlfn.RANK.AVG(Table2[[#This Row],[1Y Return vs Nifty Z-Score]],Table2[1Y Return vs Nifty Z-Score])</f>
        <v>115</v>
      </c>
      <c r="AT225">
        <f>_xlfn.RANK.AVG(Table2[[#This Row],[6M Return vs Nifty Z-Score]],Table2[6M Return vs Nifty Z-Score])</f>
        <v>245</v>
      </c>
      <c r="AU225">
        <f>_xlfn.RANK.AVG(Table2[[#This Row],[Sharpe Ratio Z-Score]],Table2[Sharpe Ratio Z-Score])</f>
        <v>420</v>
      </c>
      <c r="AV225">
        <f>(Table2[[#This Row],[Rank 1Y]]+Table2[[#This Row],[Rank 6M]]+Table2[[#This Row],[Rank Sharpe]])/3</f>
        <v>260</v>
      </c>
    </row>
    <row r="226" spans="1:48" x14ac:dyDescent="0.3">
      <c r="A226" t="s">
        <v>900</v>
      </c>
      <c r="B226" t="s">
        <v>901</v>
      </c>
      <c r="C226" t="s">
        <v>10405</v>
      </c>
      <c r="D226" t="s">
        <v>462</v>
      </c>
      <c r="E226">
        <v>17470.417491569999</v>
      </c>
      <c r="F226">
        <v>1239.1500000000001</v>
      </c>
      <c r="G226">
        <v>18.7589673287629</v>
      </c>
      <c r="H226">
        <f>(Table2[[#This Row],[1Y Return vs Nifty]]-AVERAGE(Table2[1Y Return vs Nifty]))/_xlfn.STDEV.P(Table2[1Y Return vs Nifty])</f>
        <v>-9.1349799709486104E-2</v>
      </c>
      <c r="I226">
        <v>-15.6282980663602</v>
      </c>
      <c r="J226">
        <f>(Table2[[#This Row],[1M Return vs Nifty]]-AVERAGE(Table2[1M Return vs Nifty]))/_xlfn.STDEV.P(Table2[1M Return vs Nifty])</f>
        <v>-1.2038167771230739</v>
      </c>
      <c r="K226">
        <v>10.345724213156201</v>
      </c>
      <c r="L226">
        <f>(Table2[[#This Row],[6M Return vs Nifty]]-AVERAGE(Table2[6M Return vs Nifty]))/_xlfn.STDEV.P(Table2[6M Return vs Nifty])</f>
        <v>-8.7376744111560031E-2</v>
      </c>
      <c r="M226">
        <v>-6.3764706432120297</v>
      </c>
      <c r="N226">
        <f>(Table2[[#This Row],[1W Return vs Nifty]]-AVERAGE(Table2[1W Return vs Nifty]))/_xlfn.STDEV.P(Table2[1W Return vs Nifty])</f>
        <v>-0.65670278183080255</v>
      </c>
      <c r="O226">
        <v>1274.3499999999999</v>
      </c>
      <c r="P226">
        <v>1282.8026649133101</v>
      </c>
      <c r="Q226">
        <v>1119.87473603934</v>
      </c>
      <c r="R226">
        <v>30.078351380099502</v>
      </c>
      <c r="S226" s="2">
        <f>(Table2[[#This Row],[Close Price]]-Table2[[#This Row],[20D EMA]])/Table2[[#This Row],[20D EMA]]</f>
        <v>-2.7621924902891528E-2</v>
      </c>
      <c r="T226" s="2">
        <f>(Table2[[#This Row],[Close Price]]-Table2[[#This Row],[50D EMA]])/Table2[[#This Row],[50D EMA]]</f>
        <v>-3.4029134883548105E-2</v>
      </c>
      <c r="U226" s="2">
        <f>(Table2[[#This Row],[Close Price]]-Table2[[#This Row],[200D EMA]])/Table2[[#This Row],[200D EMA]]</f>
        <v>0.10650768351333728</v>
      </c>
      <c r="V226">
        <v>0.34652657702030698</v>
      </c>
      <c r="W226">
        <v>1222.9000000000001</v>
      </c>
      <c r="X226">
        <v>1244.3</v>
      </c>
      <c r="Y226">
        <v>1222.9000000000001</v>
      </c>
      <c r="Z226">
        <v>1244.3</v>
      </c>
      <c r="AA226">
        <v>1183.05</v>
      </c>
      <c r="AB226">
        <v>1349.4</v>
      </c>
      <c r="AC226" s="2">
        <f>(Table2[[#This Row],[Close Price]]/Table2[[#This Row],[Day Low]])-1</f>
        <v>1.3288085697931162E-2</v>
      </c>
      <c r="AD226" s="2">
        <f>(Table2[[#This Row],[Day High]]/Table2[[#This Row],[Close Price]])-1</f>
        <v>4.1560747286444322E-3</v>
      </c>
      <c r="AE226" s="2">
        <f>(Table2[[#This Row],[Close Price]]/Table2[[#This Row],[Current Week Low]])-1</f>
        <v>1.3288085697931162E-2</v>
      </c>
      <c r="AF226" s="2">
        <f>(Table2[[#This Row],[Current Week High]]/Table2[[#This Row],[Close Price]])-1</f>
        <v>4.1560747286444322E-3</v>
      </c>
      <c r="AG226" s="2">
        <f>(Table2[[#This Row],[Close Price]]/Table2[[#This Row],[Current Month Low]])-1</f>
        <v>4.7419804741980487E-2</v>
      </c>
      <c r="AH226" s="2">
        <f>(Table2[[#This Row],[Current Month High]]/Table2[[#This Row],[Close Price]])-1</f>
        <v>8.8972279385062247E-2</v>
      </c>
      <c r="AI226">
        <v>24.577331235120798</v>
      </c>
      <c r="AJ226">
        <v>70.329896907216494</v>
      </c>
      <c r="AK226" t="str">
        <f>IF(AND(Table2[[#This Row],[20D EMA]]&gt;Table2[[#This Row],[50D EMA]],Table2[[#This Row],[50D EMA]]&gt;Table2[[#This Row],[200D EMA]]),"Uptrend","Downtrend/NoTrend")</f>
        <v>Downtrend/NoTrend</v>
      </c>
      <c r="AL226">
        <v>-0.04</v>
      </c>
      <c r="AM226" t="s">
        <v>10438</v>
      </c>
      <c r="AN226">
        <v>-6.97</v>
      </c>
      <c r="AO226" t="s">
        <v>10438</v>
      </c>
      <c r="AP226">
        <v>0.14855187555830399</v>
      </c>
      <c r="AQ226">
        <f>(Table2[[#This Row],[Sharpe Ratio]]-AVERAGE(Table2[Sharpe Ratio]))/_xlfn.STDEV.P(Table2[Sharpe Ratio])</f>
        <v>0.97331602264181682</v>
      </c>
      <c r="AR2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6">
        <f>_xlfn.RANK.AVG(Table2[[#This Row],[1Y Return vs Nifty Z-Score]],Table2[1Y Return vs Nifty Z-Score])</f>
        <v>320</v>
      </c>
      <c r="AT226">
        <f>_xlfn.RANK.AVG(Table2[[#This Row],[6M Return vs Nifty Z-Score]],Table2[6M Return vs Nifty Z-Score])</f>
        <v>342</v>
      </c>
      <c r="AU226">
        <f>_xlfn.RANK.AVG(Table2[[#This Row],[Sharpe Ratio Z-Score]],Table2[Sharpe Ratio Z-Score])</f>
        <v>121</v>
      </c>
      <c r="AV226">
        <f>(Table2[[#This Row],[Rank 1Y]]+Table2[[#This Row],[Rank 6M]]+Table2[[#This Row],[Rank Sharpe]])/3</f>
        <v>261</v>
      </c>
    </row>
    <row r="227" spans="1:48" x14ac:dyDescent="0.3">
      <c r="A227" t="s">
        <v>237</v>
      </c>
      <c r="B227" t="s">
        <v>238</v>
      </c>
      <c r="C227" t="s">
        <v>10397</v>
      </c>
      <c r="D227" t="s">
        <v>239</v>
      </c>
      <c r="E227">
        <v>114495.934524995</v>
      </c>
      <c r="F227">
        <v>1628.25</v>
      </c>
      <c r="G227">
        <v>28.111191824203399</v>
      </c>
      <c r="H227">
        <f>(Table2[[#This Row],[1Y Return vs Nifty]]-AVERAGE(Table2[1Y Return vs Nifty]))/_xlfn.STDEV.P(Table2[1Y Return vs Nifty])</f>
        <v>6.1525527064880216E-2</v>
      </c>
      <c r="I227">
        <v>3.54509370322035</v>
      </c>
      <c r="J227">
        <f>(Table2[[#This Row],[1M Return vs Nifty]]-AVERAGE(Table2[1M Return vs Nifty]))/_xlfn.STDEV.P(Table2[1M Return vs Nifty])</f>
        <v>0.64789160063919782</v>
      </c>
      <c r="K227">
        <v>27.209844862698201</v>
      </c>
      <c r="L227">
        <f>(Table2[[#This Row],[6M Return vs Nifty]]-AVERAGE(Table2[6M Return vs Nifty]))/_xlfn.STDEV.P(Table2[6M Return vs Nifty])</f>
        <v>0.42115710078783614</v>
      </c>
      <c r="M227">
        <v>0.42303116363996601</v>
      </c>
      <c r="N227">
        <f>(Table2[[#This Row],[1W Return vs Nifty]]-AVERAGE(Table2[1W Return vs Nifty]))/_xlfn.STDEV.P(Table2[1W Return vs Nifty])</f>
        <v>0.64426096676717226</v>
      </c>
      <c r="O227">
        <v>1516.48</v>
      </c>
      <c r="P227">
        <v>1445.7033844842899</v>
      </c>
      <c r="Q227">
        <v>1257.0391805803799</v>
      </c>
      <c r="R227">
        <v>72.505147218378596</v>
      </c>
      <c r="S227" s="2">
        <f>(Table2[[#This Row],[Close Price]]-Table2[[#This Row],[20D EMA]])/Table2[[#This Row],[20D EMA]]</f>
        <v>7.3703576703945964E-2</v>
      </c>
      <c r="T227" s="2">
        <f>(Table2[[#This Row],[Close Price]]-Table2[[#This Row],[50D EMA]])/Table2[[#This Row],[50D EMA]]</f>
        <v>0.1262683739104809</v>
      </c>
      <c r="U227" s="2">
        <f>(Table2[[#This Row],[Close Price]]-Table2[[#This Row],[200D EMA]])/Table2[[#This Row],[200D EMA]]</f>
        <v>0.29530568748718761</v>
      </c>
      <c r="V227">
        <v>0.93111256683587496</v>
      </c>
      <c r="W227">
        <v>1561.15</v>
      </c>
      <c r="X227">
        <v>1637</v>
      </c>
      <c r="Y227">
        <v>1561.15</v>
      </c>
      <c r="Z227">
        <v>1637</v>
      </c>
      <c r="AA227">
        <v>1453.45</v>
      </c>
      <c r="AB227">
        <v>1637</v>
      </c>
      <c r="AC227" s="2">
        <f>(Table2[[#This Row],[Close Price]]/Table2[[#This Row],[Day Low]])-1</f>
        <v>4.2981135701245732E-2</v>
      </c>
      <c r="AD227" s="2">
        <f>(Table2[[#This Row],[Day High]]/Table2[[#This Row],[Close Price]])-1</f>
        <v>5.3738676493166881E-3</v>
      </c>
      <c r="AE227" s="2">
        <f>(Table2[[#This Row],[Close Price]]/Table2[[#This Row],[Current Week Low]])-1</f>
        <v>4.2981135701245732E-2</v>
      </c>
      <c r="AF227" s="2">
        <f>(Table2[[#This Row],[Current Week High]]/Table2[[#This Row],[Close Price]])-1</f>
        <v>5.3738676493166881E-3</v>
      </c>
      <c r="AG227" s="2">
        <f>(Table2[[#This Row],[Close Price]]/Table2[[#This Row],[Current Month Low]])-1</f>
        <v>0.12026557501118029</v>
      </c>
      <c r="AH227" s="2">
        <f>(Table2[[#This Row],[Current Month High]]/Table2[[#This Row],[Close Price]])-1</f>
        <v>5.3738676493166881E-3</v>
      </c>
      <c r="AI227">
        <v>0.53738676493166804</v>
      </c>
      <c r="AJ227">
        <v>65.919396749375807</v>
      </c>
      <c r="AK227" t="str">
        <f>IF(AND(Table2[[#This Row],[20D EMA]]&gt;Table2[[#This Row],[50D EMA]],Table2[[#This Row],[50D EMA]]&gt;Table2[[#This Row],[200D EMA]]),"Uptrend","Downtrend/NoTrend")</f>
        <v>Uptrend</v>
      </c>
      <c r="AL227">
        <v>0.11</v>
      </c>
      <c r="AM227" t="s">
        <v>10439</v>
      </c>
      <c r="AN227">
        <v>9.65</v>
      </c>
      <c r="AO227" t="s">
        <v>10439</v>
      </c>
      <c r="AP227">
        <v>7.6819405805168994E-2</v>
      </c>
      <c r="AQ227">
        <f>(Table2[[#This Row],[Sharpe Ratio]]-AVERAGE(Table2[Sharpe Ratio]))/_xlfn.STDEV.P(Table2[Sharpe Ratio])</f>
        <v>0.14295539716355121</v>
      </c>
      <c r="AR2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1.9177905924226377</v>
      </c>
      <c r="AS227">
        <f>_xlfn.RANK.AVG(Table2[[#This Row],[1Y Return vs Nifty Z-Score]],Table2[1Y Return vs Nifty Z-Score])</f>
        <v>283</v>
      </c>
      <c r="AT227">
        <f>_xlfn.RANK.AVG(Table2[[#This Row],[6M Return vs Nifty Z-Score]],Table2[6M Return vs Nifty Z-Score])</f>
        <v>188</v>
      </c>
      <c r="AU227">
        <f>_xlfn.RANK.AVG(Table2[[#This Row],[Sharpe Ratio Z-Score]],Table2[Sharpe Ratio Z-Score])</f>
        <v>313</v>
      </c>
      <c r="AV227">
        <f>(Table2[[#This Row],[Rank 1Y]]+Table2[[#This Row],[Rank 6M]]+Table2[[#This Row],[Rank Sharpe]])/3</f>
        <v>261.33333333333331</v>
      </c>
    </row>
    <row r="228" spans="1:48" x14ac:dyDescent="0.3">
      <c r="A228" t="s">
        <v>693</v>
      </c>
      <c r="B228" t="s">
        <v>694</v>
      </c>
      <c r="C228" t="s">
        <v>10399</v>
      </c>
      <c r="D228" t="s">
        <v>54</v>
      </c>
      <c r="E228">
        <v>26527.9628457</v>
      </c>
      <c r="F228">
        <v>1440.4</v>
      </c>
      <c r="G228">
        <v>37.915760222167101</v>
      </c>
      <c r="H228">
        <f>(Table2[[#This Row],[1Y Return vs Nifty]]-AVERAGE(Table2[1Y Return vs Nifty]))/_xlfn.STDEV.P(Table2[1Y Return vs Nifty])</f>
        <v>0.22179505421866863</v>
      </c>
      <c r="I228">
        <v>-9.7353236874425093</v>
      </c>
      <c r="J228">
        <f>(Table2[[#This Row],[1M Return vs Nifty]]-AVERAGE(Table2[1M Return vs Nifty]))/_xlfn.STDEV.P(Table2[1M Return vs Nifty])</f>
        <v>-0.63469107633325328</v>
      </c>
      <c r="K228">
        <v>32.8879436693137</v>
      </c>
      <c r="L228">
        <f>(Table2[[#This Row],[6M Return vs Nifty]]-AVERAGE(Table2[6M Return vs Nifty]))/_xlfn.STDEV.P(Table2[6M Return vs Nifty])</f>
        <v>0.59237892004855586</v>
      </c>
      <c r="M228">
        <v>-9.2091837978421403</v>
      </c>
      <c r="N228">
        <f>(Table2[[#This Row],[1W Return vs Nifty]]-AVERAGE(Table2[1W Return vs Nifty]))/_xlfn.STDEV.P(Table2[1W Return vs Nifty])</f>
        <v>-1.1986920670805945</v>
      </c>
      <c r="O228">
        <v>1521.86</v>
      </c>
      <c r="P228">
        <v>1441.8623831171999</v>
      </c>
      <c r="Q228">
        <v>1153.3495792758599</v>
      </c>
      <c r="R228">
        <v>26.184777566382301</v>
      </c>
      <c r="S228" s="2">
        <f>(Table2[[#This Row],[Close Price]]-Table2[[#This Row],[20D EMA]])/Table2[[#This Row],[20D EMA]]</f>
        <v>-5.3526605601040708E-2</v>
      </c>
      <c r="T228" s="2">
        <f>(Table2[[#This Row],[Close Price]]-Table2[[#This Row],[50D EMA]])/Table2[[#This Row],[50D EMA]]</f>
        <v>-1.0142321030931136E-3</v>
      </c>
      <c r="U228" s="2">
        <f>(Table2[[#This Row],[Close Price]]-Table2[[#This Row],[200D EMA]])/Table2[[#This Row],[200D EMA]]</f>
        <v>0.24888414222543623</v>
      </c>
      <c r="V228">
        <v>0.88946677664145102</v>
      </c>
      <c r="W228">
        <v>1435</v>
      </c>
      <c r="X228">
        <v>1500.7</v>
      </c>
      <c r="Y228">
        <v>1435</v>
      </c>
      <c r="Z228">
        <v>1500.7</v>
      </c>
      <c r="AA228">
        <v>1435</v>
      </c>
      <c r="AB228">
        <v>1639</v>
      </c>
      <c r="AC228" s="2">
        <f>(Table2[[#This Row],[Close Price]]/Table2[[#This Row],[Day Low]])-1</f>
        <v>3.7630662020906591E-3</v>
      </c>
      <c r="AD228" s="2">
        <f>(Table2[[#This Row],[Day High]]/Table2[[#This Row],[Close Price]])-1</f>
        <v>4.1863371285753903E-2</v>
      </c>
      <c r="AE228" s="2">
        <f>(Table2[[#This Row],[Close Price]]/Table2[[#This Row],[Current Week Low]])-1</f>
        <v>3.7630662020906591E-3</v>
      </c>
      <c r="AF228" s="2">
        <f>(Table2[[#This Row],[Current Week High]]/Table2[[#This Row],[Close Price]])-1</f>
        <v>4.1863371285753903E-2</v>
      </c>
      <c r="AG228" s="2">
        <f>(Table2[[#This Row],[Close Price]]/Table2[[#This Row],[Current Month Low]])-1</f>
        <v>3.7630662020906591E-3</v>
      </c>
      <c r="AH228" s="2">
        <f>(Table2[[#This Row],[Current Month High]]/Table2[[#This Row],[Close Price]])-1</f>
        <v>0.13787836712024437</v>
      </c>
      <c r="AI228">
        <v>13.787836712024401</v>
      </c>
      <c r="AJ228">
        <v>98.895332780999695</v>
      </c>
      <c r="AK228" t="str">
        <f>IF(AND(Table2[[#This Row],[20D EMA]]&gt;Table2[[#This Row],[50D EMA]],Table2[[#This Row],[50D EMA]]&gt;Table2[[#This Row],[200D EMA]]),"Uptrend","Downtrend/NoTrend")</f>
        <v>Uptrend</v>
      </c>
      <c r="AL228">
        <v>0.03</v>
      </c>
      <c r="AM228" t="s">
        <v>10439</v>
      </c>
      <c r="AN228">
        <v>-7.41</v>
      </c>
      <c r="AO228" t="s">
        <v>10438</v>
      </c>
      <c r="AP228">
        <v>4.6944555451904998E-2</v>
      </c>
      <c r="AQ228">
        <f>(Table2[[#This Row],[Sharpe Ratio]]-AVERAGE(Table2[Sharpe Ratio]))/_xlfn.STDEV.P(Table2[Sharpe Ratio])</f>
        <v>-0.20286985478689787</v>
      </c>
      <c r="AR2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-1.2220790239335213</v>
      </c>
      <c r="AS228">
        <f>_xlfn.RANK.AVG(Table2[[#This Row],[1Y Return vs Nifty Z-Score]],Table2[1Y Return vs Nifty Z-Score])</f>
        <v>242</v>
      </c>
      <c r="AT228">
        <f>_xlfn.RANK.AVG(Table2[[#This Row],[6M Return vs Nifty Z-Score]],Table2[6M Return vs Nifty Z-Score])</f>
        <v>157</v>
      </c>
      <c r="AU228">
        <f>_xlfn.RANK.AVG(Table2[[#This Row],[Sharpe Ratio Z-Score]],Table2[Sharpe Ratio Z-Score])</f>
        <v>388</v>
      </c>
      <c r="AV228">
        <f>(Table2[[#This Row],[Rank 1Y]]+Table2[[#This Row],[Rank 6M]]+Table2[[#This Row],[Rank Sharpe]])/3</f>
        <v>262.33333333333331</v>
      </c>
    </row>
    <row r="229" spans="1:48" x14ac:dyDescent="0.3">
      <c r="A229" t="s">
        <v>833</v>
      </c>
      <c r="B229" t="s">
        <v>834</v>
      </c>
      <c r="C229" t="s">
        <v>10397</v>
      </c>
      <c r="D229" t="s">
        <v>34</v>
      </c>
      <c r="E229">
        <v>19700.743750599999</v>
      </c>
      <c r="F229">
        <v>540.75</v>
      </c>
      <c r="G229">
        <v>23.411454351290999</v>
      </c>
      <c r="H229">
        <f>(Table2[[#This Row],[1Y Return vs Nifty]]-AVERAGE(Table2[1Y Return vs Nifty]))/_xlfn.STDEV.P(Table2[1Y Return vs Nifty])</f>
        <v>-1.5298324017340503E-2</v>
      </c>
      <c r="I229">
        <v>-10.422105705728899</v>
      </c>
      <c r="J229">
        <f>(Table2[[#This Row],[1M Return vs Nifty]]-AVERAGE(Table2[1M Return vs Nifty]))/_xlfn.STDEV.P(Table2[1M Return vs Nifty])</f>
        <v>-0.70101841331361125</v>
      </c>
      <c r="K229">
        <v>9.0287698372223399</v>
      </c>
      <c r="L229">
        <f>(Table2[[#This Row],[6M Return vs Nifty]]-AVERAGE(Table2[6M Return vs Nifty]))/_xlfn.STDEV.P(Table2[6M Return vs Nifty])</f>
        <v>-0.12708921333947196</v>
      </c>
      <c r="M229">
        <v>-6.1181420129828004</v>
      </c>
      <c r="N229">
        <f>(Table2[[#This Row],[1W Return vs Nifty]]-AVERAGE(Table2[1W Return vs Nifty]))/_xlfn.STDEV.P(Table2[1W Return vs Nifty])</f>
        <v>-0.60727619254531584</v>
      </c>
      <c r="O229">
        <v>547.76</v>
      </c>
      <c r="P229">
        <v>532.68457242548197</v>
      </c>
      <c r="Q229">
        <v>466.74092037391898</v>
      </c>
      <c r="R229">
        <v>36.211026574161302</v>
      </c>
      <c r="S229" s="2">
        <f>(Table2[[#This Row],[Close Price]]-Table2[[#This Row],[20D EMA]])/Table2[[#This Row],[20D EMA]]</f>
        <v>-1.2797575580546209E-2</v>
      </c>
      <c r="T229" s="2">
        <f>(Table2[[#This Row],[Close Price]]-Table2[[#This Row],[50D EMA]])/Table2[[#This Row],[50D EMA]]</f>
        <v>1.5141094734156788E-2</v>
      </c>
      <c r="U229" s="2">
        <f>(Table2[[#This Row],[Close Price]]-Table2[[#This Row],[200D EMA]])/Table2[[#This Row],[200D EMA]]</f>
        <v>0.15856565472508882</v>
      </c>
      <c r="V229">
        <v>0.66647530839755298</v>
      </c>
      <c r="W229">
        <v>526.15</v>
      </c>
      <c r="X229">
        <v>543.75</v>
      </c>
      <c r="Y229">
        <v>526.15</v>
      </c>
      <c r="Z229">
        <v>543.75</v>
      </c>
      <c r="AA229">
        <v>526.15</v>
      </c>
      <c r="AB229">
        <v>595.85</v>
      </c>
      <c r="AC229" s="2">
        <f>(Table2[[#This Row],[Close Price]]/Table2[[#This Row],[Day Low]])-1</f>
        <v>2.7748740853368759E-2</v>
      </c>
      <c r="AD229" s="2">
        <f>(Table2[[#This Row],[Day High]]/Table2[[#This Row],[Close Price]])-1</f>
        <v>5.5478502080443803E-3</v>
      </c>
      <c r="AE229" s="2">
        <f>(Table2[[#This Row],[Close Price]]/Table2[[#This Row],[Current Week Low]])-1</f>
        <v>2.7748740853368759E-2</v>
      </c>
      <c r="AF229" s="2">
        <f>(Table2[[#This Row],[Current Week High]]/Table2[[#This Row],[Close Price]])-1</f>
        <v>5.5478502080443803E-3</v>
      </c>
      <c r="AG229" s="2">
        <f>(Table2[[#This Row],[Close Price]]/Table2[[#This Row],[Current Month Low]])-1</f>
        <v>2.7748740853368759E-2</v>
      </c>
      <c r="AH229" s="2">
        <f>(Table2[[#This Row],[Current Month High]]/Table2[[#This Row],[Close Price]])-1</f>
        <v>0.10189551548774856</v>
      </c>
      <c r="AI229">
        <v>10.1895515487748</v>
      </c>
      <c r="AJ229">
        <v>62.387387387387299</v>
      </c>
      <c r="AK229" t="str">
        <f>IF(AND(Table2[[#This Row],[20D EMA]]&gt;Table2[[#This Row],[50D EMA]],Table2[[#This Row],[50D EMA]]&gt;Table2[[#This Row],[200D EMA]]),"Uptrend","Downtrend/NoTrend")</f>
        <v>Uptrend</v>
      </c>
      <c r="AL229">
        <v>-0.01</v>
      </c>
      <c r="AM229" t="s">
        <v>10438</v>
      </c>
      <c r="AN229">
        <v>-2.4</v>
      </c>
      <c r="AO229" t="s">
        <v>10438</v>
      </c>
      <c r="AP229">
        <v>0.139748299532896</v>
      </c>
      <c r="AQ229">
        <f>(Table2[[#This Row],[Sharpe Ratio]]-AVERAGE(Table2[Sharpe Ratio]))/_xlfn.STDEV.P(Table2[Sharpe Ratio])</f>
        <v>0.87140759930074319</v>
      </c>
      <c r="AR2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-0.57927454391499644</v>
      </c>
      <c r="AS229">
        <f>_xlfn.RANK.AVG(Table2[[#This Row],[1Y Return vs Nifty Z-Score]],Table2[1Y Return vs Nifty Z-Score])</f>
        <v>300</v>
      </c>
      <c r="AT229">
        <f>_xlfn.RANK.AVG(Table2[[#This Row],[6M Return vs Nifty Z-Score]],Table2[6M Return vs Nifty Z-Score])</f>
        <v>354</v>
      </c>
      <c r="AU229">
        <f>_xlfn.RANK.AVG(Table2[[#This Row],[Sharpe Ratio Z-Score]],Table2[Sharpe Ratio Z-Score])</f>
        <v>137</v>
      </c>
      <c r="AV229">
        <f>(Table2[[#This Row],[Rank 1Y]]+Table2[[#This Row],[Rank 6M]]+Table2[[#This Row],[Rank Sharpe]])/3</f>
        <v>263.66666666666669</v>
      </c>
    </row>
    <row r="230" spans="1:48" x14ac:dyDescent="0.3">
      <c r="A230" t="s">
        <v>1034</v>
      </c>
      <c r="B230" t="s">
        <v>1035</v>
      </c>
      <c r="C230" t="s">
        <v>10405</v>
      </c>
      <c r="D230" t="s">
        <v>77</v>
      </c>
      <c r="E230">
        <v>13699.5</v>
      </c>
      <c r="F230">
        <v>94.34</v>
      </c>
      <c r="G230">
        <v>26.445953654714899</v>
      </c>
      <c r="H230">
        <f>(Table2[[#This Row],[1Y Return vs Nifty]]-AVERAGE(Table2[1Y Return vs Nifty]))/_xlfn.STDEV.P(Table2[1Y Return vs Nifty])</f>
        <v>3.4304855721734556E-2</v>
      </c>
      <c r="I230">
        <v>-16.762451375458401</v>
      </c>
      <c r="J230">
        <f>(Table2[[#This Row],[1M Return vs Nifty]]-AVERAGE(Table2[1M Return vs Nifty]))/_xlfn.STDEV.P(Table2[1M Return vs Nifty])</f>
        <v>-1.3133498847423464</v>
      </c>
      <c r="K230">
        <v>28.648621715344799</v>
      </c>
      <c r="L230">
        <f>(Table2[[#This Row],[6M Return vs Nifty]]-AVERAGE(Table2[6M Return vs Nifty]))/_xlfn.STDEV.P(Table2[6M Return vs Nifty])</f>
        <v>0.46454309997709697</v>
      </c>
      <c r="M230">
        <v>-6.7240473346857002</v>
      </c>
      <c r="N230">
        <f>(Table2[[#This Row],[1W Return vs Nifty]]-AVERAGE(Table2[1W Return vs Nifty]))/_xlfn.STDEV.P(Table2[1W Return vs Nifty])</f>
        <v>-0.72320540045047732</v>
      </c>
      <c r="O230">
        <v>95.58</v>
      </c>
      <c r="P230">
        <v>95.139107302797299</v>
      </c>
      <c r="Q230">
        <v>80.222276897930399</v>
      </c>
      <c r="R230">
        <v>31.9229574722902</v>
      </c>
      <c r="S230" s="2">
        <f>(Table2[[#This Row],[Close Price]]-Table2[[#This Row],[20D EMA]])/Table2[[#This Row],[20D EMA]]</f>
        <v>-1.2973425402803881E-2</v>
      </c>
      <c r="T230" s="2">
        <f>(Table2[[#This Row],[Close Price]]-Table2[[#This Row],[50D EMA]])/Table2[[#This Row],[50D EMA]]</f>
        <v>-8.3993567466845512E-3</v>
      </c>
      <c r="U230" s="2">
        <f>(Table2[[#This Row],[Close Price]]-Table2[[#This Row],[200D EMA]])/Table2[[#This Row],[200D EMA]]</f>
        <v>0.17598257800675585</v>
      </c>
      <c r="V230">
        <v>0.165676542955636</v>
      </c>
      <c r="W230">
        <v>90.28</v>
      </c>
      <c r="X230">
        <v>96</v>
      </c>
      <c r="Y230">
        <v>90.28</v>
      </c>
      <c r="Z230">
        <v>96</v>
      </c>
      <c r="AA230">
        <v>88.5</v>
      </c>
      <c r="AB230">
        <v>101.65</v>
      </c>
      <c r="AC230" s="2">
        <f>(Table2[[#This Row],[Close Price]]/Table2[[#This Row],[Day Low]])-1</f>
        <v>4.497120070890559E-2</v>
      </c>
      <c r="AD230" s="2">
        <f>(Table2[[#This Row],[Day High]]/Table2[[#This Row],[Close Price]])-1</f>
        <v>1.7595929616281536E-2</v>
      </c>
      <c r="AE230" s="2">
        <f>(Table2[[#This Row],[Close Price]]/Table2[[#This Row],[Current Week Low]])-1</f>
        <v>4.497120070890559E-2</v>
      </c>
      <c r="AF230" s="2">
        <f>(Table2[[#This Row],[Current Week High]]/Table2[[#This Row],[Close Price]])-1</f>
        <v>1.7595929616281536E-2</v>
      </c>
      <c r="AG230" s="2">
        <f>(Table2[[#This Row],[Close Price]]/Table2[[#This Row],[Current Month Low]])-1</f>
        <v>6.5988700564971747E-2</v>
      </c>
      <c r="AH230" s="2">
        <f>(Table2[[#This Row],[Current Month High]]/Table2[[#This Row],[Close Price]])-1</f>
        <v>7.748569005723982E-2</v>
      </c>
      <c r="AI230">
        <v>39.707441170235299</v>
      </c>
      <c r="AJ230">
        <v>89.8189134808853</v>
      </c>
      <c r="AK230" t="str">
        <f>IF(AND(Table2[[#This Row],[20D EMA]]&gt;Table2[[#This Row],[50D EMA]],Table2[[#This Row],[50D EMA]]&gt;Table2[[#This Row],[200D EMA]]),"Uptrend","Downtrend/NoTrend")</f>
        <v>Uptrend</v>
      </c>
      <c r="AL230">
        <v>0.02</v>
      </c>
      <c r="AM230" t="s">
        <v>10439</v>
      </c>
      <c r="AN230">
        <v>-3.88</v>
      </c>
      <c r="AO230" t="s">
        <v>10438</v>
      </c>
      <c r="AP230">
        <v>7.3003097568019995E-2</v>
      </c>
      <c r="AQ230">
        <f>(Table2[[#This Row],[Sharpe Ratio]]-AVERAGE(Table2[Sharpe Ratio]))/_xlfn.STDEV.P(Table2[Sharpe Ratio])</f>
        <v>9.8778581479905994E-2</v>
      </c>
      <c r="AR2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-1.4389287480140862</v>
      </c>
      <c r="AS230">
        <f>_xlfn.RANK.AVG(Table2[[#This Row],[1Y Return vs Nifty Z-Score]],Table2[1Y Return vs Nifty Z-Score])</f>
        <v>290</v>
      </c>
      <c r="AT230">
        <f>_xlfn.RANK.AVG(Table2[[#This Row],[6M Return vs Nifty Z-Score]],Table2[6M Return vs Nifty Z-Score])</f>
        <v>176</v>
      </c>
      <c r="AU230">
        <f>_xlfn.RANK.AVG(Table2[[#This Row],[Sharpe Ratio Z-Score]],Table2[Sharpe Ratio Z-Score])</f>
        <v>328</v>
      </c>
      <c r="AV230">
        <f>(Table2[[#This Row],[Rank 1Y]]+Table2[[#This Row],[Rank 6M]]+Table2[[#This Row],[Rank Sharpe]])/3</f>
        <v>264.66666666666669</v>
      </c>
    </row>
    <row r="231" spans="1:48" x14ac:dyDescent="0.3">
      <c r="A231" t="s">
        <v>188</v>
      </c>
      <c r="B231" t="s">
        <v>189</v>
      </c>
      <c r="C231" t="s">
        <v>10400</v>
      </c>
      <c r="D231" t="s">
        <v>95</v>
      </c>
      <c r="E231">
        <v>141921.00598000499</v>
      </c>
      <c r="F231">
        <v>454.45</v>
      </c>
      <c r="G231">
        <v>45.054988585915801</v>
      </c>
      <c r="H231">
        <f>(Table2[[#This Row],[1Y Return vs Nifty]]-AVERAGE(Table2[1Y Return vs Nifty]))/_xlfn.STDEV.P(Table2[1Y Return vs Nifty])</f>
        <v>0.33849583161735108</v>
      </c>
      <c r="I231">
        <v>0.92828812008313899</v>
      </c>
      <c r="J231">
        <f>(Table2[[#This Row],[1M Return vs Nifty]]-AVERAGE(Table2[1M Return vs Nifty]))/_xlfn.STDEV.P(Table2[1M Return vs Nifty])</f>
        <v>0.39516840593778035</v>
      </c>
      <c r="K231">
        <v>-0.89275967213783103</v>
      </c>
      <c r="L231">
        <f>(Table2[[#This Row],[6M Return vs Nifty]]-AVERAGE(Table2[6M Return vs Nifty]))/_xlfn.STDEV.P(Table2[6M Return vs Nifty])</f>
        <v>-0.42627075108628432</v>
      </c>
      <c r="M231">
        <v>-2.10875567918881</v>
      </c>
      <c r="N231">
        <f>(Table2[[#This Row],[1W Return vs Nifty]]-AVERAGE(Table2[1W Return vs Nifty]))/_xlfn.STDEV.P(Table2[1W Return vs Nifty])</f>
        <v>0.15984857961575411</v>
      </c>
      <c r="O231">
        <v>436.89</v>
      </c>
      <c r="P231">
        <v>433.01713287754302</v>
      </c>
      <c r="Q231">
        <v>395.91496552311298</v>
      </c>
      <c r="R231">
        <v>62.312736984940898</v>
      </c>
      <c r="S231" s="2">
        <f>(Table2[[#This Row],[Close Price]]-Table2[[#This Row],[20D EMA]])/Table2[[#This Row],[20D EMA]]</f>
        <v>4.0193183638902244E-2</v>
      </c>
      <c r="T231" s="2">
        <f>(Table2[[#This Row],[Close Price]]-Table2[[#This Row],[50D EMA]])/Table2[[#This Row],[50D EMA]]</f>
        <v>4.9496579915968751E-2</v>
      </c>
      <c r="U231" s="2">
        <f>(Table2[[#This Row],[Close Price]]-Table2[[#This Row],[200D EMA]])/Table2[[#This Row],[200D EMA]]</f>
        <v>0.14784749144187076</v>
      </c>
      <c r="V231">
        <v>1.13130562577806</v>
      </c>
      <c r="W231">
        <v>444.5</v>
      </c>
      <c r="X231">
        <v>460</v>
      </c>
      <c r="Y231">
        <v>444.5</v>
      </c>
      <c r="Z231">
        <v>460</v>
      </c>
      <c r="AA231">
        <v>411.3</v>
      </c>
      <c r="AB231">
        <v>460</v>
      </c>
      <c r="AC231" s="2">
        <f>(Table2[[#This Row],[Close Price]]/Table2[[#This Row],[Day Low]])-1</f>
        <v>2.238470191226094E-2</v>
      </c>
      <c r="AD231" s="2">
        <f>(Table2[[#This Row],[Day High]]/Table2[[#This Row],[Close Price]])-1</f>
        <v>1.221256463857423E-2</v>
      </c>
      <c r="AE231" s="2">
        <f>(Table2[[#This Row],[Close Price]]/Table2[[#This Row],[Current Week Low]])-1</f>
        <v>2.238470191226094E-2</v>
      </c>
      <c r="AF231" s="2">
        <f>(Table2[[#This Row],[Current Week High]]/Table2[[#This Row],[Close Price]])-1</f>
        <v>1.221256463857423E-2</v>
      </c>
      <c r="AG231" s="2">
        <f>(Table2[[#This Row],[Close Price]]/Table2[[#This Row],[Current Month Low]])-1</f>
        <v>0.10491125699003145</v>
      </c>
      <c r="AH231" s="2">
        <f>(Table2[[#This Row],[Current Month High]]/Table2[[#This Row],[Close Price]])-1</f>
        <v>1.221256463857423E-2</v>
      </c>
      <c r="AI231">
        <v>3.6417647706018199</v>
      </c>
      <c r="AJ231">
        <v>96.902079722703604</v>
      </c>
      <c r="AK231" t="str">
        <f>IF(AND(Table2[[#This Row],[20D EMA]]&gt;Table2[[#This Row],[50D EMA]],Table2[[#This Row],[50D EMA]]&gt;Table2[[#This Row],[200D EMA]]),"Uptrend","Downtrend/NoTrend")</f>
        <v>Uptrend</v>
      </c>
      <c r="AL231">
        <v>0.01</v>
      </c>
      <c r="AM231" t="s">
        <v>10439</v>
      </c>
      <c r="AN231">
        <v>7.97</v>
      </c>
      <c r="AO231" t="s">
        <v>10439</v>
      </c>
      <c r="AP231">
        <v>0.14726946612491701</v>
      </c>
      <c r="AQ231">
        <f>(Table2[[#This Row],[Sharpe Ratio]]-AVERAGE(Table2[Sharpe Ratio]))/_xlfn.STDEV.P(Table2[Sharpe Ratio])</f>
        <v>0.95847110927286228</v>
      </c>
      <c r="AR2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1.4257131753574634</v>
      </c>
      <c r="AS231">
        <f>_xlfn.RANK.AVG(Table2[[#This Row],[1Y Return vs Nifty Z-Score]],Table2[1Y Return vs Nifty Z-Score])</f>
        <v>208</v>
      </c>
      <c r="AT231">
        <f>_xlfn.RANK.AVG(Table2[[#This Row],[6M Return vs Nifty Z-Score]],Table2[6M Return vs Nifty Z-Score])</f>
        <v>463</v>
      </c>
      <c r="AU231">
        <f>_xlfn.RANK.AVG(Table2[[#This Row],[Sharpe Ratio Z-Score]],Table2[Sharpe Ratio Z-Score])</f>
        <v>124</v>
      </c>
      <c r="AV231">
        <f>(Table2[[#This Row],[Rank 1Y]]+Table2[[#This Row],[Rank 6M]]+Table2[[#This Row],[Rank Sharpe]])/3</f>
        <v>265</v>
      </c>
    </row>
    <row r="232" spans="1:48" x14ac:dyDescent="0.3">
      <c r="A232" t="s">
        <v>1362</v>
      </c>
      <c r="B232" t="s">
        <v>1363</v>
      </c>
      <c r="C232" t="s">
        <v>10412</v>
      </c>
      <c r="D232" t="s">
        <v>1364</v>
      </c>
      <c r="E232">
        <v>8346.3629027499992</v>
      </c>
      <c r="F232">
        <v>670.05</v>
      </c>
      <c r="G232">
        <v>1.4210862010460601</v>
      </c>
      <c r="H232">
        <f>(Table2[[#This Row],[1Y Return vs Nifty]]-AVERAGE(Table2[1Y Return vs Nifty]))/_xlfn.STDEV.P(Table2[1Y Return vs Nifty])</f>
        <v>-0.37476197017941537</v>
      </c>
      <c r="I232">
        <v>-9.2709965358056294</v>
      </c>
      <c r="J232">
        <f>(Table2[[#This Row],[1M Return vs Nifty]]-AVERAGE(Table2[1M Return vs Nifty]))/_xlfn.STDEV.P(Table2[1M Return vs Nifty])</f>
        <v>-0.58984775977031678</v>
      </c>
      <c r="K232">
        <v>22.045451908302802</v>
      </c>
      <c r="L232">
        <f>(Table2[[#This Row],[6M Return vs Nifty]]-AVERAGE(Table2[6M Return vs Nifty]))/_xlfn.STDEV.P(Table2[6M Return vs Nifty])</f>
        <v>0.26542596838862803</v>
      </c>
      <c r="M232">
        <v>-2.48864793264794</v>
      </c>
      <c r="N232">
        <f>(Table2[[#This Row],[1W Return vs Nifty]]-AVERAGE(Table2[1W Return vs Nifty]))/_xlfn.STDEV.P(Table2[1W Return vs Nifty])</f>
        <v>8.7162952909179789E-2</v>
      </c>
      <c r="O232">
        <v>668.81</v>
      </c>
      <c r="P232">
        <v>657.88569636243506</v>
      </c>
      <c r="Q232">
        <v>581.68896643530604</v>
      </c>
      <c r="R232">
        <v>57.939128009326502</v>
      </c>
      <c r="S232" s="2">
        <f>(Table2[[#This Row],[Close Price]]-Table2[[#This Row],[20D EMA]])/Table2[[#This Row],[20D EMA]]</f>
        <v>1.8540392637670028E-3</v>
      </c>
      <c r="T232" s="2">
        <f>(Table2[[#This Row],[Close Price]]-Table2[[#This Row],[50D EMA]])/Table2[[#This Row],[50D EMA]]</f>
        <v>1.8489995609911356E-2</v>
      </c>
      <c r="U232" s="2">
        <f>(Table2[[#This Row],[Close Price]]-Table2[[#This Row],[200D EMA]])/Table2[[#This Row],[200D EMA]]</f>
        <v>0.15190426269589763</v>
      </c>
      <c r="V232">
        <v>1.09569941673924</v>
      </c>
      <c r="W232">
        <v>668.05</v>
      </c>
      <c r="X232">
        <v>684.9</v>
      </c>
      <c r="Y232">
        <v>668.05</v>
      </c>
      <c r="Z232">
        <v>684.9</v>
      </c>
      <c r="AA232">
        <v>644.35</v>
      </c>
      <c r="AB232">
        <v>709.15</v>
      </c>
      <c r="AC232" s="2">
        <f>(Table2[[#This Row],[Close Price]]/Table2[[#This Row],[Day Low]])-1</f>
        <v>2.9937878901280524E-3</v>
      </c>
      <c r="AD232" s="2">
        <f>(Table2[[#This Row],[Day High]]/Table2[[#This Row],[Close Price]])-1</f>
        <v>2.2162525184687754E-2</v>
      </c>
      <c r="AE232" s="2">
        <f>(Table2[[#This Row],[Close Price]]/Table2[[#This Row],[Current Week Low]])-1</f>
        <v>2.9937878901280524E-3</v>
      </c>
      <c r="AF232" s="2">
        <f>(Table2[[#This Row],[Current Week High]]/Table2[[#This Row],[Close Price]])-1</f>
        <v>2.2162525184687754E-2</v>
      </c>
      <c r="AG232" s="2">
        <f>(Table2[[#This Row],[Close Price]]/Table2[[#This Row],[Current Month Low]])-1</f>
        <v>3.9885155583145648E-2</v>
      </c>
      <c r="AH232" s="2">
        <f>(Table2[[#This Row],[Current Month High]]/Table2[[#This Row],[Close Price]])-1</f>
        <v>5.8353854189985954E-2</v>
      </c>
      <c r="AI232">
        <v>14.6780091037982</v>
      </c>
      <c r="AJ232">
        <v>64.651677110210002</v>
      </c>
      <c r="AK232" t="str">
        <f>IF(AND(Table2[[#This Row],[20D EMA]]&gt;Table2[[#This Row],[50D EMA]],Table2[[#This Row],[50D EMA]]&gt;Table2[[#This Row],[200D EMA]]),"Uptrend","Downtrend/NoTrend")</f>
        <v>Uptrend</v>
      </c>
      <c r="AL232">
        <v>-0.03</v>
      </c>
      <c r="AM232" t="s">
        <v>10438</v>
      </c>
      <c r="AN232">
        <v>0.68</v>
      </c>
      <c r="AO232" t="s">
        <v>10439</v>
      </c>
      <c r="AP232">
        <v>0.13919160890725199</v>
      </c>
      <c r="AQ232">
        <f>(Table2[[#This Row],[Sharpe Ratio]]-AVERAGE(Table2[Sharpe Ratio]))/_xlfn.STDEV.P(Table2[Sharpe Ratio])</f>
        <v>0.86496346071610397</v>
      </c>
      <c r="AR2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0.25294265206417965</v>
      </c>
      <c r="AS232">
        <f>_xlfn.RANK.AVG(Table2[[#This Row],[1Y Return vs Nifty Z-Score]],Table2[1Y Return vs Nifty Z-Score])</f>
        <v>423</v>
      </c>
      <c r="AT232">
        <f>_xlfn.RANK.AVG(Table2[[#This Row],[6M Return vs Nifty Z-Score]],Table2[6M Return vs Nifty Z-Score])</f>
        <v>234</v>
      </c>
      <c r="AU232">
        <f>_xlfn.RANK.AVG(Table2[[#This Row],[Sharpe Ratio Z-Score]],Table2[Sharpe Ratio Z-Score])</f>
        <v>139</v>
      </c>
      <c r="AV232">
        <f>(Table2[[#This Row],[Rank 1Y]]+Table2[[#This Row],[Rank 6M]]+Table2[[#This Row],[Rank Sharpe]])/3</f>
        <v>265.33333333333331</v>
      </c>
    </row>
    <row r="233" spans="1:48" x14ac:dyDescent="0.3">
      <c r="A233" t="s">
        <v>494</v>
      </c>
      <c r="B233" t="s">
        <v>495</v>
      </c>
      <c r="C233" t="s">
        <v>10394</v>
      </c>
      <c r="D233" t="s">
        <v>21</v>
      </c>
      <c r="E233">
        <v>45099.009703800002</v>
      </c>
      <c r="F233">
        <v>1692.9</v>
      </c>
      <c r="G233">
        <v>29.201883598633199</v>
      </c>
      <c r="H233">
        <f>(Table2[[#This Row],[1Y Return vs Nifty]]-AVERAGE(Table2[1Y Return vs Nifty]))/_xlfn.STDEV.P(Table2[1Y Return vs Nifty])</f>
        <v>7.9354425580667548E-2</v>
      </c>
      <c r="I233">
        <v>-14.029189211751699</v>
      </c>
      <c r="J233">
        <f>(Table2[[#This Row],[1M Return vs Nifty]]-AVERAGE(Table2[1M Return vs Nifty]))/_xlfn.STDEV.P(Table2[1M Return vs Nifty])</f>
        <v>-1.0493796645549007</v>
      </c>
      <c r="K233">
        <v>1.1203954588307199</v>
      </c>
      <c r="L233">
        <f>(Table2[[#This Row],[6M Return vs Nifty]]-AVERAGE(Table2[6M Return vs Nifty]))/_xlfn.STDEV.P(Table2[6M Return vs Nifty])</f>
        <v>-0.36556450138578844</v>
      </c>
      <c r="M233">
        <v>-11.4026743832958</v>
      </c>
      <c r="N233">
        <f>(Table2[[#This Row],[1W Return vs Nifty]]-AVERAGE(Table2[1W Return vs Nifty]))/_xlfn.STDEV.P(Table2[1W Return vs Nifty])</f>
        <v>-1.618377481634125</v>
      </c>
      <c r="O233">
        <v>1751.78</v>
      </c>
      <c r="P233">
        <v>1746.71157215023</v>
      </c>
      <c r="Q233">
        <v>1569.8157800808799</v>
      </c>
      <c r="R233">
        <v>25.4729769159112</v>
      </c>
      <c r="S233" s="2">
        <f>(Table2[[#This Row],[Close Price]]-Table2[[#This Row],[20D EMA]])/Table2[[#This Row],[20D EMA]]</f>
        <v>-3.3611526561554465E-2</v>
      </c>
      <c r="T233" s="2">
        <f>(Table2[[#This Row],[Close Price]]-Table2[[#This Row],[50D EMA]])/Table2[[#This Row],[50D EMA]]</f>
        <v>-3.0807359960400925E-2</v>
      </c>
      <c r="U233" s="2">
        <f>(Table2[[#This Row],[Close Price]]-Table2[[#This Row],[200D EMA]])/Table2[[#This Row],[200D EMA]]</f>
        <v>7.8406792364374533E-2</v>
      </c>
      <c r="V233">
        <v>0.680189369906673</v>
      </c>
      <c r="W233">
        <v>1648</v>
      </c>
      <c r="X233">
        <v>1696.65</v>
      </c>
      <c r="Y233">
        <v>1648</v>
      </c>
      <c r="Z233">
        <v>1696.65</v>
      </c>
      <c r="AA233">
        <v>1626.1</v>
      </c>
      <c r="AB233">
        <v>1859.95</v>
      </c>
      <c r="AC233" s="2">
        <f>(Table2[[#This Row],[Close Price]]/Table2[[#This Row],[Day Low]])-1</f>
        <v>2.7245145631068057E-2</v>
      </c>
      <c r="AD233" s="2">
        <f>(Table2[[#This Row],[Day High]]/Table2[[#This Row],[Close Price]])-1</f>
        <v>2.2151337940812255E-3</v>
      </c>
      <c r="AE233" s="2">
        <f>(Table2[[#This Row],[Close Price]]/Table2[[#This Row],[Current Week Low]])-1</f>
        <v>2.7245145631068057E-2</v>
      </c>
      <c r="AF233" s="2">
        <f>(Table2[[#This Row],[Current Week High]]/Table2[[#This Row],[Close Price]])-1</f>
        <v>2.2151337940812255E-3</v>
      </c>
      <c r="AG233" s="2">
        <f>(Table2[[#This Row],[Close Price]]/Table2[[#This Row],[Current Month Low]])-1</f>
        <v>4.1079884385954335E-2</v>
      </c>
      <c r="AH233" s="2">
        <f>(Table2[[#This Row],[Current Month High]]/Table2[[#This Row],[Close Price]])-1</f>
        <v>9.8676826747002178E-2</v>
      </c>
      <c r="AI233">
        <v>13.9287612971823</v>
      </c>
      <c r="AJ233">
        <v>63.092485549132903</v>
      </c>
      <c r="AK233" t="str">
        <f>IF(AND(Table2[[#This Row],[20D EMA]]&gt;Table2[[#This Row],[50D EMA]],Table2[[#This Row],[50D EMA]]&gt;Table2[[#This Row],[200D EMA]]),"Uptrend","Downtrend/NoTrend")</f>
        <v>Uptrend</v>
      </c>
      <c r="AL233">
        <v>-0.13</v>
      </c>
      <c r="AM233" t="s">
        <v>10438</v>
      </c>
      <c r="AN233">
        <v>-1.74</v>
      </c>
      <c r="AO233" t="s">
        <v>10438</v>
      </c>
      <c r="AP233">
        <v>0.16867848312838599</v>
      </c>
      <c r="AQ233">
        <f>(Table2[[#This Row],[Sharpe Ratio]]-AVERAGE(Table2[Sharpe Ratio]))/_xlfn.STDEV.P(Table2[Sharpe Ratio])</f>
        <v>1.2062975790856962</v>
      </c>
      <c r="AR2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-1.7476696429084504</v>
      </c>
      <c r="AS233">
        <f>_xlfn.RANK.AVG(Table2[[#This Row],[1Y Return vs Nifty Z-Score]],Table2[1Y Return vs Nifty Z-Score])</f>
        <v>278</v>
      </c>
      <c r="AT233">
        <f>_xlfn.RANK.AVG(Table2[[#This Row],[6M Return vs Nifty Z-Score]],Table2[6M Return vs Nifty Z-Score])</f>
        <v>437</v>
      </c>
      <c r="AU233">
        <f>_xlfn.RANK.AVG(Table2[[#This Row],[Sharpe Ratio Z-Score]],Table2[Sharpe Ratio Z-Score])</f>
        <v>86</v>
      </c>
      <c r="AV233">
        <f>(Table2[[#This Row],[Rank 1Y]]+Table2[[#This Row],[Rank 6M]]+Table2[[#This Row],[Rank Sharpe]])/3</f>
        <v>267</v>
      </c>
    </row>
    <row r="234" spans="1:48" x14ac:dyDescent="0.3">
      <c r="A234" t="s">
        <v>925</v>
      </c>
      <c r="B234" t="s">
        <v>926</v>
      </c>
      <c r="C234" t="s">
        <v>10398</v>
      </c>
      <c r="D234" t="s">
        <v>244</v>
      </c>
      <c r="E234">
        <v>16818.48304476</v>
      </c>
      <c r="F234">
        <v>685.3</v>
      </c>
      <c r="G234">
        <v>59.528488434659003</v>
      </c>
      <c r="H234">
        <f>(Table2[[#This Row],[1Y Return vs Nifty]]-AVERAGE(Table2[1Y Return vs Nifty]))/_xlfn.STDEV.P(Table2[1Y Return vs Nifty])</f>
        <v>0.57508564188378453</v>
      </c>
      <c r="I234">
        <v>0.42597402751586</v>
      </c>
      <c r="J234">
        <f>(Table2[[#This Row],[1M Return vs Nifty]]-AVERAGE(Table2[1M Return vs Nifty]))/_xlfn.STDEV.P(Table2[1M Return vs Nifty])</f>
        <v>0.34665642513370626</v>
      </c>
      <c r="K234">
        <v>13.9956724665461</v>
      </c>
      <c r="L234">
        <f>(Table2[[#This Row],[6M Return vs Nifty]]-AVERAGE(Table2[6M Return vs Nifty]))/_xlfn.STDEV.P(Table2[6M Return vs Nifty])</f>
        <v>2.2686641792324026E-2</v>
      </c>
      <c r="M234">
        <v>-5.7152992613651499</v>
      </c>
      <c r="N234">
        <f>(Table2[[#This Row],[1W Return vs Nifty]]-AVERAGE(Table2[1W Return vs Nifty]))/_xlfn.STDEV.P(Table2[1W Return vs Nifty])</f>
        <v>-0.53019939616710299</v>
      </c>
      <c r="O234">
        <v>702.59</v>
      </c>
      <c r="P234">
        <v>693.12612309655503</v>
      </c>
      <c r="Q234">
        <v>610.98216581983502</v>
      </c>
      <c r="R234">
        <v>54.487487991295502</v>
      </c>
      <c r="S234" s="2">
        <f>(Table2[[#This Row],[Close Price]]-Table2[[#This Row],[20D EMA]])/Table2[[#This Row],[20D EMA]]</f>
        <v>-2.4608946896483123E-2</v>
      </c>
      <c r="T234" s="2">
        <f>(Table2[[#This Row],[Close Price]]-Table2[[#This Row],[50D EMA]])/Table2[[#This Row],[50D EMA]]</f>
        <v>-1.1291051997278237E-2</v>
      </c>
      <c r="U234" s="2">
        <f>(Table2[[#This Row],[Close Price]]-Table2[[#This Row],[200D EMA]])/Table2[[#This Row],[200D EMA]]</f>
        <v>0.12163666689099335</v>
      </c>
      <c r="V234">
        <v>1.31967788978098</v>
      </c>
      <c r="W234">
        <v>684.6</v>
      </c>
      <c r="X234">
        <v>721.45</v>
      </c>
      <c r="Y234">
        <v>684.6</v>
      </c>
      <c r="Z234">
        <v>721.45</v>
      </c>
      <c r="AA234">
        <v>668.35</v>
      </c>
      <c r="AB234">
        <v>758.45</v>
      </c>
      <c r="AC234" s="2">
        <f>(Table2[[#This Row],[Close Price]]/Table2[[#This Row],[Day Low]])-1</f>
        <v>1.0224948875254825E-3</v>
      </c>
      <c r="AD234" s="2">
        <f>(Table2[[#This Row],[Day High]]/Table2[[#This Row],[Close Price]])-1</f>
        <v>5.275062016635057E-2</v>
      </c>
      <c r="AE234" s="2">
        <f>(Table2[[#This Row],[Close Price]]/Table2[[#This Row],[Current Week Low]])-1</f>
        <v>1.0224948875254825E-3</v>
      </c>
      <c r="AF234" s="2">
        <f>(Table2[[#This Row],[Current Week High]]/Table2[[#This Row],[Close Price]])-1</f>
        <v>5.275062016635057E-2</v>
      </c>
      <c r="AG234" s="2">
        <f>(Table2[[#This Row],[Close Price]]/Table2[[#This Row],[Current Month Low]])-1</f>
        <v>2.5360963566993133E-2</v>
      </c>
      <c r="AH234" s="2">
        <f>(Table2[[#This Row],[Current Month High]]/Table2[[#This Row],[Close Price]])-1</f>
        <v>0.10674157303370801</v>
      </c>
      <c r="AI234">
        <v>20.822997227491602</v>
      </c>
      <c r="AJ234">
        <v>170.869565217391</v>
      </c>
      <c r="AK234" t="str">
        <f>IF(AND(Table2[[#This Row],[20D EMA]]&gt;Table2[[#This Row],[50D EMA]],Table2[[#This Row],[50D EMA]]&gt;Table2[[#This Row],[200D EMA]]),"Uptrend","Downtrend/NoTrend")</f>
        <v>Uptrend</v>
      </c>
      <c r="AL234">
        <v>-0.08</v>
      </c>
      <c r="AM234" t="s">
        <v>10438</v>
      </c>
      <c r="AN234">
        <v>-5.35</v>
      </c>
      <c r="AO234" t="s">
        <v>10438</v>
      </c>
      <c r="AP234">
        <v>6.8735882085207006E-2</v>
      </c>
      <c r="AQ234">
        <f>(Table2[[#This Row],[Sharpe Ratio]]-AVERAGE(Table2[Sharpe Ratio]))/_xlfn.STDEV.P(Table2[Sharpe Ratio])</f>
        <v>4.9382154317236401E-2</v>
      </c>
      <c r="AR2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0.46361146695994815</v>
      </c>
      <c r="AS234">
        <f>_xlfn.RANK.AVG(Table2[[#This Row],[1Y Return vs Nifty Z-Score]],Table2[1Y Return vs Nifty Z-Score])</f>
        <v>155</v>
      </c>
      <c r="AT234">
        <f>_xlfn.RANK.AVG(Table2[[#This Row],[6M Return vs Nifty Z-Score]],Table2[6M Return vs Nifty Z-Score])</f>
        <v>309</v>
      </c>
      <c r="AU234">
        <f>_xlfn.RANK.AVG(Table2[[#This Row],[Sharpe Ratio Z-Score]],Table2[Sharpe Ratio Z-Score])</f>
        <v>337</v>
      </c>
      <c r="AV234">
        <f>(Table2[[#This Row],[Rank 1Y]]+Table2[[#This Row],[Rank 6M]]+Table2[[#This Row],[Rank Sharpe]])/3</f>
        <v>267</v>
      </c>
    </row>
    <row r="235" spans="1:48" x14ac:dyDescent="0.3">
      <c r="A235" t="s">
        <v>972</v>
      </c>
      <c r="B235" t="s">
        <v>973</v>
      </c>
      <c r="C235" t="s">
        <v>10406</v>
      </c>
      <c r="D235" t="s">
        <v>259</v>
      </c>
      <c r="E235">
        <v>15625.241171600001</v>
      </c>
      <c r="F235">
        <v>904.9</v>
      </c>
      <c r="G235">
        <v>21.8219466670445</v>
      </c>
      <c r="H235">
        <f>(Table2[[#This Row],[1Y Return vs Nifty]]-AVERAGE(Table2[1Y Return vs Nifty]))/_xlfn.STDEV.P(Table2[1Y Return vs Nifty])</f>
        <v>-4.1281073550140761E-2</v>
      </c>
      <c r="I235">
        <v>-7.9577660542722102</v>
      </c>
      <c r="J235">
        <f>(Table2[[#This Row],[1M Return vs Nifty]]-AVERAGE(Table2[1M Return vs Nifty]))/_xlfn.STDEV.P(Table2[1M Return vs Nifty])</f>
        <v>-0.46301991867616837</v>
      </c>
      <c r="K235">
        <v>4.7170456589123599</v>
      </c>
      <c r="L235">
        <f>(Table2[[#This Row],[6M Return vs Nifty]]-AVERAGE(Table2[6M Return vs Nifty]))/_xlfn.STDEV.P(Table2[6M Return vs Nifty])</f>
        <v>-0.25710830654378986</v>
      </c>
      <c r="M235">
        <v>-1.76256410408947</v>
      </c>
      <c r="N235">
        <f>(Table2[[#This Row],[1W Return vs Nifty]]-AVERAGE(Table2[1W Return vs Nifty]))/_xlfn.STDEV.P(Table2[1W Return vs Nifty])</f>
        <v>0.22608618085007026</v>
      </c>
      <c r="O235">
        <v>900.55</v>
      </c>
      <c r="P235">
        <v>915.21569666131404</v>
      </c>
      <c r="Q235">
        <v>836.50052600881395</v>
      </c>
      <c r="R235">
        <v>51.524661094002298</v>
      </c>
      <c r="S235" s="2">
        <f>(Table2[[#This Row],[Close Price]]-Table2[[#This Row],[20D EMA]])/Table2[[#This Row],[20D EMA]]</f>
        <v>4.8303814335684007E-3</v>
      </c>
      <c r="T235" s="2">
        <f>(Table2[[#This Row],[Close Price]]-Table2[[#This Row],[50D EMA]])/Table2[[#This Row],[50D EMA]]</f>
        <v>-1.1271328386243253E-2</v>
      </c>
      <c r="U235" s="2">
        <f>(Table2[[#This Row],[Close Price]]-Table2[[#This Row],[200D EMA]])/Table2[[#This Row],[200D EMA]]</f>
        <v>8.1768596509484232E-2</v>
      </c>
      <c r="V235">
        <v>0.64573433553472803</v>
      </c>
      <c r="W235">
        <v>869.7</v>
      </c>
      <c r="X235">
        <v>908</v>
      </c>
      <c r="Y235">
        <v>869.7</v>
      </c>
      <c r="Z235">
        <v>908</v>
      </c>
      <c r="AA235">
        <v>856.5</v>
      </c>
      <c r="AB235">
        <v>947.8</v>
      </c>
      <c r="AC235" s="2">
        <f>(Table2[[#This Row],[Close Price]]/Table2[[#This Row],[Day Low]])-1</f>
        <v>4.047372657238113E-2</v>
      </c>
      <c r="AD235" s="2">
        <f>(Table2[[#This Row],[Day High]]/Table2[[#This Row],[Close Price]])-1</f>
        <v>3.4257929052934344E-3</v>
      </c>
      <c r="AE235" s="2">
        <f>(Table2[[#This Row],[Close Price]]/Table2[[#This Row],[Current Week Low]])-1</f>
        <v>4.047372657238113E-2</v>
      </c>
      <c r="AF235" s="2">
        <f>(Table2[[#This Row],[Current Week High]]/Table2[[#This Row],[Close Price]])-1</f>
        <v>3.4257929052934344E-3</v>
      </c>
      <c r="AG235" s="2">
        <f>(Table2[[#This Row],[Close Price]]/Table2[[#This Row],[Current Month Low]])-1</f>
        <v>5.6509048453006416E-2</v>
      </c>
      <c r="AH235" s="2">
        <f>(Table2[[#This Row],[Current Month High]]/Table2[[#This Row],[Close Price]])-1</f>
        <v>4.7408553431318445E-2</v>
      </c>
      <c r="AI235">
        <v>17.140015471322801</v>
      </c>
      <c r="AJ235">
        <v>61.895731205496098</v>
      </c>
      <c r="AK235" t="str">
        <f>IF(AND(Table2[[#This Row],[20D EMA]]&gt;Table2[[#This Row],[50D EMA]],Table2[[#This Row],[50D EMA]]&gt;Table2[[#This Row],[200D EMA]]),"Uptrend","Downtrend/NoTrend")</f>
        <v>Downtrend/NoTrend</v>
      </c>
      <c r="AL235">
        <v>-0.14000000000000001</v>
      </c>
      <c r="AM235" t="s">
        <v>10438</v>
      </c>
      <c r="AN235">
        <v>1.6</v>
      </c>
      <c r="AO235" t="s">
        <v>10439</v>
      </c>
      <c r="AP235">
        <v>0.155272459558458</v>
      </c>
      <c r="AQ235">
        <f>(Table2[[#This Row],[Sharpe Ratio]]-AVERAGE(Table2[Sharpe Ratio]))/_xlfn.STDEV.P(Table2[Sharpe Ratio])</f>
        <v>1.0511121497395211</v>
      </c>
      <c r="AR2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5">
        <f>_xlfn.RANK.AVG(Table2[[#This Row],[1Y Return vs Nifty Z-Score]],Table2[1Y Return vs Nifty Z-Score])</f>
        <v>305</v>
      </c>
      <c r="AT235">
        <f>_xlfn.RANK.AVG(Table2[[#This Row],[6M Return vs Nifty Z-Score]],Table2[6M Return vs Nifty Z-Score])</f>
        <v>392</v>
      </c>
      <c r="AU235">
        <f>_xlfn.RANK.AVG(Table2[[#This Row],[Sharpe Ratio Z-Score]],Table2[Sharpe Ratio Z-Score])</f>
        <v>106</v>
      </c>
      <c r="AV235">
        <f>(Table2[[#This Row],[Rank 1Y]]+Table2[[#This Row],[Rank 6M]]+Table2[[#This Row],[Rank Sharpe]])/3</f>
        <v>267.66666666666669</v>
      </c>
    </row>
    <row r="236" spans="1:48" x14ac:dyDescent="0.3">
      <c r="A236" t="s">
        <v>1196</v>
      </c>
      <c r="B236" t="s">
        <v>1197</v>
      </c>
      <c r="C236" t="s">
        <v>10408</v>
      </c>
      <c r="D236" t="s">
        <v>387</v>
      </c>
      <c r="E236">
        <v>10202.9197214</v>
      </c>
      <c r="F236">
        <v>187.63</v>
      </c>
      <c r="G236">
        <v>15.0301614851303</v>
      </c>
      <c r="H236">
        <f>(Table2[[#This Row],[1Y Return vs Nifty]]-AVERAGE(Table2[1Y Return vs Nifty]))/_xlfn.STDEV.P(Table2[1Y Return vs Nifty])</f>
        <v>-0.15230240110409696</v>
      </c>
      <c r="I236">
        <v>-13.7273023033651</v>
      </c>
      <c r="J236">
        <f>(Table2[[#This Row],[1M Return vs Nifty]]-AVERAGE(Table2[1M Return vs Nifty]))/_xlfn.STDEV.P(Table2[1M Return vs Nifty])</f>
        <v>-1.0202243369991835</v>
      </c>
      <c r="K236">
        <v>29.599327435198401</v>
      </c>
      <c r="L236">
        <f>(Table2[[#This Row],[6M Return vs Nifty]]-AVERAGE(Table2[6M Return vs Nifty]))/_xlfn.STDEV.P(Table2[6M Return vs Nifty])</f>
        <v>0.49321142162469678</v>
      </c>
      <c r="M236">
        <v>-5.0093319761719597</v>
      </c>
      <c r="N236">
        <f>(Table2[[#This Row],[1W Return vs Nifty]]-AVERAGE(Table2[1W Return vs Nifty]))/_xlfn.STDEV.P(Table2[1W Return vs Nifty])</f>
        <v>-0.39512511104713438</v>
      </c>
      <c r="O236">
        <v>191.98</v>
      </c>
      <c r="P236">
        <v>194.283034159491</v>
      </c>
      <c r="Q236">
        <v>171.21210906285401</v>
      </c>
      <c r="R236">
        <v>34.170836362861102</v>
      </c>
      <c r="S236" s="2">
        <f>(Table2[[#This Row],[Close Price]]-Table2[[#This Row],[20D EMA]])/Table2[[#This Row],[20D EMA]]</f>
        <v>-2.2658610271903294E-2</v>
      </c>
      <c r="T236" s="2">
        <f>(Table2[[#This Row],[Close Price]]-Table2[[#This Row],[50D EMA]])/Table2[[#This Row],[50D EMA]]</f>
        <v>-3.4244030562284637E-2</v>
      </c>
      <c r="U236" s="2">
        <f>(Table2[[#This Row],[Close Price]]-Table2[[#This Row],[200D EMA]])/Table2[[#This Row],[200D EMA]]</f>
        <v>9.5892113163086962E-2</v>
      </c>
      <c r="V236">
        <v>0.23176999495748701</v>
      </c>
      <c r="W236">
        <v>184.7</v>
      </c>
      <c r="X236">
        <v>190.4</v>
      </c>
      <c r="Y236">
        <v>184.7</v>
      </c>
      <c r="Z236">
        <v>190.4</v>
      </c>
      <c r="AA236">
        <v>182.01</v>
      </c>
      <c r="AB236">
        <v>205.5</v>
      </c>
      <c r="AC236" s="2">
        <f>(Table2[[#This Row],[Close Price]]/Table2[[#This Row],[Day Low]])-1</f>
        <v>1.5863562533838804E-2</v>
      </c>
      <c r="AD236" s="2">
        <f>(Table2[[#This Row],[Day High]]/Table2[[#This Row],[Close Price]])-1</f>
        <v>1.4763097585674068E-2</v>
      </c>
      <c r="AE236" s="2">
        <f>(Table2[[#This Row],[Close Price]]/Table2[[#This Row],[Current Week Low]])-1</f>
        <v>1.5863562533838804E-2</v>
      </c>
      <c r="AF236" s="2">
        <f>(Table2[[#This Row],[Current Week High]]/Table2[[#This Row],[Close Price]])-1</f>
        <v>1.4763097585674068E-2</v>
      </c>
      <c r="AG236" s="2">
        <f>(Table2[[#This Row],[Close Price]]/Table2[[#This Row],[Current Month Low]])-1</f>
        <v>3.0877424317345303E-2</v>
      </c>
      <c r="AH236" s="2">
        <f>(Table2[[#This Row],[Current Month High]]/Table2[[#This Row],[Close Price]])-1</f>
        <v>9.5240633161008503E-2</v>
      </c>
      <c r="AI236">
        <v>30.576133880509499</v>
      </c>
      <c r="AJ236">
        <v>59.549319727891103</v>
      </c>
      <c r="AK236" t="str">
        <f>IF(AND(Table2[[#This Row],[20D EMA]]&gt;Table2[[#This Row],[50D EMA]],Table2[[#This Row],[50D EMA]]&gt;Table2[[#This Row],[200D EMA]]),"Uptrend","Downtrend/NoTrend")</f>
        <v>Downtrend/NoTrend</v>
      </c>
      <c r="AL236">
        <v>-0.09</v>
      </c>
      <c r="AM236" t="s">
        <v>10438</v>
      </c>
      <c r="AN236">
        <v>-5.77</v>
      </c>
      <c r="AO236" t="s">
        <v>10438</v>
      </c>
      <c r="AP236">
        <v>8.2853955033042007E-2</v>
      </c>
      <c r="AQ236">
        <f>(Table2[[#This Row],[Sharpe Ratio]]-AVERAGE(Table2[Sharpe Ratio]))/_xlfn.STDEV.P(Table2[Sharpe Ratio])</f>
        <v>0.21281012388048579</v>
      </c>
      <c r="AR2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6">
        <f>_xlfn.RANK.AVG(Table2[[#This Row],[1Y Return vs Nifty Z-Score]],Table2[1Y Return vs Nifty Z-Score])</f>
        <v>346</v>
      </c>
      <c r="AT236">
        <f>_xlfn.RANK.AVG(Table2[[#This Row],[6M Return vs Nifty Z-Score]],Table2[6M Return vs Nifty Z-Score])</f>
        <v>168</v>
      </c>
      <c r="AU236">
        <f>_xlfn.RANK.AVG(Table2[[#This Row],[Sharpe Ratio Z-Score]],Table2[Sharpe Ratio Z-Score])</f>
        <v>290</v>
      </c>
      <c r="AV236">
        <f>(Table2[[#This Row],[Rank 1Y]]+Table2[[#This Row],[Rank 6M]]+Table2[[#This Row],[Rank Sharpe]])/3</f>
        <v>268</v>
      </c>
    </row>
    <row r="237" spans="1:48" x14ac:dyDescent="0.3">
      <c r="A237" t="s">
        <v>1141</v>
      </c>
      <c r="B237" t="s">
        <v>1142</v>
      </c>
      <c r="C237" t="s">
        <v>10395</v>
      </c>
      <c r="D237" t="s">
        <v>569</v>
      </c>
      <c r="E237">
        <v>11311.376106899999</v>
      </c>
      <c r="F237">
        <v>1296.45</v>
      </c>
      <c r="G237">
        <v>22.597770460301501</v>
      </c>
      <c r="H237">
        <f>(Table2[[#This Row],[1Y Return vs Nifty]]-AVERAGE(Table2[1Y Return vs Nifty]))/_xlfn.STDEV.P(Table2[1Y Return vs Nifty])</f>
        <v>-2.8599137186090088E-2</v>
      </c>
      <c r="I237">
        <v>15.9070484004923</v>
      </c>
      <c r="J237">
        <f>(Table2[[#This Row],[1M Return vs Nifty]]-AVERAGE(Table2[1M Return vs Nifty]))/_xlfn.STDEV.P(Table2[1M Return vs Nifty])</f>
        <v>1.8417719194450399</v>
      </c>
      <c r="K237">
        <v>27.264189677830299</v>
      </c>
      <c r="L237">
        <f>(Table2[[#This Row],[6M Return vs Nifty]]-AVERAGE(Table2[6M Return vs Nifty]))/_xlfn.STDEV.P(Table2[6M Return vs Nifty])</f>
        <v>0.42279585672203435</v>
      </c>
      <c r="M237">
        <v>2.84674280595214</v>
      </c>
      <c r="N237">
        <f>(Table2[[#This Row],[1W Return vs Nifty]]-AVERAGE(Table2[1W Return vs Nifty]))/_xlfn.STDEV.P(Table2[1W Return vs Nifty])</f>
        <v>1.1079950863059738</v>
      </c>
      <c r="O237">
        <v>1165.01</v>
      </c>
      <c r="P237">
        <v>1101.1324961350699</v>
      </c>
      <c r="Q237">
        <v>983.76590776912496</v>
      </c>
      <c r="R237">
        <v>72.332757949909904</v>
      </c>
      <c r="S237" s="2">
        <f>(Table2[[#This Row],[Close Price]]-Table2[[#This Row],[20D EMA]])/Table2[[#This Row],[20D EMA]]</f>
        <v>0.11282306589643012</v>
      </c>
      <c r="T237" s="2">
        <f>(Table2[[#This Row],[Close Price]]-Table2[[#This Row],[50D EMA]])/Table2[[#This Row],[50D EMA]]</f>
        <v>0.17737874828913558</v>
      </c>
      <c r="U237" s="2">
        <f>(Table2[[#This Row],[Close Price]]-Table2[[#This Row],[200D EMA]])/Table2[[#This Row],[200D EMA]]</f>
        <v>0.31784400105909882</v>
      </c>
      <c r="V237">
        <v>2.7023049124601499</v>
      </c>
      <c r="W237">
        <v>1256.55</v>
      </c>
      <c r="X237">
        <v>1314.9</v>
      </c>
      <c r="Y237">
        <v>1256.55</v>
      </c>
      <c r="Z237">
        <v>1314.9</v>
      </c>
      <c r="AA237">
        <v>1058.6500000000001</v>
      </c>
      <c r="AB237">
        <v>1314.9</v>
      </c>
      <c r="AC237" s="2">
        <f>(Table2[[#This Row],[Close Price]]/Table2[[#This Row],[Day Low]])-1</f>
        <v>3.1753611077951716E-2</v>
      </c>
      <c r="AD237" s="2">
        <f>(Table2[[#This Row],[Day High]]/Table2[[#This Row],[Close Price]])-1</f>
        <v>1.4231169732731752E-2</v>
      </c>
      <c r="AE237" s="2">
        <f>(Table2[[#This Row],[Close Price]]/Table2[[#This Row],[Current Week Low]])-1</f>
        <v>3.1753611077951716E-2</v>
      </c>
      <c r="AF237" s="2">
        <f>(Table2[[#This Row],[Current Week High]]/Table2[[#This Row],[Close Price]])-1</f>
        <v>1.4231169732731752E-2</v>
      </c>
      <c r="AG237" s="2">
        <f>(Table2[[#This Row],[Close Price]]/Table2[[#This Row],[Current Month Low]])-1</f>
        <v>0.22462570254569503</v>
      </c>
      <c r="AH237" s="2">
        <f>(Table2[[#This Row],[Current Month High]]/Table2[[#This Row],[Close Price]])-1</f>
        <v>1.4231169732731752E-2</v>
      </c>
      <c r="AI237">
        <v>1.4231169732731701</v>
      </c>
      <c r="AJ237">
        <v>66.928474859975495</v>
      </c>
      <c r="AK237" t="str">
        <f>IF(AND(Table2[[#This Row],[20D EMA]]&gt;Table2[[#This Row],[50D EMA]],Table2[[#This Row],[50D EMA]]&gt;Table2[[#This Row],[200D EMA]]),"Uptrend","Downtrend/NoTrend")</f>
        <v>Uptrend</v>
      </c>
      <c r="AL237">
        <v>0.16</v>
      </c>
      <c r="AM237" t="s">
        <v>10439</v>
      </c>
      <c r="AN237">
        <v>10.02</v>
      </c>
      <c r="AO237" t="s">
        <v>10439</v>
      </c>
      <c r="AP237">
        <v>7.6189349868462E-2</v>
      </c>
      <c r="AQ237">
        <f>(Table2[[#This Row],[Sharpe Ratio]]-AVERAGE(Table2[Sharpe Ratio]))/_xlfn.STDEV.P(Table2[Sharpe Ratio])</f>
        <v>0.1356619965112274</v>
      </c>
      <c r="AR2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3.4796257217981852</v>
      </c>
      <c r="AS237">
        <f>_xlfn.RANK.AVG(Table2[[#This Row],[1Y Return vs Nifty Z-Score]],Table2[1Y Return vs Nifty Z-Score])</f>
        <v>303</v>
      </c>
      <c r="AT237">
        <f>_xlfn.RANK.AVG(Table2[[#This Row],[6M Return vs Nifty Z-Score]],Table2[6M Return vs Nifty Z-Score])</f>
        <v>187</v>
      </c>
      <c r="AU237">
        <f>_xlfn.RANK.AVG(Table2[[#This Row],[Sharpe Ratio Z-Score]],Table2[Sharpe Ratio Z-Score])</f>
        <v>317</v>
      </c>
      <c r="AV237">
        <f>(Table2[[#This Row],[Rank 1Y]]+Table2[[#This Row],[Rank 6M]]+Table2[[#This Row],[Rank Sharpe]])/3</f>
        <v>269</v>
      </c>
    </row>
    <row r="238" spans="1:48" x14ac:dyDescent="0.3">
      <c r="A238" t="s">
        <v>1465</v>
      </c>
      <c r="B238" t="s">
        <v>1466</v>
      </c>
      <c r="C238" t="s">
        <v>10402</v>
      </c>
      <c r="D238" t="s">
        <v>74</v>
      </c>
      <c r="E238">
        <v>7318.1622172050002</v>
      </c>
      <c r="F238">
        <v>3987.7</v>
      </c>
      <c r="G238">
        <v>62.253250127835798</v>
      </c>
      <c r="H238">
        <f>(Table2[[#This Row],[1Y Return vs Nifty]]-AVERAGE(Table2[1Y Return vs Nifty]))/_xlfn.STDEV.P(Table2[1Y Return vs Nifty])</f>
        <v>0.61962572263460036</v>
      </c>
      <c r="I238">
        <v>-3.1652634765729899</v>
      </c>
      <c r="J238">
        <f>(Table2[[#This Row],[1M Return vs Nifty]]-AVERAGE(Table2[1M Return vs Nifty]))/_xlfn.STDEV.P(Table2[1M Return vs Nifty])</f>
        <v>-1.7446700952937182E-4</v>
      </c>
      <c r="K238">
        <v>74.480019583131195</v>
      </c>
      <c r="L238">
        <f>(Table2[[#This Row],[6M Return vs Nifty]]-AVERAGE(Table2[6M Return vs Nifty]))/_xlfn.STDEV.P(Table2[6M Return vs Nifty])</f>
        <v>1.8465788111277033</v>
      </c>
      <c r="M238">
        <v>-0.29778683920642102</v>
      </c>
      <c r="N238">
        <f>(Table2[[#This Row],[1W Return vs Nifty]]-AVERAGE(Table2[1W Return vs Nifty]))/_xlfn.STDEV.P(Table2[1W Return vs Nifty])</f>
        <v>0.5063452609289969</v>
      </c>
      <c r="O238">
        <v>3658.1</v>
      </c>
      <c r="P238">
        <v>3480.6752748205299</v>
      </c>
      <c r="Q238">
        <v>2783.83635097453</v>
      </c>
      <c r="R238">
        <v>60.8501074752497</v>
      </c>
      <c r="S238" s="2">
        <f>(Table2[[#This Row],[Close Price]]-Table2[[#This Row],[20D EMA]])/Table2[[#This Row],[20D EMA]]</f>
        <v>9.0101418769306454E-2</v>
      </c>
      <c r="T238" s="2">
        <f>(Table2[[#This Row],[Close Price]]-Table2[[#This Row],[50D EMA]])/Table2[[#This Row],[50D EMA]]</f>
        <v>0.14566849394062278</v>
      </c>
      <c r="U238" s="2">
        <f>(Table2[[#This Row],[Close Price]]-Table2[[#This Row],[200D EMA]])/Table2[[#This Row],[200D EMA]]</f>
        <v>0.43244770785611608</v>
      </c>
      <c r="V238">
        <v>0.96335586132183204</v>
      </c>
      <c r="W238">
        <v>3724.95</v>
      </c>
      <c r="X238">
        <v>4020</v>
      </c>
      <c r="Y238">
        <v>3724.95</v>
      </c>
      <c r="Z238">
        <v>4020</v>
      </c>
      <c r="AA238">
        <v>3487.4</v>
      </c>
      <c r="AB238">
        <v>4020</v>
      </c>
      <c r="AC238" s="2">
        <f>(Table2[[#This Row],[Close Price]]/Table2[[#This Row],[Day Low]])-1</f>
        <v>7.0537859568584826E-2</v>
      </c>
      <c r="AD238" s="2">
        <f>(Table2[[#This Row],[Day High]]/Table2[[#This Row],[Close Price]])-1</f>
        <v>8.0999072146852313E-3</v>
      </c>
      <c r="AE238" s="2">
        <f>(Table2[[#This Row],[Close Price]]/Table2[[#This Row],[Current Week Low]])-1</f>
        <v>7.0537859568584826E-2</v>
      </c>
      <c r="AF238" s="2">
        <f>(Table2[[#This Row],[Current Week High]]/Table2[[#This Row],[Close Price]])-1</f>
        <v>8.0999072146852313E-3</v>
      </c>
      <c r="AG238" s="2">
        <f>(Table2[[#This Row],[Close Price]]/Table2[[#This Row],[Current Month Low]])-1</f>
        <v>0.14345931066123763</v>
      </c>
      <c r="AH238" s="2">
        <f>(Table2[[#This Row],[Current Month High]]/Table2[[#This Row],[Close Price]])-1</f>
        <v>8.0999072146852313E-3</v>
      </c>
      <c r="AI238">
        <v>0.80999072146852302</v>
      </c>
      <c r="AJ238">
        <v>150.012539184953</v>
      </c>
      <c r="AK238" t="str">
        <f>IF(AND(Table2[[#This Row],[20D EMA]]&gt;Table2[[#This Row],[50D EMA]],Table2[[#This Row],[50D EMA]]&gt;Table2[[#This Row],[200D EMA]]),"Uptrend","Downtrend/NoTrend")</f>
        <v>Uptrend</v>
      </c>
      <c r="AL238">
        <v>0.11</v>
      </c>
      <c r="AM238" t="s">
        <v>10439</v>
      </c>
      <c r="AN238">
        <v>10.94</v>
      </c>
      <c r="AO238" t="s">
        <v>10439</v>
      </c>
      <c r="AP238">
        <v>-1.9749050368037001E-2</v>
      </c>
      <c r="AQ238">
        <f>(Table2[[#This Row],[Sharpe Ratio]]-AVERAGE(Table2[Sharpe Ratio]))/_xlfn.STDEV.P(Table2[Sharpe Ratio])</f>
        <v>-0.97490160602361908</v>
      </c>
      <c r="AR2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1.997473721658152</v>
      </c>
      <c r="AS238">
        <f>_xlfn.RANK.AVG(Table2[[#This Row],[1Y Return vs Nifty Z-Score]],Table2[1Y Return vs Nifty Z-Score])</f>
        <v>144</v>
      </c>
      <c r="AT238">
        <f>_xlfn.RANK.AVG(Table2[[#This Row],[6M Return vs Nifty Z-Score]],Table2[6M Return vs Nifty Z-Score])</f>
        <v>39</v>
      </c>
      <c r="AU238">
        <f>_xlfn.RANK.AVG(Table2[[#This Row],[Sharpe Ratio Z-Score]],Table2[Sharpe Ratio Z-Score])</f>
        <v>626</v>
      </c>
      <c r="AV238">
        <f>(Table2[[#This Row],[Rank 1Y]]+Table2[[#This Row],[Rank 6M]]+Table2[[#This Row],[Rank Sharpe]])/3</f>
        <v>269.66666666666669</v>
      </c>
    </row>
    <row r="239" spans="1:48" x14ac:dyDescent="0.3">
      <c r="A239" t="s">
        <v>193</v>
      </c>
      <c r="B239" t="s">
        <v>194</v>
      </c>
      <c r="C239" t="s">
        <v>10407</v>
      </c>
      <c r="D239" t="s">
        <v>132</v>
      </c>
      <c r="E239">
        <v>138920.63863200499</v>
      </c>
      <c r="F239">
        <v>1424.85</v>
      </c>
      <c r="G239">
        <v>55.649961247937803</v>
      </c>
      <c r="H239">
        <f>(Table2[[#This Row],[1Y Return vs Nifty]]-AVERAGE(Table2[1Y Return vs Nifty]))/_xlfn.STDEV.P(Table2[1Y Return vs Nifty])</f>
        <v>0.51168563353685703</v>
      </c>
      <c r="I239">
        <v>10.0781856817533</v>
      </c>
      <c r="J239">
        <f>(Table2[[#This Row],[1M Return vs Nifty]]-AVERAGE(Table2[1M Return vs Nifty]))/_xlfn.STDEV.P(Table2[1M Return vs Nifty])</f>
        <v>1.278837929526818</v>
      </c>
      <c r="K239">
        <v>5.6024065684496396</v>
      </c>
      <c r="L239">
        <f>(Table2[[#This Row],[6M Return vs Nifty]]-AVERAGE(Table2[6M Return vs Nifty]))/_xlfn.STDEV.P(Table2[6M Return vs Nifty])</f>
        <v>-0.23041044326309479</v>
      </c>
      <c r="M239">
        <v>7.3767441747202298</v>
      </c>
      <c r="N239">
        <f>(Table2[[#This Row],[1W Return vs Nifty]]-AVERAGE(Table2[1W Return vs Nifty]))/_xlfn.STDEV.P(Table2[1W Return vs Nifty])</f>
        <v>1.9747302868066376</v>
      </c>
      <c r="O239">
        <v>1278.07</v>
      </c>
      <c r="P239">
        <v>1289.95114443844</v>
      </c>
      <c r="Q239">
        <v>1191.60052463649</v>
      </c>
      <c r="R239">
        <v>87.420756479283398</v>
      </c>
      <c r="S239" s="2">
        <f>(Table2[[#This Row],[Close Price]]-Table2[[#This Row],[20D EMA]])/Table2[[#This Row],[20D EMA]]</f>
        <v>0.11484503978655315</v>
      </c>
      <c r="T239" s="2">
        <f>(Table2[[#This Row],[Close Price]]-Table2[[#This Row],[50D EMA]])/Table2[[#This Row],[50D EMA]]</f>
        <v>0.10457671683394336</v>
      </c>
      <c r="U239" s="2">
        <f>(Table2[[#This Row],[Close Price]]-Table2[[#This Row],[200D EMA]])/Table2[[#This Row],[200D EMA]]</f>
        <v>0.19574469005429904</v>
      </c>
      <c r="V239">
        <v>0.99113632258188</v>
      </c>
      <c r="W239">
        <v>1380.85</v>
      </c>
      <c r="X239">
        <v>1440</v>
      </c>
      <c r="Y239">
        <v>1380.85</v>
      </c>
      <c r="Z239">
        <v>1440</v>
      </c>
      <c r="AA239">
        <v>1165.5999999999999</v>
      </c>
      <c r="AB239">
        <v>1440</v>
      </c>
      <c r="AC239" s="2">
        <f>(Table2[[#This Row],[Close Price]]/Table2[[#This Row],[Day Low]])-1</f>
        <v>3.1864431328529452E-2</v>
      </c>
      <c r="AD239" s="2">
        <f>(Table2[[#This Row],[Day High]]/Table2[[#This Row],[Close Price]])-1</f>
        <v>1.0632698178755673E-2</v>
      </c>
      <c r="AE239" s="2">
        <f>(Table2[[#This Row],[Close Price]]/Table2[[#This Row],[Current Week Low]])-1</f>
        <v>3.1864431328529452E-2</v>
      </c>
      <c r="AF239" s="2">
        <f>(Table2[[#This Row],[Current Week High]]/Table2[[#This Row],[Close Price]])-1</f>
        <v>1.0632698178755673E-2</v>
      </c>
      <c r="AG239" s="2">
        <f>(Table2[[#This Row],[Close Price]]/Table2[[#This Row],[Current Month Low]])-1</f>
        <v>0.22241763898421407</v>
      </c>
      <c r="AH239" s="2">
        <f>(Table2[[#This Row],[Current Month High]]/Table2[[#This Row],[Close Price]])-1</f>
        <v>1.0632698178755673E-2</v>
      </c>
      <c r="AI239">
        <v>15.798154191669299</v>
      </c>
      <c r="AJ239">
        <v>103.056861906797</v>
      </c>
      <c r="AK239" t="str">
        <f>IF(AND(Table2[[#This Row],[20D EMA]]&gt;Table2[[#This Row],[50D EMA]],Table2[[#This Row],[50D EMA]]&gt;Table2[[#This Row],[200D EMA]]),"Uptrend","Downtrend/NoTrend")</f>
        <v>Downtrend/NoTrend</v>
      </c>
      <c r="AL239">
        <v>-0.06</v>
      </c>
      <c r="AM239" t="s">
        <v>10438</v>
      </c>
      <c r="AN239">
        <v>17.98</v>
      </c>
      <c r="AO239" t="s">
        <v>10439</v>
      </c>
      <c r="AP239">
        <v>9.5501275500830998E-2</v>
      </c>
      <c r="AQ239">
        <f>(Table2[[#This Row],[Sharpe Ratio]]-AVERAGE(Table2[Sharpe Ratio]))/_xlfn.STDEV.P(Table2[Sharpe Ratio])</f>
        <v>0.35921295889228833</v>
      </c>
      <c r="AR2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9">
        <f>_xlfn.RANK.AVG(Table2[[#This Row],[1Y Return vs Nifty Z-Score]],Table2[1Y Return vs Nifty Z-Score])</f>
        <v>170</v>
      </c>
      <c r="AT239">
        <f>_xlfn.RANK.AVG(Table2[[#This Row],[6M Return vs Nifty Z-Score]],Table2[6M Return vs Nifty Z-Score])</f>
        <v>388</v>
      </c>
      <c r="AU239">
        <f>_xlfn.RANK.AVG(Table2[[#This Row],[Sharpe Ratio Z-Score]],Table2[Sharpe Ratio Z-Score])</f>
        <v>252</v>
      </c>
      <c r="AV239">
        <f>(Table2[[#This Row],[Rank 1Y]]+Table2[[#This Row],[Rank 6M]]+Table2[[#This Row],[Rank Sharpe]])/3</f>
        <v>270</v>
      </c>
    </row>
    <row r="240" spans="1:48" x14ac:dyDescent="0.3">
      <c r="A240" t="s">
        <v>262</v>
      </c>
      <c r="B240" t="s">
        <v>263</v>
      </c>
      <c r="C240" t="s">
        <v>10402</v>
      </c>
      <c r="D240" t="s">
        <v>119</v>
      </c>
      <c r="E240">
        <v>104872.556884919</v>
      </c>
      <c r="F240">
        <v>8146.15</v>
      </c>
      <c r="G240">
        <v>59.352368507601902</v>
      </c>
      <c r="H240">
        <f>(Table2[[#This Row],[1Y Return vs Nifty]]-AVERAGE(Table2[1Y Return vs Nifty]))/_xlfn.STDEV.P(Table2[1Y Return vs Nifty])</f>
        <v>0.57220671276767332</v>
      </c>
      <c r="I240">
        <v>4.3937720078924398</v>
      </c>
      <c r="J240">
        <f>(Table2[[#This Row],[1M Return vs Nifty]]-AVERAGE(Table2[1M Return vs Nifty]))/_xlfn.STDEV.P(Table2[1M Return vs Nifty])</f>
        <v>0.72985439291258436</v>
      </c>
      <c r="K240">
        <v>38.757722648172702</v>
      </c>
      <c r="L240">
        <f>(Table2[[#This Row],[6M Return vs Nifty]]-AVERAGE(Table2[6M Return vs Nifty]))/_xlfn.STDEV.P(Table2[6M Return vs Nifty])</f>
        <v>0.76938081269748482</v>
      </c>
      <c r="M240">
        <v>2.6954148500162201</v>
      </c>
      <c r="N240">
        <f>(Table2[[#This Row],[1W Return vs Nifty]]-AVERAGE(Table2[1W Return vs Nifty]))/_xlfn.STDEV.P(Table2[1W Return vs Nifty])</f>
        <v>1.0790411731496199</v>
      </c>
      <c r="O240">
        <v>7700.07</v>
      </c>
      <c r="P240">
        <v>7353.13205357074</v>
      </c>
      <c r="Q240">
        <v>6238.4000234940504</v>
      </c>
      <c r="R240">
        <v>75.589558380346404</v>
      </c>
      <c r="S240" s="2">
        <f>(Table2[[#This Row],[Close Price]]-Table2[[#This Row],[20D EMA]])/Table2[[#This Row],[20D EMA]]</f>
        <v>5.7931940878459542E-2</v>
      </c>
      <c r="T240" s="2">
        <f>(Table2[[#This Row],[Close Price]]-Table2[[#This Row],[50D EMA]])/Table2[[#This Row],[50D EMA]]</f>
        <v>0.10784764106666135</v>
      </c>
      <c r="U240" s="2">
        <f>(Table2[[#This Row],[Close Price]]-Table2[[#This Row],[200D EMA]])/Table2[[#This Row],[200D EMA]]</f>
        <v>0.30580757394865521</v>
      </c>
      <c r="V240">
        <v>0.99512144159805704</v>
      </c>
      <c r="W240">
        <v>8111.3</v>
      </c>
      <c r="X240">
        <v>8260.35</v>
      </c>
      <c r="Y240">
        <v>8111.3</v>
      </c>
      <c r="Z240">
        <v>8260.35</v>
      </c>
      <c r="AA240">
        <v>7264.05</v>
      </c>
      <c r="AB240">
        <v>8260.35</v>
      </c>
      <c r="AC240" s="2">
        <f>(Table2[[#This Row],[Close Price]]/Table2[[#This Row],[Day Low]])-1</f>
        <v>4.2964752875618295E-3</v>
      </c>
      <c r="AD240" s="2">
        <f>(Table2[[#This Row],[Day High]]/Table2[[#This Row],[Close Price]])-1</f>
        <v>1.4018892360194712E-2</v>
      </c>
      <c r="AE240" s="2">
        <f>(Table2[[#This Row],[Close Price]]/Table2[[#This Row],[Current Week Low]])-1</f>
        <v>4.2964752875618295E-3</v>
      </c>
      <c r="AF240" s="2">
        <f>(Table2[[#This Row],[Current Week High]]/Table2[[#This Row],[Close Price]])-1</f>
        <v>1.4018892360194712E-2</v>
      </c>
      <c r="AG240" s="2">
        <f>(Table2[[#This Row],[Close Price]]/Table2[[#This Row],[Current Month Low]])-1</f>
        <v>0.12143363550636344</v>
      </c>
      <c r="AH240" s="2">
        <f>(Table2[[#This Row],[Current Month High]]/Table2[[#This Row],[Close Price]])-1</f>
        <v>1.4018892360194712E-2</v>
      </c>
      <c r="AI240">
        <v>1.4018892360194699</v>
      </c>
      <c r="AJ240">
        <v>105.086793972885</v>
      </c>
      <c r="AK240" t="str">
        <f>IF(AND(Table2[[#This Row],[20D EMA]]&gt;Table2[[#This Row],[50D EMA]],Table2[[#This Row],[50D EMA]]&gt;Table2[[#This Row],[200D EMA]]),"Uptrend","Downtrend/NoTrend")</f>
        <v>Uptrend</v>
      </c>
      <c r="AL240">
        <v>0.09</v>
      </c>
      <c r="AM240" t="s">
        <v>10439</v>
      </c>
      <c r="AN240">
        <v>8.98</v>
      </c>
      <c r="AO240" t="s">
        <v>10439</v>
      </c>
      <c r="AP240">
        <v>2.8302394495459998E-3</v>
      </c>
      <c r="AQ240">
        <f>(Table2[[#This Row],[Sharpe Ratio]]-AVERAGE(Table2[Sharpe Ratio]))/_xlfn.STDEV.P(Table2[Sharpe Ratio])</f>
        <v>-0.71352829376618265</v>
      </c>
      <c r="AR2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2.4369547977611798</v>
      </c>
      <c r="AS240">
        <f>_xlfn.RANK.AVG(Table2[[#This Row],[1Y Return vs Nifty Z-Score]],Table2[1Y Return vs Nifty Z-Score])</f>
        <v>156</v>
      </c>
      <c r="AT240">
        <f>_xlfn.RANK.AVG(Table2[[#This Row],[6M Return vs Nifty Z-Score]],Table2[6M Return vs Nifty Z-Score])</f>
        <v>132</v>
      </c>
      <c r="AU240">
        <f>_xlfn.RANK.AVG(Table2[[#This Row],[Sharpe Ratio Z-Score]],Table2[Sharpe Ratio Z-Score])</f>
        <v>524</v>
      </c>
      <c r="AV240">
        <f>(Table2[[#This Row],[Rank 1Y]]+Table2[[#This Row],[Rank 6M]]+Table2[[#This Row],[Rank Sharpe]])/3</f>
        <v>270.66666666666669</v>
      </c>
    </row>
    <row r="241" spans="1:48" x14ac:dyDescent="0.3">
      <c r="A241" t="s">
        <v>267</v>
      </c>
      <c r="B241" t="s">
        <v>268</v>
      </c>
      <c r="C241" t="s">
        <v>10396</v>
      </c>
      <c r="D241" t="s">
        <v>269</v>
      </c>
      <c r="E241">
        <v>102415.9683658</v>
      </c>
      <c r="F241">
        <v>403.7</v>
      </c>
      <c r="G241">
        <v>85.083746715384393</v>
      </c>
      <c r="H241">
        <f>(Table2[[#This Row],[1Y Return vs Nifty]]-AVERAGE(Table2[1Y Return vs Nifty]))/_xlfn.STDEV.P(Table2[1Y Return vs Nifty])</f>
        <v>0.99282245544871717</v>
      </c>
      <c r="I241">
        <v>-15.4268067487197</v>
      </c>
      <c r="J241">
        <f>(Table2[[#This Row],[1M Return vs Nifty]]-AVERAGE(Table2[1M Return vs Nifty]))/_xlfn.STDEV.P(Table2[1M Return vs Nifty])</f>
        <v>-1.1843573530730622</v>
      </c>
      <c r="K241">
        <v>24.934755752026</v>
      </c>
      <c r="L241">
        <f>(Table2[[#This Row],[6M Return vs Nifty]]-AVERAGE(Table2[6M Return vs Nifty]))/_xlfn.STDEV.P(Table2[6M Return vs Nifty])</f>
        <v>0.35255228960425961</v>
      </c>
      <c r="M241">
        <v>-10.619223806086</v>
      </c>
      <c r="N241">
        <f>(Table2[[#This Row],[1W Return vs Nifty]]-AVERAGE(Table2[1W Return vs Nifty]))/_xlfn.STDEV.P(Table2[1W Return vs Nifty])</f>
        <v>-1.4684781465473986</v>
      </c>
      <c r="O241">
        <v>420.79</v>
      </c>
      <c r="P241">
        <v>414.49071709825898</v>
      </c>
      <c r="Q241">
        <v>335.68170660596797</v>
      </c>
      <c r="R241">
        <v>19.873060957978801</v>
      </c>
      <c r="S241" s="2">
        <f>(Table2[[#This Row],[Close Price]]-Table2[[#This Row],[20D EMA]])/Table2[[#This Row],[20D EMA]]</f>
        <v>-4.0614083034292717E-2</v>
      </c>
      <c r="T241" s="2">
        <f>(Table2[[#This Row],[Close Price]]-Table2[[#This Row],[50D EMA]])/Table2[[#This Row],[50D EMA]]</f>
        <v>-2.6033676155166951E-2</v>
      </c>
      <c r="U241" s="2">
        <f>(Table2[[#This Row],[Close Price]]-Table2[[#This Row],[200D EMA]])/Table2[[#This Row],[200D EMA]]</f>
        <v>0.20262734624938522</v>
      </c>
      <c r="V241">
        <v>1.0072940726258699</v>
      </c>
      <c r="W241">
        <v>397.1</v>
      </c>
      <c r="X241">
        <v>412.6</v>
      </c>
      <c r="Y241">
        <v>397.1</v>
      </c>
      <c r="Z241">
        <v>412.6</v>
      </c>
      <c r="AA241">
        <v>366.35</v>
      </c>
      <c r="AB241">
        <v>460</v>
      </c>
      <c r="AC241" s="2">
        <f>(Table2[[#This Row],[Close Price]]/Table2[[#This Row],[Day Low]])-1</f>
        <v>1.662049861495829E-2</v>
      </c>
      <c r="AD241" s="2">
        <f>(Table2[[#This Row],[Day High]]/Table2[[#This Row],[Close Price]])-1</f>
        <v>2.2046073817191036E-2</v>
      </c>
      <c r="AE241" s="2">
        <f>(Table2[[#This Row],[Close Price]]/Table2[[#This Row],[Current Week Low]])-1</f>
        <v>1.662049861495829E-2</v>
      </c>
      <c r="AF241" s="2">
        <f>(Table2[[#This Row],[Current Week High]]/Table2[[#This Row],[Close Price]])-1</f>
        <v>2.2046073817191036E-2</v>
      </c>
      <c r="AG241" s="2">
        <f>(Table2[[#This Row],[Close Price]]/Table2[[#This Row],[Current Month Low]])-1</f>
        <v>0.10195168554660827</v>
      </c>
      <c r="AH241" s="2">
        <f>(Table2[[#This Row],[Current Month High]]/Table2[[#This Row],[Close Price]])-1</f>
        <v>0.13945999504582618</v>
      </c>
      <c r="AI241">
        <v>14.032697547683901</v>
      </c>
      <c r="AJ241">
        <v>142.17156568686201</v>
      </c>
      <c r="AK241" t="str">
        <f>IF(AND(Table2[[#This Row],[20D EMA]]&gt;Table2[[#This Row],[50D EMA]],Table2[[#This Row],[50D EMA]]&gt;Table2[[#This Row],[200D EMA]]),"Uptrend","Downtrend/NoTrend")</f>
        <v>Uptrend</v>
      </c>
      <c r="AL241">
        <v>-0.08</v>
      </c>
      <c r="AM241" t="s">
        <v>10438</v>
      </c>
      <c r="AN241">
        <v>-8.89</v>
      </c>
      <c r="AO241" t="s">
        <v>10438</v>
      </c>
      <c r="AP241">
        <v>8.1318085343980006E-3</v>
      </c>
      <c r="AQ241">
        <f>(Table2[[#This Row],[Sharpe Ratio]]-AVERAGE(Table2[Sharpe Ratio]))/_xlfn.STDEV.P(Table2[Sharpe Ratio])</f>
        <v>-0.65215839758856575</v>
      </c>
      <c r="AR2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-1.9596191521560498</v>
      </c>
      <c r="AS241">
        <f>_xlfn.RANK.AVG(Table2[[#This Row],[1Y Return vs Nifty Z-Score]],Table2[1Y Return vs Nifty Z-Score])</f>
        <v>99</v>
      </c>
      <c r="AT241">
        <f>_xlfn.RANK.AVG(Table2[[#This Row],[6M Return vs Nifty Z-Score]],Table2[6M Return vs Nifty Z-Score])</f>
        <v>209</v>
      </c>
      <c r="AU241">
        <f>_xlfn.RANK.AVG(Table2[[#This Row],[Sharpe Ratio Z-Score]],Table2[Sharpe Ratio Z-Score])</f>
        <v>505</v>
      </c>
      <c r="AV241">
        <f>(Table2[[#This Row],[Rank 1Y]]+Table2[[#This Row],[Rank 6M]]+Table2[[#This Row],[Rank Sharpe]])/3</f>
        <v>271</v>
      </c>
    </row>
    <row r="242" spans="1:48" x14ac:dyDescent="0.3">
      <c r="A242" t="s">
        <v>371</v>
      </c>
      <c r="B242" t="s">
        <v>372</v>
      </c>
      <c r="C242" t="s">
        <v>10395</v>
      </c>
      <c r="D242" t="s">
        <v>43</v>
      </c>
      <c r="E242">
        <v>69061.956000000006</v>
      </c>
      <c r="F242">
        <v>397.95</v>
      </c>
      <c r="G242">
        <v>44.008003793065399</v>
      </c>
      <c r="H242">
        <f>(Table2[[#This Row],[1Y Return vs Nifty]]-AVERAGE(Table2[1Y Return vs Nifty]))/_xlfn.STDEV.P(Table2[1Y Return vs Nifty])</f>
        <v>0.32138138548607709</v>
      </c>
      <c r="I242">
        <v>-8.3307491864605492</v>
      </c>
      <c r="J242">
        <f>(Table2[[#This Row],[1M Return vs Nifty]]-AVERAGE(Table2[1M Return vs Nifty]))/_xlfn.STDEV.P(Table2[1M Return vs Nifty])</f>
        <v>-0.49904150520281082</v>
      </c>
      <c r="K242">
        <v>4.2715128129252502</v>
      </c>
      <c r="L242">
        <f>(Table2[[#This Row],[6M Return vs Nifty]]-AVERAGE(Table2[6M Return vs Nifty]))/_xlfn.STDEV.P(Table2[6M Return vs Nifty])</f>
        <v>-0.27054325141326629</v>
      </c>
      <c r="M242">
        <v>-2.2384007865953102</v>
      </c>
      <c r="N242">
        <f>(Table2[[#This Row],[1W Return vs Nifty]]-AVERAGE(Table2[1W Return vs Nifty]))/_xlfn.STDEV.P(Table2[1W Return vs Nifty])</f>
        <v>0.13504329391835465</v>
      </c>
      <c r="O242">
        <v>396.56</v>
      </c>
      <c r="P242">
        <v>395.22319462418199</v>
      </c>
      <c r="Q242">
        <v>354.10291026220602</v>
      </c>
      <c r="R242">
        <v>48.406903981090601</v>
      </c>
      <c r="S242" s="2">
        <f>(Table2[[#This Row],[Close Price]]-Table2[[#This Row],[20D EMA]])/Table2[[#This Row],[20D EMA]]</f>
        <v>3.5051442404679905E-3</v>
      </c>
      <c r="T242" s="2">
        <f>(Table2[[#This Row],[Close Price]]-Table2[[#This Row],[50D EMA]])/Table2[[#This Row],[50D EMA]]</f>
        <v>6.8994062416071616E-3</v>
      </c>
      <c r="U242" s="2">
        <f>(Table2[[#This Row],[Close Price]]-Table2[[#This Row],[200D EMA]])/Table2[[#This Row],[200D EMA]]</f>
        <v>0.12382583838502226</v>
      </c>
      <c r="V242">
        <v>0.60895230698185598</v>
      </c>
      <c r="W242">
        <v>393.75</v>
      </c>
      <c r="X242">
        <v>405.5</v>
      </c>
      <c r="Y242">
        <v>393.75</v>
      </c>
      <c r="Z242">
        <v>405.5</v>
      </c>
      <c r="AA242">
        <v>379.3</v>
      </c>
      <c r="AB242">
        <v>429.2</v>
      </c>
      <c r="AC242" s="2">
        <f>(Table2[[#This Row],[Close Price]]/Table2[[#This Row],[Day Low]])-1</f>
        <v>1.0666666666666602E-2</v>
      </c>
      <c r="AD242" s="2">
        <f>(Table2[[#This Row],[Day High]]/Table2[[#This Row],[Close Price]])-1</f>
        <v>1.897223269254944E-2</v>
      </c>
      <c r="AE242" s="2">
        <f>(Table2[[#This Row],[Close Price]]/Table2[[#This Row],[Current Week Low]])-1</f>
        <v>1.0666666666666602E-2</v>
      </c>
      <c r="AF242" s="2">
        <f>(Table2[[#This Row],[Current Week High]]/Table2[[#This Row],[Close Price]])-1</f>
        <v>1.897223269254944E-2</v>
      </c>
      <c r="AG242" s="2">
        <f>(Table2[[#This Row],[Close Price]]/Table2[[#This Row],[Current Month Low]])-1</f>
        <v>4.9169522805167398E-2</v>
      </c>
      <c r="AH242" s="2">
        <f>(Table2[[#This Row],[Current Month High]]/Table2[[#This Row],[Close Price]])-1</f>
        <v>7.8527453197637875E-2</v>
      </c>
      <c r="AI242">
        <v>17.552456338736</v>
      </c>
      <c r="AJ242">
        <v>87.579542776337405</v>
      </c>
      <c r="AK242" t="str">
        <f>IF(AND(Table2[[#This Row],[20D EMA]]&gt;Table2[[#This Row],[50D EMA]],Table2[[#This Row],[50D EMA]]&gt;Table2[[#This Row],[200D EMA]]),"Uptrend","Downtrend/NoTrend")</f>
        <v>Uptrend</v>
      </c>
      <c r="AL242">
        <v>-0.01</v>
      </c>
      <c r="AM242" t="s">
        <v>10438</v>
      </c>
      <c r="AN242">
        <v>0.09</v>
      </c>
      <c r="AO242" t="s">
        <v>10439</v>
      </c>
      <c r="AP242">
        <v>0.11138500615882201</v>
      </c>
      <c r="AQ242">
        <f>(Table2[[#This Row],[Sharpe Ratio]]-AVERAGE(Table2[Sharpe Ratio]))/_xlfn.STDEV.P(Table2[Sharpe Ratio])</f>
        <v>0.54307982656724796</v>
      </c>
      <c r="AR2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0.22991974935560258</v>
      </c>
      <c r="AS242">
        <f>_xlfn.RANK.AVG(Table2[[#This Row],[1Y Return vs Nifty Z-Score]],Table2[1Y Return vs Nifty Z-Score])</f>
        <v>213</v>
      </c>
      <c r="AT242">
        <f>_xlfn.RANK.AVG(Table2[[#This Row],[6M Return vs Nifty Z-Score]],Table2[6M Return vs Nifty Z-Score])</f>
        <v>399</v>
      </c>
      <c r="AU242">
        <f>_xlfn.RANK.AVG(Table2[[#This Row],[Sharpe Ratio Z-Score]],Table2[Sharpe Ratio Z-Score])</f>
        <v>205</v>
      </c>
      <c r="AV242">
        <f>(Table2[[#This Row],[Rank 1Y]]+Table2[[#This Row],[Rank 6M]]+Table2[[#This Row],[Rank Sharpe]])/3</f>
        <v>272.33333333333331</v>
      </c>
    </row>
    <row r="243" spans="1:48" x14ac:dyDescent="0.3">
      <c r="A243" t="s">
        <v>1078</v>
      </c>
      <c r="B243" t="s">
        <v>1079</v>
      </c>
      <c r="C243" t="s">
        <v>10400</v>
      </c>
      <c r="D243" t="s">
        <v>223</v>
      </c>
      <c r="E243">
        <v>12515.000485025999</v>
      </c>
      <c r="F243">
        <v>329.53</v>
      </c>
      <c r="G243">
        <v>58.033479443658301</v>
      </c>
      <c r="H243">
        <f>(Table2[[#This Row],[1Y Return vs Nifty]]-AVERAGE(Table2[1Y Return vs Nifty]))/_xlfn.STDEV.P(Table2[1Y Return vs Nifty])</f>
        <v>0.55064760704605431</v>
      </c>
      <c r="I243">
        <v>28.898383013149399</v>
      </c>
      <c r="J243">
        <f>(Table2[[#This Row],[1M Return vs Nifty]]-AVERAGE(Table2[1M Return vs Nifty]))/_xlfn.STDEV.P(Table2[1M Return vs Nifty])</f>
        <v>3.0964358531751333</v>
      </c>
      <c r="K243">
        <v>3.0097162675821498</v>
      </c>
      <c r="L243">
        <f>(Table2[[#This Row],[6M Return vs Nifty]]-AVERAGE(Table2[6M Return vs Nifty]))/_xlfn.STDEV.P(Table2[6M Return vs Nifty])</f>
        <v>-0.30859244840484074</v>
      </c>
      <c r="M243">
        <v>45.060983319454103</v>
      </c>
      <c r="N243">
        <f>(Table2[[#This Row],[1W Return vs Nifty]]-AVERAGE(Table2[1W Return vs Nifty]))/_xlfn.STDEV.P(Table2[1W Return vs Nifty])</f>
        <v>9.1849392717342084</v>
      </c>
      <c r="O243">
        <v>244.79</v>
      </c>
      <c r="P243">
        <v>223.40202579881799</v>
      </c>
      <c r="Q243">
        <v>204.38655400517001</v>
      </c>
      <c r="R243">
        <v>91.635289106570198</v>
      </c>
      <c r="S243" s="2">
        <f>(Table2[[#This Row],[Close Price]]-Table2[[#This Row],[20D EMA]])/Table2[[#This Row],[20D EMA]]</f>
        <v>0.3461742718248294</v>
      </c>
      <c r="T243" s="2">
        <f>(Table2[[#This Row],[Close Price]]-Table2[[#This Row],[50D EMA]])/Table2[[#This Row],[50D EMA]]</f>
        <v>0.47505376829820806</v>
      </c>
      <c r="U243" s="2">
        <f>(Table2[[#This Row],[Close Price]]-Table2[[#This Row],[200D EMA]])/Table2[[#This Row],[200D EMA]]</f>
        <v>0.61228805683403431</v>
      </c>
      <c r="V243">
        <v>2.2129119803409201</v>
      </c>
      <c r="W243">
        <v>310.01</v>
      </c>
      <c r="X243">
        <v>335.3</v>
      </c>
      <c r="Y243">
        <v>310.01</v>
      </c>
      <c r="Z243">
        <v>335.3</v>
      </c>
      <c r="AA243">
        <v>195</v>
      </c>
      <c r="AB243">
        <v>335.3</v>
      </c>
      <c r="AC243" s="2">
        <f>(Table2[[#This Row],[Close Price]]/Table2[[#This Row],[Day Low]])-1</f>
        <v>6.2965710783523088E-2</v>
      </c>
      <c r="AD243" s="2">
        <f>(Table2[[#This Row],[Day High]]/Table2[[#This Row],[Close Price]])-1</f>
        <v>1.7509786665857563E-2</v>
      </c>
      <c r="AE243" s="2">
        <f>(Table2[[#This Row],[Close Price]]/Table2[[#This Row],[Current Week Low]])-1</f>
        <v>6.2965710783523088E-2</v>
      </c>
      <c r="AF243" s="2">
        <f>(Table2[[#This Row],[Current Week High]]/Table2[[#This Row],[Close Price]])-1</f>
        <v>1.7509786665857563E-2</v>
      </c>
      <c r="AG243" s="2">
        <f>(Table2[[#This Row],[Close Price]]/Table2[[#This Row],[Current Month Low]])-1</f>
        <v>0.68989743589743568</v>
      </c>
      <c r="AH243" s="2">
        <f>(Table2[[#This Row],[Current Month High]]/Table2[[#This Row],[Close Price]])-1</f>
        <v>1.7509786665857563E-2</v>
      </c>
      <c r="AI243">
        <v>1.7509786665857501</v>
      </c>
      <c r="AJ243">
        <v>128.127379716164</v>
      </c>
      <c r="AK243" t="str">
        <f>IF(AND(Table2[[#This Row],[20D EMA]]&gt;Table2[[#This Row],[50D EMA]],Table2[[#This Row],[50D EMA]]&gt;Table2[[#This Row],[200D EMA]]),"Uptrend","Downtrend/NoTrend")</f>
        <v>Uptrend</v>
      </c>
      <c r="AL243">
        <v>0.7</v>
      </c>
      <c r="AM243" t="s">
        <v>10439</v>
      </c>
      <c r="AN243">
        <v>56.94</v>
      </c>
      <c r="AO243" t="s">
        <v>10439</v>
      </c>
      <c r="AP243">
        <v>0.100104646811484</v>
      </c>
      <c r="AQ243">
        <f>(Table2[[#This Row],[Sharpe Ratio]]-AVERAGE(Table2[Sharpe Ratio]))/_xlfn.STDEV.P(Table2[Sharpe Ratio])</f>
        <v>0.41250065822813159</v>
      </c>
      <c r="AR2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12.935930941778686</v>
      </c>
      <c r="AS243">
        <f>_xlfn.RANK.AVG(Table2[[#This Row],[1Y Return vs Nifty Z-Score]],Table2[1Y Return vs Nifty Z-Score])</f>
        <v>163</v>
      </c>
      <c r="AT243">
        <f>_xlfn.RANK.AVG(Table2[[#This Row],[6M Return vs Nifty Z-Score]],Table2[6M Return vs Nifty Z-Score])</f>
        <v>419</v>
      </c>
      <c r="AU243">
        <f>_xlfn.RANK.AVG(Table2[[#This Row],[Sharpe Ratio Z-Score]],Table2[Sharpe Ratio Z-Score])</f>
        <v>239</v>
      </c>
      <c r="AV243">
        <f>(Table2[[#This Row],[Rank 1Y]]+Table2[[#This Row],[Rank 6M]]+Table2[[#This Row],[Rank Sharpe]])/3</f>
        <v>273.66666666666669</v>
      </c>
    </row>
    <row r="244" spans="1:48" x14ac:dyDescent="0.3">
      <c r="A244" t="s">
        <v>1601</v>
      </c>
      <c r="B244" t="s">
        <v>1602</v>
      </c>
      <c r="C244" t="s">
        <v>10410</v>
      </c>
      <c r="D244" t="s">
        <v>1603</v>
      </c>
      <c r="E244">
        <v>5973.6207067599998</v>
      </c>
      <c r="F244">
        <v>335.7</v>
      </c>
      <c r="G244">
        <v>12.049347619912201</v>
      </c>
      <c r="H244">
        <f>(Table2[[#This Row],[1Y Return vs Nifty]]-AVERAGE(Table2[1Y Return vs Nifty]))/_xlfn.STDEV.P(Table2[1Y Return vs Nifty])</f>
        <v>-0.20102801648265672</v>
      </c>
      <c r="I244">
        <v>-5.7906609868661096</v>
      </c>
      <c r="J244">
        <f>(Table2[[#This Row],[1M Return vs Nifty]]-AVERAGE(Table2[1M Return vs Nifty]))/_xlfn.STDEV.P(Table2[1M Return vs Nifty])</f>
        <v>-0.25372744413478282</v>
      </c>
      <c r="K244">
        <v>14.4653584650328</v>
      </c>
      <c r="L244">
        <f>(Table2[[#This Row],[6M Return vs Nifty]]-AVERAGE(Table2[6M Return vs Nifty]))/_xlfn.STDEV.P(Table2[6M Return vs Nifty])</f>
        <v>3.6849919657176121E-2</v>
      </c>
      <c r="M244">
        <v>-2.7068308320857302</v>
      </c>
      <c r="N244">
        <f>(Table2[[#This Row],[1W Return vs Nifty]]-AVERAGE(Table2[1W Return vs Nifty]))/_xlfn.STDEV.P(Table2[1W Return vs Nifty])</f>
        <v>4.5417535260121593E-2</v>
      </c>
      <c r="O244">
        <v>335.72</v>
      </c>
      <c r="P244">
        <v>333.96168083084001</v>
      </c>
      <c r="Q244">
        <v>301.37162007186203</v>
      </c>
      <c r="R244">
        <v>50.466087018917001</v>
      </c>
      <c r="S244" s="2">
        <f>(Table2[[#This Row],[Close Price]]-Table2[[#This Row],[20D EMA]])/Table2[[#This Row],[20D EMA]]</f>
        <v>-5.9573454068982047E-5</v>
      </c>
      <c r="T244" s="2">
        <f>(Table2[[#This Row],[Close Price]]-Table2[[#This Row],[50D EMA]])/Table2[[#This Row],[50D EMA]]</f>
        <v>5.2051455868689358E-3</v>
      </c>
      <c r="U244" s="2">
        <f>(Table2[[#This Row],[Close Price]]-Table2[[#This Row],[200D EMA]])/Table2[[#This Row],[200D EMA]]</f>
        <v>0.11390714201938579</v>
      </c>
      <c r="V244">
        <v>0.69449397513272704</v>
      </c>
      <c r="W244">
        <v>353.1</v>
      </c>
      <c r="X244">
        <v>333.1</v>
      </c>
      <c r="Y244">
        <v>340.05</v>
      </c>
      <c r="Z244">
        <v>333.1</v>
      </c>
      <c r="AA244">
        <v>340.05</v>
      </c>
      <c r="AB244">
        <v>319</v>
      </c>
      <c r="AC244" s="2">
        <f>(Table2[[#This Row],[Close Price]]/Table2[[#This Row],[Day Low]])-1</f>
        <v>-4.9277824978759655E-2</v>
      </c>
      <c r="AD244" s="2">
        <f>(Table2[[#This Row],[Day High]]/Table2[[#This Row],[Close Price]])-1</f>
        <v>-7.7450104259754182E-3</v>
      </c>
      <c r="AE244" s="2">
        <f>(Table2[[#This Row],[Close Price]]/Table2[[#This Row],[Current Week Low]])-1</f>
        <v>-1.2792236435818283E-2</v>
      </c>
      <c r="AF244" s="2">
        <f>(Table2[[#This Row],[Current Week High]]/Table2[[#This Row],[Close Price]])-1</f>
        <v>-7.7450104259754182E-3</v>
      </c>
      <c r="AG244" s="2">
        <f>(Table2[[#This Row],[Close Price]]/Table2[[#This Row],[Current Month Low]])-1</f>
        <v>-1.2792236435818283E-2</v>
      </c>
      <c r="AH244" s="2">
        <f>(Table2[[#This Row],[Current Month High]]/Table2[[#This Row],[Close Price]])-1</f>
        <v>-4.9746797736073822E-2</v>
      </c>
      <c r="AI244">
        <v>20.315758117366698</v>
      </c>
      <c r="AJ244">
        <v>44.6359327875915</v>
      </c>
      <c r="AK244" t="str">
        <f>IF(AND(Table2[[#This Row],[20D EMA]]&gt;Table2[[#This Row],[50D EMA]],Table2[[#This Row],[50D EMA]]&gt;Table2[[#This Row],[200D EMA]]),"Uptrend","Downtrend/NoTrend")</f>
        <v>Uptrend</v>
      </c>
      <c r="AL244">
        <v>-7.0000000000000007E-2</v>
      </c>
      <c r="AM244" t="s">
        <v>10438</v>
      </c>
      <c r="AN244">
        <v>0.63</v>
      </c>
      <c r="AO244" t="s">
        <v>10439</v>
      </c>
      <c r="AP244">
        <v>0.13061071452741199</v>
      </c>
      <c r="AQ244">
        <f>(Table2[[#This Row],[Sharpe Ratio]]-AVERAGE(Table2[Sharpe Ratio]))/_xlfn.STDEV.P(Table2[Sharpe Ratio])</f>
        <v>0.76563275526391261</v>
      </c>
      <c r="AR2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0.39314474956377071</v>
      </c>
      <c r="AS244">
        <f>_xlfn.RANK.AVG(Table2[[#This Row],[1Y Return vs Nifty Z-Score]],Table2[1Y Return vs Nifty Z-Score])</f>
        <v>362</v>
      </c>
      <c r="AT244">
        <f>_xlfn.RANK.AVG(Table2[[#This Row],[6M Return vs Nifty Z-Score]],Table2[6M Return vs Nifty Z-Score])</f>
        <v>303</v>
      </c>
      <c r="AU244">
        <f>_xlfn.RANK.AVG(Table2[[#This Row],[Sharpe Ratio Z-Score]],Table2[Sharpe Ratio Z-Score])</f>
        <v>156</v>
      </c>
      <c r="AV244">
        <f>(Table2[[#This Row],[Rank 1Y]]+Table2[[#This Row],[Rank 6M]]+Table2[[#This Row],[Rank Sharpe]])/3</f>
        <v>273.66666666666669</v>
      </c>
    </row>
    <row r="245" spans="1:48" x14ac:dyDescent="0.3">
      <c r="A245" t="s">
        <v>328</v>
      </c>
      <c r="B245" t="s">
        <v>329</v>
      </c>
      <c r="C245" t="s">
        <v>10407</v>
      </c>
      <c r="D245" t="s">
        <v>132</v>
      </c>
      <c r="E245">
        <v>83084.959065599993</v>
      </c>
      <c r="F245">
        <v>3192.35</v>
      </c>
      <c r="G245">
        <v>68.198093695798804</v>
      </c>
      <c r="H245">
        <f>(Table2[[#This Row],[1Y Return vs Nifty]]-AVERAGE(Table2[1Y Return vs Nifty]))/_xlfn.STDEV.P(Table2[1Y Return vs Nifty])</f>
        <v>0.71680259253522272</v>
      </c>
      <c r="I245">
        <v>-2.6201873704774998</v>
      </c>
      <c r="J245">
        <f>(Table2[[#This Row],[1M Return vs Nifty]]-AVERAGE(Table2[1M Return vs Nifty]))/_xlfn.STDEV.P(Table2[1M Return vs Nifty])</f>
        <v>5.2467340152435087E-2</v>
      </c>
      <c r="K245">
        <v>23.088917757332801</v>
      </c>
      <c r="L245">
        <f>(Table2[[#This Row],[6M Return vs Nifty]]-AVERAGE(Table2[6M Return vs Nifty]))/_xlfn.STDEV.P(Table2[6M Return vs Nifty])</f>
        <v>0.29689145130681682</v>
      </c>
      <c r="M245">
        <v>-1.39150614773521</v>
      </c>
      <c r="N245">
        <f>(Table2[[#This Row],[1W Return vs Nifty]]-AVERAGE(Table2[1W Return vs Nifty]))/_xlfn.STDEV.P(Table2[1W Return vs Nifty])</f>
        <v>0.29708152191451148</v>
      </c>
      <c r="O245">
        <v>2932.65</v>
      </c>
      <c r="P245">
        <v>2949.5668195616599</v>
      </c>
      <c r="Q245">
        <v>2635.2198946768299</v>
      </c>
      <c r="R245">
        <v>65.595963915787905</v>
      </c>
      <c r="S245" s="2">
        <f>(Table2[[#This Row],[Close Price]]-Table2[[#This Row],[20D EMA]])/Table2[[#This Row],[20D EMA]]</f>
        <v>8.8554720133667442E-2</v>
      </c>
      <c r="T245" s="2">
        <f>(Table2[[#This Row],[Close Price]]-Table2[[#This Row],[50D EMA]])/Table2[[#This Row],[50D EMA]]</f>
        <v>8.2311469883710034E-2</v>
      </c>
      <c r="U245" s="2">
        <f>(Table2[[#This Row],[Close Price]]-Table2[[#This Row],[200D EMA]])/Table2[[#This Row],[200D EMA]]</f>
        <v>0.21141693201716424</v>
      </c>
      <c r="V245">
        <v>0.97354184955808498</v>
      </c>
      <c r="W245">
        <v>3001</v>
      </c>
      <c r="X245">
        <v>3204.5</v>
      </c>
      <c r="Y245">
        <v>3001</v>
      </c>
      <c r="Z245">
        <v>3204.5</v>
      </c>
      <c r="AA245">
        <v>2797.5</v>
      </c>
      <c r="AB245">
        <v>3204.5</v>
      </c>
      <c r="AC245" s="2">
        <f>(Table2[[#This Row],[Close Price]]/Table2[[#This Row],[Day Low]])-1</f>
        <v>6.376207930689759E-2</v>
      </c>
      <c r="AD245" s="2">
        <f>(Table2[[#This Row],[Day High]]/Table2[[#This Row],[Close Price]])-1</f>
        <v>3.8059736557709556E-3</v>
      </c>
      <c r="AE245" s="2">
        <f>(Table2[[#This Row],[Close Price]]/Table2[[#This Row],[Current Week Low]])-1</f>
        <v>6.376207930689759E-2</v>
      </c>
      <c r="AF245" s="2">
        <f>(Table2[[#This Row],[Current Week High]]/Table2[[#This Row],[Close Price]])-1</f>
        <v>3.8059736557709556E-3</v>
      </c>
      <c r="AG245" s="2">
        <f>(Table2[[#This Row],[Close Price]]/Table2[[#This Row],[Current Month Low]])-1</f>
        <v>0.14114387846291332</v>
      </c>
      <c r="AH245" s="2">
        <f>(Table2[[#This Row],[Current Month High]]/Table2[[#This Row],[Close Price]])-1</f>
        <v>3.8059736557709556E-3</v>
      </c>
      <c r="AI245">
        <v>6.5891897818221601</v>
      </c>
      <c r="AJ245">
        <v>108.377937336814</v>
      </c>
      <c r="AK245" t="str">
        <f>IF(AND(Table2[[#This Row],[20D EMA]]&gt;Table2[[#This Row],[50D EMA]],Table2[[#This Row],[50D EMA]]&gt;Table2[[#This Row],[200D EMA]]),"Uptrend","Downtrend/NoTrend")</f>
        <v>Downtrend/NoTrend</v>
      </c>
      <c r="AL245">
        <v>-0.04</v>
      </c>
      <c r="AM245" t="s">
        <v>10438</v>
      </c>
      <c r="AN245">
        <v>11.25</v>
      </c>
      <c r="AO245" t="s">
        <v>10439</v>
      </c>
      <c r="AP245">
        <v>2.1922887422695998E-2</v>
      </c>
      <c r="AQ245">
        <f>(Table2[[#This Row],[Sharpe Ratio]]-AVERAGE(Table2[Sharpe Ratio]))/_xlfn.STDEV.P(Table2[Sharpe Ratio])</f>
        <v>-0.4925156454134707</v>
      </c>
      <c r="AR2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5">
        <f>_xlfn.RANK.AVG(Table2[[#This Row],[1Y Return vs Nifty Z-Score]],Table2[1Y Return vs Nifty Z-Score])</f>
        <v>134</v>
      </c>
      <c r="AT245">
        <f>_xlfn.RANK.AVG(Table2[[#This Row],[6M Return vs Nifty Z-Score]],Table2[6M Return vs Nifty Z-Score])</f>
        <v>221</v>
      </c>
      <c r="AU245">
        <f>_xlfn.RANK.AVG(Table2[[#This Row],[Sharpe Ratio Z-Score]],Table2[Sharpe Ratio Z-Score])</f>
        <v>467</v>
      </c>
      <c r="AV245">
        <f>(Table2[[#This Row],[Rank 1Y]]+Table2[[#This Row],[Rank 6M]]+Table2[[#This Row],[Rank Sharpe]])/3</f>
        <v>274</v>
      </c>
    </row>
    <row r="246" spans="1:48" x14ac:dyDescent="0.3">
      <c r="A246" t="s">
        <v>1827</v>
      </c>
      <c r="B246" t="s">
        <v>1828</v>
      </c>
      <c r="C246" t="s">
        <v>605</v>
      </c>
      <c r="D246" t="s">
        <v>605</v>
      </c>
      <c r="E246">
        <v>4262.6738010999998</v>
      </c>
      <c r="F246">
        <v>213.53</v>
      </c>
      <c r="G246">
        <v>18.2135823057829</v>
      </c>
      <c r="H246">
        <f>(Table2[[#This Row],[1Y Return vs Nifty]]-AVERAGE(Table2[1Y Return vs Nifty]))/_xlfn.STDEV.P(Table2[1Y Return vs Nifty])</f>
        <v>-0.10026488869677047</v>
      </c>
      <c r="I246">
        <v>-10.677499649201</v>
      </c>
      <c r="J246">
        <f>(Table2[[#This Row],[1M Return vs Nifty]]-AVERAGE(Table2[1M Return vs Nifty]))/_xlfn.STDEV.P(Table2[1M Return vs Nifty])</f>
        <v>-0.7256835904737281</v>
      </c>
      <c r="K246">
        <v>24.397658591575599</v>
      </c>
      <c r="L246">
        <f>(Table2[[#This Row],[6M Return vs Nifty]]-AVERAGE(Table2[6M Return vs Nifty]))/_xlfn.STDEV.P(Table2[6M Return vs Nifty])</f>
        <v>0.3363562429935632</v>
      </c>
      <c r="M246">
        <v>-5.9505595083940497</v>
      </c>
      <c r="N246">
        <f>(Table2[[#This Row],[1W Return vs Nifty]]-AVERAGE(Table2[1W Return vs Nifty]))/_xlfn.STDEV.P(Table2[1W Return vs Nifty])</f>
        <v>-0.57521226057466524</v>
      </c>
      <c r="O246">
        <v>209.47</v>
      </c>
      <c r="P246">
        <v>210.92182400733401</v>
      </c>
      <c r="Q246">
        <v>184.67329215193499</v>
      </c>
      <c r="R246">
        <v>38.239976986577602</v>
      </c>
      <c r="S246" s="2">
        <f>(Table2[[#This Row],[Close Price]]-Table2[[#This Row],[20D EMA]])/Table2[[#This Row],[20D EMA]]</f>
        <v>1.9382250441590691E-2</v>
      </c>
      <c r="T246" s="2">
        <f>(Table2[[#This Row],[Close Price]]-Table2[[#This Row],[50D EMA]])/Table2[[#This Row],[50D EMA]]</f>
        <v>1.2365605147503853E-2</v>
      </c>
      <c r="U246" s="2">
        <f>(Table2[[#This Row],[Close Price]]-Table2[[#This Row],[200D EMA]])/Table2[[#This Row],[200D EMA]]</f>
        <v>0.15625815466767079</v>
      </c>
      <c r="V246">
        <v>0.360589073982233</v>
      </c>
      <c r="W246">
        <v>220.62</v>
      </c>
      <c r="X246">
        <v>206.5</v>
      </c>
      <c r="Y246">
        <v>214.2</v>
      </c>
      <c r="Z246">
        <v>206.5</v>
      </c>
      <c r="AA246">
        <v>214.2</v>
      </c>
      <c r="AB246">
        <v>198.99</v>
      </c>
      <c r="AC246" s="2">
        <f>(Table2[[#This Row],[Close Price]]/Table2[[#This Row],[Day Low]])-1</f>
        <v>-3.2136705647720087E-2</v>
      </c>
      <c r="AD246" s="2">
        <f>(Table2[[#This Row],[Day High]]/Table2[[#This Row],[Close Price]])-1</f>
        <v>-3.2922774317426073E-2</v>
      </c>
      <c r="AE246" s="2">
        <f>(Table2[[#This Row],[Close Price]]/Table2[[#This Row],[Current Week Low]])-1</f>
        <v>-3.1279178338001756E-3</v>
      </c>
      <c r="AF246" s="2">
        <f>(Table2[[#This Row],[Current Week High]]/Table2[[#This Row],[Close Price]])-1</f>
        <v>-3.2922774317426073E-2</v>
      </c>
      <c r="AG246" s="2">
        <f>(Table2[[#This Row],[Close Price]]/Table2[[#This Row],[Current Month Low]])-1</f>
        <v>-3.1279178338001756E-3</v>
      </c>
      <c r="AH246" s="2">
        <f>(Table2[[#This Row],[Current Month High]]/Table2[[#This Row],[Close Price]])-1</f>
        <v>-6.8093476326511415E-2</v>
      </c>
      <c r="AI246">
        <v>13.8950030440687</v>
      </c>
      <c r="AJ246">
        <v>59.231916480238603</v>
      </c>
      <c r="AK246" t="str">
        <f>IF(AND(Table2[[#This Row],[20D EMA]]&gt;Table2[[#This Row],[50D EMA]],Table2[[#This Row],[50D EMA]]&gt;Table2[[#This Row],[200D EMA]]),"Uptrend","Downtrend/NoTrend")</f>
        <v>Downtrend/NoTrend</v>
      </c>
      <c r="AL246">
        <v>-0.14000000000000001</v>
      </c>
      <c r="AM246" t="s">
        <v>10438</v>
      </c>
      <c r="AN246">
        <v>1.94</v>
      </c>
      <c r="AO246" t="s">
        <v>10439</v>
      </c>
      <c r="AP246">
        <v>8.3905872581307994E-2</v>
      </c>
      <c r="AQ246">
        <f>(Table2[[#This Row],[Sharpe Ratio]]-AVERAGE(Table2[Sharpe Ratio]))/_xlfn.STDEV.P(Table2[Sharpe Ratio])</f>
        <v>0.22498690960019865</v>
      </c>
      <c r="AR2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6">
        <f>_xlfn.RANK.AVG(Table2[[#This Row],[1Y Return vs Nifty Z-Score]],Table2[1Y Return vs Nifty Z-Score])</f>
        <v>324</v>
      </c>
      <c r="AT246">
        <f>_xlfn.RANK.AVG(Table2[[#This Row],[6M Return vs Nifty Z-Score]],Table2[6M Return vs Nifty Z-Score])</f>
        <v>212</v>
      </c>
      <c r="AU246">
        <f>_xlfn.RANK.AVG(Table2[[#This Row],[Sharpe Ratio Z-Score]],Table2[Sharpe Ratio Z-Score])</f>
        <v>286</v>
      </c>
      <c r="AV246">
        <f>(Table2[[#This Row],[Rank 1Y]]+Table2[[#This Row],[Rank 6M]]+Table2[[#This Row],[Rank Sharpe]])/3</f>
        <v>274</v>
      </c>
    </row>
    <row r="247" spans="1:48" x14ac:dyDescent="0.3">
      <c r="A247" t="s">
        <v>367</v>
      </c>
      <c r="B247" t="s">
        <v>368</v>
      </c>
      <c r="C247" t="s">
        <v>10408</v>
      </c>
      <c r="D247" t="s">
        <v>278</v>
      </c>
      <c r="E247">
        <v>69674.225243194902</v>
      </c>
      <c r="F247">
        <v>8573.4500000000007</v>
      </c>
      <c r="G247">
        <v>14.155523907592499</v>
      </c>
      <c r="H247">
        <f>(Table2[[#This Row],[1Y Return vs Nifty]]-AVERAGE(Table2[1Y Return vs Nifty]))/_xlfn.STDEV.P(Table2[1Y Return vs Nifty])</f>
        <v>-0.16659958842465578</v>
      </c>
      <c r="I247">
        <v>6.8684217835814598</v>
      </c>
      <c r="J247">
        <f>(Table2[[#This Row],[1M Return vs Nifty]]-AVERAGE(Table2[1M Return vs Nifty]))/_xlfn.STDEV.P(Table2[1M Return vs Nifty])</f>
        <v>0.96884860826789554</v>
      </c>
      <c r="K247">
        <v>16.7665703927984</v>
      </c>
      <c r="L247">
        <f>(Table2[[#This Row],[6M Return vs Nifty]]-AVERAGE(Table2[6M Return vs Nifty]))/_xlfn.STDEV.P(Table2[6M Return vs Nifty])</f>
        <v>0.10624245863825686</v>
      </c>
      <c r="M247">
        <v>-2.8967838633226899</v>
      </c>
      <c r="N247">
        <f>(Table2[[#This Row],[1W Return vs Nifty]]-AVERAGE(Table2[1W Return vs Nifty]))/_xlfn.STDEV.P(Table2[1W Return vs Nifty])</f>
        <v>9.0734008521340132E-3</v>
      </c>
      <c r="O247">
        <v>7872.57</v>
      </c>
      <c r="P247">
        <v>7843.8332497293104</v>
      </c>
      <c r="Q247">
        <v>7259.8001099557696</v>
      </c>
      <c r="R247">
        <v>63.763222619465701</v>
      </c>
      <c r="S247" s="2">
        <f>(Table2[[#This Row],[Close Price]]-Table2[[#This Row],[20D EMA]])/Table2[[#This Row],[20D EMA]]</f>
        <v>8.9028106450625533E-2</v>
      </c>
      <c r="T247" s="2">
        <f>(Table2[[#This Row],[Close Price]]-Table2[[#This Row],[50D EMA]])/Table2[[#This Row],[50D EMA]]</f>
        <v>9.3017881314071696E-2</v>
      </c>
      <c r="U247" s="2">
        <f>(Table2[[#This Row],[Close Price]]-Table2[[#This Row],[200D EMA]])/Table2[[#This Row],[200D EMA]]</f>
        <v>0.18094849309180699</v>
      </c>
      <c r="V247">
        <v>1.5021275467464801</v>
      </c>
      <c r="W247">
        <v>8164</v>
      </c>
      <c r="X247">
        <v>8744.75</v>
      </c>
      <c r="Y247">
        <v>8164</v>
      </c>
      <c r="Z247">
        <v>8744.75</v>
      </c>
      <c r="AA247">
        <v>7160.15</v>
      </c>
      <c r="AB247">
        <v>8744.75</v>
      </c>
      <c r="AC247" s="2">
        <f>(Table2[[#This Row],[Close Price]]/Table2[[#This Row],[Day Low]])-1</f>
        <v>5.0153111219990221E-2</v>
      </c>
      <c r="AD247" s="2">
        <f>(Table2[[#This Row],[Day High]]/Table2[[#This Row],[Close Price]])-1</f>
        <v>1.9980287982084066E-2</v>
      </c>
      <c r="AE247" s="2">
        <f>(Table2[[#This Row],[Close Price]]/Table2[[#This Row],[Current Week Low]])-1</f>
        <v>5.0153111219990221E-2</v>
      </c>
      <c r="AF247" s="2">
        <f>(Table2[[#This Row],[Current Week High]]/Table2[[#This Row],[Close Price]])-1</f>
        <v>1.9980287982084066E-2</v>
      </c>
      <c r="AG247" s="2">
        <f>(Table2[[#This Row],[Close Price]]/Table2[[#This Row],[Current Month Low]])-1</f>
        <v>0.1973841330139734</v>
      </c>
      <c r="AH247" s="2">
        <f>(Table2[[#This Row],[Current Month High]]/Table2[[#This Row],[Close Price]])-1</f>
        <v>1.9980287982084066E-2</v>
      </c>
      <c r="AI247">
        <v>15.8815879255142</v>
      </c>
      <c r="AJ247">
        <v>61.003755868544602</v>
      </c>
      <c r="AK247" t="str">
        <f>IF(AND(Table2[[#This Row],[20D EMA]]&gt;Table2[[#This Row],[50D EMA]],Table2[[#This Row],[50D EMA]]&gt;Table2[[#This Row],[200D EMA]]),"Uptrend","Downtrend/NoTrend")</f>
        <v>Uptrend</v>
      </c>
      <c r="AL247">
        <v>-0.09</v>
      </c>
      <c r="AM247" t="s">
        <v>10438</v>
      </c>
      <c r="AN247">
        <v>15.24</v>
      </c>
      <c r="AO247" t="s">
        <v>10439</v>
      </c>
      <c r="AP247">
        <v>0.11947764116462201</v>
      </c>
      <c r="AQ247">
        <f>(Table2[[#This Row],[Sharpe Ratio]]-AVERAGE(Table2[Sharpe Ratio]))/_xlfn.STDEV.P(Table2[Sharpe Ratio])</f>
        <v>0.63675853982373265</v>
      </c>
      <c r="AR2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1.5543234191573634</v>
      </c>
      <c r="AS247">
        <f>_xlfn.RANK.AVG(Table2[[#This Row],[1Y Return vs Nifty Z-Score]],Table2[1Y Return vs Nifty Z-Score])</f>
        <v>350</v>
      </c>
      <c r="AT247">
        <f>_xlfn.RANK.AVG(Table2[[#This Row],[6M Return vs Nifty Z-Score]],Table2[6M Return vs Nifty Z-Score])</f>
        <v>280</v>
      </c>
      <c r="AU247">
        <f>_xlfn.RANK.AVG(Table2[[#This Row],[Sharpe Ratio Z-Score]],Table2[Sharpe Ratio Z-Score])</f>
        <v>193</v>
      </c>
      <c r="AV247">
        <f>(Table2[[#This Row],[Rank 1Y]]+Table2[[#This Row],[Rank 6M]]+Table2[[#This Row],[Rank Sharpe]])/3</f>
        <v>274.33333333333331</v>
      </c>
    </row>
    <row r="248" spans="1:48" x14ac:dyDescent="0.3">
      <c r="A248" t="s">
        <v>444</v>
      </c>
      <c r="B248" t="s">
        <v>445</v>
      </c>
      <c r="C248" t="s">
        <v>10400</v>
      </c>
      <c r="D248" t="s">
        <v>89</v>
      </c>
      <c r="E248">
        <v>51205.231130250002</v>
      </c>
      <c r="F248">
        <v>128.83000000000001</v>
      </c>
      <c r="G248">
        <v>52.727563623754001</v>
      </c>
      <c r="H248">
        <f>(Table2[[#This Row],[1Y Return vs Nifty]]-AVERAGE(Table2[1Y Return vs Nifty]))/_xlfn.STDEV.P(Table2[1Y Return vs Nifty])</f>
        <v>0.46391491417703618</v>
      </c>
      <c r="I248">
        <v>-6.7386295123154101</v>
      </c>
      <c r="J248">
        <f>(Table2[[#This Row],[1M Return vs Nifty]]-AVERAGE(Table2[1M Return vs Nifty]))/_xlfn.STDEV.P(Table2[1M Return vs Nifty])</f>
        <v>-0.3452793866144841</v>
      </c>
      <c r="K248">
        <v>-11.2682663960083</v>
      </c>
      <c r="L248">
        <f>(Table2[[#This Row],[6M Return vs Nifty]]-AVERAGE(Table2[6M Return vs Nifty]))/_xlfn.STDEV.P(Table2[6M Return vs Nifty])</f>
        <v>-0.73914187177603585</v>
      </c>
      <c r="M248">
        <v>-2.7219711775392601</v>
      </c>
      <c r="N248">
        <f>(Table2[[#This Row],[1W Return vs Nifty]]-AVERAGE(Table2[1W Return vs Nifty]))/_xlfn.STDEV.P(Table2[1W Return vs Nifty])</f>
        <v>4.2520699413053573E-2</v>
      </c>
      <c r="O248">
        <v>131.82</v>
      </c>
      <c r="P248">
        <v>134.796292379449</v>
      </c>
      <c r="Q248">
        <v>121.58898664066599</v>
      </c>
      <c r="R248">
        <v>45.557911362279903</v>
      </c>
      <c r="S248" s="2">
        <f>(Table2[[#This Row],[Close Price]]-Table2[[#This Row],[20D EMA]])/Table2[[#This Row],[20D EMA]]</f>
        <v>-2.2682445759368692E-2</v>
      </c>
      <c r="T248" s="2">
        <f>(Table2[[#This Row],[Close Price]]-Table2[[#This Row],[50D EMA]])/Table2[[#This Row],[50D EMA]]</f>
        <v>-4.4261546620688853E-2</v>
      </c>
      <c r="U248" s="2">
        <f>(Table2[[#This Row],[Close Price]]-Table2[[#This Row],[200D EMA]])/Table2[[#This Row],[200D EMA]]</f>
        <v>5.9553200987960443E-2</v>
      </c>
      <c r="V248">
        <v>0.44145791540568302</v>
      </c>
      <c r="W248">
        <v>127.8</v>
      </c>
      <c r="X248">
        <v>131.4</v>
      </c>
      <c r="Y248">
        <v>127.8</v>
      </c>
      <c r="Z248">
        <v>131.4</v>
      </c>
      <c r="AA248">
        <v>124.76</v>
      </c>
      <c r="AB248">
        <v>140</v>
      </c>
      <c r="AC248" s="2">
        <f>(Table2[[#This Row],[Close Price]]/Table2[[#This Row],[Day Low]])-1</f>
        <v>8.0594679186229978E-3</v>
      </c>
      <c r="AD248" s="2">
        <f>(Table2[[#This Row],[Day High]]/Table2[[#This Row],[Close Price]])-1</f>
        <v>1.994876969649928E-2</v>
      </c>
      <c r="AE248" s="2">
        <f>(Table2[[#This Row],[Close Price]]/Table2[[#This Row],[Current Week Low]])-1</f>
        <v>8.0594679186229978E-3</v>
      </c>
      <c r="AF248" s="2">
        <f>(Table2[[#This Row],[Current Week High]]/Table2[[#This Row],[Close Price]])-1</f>
        <v>1.994876969649928E-2</v>
      </c>
      <c r="AG248" s="2">
        <f>(Table2[[#This Row],[Close Price]]/Table2[[#This Row],[Current Month Low]])-1</f>
        <v>3.2622635460083371E-2</v>
      </c>
      <c r="AH248" s="2">
        <f>(Table2[[#This Row],[Current Month High]]/Table2[[#This Row],[Close Price]])-1</f>
        <v>8.6703407591399495E-2</v>
      </c>
      <c r="AI248">
        <v>32.344950710238201</v>
      </c>
      <c r="AJ248">
        <v>103.201892744479</v>
      </c>
      <c r="AK248" t="str">
        <f>IF(AND(Table2[[#This Row],[20D EMA]]&gt;Table2[[#This Row],[50D EMA]],Table2[[#This Row],[50D EMA]]&gt;Table2[[#This Row],[200D EMA]]),"Uptrend","Downtrend/NoTrend")</f>
        <v>Downtrend/NoTrend</v>
      </c>
      <c r="AL248">
        <v>-0.11</v>
      </c>
      <c r="AM248" t="s">
        <v>10438</v>
      </c>
      <c r="AN248">
        <v>-2.98</v>
      </c>
      <c r="AO248" t="s">
        <v>10438</v>
      </c>
      <c r="AP248">
        <v>0.18173717789072599</v>
      </c>
      <c r="AQ248">
        <f>(Table2[[#This Row],[Sharpe Ratio]]-AVERAGE(Table2[Sharpe Ratio]))/_xlfn.STDEV.P(Table2[Sharpe Ratio])</f>
        <v>1.3574624000949784</v>
      </c>
      <c r="AR2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8">
        <f>_xlfn.RANK.AVG(Table2[[#This Row],[1Y Return vs Nifty Z-Score]],Table2[1Y Return vs Nifty Z-Score])</f>
        <v>181</v>
      </c>
      <c r="AT248">
        <f>_xlfn.RANK.AVG(Table2[[#This Row],[6M Return vs Nifty Z-Score]],Table2[6M Return vs Nifty Z-Score])</f>
        <v>573</v>
      </c>
      <c r="AU248">
        <f>_xlfn.RANK.AVG(Table2[[#This Row],[Sharpe Ratio Z-Score]],Table2[Sharpe Ratio Z-Score])</f>
        <v>71</v>
      </c>
      <c r="AV248">
        <f>(Table2[[#This Row],[Rank 1Y]]+Table2[[#This Row],[Rank 6M]]+Table2[[#This Row],[Rank Sharpe]])/3</f>
        <v>275</v>
      </c>
    </row>
    <row r="249" spans="1:48" x14ac:dyDescent="0.3">
      <c r="A249" t="s">
        <v>777</v>
      </c>
      <c r="B249" t="s">
        <v>778</v>
      </c>
      <c r="C249" t="s">
        <v>10395</v>
      </c>
      <c r="D249" t="s">
        <v>407</v>
      </c>
      <c r="E249">
        <v>21978.22571988</v>
      </c>
      <c r="F249">
        <v>4611.3999999999996</v>
      </c>
      <c r="G249">
        <v>53.209230062465998</v>
      </c>
      <c r="H249">
        <f>(Table2[[#This Row],[1Y Return vs Nifty]]-AVERAGE(Table2[1Y Return vs Nifty]))/_xlfn.STDEV.P(Table2[1Y Return vs Nifty])</f>
        <v>0.47178843285168315</v>
      </c>
      <c r="I249">
        <v>-3.4394294680862298</v>
      </c>
      <c r="J249">
        <f>(Table2[[#This Row],[1M Return vs Nifty]]-AVERAGE(Table2[1M Return vs Nifty]))/_xlfn.STDEV.P(Table2[1M Return vs Nifty])</f>
        <v>-2.6652591979990585E-2</v>
      </c>
      <c r="K249">
        <v>35.241132740523099</v>
      </c>
      <c r="L249">
        <f>(Table2[[#This Row],[6M Return vs Nifty]]-AVERAGE(Table2[6M Return vs Nifty]))/_xlfn.STDEV.P(Table2[6M Return vs Nifty])</f>
        <v>0.66333881834540864</v>
      </c>
      <c r="M249">
        <v>-0.89523127105925004</v>
      </c>
      <c r="N249">
        <f>(Table2[[#This Row],[1W Return vs Nifty]]-AVERAGE(Table2[1W Return vs Nifty]))/_xlfn.STDEV.P(Table2[1W Return vs Nifty])</f>
        <v>0.39203489382842649</v>
      </c>
      <c r="O249">
        <v>4419.1499999999996</v>
      </c>
      <c r="P249">
        <v>4255.0687962829998</v>
      </c>
      <c r="Q249">
        <v>3557.78091644289</v>
      </c>
      <c r="R249">
        <v>55.192657826236697</v>
      </c>
      <c r="S249" s="2">
        <f>(Table2[[#This Row],[Close Price]]-Table2[[#This Row],[20D EMA]])/Table2[[#This Row],[20D EMA]]</f>
        <v>4.3503841236436872E-2</v>
      </c>
      <c r="T249" s="2">
        <f>(Table2[[#This Row],[Close Price]]-Table2[[#This Row],[50D EMA]])/Table2[[#This Row],[50D EMA]]</f>
        <v>8.3742759700682567E-2</v>
      </c>
      <c r="U249" s="2">
        <f>(Table2[[#This Row],[Close Price]]-Table2[[#This Row],[200D EMA]])/Table2[[#This Row],[200D EMA]]</f>
        <v>0.29614501519405811</v>
      </c>
      <c r="V249">
        <v>0.74504477630124599</v>
      </c>
      <c r="W249">
        <v>4500</v>
      </c>
      <c r="X249">
        <v>4773.75</v>
      </c>
      <c r="Y249">
        <v>4500</v>
      </c>
      <c r="Z249">
        <v>4773.75</v>
      </c>
      <c r="AA249">
        <v>4234.6000000000004</v>
      </c>
      <c r="AB249">
        <v>4773.75</v>
      </c>
      <c r="AC249" s="2">
        <f>(Table2[[#This Row],[Close Price]]/Table2[[#This Row],[Day Low]])-1</f>
        <v>2.475555555555542E-2</v>
      </c>
      <c r="AD249" s="2">
        <f>(Table2[[#This Row],[Day High]]/Table2[[#This Row],[Close Price]])-1</f>
        <v>3.5206228043544341E-2</v>
      </c>
      <c r="AE249" s="2">
        <f>(Table2[[#This Row],[Close Price]]/Table2[[#This Row],[Current Week Low]])-1</f>
        <v>2.475555555555542E-2</v>
      </c>
      <c r="AF249" s="2">
        <f>(Table2[[#This Row],[Current Week High]]/Table2[[#This Row],[Close Price]])-1</f>
        <v>3.5206228043544341E-2</v>
      </c>
      <c r="AG249" s="2">
        <f>(Table2[[#This Row],[Close Price]]/Table2[[#This Row],[Current Month Low]])-1</f>
        <v>8.8981249704812582E-2</v>
      </c>
      <c r="AH249" s="2">
        <f>(Table2[[#This Row],[Current Month High]]/Table2[[#This Row],[Close Price]])-1</f>
        <v>3.5206228043544341E-2</v>
      </c>
      <c r="AI249">
        <v>6.4752569718523798</v>
      </c>
      <c r="AJ249">
        <v>106.78923766816099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0.18</v>
      </c>
      <c r="AM249" t="s">
        <v>10439</v>
      </c>
      <c r="AN249">
        <v>4.38</v>
      </c>
      <c r="AO249" t="s">
        <v>10439</v>
      </c>
      <c r="AP249">
        <v>9.949089810895E-3</v>
      </c>
      <c r="AQ249">
        <f>(Table2[[#This Row],[Sharpe Ratio]]-AVERAGE(Table2[Sharpe Ratio]))/_xlfn.STDEV.P(Table2[Sharpe Ratio])</f>
        <v>-0.63112191546805374</v>
      </c>
      <c r="AR2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0.86938763757747395</v>
      </c>
      <c r="AS249">
        <f>_xlfn.RANK.AVG(Table2[[#This Row],[1Y Return vs Nifty Z-Score]],Table2[1Y Return vs Nifty Z-Score])</f>
        <v>176</v>
      </c>
      <c r="AT249">
        <f>_xlfn.RANK.AVG(Table2[[#This Row],[6M Return vs Nifty Z-Score]],Table2[6M Return vs Nifty Z-Score])</f>
        <v>146</v>
      </c>
      <c r="AU249">
        <f>_xlfn.RANK.AVG(Table2[[#This Row],[Sharpe Ratio Z-Score]],Table2[Sharpe Ratio Z-Score])</f>
        <v>504</v>
      </c>
      <c r="AV249">
        <f>(Table2[[#This Row],[Rank 1Y]]+Table2[[#This Row],[Rank 6M]]+Table2[[#This Row],[Rank Sharpe]])/3</f>
        <v>275.33333333333331</v>
      </c>
    </row>
    <row r="250" spans="1:48" x14ac:dyDescent="0.3">
      <c r="A250" t="s">
        <v>580</v>
      </c>
      <c r="B250" t="s">
        <v>581</v>
      </c>
      <c r="C250" t="s">
        <v>10402</v>
      </c>
      <c r="D250" t="s">
        <v>111</v>
      </c>
      <c r="E250">
        <v>34947.47193105</v>
      </c>
      <c r="F250">
        <v>344.5</v>
      </c>
      <c r="G250">
        <v>27.390087802248001</v>
      </c>
      <c r="H250">
        <f>(Table2[[#This Row],[1Y Return vs Nifty]]-AVERAGE(Table2[1Y Return vs Nifty]))/_xlfn.STDEV.P(Table2[1Y Return vs Nifty])</f>
        <v>4.9738062697607353E-2</v>
      </c>
      <c r="I250">
        <v>-0.44778141525531701</v>
      </c>
      <c r="J250">
        <f>(Table2[[#This Row],[1M Return vs Nifty]]-AVERAGE(Table2[1M Return vs Nifty]))/_xlfn.STDEV.P(Table2[1M Return vs Nifty])</f>
        <v>0.26227175845925238</v>
      </c>
      <c r="K250">
        <v>49.036590785505197</v>
      </c>
      <c r="L250">
        <f>(Table2[[#This Row],[6M Return vs Nifty]]-AVERAGE(Table2[6M Return vs Nifty]))/_xlfn.STDEV.P(Table2[6M Return vs Nifty])</f>
        <v>1.0793378180889013</v>
      </c>
      <c r="M250">
        <v>-2.6280817578959899</v>
      </c>
      <c r="N250">
        <f>(Table2[[#This Row],[1W Return vs Nifty]]-AVERAGE(Table2[1W Return vs Nifty]))/_xlfn.STDEV.P(Table2[1W Return vs Nifty])</f>
        <v>6.0484770135074334E-2</v>
      </c>
      <c r="O250">
        <v>325.77</v>
      </c>
      <c r="P250">
        <v>320.23490223764799</v>
      </c>
      <c r="Q250">
        <v>283.72877365868601</v>
      </c>
      <c r="R250">
        <v>54.025068694778597</v>
      </c>
      <c r="S250" s="2">
        <f>(Table2[[#This Row],[Close Price]]-Table2[[#This Row],[20D EMA]])/Table2[[#This Row],[20D EMA]]</f>
        <v>5.7494551370598945E-2</v>
      </c>
      <c r="T250" s="2">
        <f>(Table2[[#This Row],[Close Price]]-Table2[[#This Row],[50D EMA]])/Table2[[#This Row],[50D EMA]]</f>
        <v>7.5772808000624359E-2</v>
      </c>
      <c r="U250" s="2">
        <f>(Table2[[#This Row],[Close Price]]-Table2[[#This Row],[200D EMA]])/Table2[[#This Row],[200D EMA]]</f>
        <v>0.21418774542203908</v>
      </c>
      <c r="V250">
        <v>1.10804155876182</v>
      </c>
      <c r="W250">
        <v>327.7</v>
      </c>
      <c r="X250">
        <v>351.45</v>
      </c>
      <c r="Y250">
        <v>327.7</v>
      </c>
      <c r="Z250">
        <v>351.45</v>
      </c>
      <c r="AA250">
        <v>303</v>
      </c>
      <c r="AB250">
        <v>351.45</v>
      </c>
      <c r="AC250" s="2">
        <f>(Table2[[#This Row],[Close Price]]/Table2[[#This Row],[Day Low]])-1</f>
        <v>5.1266402197131633E-2</v>
      </c>
      <c r="AD250" s="2">
        <f>(Table2[[#This Row],[Day High]]/Table2[[#This Row],[Close Price]])-1</f>
        <v>2.0174165457184312E-2</v>
      </c>
      <c r="AE250" s="2">
        <f>(Table2[[#This Row],[Close Price]]/Table2[[#This Row],[Current Week Low]])-1</f>
        <v>5.1266402197131633E-2</v>
      </c>
      <c r="AF250" s="2">
        <f>(Table2[[#This Row],[Current Week High]]/Table2[[#This Row],[Close Price]])-1</f>
        <v>2.0174165457184312E-2</v>
      </c>
      <c r="AG250" s="2">
        <f>(Table2[[#This Row],[Close Price]]/Table2[[#This Row],[Current Month Low]])-1</f>
        <v>0.13696369636963701</v>
      </c>
      <c r="AH250" s="2">
        <f>(Table2[[#This Row],[Current Month High]]/Table2[[#This Row],[Close Price]])-1</f>
        <v>2.0174165457184312E-2</v>
      </c>
      <c r="AI250">
        <v>2.0174165457184299</v>
      </c>
      <c r="AJ250">
        <v>73.3333333333333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-0.11</v>
      </c>
      <c r="AM250" t="s">
        <v>10438</v>
      </c>
      <c r="AN250">
        <v>9.26</v>
      </c>
      <c r="AO250" t="s">
        <v>10439</v>
      </c>
      <c r="AP250">
        <v>3.0037160014988001E-2</v>
      </c>
      <c r="AQ250">
        <f>(Table2[[#This Row],[Sharpe Ratio]]-AVERAGE(Table2[Sharpe Ratio]))/_xlfn.STDEV.P(Table2[Sharpe Ratio])</f>
        <v>-0.39858645981279966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1.0532459495680357</v>
      </c>
      <c r="AS250">
        <f>_xlfn.RANK.AVG(Table2[[#This Row],[1Y Return vs Nifty Z-Score]],Table2[1Y Return vs Nifty Z-Score])</f>
        <v>287</v>
      </c>
      <c r="AT250">
        <f>_xlfn.RANK.AVG(Table2[[#This Row],[6M Return vs Nifty Z-Score]],Table2[6M Return vs Nifty Z-Score])</f>
        <v>97</v>
      </c>
      <c r="AU250">
        <f>_xlfn.RANK.AVG(Table2[[#This Row],[Sharpe Ratio Z-Score]],Table2[Sharpe Ratio Z-Score])</f>
        <v>443</v>
      </c>
      <c r="AV250">
        <f>(Table2[[#This Row],[Rank 1Y]]+Table2[[#This Row],[Rank 6M]]+Table2[[#This Row],[Rank Sharpe]])/3</f>
        <v>275.66666666666669</v>
      </c>
    </row>
    <row r="251" spans="1:48" x14ac:dyDescent="0.3">
      <c r="A251" t="s">
        <v>974</v>
      </c>
      <c r="B251" t="s">
        <v>975</v>
      </c>
      <c r="C251" t="s">
        <v>10406</v>
      </c>
      <c r="D251" t="s">
        <v>772</v>
      </c>
      <c r="E251">
        <v>15572.7525525</v>
      </c>
      <c r="F251">
        <v>3830.45</v>
      </c>
      <c r="G251">
        <v>34.387888589897301</v>
      </c>
      <c r="H251">
        <f>(Table2[[#This Row],[1Y Return vs Nifty]]-AVERAGE(Table2[1Y Return vs Nifty]))/_xlfn.STDEV.P(Table2[1Y Return vs Nifty])</f>
        <v>0.16412700648690168</v>
      </c>
      <c r="I251">
        <v>-8.8841913401211698</v>
      </c>
      <c r="J251">
        <f>(Table2[[#This Row],[1M Return vs Nifty]]-AVERAGE(Table2[1M Return vs Nifty]))/_xlfn.STDEV.P(Table2[1M Return vs Nifty])</f>
        <v>-0.55249128001866155</v>
      </c>
      <c r="K251">
        <v>5.7513282415458997</v>
      </c>
      <c r="L251">
        <f>(Table2[[#This Row],[6M Return vs Nifty]]-AVERAGE(Table2[6M Return vs Nifty]))/_xlfn.STDEV.P(Table2[6M Return vs Nifty])</f>
        <v>-0.22591974300173553</v>
      </c>
      <c r="M251">
        <v>-6.9150085675329498</v>
      </c>
      <c r="N251">
        <f>(Table2[[#This Row],[1W Return vs Nifty]]-AVERAGE(Table2[1W Return vs Nifty]))/_xlfn.STDEV.P(Table2[1W Return vs Nifty])</f>
        <v>-0.75974243630676563</v>
      </c>
      <c r="O251">
        <v>3873.25</v>
      </c>
      <c r="P251">
        <v>4015.9265662940302</v>
      </c>
      <c r="Q251">
        <v>3627.3422879834002</v>
      </c>
      <c r="R251">
        <v>40.594840478780903</v>
      </c>
      <c r="S251" s="2">
        <f>(Table2[[#This Row],[Close Price]]-Table2[[#This Row],[20D EMA]])/Table2[[#This Row],[20D EMA]]</f>
        <v>-1.1050151681404552E-2</v>
      </c>
      <c r="T251" s="2">
        <f>(Table2[[#This Row],[Close Price]]-Table2[[#This Row],[50D EMA]])/Table2[[#This Row],[50D EMA]]</f>
        <v>-4.6185248468124135E-2</v>
      </c>
      <c r="U251" s="2">
        <f>(Table2[[#This Row],[Close Price]]-Table2[[#This Row],[200D EMA]])/Table2[[#This Row],[200D EMA]]</f>
        <v>5.5993533527136805E-2</v>
      </c>
      <c r="V251">
        <v>0.37212567978449501</v>
      </c>
      <c r="W251">
        <v>3766.05</v>
      </c>
      <c r="X251">
        <v>3850.5</v>
      </c>
      <c r="Y251">
        <v>3766.05</v>
      </c>
      <c r="Z251">
        <v>3850.5</v>
      </c>
      <c r="AA251">
        <v>3542.75</v>
      </c>
      <c r="AB251">
        <v>4188.8</v>
      </c>
      <c r="AC251" s="2">
        <f>(Table2[[#This Row],[Close Price]]/Table2[[#This Row],[Day Low]])-1</f>
        <v>1.7100144713957599E-2</v>
      </c>
      <c r="AD251" s="2">
        <f>(Table2[[#This Row],[Day High]]/Table2[[#This Row],[Close Price]])-1</f>
        <v>5.2343719406335865E-3</v>
      </c>
      <c r="AE251" s="2">
        <f>(Table2[[#This Row],[Close Price]]/Table2[[#This Row],[Current Week Low]])-1</f>
        <v>1.7100144713957599E-2</v>
      </c>
      <c r="AF251" s="2">
        <f>(Table2[[#This Row],[Current Week High]]/Table2[[#This Row],[Close Price]])-1</f>
        <v>5.2343719406335865E-3</v>
      </c>
      <c r="AG251" s="2">
        <f>(Table2[[#This Row],[Close Price]]/Table2[[#This Row],[Current Month Low]])-1</f>
        <v>8.1208101051442938E-2</v>
      </c>
      <c r="AH251" s="2">
        <f>(Table2[[#This Row],[Current Month High]]/Table2[[#This Row],[Close Price]])-1</f>
        <v>9.3552976804291976E-2</v>
      </c>
      <c r="AI251">
        <v>43.272983592006099</v>
      </c>
      <c r="AJ251">
        <v>101.068213432718</v>
      </c>
      <c r="AK251" t="str">
        <f>IF(AND(Table2[[#This Row],[20D EMA]]&gt;Table2[[#This Row],[50D EMA]],Table2[[#This Row],[50D EMA]]&gt;Table2[[#This Row],[200D EMA]]),"Uptrend","Downtrend/NoTrend")</f>
        <v>Downtrend/NoTrend</v>
      </c>
      <c r="AL251">
        <v>-0.21</v>
      </c>
      <c r="AM251" t="s">
        <v>10438</v>
      </c>
      <c r="AN251">
        <v>-5.63</v>
      </c>
      <c r="AO251" t="s">
        <v>10438</v>
      </c>
      <c r="AP251">
        <v>0.12343730229201499</v>
      </c>
      <c r="AQ251">
        <f>(Table2[[#This Row],[Sharpe Ratio]]-AVERAGE(Table2[Sharpe Ratio]))/_xlfn.STDEV.P(Table2[Sharpe Ratio])</f>
        <v>0.68259477969863702</v>
      </c>
      <c r="AR2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1">
        <f>_xlfn.RANK.AVG(Table2[[#This Row],[1Y Return vs Nifty Z-Score]],Table2[1Y Return vs Nifty Z-Score])</f>
        <v>257</v>
      </c>
      <c r="AT251">
        <f>_xlfn.RANK.AVG(Table2[[#This Row],[6M Return vs Nifty Z-Score]],Table2[6M Return vs Nifty Z-Score])</f>
        <v>386</v>
      </c>
      <c r="AU251">
        <f>_xlfn.RANK.AVG(Table2[[#This Row],[Sharpe Ratio Z-Score]],Table2[Sharpe Ratio Z-Score])</f>
        <v>184</v>
      </c>
      <c r="AV251">
        <f>(Table2[[#This Row],[Rank 1Y]]+Table2[[#This Row],[Rank 6M]]+Table2[[#This Row],[Rank Sharpe]])/3</f>
        <v>275.66666666666669</v>
      </c>
    </row>
    <row r="252" spans="1:48" x14ac:dyDescent="0.3">
      <c r="A252" t="s">
        <v>721</v>
      </c>
      <c r="B252" t="s">
        <v>722</v>
      </c>
      <c r="C252" t="s">
        <v>10393</v>
      </c>
      <c r="D252" t="s">
        <v>278</v>
      </c>
      <c r="E252">
        <v>24733.005211920001</v>
      </c>
      <c r="F252">
        <v>252.05</v>
      </c>
      <c r="G252">
        <v>50.934737960042597</v>
      </c>
      <c r="H252">
        <f>(Table2[[#This Row],[1Y Return vs Nifty]]-AVERAGE(Table2[1Y Return vs Nifty]))/_xlfn.STDEV.P(Table2[1Y Return vs Nifty])</f>
        <v>0.43460864492280971</v>
      </c>
      <c r="I252">
        <v>-11.9185770641331</v>
      </c>
      <c r="J252">
        <f>(Table2[[#This Row],[1M Return vs Nifty]]-AVERAGE(Table2[1M Return vs Nifty]))/_xlfn.STDEV.P(Table2[1M Return vs Nifty])</f>
        <v>-0.84554310590528425</v>
      </c>
      <c r="K252">
        <v>17.5780028104165</v>
      </c>
      <c r="L252">
        <f>(Table2[[#This Row],[6M Return vs Nifty]]-AVERAGE(Table2[6M Return vs Nifty]))/_xlfn.STDEV.P(Table2[6M Return vs Nifty])</f>
        <v>0.1307110245233421</v>
      </c>
      <c r="M252">
        <v>-5.4938845336612001</v>
      </c>
      <c r="N252">
        <f>(Table2[[#This Row],[1W Return vs Nifty]]-AVERAGE(Table2[1W Return vs Nifty]))/_xlfn.STDEV.P(Table2[1W Return vs Nifty])</f>
        <v>-0.48783562565405542</v>
      </c>
      <c r="O252">
        <v>257.14</v>
      </c>
      <c r="P252">
        <v>252.73499436614799</v>
      </c>
      <c r="Q252">
        <v>214.679635787264</v>
      </c>
      <c r="R252">
        <v>36.459961804976103</v>
      </c>
      <c r="S252" s="2">
        <f>(Table2[[#This Row],[Close Price]]-Table2[[#This Row],[20D EMA]])/Table2[[#This Row],[20D EMA]]</f>
        <v>-1.9794664385159737E-2</v>
      </c>
      <c r="T252" s="2">
        <f>(Table2[[#This Row],[Close Price]]-Table2[[#This Row],[50D EMA]])/Table2[[#This Row],[50D EMA]]</f>
        <v>-2.7103265531784452E-3</v>
      </c>
      <c r="U252" s="2">
        <f>(Table2[[#This Row],[Close Price]]-Table2[[#This Row],[200D EMA]])/Table2[[#This Row],[200D EMA]]</f>
        <v>0.17407503080435646</v>
      </c>
      <c r="V252">
        <v>0.28866780667560998</v>
      </c>
      <c r="W252">
        <v>250.05</v>
      </c>
      <c r="X252">
        <v>254.6</v>
      </c>
      <c r="Y252">
        <v>250.05</v>
      </c>
      <c r="Z252">
        <v>254.6</v>
      </c>
      <c r="AA252">
        <v>242.6</v>
      </c>
      <c r="AB252">
        <v>278.8</v>
      </c>
      <c r="AC252" s="2">
        <f>(Table2[[#This Row],[Close Price]]/Table2[[#This Row],[Day Low]])-1</f>
        <v>7.9984003199360387E-3</v>
      </c>
      <c r="AD252" s="2">
        <f>(Table2[[#This Row],[Day High]]/Table2[[#This Row],[Close Price]])-1</f>
        <v>1.0117040269787658E-2</v>
      </c>
      <c r="AE252" s="2">
        <f>(Table2[[#This Row],[Close Price]]/Table2[[#This Row],[Current Week Low]])-1</f>
        <v>7.9984003199360387E-3</v>
      </c>
      <c r="AF252" s="2">
        <f>(Table2[[#This Row],[Current Week High]]/Table2[[#This Row],[Close Price]])-1</f>
        <v>1.0117040269787658E-2</v>
      </c>
      <c r="AG252" s="2">
        <f>(Table2[[#This Row],[Close Price]]/Table2[[#This Row],[Current Month Low]])-1</f>
        <v>3.8953009068425359E-2</v>
      </c>
      <c r="AH252" s="2">
        <f>(Table2[[#This Row],[Current Month High]]/Table2[[#This Row],[Close Price]])-1</f>
        <v>0.10612973616345966</v>
      </c>
      <c r="AI252">
        <v>12.834755008926701</v>
      </c>
      <c r="AJ252">
        <v>90.370090634440999</v>
      </c>
      <c r="AK252" t="str">
        <f>IF(AND(Table2[[#This Row],[20D EMA]]&gt;Table2[[#This Row],[50D EMA]],Table2[[#This Row],[50D EMA]]&gt;Table2[[#This Row],[200D EMA]]),"Uptrend","Downtrend/NoTrend")</f>
        <v>Uptrend</v>
      </c>
      <c r="AL252">
        <v>-0.05</v>
      </c>
      <c r="AM252" t="s">
        <v>10438</v>
      </c>
      <c r="AN252">
        <v>-5.86</v>
      </c>
      <c r="AO252" t="s">
        <v>10438</v>
      </c>
      <c r="AP252">
        <v>5.6461895752965001E-2</v>
      </c>
      <c r="AQ252">
        <f>(Table2[[#This Row],[Sharpe Ratio]]-AVERAGE(Table2[Sharpe Ratio]))/_xlfn.STDEV.P(Table2[Sharpe Ratio])</f>
        <v>-9.2699039917773632E-2</v>
      </c>
      <c r="AR2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-0.86075810203096148</v>
      </c>
      <c r="AS252">
        <f>_xlfn.RANK.AVG(Table2[[#This Row],[1Y Return vs Nifty Z-Score]],Table2[1Y Return vs Nifty Z-Score])</f>
        <v>186</v>
      </c>
      <c r="AT252">
        <f>_xlfn.RANK.AVG(Table2[[#This Row],[6M Return vs Nifty Z-Score]],Table2[6M Return vs Nifty Z-Score])</f>
        <v>272</v>
      </c>
      <c r="AU252">
        <f>_xlfn.RANK.AVG(Table2[[#This Row],[Sharpe Ratio Z-Score]],Table2[Sharpe Ratio Z-Score])</f>
        <v>370</v>
      </c>
      <c r="AV252">
        <f>(Table2[[#This Row],[Rank 1Y]]+Table2[[#This Row],[Rank 6M]]+Table2[[#This Row],[Rank Sharpe]])/3</f>
        <v>276</v>
      </c>
    </row>
    <row r="253" spans="1:48" x14ac:dyDescent="0.3">
      <c r="A253" t="s">
        <v>470</v>
      </c>
      <c r="B253" t="s">
        <v>471</v>
      </c>
      <c r="C253" t="s">
        <v>10408</v>
      </c>
      <c r="D253" t="s">
        <v>472</v>
      </c>
      <c r="E253">
        <v>46581.343249999998</v>
      </c>
      <c r="F253">
        <v>4396.3500000000004</v>
      </c>
      <c r="G253">
        <v>14.3393444635129</v>
      </c>
      <c r="H253">
        <f>(Table2[[#This Row],[1Y Return vs Nifty]]-AVERAGE(Table2[1Y Return vs Nifty]))/_xlfn.STDEV.P(Table2[1Y Return vs Nifty])</f>
        <v>-0.16359478164655958</v>
      </c>
      <c r="I253">
        <v>28.6030474098166</v>
      </c>
      <c r="J253">
        <f>(Table2[[#This Row],[1M Return vs Nifty]]-AVERAGE(Table2[1M Return vs Nifty]))/_xlfn.STDEV.P(Table2[1M Return vs Nifty])</f>
        <v>3.0679132309122084</v>
      </c>
      <c r="K253">
        <v>23.188955743288901</v>
      </c>
      <c r="L253">
        <f>(Table2[[#This Row],[6M Return vs Nifty]]-AVERAGE(Table2[6M Return vs Nifty]))/_xlfn.STDEV.P(Table2[6M Return vs Nifty])</f>
        <v>0.29990807474609638</v>
      </c>
      <c r="M253">
        <v>-5.94390414829906</v>
      </c>
      <c r="N253">
        <f>(Table2[[#This Row],[1W Return vs Nifty]]-AVERAGE(Table2[1W Return vs Nifty]))/_xlfn.STDEV.P(Table2[1W Return vs Nifty])</f>
        <v>-0.57393887577922009</v>
      </c>
      <c r="O253">
        <v>3954.8</v>
      </c>
      <c r="P253">
        <v>3635.0017564662899</v>
      </c>
      <c r="Q253">
        <v>3369.2301650366599</v>
      </c>
      <c r="R253">
        <v>64.379320571860305</v>
      </c>
      <c r="S253" s="2">
        <f>(Table2[[#This Row],[Close Price]]-Table2[[#This Row],[20D EMA]])/Table2[[#This Row],[20D EMA]]</f>
        <v>0.11164913522807732</v>
      </c>
      <c r="T253" s="2">
        <f>(Table2[[#This Row],[Close Price]]-Table2[[#This Row],[50D EMA]])/Table2[[#This Row],[50D EMA]]</f>
        <v>0.2094492092553604</v>
      </c>
      <c r="U253" s="2">
        <f>(Table2[[#This Row],[Close Price]]-Table2[[#This Row],[200D EMA]])/Table2[[#This Row],[200D EMA]]</f>
        <v>0.30485297372142123</v>
      </c>
      <c r="V253">
        <v>1.8173686934761799</v>
      </c>
      <c r="W253">
        <v>4277.75</v>
      </c>
      <c r="X253">
        <v>4442.8999999999996</v>
      </c>
      <c r="Y253">
        <v>4277.75</v>
      </c>
      <c r="Z253">
        <v>4442.8999999999996</v>
      </c>
      <c r="AA253">
        <v>3105.1</v>
      </c>
      <c r="AB253">
        <v>4510.5</v>
      </c>
      <c r="AC253" s="2">
        <f>(Table2[[#This Row],[Close Price]]/Table2[[#This Row],[Day Low]])-1</f>
        <v>2.7724855356203726E-2</v>
      </c>
      <c r="AD253" s="2">
        <f>(Table2[[#This Row],[Day High]]/Table2[[#This Row],[Close Price]])-1</f>
        <v>1.0588328954700854E-2</v>
      </c>
      <c r="AE253" s="2">
        <f>(Table2[[#This Row],[Close Price]]/Table2[[#This Row],[Current Week Low]])-1</f>
        <v>2.7724855356203726E-2</v>
      </c>
      <c r="AF253" s="2">
        <f>(Table2[[#This Row],[Current Week High]]/Table2[[#This Row],[Close Price]])-1</f>
        <v>1.0588328954700854E-2</v>
      </c>
      <c r="AG253" s="2">
        <f>(Table2[[#This Row],[Close Price]]/Table2[[#This Row],[Current Month Low]])-1</f>
        <v>0.41584812083346767</v>
      </c>
      <c r="AH253" s="2">
        <f>(Table2[[#This Row],[Current Month High]]/Table2[[#This Row],[Close Price]])-1</f>
        <v>2.5964720734245272E-2</v>
      </c>
      <c r="AI253">
        <v>2.5964720734245201</v>
      </c>
      <c r="AJ253">
        <v>77.558562197092101</v>
      </c>
      <c r="AK253" t="str">
        <f>IF(AND(Table2[[#This Row],[20D EMA]]&gt;Table2[[#This Row],[50D EMA]],Table2[[#This Row],[50D EMA]]&gt;Table2[[#This Row],[200D EMA]]),"Uptrend","Downtrend/NoTrend")</f>
        <v>Uptrend</v>
      </c>
      <c r="AL253">
        <v>0.33</v>
      </c>
      <c r="AM253" t="s">
        <v>10439</v>
      </c>
      <c r="AN253">
        <v>24.74</v>
      </c>
      <c r="AO253" t="s">
        <v>10439</v>
      </c>
      <c r="AP253">
        <v>9.1181297215252005E-2</v>
      </c>
      <c r="AQ253">
        <f>(Table2[[#This Row],[Sharpe Ratio]]-AVERAGE(Table2[Sharpe Ratio]))/_xlfn.STDEV.P(Table2[Sharpe Ratio])</f>
        <v>0.30920576014936302</v>
      </c>
      <c r="AR2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2.939493408381888</v>
      </c>
      <c r="AS253">
        <f>_xlfn.RANK.AVG(Table2[[#This Row],[1Y Return vs Nifty Z-Score]],Table2[1Y Return vs Nifty Z-Score])</f>
        <v>348</v>
      </c>
      <c r="AT253">
        <f>_xlfn.RANK.AVG(Table2[[#This Row],[6M Return vs Nifty Z-Score]],Table2[6M Return vs Nifty Z-Score])</f>
        <v>219</v>
      </c>
      <c r="AU253">
        <f>_xlfn.RANK.AVG(Table2[[#This Row],[Sharpe Ratio Z-Score]],Table2[Sharpe Ratio Z-Score])</f>
        <v>264</v>
      </c>
      <c r="AV253">
        <f>(Table2[[#This Row],[Rank 1Y]]+Table2[[#This Row],[Rank 6M]]+Table2[[#This Row],[Rank Sharpe]])/3</f>
        <v>277</v>
      </c>
    </row>
    <row r="254" spans="1:48" x14ac:dyDescent="0.3">
      <c r="A254" t="s">
        <v>1495</v>
      </c>
      <c r="B254" t="s">
        <v>1496</v>
      </c>
      <c r="C254" t="s">
        <v>10394</v>
      </c>
      <c r="D254" t="s">
        <v>21</v>
      </c>
      <c r="E254">
        <v>7084.5415338499997</v>
      </c>
      <c r="F254">
        <v>863.85</v>
      </c>
      <c r="G254">
        <v>47.137990834796597</v>
      </c>
      <c r="H254">
        <f>(Table2[[#This Row],[1Y Return vs Nifty]]-AVERAGE(Table2[1Y Return vs Nifty]))/_xlfn.STDEV.P(Table2[1Y Return vs Nifty])</f>
        <v>0.37254544725955907</v>
      </c>
      <c r="I254">
        <v>5.6146452286115602</v>
      </c>
      <c r="J254">
        <f>(Table2[[#This Row],[1M Return vs Nifty]]-AVERAGE(Table2[1M Return vs Nifty]))/_xlfn.STDEV.P(Table2[1M Return vs Nifty])</f>
        <v>0.84776264817381086</v>
      </c>
      <c r="K254">
        <v>-0.67570150672821605</v>
      </c>
      <c r="L254">
        <f>(Table2[[#This Row],[6M Return vs Nifty]]-AVERAGE(Table2[6M Return vs Nifty]))/_xlfn.STDEV.P(Table2[6M Return vs Nifty])</f>
        <v>-0.41972540990209645</v>
      </c>
      <c r="M254">
        <v>-0.49975601253200402</v>
      </c>
      <c r="N254">
        <f>(Table2[[#This Row],[1W Return vs Nifty]]-AVERAGE(Table2[1W Return vs Nifty]))/_xlfn.STDEV.P(Table2[1W Return vs Nifty])</f>
        <v>0.46770205142707411</v>
      </c>
      <c r="O254">
        <v>842.86</v>
      </c>
      <c r="P254">
        <v>833.77549717689703</v>
      </c>
      <c r="Q254">
        <v>719.03472363081301</v>
      </c>
      <c r="R254">
        <v>55.590076111332003</v>
      </c>
      <c r="S254" s="2">
        <f>(Table2[[#This Row],[Close Price]]-Table2[[#This Row],[20D EMA]])/Table2[[#This Row],[20D EMA]]</f>
        <v>2.4903305412524036E-2</v>
      </c>
      <c r="T254" s="2">
        <f>(Table2[[#This Row],[Close Price]]-Table2[[#This Row],[50D EMA]])/Table2[[#This Row],[50D EMA]]</f>
        <v>3.6070264627508314E-2</v>
      </c>
      <c r="U254" s="2">
        <f>(Table2[[#This Row],[Close Price]]-Table2[[#This Row],[200D EMA]])/Table2[[#This Row],[200D EMA]]</f>
        <v>0.20140234067964449</v>
      </c>
      <c r="V254">
        <v>0.72866253847116802</v>
      </c>
      <c r="W254">
        <v>856</v>
      </c>
      <c r="X254">
        <v>895</v>
      </c>
      <c r="Y254">
        <v>856</v>
      </c>
      <c r="Z254">
        <v>895</v>
      </c>
      <c r="AA254">
        <v>787</v>
      </c>
      <c r="AB254">
        <v>895</v>
      </c>
      <c r="AC254" s="2">
        <f>(Table2[[#This Row],[Close Price]]/Table2[[#This Row],[Day Low]])-1</f>
        <v>9.1705607476635365E-3</v>
      </c>
      <c r="AD254" s="2">
        <f>(Table2[[#This Row],[Day High]]/Table2[[#This Row],[Close Price]])-1</f>
        <v>3.6059501070787814E-2</v>
      </c>
      <c r="AE254" s="2">
        <f>(Table2[[#This Row],[Close Price]]/Table2[[#This Row],[Current Week Low]])-1</f>
        <v>9.1705607476635365E-3</v>
      </c>
      <c r="AF254" s="2">
        <f>(Table2[[#This Row],[Current Week High]]/Table2[[#This Row],[Close Price]])-1</f>
        <v>3.6059501070787814E-2</v>
      </c>
      <c r="AG254" s="2">
        <f>(Table2[[#This Row],[Close Price]]/Table2[[#This Row],[Current Month Low]])-1</f>
        <v>9.7649301143583278E-2</v>
      </c>
      <c r="AH254" s="2">
        <f>(Table2[[#This Row],[Current Month High]]/Table2[[#This Row],[Close Price]])-1</f>
        <v>3.6059501070787814E-2</v>
      </c>
      <c r="AI254">
        <v>7.3913295132256698</v>
      </c>
      <c r="AJ254">
        <v>108.156626506024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-0.13</v>
      </c>
      <c r="AM254" t="s">
        <v>10438</v>
      </c>
      <c r="AN254">
        <v>5.48</v>
      </c>
      <c r="AO254" t="s">
        <v>10439</v>
      </c>
      <c r="AP254">
        <v>0.126005564797845</v>
      </c>
      <c r="AQ254">
        <f>(Table2[[#This Row],[Sharpe Ratio]]-AVERAGE(Table2[Sharpe Ratio]))/_xlfn.STDEV.P(Table2[Sharpe Ratio])</f>
        <v>0.71232446930883164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1.9806092062671796</v>
      </c>
      <c r="AS254">
        <f>_xlfn.RANK.AVG(Table2[[#This Row],[1Y Return vs Nifty Z-Score]],Table2[1Y Return vs Nifty Z-Score])</f>
        <v>202</v>
      </c>
      <c r="AT254">
        <f>_xlfn.RANK.AVG(Table2[[#This Row],[6M Return vs Nifty Z-Score]],Table2[6M Return vs Nifty Z-Score])</f>
        <v>459</v>
      </c>
      <c r="AU254">
        <f>_xlfn.RANK.AVG(Table2[[#This Row],[Sharpe Ratio Z-Score]],Table2[Sharpe Ratio Z-Score])</f>
        <v>173</v>
      </c>
      <c r="AV254">
        <f>(Table2[[#This Row],[Rank 1Y]]+Table2[[#This Row],[Rank 6M]]+Table2[[#This Row],[Rank Sharpe]])/3</f>
        <v>278</v>
      </c>
    </row>
    <row r="255" spans="1:48" x14ac:dyDescent="0.3">
      <c r="A255" t="s">
        <v>1380</v>
      </c>
      <c r="B255" t="s">
        <v>1381</v>
      </c>
      <c r="C255" t="s">
        <v>10398</v>
      </c>
      <c r="D255" t="s">
        <v>46</v>
      </c>
      <c r="E255">
        <v>8191.9087123999998</v>
      </c>
      <c r="F255">
        <v>1197.7</v>
      </c>
      <c r="G255">
        <v>39.220706619923199</v>
      </c>
      <c r="H255">
        <f>(Table2[[#This Row],[1Y Return vs Nifty]]-AVERAGE(Table2[1Y Return vs Nifty]))/_xlfn.STDEV.P(Table2[1Y Return vs Nifty])</f>
        <v>0.24312624735643551</v>
      </c>
      <c r="I255">
        <v>-12.1940947039491</v>
      </c>
      <c r="J255">
        <f>(Table2[[#This Row],[1M Return vs Nifty]]-AVERAGE(Table2[1M Return vs Nifty]))/_xlfn.STDEV.P(Table2[1M Return vs Nifty])</f>
        <v>-0.87215176899420099</v>
      </c>
      <c r="K255">
        <v>-0.21394700060012101</v>
      </c>
      <c r="L255">
        <f>(Table2[[#This Row],[6M Return vs Nifty]]-AVERAGE(Table2[6M Return vs Nifty]))/_xlfn.STDEV.P(Table2[6M Return vs Nifty])</f>
        <v>-0.40580130444289364</v>
      </c>
      <c r="M255">
        <v>2.4142104353801801</v>
      </c>
      <c r="N255">
        <f>(Table2[[#This Row],[1W Return vs Nifty]]-AVERAGE(Table2[1W Return vs Nifty]))/_xlfn.STDEV.P(Table2[1W Return vs Nifty])</f>
        <v>1.0252377093401772</v>
      </c>
      <c r="O255">
        <v>1219.47</v>
      </c>
      <c r="P255">
        <v>1255.2202021779699</v>
      </c>
      <c r="Q255">
        <v>1121.8188926750099</v>
      </c>
      <c r="R255">
        <v>53.526452295240297</v>
      </c>
      <c r="S255" s="2">
        <f>(Table2[[#This Row],[Close Price]]-Table2[[#This Row],[20D EMA]])/Table2[[#This Row],[20D EMA]]</f>
        <v>-1.7852017679811705E-2</v>
      </c>
      <c r="T255" s="2">
        <f>(Table2[[#This Row],[Close Price]]-Table2[[#This Row],[50D EMA]])/Table2[[#This Row],[50D EMA]]</f>
        <v>-4.5824790007494169E-2</v>
      </c>
      <c r="U255" s="2">
        <f>(Table2[[#This Row],[Close Price]]-Table2[[#This Row],[200D EMA]])/Table2[[#This Row],[200D EMA]]</f>
        <v>6.7641138708271709E-2</v>
      </c>
      <c r="V255">
        <v>1.0862249425506501</v>
      </c>
      <c r="W255">
        <v>1192.7</v>
      </c>
      <c r="X255">
        <v>1243</v>
      </c>
      <c r="Y255">
        <v>1192.7</v>
      </c>
      <c r="Z255">
        <v>1243</v>
      </c>
      <c r="AA255">
        <v>1140</v>
      </c>
      <c r="AB255">
        <v>1285</v>
      </c>
      <c r="AC255" s="2">
        <f>(Table2[[#This Row],[Close Price]]/Table2[[#This Row],[Day Low]])-1</f>
        <v>4.1921690282551438E-3</v>
      </c>
      <c r="AD255" s="2">
        <f>(Table2[[#This Row],[Day High]]/Table2[[#This Row],[Close Price]])-1</f>
        <v>3.7822493111797639E-2</v>
      </c>
      <c r="AE255" s="2">
        <f>(Table2[[#This Row],[Close Price]]/Table2[[#This Row],[Current Week Low]])-1</f>
        <v>4.1921690282551438E-3</v>
      </c>
      <c r="AF255" s="2">
        <f>(Table2[[#This Row],[Current Week High]]/Table2[[#This Row],[Close Price]])-1</f>
        <v>3.7822493111797639E-2</v>
      </c>
      <c r="AG255" s="2">
        <f>(Table2[[#This Row],[Close Price]]/Table2[[#This Row],[Current Month Low]])-1</f>
        <v>5.0614035087719333E-2</v>
      </c>
      <c r="AH255" s="2">
        <f>(Table2[[#This Row],[Current Month High]]/Table2[[#This Row],[Close Price]])-1</f>
        <v>7.2889705268431193E-2</v>
      </c>
      <c r="AI255">
        <v>28.7843366452366</v>
      </c>
      <c r="AJ255">
        <v>84.261538461538393</v>
      </c>
      <c r="AK255" t="str">
        <f>IF(AND(Table2[[#This Row],[20D EMA]]&gt;Table2[[#This Row],[50D EMA]],Table2[[#This Row],[50D EMA]]&gt;Table2[[#This Row],[200D EMA]]),"Uptrend","Downtrend/NoTrend")</f>
        <v>Downtrend/NoTrend</v>
      </c>
      <c r="AL255">
        <v>-0.09</v>
      </c>
      <c r="AM255" t="s">
        <v>10438</v>
      </c>
      <c r="AN255">
        <v>-0.01</v>
      </c>
      <c r="AO255" t="s">
        <v>10438</v>
      </c>
      <c r="AP255">
        <v>0.134331844684176</v>
      </c>
      <c r="AQ255">
        <f>(Table2[[#This Row],[Sharpe Ratio]]-AVERAGE(Table2[Sharpe Ratio]))/_xlfn.STDEV.P(Table2[Sharpe Ratio])</f>
        <v>0.80870780865452252</v>
      </c>
      <c r="AR2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5">
        <f>_xlfn.RANK.AVG(Table2[[#This Row],[1Y Return vs Nifty Z-Score]],Table2[1Y Return vs Nifty Z-Score])</f>
        <v>240</v>
      </c>
      <c r="AT255">
        <f>_xlfn.RANK.AVG(Table2[[#This Row],[6M Return vs Nifty Z-Score]],Table2[6M Return vs Nifty Z-Score])</f>
        <v>451</v>
      </c>
      <c r="AU255">
        <f>_xlfn.RANK.AVG(Table2[[#This Row],[Sharpe Ratio Z-Score]],Table2[Sharpe Ratio Z-Score])</f>
        <v>144</v>
      </c>
      <c r="AV255">
        <f>(Table2[[#This Row],[Rank 1Y]]+Table2[[#This Row],[Rank 6M]]+Table2[[#This Row],[Rank Sharpe]])/3</f>
        <v>278.33333333333331</v>
      </c>
    </row>
    <row r="256" spans="1:48" x14ac:dyDescent="0.3">
      <c r="A256" t="s">
        <v>344</v>
      </c>
      <c r="B256" t="s">
        <v>345</v>
      </c>
      <c r="C256" t="s">
        <v>10401</v>
      </c>
      <c r="D256" t="s">
        <v>125</v>
      </c>
      <c r="E256">
        <v>74091.446953319901</v>
      </c>
      <c r="F256">
        <v>1582.2</v>
      </c>
      <c r="G256">
        <v>11.181091864247399</v>
      </c>
      <c r="H256">
        <f>(Table2[[#This Row],[1Y Return vs Nifty]]-AVERAGE(Table2[1Y Return vs Nifty]))/_xlfn.STDEV.P(Table2[1Y Return vs Nifty])</f>
        <v>-0.21522088390534244</v>
      </c>
      <c r="I256">
        <v>-6.9324061645480803</v>
      </c>
      <c r="J256">
        <f>(Table2[[#This Row],[1M Return vs Nifty]]-AVERAGE(Table2[1M Return vs Nifty]))/_xlfn.STDEV.P(Table2[1M Return vs Nifty])</f>
        <v>-0.36399375153573094</v>
      </c>
      <c r="K256">
        <v>22.610585174262599</v>
      </c>
      <c r="L256">
        <f>(Table2[[#This Row],[6M Return vs Nifty]]-AVERAGE(Table2[6M Return vs Nifty]))/_xlfn.STDEV.P(Table2[6M Return vs Nifty])</f>
        <v>0.2824674375877288</v>
      </c>
      <c r="M256">
        <v>-4.25838926327034</v>
      </c>
      <c r="N256">
        <f>(Table2[[#This Row],[1W Return vs Nifty]]-AVERAGE(Table2[1W Return vs Nifty]))/_xlfn.STDEV.P(Table2[1W Return vs Nifty])</f>
        <v>-0.25144557767686126</v>
      </c>
      <c r="O256">
        <v>1588.87</v>
      </c>
      <c r="P256">
        <v>1591.1233359642699</v>
      </c>
      <c r="Q256">
        <v>1413.62865718279</v>
      </c>
      <c r="R256">
        <v>51.755920075304402</v>
      </c>
      <c r="S256" s="2">
        <f>(Table2[[#This Row],[Close Price]]-Table2[[#This Row],[20D EMA]])/Table2[[#This Row],[20D EMA]]</f>
        <v>-4.1979520036251206E-3</v>
      </c>
      <c r="T256" s="2">
        <f>(Table2[[#This Row],[Close Price]]-Table2[[#This Row],[50D EMA]])/Table2[[#This Row],[50D EMA]]</f>
        <v>-5.6081987879726897E-3</v>
      </c>
      <c r="U256" s="2">
        <f>(Table2[[#This Row],[Close Price]]-Table2[[#This Row],[200D EMA]])/Table2[[#This Row],[200D EMA]]</f>
        <v>0.11924725914452995</v>
      </c>
      <c r="V256">
        <v>0.92291313783598505</v>
      </c>
      <c r="W256">
        <v>1577.1</v>
      </c>
      <c r="X256">
        <v>1626</v>
      </c>
      <c r="Y256">
        <v>1577.1</v>
      </c>
      <c r="Z256">
        <v>1626</v>
      </c>
      <c r="AA256">
        <v>1524.75</v>
      </c>
      <c r="AB256">
        <v>1629.9</v>
      </c>
      <c r="AC256" s="2">
        <f>(Table2[[#This Row],[Close Price]]/Table2[[#This Row],[Day Low]])-1</f>
        <v>3.2337835267264303E-3</v>
      </c>
      <c r="AD256" s="2">
        <f>(Table2[[#This Row],[Day High]]/Table2[[#This Row],[Close Price]])-1</f>
        <v>2.7682973075464412E-2</v>
      </c>
      <c r="AE256" s="2">
        <f>(Table2[[#This Row],[Close Price]]/Table2[[#This Row],[Current Week Low]])-1</f>
        <v>3.2337835267264303E-3</v>
      </c>
      <c r="AF256" s="2">
        <f>(Table2[[#This Row],[Current Week High]]/Table2[[#This Row],[Close Price]])-1</f>
        <v>2.7682973075464412E-2</v>
      </c>
      <c r="AG256" s="2">
        <f>(Table2[[#This Row],[Close Price]]/Table2[[#This Row],[Current Month Low]])-1</f>
        <v>3.7678307919331022E-2</v>
      </c>
      <c r="AH256" s="2">
        <f>(Table2[[#This Row],[Current Month High]]/Table2[[#This Row],[Close Price]])-1</f>
        <v>3.0147895335608688E-2</v>
      </c>
      <c r="AI256">
        <v>14.0500568828213</v>
      </c>
      <c r="AJ256">
        <v>57.856929063154702</v>
      </c>
      <c r="AK256" t="str">
        <f>IF(AND(Table2[[#This Row],[20D EMA]]&gt;Table2[[#This Row],[50D EMA]],Table2[[#This Row],[50D EMA]]&gt;Table2[[#This Row],[200D EMA]]),"Uptrend","Downtrend/NoTrend")</f>
        <v>Downtrend/NoTrend</v>
      </c>
      <c r="AL256">
        <v>-0.1</v>
      </c>
      <c r="AM256" t="s">
        <v>10438</v>
      </c>
      <c r="AN256">
        <v>-1.66</v>
      </c>
      <c r="AO256" t="s">
        <v>10438</v>
      </c>
      <c r="AP256">
        <v>9.7216916722461993E-2</v>
      </c>
      <c r="AQ256">
        <f>(Table2[[#This Row],[Sharpe Ratio]]-AVERAGE(Table2[Sharpe Ratio]))/_xlfn.STDEV.P(Table2[Sharpe Ratio])</f>
        <v>0.37907287620438601</v>
      </c>
      <c r="AR2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6">
        <f>_xlfn.RANK.AVG(Table2[[#This Row],[1Y Return vs Nifty Z-Score]],Table2[1Y Return vs Nifty Z-Score])</f>
        <v>366</v>
      </c>
      <c r="AT256">
        <f>_xlfn.RANK.AVG(Table2[[#This Row],[6M Return vs Nifty Z-Score]],Table2[6M Return vs Nifty Z-Score])</f>
        <v>228</v>
      </c>
      <c r="AU256">
        <f>_xlfn.RANK.AVG(Table2[[#This Row],[Sharpe Ratio Z-Score]],Table2[Sharpe Ratio Z-Score])</f>
        <v>244</v>
      </c>
      <c r="AV256">
        <f>(Table2[[#This Row],[Rank 1Y]]+Table2[[#This Row],[Rank 6M]]+Table2[[#This Row],[Rank Sharpe]])/3</f>
        <v>279.33333333333331</v>
      </c>
    </row>
    <row r="257" spans="1:48" x14ac:dyDescent="0.3">
      <c r="A257" t="s">
        <v>1736</v>
      </c>
      <c r="B257" t="s">
        <v>1737</v>
      </c>
      <c r="C257" t="s">
        <v>10398</v>
      </c>
      <c r="D257" t="s">
        <v>46</v>
      </c>
      <c r="E257">
        <v>4782.6053249650004</v>
      </c>
      <c r="F257">
        <v>698.85</v>
      </c>
      <c r="G257">
        <v>-17.567434594639298</v>
      </c>
      <c r="H257">
        <f>(Table2[[#This Row],[1Y Return vs Nifty]]-AVERAGE(Table2[1Y Return vs Nifty]))/_xlfn.STDEV.P(Table2[1Y Return vs Nifty])</f>
        <v>-0.68515617885324387</v>
      </c>
      <c r="I257">
        <v>-8.8278802192588905</v>
      </c>
      <c r="J257">
        <f>(Table2[[#This Row],[1M Return vs Nifty]]-AVERAGE(Table2[1M Return vs Nifty]))/_xlfn.STDEV.P(Table2[1M Return vs Nifty])</f>
        <v>-0.54705292171904663</v>
      </c>
      <c r="K257">
        <v>34.535383056036601</v>
      </c>
      <c r="L257">
        <f>(Table2[[#This Row],[6M Return vs Nifty]]-AVERAGE(Table2[6M Return vs Nifty]))/_xlfn.STDEV.P(Table2[6M Return vs Nifty])</f>
        <v>0.64205709200777106</v>
      </c>
      <c r="M257">
        <v>-6.8565855497424799</v>
      </c>
      <c r="N257">
        <f>(Table2[[#This Row],[1W Return vs Nifty]]-AVERAGE(Table2[1W Return vs Nifty]))/_xlfn.STDEV.P(Table2[1W Return vs Nifty])</f>
        <v>-0.74856423084581514</v>
      </c>
      <c r="O257">
        <v>691.37</v>
      </c>
      <c r="P257">
        <v>683.26768028231697</v>
      </c>
      <c r="Q257">
        <v>623.61436448625398</v>
      </c>
      <c r="R257">
        <v>47.829108364175902</v>
      </c>
      <c r="S257" s="2">
        <f>(Table2[[#This Row],[Close Price]]-Table2[[#This Row],[20D EMA]])/Table2[[#This Row],[20D EMA]]</f>
        <v>1.0819098312047122E-2</v>
      </c>
      <c r="T257" s="2">
        <f>(Table2[[#This Row],[Close Price]]-Table2[[#This Row],[50D EMA]])/Table2[[#This Row],[50D EMA]]</f>
        <v>2.2805585815568862E-2</v>
      </c>
      <c r="U257" s="2">
        <f>(Table2[[#This Row],[Close Price]]-Table2[[#This Row],[200D EMA]])/Table2[[#This Row],[200D EMA]]</f>
        <v>0.12064448768066251</v>
      </c>
      <c r="V257">
        <v>0.32898690141604697</v>
      </c>
      <c r="W257">
        <v>710</v>
      </c>
      <c r="X257">
        <v>685.7</v>
      </c>
      <c r="Y257">
        <v>724</v>
      </c>
      <c r="Z257">
        <v>685.7</v>
      </c>
      <c r="AA257">
        <v>724</v>
      </c>
      <c r="AB257">
        <v>654.79999999999995</v>
      </c>
      <c r="AC257" s="2">
        <f>(Table2[[#This Row],[Close Price]]/Table2[[#This Row],[Day Low]])-1</f>
        <v>-1.5704225352112688E-2</v>
      </c>
      <c r="AD257" s="2">
        <f>(Table2[[#This Row],[Day High]]/Table2[[#This Row],[Close Price]])-1</f>
        <v>-1.881662731630529E-2</v>
      </c>
      <c r="AE257" s="2">
        <f>(Table2[[#This Row],[Close Price]]/Table2[[#This Row],[Current Week Low]])-1</f>
        <v>-3.473756906077341E-2</v>
      </c>
      <c r="AF257" s="2">
        <f>(Table2[[#This Row],[Current Week High]]/Table2[[#This Row],[Close Price]])-1</f>
        <v>-1.881662731630529E-2</v>
      </c>
      <c r="AG257" s="2">
        <f>(Table2[[#This Row],[Close Price]]/Table2[[#This Row],[Current Month Low]])-1</f>
        <v>-3.473756906077341E-2</v>
      </c>
      <c r="AH257" s="2">
        <f>(Table2[[#This Row],[Current Month High]]/Table2[[#This Row],[Close Price]])-1</f>
        <v>-6.3032124204049578E-2</v>
      </c>
      <c r="AI257">
        <v>44.387207555269299</v>
      </c>
      <c r="AJ257">
        <v>63.760984182776802</v>
      </c>
      <c r="AK257" t="str">
        <f>IF(AND(Table2[[#This Row],[20D EMA]]&gt;Table2[[#This Row],[50D EMA]],Table2[[#This Row],[50D EMA]]&gt;Table2[[#This Row],[200D EMA]]),"Uptrend","Downtrend/NoTrend")</f>
        <v>Uptrend</v>
      </c>
      <c r="AL257">
        <v>0.08</v>
      </c>
      <c r="AM257" t="s">
        <v>10439</v>
      </c>
      <c r="AN257">
        <v>-3.71</v>
      </c>
      <c r="AO257" t="s">
        <v>10438</v>
      </c>
      <c r="AP257">
        <v>0.14540040837617901</v>
      </c>
      <c r="AQ257">
        <f>(Table2[[#This Row],[Sharpe Ratio]]-AVERAGE(Table2[Sharpe Ratio]))/_xlfn.STDEV.P(Table2[Sharpe Ratio])</f>
        <v>0.93683527313564008</v>
      </c>
      <c r="AR2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-0.4018809662746945</v>
      </c>
      <c r="AS257">
        <f>_xlfn.RANK.AVG(Table2[[#This Row],[1Y Return vs Nifty Z-Score]],Table2[1Y Return vs Nifty Z-Score])</f>
        <v>560</v>
      </c>
      <c r="AT257">
        <f>_xlfn.RANK.AVG(Table2[[#This Row],[6M Return vs Nifty Z-Score]],Table2[6M Return vs Nifty Z-Score])</f>
        <v>149</v>
      </c>
      <c r="AU257">
        <f>_xlfn.RANK.AVG(Table2[[#This Row],[Sharpe Ratio Z-Score]],Table2[Sharpe Ratio Z-Score])</f>
        <v>129</v>
      </c>
      <c r="AV257">
        <f>(Table2[[#This Row],[Rank 1Y]]+Table2[[#This Row],[Rank 6M]]+Table2[[#This Row],[Rank Sharpe]])/3</f>
        <v>279.33333333333331</v>
      </c>
    </row>
    <row r="258" spans="1:48" x14ac:dyDescent="0.3">
      <c r="A258" t="s">
        <v>826</v>
      </c>
      <c r="B258" t="s">
        <v>827</v>
      </c>
      <c r="C258" t="s">
        <v>10404</v>
      </c>
      <c r="D258" t="s">
        <v>828</v>
      </c>
      <c r="E258">
        <v>19897.8129844</v>
      </c>
      <c r="F258">
        <v>916.5</v>
      </c>
      <c r="G258">
        <v>11.6182693667247</v>
      </c>
      <c r="H258">
        <f>(Table2[[#This Row],[1Y Return vs Nifty]]-AVERAGE(Table2[1Y Return vs Nifty]))/_xlfn.STDEV.P(Table2[1Y Return vs Nifty])</f>
        <v>-0.20807459976917758</v>
      </c>
      <c r="I258">
        <v>13.354458080450801</v>
      </c>
      <c r="J258">
        <f>(Table2[[#This Row],[1M Return vs Nifty]]-AVERAGE(Table2[1M Return vs Nifty]))/_xlfn.STDEV.P(Table2[1M Return vs Nifty])</f>
        <v>1.5952504412726296</v>
      </c>
      <c r="K258">
        <v>25.825783630809799</v>
      </c>
      <c r="L258">
        <f>(Table2[[#This Row],[6M Return vs Nifty]]-AVERAGE(Table2[6M Return vs Nifty]))/_xlfn.STDEV.P(Table2[6M Return vs Nifty])</f>
        <v>0.37942103909478131</v>
      </c>
      <c r="M258">
        <v>7.8369499920689201</v>
      </c>
      <c r="N258">
        <f>(Table2[[#This Row],[1W Return vs Nifty]]-AVERAGE(Table2[1W Return vs Nifty]))/_xlfn.STDEV.P(Table2[1W Return vs Nifty])</f>
        <v>2.0627824856693859</v>
      </c>
      <c r="O258">
        <v>827.12</v>
      </c>
      <c r="P258">
        <v>777.42381889270098</v>
      </c>
      <c r="Q258">
        <v>712.59979647686498</v>
      </c>
      <c r="R258">
        <v>79.488404555845605</v>
      </c>
      <c r="S258" s="2">
        <f>(Table2[[#This Row],[Close Price]]-Table2[[#This Row],[20D EMA]])/Table2[[#This Row],[20D EMA]]</f>
        <v>0.1080617080955605</v>
      </c>
      <c r="T258" s="2">
        <f>(Table2[[#This Row],[Close Price]]-Table2[[#This Row],[50D EMA]])/Table2[[#This Row],[50D EMA]]</f>
        <v>0.17889364556052292</v>
      </c>
      <c r="U258" s="2">
        <f>(Table2[[#This Row],[Close Price]]-Table2[[#This Row],[200D EMA]])/Table2[[#This Row],[200D EMA]]</f>
        <v>0.28613564658764923</v>
      </c>
      <c r="V258">
        <v>2.4296100354276899</v>
      </c>
      <c r="W258">
        <v>894.65</v>
      </c>
      <c r="X258">
        <v>935</v>
      </c>
      <c r="Y258">
        <v>894.65</v>
      </c>
      <c r="Z258">
        <v>935</v>
      </c>
      <c r="AA258">
        <v>780</v>
      </c>
      <c r="AB258">
        <v>935</v>
      </c>
      <c r="AC258" s="2">
        <f>(Table2[[#This Row],[Close Price]]/Table2[[#This Row],[Day Low]])-1</f>
        <v>2.4422958698932629E-2</v>
      </c>
      <c r="AD258" s="2">
        <f>(Table2[[#This Row],[Day High]]/Table2[[#This Row],[Close Price]])-1</f>
        <v>2.0185488270594742E-2</v>
      </c>
      <c r="AE258" s="2">
        <f>(Table2[[#This Row],[Close Price]]/Table2[[#This Row],[Current Week Low]])-1</f>
        <v>2.4422958698932629E-2</v>
      </c>
      <c r="AF258" s="2">
        <f>(Table2[[#This Row],[Current Week High]]/Table2[[#This Row],[Close Price]])-1</f>
        <v>2.0185488270594742E-2</v>
      </c>
      <c r="AG258" s="2">
        <f>(Table2[[#This Row],[Close Price]]/Table2[[#This Row],[Current Month Low]])-1</f>
        <v>0.17500000000000004</v>
      </c>
      <c r="AH258" s="2">
        <f>(Table2[[#This Row],[Current Month High]]/Table2[[#This Row],[Close Price]])-1</f>
        <v>2.0185488270594742E-2</v>
      </c>
      <c r="AI258">
        <v>2.0185488270594698</v>
      </c>
      <c r="AJ258">
        <v>54.292929292929301</v>
      </c>
      <c r="AK258" t="str">
        <f>IF(AND(Table2[[#This Row],[20D EMA]]&gt;Table2[[#This Row],[50D EMA]],Table2[[#This Row],[50D EMA]]&gt;Table2[[#This Row],[200D EMA]]),"Uptrend","Downtrend/NoTrend")</f>
        <v>Uptrend</v>
      </c>
      <c r="AL258">
        <v>0.21</v>
      </c>
      <c r="AM258" t="s">
        <v>10439</v>
      </c>
      <c r="AN258">
        <v>12.75</v>
      </c>
      <c r="AO258" t="s">
        <v>10439</v>
      </c>
      <c r="AP258">
        <v>8.4498098637265998E-2</v>
      </c>
      <c r="AQ258">
        <f>(Table2[[#This Row],[Sharpe Ratio]]-AVERAGE(Table2[Sharpe Ratio]))/_xlfn.STDEV.P(Table2[Sharpe Ratio])</f>
        <v>0.23184239917057306</v>
      </c>
      <c r="AR2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4.0612217654381926</v>
      </c>
      <c r="AS258">
        <f>_xlfn.RANK.AVG(Table2[[#This Row],[1Y Return vs Nifty Z-Score]],Table2[1Y Return vs Nifty Z-Score])</f>
        <v>364</v>
      </c>
      <c r="AT258">
        <f>_xlfn.RANK.AVG(Table2[[#This Row],[6M Return vs Nifty Z-Score]],Table2[6M Return vs Nifty Z-Score])</f>
        <v>198</v>
      </c>
      <c r="AU258">
        <f>_xlfn.RANK.AVG(Table2[[#This Row],[Sharpe Ratio Z-Score]],Table2[Sharpe Ratio Z-Score])</f>
        <v>282</v>
      </c>
      <c r="AV258">
        <f>(Table2[[#This Row],[Rank 1Y]]+Table2[[#This Row],[Rank 6M]]+Table2[[#This Row],[Rank Sharpe]])/3</f>
        <v>281.33333333333331</v>
      </c>
    </row>
    <row r="259" spans="1:48" x14ac:dyDescent="0.3">
      <c r="A259" t="s">
        <v>381</v>
      </c>
      <c r="B259" t="s">
        <v>382</v>
      </c>
      <c r="C259" t="s">
        <v>10403</v>
      </c>
      <c r="D259" t="s">
        <v>125</v>
      </c>
      <c r="E259">
        <v>63956.164449960001</v>
      </c>
      <c r="F259">
        <v>772.4</v>
      </c>
      <c r="G259">
        <v>42.4746729130216</v>
      </c>
      <c r="H259">
        <f>(Table2[[#This Row],[1Y Return vs Nifty]]-AVERAGE(Table2[1Y Return vs Nifty]))/_xlfn.STDEV.P(Table2[1Y Return vs Nifty])</f>
        <v>0.29631692521203173</v>
      </c>
      <c r="I259">
        <v>1.6184051249390099</v>
      </c>
      <c r="J259">
        <f>(Table2[[#This Row],[1M Return vs Nifty]]-AVERAGE(Table2[1M Return vs Nifty]))/_xlfn.STDEV.P(Table2[1M Return vs Nifty])</f>
        <v>0.46181782586750098</v>
      </c>
      <c r="K259">
        <v>-8.5538110921337207</v>
      </c>
      <c r="L259">
        <f>(Table2[[#This Row],[6M Return vs Nifty]]-AVERAGE(Table2[6M Return vs Nifty]))/_xlfn.STDEV.P(Table2[6M Return vs Nifty])</f>
        <v>-0.65728806977987975</v>
      </c>
      <c r="M259">
        <v>-0.45873987533017502</v>
      </c>
      <c r="N259">
        <f>(Table2[[#This Row],[1W Return vs Nifty]]-AVERAGE(Table2[1W Return vs Nifty]))/_xlfn.STDEV.P(Table2[1W Return vs Nifty])</f>
        <v>0.4755497598508483</v>
      </c>
      <c r="O259">
        <v>746.41</v>
      </c>
      <c r="P259">
        <v>742.66200784593798</v>
      </c>
      <c r="Q259">
        <v>674.82989465652304</v>
      </c>
      <c r="R259">
        <v>64.722960684474302</v>
      </c>
      <c r="S259" s="2">
        <f>(Table2[[#This Row],[Close Price]]-Table2[[#This Row],[20D EMA]])/Table2[[#This Row],[20D EMA]]</f>
        <v>3.482000509103577E-2</v>
      </c>
      <c r="T259" s="2">
        <f>(Table2[[#This Row],[Close Price]]-Table2[[#This Row],[50D EMA]])/Table2[[#This Row],[50D EMA]]</f>
        <v>4.0042430930748538E-2</v>
      </c>
      <c r="U259" s="2">
        <f>(Table2[[#This Row],[Close Price]]-Table2[[#This Row],[200D EMA]])/Table2[[#This Row],[200D EMA]]</f>
        <v>0.14458474071178851</v>
      </c>
      <c r="V259">
        <v>0.73453258555669998</v>
      </c>
      <c r="W259">
        <v>750.75</v>
      </c>
      <c r="X259">
        <v>779</v>
      </c>
      <c r="Y259">
        <v>750.75</v>
      </c>
      <c r="Z259">
        <v>779</v>
      </c>
      <c r="AA259">
        <v>710</v>
      </c>
      <c r="AB259">
        <v>795</v>
      </c>
      <c r="AC259" s="2">
        <f>(Table2[[#This Row],[Close Price]]/Table2[[#This Row],[Day Low]])-1</f>
        <v>2.8837828837828816E-2</v>
      </c>
      <c r="AD259" s="2">
        <f>(Table2[[#This Row],[Day High]]/Table2[[#This Row],[Close Price]])-1</f>
        <v>8.5447954427757544E-3</v>
      </c>
      <c r="AE259" s="2">
        <f>(Table2[[#This Row],[Close Price]]/Table2[[#This Row],[Current Week Low]])-1</f>
        <v>2.8837828837828816E-2</v>
      </c>
      <c r="AF259" s="2">
        <f>(Table2[[#This Row],[Current Week High]]/Table2[[#This Row],[Close Price]])-1</f>
        <v>8.5447954427757544E-3</v>
      </c>
      <c r="AG259" s="2">
        <f>(Table2[[#This Row],[Close Price]]/Table2[[#This Row],[Current Month Low]])-1</f>
        <v>8.7887323943661944E-2</v>
      </c>
      <c r="AH259" s="2">
        <f>(Table2[[#This Row],[Current Month High]]/Table2[[#This Row],[Close Price]])-1</f>
        <v>2.9259451061626196E-2</v>
      </c>
      <c r="AI259">
        <v>9.78767477990678</v>
      </c>
      <c r="AJ259">
        <v>80.826407585157398</v>
      </c>
      <c r="AK259" t="str">
        <f>IF(AND(Table2[[#This Row],[20D EMA]]&gt;Table2[[#This Row],[50D EMA]],Table2[[#This Row],[50D EMA]]&gt;Table2[[#This Row],[200D EMA]]),"Uptrend","Downtrend/NoTrend")</f>
        <v>Uptrend</v>
      </c>
      <c r="AL259">
        <v>-0.03</v>
      </c>
      <c r="AM259" t="s">
        <v>10438</v>
      </c>
      <c r="AN259">
        <v>7.33</v>
      </c>
      <c r="AO259" t="s">
        <v>10439</v>
      </c>
      <c r="AP259">
        <v>0.17995304174968901</v>
      </c>
      <c r="AQ259">
        <f>(Table2[[#This Row],[Sharpe Ratio]]-AVERAGE(Table2[Sharpe Ratio]))/_xlfn.STDEV.P(Table2[Sharpe Ratio])</f>
        <v>1.3368095993882927</v>
      </c>
      <c r="AR2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1.9132060405387938</v>
      </c>
      <c r="AS259">
        <f>_xlfn.RANK.AVG(Table2[[#This Row],[1Y Return vs Nifty Z-Score]],Table2[1Y Return vs Nifty Z-Score])</f>
        <v>224</v>
      </c>
      <c r="AT259">
        <f>_xlfn.RANK.AVG(Table2[[#This Row],[6M Return vs Nifty Z-Score]],Table2[6M Return vs Nifty Z-Score])</f>
        <v>549</v>
      </c>
      <c r="AU259">
        <f>_xlfn.RANK.AVG(Table2[[#This Row],[Sharpe Ratio Z-Score]],Table2[Sharpe Ratio Z-Score])</f>
        <v>73</v>
      </c>
      <c r="AV259">
        <f>(Table2[[#This Row],[Rank 1Y]]+Table2[[#This Row],[Rank 6M]]+Table2[[#This Row],[Rank Sharpe]])/3</f>
        <v>282</v>
      </c>
    </row>
    <row r="260" spans="1:48" x14ac:dyDescent="0.3">
      <c r="A260" t="s">
        <v>369</v>
      </c>
      <c r="B260" t="s">
        <v>370</v>
      </c>
      <c r="C260" t="s">
        <v>10405</v>
      </c>
      <c r="D260" t="s">
        <v>98</v>
      </c>
      <c r="E260">
        <v>69446.166021159996</v>
      </c>
      <c r="F260">
        <v>343.6</v>
      </c>
      <c r="G260">
        <v>86.593472395888298</v>
      </c>
      <c r="H260">
        <f>(Table2[[#This Row],[1Y Return vs Nifty]]-AVERAGE(Table2[1Y Return vs Nifty]))/_xlfn.STDEV.P(Table2[1Y Return vs Nifty])</f>
        <v>1.0175010553753132</v>
      </c>
      <c r="I260">
        <v>2.9806378757837702</v>
      </c>
      <c r="J260">
        <f>(Table2[[#This Row],[1M Return vs Nifty]]-AVERAGE(Table2[1M Return vs Nifty]))/_xlfn.STDEV.P(Table2[1M Return vs Nifty])</f>
        <v>0.59337815841144759</v>
      </c>
      <c r="K260">
        <v>26.166932724068701</v>
      </c>
      <c r="L260">
        <f>(Table2[[#This Row],[6M Return vs Nifty]]-AVERAGE(Table2[6M Return vs Nifty]))/_xlfn.STDEV.P(Table2[6M Return vs Nifty])</f>
        <v>0.38970831488485363</v>
      </c>
      <c r="M260">
        <v>-2.1430103670735998</v>
      </c>
      <c r="N260">
        <f>(Table2[[#This Row],[1W Return vs Nifty]]-AVERAGE(Table2[1W Return vs Nifty]))/_xlfn.STDEV.P(Table2[1W Return vs Nifty])</f>
        <v>0.15329455427337657</v>
      </c>
      <c r="O260">
        <v>327.08</v>
      </c>
      <c r="P260">
        <v>321.44387632521</v>
      </c>
      <c r="Q260">
        <v>270.14124374205801</v>
      </c>
      <c r="R260">
        <v>60.951538325001003</v>
      </c>
      <c r="S260" s="2">
        <f>(Table2[[#This Row],[Close Price]]-Table2[[#This Row],[20D EMA]])/Table2[[#This Row],[20D EMA]]</f>
        <v>5.0507521095756513E-2</v>
      </c>
      <c r="T260" s="2">
        <f>(Table2[[#This Row],[Close Price]]-Table2[[#This Row],[50D EMA]])/Table2[[#This Row],[50D EMA]]</f>
        <v>6.8926880574244676E-2</v>
      </c>
      <c r="U260" s="2">
        <f>(Table2[[#This Row],[Close Price]]-Table2[[#This Row],[200D EMA]])/Table2[[#This Row],[200D EMA]]</f>
        <v>0.27192721570529033</v>
      </c>
      <c r="V260">
        <v>1.39646232848109</v>
      </c>
      <c r="W260">
        <v>336</v>
      </c>
      <c r="X260">
        <v>352.85</v>
      </c>
      <c r="Y260">
        <v>336</v>
      </c>
      <c r="Z260">
        <v>352.85</v>
      </c>
      <c r="AA260">
        <v>302.25</v>
      </c>
      <c r="AB260">
        <v>352.85</v>
      </c>
      <c r="AC260" s="2">
        <f>(Table2[[#This Row],[Close Price]]/Table2[[#This Row],[Day Low]])-1</f>
        <v>2.2619047619047761E-2</v>
      </c>
      <c r="AD260" s="2">
        <f>(Table2[[#This Row],[Day High]]/Table2[[#This Row],[Close Price]])-1</f>
        <v>2.6920838183934759E-2</v>
      </c>
      <c r="AE260" s="2">
        <f>(Table2[[#This Row],[Close Price]]/Table2[[#This Row],[Current Week Low]])-1</f>
        <v>2.2619047619047761E-2</v>
      </c>
      <c r="AF260" s="2">
        <f>(Table2[[#This Row],[Current Week High]]/Table2[[#This Row],[Close Price]])-1</f>
        <v>2.6920838183934759E-2</v>
      </c>
      <c r="AG260" s="2">
        <f>(Table2[[#This Row],[Close Price]]/Table2[[#This Row],[Current Month Low]])-1</f>
        <v>0.13680727874276277</v>
      </c>
      <c r="AH260" s="2">
        <f>(Table2[[#This Row],[Current Month High]]/Table2[[#This Row],[Close Price]])-1</f>
        <v>2.6920838183934759E-2</v>
      </c>
      <c r="AI260">
        <v>5.0494761350407398</v>
      </c>
      <c r="AJ260">
        <v>141.63150492264401</v>
      </c>
      <c r="AK260" t="str">
        <f>IF(AND(Table2[[#This Row],[20D EMA]]&gt;Table2[[#This Row],[50D EMA]],Table2[[#This Row],[50D EMA]]&gt;Table2[[#This Row],[200D EMA]]),"Uptrend","Downtrend/NoTrend")</f>
        <v>Uptrend</v>
      </c>
      <c r="AL260">
        <v>-7.0000000000000007E-2</v>
      </c>
      <c r="AM260" t="s">
        <v>10438</v>
      </c>
      <c r="AN260">
        <v>11.16</v>
      </c>
      <c r="AO260" t="s">
        <v>10439</v>
      </c>
      <c r="AQ260">
        <f>(Table2[[#This Row],[Sharpe Ratio]]-AVERAGE(Table2[Sharpe Ratio]))/_xlfn.STDEV.P(Table2[Sharpe Ratio])</f>
        <v>-0.74629057572393687</v>
      </c>
      <c r="AR2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1.4075915072210541</v>
      </c>
      <c r="AS260">
        <f>_xlfn.RANK.AVG(Table2[[#This Row],[1Y Return vs Nifty Z-Score]],Table2[1Y Return vs Nifty Z-Score])</f>
        <v>94</v>
      </c>
      <c r="AT260">
        <f>_xlfn.RANK.AVG(Table2[[#This Row],[6M Return vs Nifty Z-Score]],Table2[6M Return vs Nifty Z-Score])</f>
        <v>195</v>
      </c>
      <c r="AU260">
        <f>_xlfn.RANK.AVG(Table2[[#This Row],[Sharpe Ratio Z-Score]],Table2[Sharpe Ratio Z-Score])</f>
        <v>558</v>
      </c>
      <c r="AV260">
        <f>(Table2[[#This Row],[Rank 1Y]]+Table2[[#This Row],[Rank 6M]]+Table2[[#This Row],[Rank Sharpe]])/3</f>
        <v>282.33333333333331</v>
      </c>
    </row>
    <row r="261" spans="1:48" x14ac:dyDescent="0.3">
      <c r="A261" t="s">
        <v>1178</v>
      </c>
      <c r="B261" t="s">
        <v>1179</v>
      </c>
      <c r="C261" t="s">
        <v>10397</v>
      </c>
      <c r="D261" t="s">
        <v>1001</v>
      </c>
      <c r="E261">
        <v>10620.929407359999</v>
      </c>
      <c r="F261">
        <v>482.7</v>
      </c>
      <c r="G261">
        <v>-8.0099022135499798</v>
      </c>
      <c r="H261">
        <f>(Table2[[#This Row],[1Y Return vs Nifty]]-AVERAGE(Table2[1Y Return vs Nifty]))/_xlfn.STDEV.P(Table2[1Y Return vs Nifty])</f>
        <v>-0.52892480452856272</v>
      </c>
      <c r="I261">
        <v>7.3565054367012495E-2</v>
      </c>
      <c r="J261">
        <f>(Table2[[#This Row],[1M Return vs Nifty]]-AVERAGE(Table2[1M Return vs Nifty]))/_xlfn.STDEV.P(Table2[1M Return vs Nifty])</f>
        <v>0.31262182886505679</v>
      </c>
      <c r="K261">
        <v>33.620386014435397</v>
      </c>
      <c r="L261">
        <f>(Table2[[#This Row],[6M Return vs Nifty]]-AVERAGE(Table2[6M Return vs Nifty]))/_xlfn.STDEV.P(Table2[6M Return vs Nifty])</f>
        <v>0.61446555769022759</v>
      </c>
      <c r="M261">
        <v>-1.9603942527035401</v>
      </c>
      <c r="N261">
        <f>(Table2[[#This Row],[1W Return vs Nifty]]-AVERAGE(Table2[1W Return vs Nifty]))/_xlfn.STDEV.P(Table2[1W Return vs Nifty])</f>
        <v>0.18823490011839986</v>
      </c>
      <c r="O261">
        <v>469.46</v>
      </c>
      <c r="P261">
        <v>442.10361797659402</v>
      </c>
      <c r="Q261">
        <v>383.51335129672202</v>
      </c>
      <c r="R261">
        <v>57.808720148602703</v>
      </c>
      <c r="S261" s="2">
        <f>(Table2[[#This Row],[Close Price]]-Table2[[#This Row],[20D EMA]])/Table2[[#This Row],[20D EMA]]</f>
        <v>2.820261577131174E-2</v>
      </c>
      <c r="T261" s="2">
        <f>(Table2[[#This Row],[Close Price]]-Table2[[#This Row],[50D EMA]])/Table2[[#This Row],[50D EMA]]</f>
        <v>9.1825491519852781E-2</v>
      </c>
      <c r="U261" s="2">
        <f>(Table2[[#This Row],[Close Price]]-Table2[[#This Row],[200D EMA]])/Table2[[#This Row],[200D EMA]]</f>
        <v>0.25862632517984452</v>
      </c>
      <c r="V261">
        <v>1.4219932100135699</v>
      </c>
      <c r="W261">
        <v>480.4</v>
      </c>
      <c r="X261">
        <v>491.6</v>
      </c>
      <c r="Y261">
        <v>480.4</v>
      </c>
      <c r="Z261">
        <v>491.6</v>
      </c>
      <c r="AA261">
        <v>450</v>
      </c>
      <c r="AB261">
        <v>518</v>
      </c>
      <c r="AC261" s="2">
        <f>(Table2[[#This Row],[Close Price]]/Table2[[#This Row],[Day Low]])-1</f>
        <v>4.7876769358867755E-3</v>
      </c>
      <c r="AD261" s="2">
        <f>(Table2[[#This Row],[Day High]]/Table2[[#This Row],[Close Price]])-1</f>
        <v>1.8437953180029165E-2</v>
      </c>
      <c r="AE261" s="2">
        <f>(Table2[[#This Row],[Close Price]]/Table2[[#This Row],[Current Week Low]])-1</f>
        <v>4.7876769358867755E-3</v>
      </c>
      <c r="AF261" s="2">
        <f>(Table2[[#This Row],[Current Week High]]/Table2[[#This Row],[Close Price]])-1</f>
        <v>1.8437953180029165E-2</v>
      </c>
      <c r="AG261" s="2">
        <f>(Table2[[#This Row],[Close Price]]/Table2[[#This Row],[Current Month Low]])-1</f>
        <v>7.2666666666666657E-2</v>
      </c>
      <c r="AH261" s="2">
        <f>(Table2[[#This Row],[Current Month High]]/Table2[[#This Row],[Close Price]])-1</f>
        <v>7.3130308680339873E-2</v>
      </c>
      <c r="AI261">
        <v>7.3130308680339802</v>
      </c>
      <c r="AJ261">
        <v>80.448598130841106</v>
      </c>
      <c r="AK261" t="str">
        <f>IF(AND(Table2[[#This Row],[20D EMA]]&gt;Table2[[#This Row],[50D EMA]],Table2[[#This Row],[50D EMA]]&gt;Table2[[#This Row],[200D EMA]]),"Uptrend","Downtrend/NoTrend")</f>
        <v>Uptrend</v>
      </c>
      <c r="AL261">
        <v>0.05</v>
      </c>
      <c r="AM261" t="s">
        <v>10439</v>
      </c>
      <c r="AN261">
        <v>2.1800000000000002</v>
      </c>
      <c r="AO261" t="s">
        <v>10439</v>
      </c>
      <c r="AP261">
        <v>0.110957273496103</v>
      </c>
      <c r="AQ261">
        <f>(Table2[[#This Row],[Sharpe Ratio]]-AVERAGE(Table2[Sharpe Ratio]))/_xlfn.STDEV.P(Table2[Sharpe Ratio])</f>
        <v>0.53812847939385278</v>
      </c>
      <c r="AR2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1.1245259615389742</v>
      </c>
      <c r="AS261">
        <f>_xlfn.RANK.AVG(Table2[[#This Row],[1Y Return vs Nifty Z-Score]],Table2[1Y Return vs Nifty Z-Score])</f>
        <v>488</v>
      </c>
      <c r="AT261">
        <f>_xlfn.RANK.AVG(Table2[[#This Row],[6M Return vs Nifty Z-Score]],Table2[6M Return vs Nifty Z-Score])</f>
        <v>153</v>
      </c>
      <c r="AU261">
        <f>_xlfn.RANK.AVG(Table2[[#This Row],[Sharpe Ratio Z-Score]],Table2[Sharpe Ratio Z-Score])</f>
        <v>206</v>
      </c>
      <c r="AV261">
        <f>(Table2[[#This Row],[Rank 1Y]]+Table2[[#This Row],[Rank 6M]]+Table2[[#This Row],[Rank Sharpe]])/3</f>
        <v>282.33333333333331</v>
      </c>
    </row>
    <row r="262" spans="1:48" x14ac:dyDescent="0.3">
      <c r="A262" t="s">
        <v>282</v>
      </c>
      <c r="B262" t="s">
        <v>283</v>
      </c>
      <c r="C262" t="s">
        <v>10405</v>
      </c>
      <c r="D262" t="s">
        <v>46</v>
      </c>
      <c r="E262">
        <v>99813.999674256003</v>
      </c>
      <c r="F262">
        <v>95.29</v>
      </c>
      <c r="G262">
        <v>31.046251939576901</v>
      </c>
      <c r="H262">
        <f>(Table2[[#This Row],[1Y Return vs Nifty]]-AVERAGE(Table2[1Y Return vs Nifty]))/_xlfn.STDEV.P(Table2[1Y Return vs Nifty])</f>
        <v>0.10950323273895679</v>
      </c>
      <c r="I262">
        <v>-5.1991819754793998</v>
      </c>
      <c r="J262">
        <f>(Table2[[#This Row],[1M Return vs Nifty]]-AVERAGE(Table2[1M Return vs Nifty]))/_xlfn.STDEV.P(Table2[1M Return vs Nifty])</f>
        <v>-0.196604184264144</v>
      </c>
      <c r="K262">
        <v>3.1554295318500101</v>
      </c>
      <c r="L262">
        <f>(Table2[[#This Row],[6M Return vs Nifty]]-AVERAGE(Table2[6M Return vs Nifty]))/_xlfn.STDEV.P(Table2[6M Return vs Nifty])</f>
        <v>-0.3041984970052467</v>
      </c>
      <c r="M262">
        <v>-4.9145185712951003</v>
      </c>
      <c r="N262">
        <f>(Table2[[#This Row],[1W Return vs Nifty]]-AVERAGE(Table2[1W Return vs Nifty]))/_xlfn.STDEV.P(Table2[1W Return vs Nifty])</f>
        <v>-0.37698425218279297</v>
      </c>
      <c r="O262">
        <v>94.47</v>
      </c>
      <c r="P262">
        <v>94.413384050476694</v>
      </c>
      <c r="Q262">
        <v>85.108808770660502</v>
      </c>
      <c r="R262">
        <v>51.3837397477716</v>
      </c>
      <c r="S262" s="2">
        <f>(Table2[[#This Row],[Close Price]]-Table2[[#This Row],[20D EMA]])/Table2[[#This Row],[20D EMA]]</f>
        <v>8.6800042341484852E-3</v>
      </c>
      <c r="T262" s="2">
        <f>(Table2[[#This Row],[Close Price]]-Table2[[#This Row],[50D EMA]])/Table2[[#This Row],[50D EMA]]</f>
        <v>9.2848694953529369E-3</v>
      </c>
      <c r="U262" s="2">
        <f>(Table2[[#This Row],[Close Price]]-Table2[[#This Row],[200D EMA]])/Table2[[#This Row],[200D EMA]]</f>
        <v>0.11962558725001517</v>
      </c>
      <c r="V262">
        <v>0.95271892616658704</v>
      </c>
      <c r="W262">
        <v>94.49</v>
      </c>
      <c r="X262">
        <v>95.87</v>
      </c>
      <c r="Y262">
        <v>94.49</v>
      </c>
      <c r="Z262">
        <v>95.87</v>
      </c>
      <c r="AA262">
        <v>89.21</v>
      </c>
      <c r="AB262">
        <v>98.23</v>
      </c>
      <c r="AC262" s="2">
        <f>(Table2[[#This Row],[Close Price]]/Table2[[#This Row],[Day Low]])-1</f>
        <v>8.4665043919993632E-3</v>
      </c>
      <c r="AD262" s="2">
        <f>(Table2[[#This Row],[Day High]]/Table2[[#This Row],[Close Price]])-1</f>
        <v>6.0866827578969218E-3</v>
      </c>
      <c r="AE262" s="2">
        <f>(Table2[[#This Row],[Close Price]]/Table2[[#This Row],[Current Week Low]])-1</f>
        <v>8.4665043919993632E-3</v>
      </c>
      <c r="AF262" s="2">
        <f>(Table2[[#This Row],[Current Week High]]/Table2[[#This Row],[Close Price]])-1</f>
        <v>6.0866827578969218E-3</v>
      </c>
      <c r="AG262" s="2">
        <f>(Table2[[#This Row],[Close Price]]/Table2[[#This Row],[Current Month Low]])-1</f>
        <v>6.8153794417666225E-2</v>
      </c>
      <c r="AH262" s="2">
        <f>(Table2[[#This Row],[Current Month High]]/Table2[[#This Row],[Close Price]])-1</f>
        <v>3.0853185014167339E-2</v>
      </c>
      <c r="AI262">
        <v>8.8781614020358699</v>
      </c>
      <c r="AJ262">
        <v>83.25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-0.06</v>
      </c>
      <c r="AM262" t="s">
        <v>10438</v>
      </c>
      <c r="AN262">
        <v>-0.5</v>
      </c>
      <c r="AO262" t="s">
        <v>10438</v>
      </c>
      <c r="AP262">
        <v>0.12717318319115201</v>
      </c>
      <c r="AQ262">
        <f>(Table2[[#This Row],[Sharpe Ratio]]-AVERAGE(Table2[Sharpe Ratio]))/_xlfn.STDEV.P(Table2[Sharpe Ratio])</f>
        <v>0.72584058471267865</v>
      </c>
      <c r="AR2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-4.2443116000548176E-2</v>
      </c>
      <c r="AS262">
        <f>_xlfn.RANK.AVG(Table2[[#This Row],[1Y Return vs Nifty Z-Score]],Table2[1Y Return vs Nifty Z-Score])</f>
        <v>269</v>
      </c>
      <c r="AT262">
        <f>_xlfn.RANK.AVG(Table2[[#This Row],[6M Return vs Nifty Z-Score]],Table2[6M Return vs Nifty Z-Score])</f>
        <v>416</v>
      </c>
      <c r="AU262">
        <f>_xlfn.RANK.AVG(Table2[[#This Row],[Sharpe Ratio Z-Score]],Table2[Sharpe Ratio Z-Score])</f>
        <v>164</v>
      </c>
      <c r="AV262">
        <f>(Table2[[#This Row],[Rank 1Y]]+Table2[[#This Row],[Rank 6M]]+Table2[[#This Row],[Rank Sharpe]])/3</f>
        <v>283</v>
      </c>
    </row>
    <row r="263" spans="1:48" x14ac:dyDescent="0.3">
      <c r="A263" t="s">
        <v>1098</v>
      </c>
      <c r="B263" t="s">
        <v>1099</v>
      </c>
      <c r="C263" t="s">
        <v>10395</v>
      </c>
      <c r="D263" t="s">
        <v>533</v>
      </c>
      <c r="E263">
        <v>12064.479422151</v>
      </c>
      <c r="F263">
        <v>127.92</v>
      </c>
      <c r="G263">
        <v>18.210148974441701</v>
      </c>
      <c r="H263">
        <f>(Table2[[#This Row],[1Y Return vs Nifty]]-AVERAGE(Table2[1Y Return vs Nifty]))/_xlfn.STDEV.P(Table2[1Y Return vs Nifty])</f>
        <v>-0.10032101134983193</v>
      </c>
      <c r="I263">
        <v>30.9735842978038</v>
      </c>
      <c r="J263">
        <f>(Table2[[#This Row],[1M Return vs Nifty]]-AVERAGE(Table2[1M Return vs Nifty]))/_xlfn.STDEV.P(Table2[1M Return vs Nifty])</f>
        <v>3.2968525374278452</v>
      </c>
      <c r="K263">
        <v>60.401602048694599</v>
      </c>
      <c r="L263">
        <f>(Table2[[#This Row],[6M Return vs Nifty]]-AVERAGE(Table2[6M Return vs Nifty]))/_xlfn.STDEV.P(Table2[6M Return vs Nifty])</f>
        <v>1.4220472302841711</v>
      </c>
      <c r="M263">
        <v>-5.8288414065468999</v>
      </c>
      <c r="N263">
        <f>(Table2[[#This Row],[1W Return vs Nifty]]-AVERAGE(Table2[1W Return vs Nifty]))/_xlfn.STDEV.P(Table2[1W Return vs Nifty])</f>
        <v>-0.5519236664174102</v>
      </c>
      <c r="O263">
        <v>120.6</v>
      </c>
      <c r="P263">
        <v>109.48626136609001</v>
      </c>
      <c r="Q263">
        <v>94.425447146411898</v>
      </c>
      <c r="R263">
        <v>57.850696272046598</v>
      </c>
      <c r="S263" s="2">
        <f>(Table2[[#This Row],[Close Price]]-Table2[[#This Row],[20D EMA]])/Table2[[#This Row],[20D EMA]]</f>
        <v>6.0696517412935386E-2</v>
      </c>
      <c r="T263" s="2">
        <f>(Table2[[#This Row],[Close Price]]-Table2[[#This Row],[50D EMA]])/Table2[[#This Row],[50D EMA]]</f>
        <v>0.16836576940254605</v>
      </c>
      <c r="U263" s="2">
        <f>(Table2[[#This Row],[Close Price]]-Table2[[#This Row],[200D EMA]])/Table2[[#This Row],[200D EMA]]</f>
        <v>0.35471955776553477</v>
      </c>
      <c r="V263">
        <v>1.6052434693025099</v>
      </c>
      <c r="W263">
        <v>126.85</v>
      </c>
      <c r="X263">
        <v>129.9</v>
      </c>
      <c r="Y263">
        <v>126.85</v>
      </c>
      <c r="Z263">
        <v>129.9</v>
      </c>
      <c r="AA263">
        <v>106.09</v>
      </c>
      <c r="AB263">
        <v>136.5</v>
      </c>
      <c r="AC263" s="2">
        <f>(Table2[[#This Row],[Close Price]]/Table2[[#This Row],[Day Low]])-1</f>
        <v>8.4351596373670734E-3</v>
      </c>
      <c r="AD263" s="2">
        <f>(Table2[[#This Row],[Day High]]/Table2[[#This Row],[Close Price]])-1</f>
        <v>1.5478424015009429E-2</v>
      </c>
      <c r="AE263" s="2">
        <f>(Table2[[#This Row],[Close Price]]/Table2[[#This Row],[Current Week Low]])-1</f>
        <v>8.4351596373670734E-3</v>
      </c>
      <c r="AF263" s="2">
        <f>(Table2[[#This Row],[Current Week High]]/Table2[[#This Row],[Close Price]])-1</f>
        <v>1.5478424015009429E-2</v>
      </c>
      <c r="AG263" s="2">
        <f>(Table2[[#This Row],[Close Price]]/Table2[[#This Row],[Current Month Low]])-1</f>
        <v>0.20576868696389861</v>
      </c>
      <c r="AH263" s="2">
        <f>(Table2[[#This Row],[Current Month High]]/Table2[[#This Row],[Close Price]])-1</f>
        <v>6.7073170731707377E-2</v>
      </c>
      <c r="AI263">
        <v>6.7073170731707297</v>
      </c>
      <c r="AJ263">
        <v>85.391304347826093</v>
      </c>
      <c r="AK263" t="str">
        <f>IF(AND(Table2[[#This Row],[20D EMA]]&gt;Table2[[#This Row],[50D EMA]],Table2[[#This Row],[50D EMA]]&gt;Table2[[#This Row],[200D EMA]]),"Uptrend","Downtrend/NoTrend")</f>
        <v>Uptrend</v>
      </c>
      <c r="AL263">
        <v>0.33</v>
      </c>
      <c r="AM263" t="s">
        <v>10439</v>
      </c>
      <c r="AN263">
        <v>1.93</v>
      </c>
      <c r="AO263" t="s">
        <v>10439</v>
      </c>
      <c r="AP263">
        <v>2.2941299509758002E-2</v>
      </c>
      <c r="AQ263">
        <f>(Table2[[#This Row],[Sharpe Ratio]]-AVERAGE(Table2[Sharpe Ratio]))/_xlfn.STDEV.P(Table2[Sharpe Ratio])</f>
        <v>-0.48072671216583956</v>
      </c>
      <c r="AR2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3.5859283777789348</v>
      </c>
      <c r="AS263">
        <f>_xlfn.RANK.AVG(Table2[[#This Row],[1Y Return vs Nifty Z-Score]],Table2[1Y Return vs Nifty Z-Score])</f>
        <v>325</v>
      </c>
      <c r="AT263">
        <f>_xlfn.RANK.AVG(Table2[[#This Row],[6M Return vs Nifty Z-Score]],Table2[6M Return vs Nifty Z-Score])</f>
        <v>61</v>
      </c>
      <c r="AU263">
        <f>_xlfn.RANK.AVG(Table2[[#This Row],[Sharpe Ratio Z-Score]],Table2[Sharpe Ratio Z-Score])</f>
        <v>466</v>
      </c>
      <c r="AV263">
        <f>(Table2[[#This Row],[Rank 1Y]]+Table2[[#This Row],[Rank 6M]]+Table2[[#This Row],[Rank Sharpe]])/3</f>
        <v>284</v>
      </c>
    </row>
    <row r="264" spans="1:48" x14ac:dyDescent="0.3">
      <c r="A264" t="s">
        <v>854</v>
      </c>
      <c r="B264" t="s">
        <v>855</v>
      </c>
      <c r="C264" t="s">
        <v>10401</v>
      </c>
      <c r="D264" t="s">
        <v>197</v>
      </c>
      <c r="E264">
        <v>18901.4575849049</v>
      </c>
      <c r="F264">
        <v>820.65</v>
      </c>
      <c r="G264">
        <v>0.39229698558979098</v>
      </c>
      <c r="H264">
        <f>(Table2[[#This Row],[1Y Return vs Nifty]]-AVERAGE(Table2[1Y Return vs Nifty]))/_xlfn.STDEV.P(Table2[1Y Return vs Nifty])</f>
        <v>-0.39157898388257206</v>
      </c>
      <c r="I264">
        <v>13.943289559974</v>
      </c>
      <c r="J264">
        <f>(Table2[[#This Row],[1M Return vs Nifty]]-AVERAGE(Table2[1M Return vs Nifty]))/_xlfn.STDEV.P(Table2[1M Return vs Nifty])</f>
        <v>1.6521180104970346</v>
      </c>
      <c r="K264">
        <v>37.802468499699103</v>
      </c>
      <c r="L264">
        <f>(Table2[[#This Row],[6M Return vs Nifty]]-AVERAGE(Table2[6M Return vs Nifty]))/_xlfn.STDEV.P(Table2[6M Return vs Nifty])</f>
        <v>0.74057533418636123</v>
      </c>
      <c r="M264">
        <v>10.0939684151523</v>
      </c>
      <c r="N264">
        <f>(Table2[[#This Row],[1W Return vs Nifty]]-AVERAGE(Table2[1W Return vs Nifty]))/_xlfn.STDEV.P(Table2[1W Return vs Nifty])</f>
        <v>2.4946228221761393</v>
      </c>
      <c r="O264">
        <v>697.15</v>
      </c>
      <c r="P264">
        <v>671.31918174361397</v>
      </c>
      <c r="Q264">
        <v>616.73934793503804</v>
      </c>
      <c r="R264">
        <v>82.090246611443405</v>
      </c>
      <c r="S264" s="2">
        <f>(Table2[[#This Row],[Close Price]]-Table2[[#This Row],[20D EMA]])/Table2[[#This Row],[20D EMA]]</f>
        <v>0.17714982428458725</v>
      </c>
      <c r="T264" s="2">
        <f>(Table2[[#This Row],[Close Price]]-Table2[[#This Row],[50D EMA]])/Table2[[#This Row],[50D EMA]]</f>
        <v>0.22244384238884671</v>
      </c>
      <c r="U264" s="2">
        <f>(Table2[[#This Row],[Close Price]]-Table2[[#This Row],[200D EMA]])/Table2[[#This Row],[200D EMA]]</f>
        <v>0.33062695407337639</v>
      </c>
      <c r="V264">
        <v>3.1226917432900598</v>
      </c>
      <c r="W264">
        <v>777.55</v>
      </c>
      <c r="X264">
        <v>833.95</v>
      </c>
      <c r="Y264">
        <v>777.55</v>
      </c>
      <c r="Z264">
        <v>833.95</v>
      </c>
      <c r="AA264">
        <v>625.29999999999995</v>
      </c>
      <c r="AB264">
        <v>833.95</v>
      </c>
      <c r="AC264" s="2">
        <f>(Table2[[#This Row],[Close Price]]/Table2[[#This Row],[Day Low]])-1</f>
        <v>5.5430518937688911E-2</v>
      </c>
      <c r="AD264" s="2">
        <f>(Table2[[#This Row],[Day High]]/Table2[[#This Row],[Close Price]])-1</f>
        <v>1.620666544812055E-2</v>
      </c>
      <c r="AE264" s="2">
        <f>(Table2[[#This Row],[Close Price]]/Table2[[#This Row],[Current Week Low]])-1</f>
        <v>5.5430518937688911E-2</v>
      </c>
      <c r="AF264" s="2">
        <f>(Table2[[#This Row],[Current Week High]]/Table2[[#This Row],[Close Price]])-1</f>
        <v>1.620666544812055E-2</v>
      </c>
      <c r="AG264" s="2">
        <f>(Table2[[#This Row],[Close Price]]/Table2[[#This Row],[Current Month Low]])-1</f>
        <v>0.31241004317927401</v>
      </c>
      <c r="AH264" s="2">
        <f>(Table2[[#This Row],[Current Month High]]/Table2[[#This Row],[Close Price]])-1</f>
        <v>1.620666544812055E-2</v>
      </c>
      <c r="AI264">
        <v>1.6206665448120501</v>
      </c>
      <c r="AJ264">
        <v>63.622769414814002</v>
      </c>
      <c r="AK264" t="str">
        <f>IF(AND(Table2[[#This Row],[20D EMA]]&gt;Table2[[#This Row],[50D EMA]],Table2[[#This Row],[50D EMA]]&gt;Table2[[#This Row],[200D EMA]]),"Uptrend","Downtrend/NoTrend")</f>
        <v>Uptrend</v>
      </c>
      <c r="AL264">
        <v>0.14000000000000001</v>
      </c>
      <c r="AM264" t="s">
        <v>10439</v>
      </c>
      <c r="AN264">
        <v>19.93</v>
      </c>
      <c r="AO264" t="s">
        <v>10439</v>
      </c>
      <c r="AP264">
        <v>8.3761095739264005E-2</v>
      </c>
      <c r="AQ264">
        <f>(Table2[[#This Row],[Sharpe Ratio]]-AVERAGE(Table2[Sharpe Ratio]))/_xlfn.STDEV.P(Table2[Sharpe Ratio])</f>
        <v>0.22331100202963627</v>
      </c>
      <c r="AR2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4.7190481850065993</v>
      </c>
      <c r="AS264">
        <f>_xlfn.RANK.AVG(Table2[[#This Row],[1Y Return vs Nifty Z-Score]],Table2[1Y Return vs Nifty Z-Score])</f>
        <v>430</v>
      </c>
      <c r="AT264">
        <f>_xlfn.RANK.AVG(Table2[[#This Row],[6M Return vs Nifty Z-Score]],Table2[6M Return vs Nifty Z-Score])</f>
        <v>136</v>
      </c>
      <c r="AU264">
        <f>_xlfn.RANK.AVG(Table2[[#This Row],[Sharpe Ratio Z-Score]],Table2[Sharpe Ratio Z-Score])</f>
        <v>287</v>
      </c>
      <c r="AV264">
        <f>(Table2[[#This Row],[Rank 1Y]]+Table2[[#This Row],[Rank 6M]]+Table2[[#This Row],[Rank Sharpe]])/3</f>
        <v>284.33333333333331</v>
      </c>
    </row>
    <row r="265" spans="1:48" x14ac:dyDescent="0.3">
      <c r="A265" t="s">
        <v>52</v>
      </c>
      <c r="B265" t="s">
        <v>53</v>
      </c>
      <c r="C265" t="s">
        <v>10399</v>
      </c>
      <c r="D265" t="s">
        <v>54</v>
      </c>
      <c r="E265">
        <v>447655.92202775</v>
      </c>
      <c r="F265">
        <v>1862.7</v>
      </c>
      <c r="G265">
        <v>33.870632033384602</v>
      </c>
      <c r="H265">
        <f>(Table2[[#This Row],[1Y Return vs Nifty]]-AVERAGE(Table2[1Y Return vs Nifty]))/_xlfn.STDEV.P(Table2[1Y Return vs Nifty])</f>
        <v>0.15567171703767876</v>
      </c>
      <c r="I265">
        <v>1.75459953712563</v>
      </c>
      <c r="J265">
        <f>(Table2[[#This Row],[1M Return vs Nifty]]-AVERAGE(Table2[1M Return vs Nifty]))/_xlfn.STDEV.P(Table2[1M Return vs Nifty])</f>
        <v>0.47497107163022961</v>
      </c>
      <c r="K265">
        <v>-0.83136835800662401</v>
      </c>
      <c r="L265">
        <f>(Table2[[#This Row],[6M Return vs Nifty]]-AVERAGE(Table2[6M Return vs Nifty]))/_xlfn.STDEV.P(Table2[6M Return vs Nifty])</f>
        <v>-0.42441950952632684</v>
      </c>
      <c r="M265">
        <v>-1.5538551997071399</v>
      </c>
      <c r="N265">
        <f>(Table2[[#This Row],[1W Return vs Nifty]]-AVERAGE(Table2[1W Return vs Nifty]))/_xlfn.STDEV.P(Table2[1W Return vs Nifty])</f>
        <v>0.2660189180305198</v>
      </c>
      <c r="O265">
        <v>1829.23</v>
      </c>
      <c r="P265">
        <v>1757.42004444345</v>
      </c>
      <c r="Q265">
        <v>1545.68227496912</v>
      </c>
      <c r="R265">
        <v>65.104111841080595</v>
      </c>
      <c r="S265" s="2">
        <f>(Table2[[#This Row],[Close Price]]-Table2[[#This Row],[20D EMA]])/Table2[[#This Row],[20D EMA]]</f>
        <v>1.8297316357155757E-2</v>
      </c>
      <c r="T265" s="2">
        <f>(Table2[[#This Row],[Close Price]]-Table2[[#This Row],[50D EMA]])/Table2[[#This Row],[50D EMA]]</f>
        <v>5.9905971762084169E-2</v>
      </c>
      <c r="U265" s="2">
        <f>(Table2[[#This Row],[Close Price]]-Table2[[#This Row],[200D EMA]])/Table2[[#This Row],[200D EMA]]</f>
        <v>0.20509889397367478</v>
      </c>
      <c r="V265">
        <v>0.80052968226083798</v>
      </c>
      <c r="W265">
        <v>1857.5</v>
      </c>
      <c r="X265">
        <v>1875</v>
      </c>
      <c r="Y265">
        <v>1857.5</v>
      </c>
      <c r="Z265">
        <v>1875</v>
      </c>
      <c r="AA265">
        <v>1801.3</v>
      </c>
      <c r="AB265">
        <v>1875</v>
      </c>
      <c r="AC265" s="2">
        <f>(Table2[[#This Row],[Close Price]]/Table2[[#This Row],[Day Low]])-1</f>
        <v>2.7994616419919627E-3</v>
      </c>
      <c r="AD265" s="2">
        <f>(Table2[[#This Row],[Day High]]/Table2[[#This Row],[Close Price]])-1</f>
        <v>6.6033177645352659E-3</v>
      </c>
      <c r="AE265" s="2">
        <f>(Table2[[#This Row],[Close Price]]/Table2[[#This Row],[Current Week Low]])-1</f>
        <v>2.7994616419919627E-3</v>
      </c>
      <c r="AF265" s="2">
        <f>(Table2[[#This Row],[Current Week High]]/Table2[[#This Row],[Close Price]])-1</f>
        <v>6.6033177645352659E-3</v>
      </c>
      <c r="AG265" s="2">
        <f>(Table2[[#This Row],[Close Price]]/Table2[[#This Row],[Current Month Low]])-1</f>
        <v>3.408649308832512E-2</v>
      </c>
      <c r="AH265" s="2">
        <f>(Table2[[#This Row],[Current Month High]]/Table2[[#This Row],[Close Price]])-1</f>
        <v>6.6033177645352659E-3</v>
      </c>
      <c r="AI265">
        <v>0.66033177645352603</v>
      </c>
      <c r="AJ265">
        <v>74.3529742125708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0.04</v>
      </c>
      <c r="AM265" t="s">
        <v>10439</v>
      </c>
      <c r="AN265">
        <v>1.98</v>
      </c>
      <c r="AO265" t="s">
        <v>10439</v>
      </c>
      <c r="AP265">
        <v>0.142025136299539</v>
      </c>
      <c r="AQ265">
        <f>(Table2[[#This Row],[Sharpe Ratio]]-AVERAGE(Table2[Sharpe Ratio]))/_xlfn.STDEV.P(Table2[Sharpe Ratio])</f>
        <v>0.8977638032369526</v>
      </c>
      <c r="AR2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1.3700060004090537</v>
      </c>
      <c r="AS265">
        <f>_xlfn.RANK.AVG(Table2[[#This Row],[1Y Return vs Nifty Z-Score]],Table2[1Y Return vs Nifty Z-Score])</f>
        <v>259</v>
      </c>
      <c r="AT265">
        <f>_xlfn.RANK.AVG(Table2[[#This Row],[6M Return vs Nifty Z-Score]],Table2[6M Return vs Nifty Z-Score])</f>
        <v>462</v>
      </c>
      <c r="AU265">
        <f>_xlfn.RANK.AVG(Table2[[#This Row],[Sharpe Ratio Z-Score]],Table2[Sharpe Ratio Z-Score])</f>
        <v>133</v>
      </c>
      <c r="AV265">
        <f>(Table2[[#This Row],[Rank 1Y]]+Table2[[#This Row],[Rank 6M]]+Table2[[#This Row],[Rank Sharpe]])/3</f>
        <v>284.66666666666669</v>
      </c>
    </row>
    <row r="266" spans="1:48" x14ac:dyDescent="0.3">
      <c r="A266" t="s">
        <v>216</v>
      </c>
      <c r="B266" t="s">
        <v>217</v>
      </c>
      <c r="C266" t="s">
        <v>10395</v>
      </c>
      <c r="D266" t="s">
        <v>218</v>
      </c>
      <c r="E266">
        <v>124241.39695340001</v>
      </c>
      <c r="F266">
        <v>11085.35</v>
      </c>
      <c r="G266">
        <v>20.423425342504899</v>
      </c>
      <c r="H266">
        <f>(Table2[[#This Row],[1Y Return vs Nifty]]-AVERAGE(Table2[1Y Return vs Nifty]))/_xlfn.STDEV.P(Table2[1Y Return vs Nifty])</f>
        <v>-6.4141881114602561E-2</v>
      </c>
      <c r="I266">
        <v>8.7713395950607609</v>
      </c>
      <c r="J266">
        <f>(Table2[[#This Row],[1M Return vs Nifty]]-AVERAGE(Table2[1M Return vs Nifty]))/_xlfn.STDEV.P(Table2[1M Return vs Nifty])</f>
        <v>1.1526266740402591</v>
      </c>
      <c r="K266">
        <v>14.372868766896801</v>
      </c>
      <c r="L266">
        <f>(Table2[[#This Row],[6M Return vs Nifty]]-AVERAGE(Table2[6M Return vs Nifty]))/_xlfn.STDEV.P(Table2[6M Return vs Nifty])</f>
        <v>3.4060913175064551E-2</v>
      </c>
      <c r="M266">
        <v>4.6391742258720896</v>
      </c>
      <c r="N266">
        <f>(Table2[[#This Row],[1W Return vs Nifty]]-AVERAGE(Table2[1W Return vs Nifty]))/_xlfn.STDEV.P(Table2[1W Return vs Nifty])</f>
        <v>1.4509449619592101</v>
      </c>
      <c r="O266">
        <v>10499.26</v>
      </c>
      <c r="P266">
        <v>10007.4218036409</v>
      </c>
      <c r="Q266">
        <v>8839.5493020303402</v>
      </c>
      <c r="R266">
        <v>78.736755174648295</v>
      </c>
      <c r="S266" s="2">
        <f>(Table2[[#This Row],[Close Price]]-Table2[[#This Row],[20D EMA]])/Table2[[#This Row],[20D EMA]]</f>
        <v>5.5822029362069342E-2</v>
      </c>
      <c r="T266" s="2">
        <f>(Table2[[#This Row],[Close Price]]-Table2[[#This Row],[50D EMA]])/Table2[[#This Row],[50D EMA]]</f>
        <v>0.10771287725345287</v>
      </c>
      <c r="U266" s="2">
        <f>(Table2[[#This Row],[Close Price]]-Table2[[#This Row],[200D EMA]])/Table2[[#This Row],[200D EMA]]</f>
        <v>0.25406280583262614</v>
      </c>
      <c r="V266">
        <v>1.0960517467487101</v>
      </c>
      <c r="W266">
        <v>10950</v>
      </c>
      <c r="X266">
        <v>11277</v>
      </c>
      <c r="Y266">
        <v>10950</v>
      </c>
      <c r="Z266">
        <v>11277</v>
      </c>
      <c r="AA266">
        <v>10100.049999999999</v>
      </c>
      <c r="AB266">
        <v>11350</v>
      </c>
      <c r="AC266" s="2">
        <f>(Table2[[#This Row],[Close Price]]/Table2[[#This Row],[Day Low]])-1</f>
        <v>1.2360730593607316E-2</v>
      </c>
      <c r="AD266" s="2">
        <f>(Table2[[#This Row],[Day High]]/Table2[[#This Row],[Close Price]])-1</f>
        <v>1.7288583581032579E-2</v>
      </c>
      <c r="AE266" s="2">
        <f>(Table2[[#This Row],[Close Price]]/Table2[[#This Row],[Current Week Low]])-1</f>
        <v>1.2360730593607316E-2</v>
      </c>
      <c r="AF266" s="2">
        <f>(Table2[[#This Row],[Current Week High]]/Table2[[#This Row],[Close Price]])-1</f>
        <v>1.7288583581032579E-2</v>
      </c>
      <c r="AG266" s="2">
        <f>(Table2[[#This Row],[Close Price]]/Table2[[#This Row],[Current Month Low]])-1</f>
        <v>9.7553972505086683E-2</v>
      </c>
      <c r="AH266" s="2">
        <f>(Table2[[#This Row],[Current Month High]]/Table2[[#This Row],[Close Price]])-1</f>
        <v>2.387385152476007E-2</v>
      </c>
      <c r="AI266">
        <v>2.3873851524759999</v>
      </c>
      <c r="AJ266">
        <v>67.252825178412493</v>
      </c>
      <c r="AK266" t="str">
        <f>IF(AND(Table2[[#This Row],[20D EMA]]&gt;Table2[[#This Row],[50D EMA]],Table2[[#This Row],[50D EMA]]&gt;Table2[[#This Row],[200D EMA]]),"Uptrend","Downtrend/NoTrend")</f>
        <v>Uptrend</v>
      </c>
      <c r="AL266">
        <v>7.0000000000000007E-2</v>
      </c>
      <c r="AM266" t="s">
        <v>10439</v>
      </c>
      <c r="AN266">
        <v>1.74</v>
      </c>
      <c r="AO266" t="s">
        <v>10439</v>
      </c>
      <c r="AP266">
        <v>0.100170392801623</v>
      </c>
      <c r="AQ266">
        <f>(Table2[[#This Row],[Sharpe Ratio]]-AVERAGE(Table2[Sharpe Ratio]))/_xlfn.STDEV.P(Table2[Sharpe Ratio])</f>
        <v>0.41326172057106203</v>
      </c>
      <c r="AR2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2.9867523886309932</v>
      </c>
      <c r="AS266">
        <f>_xlfn.RANK.AVG(Table2[[#This Row],[1Y Return vs Nifty Z-Score]],Table2[1Y Return vs Nifty Z-Score])</f>
        <v>312</v>
      </c>
      <c r="AT266">
        <f>_xlfn.RANK.AVG(Table2[[#This Row],[6M Return vs Nifty Z-Score]],Table2[6M Return vs Nifty Z-Score])</f>
        <v>304</v>
      </c>
      <c r="AU266">
        <f>_xlfn.RANK.AVG(Table2[[#This Row],[Sharpe Ratio Z-Score]],Table2[Sharpe Ratio Z-Score])</f>
        <v>238</v>
      </c>
      <c r="AV266">
        <f>(Table2[[#This Row],[Rank 1Y]]+Table2[[#This Row],[Rank 6M]]+Table2[[#This Row],[Rank Sharpe]])/3</f>
        <v>284.66666666666669</v>
      </c>
    </row>
    <row r="267" spans="1:48" x14ac:dyDescent="0.3">
      <c r="A267" t="s">
        <v>298</v>
      </c>
      <c r="B267" t="s">
        <v>299</v>
      </c>
      <c r="C267" t="s">
        <v>10400</v>
      </c>
      <c r="D267" t="s">
        <v>89</v>
      </c>
      <c r="E267">
        <v>95076.254429324996</v>
      </c>
      <c r="F267">
        <v>94.24</v>
      </c>
      <c r="G267">
        <v>48.5209994143244</v>
      </c>
      <c r="H267">
        <f>(Table2[[#This Row],[1Y Return vs Nifty]]-AVERAGE(Table2[1Y Return vs Nifty]))/_xlfn.STDEV.P(Table2[1Y Return vs Nifty])</f>
        <v>0.39515267708281054</v>
      </c>
      <c r="I267">
        <v>-8.2965997717472106</v>
      </c>
      <c r="J267">
        <f>(Table2[[#This Row],[1M Return vs Nifty]]-AVERAGE(Table2[1M Return vs Nifty]))/_xlfn.STDEV.P(Table2[1M Return vs Nifty])</f>
        <v>-0.49574345767526318</v>
      </c>
      <c r="K267">
        <v>-7.4235358217473104</v>
      </c>
      <c r="L267">
        <f>(Table2[[#This Row],[6M Return vs Nifty]]-AVERAGE(Table2[6M Return vs Nifty]))/_xlfn.STDEV.P(Table2[6M Return vs Nifty])</f>
        <v>-0.62320486787513563</v>
      </c>
      <c r="M267">
        <v>-2.2931609295987201</v>
      </c>
      <c r="N267">
        <f>(Table2[[#This Row],[1W Return vs Nifty]]-AVERAGE(Table2[1W Return vs Nifty]))/_xlfn.STDEV.P(Table2[1W Return vs Nifty])</f>
        <v>0.12456591440744896</v>
      </c>
      <c r="O267">
        <v>95.59</v>
      </c>
      <c r="P267">
        <v>97.587097996400701</v>
      </c>
      <c r="Q267">
        <v>89.272679195152804</v>
      </c>
      <c r="R267">
        <v>46.709982539811698</v>
      </c>
      <c r="S267" s="2">
        <f>(Table2[[#This Row],[Close Price]]-Table2[[#This Row],[20D EMA]])/Table2[[#This Row],[20D EMA]]</f>
        <v>-1.4122816194162658E-2</v>
      </c>
      <c r="T267" s="2">
        <f>(Table2[[#This Row],[Close Price]]-Table2[[#This Row],[50D EMA]])/Table2[[#This Row],[50D EMA]]</f>
        <v>-3.4298570867679214E-2</v>
      </c>
      <c r="U267" s="2">
        <f>(Table2[[#This Row],[Close Price]]-Table2[[#This Row],[200D EMA]])/Table2[[#This Row],[200D EMA]]</f>
        <v>5.5642116374579456E-2</v>
      </c>
      <c r="V267">
        <v>0.41130947472163198</v>
      </c>
      <c r="W267">
        <v>93.85</v>
      </c>
      <c r="X267">
        <v>95</v>
      </c>
      <c r="Y267">
        <v>93.85</v>
      </c>
      <c r="Z267">
        <v>95</v>
      </c>
      <c r="AA267">
        <v>91.39</v>
      </c>
      <c r="AB267">
        <v>100.5</v>
      </c>
      <c r="AC267" s="2">
        <f>(Table2[[#This Row],[Close Price]]/Table2[[#This Row],[Day Low]])-1</f>
        <v>4.1555673947788474E-3</v>
      </c>
      <c r="AD267" s="2">
        <f>(Table2[[#This Row],[Day High]]/Table2[[#This Row],[Close Price]])-1</f>
        <v>8.0645161290322509E-3</v>
      </c>
      <c r="AE267" s="2">
        <f>(Table2[[#This Row],[Close Price]]/Table2[[#This Row],[Current Week Low]])-1</f>
        <v>4.1555673947788474E-3</v>
      </c>
      <c r="AF267" s="2">
        <f>(Table2[[#This Row],[Current Week High]]/Table2[[#This Row],[Close Price]])-1</f>
        <v>8.0645161290322509E-3</v>
      </c>
      <c r="AG267" s="2">
        <f>(Table2[[#This Row],[Close Price]]/Table2[[#This Row],[Current Month Low]])-1</f>
        <v>3.118503118503102E-2</v>
      </c>
      <c r="AH267" s="2">
        <f>(Table2[[#This Row],[Current Month High]]/Table2[[#This Row],[Close Price]])-1</f>
        <v>6.6426146010186926E-2</v>
      </c>
      <c r="AI267">
        <v>25.6366723259762</v>
      </c>
      <c r="AJ267">
        <v>94.710743801652896</v>
      </c>
      <c r="AK267" t="str">
        <f>IF(AND(Table2[[#This Row],[20D EMA]]&gt;Table2[[#This Row],[50D EMA]],Table2[[#This Row],[50D EMA]]&gt;Table2[[#This Row],[200D EMA]]),"Uptrend","Downtrend/NoTrend")</f>
        <v>Downtrend/NoTrend</v>
      </c>
      <c r="AL267">
        <v>-0.12</v>
      </c>
      <c r="AM267" t="s">
        <v>10438</v>
      </c>
      <c r="AN267">
        <v>-4.04</v>
      </c>
      <c r="AO267" t="s">
        <v>10438</v>
      </c>
      <c r="AP267">
        <v>0.14698912969334199</v>
      </c>
      <c r="AQ267">
        <f>(Table2[[#This Row],[Sharpe Ratio]]-AVERAGE(Table2[Sharpe Ratio]))/_xlfn.STDEV.P(Table2[Sharpe Ratio])</f>
        <v>0.95522599119079876</v>
      </c>
      <c r="AR2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7">
        <f>_xlfn.RANK.AVG(Table2[[#This Row],[1Y Return vs Nifty Z-Score]],Table2[1Y Return vs Nifty Z-Score])</f>
        <v>192</v>
      </c>
      <c r="AT267">
        <f>_xlfn.RANK.AVG(Table2[[#This Row],[6M Return vs Nifty Z-Score]],Table2[6M Return vs Nifty Z-Score])</f>
        <v>538</v>
      </c>
      <c r="AU267">
        <f>_xlfn.RANK.AVG(Table2[[#This Row],[Sharpe Ratio Z-Score]],Table2[Sharpe Ratio Z-Score])</f>
        <v>125</v>
      </c>
      <c r="AV267">
        <f>(Table2[[#This Row],[Rank 1Y]]+Table2[[#This Row],[Rank 6M]]+Table2[[#This Row],[Rank Sharpe]])/3</f>
        <v>285</v>
      </c>
    </row>
    <row r="268" spans="1:48" x14ac:dyDescent="0.3">
      <c r="A268" t="s">
        <v>936</v>
      </c>
      <c r="B268" t="s">
        <v>937</v>
      </c>
      <c r="C268" t="s">
        <v>10399</v>
      </c>
      <c r="D268" t="s">
        <v>54</v>
      </c>
      <c r="E268">
        <v>16605.308768219998</v>
      </c>
      <c r="F268">
        <v>7207.4</v>
      </c>
      <c r="G268">
        <v>30.427216412935799</v>
      </c>
      <c r="H268">
        <f>(Table2[[#This Row],[1Y Return vs Nifty]]-AVERAGE(Table2[1Y Return vs Nifty]))/_xlfn.STDEV.P(Table2[1Y Return vs Nifty])</f>
        <v>9.9384222179881979E-2</v>
      </c>
      <c r="I268">
        <v>-8.0119592260441408E-3</v>
      </c>
      <c r="J268">
        <f>(Table2[[#This Row],[1M Return vs Nifty]]-AVERAGE(Table2[1M Return vs Nifty]))/_xlfn.STDEV.P(Table2[1M Return vs Nifty])</f>
        <v>0.30474336681105818</v>
      </c>
      <c r="K268">
        <v>32.105280147953501</v>
      </c>
      <c r="L268">
        <f>(Table2[[#This Row],[6M Return vs Nifty]]-AVERAGE(Table2[6M Return vs Nifty]))/_xlfn.STDEV.P(Table2[6M Return vs Nifty])</f>
        <v>0.56877787389554391</v>
      </c>
      <c r="M268">
        <v>-2.0466468312983102</v>
      </c>
      <c r="N268">
        <f>(Table2[[#This Row],[1W Return vs Nifty]]-AVERAGE(Table2[1W Return vs Nifty]))/_xlfn.STDEV.P(Table2[1W Return vs Nifty])</f>
        <v>0.17173200311764963</v>
      </c>
      <c r="O268">
        <v>7115.9</v>
      </c>
      <c r="P268">
        <v>6850.9379556834001</v>
      </c>
      <c r="Q268">
        <v>5947.6690191465404</v>
      </c>
      <c r="R268">
        <v>57.196221634625402</v>
      </c>
      <c r="S268" s="2">
        <f>(Table2[[#This Row],[Close Price]]-Table2[[#This Row],[20D EMA]])/Table2[[#This Row],[20D EMA]]</f>
        <v>1.2858528084992764E-2</v>
      </c>
      <c r="T268" s="2">
        <f>(Table2[[#This Row],[Close Price]]-Table2[[#This Row],[50D EMA]])/Table2[[#This Row],[50D EMA]]</f>
        <v>5.2031130134653429E-2</v>
      </c>
      <c r="U268" s="2">
        <f>(Table2[[#This Row],[Close Price]]-Table2[[#This Row],[200D EMA]])/Table2[[#This Row],[200D EMA]]</f>
        <v>0.21180246863068114</v>
      </c>
      <c r="V268">
        <v>0.81734787087244598</v>
      </c>
      <c r="W268">
        <v>7066.1</v>
      </c>
      <c r="X268">
        <v>7225</v>
      </c>
      <c r="Y268">
        <v>7066.1</v>
      </c>
      <c r="Z268">
        <v>7225</v>
      </c>
      <c r="AA268">
        <v>6700</v>
      </c>
      <c r="AB268">
        <v>7600</v>
      </c>
      <c r="AC268" s="2">
        <f>(Table2[[#This Row],[Close Price]]/Table2[[#This Row],[Day Low]])-1</f>
        <v>1.9996886542788639E-2</v>
      </c>
      <c r="AD268" s="2">
        <f>(Table2[[#This Row],[Day High]]/Table2[[#This Row],[Close Price]])-1</f>
        <v>2.4419346782473816E-3</v>
      </c>
      <c r="AE268" s="2">
        <f>(Table2[[#This Row],[Close Price]]/Table2[[#This Row],[Current Week Low]])-1</f>
        <v>1.9996886542788639E-2</v>
      </c>
      <c r="AF268" s="2">
        <f>(Table2[[#This Row],[Current Week High]]/Table2[[#This Row],[Close Price]])-1</f>
        <v>2.4419346782473816E-3</v>
      </c>
      <c r="AG268" s="2">
        <f>(Table2[[#This Row],[Close Price]]/Table2[[#This Row],[Current Month Low]])-1</f>
        <v>7.5731343283581998E-2</v>
      </c>
      <c r="AH268" s="2">
        <f>(Table2[[#This Row],[Current Month High]]/Table2[[#This Row],[Close Price]])-1</f>
        <v>5.4471792879540626E-2</v>
      </c>
      <c r="AI268">
        <v>5.4471792879540599</v>
      </c>
      <c r="AJ268">
        <v>63.4993099697313</v>
      </c>
      <c r="AK268" t="str">
        <f>IF(AND(Table2[[#This Row],[20D EMA]]&gt;Table2[[#This Row],[50D EMA]],Table2[[#This Row],[50D EMA]]&gt;Table2[[#This Row],[200D EMA]]),"Uptrend","Downtrend/NoTrend")</f>
        <v>Uptrend</v>
      </c>
      <c r="AL268">
        <v>-0.04</v>
      </c>
      <c r="AM268" t="s">
        <v>10438</v>
      </c>
      <c r="AN268">
        <v>-2.95</v>
      </c>
      <c r="AO268" t="s">
        <v>10438</v>
      </c>
      <c r="AP268">
        <v>3.5937897257633002E-2</v>
      </c>
      <c r="AQ268">
        <f>(Table2[[#This Row],[Sharpe Ratio]]-AVERAGE(Table2[Sharpe Ratio]))/_xlfn.STDEV.P(Table2[Sharpe Ratio])</f>
        <v>-0.33028071369186035</v>
      </c>
      <c r="AR2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0.81435675231227345</v>
      </c>
      <c r="AS268">
        <f>_xlfn.RANK.AVG(Table2[[#This Row],[1Y Return vs Nifty Z-Score]],Table2[1Y Return vs Nifty Z-Score])</f>
        <v>273</v>
      </c>
      <c r="AT268">
        <f>_xlfn.RANK.AVG(Table2[[#This Row],[6M Return vs Nifty Z-Score]],Table2[6M Return vs Nifty Z-Score])</f>
        <v>161</v>
      </c>
      <c r="AU268">
        <f>_xlfn.RANK.AVG(Table2[[#This Row],[Sharpe Ratio Z-Score]],Table2[Sharpe Ratio Z-Score])</f>
        <v>421</v>
      </c>
      <c r="AV268">
        <f>(Table2[[#This Row],[Rank 1Y]]+Table2[[#This Row],[Rank 6M]]+Table2[[#This Row],[Rank Sharpe]])/3</f>
        <v>285</v>
      </c>
    </row>
    <row r="269" spans="1:48" x14ac:dyDescent="0.3">
      <c r="A269" t="s">
        <v>101</v>
      </c>
      <c r="B269" t="s">
        <v>102</v>
      </c>
      <c r="C269" t="s">
        <v>10393</v>
      </c>
      <c r="D269" t="s">
        <v>103</v>
      </c>
      <c r="E269">
        <v>302559.14721406501</v>
      </c>
      <c r="F269">
        <v>500.6</v>
      </c>
      <c r="G269">
        <v>41.946635746400602</v>
      </c>
      <c r="H269">
        <f>(Table2[[#This Row],[1Y Return vs Nifty]]-AVERAGE(Table2[1Y Return vs Nifty]))/_xlfn.STDEV.P(Table2[1Y Return vs Nifty])</f>
        <v>0.28768541145447052</v>
      </c>
      <c r="I269">
        <v>-11.9506313771062</v>
      </c>
      <c r="J269">
        <f>(Table2[[#This Row],[1M Return vs Nifty]]-AVERAGE(Table2[1M Return vs Nifty]))/_xlfn.STDEV.P(Table2[1M Return vs Nifty])</f>
        <v>-0.8486388148225702</v>
      </c>
      <c r="K269">
        <v>-2.55884768442517</v>
      </c>
      <c r="L269">
        <f>(Table2[[#This Row],[6M Return vs Nifty]]-AVERAGE(Table2[6M Return vs Nifty]))/_xlfn.STDEV.P(Table2[6M Return vs Nifty])</f>
        <v>-0.47651126824317996</v>
      </c>
      <c r="M269">
        <v>-2.3604545180643401</v>
      </c>
      <c r="N269">
        <f>(Table2[[#This Row],[1W Return vs Nifty]]-AVERAGE(Table2[1W Return vs Nifty]))/_xlfn.STDEV.P(Table2[1W Return vs Nifty])</f>
        <v>0.11169048300178037</v>
      </c>
      <c r="O269">
        <v>498.45</v>
      </c>
      <c r="P269">
        <v>501.42254017529899</v>
      </c>
      <c r="Q269">
        <v>448.92445768975801</v>
      </c>
      <c r="R269">
        <v>46.318544582597298</v>
      </c>
      <c r="S269" s="2">
        <f>(Table2[[#This Row],[Close Price]]-Table2[[#This Row],[20D EMA]])/Table2[[#This Row],[20D EMA]]</f>
        <v>4.3133714514997177E-3</v>
      </c>
      <c r="T269" s="2">
        <f>(Table2[[#This Row],[Close Price]]-Table2[[#This Row],[50D EMA]])/Table2[[#This Row],[50D EMA]]</f>
        <v>-1.6404132431130948E-3</v>
      </c>
      <c r="U269" s="2">
        <f>(Table2[[#This Row],[Close Price]]-Table2[[#This Row],[200D EMA]])/Table2[[#This Row],[200D EMA]]</f>
        <v>0.11510966138083271</v>
      </c>
      <c r="V269">
        <v>0.81223575857424701</v>
      </c>
      <c r="W269">
        <v>490.5</v>
      </c>
      <c r="X269">
        <v>502.5</v>
      </c>
      <c r="Y269">
        <v>490.5</v>
      </c>
      <c r="Z269">
        <v>502.5</v>
      </c>
      <c r="AA269">
        <v>476.25</v>
      </c>
      <c r="AB269">
        <v>529</v>
      </c>
      <c r="AC269" s="2">
        <f>(Table2[[#This Row],[Close Price]]/Table2[[#This Row],[Day Low]])-1</f>
        <v>2.0591233435270251E-2</v>
      </c>
      <c r="AD269" s="2">
        <f>(Table2[[#This Row],[Day High]]/Table2[[#This Row],[Close Price]])-1</f>
        <v>3.795445465441416E-3</v>
      </c>
      <c r="AE269" s="2">
        <f>(Table2[[#This Row],[Close Price]]/Table2[[#This Row],[Current Week Low]])-1</f>
        <v>2.0591233435270251E-2</v>
      </c>
      <c r="AF269" s="2">
        <f>(Table2[[#This Row],[Current Week High]]/Table2[[#This Row],[Close Price]])-1</f>
        <v>3.795445465441416E-3</v>
      </c>
      <c r="AG269" s="2">
        <f>(Table2[[#This Row],[Close Price]]/Table2[[#This Row],[Current Month Low]])-1</f>
        <v>5.1128608923884489E-2</v>
      </c>
      <c r="AH269" s="2">
        <f>(Table2[[#This Row],[Current Month High]]/Table2[[#This Row],[Close Price]])-1</f>
        <v>5.6731921693967235E-2</v>
      </c>
      <c r="AI269">
        <v>8.5797043547742593</v>
      </c>
      <c r="AJ269">
        <v>78.054419349101906</v>
      </c>
      <c r="AK269" t="str">
        <f>IF(AND(Table2[[#This Row],[20D EMA]]&gt;Table2[[#This Row],[50D EMA]],Table2[[#This Row],[50D EMA]]&gt;Table2[[#This Row],[200D EMA]]),"Uptrend","Downtrend/NoTrend")</f>
        <v>Downtrend/NoTrend</v>
      </c>
      <c r="AL269">
        <v>7.0000000000000007E-2</v>
      </c>
      <c r="AM269" t="s">
        <v>10439</v>
      </c>
      <c r="AN269">
        <v>0.72</v>
      </c>
      <c r="AO269" t="s">
        <v>10439</v>
      </c>
      <c r="AP269">
        <v>0.13207192233277501</v>
      </c>
      <c r="AQ269">
        <f>(Table2[[#This Row],[Sharpe Ratio]]-AVERAGE(Table2[Sharpe Ratio]))/_xlfn.STDEV.P(Table2[Sharpe Ratio])</f>
        <v>0.78254740258318933</v>
      </c>
      <c r="AR2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9">
        <f>_xlfn.RANK.AVG(Table2[[#This Row],[1Y Return vs Nifty Z-Score]],Table2[1Y Return vs Nifty Z-Score])</f>
        <v>228</v>
      </c>
      <c r="AT269">
        <f>_xlfn.RANK.AVG(Table2[[#This Row],[6M Return vs Nifty Z-Score]],Table2[6M Return vs Nifty Z-Score])</f>
        <v>479</v>
      </c>
      <c r="AU269">
        <f>_xlfn.RANK.AVG(Table2[[#This Row],[Sharpe Ratio Z-Score]],Table2[Sharpe Ratio Z-Score])</f>
        <v>149</v>
      </c>
      <c r="AV269">
        <f>(Table2[[#This Row],[Rank 1Y]]+Table2[[#This Row],[Rank 6M]]+Table2[[#This Row],[Rank Sharpe]])/3</f>
        <v>285.33333333333331</v>
      </c>
    </row>
    <row r="270" spans="1:48" x14ac:dyDescent="0.3">
      <c r="A270" t="s">
        <v>1065</v>
      </c>
      <c r="B270" t="s">
        <v>1066</v>
      </c>
      <c r="C270" t="s">
        <v>10405</v>
      </c>
      <c r="D270" t="s">
        <v>1067</v>
      </c>
      <c r="E270">
        <v>12846.460477930001</v>
      </c>
      <c r="F270">
        <v>852.75</v>
      </c>
      <c r="G270">
        <v>70.710807231210595</v>
      </c>
      <c r="H270">
        <f>(Table2[[#This Row],[1Y Return vs Nifty]]-AVERAGE(Table2[1Y Return vs Nifty]))/_xlfn.STDEV.P(Table2[1Y Return vs Nifty])</f>
        <v>0.75787644646203201</v>
      </c>
      <c r="I270">
        <v>13.5126546944742</v>
      </c>
      <c r="J270">
        <f>(Table2[[#This Row],[1M Return vs Nifty]]-AVERAGE(Table2[1M Return vs Nifty]))/_xlfn.STDEV.P(Table2[1M Return vs Nifty])</f>
        <v>1.6105285933617925</v>
      </c>
      <c r="K270">
        <v>52.974071151305701</v>
      </c>
      <c r="L270">
        <f>(Table2[[#This Row],[6M Return vs Nifty]]-AVERAGE(Table2[6M Return vs Nifty]))/_xlfn.STDEV.P(Table2[6M Return vs Nifty])</f>
        <v>1.1980716715312265</v>
      </c>
      <c r="M270">
        <v>3.9326991817407602</v>
      </c>
      <c r="N270">
        <f>(Table2[[#This Row],[1W Return vs Nifty]]-AVERAGE(Table2[1W Return vs Nifty]))/_xlfn.STDEV.P(Table2[1W Return vs Nifty])</f>
        <v>1.3157735261963988</v>
      </c>
      <c r="O270">
        <v>807.07</v>
      </c>
      <c r="P270">
        <v>750.42122404182896</v>
      </c>
      <c r="Q270">
        <v>623.41273709806501</v>
      </c>
      <c r="R270">
        <v>71.610064904175104</v>
      </c>
      <c r="S270" s="2">
        <f>(Table2[[#This Row],[Close Price]]-Table2[[#This Row],[20D EMA]])/Table2[[#This Row],[20D EMA]]</f>
        <v>5.6599799273916694E-2</v>
      </c>
      <c r="T270" s="2">
        <f>(Table2[[#This Row],[Close Price]]-Table2[[#This Row],[50D EMA]])/Table2[[#This Row],[50D EMA]]</f>
        <v>0.1363617827958277</v>
      </c>
      <c r="U270" s="2">
        <f>(Table2[[#This Row],[Close Price]]-Table2[[#This Row],[200D EMA]])/Table2[[#This Row],[200D EMA]]</f>
        <v>0.36787388074469102</v>
      </c>
      <c r="V270">
        <v>0.93688558128423205</v>
      </c>
      <c r="W270">
        <v>839</v>
      </c>
      <c r="X270">
        <v>875</v>
      </c>
      <c r="Y270">
        <v>839</v>
      </c>
      <c r="Z270">
        <v>875</v>
      </c>
      <c r="AA270">
        <v>768.55</v>
      </c>
      <c r="AB270">
        <v>875</v>
      </c>
      <c r="AC270" s="2">
        <f>(Table2[[#This Row],[Close Price]]/Table2[[#This Row],[Day Low]])-1</f>
        <v>1.6388557806912951E-2</v>
      </c>
      <c r="AD270" s="2">
        <f>(Table2[[#This Row],[Day High]]/Table2[[#This Row],[Close Price]])-1</f>
        <v>2.6092055115801926E-2</v>
      </c>
      <c r="AE270" s="2">
        <f>(Table2[[#This Row],[Close Price]]/Table2[[#This Row],[Current Week Low]])-1</f>
        <v>1.6388557806912951E-2</v>
      </c>
      <c r="AF270" s="2">
        <f>(Table2[[#This Row],[Current Week High]]/Table2[[#This Row],[Close Price]])-1</f>
        <v>2.6092055115801926E-2</v>
      </c>
      <c r="AG270" s="2">
        <f>(Table2[[#This Row],[Close Price]]/Table2[[#This Row],[Current Month Low]])-1</f>
        <v>0.10955695790774844</v>
      </c>
      <c r="AH270" s="2">
        <f>(Table2[[#This Row],[Current Month High]]/Table2[[#This Row],[Close Price]])-1</f>
        <v>2.6092055115801926E-2</v>
      </c>
      <c r="AI270">
        <v>2.60920551158019</v>
      </c>
      <c r="AJ270">
        <v>113.00112401648499</v>
      </c>
      <c r="AK270" t="str">
        <f>IF(AND(Table2[[#This Row],[20D EMA]]&gt;Table2[[#This Row],[50D EMA]],Table2[[#This Row],[50D EMA]]&gt;Table2[[#This Row],[200D EMA]]),"Uptrend","Downtrend/NoTrend")</f>
        <v>Uptrend</v>
      </c>
      <c r="AL270">
        <v>0.2</v>
      </c>
      <c r="AM270" t="s">
        <v>10439</v>
      </c>
      <c r="AN270">
        <v>3.63</v>
      </c>
      <c r="AO270" t="s">
        <v>10439</v>
      </c>
      <c r="AP270">
        <v>-3.6485356265032999E-2</v>
      </c>
      <c r="AQ270">
        <f>(Table2[[#This Row],[Sharpe Ratio]]-AVERAGE(Table2[Sharpe Ratio]))/_xlfn.STDEV.P(Table2[Sharpe Ratio])</f>
        <v>-1.1686377129867813</v>
      </c>
      <c r="AR2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3.7136125245646685</v>
      </c>
      <c r="AS270">
        <f>_xlfn.RANK.AVG(Table2[[#This Row],[1Y Return vs Nifty Z-Score]],Table2[1Y Return vs Nifty Z-Score])</f>
        <v>123</v>
      </c>
      <c r="AT270">
        <f>_xlfn.RANK.AVG(Table2[[#This Row],[6M Return vs Nifty Z-Score]],Table2[6M Return vs Nifty Z-Score])</f>
        <v>82</v>
      </c>
      <c r="AU270">
        <f>_xlfn.RANK.AVG(Table2[[#This Row],[Sharpe Ratio Z-Score]],Table2[Sharpe Ratio Z-Score])</f>
        <v>653</v>
      </c>
      <c r="AV270">
        <f>(Table2[[#This Row],[Rank 1Y]]+Table2[[#This Row],[Rank 6M]]+Table2[[#This Row],[Rank Sharpe]])/3</f>
        <v>286</v>
      </c>
    </row>
    <row r="271" spans="1:48" x14ac:dyDescent="0.3">
      <c r="A271" t="s">
        <v>1046</v>
      </c>
      <c r="B271" t="s">
        <v>1047</v>
      </c>
      <c r="C271" t="s">
        <v>10393</v>
      </c>
      <c r="D271" t="s">
        <v>18</v>
      </c>
      <c r="E271">
        <v>13247.902701000001</v>
      </c>
      <c r="F271">
        <v>915.5</v>
      </c>
      <c r="G271">
        <v>47.508915602358101</v>
      </c>
      <c r="H271">
        <f>(Table2[[#This Row],[1Y Return vs Nifty]]-AVERAGE(Table2[1Y Return vs Nifty]))/_xlfn.STDEV.P(Table2[1Y Return vs Nifty])</f>
        <v>0.37860873680926105</v>
      </c>
      <c r="I271">
        <v>-14.885207070448899</v>
      </c>
      <c r="J271">
        <f>(Table2[[#This Row],[1M Return vs Nifty]]-AVERAGE(Table2[1M Return vs Nifty]))/_xlfn.STDEV.P(Table2[1M Return vs Nifty])</f>
        <v>-1.132051288830505</v>
      </c>
      <c r="K271">
        <v>-13.1293339960966</v>
      </c>
      <c r="L271">
        <f>(Table2[[#This Row],[6M Return vs Nifty]]-AVERAGE(Table2[6M Return vs Nifty]))/_xlfn.STDEV.P(Table2[6M Return vs Nifty])</f>
        <v>-0.79526195547078204</v>
      </c>
      <c r="M271">
        <v>-1.85492577288681</v>
      </c>
      <c r="N271">
        <f>(Table2[[#This Row],[1W Return vs Nifty]]-AVERAGE(Table2[1W Return vs Nifty]))/_xlfn.STDEV.P(Table2[1W Return vs Nifty])</f>
        <v>0.20841441808294145</v>
      </c>
      <c r="O271">
        <v>915.89</v>
      </c>
      <c r="P271">
        <v>944.70210736532795</v>
      </c>
      <c r="Q271">
        <v>868.72984767553896</v>
      </c>
      <c r="R271">
        <v>37.051875099308802</v>
      </c>
      <c r="S271" s="2">
        <f>(Table2[[#This Row],[Close Price]]-Table2[[#This Row],[20D EMA]])/Table2[[#This Row],[20D EMA]]</f>
        <v>-4.2581532716809482E-4</v>
      </c>
      <c r="T271" s="2">
        <f>(Table2[[#This Row],[Close Price]]-Table2[[#This Row],[50D EMA]])/Table2[[#This Row],[50D EMA]]</f>
        <v>-3.0911445139854159E-2</v>
      </c>
      <c r="U271" s="2">
        <f>(Table2[[#This Row],[Close Price]]-Table2[[#This Row],[200D EMA]])/Table2[[#This Row],[200D EMA]]</f>
        <v>5.3837395422298387E-2</v>
      </c>
      <c r="V271">
        <v>0.51210320761212502</v>
      </c>
      <c r="W271">
        <v>903.2</v>
      </c>
      <c r="X271">
        <v>927.85</v>
      </c>
      <c r="Y271">
        <v>903.2</v>
      </c>
      <c r="Z271">
        <v>927.85</v>
      </c>
      <c r="AA271">
        <v>853.35</v>
      </c>
      <c r="AB271">
        <v>993.75</v>
      </c>
      <c r="AC271" s="2">
        <f>(Table2[[#This Row],[Close Price]]/Table2[[#This Row],[Day Low]])-1</f>
        <v>1.3618246235606701E-2</v>
      </c>
      <c r="AD271" s="2">
        <f>(Table2[[#This Row],[Day High]]/Table2[[#This Row],[Close Price]])-1</f>
        <v>1.3489896231567489E-2</v>
      </c>
      <c r="AE271" s="2">
        <f>(Table2[[#This Row],[Close Price]]/Table2[[#This Row],[Current Week Low]])-1</f>
        <v>1.3618246235606701E-2</v>
      </c>
      <c r="AF271" s="2">
        <f>(Table2[[#This Row],[Current Week High]]/Table2[[#This Row],[Close Price]])-1</f>
        <v>1.3489896231567489E-2</v>
      </c>
      <c r="AG271" s="2">
        <f>(Table2[[#This Row],[Close Price]]/Table2[[#This Row],[Current Month Low]])-1</f>
        <v>7.2830608777172401E-2</v>
      </c>
      <c r="AH271" s="2">
        <f>(Table2[[#This Row],[Current Month High]]/Table2[[#This Row],[Close Price]])-1</f>
        <v>8.5472419442927272E-2</v>
      </c>
      <c r="AI271">
        <v>39.268159475696301</v>
      </c>
      <c r="AJ271">
        <v>92.655723905723903</v>
      </c>
      <c r="AK271" t="str">
        <f>IF(AND(Table2[[#This Row],[20D EMA]]&gt;Table2[[#This Row],[50D EMA]],Table2[[#This Row],[50D EMA]]&gt;Table2[[#This Row],[200D EMA]]),"Uptrend","Downtrend/NoTrend")</f>
        <v>Downtrend/NoTrend</v>
      </c>
      <c r="AL271">
        <v>-0.08</v>
      </c>
      <c r="AM271" t="s">
        <v>10438</v>
      </c>
      <c r="AN271">
        <v>-6.03</v>
      </c>
      <c r="AO271" t="s">
        <v>10438</v>
      </c>
      <c r="AP271">
        <v>0.18268428545339099</v>
      </c>
      <c r="AQ271">
        <f>(Table2[[#This Row],[Sharpe Ratio]]-AVERAGE(Table2[Sharpe Ratio]))/_xlfn.STDEV.P(Table2[Sharpe Ratio])</f>
        <v>1.3684259265264007</v>
      </c>
      <c r="AR2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1">
        <f>_xlfn.RANK.AVG(Table2[[#This Row],[1Y Return vs Nifty Z-Score]],Table2[1Y Return vs Nifty Z-Score])</f>
        <v>200</v>
      </c>
      <c r="AT271">
        <f>_xlfn.RANK.AVG(Table2[[#This Row],[6M Return vs Nifty Z-Score]],Table2[6M Return vs Nifty Z-Score])</f>
        <v>595</v>
      </c>
      <c r="AU271">
        <f>_xlfn.RANK.AVG(Table2[[#This Row],[Sharpe Ratio Z-Score]],Table2[Sharpe Ratio Z-Score])</f>
        <v>67</v>
      </c>
      <c r="AV271">
        <f>(Table2[[#This Row],[Rank 1Y]]+Table2[[#This Row],[Rank 6M]]+Table2[[#This Row],[Rank Sharpe]])/3</f>
        <v>287.33333333333331</v>
      </c>
    </row>
    <row r="272" spans="1:48" x14ac:dyDescent="0.3">
      <c r="A272" t="s">
        <v>1624</v>
      </c>
      <c r="B272" t="s">
        <v>1625</v>
      </c>
      <c r="C272" t="s">
        <v>10404</v>
      </c>
      <c r="D272" t="s">
        <v>327</v>
      </c>
      <c r="E272">
        <v>5754.4067809199996</v>
      </c>
      <c r="F272">
        <v>2097.6</v>
      </c>
      <c r="G272">
        <v>40.119979873117998</v>
      </c>
      <c r="H272">
        <f>(Table2[[#This Row],[1Y Return vs Nifty]]-AVERAGE(Table2[1Y Return vs Nifty]))/_xlfn.STDEV.P(Table2[1Y Return vs Nifty])</f>
        <v>0.25782613961293838</v>
      </c>
      <c r="I272">
        <v>7.7751565663033597</v>
      </c>
      <c r="J272">
        <f>(Table2[[#This Row],[1M Return vs Nifty]]-AVERAGE(Table2[1M Return vs Nifty]))/_xlfn.STDEV.P(Table2[1M Return vs Nifty])</f>
        <v>1.0564183201765844</v>
      </c>
      <c r="K272">
        <v>94.897675862168697</v>
      </c>
      <c r="L272">
        <f>(Table2[[#This Row],[6M Return vs Nifty]]-AVERAGE(Table2[6M Return vs Nifty]))/_xlfn.STDEV.P(Table2[6M Return vs Nifty])</f>
        <v>2.4622687404864112</v>
      </c>
      <c r="M272">
        <v>-5.4468996082919103</v>
      </c>
      <c r="N272">
        <f>(Table2[[#This Row],[1W Return vs Nifty]]-AVERAGE(Table2[1W Return vs Nifty]))/_xlfn.STDEV.P(Table2[1W Return vs Nifty])</f>
        <v>-0.47884589576319347</v>
      </c>
      <c r="O272">
        <v>2109.39</v>
      </c>
      <c r="P272">
        <v>2001.1530783988101</v>
      </c>
      <c r="Q272">
        <v>1624.9536768374101</v>
      </c>
      <c r="R272">
        <v>52.059809892824703</v>
      </c>
      <c r="S272" s="2">
        <f>(Table2[[#This Row],[Close Price]]-Table2[[#This Row],[20D EMA]])/Table2[[#This Row],[20D EMA]]</f>
        <v>-5.589293587245585E-3</v>
      </c>
      <c r="T272" s="2">
        <f>(Table2[[#This Row],[Close Price]]-Table2[[#This Row],[50D EMA]])/Table2[[#This Row],[50D EMA]]</f>
        <v>4.8195674105231505E-2</v>
      </c>
      <c r="U272" s="2">
        <f>(Table2[[#This Row],[Close Price]]-Table2[[#This Row],[200D EMA]])/Table2[[#This Row],[200D EMA]]</f>
        <v>0.29086756742658948</v>
      </c>
      <c r="V272">
        <v>0.69840512791883502</v>
      </c>
      <c r="W272">
        <v>2099.9499999999998</v>
      </c>
      <c r="X272">
        <v>2060</v>
      </c>
      <c r="Y272">
        <v>2125</v>
      </c>
      <c r="Z272">
        <v>2060</v>
      </c>
      <c r="AA272">
        <v>2125</v>
      </c>
      <c r="AB272">
        <v>1930</v>
      </c>
      <c r="AC272" s="2">
        <f>(Table2[[#This Row],[Close Price]]/Table2[[#This Row],[Day Low]])-1</f>
        <v>-1.119074263672859E-3</v>
      </c>
      <c r="AD272" s="2">
        <f>(Table2[[#This Row],[Day High]]/Table2[[#This Row],[Close Price]])-1</f>
        <v>-1.7925247902364605E-2</v>
      </c>
      <c r="AE272" s="2">
        <f>(Table2[[#This Row],[Close Price]]/Table2[[#This Row],[Current Week Low]])-1</f>
        <v>-1.2894117647058834E-2</v>
      </c>
      <c r="AF272" s="2">
        <f>(Table2[[#This Row],[Current Week High]]/Table2[[#This Row],[Close Price]])-1</f>
        <v>-1.7925247902364605E-2</v>
      </c>
      <c r="AG272" s="2">
        <f>(Table2[[#This Row],[Close Price]]/Table2[[#This Row],[Current Month Low]])-1</f>
        <v>-1.2894117647058834E-2</v>
      </c>
      <c r="AH272" s="2">
        <f>(Table2[[#This Row],[Current Month High]]/Table2[[#This Row],[Close Price]])-1</f>
        <v>-7.9900839054157125E-2</v>
      </c>
      <c r="AI272">
        <v>8.1736270022883399</v>
      </c>
      <c r="AJ272">
        <v>120.48667682766499</v>
      </c>
      <c r="AK272" t="str">
        <f>IF(AND(Table2[[#This Row],[20D EMA]]&gt;Table2[[#This Row],[50D EMA]],Table2[[#This Row],[50D EMA]]&gt;Table2[[#This Row],[200D EMA]]),"Uptrend","Downtrend/NoTrend")</f>
        <v>Uptrend</v>
      </c>
      <c r="AL272">
        <v>-0.1</v>
      </c>
      <c r="AM272" t="s">
        <v>10438</v>
      </c>
      <c r="AN272">
        <v>-5.09</v>
      </c>
      <c r="AO272" t="s">
        <v>10438</v>
      </c>
      <c r="AP272">
        <v>-1.530507836255E-2</v>
      </c>
      <c r="AQ272">
        <f>(Table2[[#This Row],[Sharpe Ratio]]-AVERAGE(Table2[Sharpe Ratio]))/_xlfn.STDEV.P(Table2[Sharpe Ratio])</f>
        <v>-0.92345908094699125</v>
      </c>
      <c r="AR2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2.3742082235657489</v>
      </c>
      <c r="AS272">
        <f>_xlfn.RANK.AVG(Table2[[#This Row],[1Y Return vs Nifty Z-Score]],Table2[1Y Return vs Nifty Z-Score])</f>
        <v>235</v>
      </c>
      <c r="AT272">
        <f>_xlfn.RANK.AVG(Table2[[#This Row],[6M Return vs Nifty Z-Score]],Table2[6M Return vs Nifty Z-Score])</f>
        <v>15</v>
      </c>
      <c r="AU272">
        <f>_xlfn.RANK.AVG(Table2[[#This Row],[Sharpe Ratio Z-Score]],Table2[Sharpe Ratio Z-Score])</f>
        <v>615</v>
      </c>
      <c r="AV272">
        <f>(Table2[[#This Row],[Rank 1Y]]+Table2[[#This Row],[Rank 6M]]+Table2[[#This Row],[Rank Sharpe]])/3</f>
        <v>288.33333333333331</v>
      </c>
    </row>
    <row r="273" spans="1:48" x14ac:dyDescent="0.3">
      <c r="A273" t="s">
        <v>190</v>
      </c>
      <c r="B273" t="s">
        <v>191</v>
      </c>
      <c r="C273" t="s">
        <v>10393</v>
      </c>
      <c r="D273" t="s">
        <v>192</v>
      </c>
      <c r="E273">
        <v>139496.889705888</v>
      </c>
      <c r="F273">
        <v>220.33</v>
      </c>
      <c r="G273">
        <v>48.165532985328603</v>
      </c>
      <c r="H273">
        <f>(Table2[[#This Row],[1Y Return vs Nifty]]-AVERAGE(Table2[1Y Return vs Nifty]))/_xlfn.STDEV.P(Table2[1Y Return vs Nifty])</f>
        <v>0.38934207592406556</v>
      </c>
      <c r="I273">
        <v>-14.2145493990445</v>
      </c>
      <c r="J273">
        <f>(Table2[[#This Row],[1M Return vs Nifty]]-AVERAGE(Table2[1M Return vs Nifty]))/_xlfn.STDEV.P(Table2[1M Return vs Nifty])</f>
        <v>-1.0672811926641954</v>
      </c>
      <c r="K273">
        <v>4.6779520070182503</v>
      </c>
      <c r="L273">
        <f>(Table2[[#This Row],[6M Return vs Nifty]]-AVERAGE(Table2[6M Return vs Nifty]))/_xlfn.STDEV.P(Table2[6M Return vs Nifty])</f>
        <v>-0.25828716700867926</v>
      </c>
      <c r="M273">
        <v>-5.6678984547748898</v>
      </c>
      <c r="N273">
        <f>(Table2[[#This Row],[1W Return vs Nifty]]-AVERAGE(Table2[1W Return vs Nifty]))/_xlfn.STDEV.P(Table2[1W Return vs Nifty])</f>
        <v>-0.521130094800628</v>
      </c>
      <c r="O273">
        <v>221.89</v>
      </c>
      <c r="P273">
        <v>223.79828425554399</v>
      </c>
      <c r="Q273">
        <v>197.16088908178901</v>
      </c>
      <c r="R273">
        <v>29.561046429756601</v>
      </c>
      <c r="S273" s="2">
        <f>(Table2[[#This Row],[Close Price]]-Table2[[#This Row],[20D EMA]])/Table2[[#This Row],[20D EMA]]</f>
        <v>-7.0305106133668662E-3</v>
      </c>
      <c r="T273" s="2">
        <f>(Table2[[#This Row],[Close Price]]-Table2[[#This Row],[50D EMA]])/Table2[[#This Row],[50D EMA]]</f>
        <v>-1.5497367493594002E-2</v>
      </c>
      <c r="U273" s="2">
        <f>(Table2[[#This Row],[Close Price]]-Table2[[#This Row],[200D EMA]])/Table2[[#This Row],[200D EMA]]</f>
        <v>0.11751372711957934</v>
      </c>
      <c r="V273">
        <v>0.77290099285535696</v>
      </c>
      <c r="W273">
        <v>211.63</v>
      </c>
      <c r="X273">
        <v>220.95</v>
      </c>
      <c r="Y273">
        <v>211.63</v>
      </c>
      <c r="Z273">
        <v>220.95</v>
      </c>
      <c r="AA273">
        <v>208.62</v>
      </c>
      <c r="AB273">
        <v>240.29</v>
      </c>
      <c r="AC273" s="2">
        <f>(Table2[[#This Row],[Close Price]]/Table2[[#This Row],[Day Low]])-1</f>
        <v>4.1109483532580482E-2</v>
      </c>
      <c r="AD273" s="2">
        <f>(Table2[[#This Row],[Day High]]/Table2[[#This Row],[Close Price]])-1</f>
        <v>2.8139608768664726E-3</v>
      </c>
      <c r="AE273" s="2">
        <f>(Table2[[#This Row],[Close Price]]/Table2[[#This Row],[Current Week Low]])-1</f>
        <v>4.1109483532580482E-2</v>
      </c>
      <c r="AF273" s="2">
        <f>(Table2[[#This Row],[Current Week High]]/Table2[[#This Row],[Close Price]])-1</f>
        <v>2.8139608768664726E-3</v>
      </c>
      <c r="AG273" s="2">
        <f>(Table2[[#This Row],[Close Price]]/Table2[[#This Row],[Current Month Low]])-1</f>
        <v>5.6130764068641481E-2</v>
      </c>
      <c r="AH273" s="2">
        <f>(Table2[[#This Row],[Current Month High]]/Table2[[#This Row],[Close Price]])-1</f>
        <v>9.0591385648799427E-2</v>
      </c>
      <c r="AI273">
        <v>11.786865156810199</v>
      </c>
      <c r="AJ273">
        <v>89.6943607404218</v>
      </c>
      <c r="AK273" t="str">
        <f>IF(AND(Table2[[#This Row],[20D EMA]]&gt;Table2[[#This Row],[50D EMA]],Table2[[#This Row],[50D EMA]]&gt;Table2[[#This Row],[200D EMA]]),"Uptrend","Downtrend/NoTrend")</f>
        <v>Downtrend/NoTrend</v>
      </c>
      <c r="AL273">
        <v>-0.03</v>
      </c>
      <c r="AM273" t="s">
        <v>10438</v>
      </c>
      <c r="AN273">
        <v>-3.41</v>
      </c>
      <c r="AO273" t="s">
        <v>10438</v>
      </c>
      <c r="AP273">
        <v>8.5666953641783006E-2</v>
      </c>
      <c r="AQ273">
        <f>(Table2[[#This Row],[Sharpe Ratio]]-AVERAGE(Table2[Sharpe Ratio]))/_xlfn.STDEV.P(Table2[Sharpe Ratio])</f>
        <v>0.24537282933677718</v>
      </c>
      <c r="AR2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3">
        <f>_xlfn.RANK.AVG(Table2[[#This Row],[1Y Return vs Nifty Z-Score]],Table2[1Y Return vs Nifty Z-Score])</f>
        <v>197</v>
      </c>
      <c r="AT273">
        <f>_xlfn.RANK.AVG(Table2[[#This Row],[6M Return vs Nifty Z-Score]],Table2[6M Return vs Nifty Z-Score])</f>
        <v>393</v>
      </c>
      <c r="AU273">
        <f>_xlfn.RANK.AVG(Table2[[#This Row],[Sharpe Ratio Z-Score]],Table2[Sharpe Ratio Z-Score])</f>
        <v>276</v>
      </c>
      <c r="AV273">
        <f>(Table2[[#This Row],[Rank 1Y]]+Table2[[#This Row],[Rank 6M]]+Table2[[#This Row],[Rank Sharpe]])/3</f>
        <v>288.66666666666669</v>
      </c>
    </row>
    <row r="274" spans="1:48" x14ac:dyDescent="0.3">
      <c r="A274" t="s">
        <v>847</v>
      </c>
      <c r="B274" t="s">
        <v>848</v>
      </c>
      <c r="C274" t="s">
        <v>10408</v>
      </c>
      <c r="D274" t="s">
        <v>387</v>
      </c>
      <c r="E274">
        <v>19271.375485699999</v>
      </c>
      <c r="F274">
        <v>491.7</v>
      </c>
      <c r="G274">
        <v>43.108439371627398</v>
      </c>
      <c r="H274">
        <f>(Table2[[#This Row],[1Y Return vs Nifty]]-AVERAGE(Table2[1Y Return vs Nifty]))/_xlfn.STDEV.P(Table2[1Y Return vs Nifty])</f>
        <v>0.30667673367313419</v>
      </c>
      <c r="I274">
        <v>-12.517199870083401</v>
      </c>
      <c r="J274">
        <f>(Table2[[#This Row],[1M Return vs Nifty]]-AVERAGE(Table2[1M Return vs Nifty]))/_xlfn.STDEV.P(Table2[1M Return vs Nifty])</f>
        <v>-0.90335629191947608</v>
      </c>
      <c r="K274">
        <v>25.797259179710402</v>
      </c>
      <c r="L274">
        <f>(Table2[[#This Row],[6M Return vs Nifty]]-AVERAGE(Table2[6M Return vs Nifty]))/_xlfn.STDEV.P(Table2[6M Return vs Nifty])</f>
        <v>0.3785608905526387</v>
      </c>
      <c r="M274">
        <v>-7.8183832265368096</v>
      </c>
      <c r="N274">
        <f>(Table2[[#This Row],[1W Return vs Nifty]]-AVERAGE(Table2[1W Return vs Nifty]))/_xlfn.STDEV.P(Table2[1W Return vs Nifty])</f>
        <v>-0.93258711171838882</v>
      </c>
      <c r="O274">
        <v>505.39</v>
      </c>
      <c r="P274">
        <v>500.46749894288098</v>
      </c>
      <c r="Q274">
        <v>431.29403067250303</v>
      </c>
      <c r="R274">
        <v>30.732242698291</v>
      </c>
      <c r="S274" s="2">
        <f>(Table2[[#This Row],[Close Price]]-Table2[[#This Row],[20D EMA]])/Table2[[#This Row],[20D EMA]]</f>
        <v>-2.7087991452145865E-2</v>
      </c>
      <c r="T274" s="2">
        <f>(Table2[[#This Row],[Close Price]]-Table2[[#This Row],[50D EMA]])/Table2[[#This Row],[50D EMA]]</f>
        <v>-1.7518618014956525E-2</v>
      </c>
      <c r="U274" s="2">
        <f>(Table2[[#This Row],[Close Price]]-Table2[[#This Row],[200D EMA]])/Table2[[#This Row],[200D EMA]]</f>
        <v>0.14005751304581671</v>
      </c>
      <c r="V274">
        <v>0.57557927603610204</v>
      </c>
      <c r="W274">
        <v>480.05</v>
      </c>
      <c r="X274">
        <v>494.95</v>
      </c>
      <c r="Y274">
        <v>480.05</v>
      </c>
      <c r="Z274">
        <v>494.95</v>
      </c>
      <c r="AA274">
        <v>473.75</v>
      </c>
      <c r="AB274">
        <v>538</v>
      </c>
      <c r="AC274" s="2">
        <f>(Table2[[#This Row],[Close Price]]/Table2[[#This Row],[Day Low]])-1</f>
        <v>2.4268305384855804E-2</v>
      </c>
      <c r="AD274" s="2">
        <f>(Table2[[#This Row],[Day High]]/Table2[[#This Row],[Close Price]])-1</f>
        <v>6.6097213748219641E-3</v>
      </c>
      <c r="AE274" s="2">
        <f>(Table2[[#This Row],[Close Price]]/Table2[[#This Row],[Current Week Low]])-1</f>
        <v>2.4268305384855804E-2</v>
      </c>
      <c r="AF274" s="2">
        <f>(Table2[[#This Row],[Current Week High]]/Table2[[#This Row],[Close Price]])-1</f>
        <v>6.6097213748219641E-3</v>
      </c>
      <c r="AG274" s="2">
        <f>(Table2[[#This Row],[Close Price]]/Table2[[#This Row],[Current Month Low]])-1</f>
        <v>3.7889182058047366E-2</v>
      </c>
      <c r="AH274" s="2">
        <f>(Table2[[#This Row],[Current Month High]]/Table2[[#This Row],[Close Price]])-1</f>
        <v>9.4163107585926387E-2</v>
      </c>
      <c r="AI274">
        <v>16.809029896278201</v>
      </c>
      <c r="AJ274">
        <v>86.6388308977035</v>
      </c>
      <c r="AK274" t="str">
        <f>IF(AND(Table2[[#This Row],[20D EMA]]&gt;Table2[[#This Row],[50D EMA]],Table2[[#This Row],[50D EMA]]&gt;Table2[[#This Row],[200D EMA]]),"Uptrend","Downtrend/NoTrend")</f>
        <v>Uptrend</v>
      </c>
      <c r="AL274">
        <v>-7.0000000000000007E-2</v>
      </c>
      <c r="AM274" t="s">
        <v>10438</v>
      </c>
      <c r="AN274">
        <v>-4.28</v>
      </c>
      <c r="AO274" t="s">
        <v>10438</v>
      </c>
      <c r="AP274">
        <v>2.7284304025846001E-2</v>
      </c>
      <c r="AQ274">
        <f>(Table2[[#This Row],[Sharpe Ratio]]-AVERAGE(Table2[Sharpe Ratio]))/_xlfn.STDEV.P(Table2[Sharpe Ratio])</f>
        <v>-0.43045296641521091</v>
      </c>
      <c r="AR2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-1.5811587458273029</v>
      </c>
      <c r="AS274">
        <f>_xlfn.RANK.AVG(Table2[[#This Row],[1Y Return vs Nifty Z-Score]],Table2[1Y Return vs Nifty Z-Score])</f>
        <v>218</v>
      </c>
      <c r="AT274">
        <f>_xlfn.RANK.AVG(Table2[[#This Row],[6M Return vs Nifty Z-Score]],Table2[6M Return vs Nifty Z-Score])</f>
        <v>199</v>
      </c>
      <c r="AU274">
        <f>_xlfn.RANK.AVG(Table2[[#This Row],[Sharpe Ratio Z-Score]],Table2[Sharpe Ratio Z-Score])</f>
        <v>453</v>
      </c>
      <c r="AV274">
        <f>(Table2[[#This Row],[Rank 1Y]]+Table2[[#This Row],[Rank 6M]]+Table2[[#This Row],[Rank Sharpe]])/3</f>
        <v>290</v>
      </c>
    </row>
    <row r="275" spans="1:48" x14ac:dyDescent="0.3">
      <c r="A275" t="s">
        <v>555</v>
      </c>
      <c r="B275" t="s">
        <v>556</v>
      </c>
      <c r="C275" t="s">
        <v>10398</v>
      </c>
      <c r="D275" t="s">
        <v>46</v>
      </c>
      <c r="E275">
        <v>38094.012000000002</v>
      </c>
      <c r="F275">
        <v>63.15</v>
      </c>
      <c r="G275">
        <v>64.886335013304901</v>
      </c>
      <c r="H275">
        <f>(Table2[[#This Row],[1Y Return vs Nifty]]-AVERAGE(Table2[1Y Return vs Nifty]))/_xlfn.STDEV.P(Table2[1Y Return vs Nifty])</f>
        <v>0.6626672163976064</v>
      </c>
      <c r="I275">
        <v>-7.8654985020900501</v>
      </c>
      <c r="J275">
        <f>(Table2[[#This Row],[1M Return vs Nifty]]-AVERAGE(Table2[1M Return vs Nifty]))/_xlfn.STDEV.P(Table2[1M Return vs Nifty])</f>
        <v>-0.45410899663250631</v>
      </c>
      <c r="K275">
        <v>-9.0694905363266596</v>
      </c>
      <c r="L275">
        <f>(Table2[[#This Row],[6M Return vs Nifty]]-AVERAGE(Table2[6M Return vs Nifty]))/_xlfn.STDEV.P(Table2[6M Return vs Nifty])</f>
        <v>-0.67283826987276996</v>
      </c>
      <c r="M275">
        <v>0.34814069571735201</v>
      </c>
      <c r="N275">
        <f>(Table2[[#This Row],[1W Return vs Nifty]]-AVERAGE(Table2[1W Return vs Nifty]))/_xlfn.STDEV.P(Table2[1W Return vs Nifty])</f>
        <v>0.62993200758009205</v>
      </c>
      <c r="O275">
        <v>62.1</v>
      </c>
      <c r="P275">
        <v>63.525541067929602</v>
      </c>
      <c r="Q275">
        <v>58.981695619499398</v>
      </c>
      <c r="R275">
        <v>59.053534270338702</v>
      </c>
      <c r="S275" s="2">
        <f>(Table2[[#This Row],[Close Price]]-Table2[[#This Row],[20D EMA]])/Table2[[#This Row],[20D EMA]]</f>
        <v>1.6908212560386427E-2</v>
      </c>
      <c r="T275" s="2">
        <f>(Table2[[#This Row],[Close Price]]-Table2[[#This Row],[50D EMA]])/Table2[[#This Row],[50D EMA]]</f>
        <v>-5.9116547709216214E-3</v>
      </c>
      <c r="U275" s="2">
        <f>(Table2[[#This Row],[Close Price]]-Table2[[#This Row],[200D EMA]])/Table2[[#This Row],[200D EMA]]</f>
        <v>7.0671152070483301E-2</v>
      </c>
      <c r="V275">
        <v>0.86185940764260405</v>
      </c>
      <c r="W275">
        <v>62.6</v>
      </c>
      <c r="X275">
        <v>64.3</v>
      </c>
      <c r="Y275">
        <v>62.6</v>
      </c>
      <c r="Z275">
        <v>64.3</v>
      </c>
      <c r="AA275">
        <v>58</v>
      </c>
      <c r="AB275">
        <v>65.5</v>
      </c>
      <c r="AC275" s="2">
        <f>(Table2[[#This Row],[Close Price]]/Table2[[#This Row],[Day Low]])-1</f>
        <v>8.7859424920126994E-3</v>
      </c>
      <c r="AD275" s="2">
        <f>(Table2[[#This Row],[Day High]]/Table2[[#This Row],[Close Price]])-1</f>
        <v>1.8210609659540689E-2</v>
      </c>
      <c r="AE275" s="2">
        <f>(Table2[[#This Row],[Close Price]]/Table2[[#This Row],[Current Week Low]])-1</f>
        <v>8.7859424920126994E-3</v>
      </c>
      <c r="AF275" s="2">
        <f>(Table2[[#This Row],[Current Week High]]/Table2[[#This Row],[Close Price]])-1</f>
        <v>1.8210609659540689E-2</v>
      </c>
      <c r="AG275" s="2">
        <f>(Table2[[#This Row],[Close Price]]/Table2[[#This Row],[Current Month Low]])-1</f>
        <v>8.8793103448275845E-2</v>
      </c>
      <c r="AH275" s="2">
        <f>(Table2[[#This Row],[Current Month High]]/Table2[[#This Row],[Close Price]])-1</f>
        <v>3.7212984956452866E-2</v>
      </c>
      <c r="AI275">
        <v>23.752969121140101</v>
      </c>
      <c r="AJ275">
        <v>109.800664451827</v>
      </c>
      <c r="AK275" t="str">
        <f>IF(AND(Table2[[#This Row],[20D EMA]]&gt;Table2[[#This Row],[50D EMA]],Table2[[#This Row],[50D EMA]]&gt;Table2[[#This Row],[200D EMA]]),"Uptrend","Downtrend/NoTrend")</f>
        <v>Downtrend/NoTrend</v>
      </c>
      <c r="AL275">
        <v>-0.11</v>
      </c>
      <c r="AM275" t="s">
        <v>10438</v>
      </c>
      <c r="AN275">
        <v>2.0499999999999998</v>
      </c>
      <c r="AO275" t="s">
        <v>10439</v>
      </c>
      <c r="AP275">
        <v>0.12511560533842001</v>
      </c>
      <c r="AQ275">
        <f>(Table2[[#This Row],[Sharpe Ratio]]-AVERAGE(Table2[Sharpe Ratio]))/_xlfn.STDEV.P(Table2[Sharpe Ratio])</f>
        <v>0.7020224778129075</v>
      </c>
      <c r="AR2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5">
        <f>_xlfn.RANK.AVG(Table2[[#This Row],[1Y Return vs Nifty Z-Score]],Table2[1Y Return vs Nifty Z-Score])</f>
        <v>141</v>
      </c>
      <c r="AT275">
        <f>_xlfn.RANK.AVG(Table2[[#This Row],[6M Return vs Nifty Z-Score]],Table2[6M Return vs Nifty Z-Score])</f>
        <v>557</v>
      </c>
      <c r="AU275">
        <f>_xlfn.RANK.AVG(Table2[[#This Row],[Sharpe Ratio Z-Score]],Table2[Sharpe Ratio Z-Score])</f>
        <v>177</v>
      </c>
      <c r="AV275">
        <f>(Table2[[#This Row],[Rank 1Y]]+Table2[[#This Row],[Rank 6M]]+Table2[[#This Row],[Rank Sharpe]])/3</f>
        <v>291.66666666666669</v>
      </c>
    </row>
    <row r="276" spans="1:48" x14ac:dyDescent="0.3">
      <c r="A276" t="s">
        <v>1120</v>
      </c>
      <c r="B276" t="s">
        <v>1121</v>
      </c>
      <c r="C276" t="s">
        <v>10400</v>
      </c>
      <c r="D276" t="s">
        <v>89</v>
      </c>
      <c r="E276">
        <v>11664.586923553999</v>
      </c>
      <c r="F276">
        <v>17.760000000000002</v>
      </c>
      <c r="G276">
        <v>36.498595278176197</v>
      </c>
      <c r="H276">
        <f>(Table2[[#This Row],[1Y Return vs Nifty]]-AVERAGE(Table2[1Y Return vs Nifty]))/_xlfn.STDEV.P(Table2[1Y Return vs Nifty])</f>
        <v>0.19862949034545221</v>
      </c>
      <c r="I276">
        <v>-13.528003349031501</v>
      </c>
      <c r="J276">
        <f>(Table2[[#This Row],[1M Return vs Nifty]]-AVERAGE(Table2[1M Return vs Nifty]))/_xlfn.STDEV.P(Table2[1M Return vs Nifty])</f>
        <v>-1.000976644788341</v>
      </c>
      <c r="K276">
        <v>-0.16080721516435401</v>
      </c>
      <c r="L276">
        <f>(Table2[[#This Row],[6M Return vs Nifty]]-AVERAGE(Table2[6M Return vs Nifty]))/_xlfn.STDEV.P(Table2[6M Return vs Nifty])</f>
        <v>-0.40419888591385439</v>
      </c>
      <c r="M276">
        <v>-4.8191989798695296</v>
      </c>
      <c r="N276">
        <f>(Table2[[#This Row],[1W Return vs Nifty]]-AVERAGE(Table2[1W Return vs Nifty]))/_xlfn.STDEV.P(Table2[1W Return vs Nifty])</f>
        <v>-0.35874654352436258</v>
      </c>
      <c r="O276">
        <v>17.55</v>
      </c>
      <c r="P276">
        <v>17.991432895322902</v>
      </c>
      <c r="Q276">
        <v>16.897098002449201</v>
      </c>
      <c r="R276">
        <v>32.078527525896298</v>
      </c>
      <c r="S276" s="2">
        <f>(Table2[[#This Row],[Close Price]]-Table2[[#This Row],[20D EMA]])/Table2[[#This Row],[20D EMA]]</f>
        <v>1.1965811965812014E-2</v>
      </c>
      <c r="T276" s="2">
        <f>(Table2[[#This Row],[Close Price]]-Table2[[#This Row],[50D EMA]])/Table2[[#This Row],[50D EMA]]</f>
        <v>-1.2863505462261652E-2</v>
      </c>
      <c r="U276" s="2">
        <f>(Table2[[#This Row],[Close Price]]-Table2[[#This Row],[200D EMA]])/Table2[[#This Row],[200D EMA]]</f>
        <v>5.106805899011322E-2</v>
      </c>
      <c r="V276">
        <v>0.55702746909605705</v>
      </c>
      <c r="W276">
        <v>17.149999999999999</v>
      </c>
      <c r="X276">
        <v>17.87</v>
      </c>
      <c r="Y276">
        <v>17.149999999999999</v>
      </c>
      <c r="Z276">
        <v>17.87</v>
      </c>
      <c r="AA276">
        <v>16.760000000000002</v>
      </c>
      <c r="AB276">
        <v>18.48</v>
      </c>
      <c r="AC276" s="2">
        <f>(Table2[[#This Row],[Close Price]]/Table2[[#This Row],[Day Low]])-1</f>
        <v>3.5568513119533796E-2</v>
      </c>
      <c r="AD276" s="2">
        <f>(Table2[[#This Row],[Day High]]/Table2[[#This Row],[Close Price]])-1</f>
        <v>6.1936936936937137E-3</v>
      </c>
      <c r="AE276" s="2">
        <f>(Table2[[#This Row],[Close Price]]/Table2[[#This Row],[Current Week Low]])-1</f>
        <v>3.5568513119533796E-2</v>
      </c>
      <c r="AF276" s="2">
        <f>(Table2[[#This Row],[Current Week High]]/Table2[[#This Row],[Close Price]])-1</f>
        <v>6.1936936936937137E-3</v>
      </c>
      <c r="AG276" s="2">
        <f>(Table2[[#This Row],[Close Price]]/Table2[[#This Row],[Current Month Low]])-1</f>
        <v>5.9665871121718395E-2</v>
      </c>
      <c r="AH276" s="2">
        <f>(Table2[[#This Row],[Current Month High]]/Table2[[#This Row],[Close Price]])-1</f>
        <v>4.0540540540540571E-2</v>
      </c>
      <c r="AI276">
        <v>35.135135135135101</v>
      </c>
      <c r="AJ276">
        <v>112.69461077844301</v>
      </c>
      <c r="AK276" t="str">
        <f>IF(AND(Table2[[#This Row],[20D EMA]]&gt;Table2[[#This Row],[50D EMA]],Table2[[#This Row],[50D EMA]]&gt;Table2[[#This Row],[200D EMA]]),"Uptrend","Downtrend/NoTrend")</f>
        <v>Downtrend/NoTrend</v>
      </c>
      <c r="AL276">
        <v>-0.1</v>
      </c>
      <c r="AM276" t="s">
        <v>10438</v>
      </c>
      <c r="AN276">
        <v>-0.95</v>
      </c>
      <c r="AO276" t="s">
        <v>10438</v>
      </c>
      <c r="AP276">
        <v>0.124629690894991</v>
      </c>
      <c r="AQ276">
        <f>(Table2[[#This Row],[Sharpe Ratio]]-AVERAGE(Table2[Sharpe Ratio]))/_xlfn.STDEV.P(Table2[Sharpe Ratio])</f>
        <v>0.69639763006176758</v>
      </c>
      <c r="AR2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6">
        <f>_xlfn.RANK.AVG(Table2[[#This Row],[1Y Return vs Nifty Z-Score]],Table2[1Y Return vs Nifty Z-Score])</f>
        <v>248</v>
      </c>
      <c r="AT276">
        <f>_xlfn.RANK.AVG(Table2[[#This Row],[6M Return vs Nifty Z-Score]],Table2[6M Return vs Nifty Z-Score])</f>
        <v>449</v>
      </c>
      <c r="AU276">
        <f>_xlfn.RANK.AVG(Table2[[#This Row],[Sharpe Ratio Z-Score]],Table2[Sharpe Ratio Z-Score])</f>
        <v>180</v>
      </c>
      <c r="AV276">
        <f>(Table2[[#This Row],[Rank 1Y]]+Table2[[#This Row],[Rank 6M]]+Table2[[#This Row],[Rank Sharpe]])/3</f>
        <v>292.33333333333331</v>
      </c>
    </row>
    <row r="277" spans="1:48" x14ac:dyDescent="0.3">
      <c r="A277" t="s">
        <v>597</v>
      </c>
      <c r="B277" t="s">
        <v>598</v>
      </c>
      <c r="C277" t="s">
        <v>10403</v>
      </c>
      <c r="D277" t="s">
        <v>171</v>
      </c>
      <c r="E277">
        <v>33799.534776160901</v>
      </c>
      <c r="F277">
        <v>180.24</v>
      </c>
      <c r="G277">
        <v>61.4442263214655</v>
      </c>
      <c r="H277">
        <f>(Table2[[#This Row],[1Y Return vs Nifty]]-AVERAGE(Table2[1Y Return vs Nifty]))/_xlfn.STDEV.P(Table2[1Y Return vs Nifty])</f>
        <v>0.60640108513499813</v>
      </c>
      <c r="I277">
        <v>2.9109261392033701</v>
      </c>
      <c r="J277">
        <f>(Table2[[#This Row],[1M Return vs Nifty]]-AVERAGE(Table2[1M Return vs Nifty]))/_xlfn.STDEV.P(Table2[1M Return vs Nifty])</f>
        <v>0.58664560904273944</v>
      </c>
      <c r="K277">
        <v>1.2684812041318101</v>
      </c>
      <c r="L277">
        <f>(Table2[[#This Row],[6M Return vs Nifty]]-AVERAGE(Table2[6M Return vs Nifty]))/_xlfn.STDEV.P(Table2[6M Return vs Nifty])</f>
        <v>-0.36109900834303077</v>
      </c>
      <c r="M277">
        <v>-1.9479555627587399</v>
      </c>
      <c r="N277">
        <f>(Table2[[#This Row],[1W Return vs Nifty]]-AVERAGE(Table2[1W Return vs Nifty]))/_xlfn.STDEV.P(Table2[1W Return vs Nifty])</f>
        <v>0.19061482223003573</v>
      </c>
      <c r="O277">
        <v>180.47</v>
      </c>
      <c r="P277">
        <v>181.01791193903</v>
      </c>
      <c r="Q277">
        <v>164.022432215083</v>
      </c>
      <c r="R277">
        <v>56.752960086712903</v>
      </c>
      <c r="S277" s="2">
        <f>(Table2[[#This Row],[Close Price]]-Table2[[#This Row],[20D EMA]])/Table2[[#This Row],[20D EMA]]</f>
        <v>-1.2744500470991843E-3</v>
      </c>
      <c r="T277" s="2">
        <f>(Table2[[#This Row],[Close Price]]-Table2[[#This Row],[50D EMA]])/Table2[[#This Row],[50D EMA]]</f>
        <v>-4.2974307387437186E-3</v>
      </c>
      <c r="U277" s="2">
        <f>(Table2[[#This Row],[Close Price]]-Table2[[#This Row],[200D EMA]])/Table2[[#This Row],[200D EMA]]</f>
        <v>9.8874084269466714E-2</v>
      </c>
      <c r="V277">
        <v>0.83698987403492098</v>
      </c>
      <c r="W277">
        <v>179.83</v>
      </c>
      <c r="X277">
        <v>183.54</v>
      </c>
      <c r="Y277">
        <v>179.83</v>
      </c>
      <c r="Z277">
        <v>183.54</v>
      </c>
      <c r="AA277">
        <v>168.02</v>
      </c>
      <c r="AB277">
        <v>191.49</v>
      </c>
      <c r="AC277" s="2">
        <f>(Table2[[#This Row],[Close Price]]/Table2[[#This Row],[Day Low]])-1</f>
        <v>2.279931045987782E-3</v>
      </c>
      <c r="AD277" s="2">
        <f>(Table2[[#This Row],[Day High]]/Table2[[#This Row],[Close Price]])-1</f>
        <v>1.8308921438082493E-2</v>
      </c>
      <c r="AE277" s="2">
        <f>(Table2[[#This Row],[Close Price]]/Table2[[#This Row],[Current Week Low]])-1</f>
        <v>2.279931045987782E-3</v>
      </c>
      <c r="AF277" s="2">
        <f>(Table2[[#This Row],[Current Week High]]/Table2[[#This Row],[Close Price]])-1</f>
        <v>1.8308921438082493E-2</v>
      </c>
      <c r="AG277" s="2">
        <f>(Table2[[#This Row],[Close Price]]/Table2[[#This Row],[Current Month Low]])-1</f>
        <v>7.2729436971789019E-2</v>
      </c>
      <c r="AH277" s="2">
        <f>(Table2[[#This Row],[Current Month High]]/Table2[[#This Row],[Close Price]])-1</f>
        <v>6.2416777629827003E-2</v>
      </c>
      <c r="AI277">
        <v>15.9565024411895</v>
      </c>
      <c r="AJ277">
        <v>103.431151241534</v>
      </c>
      <c r="AK277" t="str">
        <f>IF(AND(Table2[[#This Row],[20D EMA]]&gt;Table2[[#This Row],[50D EMA]],Table2[[#This Row],[50D EMA]]&gt;Table2[[#This Row],[200D EMA]]),"Uptrend","Downtrend/NoTrend")</f>
        <v>Downtrend/NoTrend</v>
      </c>
      <c r="AL277">
        <v>-0.03</v>
      </c>
      <c r="AM277" t="s">
        <v>10438</v>
      </c>
      <c r="AN277">
        <v>2.2400000000000002</v>
      </c>
      <c r="AO277" t="s">
        <v>10439</v>
      </c>
      <c r="AP277">
        <v>8.1068541787259002E-2</v>
      </c>
      <c r="AQ277">
        <f>(Table2[[#This Row],[Sharpe Ratio]]-AVERAGE(Table2[Sharpe Ratio]))/_xlfn.STDEV.P(Table2[Sharpe Ratio])</f>
        <v>0.192142539666424</v>
      </c>
      <c r="AR2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7">
        <f>_xlfn.RANK.AVG(Table2[[#This Row],[1Y Return vs Nifty Z-Score]],Table2[1Y Return vs Nifty Z-Score])</f>
        <v>148</v>
      </c>
      <c r="AT277">
        <f>_xlfn.RANK.AVG(Table2[[#This Row],[6M Return vs Nifty Z-Score]],Table2[6M Return vs Nifty Z-Score])</f>
        <v>433</v>
      </c>
      <c r="AU277">
        <f>_xlfn.RANK.AVG(Table2[[#This Row],[Sharpe Ratio Z-Score]],Table2[Sharpe Ratio Z-Score])</f>
        <v>299</v>
      </c>
      <c r="AV277">
        <f>(Table2[[#This Row],[Rank 1Y]]+Table2[[#This Row],[Rank 6M]]+Table2[[#This Row],[Rank Sharpe]])/3</f>
        <v>293.33333333333331</v>
      </c>
    </row>
    <row r="278" spans="1:48" x14ac:dyDescent="0.3">
      <c r="A278" t="s">
        <v>912</v>
      </c>
      <c r="B278" t="s">
        <v>913</v>
      </c>
      <c r="C278" t="s">
        <v>10399</v>
      </c>
      <c r="D278" t="s">
        <v>54</v>
      </c>
      <c r="E278">
        <v>17182.375</v>
      </c>
      <c r="F278">
        <v>6748.1</v>
      </c>
      <c r="G278">
        <v>15.075566442732599</v>
      </c>
      <c r="H278">
        <f>(Table2[[#This Row],[1Y Return vs Nifty]]-AVERAGE(Table2[1Y Return vs Nifty]))/_xlfn.STDEV.P(Table2[1Y Return vs Nifty])</f>
        <v>-0.15156019290175837</v>
      </c>
      <c r="I278">
        <v>-3.1296892532760401</v>
      </c>
      <c r="J278">
        <f>(Table2[[#This Row],[1M Return vs Nifty]]-AVERAGE(Table2[1M Return vs Nifty]))/_xlfn.STDEV.P(Table2[1M Return vs Nifty])</f>
        <v>3.2611842358521766E-3</v>
      </c>
      <c r="K278">
        <v>15.377519553156899</v>
      </c>
      <c r="L278">
        <f>(Table2[[#This Row],[6M Return vs Nifty]]-AVERAGE(Table2[6M Return vs Nifty]))/_xlfn.STDEV.P(Table2[6M Return vs Nifty])</f>
        <v>6.4355936422062276E-2</v>
      </c>
      <c r="M278">
        <v>-1.03970871600871</v>
      </c>
      <c r="N278">
        <f>(Table2[[#This Row],[1W Return vs Nifty]]-AVERAGE(Table2[1W Return vs Nifty]))/_xlfn.STDEV.P(Table2[1W Return vs Nifty])</f>
        <v>0.36439170412004285</v>
      </c>
      <c r="O278">
        <v>6777.23</v>
      </c>
      <c r="P278">
        <v>6701.2182105394604</v>
      </c>
      <c r="Q278">
        <v>5962.8154710357903</v>
      </c>
      <c r="R278">
        <v>60.068581422684098</v>
      </c>
      <c r="S278" s="2">
        <f>(Table2[[#This Row],[Close Price]]-Table2[[#This Row],[20D EMA]])/Table2[[#This Row],[20D EMA]]</f>
        <v>-4.298216232885589E-3</v>
      </c>
      <c r="T278" s="2">
        <f>(Table2[[#This Row],[Close Price]]-Table2[[#This Row],[50D EMA]])/Table2[[#This Row],[50D EMA]]</f>
        <v>6.9960099772315692E-3</v>
      </c>
      <c r="U278" s="2">
        <f>(Table2[[#This Row],[Close Price]]-Table2[[#This Row],[200D EMA]])/Table2[[#This Row],[200D EMA]]</f>
        <v>0.13169693625078752</v>
      </c>
      <c r="V278">
        <v>0.330575387967872</v>
      </c>
      <c r="W278">
        <v>6721.8</v>
      </c>
      <c r="X278">
        <v>6974.95</v>
      </c>
      <c r="Y278">
        <v>6721.8</v>
      </c>
      <c r="Z278">
        <v>6974.95</v>
      </c>
      <c r="AA278">
        <v>6367.55</v>
      </c>
      <c r="AB278">
        <v>7309.9</v>
      </c>
      <c r="AC278" s="2">
        <f>(Table2[[#This Row],[Close Price]]/Table2[[#This Row],[Day Low]])-1</f>
        <v>3.9126424469635435E-3</v>
      </c>
      <c r="AD278" s="2">
        <f>(Table2[[#This Row],[Day High]]/Table2[[#This Row],[Close Price]])-1</f>
        <v>3.3616869933759119E-2</v>
      </c>
      <c r="AE278" s="2">
        <f>(Table2[[#This Row],[Close Price]]/Table2[[#This Row],[Current Week Low]])-1</f>
        <v>3.9126424469635435E-3</v>
      </c>
      <c r="AF278" s="2">
        <f>(Table2[[#This Row],[Current Week High]]/Table2[[#This Row],[Close Price]])-1</f>
        <v>3.3616869933759119E-2</v>
      </c>
      <c r="AG278" s="2">
        <f>(Table2[[#This Row],[Close Price]]/Table2[[#This Row],[Current Month Low]])-1</f>
        <v>5.9763959450652271E-2</v>
      </c>
      <c r="AH278" s="2">
        <f>(Table2[[#This Row],[Current Month High]]/Table2[[#This Row],[Close Price]])-1</f>
        <v>8.3253063825373008E-2</v>
      </c>
      <c r="AI278">
        <v>12.2123264326254</v>
      </c>
      <c r="AJ278">
        <v>56.532127116678197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-0.17</v>
      </c>
      <c r="AM278" t="s">
        <v>10438</v>
      </c>
      <c r="AN278">
        <v>-2.0499999999999998</v>
      </c>
      <c r="AO278" t="s">
        <v>10438</v>
      </c>
      <c r="AP278">
        <v>9.4244361093494003E-2</v>
      </c>
      <c r="AQ278">
        <f>(Table2[[#This Row],[Sharpe Ratio]]-AVERAGE(Table2[Sharpe Ratio]))/_xlfn.STDEV.P(Table2[Sharpe Ratio])</f>
        <v>0.34466317081109127</v>
      </c>
      <c r="AR2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0.62511180268729016</v>
      </c>
      <c r="AS278">
        <f>_xlfn.RANK.AVG(Table2[[#This Row],[1Y Return vs Nifty Z-Score]],Table2[1Y Return vs Nifty Z-Score])</f>
        <v>343</v>
      </c>
      <c r="AT278">
        <f>_xlfn.RANK.AVG(Table2[[#This Row],[6M Return vs Nifty Z-Score]],Table2[6M Return vs Nifty Z-Score])</f>
        <v>293</v>
      </c>
      <c r="AU278">
        <f>_xlfn.RANK.AVG(Table2[[#This Row],[Sharpe Ratio Z-Score]],Table2[Sharpe Ratio Z-Score])</f>
        <v>257</v>
      </c>
      <c r="AV278">
        <f>(Table2[[#This Row],[Rank 1Y]]+Table2[[#This Row],[Rank 6M]]+Table2[[#This Row],[Rank Sharpe]])/3</f>
        <v>297.66666666666669</v>
      </c>
    </row>
    <row r="279" spans="1:48" x14ac:dyDescent="0.3">
      <c r="A279" t="s">
        <v>1707</v>
      </c>
      <c r="B279" t="s">
        <v>1708</v>
      </c>
      <c r="C279" t="s">
        <v>10397</v>
      </c>
      <c r="D279" t="s">
        <v>1001</v>
      </c>
      <c r="E279">
        <v>4940.3211153660004</v>
      </c>
      <c r="F279">
        <v>39.14</v>
      </c>
      <c r="G279">
        <v>13.930174968751301</v>
      </c>
      <c r="H279">
        <f>(Table2[[#This Row],[1Y Return vs Nifty]]-AVERAGE(Table2[1Y Return vs Nifty]))/_xlfn.STDEV.P(Table2[1Y Return vs Nifty])</f>
        <v>-0.17028323531320089</v>
      </c>
      <c r="I279">
        <v>-12.609279466433</v>
      </c>
      <c r="J279">
        <f>(Table2[[#This Row],[1M Return vs Nifty]]-AVERAGE(Table2[1M Return vs Nifty]))/_xlfn.STDEV.P(Table2[1M Return vs Nifty])</f>
        <v>-0.91224906175543352</v>
      </c>
      <c r="K279">
        <v>16.882482019419399</v>
      </c>
      <c r="L279">
        <f>(Table2[[#This Row],[6M Return vs Nifty]]-AVERAGE(Table2[6M Return vs Nifty]))/_xlfn.STDEV.P(Table2[6M Return vs Nifty])</f>
        <v>0.10973774821659137</v>
      </c>
      <c r="M279">
        <v>-3.7882297885986702</v>
      </c>
      <c r="N279">
        <f>(Table2[[#This Row],[1W Return vs Nifty]]-AVERAGE(Table2[1W Return vs Nifty]))/_xlfn.STDEV.P(Table2[1W Return vs Nifty])</f>
        <v>-0.16148892350091448</v>
      </c>
      <c r="O279">
        <v>38.770000000000003</v>
      </c>
      <c r="P279">
        <v>39.735797429484101</v>
      </c>
      <c r="Q279">
        <v>35.0706836440758</v>
      </c>
      <c r="R279">
        <v>45.035290329078897</v>
      </c>
      <c r="S279" s="2">
        <f>(Table2[[#This Row],[Close Price]]-Table2[[#This Row],[20D EMA]])/Table2[[#This Row],[20D EMA]]</f>
        <v>9.5434614392570904E-3</v>
      </c>
      <c r="T279" s="2">
        <f>(Table2[[#This Row],[Close Price]]-Table2[[#This Row],[50D EMA]])/Table2[[#This Row],[50D EMA]]</f>
        <v>-1.4993971884958752E-2</v>
      </c>
      <c r="U279" s="2">
        <f>(Table2[[#This Row],[Close Price]]-Table2[[#This Row],[200D EMA]])/Table2[[#This Row],[200D EMA]]</f>
        <v>0.11603185148093333</v>
      </c>
      <c r="V279">
        <v>0.45680891848806798</v>
      </c>
      <c r="W279">
        <v>40.9</v>
      </c>
      <c r="X279">
        <v>38.51</v>
      </c>
      <c r="Y279">
        <v>39.57</v>
      </c>
      <c r="Z279">
        <v>38.51</v>
      </c>
      <c r="AA279">
        <v>39.57</v>
      </c>
      <c r="AB279">
        <v>37.340000000000003</v>
      </c>
      <c r="AC279" s="2">
        <f>(Table2[[#This Row],[Close Price]]/Table2[[#This Row],[Day Low]])-1</f>
        <v>-4.3031784841075726E-2</v>
      </c>
      <c r="AD279" s="2">
        <f>(Table2[[#This Row],[Day High]]/Table2[[#This Row],[Close Price]])-1</f>
        <v>-1.6096065406234095E-2</v>
      </c>
      <c r="AE279" s="2">
        <f>(Table2[[#This Row],[Close Price]]/Table2[[#This Row],[Current Week Low]])-1</f>
        <v>-1.0866818296689451E-2</v>
      </c>
      <c r="AF279" s="2">
        <f>(Table2[[#This Row],[Current Week High]]/Table2[[#This Row],[Close Price]])-1</f>
        <v>-1.6096065406234095E-2</v>
      </c>
      <c r="AG279" s="2">
        <f>(Table2[[#This Row],[Close Price]]/Table2[[#This Row],[Current Month Low]])-1</f>
        <v>-1.0866818296689451E-2</v>
      </c>
      <c r="AH279" s="2">
        <f>(Table2[[#This Row],[Current Month High]]/Table2[[#This Row],[Close Price]])-1</f>
        <v>-4.5988758303525779E-2</v>
      </c>
      <c r="AI279">
        <v>17.7823198773633</v>
      </c>
      <c r="AJ279">
        <v>73.955555555555506</v>
      </c>
      <c r="AK279" t="str">
        <f>IF(AND(Table2[[#This Row],[20D EMA]]&gt;Table2[[#This Row],[50D EMA]],Table2[[#This Row],[50D EMA]]&gt;Table2[[#This Row],[200D EMA]]),"Uptrend","Downtrend/NoTrend")</f>
        <v>Downtrend/NoTrend</v>
      </c>
      <c r="AL279">
        <v>-0.18</v>
      </c>
      <c r="AM279" t="s">
        <v>10438</v>
      </c>
      <c r="AN279">
        <v>-2.2999999999999998</v>
      </c>
      <c r="AO279" t="s">
        <v>10438</v>
      </c>
      <c r="AP279">
        <v>9.0400890866409997E-2</v>
      </c>
      <c r="AQ279">
        <f>(Table2[[#This Row],[Sharpe Ratio]]-AVERAGE(Table2[Sharpe Ratio]))/_xlfn.STDEV.P(Table2[Sharpe Ratio])</f>
        <v>0.30017193340142317</v>
      </c>
      <c r="AR2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9">
        <f>_xlfn.RANK.AVG(Table2[[#This Row],[1Y Return vs Nifty Z-Score]],Table2[1Y Return vs Nifty Z-Score])</f>
        <v>352</v>
      </c>
      <c r="AT279">
        <f>_xlfn.RANK.AVG(Table2[[#This Row],[6M Return vs Nifty Z-Score]],Table2[6M Return vs Nifty Z-Score])</f>
        <v>278</v>
      </c>
      <c r="AU279">
        <f>_xlfn.RANK.AVG(Table2[[#This Row],[Sharpe Ratio Z-Score]],Table2[Sharpe Ratio Z-Score])</f>
        <v>265</v>
      </c>
      <c r="AV279">
        <f>(Table2[[#This Row],[Rank 1Y]]+Table2[[#This Row],[Rank 6M]]+Table2[[#This Row],[Rank Sharpe]])/3</f>
        <v>298.33333333333331</v>
      </c>
    </row>
    <row r="280" spans="1:48" x14ac:dyDescent="0.3">
      <c r="A280" t="s">
        <v>705</v>
      </c>
      <c r="B280" t="s">
        <v>706</v>
      </c>
      <c r="C280" t="s">
        <v>10406</v>
      </c>
      <c r="D280" t="s">
        <v>443</v>
      </c>
      <c r="E280">
        <v>25785.795419999999</v>
      </c>
      <c r="F280">
        <v>3647.7</v>
      </c>
      <c r="G280">
        <v>11.4150950094509</v>
      </c>
      <c r="H280">
        <f>(Table2[[#This Row],[1Y Return vs Nifty]]-AVERAGE(Table2[1Y Return vs Nifty]))/_xlfn.STDEV.P(Table2[1Y Return vs Nifty])</f>
        <v>-0.21139577178291047</v>
      </c>
      <c r="I280">
        <v>-1.44349424701398</v>
      </c>
      <c r="J280">
        <f>(Table2[[#This Row],[1M Return vs Nifty]]-AVERAGE(Table2[1M Return vs Nifty]))/_xlfn.STDEV.P(Table2[1M Return vs Nifty])</f>
        <v>0.16610881480427866</v>
      </c>
      <c r="K280">
        <v>12.8027756018224</v>
      </c>
      <c r="L280">
        <f>(Table2[[#This Row],[6M Return vs Nifty]]-AVERAGE(Table2[6M Return vs Nifty]))/_xlfn.STDEV.P(Table2[6M Return vs Nifty])</f>
        <v>-1.3284900501098365E-2</v>
      </c>
      <c r="M280">
        <v>-5.6602795623079798</v>
      </c>
      <c r="N280">
        <f>(Table2[[#This Row],[1W Return vs Nifty]]-AVERAGE(Table2[1W Return vs Nifty]))/_xlfn.STDEV.P(Table2[1W Return vs Nifty])</f>
        <v>-0.51967235522124766</v>
      </c>
      <c r="O280">
        <v>3713.59</v>
      </c>
      <c r="P280">
        <v>3638.8111637454899</v>
      </c>
      <c r="Q280">
        <v>3318.2967019001799</v>
      </c>
      <c r="R280">
        <v>35.953406800401801</v>
      </c>
      <c r="S280" s="2">
        <f>(Table2[[#This Row],[Close Price]]-Table2[[#This Row],[20D EMA]])/Table2[[#This Row],[20D EMA]]</f>
        <v>-1.7742938773531898E-2</v>
      </c>
      <c r="T280" s="2">
        <f>(Table2[[#This Row],[Close Price]]-Table2[[#This Row],[50D EMA]])/Table2[[#This Row],[50D EMA]]</f>
        <v>2.442785804075765E-3</v>
      </c>
      <c r="U280" s="2">
        <f>(Table2[[#This Row],[Close Price]]-Table2[[#This Row],[200D EMA]])/Table2[[#This Row],[200D EMA]]</f>
        <v>9.9268789891871753E-2</v>
      </c>
      <c r="V280">
        <v>1.15970854267252</v>
      </c>
      <c r="W280">
        <v>3619.5</v>
      </c>
      <c r="X280">
        <v>3712.25</v>
      </c>
      <c r="Y280">
        <v>3619.5</v>
      </c>
      <c r="Z280">
        <v>3712.25</v>
      </c>
      <c r="AA280">
        <v>3619.5</v>
      </c>
      <c r="AB280">
        <v>3978.5</v>
      </c>
      <c r="AC280" s="2">
        <f>(Table2[[#This Row],[Close Price]]/Table2[[#This Row],[Day Low]])-1</f>
        <v>7.7911313717364816E-3</v>
      </c>
      <c r="AD280" s="2">
        <f>(Table2[[#This Row],[Day High]]/Table2[[#This Row],[Close Price]])-1</f>
        <v>1.769608246292198E-2</v>
      </c>
      <c r="AE280" s="2">
        <f>(Table2[[#This Row],[Close Price]]/Table2[[#This Row],[Current Week Low]])-1</f>
        <v>7.7911313717364816E-3</v>
      </c>
      <c r="AF280" s="2">
        <f>(Table2[[#This Row],[Current Week High]]/Table2[[#This Row],[Close Price]])-1</f>
        <v>1.769608246292198E-2</v>
      </c>
      <c r="AG280" s="2">
        <f>(Table2[[#This Row],[Close Price]]/Table2[[#This Row],[Current Month Low]])-1</f>
        <v>7.7911313717364816E-3</v>
      </c>
      <c r="AH280" s="2">
        <f>(Table2[[#This Row],[Current Month High]]/Table2[[#This Row],[Close Price]])-1</f>
        <v>9.0687282397126978E-2</v>
      </c>
      <c r="AI280">
        <v>9.0687282397126907</v>
      </c>
      <c r="AJ280">
        <v>45.318008883931199</v>
      </c>
      <c r="AK280" t="str">
        <f>IF(AND(Table2[[#This Row],[20D EMA]]&gt;Table2[[#This Row],[50D EMA]],Table2[[#This Row],[50D EMA]]&gt;Table2[[#This Row],[200D EMA]]),"Uptrend","Downtrend/NoTrend")</f>
        <v>Uptrend</v>
      </c>
      <c r="AL280">
        <v>0.06</v>
      </c>
      <c r="AM280" t="s">
        <v>10439</v>
      </c>
      <c r="AN280">
        <v>-1.85</v>
      </c>
      <c r="AO280" t="s">
        <v>10438</v>
      </c>
      <c r="AP280">
        <v>0.11029668637036701</v>
      </c>
      <c r="AQ280">
        <f>(Table2[[#This Row],[Sharpe Ratio]]-AVERAGE(Table2[Sharpe Ratio]))/_xlfn.STDEV.P(Table2[Sharpe Ratio])</f>
        <v>0.53048165584523166</v>
      </c>
      <c r="AR2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-4.7762556855746208E-2</v>
      </c>
      <c r="AS280">
        <f>_xlfn.RANK.AVG(Table2[[#This Row],[1Y Return vs Nifty Z-Score]],Table2[1Y Return vs Nifty Z-Score])</f>
        <v>365</v>
      </c>
      <c r="AT280">
        <f>_xlfn.RANK.AVG(Table2[[#This Row],[6M Return vs Nifty Z-Score]],Table2[6M Return vs Nifty Z-Score])</f>
        <v>323</v>
      </c>
      <c r="AU280">
        <f>_xlfn.RANK.AVG(Table2[[#This Row],[Sharpe Ratio Z-Score]],Table2[Sharpe Ratio Z-Score])</f>
        <v>208</v>
      </c>
      <c r="AV280">
        <f>(Table2[[#This Row],[Rank 1Y]]+Table2[[#This Row],[Rank 6M]]+Table2[[#This Row],[Rank Sharpe]])/3</f>
        <v>298.66666666666669</v>
      </c>
    </row>
    <row r="281" spans="1:48" x14ac:dyDescent="0.3">
      <c r="A281" t="s">
        <v>375</v>
      </c>
      <c r="B281" t="s">
        <v>376</v>
      </c>
      <c r="C281" t="s">
        <v>10407</v>
      </c>
      <c r="D281" t="s">
        <v>132</v>
      </c>
      <c r="E281">
        <v>67515.481377345001</v>
      </c>
      <c r="F281">
        <v>1899.65</v>
      </c>
      <c r="G281">
        <v>35.623312713490499</v>
      </c>
      <c r="H281">
        <f>(Table2[[#This Row],[1Y Return vs Nifty]]-AVERAGE(Table2[1Y Return vs Nifty]))/_xlfn.STDEV.P(Table2[1Y Return vs Nifty])</f>
        <v>0.18432175979840776</v>
      </c>
      <c r="I281">
        <v>2.3859671765661399</v>
      </c>
      <c r="J281">
        <f>(Table2[[#This Row],[1M Return vs Nifty]]-AVERAGE(Table2[1M Return vs Nifty]))/_xlfn.STDEV.P(Table2[1M Return vs Nifty])</f>
        <v>0.53594665495163363</v>
      </c>
      <c r="K281">
        <v>9.6741100580418404</v>
      </c>
      <c r="L281">
        <f>(Table2[[#This Row],[6M Return vs Nifty]]-AVERAGE(Table2[6M Return vs Nifty]))/_xlfn.STDEV.P(Table2[6M Return vs Nifty])</f>
        <v>-0.107629121077236</v>
      </c>
      <c r="M281">
        <v>-0.38663319039584698</v>
      </c>
      <c r="N281">
        <f>(Table2[[#This Row],[1W Return vs Nifty]]-AVERAGE(Table2[1W Return vs Nifty]))/_xlfn.STDEV.P(Table2[1W Return vs Nifty])</f>
        <v>0.489346091669836</v>
      </c>
      <c r="O281">
        <v>1797.94</v>
      </c>
      <c r="P281">
        <v>1771.87822652152</v>
      </c>
      <c r="Q281">
        <v>1594.1126216815001</v>
      </c>
      <c r="R281">
        <v>74.214050466281407</v>
      </c>
      <c r="S281" s="2">
        <f>(Table2[[#This Row],[Close Price]]-Table2[[#This Row],[20D EMA]])/Table2[[#This Row],[20D EMA]]</f>
        <v>5.6570297117812626E-2</v>
      </c>
      <c r="T281" s="2">
        <f>(Table2[[#This Row],[Close Price]]-Table2[[#This Row],[50D EMA]])/Table2[[#This Row],[50D EMA]]</f>
        <v>7.2110922503583391E-2</v>
      </c>
      <c r="U281" s="2">
        <f>(Table2[[#This Row],[Close Price]]-Table2[[#This Row],[200D EMA]])/Table2[[#This Row],[200D EMA]]</f>
        <v>0.19166611829232832</v>
      </c>
      <c r="V281">
        <v>0.84332139892792801</v>
      </c>
      <c r="W281">
        <v>1846.15</v>
      </c>
      <c r="X281">
        <v>1914</v>
      </c>
      <c r="Y281">
        <v>1846.15</v>
      </c>
      <c r="Z281">
        <v>1914</v>
      </c>
      <c r="AA281">
        <v>1719.05</v>
      </c>
      <c r="AB281">
        <v>1914</v>
      </c>
      <c r="AC281" s="2">
        <f>(Table2[[#This Row],[Close Price]]/Table2[[#This Row],[Day Low]])-1</f>
        <v>2.8979227040056399E-2</v>
      </c>
      <c r="AD281" s="2">
        <f>(Table2[[#This Row],[Day High]]/Table2[[#This Row],[Close Price]])-1</f>
        <v>7.554023109520136E-3</v>
      </c>
      <c r="AE281" s="2">
        <f>(Table2[[#This Row],[Close Price]]/Table2[[#This Row],[Current Week Low]])-1</f>
        <v>2.8979227040056399E-2</v>
      </c>
      <c r="AF281" s="2">
        <f>(Table2[[#This Row],[Current Week High]]/Table2[[#This Row],[Close Price]])-1</f>
        <v>7.554023109520136E-3</v>
      </c>
      <c r="AG281" s="2">
        <f>(Table2[[#This Row],[Close Price]]/Table2[[#This Row],[Current Month Low]])-1</f>
        <v>0.10505802623542082</v>
      </c>
      <c r="AH281" s="2">
        <f>(Table2[[#This Row],[Current Month High]]/Table2[[#This Row],[Close Price]])-1</f>
        <v>7.554023109520136E-3</v>
      </c>
      <c r="AI281">
        <v>2.8110441397099302</v>
      </c>
      <c r="AJ281">
        <v>80.729711730567999</v>
      </c>
      <c r="AK281" t="str">
        <f>IF(AND(Table2[[#This Row],[20D EMA]]&gt;Table2[[#This Row],[50D EMA]],Table2[[#This Row],[50D EMA]]&gt;Table2[[#This Row],[200D EMA]]),"Uptrend","Downtrend/NoTrend")</f>
        <v>Uptrend</v>
      </c>
      <c r="AL281">
        <v>0.05</v>
      </c>
      <c r="AM281" t="s">
        <v>10439</v>
      </c>
      <c r="AN281">
        <v>6.1</v>
      </c>
      <c r="AO281" t="s">
        <v>10439</v>
      </c>
      <c r="AP281">
        <v>8.1293017084281993E-2</v>
      </c>
      <c r="AQ281">
        <f>(Table2[[#This Row],[Sharpe Ratio]]-AVERAGE(Table2[Sharpe Ratio]))/_xlfn.STDEV.P(Table2[Sharpe Ratio])</f>
        <v>0.19474102050337141</v>
      </c>
      <c r="AR2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1.2967264058460128</v>
      </c>
      <c r="AS281">
        <f>_xlfn.RANK.AVG(Table2[[#This Row],[1Y Return vs Nifty Z-Score]],Table2[1Y Return vs Nifty Z-Score])</f>
        <v>252</v>
      </c>
      <c r="AT281">
        <f>_xlfn.RANK.AVG(Table2[[#This Row],[6M Return vs Nifty Z-Score]],Table2[6M Return vs Nifty Z-Score])</f>
        <v>347</v>
      </c>
      <c r="AU281">
        <f>_xlfn.RANK.AVG(Table2[[#This Row],[Sharpe Ratio Z-Score]],Table2[Sharpe Ratio Z-Score])</f>
        <v>298</v>
      </c>
      <c r="AV281">
        <f>(Table2[[#This Row],[Rank 1Y]]+Table2[[#This Row],[Rank 6M]]+Table2[[#This Row],[Rank Sharpe]])/3</f>
        <v>299</v>
      </c>
    </row>
    <row r="282" spans="1:48" x14ac:dyDescent="0.3">
      <c r="A282" t="s">
        <v>1813</v>
      </c>
      <c r="B282" t="s">
        <v>1814</v>
      </c>
      <c r="C282" t="s">
        <v>10399</v>
      </c>
      <c r="D282" t="s">
        <v>54</v>
      </c>
      <c r="E282">
        <v>4321.6000572800003</v>
      </c>
      <c r="F282">
        <v>179.09</v>
      </c>
      <c r="G282">
        <v>61.454718690191598</v>
      </c>
      <c r="H282">
        <f>(Table2[[#This Row],[1Y Return vs Nifty]]-AVERAGE(Table2[1Y Return vs Nifty]))/_xlfn.STDEV.P(Table2[1Y Return vs Nifty])</f>
        <v>0.60657259773057592</v>
      </c>
      <c r="I282">
        <v>-0.79435412505672698</v>
      </c>
      <c r="J282">
        <f>(Table2[[#This Row],[1M Return vs Nifty]]-AVERAGE(Table2[1M Return vs Nifty]))/_xlfn.STDEV.P(Table2[1M Return vs Nifty])</f>
        <v>0.22880081091093124</v>
      </c>
      <c r="K282">
        <v>40.469557275669899</v>
      </c>
      <c r="L282">
        <f>(Table2[[#This Row],[6M Return vs Nifty]]-AVERAGE(Table2[6M Return vs Nifty]))/_xlfn.STDEV.P(Table2[6M Return vs Nifty])</f>
        <v>0.82100080896314942</v>
      </c>
      <c r="M282">
        <v>-6.3114453503562702</v>
      </c>
      <c r="N282">
        <f>(Table2[[#This Row],[1W Return vs Nifty]]-AVERAGE(Table2[1W Return vs Nifty]))/_xlfn.STDEV.P(Table2[1W Return vs Nifty])</f>
        <v>-0.64426134845077732</v>
      </c>
      <c r="O282">
        <v>176.33</v>
      </c>
      <c r="P282">
        <v>158.39271198902901</v>
      </c>
      <c r="Q282">
        <v>133.13020948193099</v>
      </c>
      <c r="R282">
        <v>50.432388895650099</v>
      </c>
      <c r="S282" s="2">
        <f>(Table2[[#This Row],[Close Price]]-Table2[[#This Row],[20D EMA]])/Table2[[#This Row],[20D EMA]]</f>
        <v>1.5652469800941364E-2</v>
      </c>
      <c r="T282" s="2">
        <f>(Table2[[#This Row],[Close Price]]-Table2[[#This Row],[50D EMA]])/Table2[[#This Row],[50D EMA]]</f>
        <v>0.130670709220539</v>
      </c>
      <c r="U282" s="2">
        <f>(Table2[[#This Row],[Close Price]]-Table2[[#This Row],[200D EMA]])/Table2[[#This Row],[200D EMA]]</f>
        <v>0.3452243536378336</v>
      </c>
      <c r="V282">
        <v>0.94159935397919403</v>
      </c>
      <c r="W282">
        <v>180.5</v>
      </c>
      <c r="X282">
        <v>174.01</v>
      </c>
      <c r="Y282">
        <v>181</v>
      </c>
      <c r="Z282">
        <v>174.01</v>
      </c>
      <c r="AA282">
        <v>181</v>
      </c>
      <c r="AB282">
        <v>160.75</v>
      </c>
      <c r="AC282" s="2">
        <f>(Table2[[#This Row],[Close Price]]/Table2[[#This Row],[Day Low]])-1</f>
        <v>-7.8116343490304274E-3</v>
      </c>
      <c r="AD282" s="2">
        <f>(Table2[[#This Row],[Day High]]/Table2[[#This Row],[Close Price]])-1</f>
        <v>-2.8365626221453E-2</v>
      </c>
      <c r="AE282" s="2">
        <f>(Table2[[#This Row],[Close Price]]/Table2[[#This Row],[Current Week Low]])-1</f>
        <v>-1.0552486187845322E-2</v>
      </c>
      <c r="AF282" s="2">
        <f>(Table2[[#This Row],[Current Week High]]/Table2[[#This Row],[Close Price]])-1</f>
        <v>-2.8365626221453E-2</v>
      </c>
      <c r="AG282" s="2">
        <f>(Table2[[#This Row],[Close Price]]/Table2[[#This Row],[Current Month Low]])-1</f>
        <v>-1.0552486187845322E-2</v>
      </c>
      <c r="AH282" s="2">
        <f>(Table2[[#This Row],[Current Month High]]/Table2[[#This Row],[Close Price]])-1</f>
        <v>-0.10240661120107208</v>
      </c>
      <c r="AI282">
        <v>3.1325032106761901</v>
      </c>
      <c r="AJ282">
        <v>102.59049773755601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0.17</v>
      </c>
      <c r="AM282" t="s">
        <v>10439</v>
      </c>
      <c r="AN282">
        <v>1.66</v>
      </c>
      <c r="AO282" t="s">
        <v>10439</v>
      </c>
      <c r="AP282">
        <v>-2.2137551474028998E-2</v>
      </c>
      <c r="AQ282">
        <f>(Table2[[#This Row],[Sharpe Ratio]]-AVERAGE(Table2[Sharpe Ratio]))/_xlfn.STDEV.P(Table2[Sharpe Ratio])</f>
        <v>-1.0025504138668813</v>
      </c>
      <c r="AR2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9.5624552869979507E-3</v>
      </c>
      <c r="AS282">
        <f>_xlfn.RANK.AVG(Table2[[#This Row],[1Y Return vs Nifty Z-Score]],Table2[1Y Return vs Nifty Z-Score])</f>
        <v>147</v>
      </c>
      <c r="AT282">
        <f>_xlfn.RANK.AVG(Table2[[#This Row],[6M Return vs Nifty Z-Score]],Table2[6M Return vs Nifty Z-Score])</f>
        <v>124</v>
      </c>
      <c r="AU282">
        <f>_xlfn.RANK.AVG(Table2[[#This Row],[Sharpe Ratio Z-Score]],Table2[Sharpe Ratio Z-Score])</f>
        <v>630</v>
      </c>
      <c r="AV282">
        <f>(Table2[[#This Row],[Rank 1Y]]+Table2[[#This Row],[Rank 6M]]+Table2[[#This Row],[Rank Sharpe]])/3</f>
        <v>300.33333333333331</v>
      </c>
    </row>
    <row r="283" spans="1:48" x14ac:dyDescent="0.3">
      <c r="A283" t="s">
        <v>270</v>
      </c>
      <c r="B283" t="s">
        <v>271</v>
      </c>
      <c r="C283" t="s">
        <v>10403</v>
      </c>
      <c r="D283" t="s">
        <v>125</v>
      </c>
      <c r="E283">
        <v>102129.014452919</v>
      </c>
      <c r="F283">
        <v>1021.35</v>
      </c>
      <c r="G283">
        <v>15.071920012713299</v>
      </c>
      <c r="H283">
        <f>(Table2[[#This Row],[1Y Return vs Nifty]]-AVERAGE(Table2[1Y Return vs Nifty]))/_xlfn.STDEV.P(Table2[1Y Return vs Nifty])</f>
        <v>-0.15161979895388342</v>
      </c>
      <c r="I283">
        <v>-2.4276471982217201E-2</v>
      </c>
      <c r="J283">
        <f>(Table2[[#This Row],[1M Return vs Nifty]]-AVERAGE(Table2[1M Return vs Nifty]))/_xlfn.STDEV.P(Table2[1M Return vs Nifty])</f>
        <v>0.30317258919941986</v>
      </c>
      <c r="K283">
        <v>4.60740885632333</v>
      </c>
      <c r="L283">
        <f>(Table2[[#This Row],[6M Return vs Nifty]]-AVERAGE(Table2[6M Return vs Nifty]))/_xlfn.STDEV.P(Table2[6M Return vs Nifty])</f>
        <v>-0.26041438018508523</v>
      </c>
      <c r="M283">
        <v>-4.7551876000686697</v>
      </c>
      <c r="N283">
        <f>(Table2[[#This Row],[1W Return vs Nifty]]-AVERAGE(Table2[1W Return vs Nifty]))/_xlfn.STDEV.P(Table2[1W Return vs Nifty])</f>
        <v>-0.34649910437599202</v>
      </c>
      <c r="O283">
        <v>993.35</v>
      </c>
      <c r="P283">
        <v>981.40405791702506</v>
      </c>
      <c r="Q283">
        <v>897.63401089236402</v>
      </c>
      <c r="R283">
        <v>55.608901484973302</v>
      </c>
      <c r="S283" s="2">
        <f>(Table2[[#This Row],[Close Price]]-Table2[[#This Row],[20D EMA]])/Table2[[#This Row],[20D EMA]]</f>
        <v>2.81874465193537E-2</v>
      </c>
      <c r="T283" s="2">
        <f>(Table2[[#This Row],[Close Price]]-Table2[[#This Row],[50D EMA]])/Table2[[#This Row],[50D EMA]]</f>
        <v>4.0702849922750452E-2</v>
      </c>
      <c r="U283" s="2">
        <f>(Table2[[#This Row],[Close Price]]-Table2[[#This Row],[200D EMA]])/Table2[[#This Row],[200D EMA]]</f>
        <v>0.13782453383717752</v>
      </c>
      <c r="V283">
        <v>1.2339340894617199</v>
      </c>
      <c r="W283">
        <v>1008.6</v>
      </c>
      <c r="X283">
        <v>1024</v>
      </c>
      <c r="Y283">
        <v>1008.6</v>
      </c>
      <c r="Z283">
        <v>1024</v>
      </c>
      <c r="AA283">
        <v>929.05</v>
      </c>
      <c r="AB283">
        <v>1073.7</v>
      </c>
      <c r="AC283" s="2">
        <f>(Table2[[#This Row],[Close Price]]/Table2[[#This Row],[Day Low]])-1</f>
        <v>1.2641284949434839E-2</v>
      </c>
      <c r="AD283" s="2">
        <f>(Table2[[#This Row],[Day High]]/Table2[[#This Row],[Close Price]])-1</f>
        <v>2.5946051794194513E-3</v>
      </c>
      <c r="AE283" s="2">
        <f>(Table2[[#This Row],[Close Price]]/Table2[[#This Row],[Current Week Low]])-1</f>
        <v>1.2641284949434839E-2</v>
      </c>
      <c r="AF283" s="2">
        <f>(Table2[[#This Row],[Current Week High]]/Table2[[#This Row],[Close Price]])-1</f>
        <v>2.5946051794194513E-3</v>
      </c>
      <c r="AG283" s="2">
        <f>(Table2[[#This Row],[Close Price]]/Table2[[#This Row],[Current Month Low]])-1</f>
        <v>9.9348797158387736E-2</v>
      </c>
      <c r="AH283" s="2">
        <f>(Table2[[#This Row],[Current Month High]]/Table2[[#This Row],[Close Price]])-1</f>
        <v>5.1255690997209502E-2</v>
      </c>
      <c r="AI283">
        <v>7.40686346502177</v>
      </c>
      <c r="AJ283">
        <v>75.610385144429102</v>
      </c>
      <c r="AK283" t="str">
        <f>IF(AND(Table2[[#This Row],[20D EMA]]&gt;Table2[[#This Row],[50D EMA]],Table2[[#This Row],[50D EMA]]&gt;Table2[[#This Row],[200D EMA]]),"Uptrend","Downtrend/NoTrend")</f>
        <v>Uptrend</v>
      </c>
      <c r="AL283">
        <v>0.02</v>
      </c>
      <c r="AM283" t="s">
        <v>10439</v>
      </c>
      <c r="AN283">
        <v>7.45</v>
      </c>
      <c r="AO283" t="s">
        <v>10439</v>
      </c>
      <c r="AP283">
        <v>0.12689228706555</v>
      </c>
      <c r="AQ283">
        <f>(Table2[[#This Row],[Sharpe Ratio]]-AVERAGE(Table2[Sharpe Ratio]))/_xlfn.STDEV.P(Table2[Sharpe Ratio])</f>
        <v>0.72258898772526126</v>
      </c>
      <c r="AR2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0.26722829340972037</v>
      </c>
      <c r="AS283">
        <f>_xlfn.RANK.AVG(Table2[[#This Row],[1Y Return vs Nifty Z-Score]],Table2[1Y Return vs Nifty Z-Score])</f>
        <v>344</v>
      </c>
      <c r="AT283">
        <f>_xlfn.RANK.AVG(Table2[[#This Row],[6M Return vs Nifty Z-Score]],Table2[6M Return vs Nifty Z-Score])</f>
        <v>394</v>
      </c>
      <c r="AU283">
        <f>_xlfn.RANK.AVG(Table2[[#This Row],[Sharpe Ratio Z-Score]],Table2[Sharpe Ratio Z-Score])</f>
        <v>165</v>
      </c>
      <c r="AV283">
        <f>(Table2[[#This Row],[Rank 1Y]]+Table2[[#This Row],[Rank 6M]]+Table2[[#This Row],[Rank Sharpe]])/3</f>
        <v>301</v>
      </c>
    </row>
    <row r="284" spans="1:48" x14ac:dyDescent="0.3">
      <c r="A284" t="s">
        <v>729</v>
      </c>
      <c r="B284" t="s">
        <v>730</v>
      </c>
      <c r="C284" t="s">
        <v>10398</v>
      </c>
      <c r="D284" t="s">
        <v>46</v>
      </c>
      <c r="E284">
        <v>24198.442826250001</v>
      </c>
      <c r="F284">
        <v>945.1</v>
      </c>
      <c r="G284">
        <v>11.931608125610101</v>
      </c>
      <c r="H284">
        <f>(Table2[[#This Row],[1Y Return vs Nifty]]-AVERAGE(Table2[1Y Return vs Nifty]))/_xlfn.STDEV.P(Table2[1Y Return vs Nifty])</f>
        <v>-0.20295263491696156</v>
      </c>
      <c r="I284">
        <v>8.7240618574479996</v>
      </c>
      <c r="J284">
        <f>(Table2[[#This Row],[1M Return vs Nifty]]-AVERAGE(Table2[1M Return vs Nifty]))/_xlfn.STDEV.P(Table2[1M Return vs Nifty])</f>
        <v>1.1480607326632051</v>
      </c>
      <c r="K284">
        <v>22.979805078650799</v>
      </c>
      <c r="L284">
        <f>(Table2[[#This Row],[6M Return vs Nifty]]-AVERAGE(Table2[6M Return vs Nifty]))/_xlfn.STDEV.P(Table2[6M Return vs Nifty])</f>
        <v>0.29360118250653172</v>
      </c>
      <c r="M284">
        <v>-7.39432731887001</v>
      </c>
      <c r="N284">
        <f>(Table2[[#This Row],[1W Return vs Nifty]]-AVERAGE(Table2[1W Return vs Nifty]))/_xlfn.STDEV.P(Table2[1W Return vs Nifty])</f>
        <v>-0.85145155518432392</v>
      </c>
      <c r="O284">
        <v>950.43</v>
      </c>
      <c r="P284">
        <v>908.91938560938297</v>
      </c>
      <c r="Q284">
        <v>787.64984632549795</v>
      </c>
      <c r="R284">
        <v>42.508390752560402</v>
      </c>
      <c r="S284" s="2">
        <f>(Table2[[#This Row],[Close Price]]-Table2[[#This Row],[20D EMA]])/Table2[[#This Row],[20D EMA]]</f>
        <v>-5.6079879633428318E-3</v>
      </c>
      <c r="T284" s="2">
        <f>(Table2[[#This Row],[Close Price]]-Table2[[#This Row],[50D EMA]])/Table2[[#This Row],[50D EMA]]</f>
        <v>3.9806186294904296E-2</v>
      </c>
      <c r="U284" s="2">
        <f>(Table2[[#This Row],[Close Price]]-Table2[[#This Row],[200D EMA]])/Table2[[#This Row],[200D EMA]]</f>
        <v>0.19989866615099353</v>
      </c>
      <c r="V284">
        <v>0.69838337015055696</v>
      </c>
      <c r="W284">
        <v>938.7</v>
      </c>
      <c r="X284">
        <v>975</v>
      </c>
      <c r="Y284">
        <v>938.7</v>
      </c>
      <c r="Z284">
        <v>975</v>
      </c>
      <c r="AA284">
        <v>920.8</v>
      </c>
      <c r="AB284">
        <v>1040</v>
      </c>
      <c r="AC284" s="2">
        <f>(Table2[[#This Row],[Close Price]]/Table2[[#This Row],[Day Low]])-1</f>
        <v>6.817939703845699E-3</v>
      </c>
      <c r="AD284" s="2">
        <f>(Table2[[#This Row],[Day High]]/Table2[[#This Row],[Close Price]])-1</f>
        <v>3.1636863823933936E-2</v>
      </c>
      <c r="AE284" s="2">
        <f>(Table2[[#This Row],[Close Price]]/Table2[[#This Row],[Current Week Low]])-1</f>
        <v>6.817939703845699E-3</v>
      </c>
      <c r="AF284" s="2">
        <f>(Table2[[#This Row],[Current Week High]]/Table2[[#This Row],[Close Price]])-1</f>
        <v>3.1636863823933936E-2</v>
      </c>
      <c r="AG284" s="2">
        <f>(Table2[[#This Row],[Close Price]]/Table2[[#This Row],[Current Month Low]])-1</f>
        <v>2.6390095569070349E-2</v>
      </c>
      <c r="AH284" s="2">
        <f>(Table2[[#This Row],[Current Month High]]/Table2[[#This Row],[Close Price]])-1</f>
        <v>0.10041265474552952</v>
      </c>
      <c r="AI284">
        <v>10.041265474552899</v>
      </c>
      <c r="AJ284">
        <v>71.820743568766403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-0.02</v>
      </c>
      <c r="AM284" t="s">
        <v>10438</v>
      </c>
      <c r="AN284">
        <v>-4.32</v>
      </c>
      <c r="AO284" t="s">
        <v>10438</v>
      </c>
      <c r="AP284">
        <v>7.5378511957486002E-2</v>
      </c>
      <c r="AQ284">
        <f>(Table2[[#This Row],[Sharpe Ratio]]-AVERAGE(Table2[Sharpe Ratio]))/_xlfn.STDEV.P(Table2[Sharpe Ratio])</f>
        <v>0.12627590012786546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0.51353362519631685</v>
      </c>
      <c r="AS284">
        <f>_xlfn.RANK.AVG(Table2[[#This Row],[1Y Return vs Nifty Z-Score]],Table2[1Y Return vs Nifty Z-Score])</f>
        <v>363</v>
      </c>
      <c r="AT284">
        <f>_xlfn.RANK.AVG(Table2[[#This Row],[6M Return vs Nifty Z-Score]],Table2[6M Return vs Nifty Z-Score])</f>
        <v>223</v>
      </c>
      <c r="AU284">
        <f>_xlfn.RANK.AVG(Table2[[#This Row],[Sharpe Ratio Z-Score]],Table2[Sharpe Ratio Z-Score])</f>
        <v>319</v>
      </c>
      <c r="AV284">
        <f>(Table2[[#This Row],[Rank 1Y]]+Table2[[#This Row],[Rank 6M]]+Table2[[#This Row],[Rank Sharpe]])/3</f>
        <v>301.66666666666669</v>
      </c>
    </row>
    <row r="285" spans="1:48" x14ac:dyDescent="0.3">
      <c r="A285" t="s">
        <v>1106</v>
      </c>
      <c r="B285" t="s">
        <v>1107</v>
      </c>
      <c r="C285" t="s">
        <v>10397</v>
      </c>
      <c r="D285" t="s">
        <v>1001</v>
      </c>
      <c r="E285">
        <v>11987.940137899999</v>
      </c>
      <c r="F285">
        <v>595.4</v>
      </c>
      <c r="G285">
        <v>3.39870319833146</v>
      </c>
      <c r="H285">
        <f>(Table2[[#This Row],[1Y Return vs Nifty]]-AVERAGE(Table2[1Y Return vs Nifty]))/_xlfn.STDEV.P(Table2[1Y Return vs Nifty])</f>
        <v>-0.34243502541435528</v>
      </c>
      <c r="I285">
        <v>-1.89676453090508</v>
      </c>
      <c r="J285">
        <f>(Table2[[#This Row],[1M Return vs Nifty]]-AVERAGE(Table2[1M Return vs Nifty]))/_xlfn.STDEV.P(Table2[1M Return vs Nifty])</f>
        <v>0.12233333719663603</v>
      </c>
      <c r="K285">
        <v>45.244630351263602</v>
      </c>
      <c r="L285">
        <f>(Table2[[#This Row],[6M Return vs Nifty]]-AVERAGE(Table2[6M Return vs Nifty]))/_xlfn.STDEV.P(Table2[6M Return vs Nifty])</f>
        <v>0.96499208614090126</v>
      </c>
      <c r="M285">
        <v>2.0579940025866201</v>
      </c>
      <c r="N285">
        <f>(Table2[[#This Row],[1W Return vs Nifty]]-AVERAGE(Table2[1W Return vs Nifty]))/_xlfn.STDEV.P(Table2[1W Return vs Nifty])</f>
        <v>0.95708202986785085</v>
      </c>
      <c r="O285">
        <v>569.28</v>
      </c>
      <c r="P285">
        <v>531.49322645524296</v>
      </c>
      <c r="Q285">
        <v>450.78091811961201</v>
      </c>
      <c r="R285">
        <v>67.246446356408896</v>
      </c>
      <c r="S285" s="2">
        <f>(Table2[[#This Row],[Close Price]]-Table2[[#This Row],[20D EMA]])/Table2[[#This Row],[20D EMA]]</f>
        <v>4.5882518268690282E-2</v>
      </c>
      <c r="T285" s="2">
        <f>(Table2[[#This Row],[Close Price]]-Table2[[#This Row],[50D EMA]])/Table2[[#This Row],[50D EMA]]</f>
        <v>0.12024005267382011</v>
      </c>
      <c r="U285" s="2">
        <f>(Table2[[#This Row],[Close Price]]-Table2[[#This Row],[200D EMA]])/Table2[[#This Row],[200D EMA]]</f>
        <v>0.32081899669500685</v>
      </c>
      <c r="V285">
        <v>0.67543629760286406</v>
      </c>
      <c r="W285">
        <v>586.25</v>
      </c>
      <c r="X285">
        <v>602</v>
      </c>
      <c r="Y285">
        <v>586.25</v>
      </c>
      <c r="Z285">
        <v>602</v>
      </c>
      <c r="AA285">
        <v>546.1</v>
      </c>
      <c r="AB285">
        <v>606.79999999999995</v>
      </c>
      <c r="AC285" s="2">
        <f>(Table2[[#This Row],[Close Price]]/Table2[[#This Row],[Day Low]])-1</f>
        <v>1.5607675906183394E-2</v>
      </c>
      <c r="AD285" s="2">
        <f>(Table2[[#This Row],[Day High]]/Table2[[#This Row],[Close Price]])-1</f>
        <v>1.1084984884111471E-2</v>
      </c>
      <c r="AE285" s="2">
        <f>(Table2[[#This Row],[Close Price]]/Table2[[#This Row],[Current Week Low]])-1</f>
        <v>1.5607675906183394E-2</v>
      </c>
      <c r="AF285" s="2">
        <f>(Table2[[#This Row],[Current Week High]]/Table2[[#This Row],[Close Price]])-1</f>
        <v>1.1084984884111471E-2</v>
      </c>
      <c r="AG285" s="2">
        <f>(Table2[[#This Row],[Close Price]]/Table2[[#This Row],[Current Month Low]])-1</f>
        <v>9.0276506134407519E-2</v>
      </c>
      <c r="AH285" s="2">
        <f>(Table2[[#This Row],[Current Month High]]/Table2[[#This Row],[Close Price]])-1</f>
        <v>1.9146792072556318E-2</v>
      </c>
      <c r="AI285">
        <v>4.9714477662075902</v>
      </c>
      <c r="AJ285">
        <v>73.3333333333333</v>
      </c>
      <c r="AK285" t="str">
        <f>IF(AND(Table2[[#This Row],[20D EMA]]&gt;Table2[[#This Row],[50D EMA]],Table2[[#This Row],[50D EMA]]&gt;Table2[[#This Row],[200D EMA]]),"Uptrend","Downtrend/NoTrend")</f>
        <v>Uptrend</v>
      </c>
      <c r="AL285">
        <v>0.2</v>
      </c>
      <c r="AM285" t="s">
        <v>10439</v>
      </c>
      <c r="AN285">
        <v>1.46</v>
      </c>
      <c r="AO285" t="s">
        <v>10439</v>
      </c>
      <c r="AP285">
        <v>4.6620365651485002E-2</v>
      </c>
      <c r="AQ285">
        <f>(Table2[[#This Row],[Sharpe Ratio]]-AVERAGE(Table2[Sharpe Ratio]))/_xlfn.STDEV.P(Table2[Sharpe Ratio])</f>
        <v>-0.20662261063619242</v>
      </c>
      <c r="AR2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1.4953498171548405</v>
      </c>
      <c r="AS285">
        <f>_xlfn.RANK.AVG(Table2[[#This Row],[1Y Return vs Nifty Z-Score]],Table2[1Y Return vs Nifty Z-Score])</f>
        <v>414</v>
      </c>
      <c r="AT285">
        <f>_xlfn.RANK.AVG(Table2[[#This Row],[6M Return vs Nifty Z-Score]],Table2[6M Return vs Nifty Z-Score])</f>
        <v>113</v>
      </c>
      <c r="AU285">
        <f>_xlfn.RANK.AVG(Table2[[#This Row],[Sharpe Ratio Z-Score]],Table2[Sharpe Ratio Z-Score])</f>
        <v>391</v>
      </c>
      <c r="AV285">
        <f>(Table2[[#This Row],[Rank 1Y]]+Table2[[#This Row],[Rank 6M]]+Table2[[#This Row],[Rank Sharpe]])/3</f>
        <v>306</v>
      </c>
    </row>
    <row r="286" spans="1:48" x14ac:dyDescent="0.3">
      <c r="A286" t="s">
        <v>1157</v>
      </c>
      <c r="B286" t="s">
        <v>1158</v>
      </c>
      <c r="C286" t="s">
        <v>5658</v>
      </c>
      <c r="D286" t="s">
        <v>80</v>
      </c>
      <c r="E286">
        <v>11050.69035732</v>
      </c>
      <c r="F286">
        <v>220.59</v>
      </c>
      <c r="G286">
        <v>41.577174371442801</v>
      </c>
      <c r="H286">
        <f>(Table2[[#This Row],[1Y Return vs Nifty]]-AVERAGE(Table2[1Y Return vs Nifty]))/_xlfn.STDEV.P(Table2[1Y Return vs Nifty])</f>
        <v>0.28164604312507285</v>
      </c>
      <c r="I286">
        <v>29.052868896575699</v>
      </c>
      <c r="J286">
        <f>(Table2[[#This Row],[1M Return vs Nifty]]-AVERAGE(Table2[1M Return vs Nifty]))/_xlfn.STDEV.P(Table2[1M Return vs Nifty])</f>
        <v>3.1113556340894486</v>
      </c>
      <c r="K286">
        <v>11.9139319117377</v>
      </c>
      <c r="L286">
        <f>(Table2[[#This Row],[6M Return vs Nifty]]-AVERAGE(Table2[6M Return vs Nifty]))/_xlfn.STDEV.P(Table2[6M Return vs Nifty])</f>
        <v>-4.008778626233226E-2</v>
      </c>
      <c r="M286">
        <v>0.19066760040319999</v>
      </c>
      <c r="N286">
        <f>(Table2[[#This Row],[1W Return vs Nifty]]-AVERAGE(Table2[1W Return vs Nifty]))/_xlfn.STDEV.P(Table2[1W Return vs Nifty])</f>
        <v>0.5998023312886942</v>
      </c>
      <c r="O286">
        <v>196.94</v>
      </c>
      <c r="P286">
        <v>181.499315184143</v>
      </c>
      <c r="Q286">
        <v>166.258856237255</v>
      </c>
      <c r="R286">
        <v>64.991939993692796</v>
      </c>
      <c r="S286" s="2">
        <f>(Table2[[#This Row],[Close Price]]-Table2[[#This Row],[20D EMA]])/Table2[[#This Row],[20D EMA]]</f>
        <v>0.12008733624454151</v>
      </c>
      <c r="T286" s="2">
        <f>(Table2[[#This Row],[Close Price]]-Table2[[#This Row],[50D EMA]])/Table2[[#This Row],[50D EMA]]</f>
        <v>0.21537648655146124</v>
      </c>
      <c r="U286" s="2">
        <f>(Table2[[#This Row],[Close Price]]-Table2[[#This Row],[200D EMA]])/Table2[[#This Row],[200D EMA]]</f>
        <v>0.32678646414608603</v>
      </c>
      <c r="V286">
        <v>4.6867567188855999</v>
      </c>
      <c r="W286">
        <v>213.92</v>
      </c>
      <c r="X286">
        <v>230.7</v>
      </c>
      <c r="Y286">
        <v>213.92</v>
      </c>
      <c r="Z286">
        <v>230.7</v>
      </c>
      <c r="AA286">
        <v>163.15</v>
      </c>
      <c r="AB286">
        <v>246</v>
      </c>
      <c r="AC286" s="2">
        <f>(Table2[[#This Row],[Close Price]]/Table2[[#This Row],[Day Low]])-1</f>
        <v>3.1179880329095022E-2</v>
      </c>
      <c r="AD286" s="2">
        <f>(Table2[[#This Row],[Day High]]/Table2[[#This Row],[Close Price]])-1</f>
        <v>4.5831633346933076E-2</v>
      </c>
      <c r="AE286" s="2">
        <f>(Table2[[#This Row],[Close Price]]/Table2[[#This Row],[Current Week Low]])-1</f>
        <v>3.1179880329095022E-2</v>
      </c>
      <c r="AF286" s="2">
        <f>(Table2[[#This Row],[Current Week High]]/Table2[[#This Row],[Close Price]])-1</f>
        <v>4.5831633346933076E-2</v>
      </c>
      <c r="AG286" s="2">
        <f>(Table2[[#This Row],[Close Price]]/Table2[[#This Row],[Current Month Low]])-1</f>
        <v>0.35206864848299113</v>
      </c>
      <c r="AH286" s="2">
        <f>(Table2[[#This Row],[Current Month High]]/Table2[[#This Row],[Close Price]])-1</f>
        <v>0.11519107847137211</v>
      </c>
      <c r="AI286">
        <v>11.519107847137199</v>
      </c>
      <c r="AJ286">
        <v>83.824999999999903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0.26</v>
      </c>
      <c r="AM286" t="s">
        <v>10439</v>
      </c>
      <c r="AN286">
        <v>23.34</v>
      </c>
      <c r="AO286" t="s">
        <v>10439</v>
      </c>
      <c r="AP286">
        <v>6.0350532840938997E-2</v>
      </c>
      <c r="AQ286">
        <f>(Table2[[#This Row],[Sharpe Ratio]]-AVERAGE(Table2[Sharpe Ratio]))/_xlfn.STDEV.P(Table2[Sharpe Ratio])</f>
        <v>-4.7684960021452331E-2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3.9050312622194308</v>
      </c>
      <c r="AS286">
        <f>_xlfn.RANK.AVG(Table2[[#This Row],[1Y Return vs Nifty Z-Score]],Table2[1Y Return vs Nifty Z-Score])</f>
        <v>230</v>
      </c>
      <c r="AT286">
        <f>_xlfn.RANK.AVG(Table2[[#This Row],[6M Return vs Nifty Z-Score]],Table2[6M Return vs Nifty Z-Score])</f>
        <v>328</v>
      </c>
      <c r="AU286">
        <f>_xlfn.RANK.AVG(Table2[[#This Row],[Sharpe Ratio Z-Score]],Table2[Sharpe Ratio Z-Score])</f>
        <v>360</v>
      </c>
      <c r="AV286">
        <f>(Table2[[#This Row],[Rank 1Y]]+Table2[[#This Row],[Rank 6M]]+Table2[[#This Row],[Rank Sharpe]])/3</f>
        <v>306</v>
      </c>
    </row>
    <row r="287" spans="1:48" x14ac:dyDescent="0.3">
      <c r="A287" t="s">
        <v>608</v>
      </c>
      <c r="B287" t="s">
        <v>609</v>
      </c>
      <c r="C287" t="s">
        <v>10397</v>
      </c>
      <c r="D287" t="s">
        <v>180</v>
      </c>
      <c r="E287">
        <v>32630.557499999999</v>
      </c>
      <c r="F287">
        <v>763.75</v>
      </c>
      <c r="G287">
        <v>16.4727334750011</v>
      </c>
      <c r="H287">
        <f>(Table2[[#This Row],[1Y Return vs Nifty]]-AVERAGE(Table2[1Y Return vs Nifty]))/_xlfn.STDEV.P(Table2[1Y Return vs Nifty])</f>
        <v>-0.12872152315847413</v>
      </c>
      <c r="I287">
        <v>-12.5401756643012</v>
      </c>
      <c r="J287">
        <f>(Table2[[#This Row],[1M Return vs Nifty]]-AVERAGE(Table2[1M Return vs Nifty]))/_xlfn.STDEV.P(Table2[1M Return vs Nifty])</f>
        <v>-0.90557522486311626</v>
      </c>
      <c r="K287">
        <v>58.0853356070443</v>
      </c>
      <c r="L287">
        <f>(Table2[[#This Row],[6M Return vs Nifty]]-AVERAGE(Table2[6M Return vs Nifty]))/_xlfn.STDEV.P(Table2[6M Return vs Nifty])</f>
        <v>1.3522007257517299</v>
      </c>
      <c r="M287">
        <v>-7.20636090029857</v>
      </c>
      <c r="N287">
        <f>(Table2[[#This Row],[1W Return vs Nifty]]-AVERAGE(Table2[1W Return vs Nifty]))/_xlfn.STDEV.P(Table2[1W Return vs Nifty])</f>
        <v>-0.81548752378002143</v>
      </c>
      <c r="O287">
        <v>785.17</v>
      </c>
      <c r="P287">
        <v>775.97021148817498</v>
      </c>
      <c r="Q287">
        <v>642.26281544727999</v>
      </c>
      <c r="R287">
        <v>19.2130296487314</v>
      </c>
      <c r="S287" s="2">
        <f>(Table2[[#This Row],[Close Price]]-Table2[[#This Row],[20D EMA]])/Table2[[#This Row],[20D EMA]]</f>
        <v>-2.728071627800344E-2</v>
      </c>
      <c r="T287" s="2">
        <f>(Table2[[#This Row],[Close Price]]-Table2[[#This Row],[50D EMA]])/Table2[[#This Row],[50D EMA]]</f>
        <v>-1.5748299750758161E-2</v>
      </c>
      <c r="U287" s="2">
        <f>(Table2[[#This Row],[Close Price]]-Table2[[#This Row],[200D EMA]])/Table2[[#This Row],[200D EMA]]</f>
        <v>0.18915494036209271</v>
      </c>
      <c r="V287">
        <v>0.68593337712870595</v>
      </c>
      <c r="W287">
        <v>740</v>
      </c>
      <c r="X287">
        <v>766</v>
      </c>
      <c r="Y287">
        <v>740</v>
      </c>
      <c r="Z287">
        <v>766</v>
      </c>
      <c r="AA287">
        <v>725.4</v>
      </c>
      <c r="AB287">
        <v>860</v>
      </c>
      <c r="AC287" s="2">
        <f>(Table2[[#This Row],[Close Price]]/Table2[[#This Row],[Day Low]])-1</f>
        <v>3.2094594594594517E-2</v>
      </c>
      <c r="AD287" s="2">
        <f>(Table2[[#This Row],[Day High]]/Table2[[#This Row],[Close Price]])-1</f>
        <v>2.9459901800328314E-3</v>
      </c>
      <c r="AE287" s="2">
        <f>(Table2[[#This Row],[Close Price]]/Table2[[#This Row],[Current Week Low]])-1</f>
        <v>3.2094594594594517E-2</v>
      </c>
      <c r="AF287" s="2">
        <f>(Table2[[#This Row],[Current Week High]]/Table2[[#This Row],[Close Price]])-1</f>
        <v>2.9459901800328314E-3</v>
      </c>
      <c r="AG287" s="2">
        <f>(Table2[[#This Row],[Close Price]]/Table2[[#This Row],[Current Month Low]])-1</f>
        <v>5.286738351254483E-2</v>
      </c>
      <c r="AH287" s="2">
        <f>(Table2[[#This Row],[Current Month High]]/Table2[[#This Row],[Close Price]])-1</f>
        <v>0.12602291325695592</v>
      </c>
      <c r="AI287">
        <v>12.6022913256955</v>
      </c>
      <c r="AJ287">
        <v>83.109566051306601</v>
      </c>
      <c r="AK287" t="str">
        <f>IF(AND(Table2[[#This Row],[20D EMA]]&gt;Table2[[#This Row],[50D EMA]],Table2[[#This Row],[50D EMA]]&gt;Table2[[#This Row],[200D EMA]]),"Uptrend","Downtrend/NoTrend")</f>
        <v>Uptrend</v>
      </c>
      <c r="AL287">
        <v>-0.11</v>
      </c>
      <c r="AM287" t="s">
        <v>10438</v>
      </c>
      <c r="AN287">
        <v>-8.58</v>
      </c>
      <c r="AO287" t="s">
        <v>10438</v>
      </c>
      <c r="AP287">
        <v>4.1688523066769996E-3</v>
      </c>
      <c r="AQ287">
        <f>(Table2[[#This Row],[Sharpe Ratio]]-AVERAGE(Table2[Sharpe Ratio]))/_xlfn.STDEV.P(Table2[Sharpe Ratio])</f>
        <v>-0.69803278088135046</v>
      </c>
      <c r="AR2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-1.1956163269312325</v>
      </c>
      <c r="AS287">
        <f>_xlfn.RANK.AVG(Table2[[#This Row],[1Y Return vs Nifty Z-Score]],Table2[1Y Return vs Nifty Z-Score])</f>
        <v>336</v>
      </c>
      <c r="AT287">
        <f>_xlfn.RANK.AVG(Table2[[#This Row],[6M Return vs Nifty Z-Score]],Table2[6M Return vs Nifty Z-Score])</f>
        <v>68</v>
      </c>
      <c r="AU287">
        <f>_xlfn.RANK.AVG(Table2[[#This Row],[Sharpe Ratio Z-Score]],Table2[Sharpe Ratio Z-Score])</f>
        <v>517</v>
      </c>
      <c r="AV287">
        <f>(Table2[[#This Row],[Rank 1Y]]+Table2[[#This Row],[Rank 6M]]+Table2[[#This Row],[Rank Sharpe]])/3</f>
        <v>307</v>
      </c>
    </row>
    <row r="288" spans="1:48" x14ac:dyDescent="0.3">
      <c r="A288" t="s">
        <v>949</v>
      </c>
      <c r="B288" t="s">
        <v>950</v>
      </c>
      <c r="C288" t="s">
        <v>10395</v>
      </c>
      <c r="D288" t="s">
        <v>218</v>
      </c>
      <c r="E288">
        <v>16331.5623559</v>
      </c>
      <c r="F288">
        <v>1287.2</v>
      </c>
      <c r="G288">
        <v>31.2075878907666</v>
      </c>
      <c r="H288">
        <f>(Table2[[#This Row],[1Y Return vs Nifty]]-AVERAGE(Table2[1Y Return vs Nifty]))/_xlfn.STDEV.P(Table2[1Y Return vs Nifty])</f>
        <v>0.11214049687548421</v>
      </c>
      <c r="I288">
        <v>7.4553289858894898</v>
      </c>
      <c r="J288">
        <f>(Table2[[#This Row],[1M Return vs Nifty]]-AVERAGE(Table2[1M Return vs Nifty]))/_xlfn.STDEV.P(Table2[1M Return vs Nifty])</f>
        <v>1.025530336599709</v>
      </c>
      <c r="K288">
        <v>39.395879269562002</v>
      </c>
      <c r="L288">
        <f>(Table2[[#This Row],[6M Return vs Nifty]]-AVERAGE(Table2[6M Return vs Nifty]))/_xlfn.STDEV.P(Table2[6M Return vs Nifty])</f>
        <v>0.78862428510064997</v>
      </c>
      <c r="M288">
        <v>-4.1836432812010003</v>
      </c>
      <c r="N288">
        <f>(Table2[[#This Row],[1W Return vs Nifty]]-AVERAGE(Table2[1W Return vs Nifty]))/_xlfn.STDEV.P(Table2[1W Return vs Nifty])</f>
        <v>-0.23714426328827284</v>
      </c>
      <c r="O288">
        <v>1237.29</v>
      </c>
      <c r="P288">
        <v>1151.36889803587</v>
      </c>
      <c r="Q288">
        <v>987.03688921701303</v>
      </c>
      <c r="R288">
        <v>60.473326246331098</v>
      </c>
      <c r="S288" s="2">
        <f>(Table2[[#This Row],[Close Price]]-Table2[[#This Row],[20D EMA]])/Table2[[#This Row],[20D EMA]]</f>
        <v>4.0338158394555908E-2</v>
      </c>
      <c r="T288" s="2">
        <f>(Table2[[#This Row],[Close Price]]-Table2[[#This Row],[50D EMA]])/Table2[[#This Row],[50D EMA]]</f>
        <v>0.11797357232407921</v>
      </c>
      <c r="U288" s="2">
        <f>(Table2[[#This Row],[Close Price]]-Table2[[#This Row],[200D EMA]])/Table2[[#This Row],[200D EMA]]</f>
        <v>0.30410526097063856</v>
      </c>
      <c r="V288">
        <v>0.75544964664488401</v>
      </c>
      <c r="W288">
        <v>1275</v>
      </c>
      <c r="X288">
        <v>1299</v>
      </c>
      <c r="Y288">
        <v>1275</v>
      </c>
      <c r="Z288">
        <v>1299</v>
      </c>
      <c r="AA288">
        <v>1145.3</v>
      </c>
      <c r="AB288">
        <v>1341</v>
      </c>
      <c r="AC288" s="2">
        <f>(Table2[[#This Row],[Close Price]]/Table2[[#This Row],[Day Low]])-1</f>
        <v>9.5686274509805269E-3</v>
      </c>
      <c r="AD288" s="2">
        <f>(Table2[[#This Row],[Day High]]/Table2[[#This Row],[Close Price]])-1</f>
        <v>9.1671845866998503E-3</v>
      </c>
      <c r="AE288" s="2">
        <f>(Table2[[#This Row],[Close Price]]/Table2[[#This Row],[Current Week Low]])-1</f>
        <v>9.5686274509805269E-3</v>
      </c>
      <c r="AF288" s="2">
        <f>(Table2[[#This Row],[Current Week High]]/Table2[[#This Row],[Close Price]])-1</f>
        <v>9.1671845866998503E-3</v>
      </c>
      <c r="AG288" s="2">
        <f>(Table2[[#This Row],[Close Price]]/Table2[[#This Row],[Current Month Low]])-1</f>
        <v>0.12389766873308306</v>
      </c>
      <c r="AH288" s="2">
        <f>(Table2[[#This Row],[Current Month High]]/Table2[[#This Row],[Close Price]])-1</f>
        <v>4.179614667495346E-2</v>
      </c>
      <c r="AI288">
        <v>4.1796146674953398</v>
      </c>
      <c r="AJ288">
        <v>73.7112010796221</v>
      </c>
      <c r="AK288" t="str">
        <f>IF(AND(Table2[[#This Row],[20D EMA]]&gt;Table2[[#This Row],[50D EMA]],Table2[[#This Row],[50D EMA]]&gt;Table2[[#This Row],[200D EMA]]),"Uptrend","Downtrend/NoTrend")</f>
        <v>Uptrend</v>
      </c>
      <c r="AL288">
        <v>0.18</v>
      </c>
      <c r="AM288" t="s">
        <v>10439</v>
      </c>
      <c r="AN288">
        <v>1.57</v>
      </c>
      <c r="AO288" t="s">
        <v>10439</v>
      </c>
      <c r="AP288">
        <v>5.2218218256800005E-4</v>
      </c>
      <c r="AQ288">
        <f>(Table2[[#This Row],[Sharpe Ratio]]-AVERAGE(Table2[Sharpe Ratio]))/_xlfn.STDEV.P(Table2[Sharpe Ratio])</f>
        <v>-0.74024589992756473</v>
      </c>
      <c r="AR2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0.94890495536000563</v>
      </c>
      <c r="AS288">
        <f>_xlfn.RANK.AVG(Table2[[#This Row],[1Y Return vs Nifty Z-Score]],Table2[1Y Return vs Nifty Z-Score])</f>
        <v>267</v>
      </c>
      <c r="AT288">
        <f>_xlfn.RANK.AVG(Table2[[#This Row],[6M Return vs Nifty Z-Score]],Table2[6M Return vs Nifty Z-Score])</f>
        <v>130</v>
      </c>
      <c r="AU288">
        <f>_xlfn.RANK.AVG(Table2[[#This Row],[Sharpe Ratio Z-Score]],Table2[Sharpe Ratio Z-Score])</f>
        <v>530</v>
      </c>
      <c r="AV288">
        <f>(Table2[[#This Row],[Rank 1Y]]+Table2[[#This Row],[Rank 6M]]+Table2[[#This Row],[Rank Sharpe]])/3</f>
        <v>309</v>
      </c>
    </row>
    <row r="289" spans="1:48" x14ac:dyDescent="0.3">
      <c r="A289" t="s">
        <v>1593</v>
      </c>
      <c r="B289" t="s">
        <v>1594</v>
      </c>
      <c r="C289" t="s">
        <v>10399</v>
      </c>
      <c r="D289" t="s">
        <v>472</v>
      </c>
      <c r="E289">
        <v>6016.6943553749998</v>
      </c>
      <c r="F289">
        <v>517.29999999999995</v>
      </c>
      <c r="G289">
        <v>28.6351046359215</v>
      </c>
      <c r="H289">
        <f>(Table2[[#This Row],[1Y Return vs Nifty]]-AVERAGE(Table2[1Y Return vs Nifty]))/_xlfn.STDEV.P(Table2[1Y Return vs Nifty])</f>
        <v>7.0089622412647989E-2</v>
      </c>
      <c r="I289">
        <v>13.770343025421001</v>
      </c>
      <c r="J289">
        <f>(Table2[[#This Row],[1M Return vs Nifty]]-AVERAGE(Table2[1M Return vs Nifty]))/_xlfn.STDEV.P(Table2[1M Return vs Nifty])</f>
        <v>1.6354153555476465</v>
      </c>
      <c r="K289">
        <v>28.617679439597602</v>
      </c>
      <c r="L289">
        <f>(Table2[[#This Row],[6M Return vs Nifty]]-AVERAGE(Table2[6M Return vs Nifty]))/_xlfn.STDEV.P(Table2[6M Return vs Nifty])</f>
        <v>0.46361004246507737</v>
      </c>
      <c r="M289">
        <v>-2.1411343500912801</v>
      </c>
      <c r="N289">
        <f>(Table2[[#This Row],[1W Return vs Nifty]]-AVERAGE(Table2[1W Return vs Nifty]))/_xlfn.STDEV.P(Table2[1W Return vs Nifty])</f>
        <v>0.1536534967599118</v>
      </c>
      <c r="O289">
        <v>525.79</v>
      </c>
      <c r="P289">
        <v>457.380610262647</v>
      </c>
      <c r="Q289">
        <v>395.87821732514197</v>
      </c>
      <c r="R289">
        <v>67.755457351583303</v>
      </c>
      <c r="S289" s="2">
        <f>(Table2[[#This Row],[Close Price]]-Table2[[#This Row],[20D EMA]])/Table2[[#This Row],[20D EMA]]</f>
        <v>-1.6147130983852887E-2</v>
      </c>
      <c r="T289" s="2">
        <f>(Table2[[#This Row],[Close Price]]-Table2[[#This Row],[50D EMA]])/Table2[[#This Row],[50D EMA]]</f>
        <v>0.13100553104545631</v>
      </c>
      <c r="U289" s="2">
        <f>(Table2[[#This Row],[Close Price]]-Table2[[#This Row],[200D EMA]])/Table2[[#This Row],[200D EMA]]</f>
        <v>0.30671498799625052</v>
      </c>
      <c r="V289">
        <v>2.4261197108675501</v>
      </c>
      <c r="W289">
        <v>527.35</v>
      </c>
      <c r="X289">
        <v>511.6</v>
      </c>
      <c r="Y289">
        <v>548.04999999999995</v>
      </c>
      <c r="Z289">
        <v>511.6</v>
      </c>
      <c r="AA289">
        <v>548.04999999999995</v>
      </c>
      <c r="AB289">
        <v>435.1</v>
      </c>
      <c r="AC289" s="2">
        <f>(Table2[[#This Row],[Close Price]]/Table2[[#This Row],[Day Low]])-1</f>
        <v>-1.9057551910495962E-2</v>
      </c>
      <c r="AD289" s="2">
        <f>(Table2[[#This Row],[Day High]]/Table2[[#This Row],[Close Price]])-1</f>
        <v>-1.1018751208196287E-2</v>
      </c>
      <c r="AE289" s="2">
        <f>(Table2[[#This Row],[Close Price]]/Table2[[#This Row],[Current Week Low]])-1</f>
        <v>-5.6108019341300941E-2</v>
      </c>
      <c r="AF289" s="2">
        <f>(Table2[[#This Row],[Current Week High]]/Table2[[#This Row],[Close Price]])-1</f>
        <v>-1.1018751208196287E-2</v>
      </c>
      <c r="AG289" s="2">
        <f>(Table2[[#This Row],[Close Price]]/Table2[[#This Row],[Current Month Low]])-1</f>
        <v>-5.6108019341300941E-2</v>
      </c>
      <c r="AH289" s="2">
        <f>(Table2[[#This Row],[Current Month High]]/Table2[[#This Row],[Close Price]])-1</f>
        <v>-0.15890199110767433</v>
      </c>
      <c r="AI289">
        <v>10.3808235066692</v>
      </c>
      <c r="AJ289">
        <v>77.705255925798596</v>
      </c>
      <c r="AK289" t="str">
        <f>IF(AND(Table2[[#This Row],[20D EMA]]&gt;Table2[[#This Row],[50D EMA]],Table2[[#This Row],[50D EMA]]&gt;Table2[[#This Row],[200D EMA]]),"Uptrend","Downtrend/NoTrend")</f>
        <v>Uptrend</v>
      </c>
      <c r="AL289">
        <v>0.13</v>
      </c>
      <c r="AM289" t="s">
        <v>10439</v>
      </c>
      <c r="AN289">
        <v>11.52</v>
      </c>
      <c r="AO289" t="s">
        <v>10439</v>
      </c>
      <c r="AP289">
        <v>2.1516374839641E-2</v>
      </c>
      <c r="AQ289">
        <f>(Table2[[#This Row],[Sharpe Ratio]]-AVERAGE(Table2[Sharpe Ratio]))/_xlfn.STDEV.P(Table2[Sharpe Ratio])</f>
        <v>-0.49722135321764932</v>
      </c>
      <c r="AR2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1.8255471639676344</v>
      </c>
      <c r="AS289">
        <f>_xlfn.RANK.AVG(Table2[[#This Row],[1Y Return vs Nifty Z-Score]],Table2[1Y Return vs Nifty Z-Score])</f>
        <v>282</v>
      </c>
      <c r="AT289">
        <f>_xlfn.RANK.AVG(Table2[[#This Row],[6M Return vs Nifty Z-Score]],Table2[6M Return vs Nifty Z-Score])</f>
        <v>177</v>
      </c>
      <c r="AU289">
        <f>_xlfn.RANK.AVG(Table2[[#This Row],[Sharpe Ratio Z-Score]],Table2[Sharpe Ratio Z-Score])</f>
        <v>468</v>
      </c>
      <c r="AV289">
        <f>(Table2[[#This Row],[Rank 1Y]]+Table2[[#This Row],[Rank 6M]]+Table2[[#This Row],[Rank Sharpe]])/3</f>
        <v>309</v>
      </c>
    </row>
    <row r="290" spans="1:48" x14ac:dyDescent="0.3">
      <c r="A290" t="s">
        <v>362</v>
      </c>
      <c r="B290" t="s">
        <v>363</v>
      </c>
      <c r="C290" t="s">
        <v>10406</v>
      </c>
      <c r="D290" t="s">
        <v>364</v>
      </c>
      <c r="E290">
        <v>70290.318514500002</v>
      </c>
      <c r="F290">
        <v>5445.65</v>
      </c>
      <c r="G290">
        <v>-1.8934649930288201</v>
      </c>
      <c r="H290">
        <f>(Table2[[#This Row],[1Y Return vs Nifty]]-AVERAGE(Table2[1Y Return vs Nifty]))/_xlfn.STDEV.P(Table2[1Y Return vs Nifty])</f>
        <v>-0.42894299386544876</v>
      </c>
      <c r="I290">
        <v>-4.6928952549637399</v>
      </c>
      <c r="J290">
        <f>(Table2[[#This Row],[1M Return vs Nifty]]-AVERAGE(Table2[1M Return vs Nifty]))/_xlfn.STDEV.P(Table2[1M Return vs Nifty])</f>
        <v>-0.14770853902854142</v>
      </c>
      <c r="K290">
        <v>20.4725368209936</v>
      </c>
      <c r="L290">
        <f>(Table2[[#This Row],[6M Return vs Nifty]]-AVERAGE(Table2[6M Return vs Nifty]))/_xlfn.STDEV.P(Table2[6M Return vs Nifty])</f>
        <v>0.21799506026882987</v>
      </c>
      <c r="M290">
        <v>2.8123799674988899</v>
      </c>
      <c r="N290">
        <f>(Table2[[#This Row],[1W Return vs Nifty]]-AVERAGE(Table2[1W Return vs Nifty]))/_xlfn.STDEV.P(Table2[1W Return vs Nifty])</f>
        <v>1.1014203682756678</v>
      </c>
      <c r="O290">
        <v>5371.89</v>
      </c>
      <c r="P290">
        <v>5387.3289301786899</v>
      </c>
      <c r="Q290">
        <v>4934.9382517026897</v>
      </c>
      <c r="R290">
        <v>70.117954144221201</v>
      </c>
      <c r="S290" s="2">
        <f>(Table2[[#This Row],[Close Price]]-Table2[[#This Row],[20D EMA]])/Table2[[#This Row],[20D EMA]]</f>
        <v>1.3730735365020376E-2</v>
      </c>
      <c r="T290" s="2">
        <f>(Table2[[#This Row],[Close Price]]-Table2[[#This Row],[50D EMA]])/Table2[[#This Row],[50D EMA]]</f>
        <v>1.082560032572121E-2</v>
      </c>
      <c r="U290" s="2">
        <f>(Table2[[#This Row],[Close Price]]-Table2[[#This Row],[200D EMA]])/Table2[[#This Row],[200D EMA]]</f>
        <v>0.1034889845118326</v>
      </c>
      <c r="V290">
        <v>0.84224015363257698</v>
      </c>
      <c r="W290">
        <v>5420</v>
      </c>
      <c r="X290">
        <v>5545.45</v>
      </c>
      <c r="Y290">
        <v>5420</v>
      </c>
      <c r="Z290">
        <v>5545.45</v>
      </c>
      <c r="AA290">
        <v>5154.45</v>
      </c>
      <c r="AB290">
        <v>5615</v>
      </c>
      <c r="AC290" s="2">
        <f>(Table2[[#This Row],[Close Price]]/Table2[[#This Row],[Day Low]])-1</f>
        <v>4.7324723247230693E-3</v>
      </c>
      <c r="AD290" s="2">
        <f>(Table2[[#This Row],[Day High]]/Table2[[#This Row],[Close Price]])-1</f>
        <v>1.8326554222177327E-2</v>
      </c>
      <c r="AE290" s="2">
        <f>(Table2[[#This Row],[Close Price]]/Table2[[#This Row],[Current Week Low]])-1</f>
        <v>4.7324723247230693E-3</v>
      </c>
      <c r="AF290" s="2">
        <f>(Table2[[#This Row],[Current Week High]]/Table2[[#This Row],[Close Price]])-1</f>
        <v>1.8326554222177327E-2</v>
      </c>
      <c r="AG290" s="2">
        <f>(Table2[[#This Row],[Close Price]]/Table2[[#This Row],[Current Month Low]])-1</f>
        <v>5.6494873361852438E-2</v>
      </c>
      <c r="AH290" s="2">
        <f>(Table2[[#This Row],[Current Month High]]/Table2[[#This Row],[Close Price]])-1</f>
        <v>3.1098216007271917E-2</v>
      </c>
      <c r="AI290">
        <v>18.626793862991502</v>
      </c>
      <c r="AJ290">
        <v>51.226048319911101</v>
      </c>
      <c r="AK290" t="str">
        <f>IF(AND(Table2[[#This Row],[20D EMA]]&gt;Table2[[#This Row],[50D EMA]],Table2[[#This Row],[50D EMA]]&gt;Table2[[#This Row],[200D EMA]]),"Uptrend","Downtrend/NoTrend")</f>
        <v>Downtrend/NoTrend</v>
      </c>
      <c r="AL290">
        <v>-0.22</v>
      </c>
      <c r="AM290" t="s">
        <v>10438</v>
      </c>
      <c r="AN290">
        <v>4.1100000000000003</v>
      </c>
      <c r="AO290" t="s">
        <v>10439</v>
      </c>
      <c r="AP290">
        <v>0.10245078376427701</v>
      </c>
      <c r="AQ290">
        <f>(Table2[[#This Row],[Sharpe Ratio]]-AVERAGE(Table2[Sharpe Ratio]))/_xlfn.STDEV.P(Table2[Sharpe Ratio])</f>
        <v>0.43965906716460534</v>
      </c>
      <c r="AR2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0">
        <f>_xlfn.RANK.AVG(Table2[[#This Row],[1Y Return vs Nifty Z-Score]],Table2[1Y Return vs Nifty Z-Score])</f>
        <v>450</v>
      </c>
      <c r="AT290">
        <f>_xlfn.RANK.AVG(Table2[[#This Row],[6M Return vs Nifty Z-Score]],Table2[6M Return vs Nifty Z-Score])</f>
        <v>252</v>
      </c>
      <c r="AU290">
        <f>_xlfn.RANK.AVG(Table2[[#This Row],[Sharpe Ratio Z-Score]],Table2[Sharpe Ratio Z-Score])</f>
        <v>232</v>
      </c>
      <c r="AV290">
        <f>(Table2[[#This Row],[Rank 1Y]]+Table2[[#This Row],[Rank 6M]]+Table2[[#This Row],[Rank Sharpe]])/3</f>
        <v>311.33333333333331</v>
      </c>
    </row>
    <row r="291" spans="1:48" x14ac:dyDescent="0.3">
      <c r="A291" t="s">
        <v>783</v>
      </c>
      <c r="B291" t="s">
        <v>784</v>
      </c>
      <c r="C291" t="s">
        <v>10399</v>
      </c>
      <c r="D291" t="s">
        <v>266</v>
      </c>
      <c r="E291">
        <v>21883.598355149999</v>
      </c>
      <c r="F291">
        <v>544.20000000000005</v>
      </c>
      <c r="G291">
        <v>6.1846032667836699</v>
      </c>
      <c r="H291">
        <f>(Table2[[#This Row],[1Y Return vs Nifty]]-AVERAGE(Table2[1Y Return vs Nifty]))/_xlfn.STDEV.P(Table2[1Y Return vs Nifty])</f>
        <v>-0.29689555151346697</v>
      </c>
      <c r="I291">
        <v>7.07130700346588</v>
      </c>
      <c r="J291">
        <f>(Table2[[#This Row],[1M Return vs Nifty]]-AVERAGE(Table2[1M Return vs Nifty]))/_xlfn.STDEV.P(Table2[1M Return vs Nifty])</f>
        <v>0.98844265119462282</v>
      </c>
      <c r="K291">
        <v>15.4825299046403</v>
      </c>
      <c r="L291">
        <f>(Table2[[#This Row],[6M Return vs Nifty]]-AVERAGE(Table2[6M Return vs Nifty]))/_xlfn.STDEV.P(Table2[6M Return vs Nifty])</f>
        <v>6.7522500448959286E-2</v>
      </c>
      <c r="M291">
        <v>-2.7150845650583899</v>
      </c>
      <c r="N291">
        <f>(Table2[[#This Row],[1W Return vs Nifty]]-AVERAGE(Table2[1W Return vs Nifty]))/_xlfn.STDEV.P(Table2[1W Return vs Nifty])</f>
        <v>4.3838330239951227E-2</v>
      </c>
      <c r="O291">
        <v>529.71</v>
      </c>
      <c r="P291">
        <v>491.302904268509</v>
      </c>
      <c r="Q291">
        <v>429.91758908716599</v>
      </c>
      <c r="R291">
        <v>57.389991380583801</v>
      </c>
      <c r="S291" s="2">
        <f>(Table2[[#This Row],[Close Price]]-Table2[[#This Row],[20D EMA]])/Table2[[#This Row],[20D EMA]]</f>
        <v>2.7354590247493926E-2</v>
      </c>
      <c r="T291" s="2">
        <f>(Table2[[#This Row],[Close Price]]-Table2[[#This Row],[50D EMA]])/Table2[[#This Row],[50D EMA]]</f>
        <v>0.10766697137735928</v>
      </c>
      <c r="U291" s="2">
        <f>(Table2[[#This Row],[Close Price]]-Table2[[#This Row],[200D EMA]])/Table2[[#This Row],[200D EMA]]</f>
        <v>0.26582399467648493</v>
      </c>
      <c r="V291">
        <v>1.1886940627587901</v>
      </c>
      <c r="W291">
        <v>542.20000000000005</v>
      </c>
      <c r="X291">
        <v>552.9</v>
      </c>
      <c r="Y291">
        <v>542.20000000000005</v>
      </c>
      <c r="Z291">
        <v>552.9</v>
      </c>
      <c r="AA291">
        <v>503</v>
      </c>
      <c r="AB291">
        <v>580</v>
      </c>
      <c r="AC291" s="2">
        <f>(Table2[[#This Row],[Close Price]]/Table2[[#This Row],[Day Low]])-1</f>
        <v>3.6886757654002178E-3</v>
      </c>
      <c r="AD291" s="2">
        <f>(Table2[[#This Row],[Day High]]/Table2[[#This Row],[Close Price]])-1</f>
        <v>1.5986769570010884E-2</v>
      </c>
      <c r="AE291" s="2">
        <f>(Table2[[#This Row],[Close Price]]/Table2[[#This Row],[Current Week Low]])-1</f>
        <v>3.6886757654002178E-3</v>
      </c>
      <c r="AF291" s="2">
        <f>(Table2[[#This Row],[Current Week High]]/Table2[[#This Row],[Close Price]])-1</f>
        <v>1.5986769570010884E-2</v>
      </c>
      <c r="AG291" s="2">
        <f>(Table2[[#This Row],[Close Price]]/Table2[[#This Row],[Current Month Low]])-1</f>
        <v>8.1908548707753548E-2</v>
      </c>
      <c r="AH291" s="2">
        <f>(Table2[[#This Row],[Current Month High]]/Table2[[#This Row],[Close Price]])-1</f>
        <v>6.5784638000734974E-2</v>
      </c>
      <c r="AI291">
        <v>6.5784638000734903</v>
      </c>
      <c r="AJ291">
        <v>55.485714285714202</v>
      </c>
      <c r="AK291" t="str">
        <f>IF(AND(Table2[[#This Row],[20D EMA]]&gt;Table2[[#This Row],[50D EMA]],Table2[[#This Row],[50D EMA]]&gt;Table2[[#This Row],[200D EMA]]),"Uptrend","Downtrend/NoTrend")</f>
        <v>Uptrend</v>
      </c>
      <c r="AL291">
        <v>0.12</v>
      </c>
      <c r="AM291" t="s">
        <v>10439</v>
      </c>
      <c r="AN291">
        <v>1.56</v>
      </c>
      <c r="AO291" t="s">
        <v>10439</v>
      </c>
      <c r="AP291">
        <v>9.6631087785557998E-2</v>
      </c>
      <c r="AQ291">
        <f>(Table2[[#This Row],[Sharpe Ratio]]-AVERAGE(Table2[Sharpe Ratio]))/_xlfn.STDEV.P(Table2[Sharpe Ratio])</f>
        <v>0.37229143839602713</v>
      </c>
      <c r="AR2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1.1751993687660933</v>
      </c>
      <c r="AS291">
        <f>_xlfn.RANK.AVG(Table2[[#This Row],[1Y Return vs Nifty Z-Score]],Table2[1Y Return vs Nifty Z-Score])</f>
        <v>395</v>
      </c>
      <c r="AT291">
        <f>_xlfn.RANK.AVG(Table2[[#This Row],[6M Return vs Nifty Z-Score]],Table2[6M Return vs Nifty Z-Score])</f>
        <v>292</v>
      </c>
      <c r="AU291">
        <f>_xlfn.RANK.AVG(Table2[[#This Row],[Sharpe Ratio Z-Score]],Table2[Sharpe Ratio Z-Score])</f>
        <v>247</v>
      </c>
      <c r="AV291">
        <f>(Table2[[#This Row],[Rank 1Y]]+Table2[[#This Row],[Rank 6M]]+Table2[[#This Row],[Rank Sharpe]])/3</f>
        <v>311.33333333333331</v>
      </c>
    </row>
    <row r="292" spans="1:48" x14ac:dyDescent="0.3">
      <c r="A292" t="s">
        <v>1866</v>
      </c>
      <c r="B292" t="s">
        <v>1867</v>
      </c>
      <c r="C292" t="s">
        <v>10399</v>
      </c>
      <c r="D292" t="s">
        <v>54</v>
      </c>
      <c r="E292">
        <v>4071.7681311299998</v>
      </c>
      <c r="F292">
        <v>400.45</v>
      </c>
      <c r="G292">
        <v>10.110571132928399</v>
      </c>
      <c r="H292">
        <f>(Table2[[#This Row],[1Y Return vs Nifty]]-AVERAGE(Table2[1Y Return vs Nifty]))/_xlfn.STDEV.P(Table2[1Y Return vs Nifty])</f>
        <v>-0.23272005821396957</v>
      </c>
      <c r="I292">
        <v>-2.3058949891106799</v>
      </c>
      <c r="J292">
        <f>(Table2[[#This Row],[1M Return vs Nifty]]-AVERAGE(Table2[1M Return vs Nifty]))/_xlfn.STDEV.P(Table2[1M Return vs Nifty])</f>
        <v>8.2820750891537037E-2</v>
      </c>
      <c r="K292">
        <v>20.0578403575043</v>
      </c>
      <c r="L292">
        <f>(Table2[[#This Row],[6M Return vs Nifty]]-AVERAGE(Table2[6M Return vs Nifty]))/_xlfn.STDEV.P(Table2[6M Return vs Nifty])</f>
        <v>0.20548997972375424</v>
      </c>
      <c r="M292">
        <v>-3.00589067246201</v>
      </c>
      <c r="N292">
        <f>(Table2[[#This Row],[1W Return vs Nifty]]-AVERAGE(Table2[1W Return vs Nifty]))/_xlfn.STDEV.P(Table2[1W Return vs Nifty])</f>
        <v>-1.1802246724341936E-2</v>
      </c>
      <c r="O292">
        <v>402.3</v>
      </c>
      <c r="P292">
        <v>380.35397558422801</v>
      </c>
      <c r="Q292">
        <v>338.43610399706699</v>
      </c>
      <c r="R292">
        <v>58.279417834975199</v>
      </c>
      <c r="S292" s="2">
        <f>(Table2[[#This Row],[Close Price]]-Table2[[#This Row],[20D EMA]])/Table2[[#This Row],[20D EMA]]</f>
        <v>-4.5985582898335139E-3</v>
      </c>
      <c r="T292" s="2">
        <f>(Table2[[#This Row],[Close Price]]-Table2[[#This Row],[50D EMA]])/Table2[[#This Row],[50D EMA]]</f>
        <v>5.2835058145256027E-2</v>
      </c>
      <c r="U292" s="2">
        <f>(Table2[[#This Row],[Close Price]]-Table2[[#This Row],[200D EMA]])/Table2[[#This Row],[200D EMA]]</f>
        <v>0.18323664428979017</v>
      </c>
      <c r="V292">
        <v>1.1437803850500401</v>
      </c>
      <c r="W292">
        <v>401.2</v>
      </c>
      <c r="X292">
        <v>398</v>
      </c>
      <c r="Y292">
        <v>409.3</v>
      </c>
      <c r="Z292">
        <v>398</v>
      </c>
      <c r="AA292">
        <v>409.3</v>
      </c>
      <c r="AB292">
        <v>385.25</v>
      </c>
      <c r="AC292" s="2">
        <f>(Table2[[#This Row],[Close Price]]/Table2[[#This Row],[Day Low]])-1</f>
        <v>-1.8693918245263896E-3</v>
      </c>
      <c r="AD292" s="2">
        <f>(Table2[[#This Row],[Day High]]/Table2[[#This Row],[Close Price]])-1</f>
        <v>-6.1181171182419503E-3</v>
      </c>
      <c r="AE292" s="2">
        <f>(Table2[[#This Row],[Close Price]]/Table2[[#This Row],[Current Week Low]])-1</f>
        <v>-2.1622281944783883E-2</v>
      </c>
      <c r="AF292" s="2">
        <f>(Table2[[#This Row],[Current Week High]]/Table2[[#This Row],[Close Price]])-1</f>
        <v>-6.1181171182419503E-3</v>
      </c>
      <c r="AG292" s="2">
        <f>(Table2[[#This Row],[Close Price]]/Table2[[#This Row],[Current Month Low]])-1</f>
        <v>-2.1622281944783883E-2</v>
      </c>
      <c r="AH292" s="2">
        <f>(Table2[[#This Row],[Current Month High]]/Table2[[#This Row],[Close Price]])-1</f>
        <v>-3.7957298039705267E-2</v>
      </c>
      <c r="AI292">
        <v>8.3780746660007495</v>
      </c>
      <c r="AJ292">
        <v>68.7170844744048</v>
      </c>
      <c r="AK292" t="str">
        <f>IF(AND(Table2[[#This Row],[20D EMA]]&gt;Table2[[#This Row],[50D EMA]],Table2[[#This Row],[50D EMA]]&gt;Table2[[#This Row],[200D EMA]]),"Uptrend","Downtrend/NoTrend")</f>
        <v>Uptrend</v>
      </c>
      <c r="AL292">
        <v>-0.05</v>
      </c>
      <c r="AM292" t="s">
        <v>10438</v>
      </c>
      <c r="AN292">
        <v>2.42</v>
      </c>
      <c r="AO292" t="s">
        <v>10439</v>
      </c>
      <c r="AP292">
        <v>7.7480661436729006E-2</v>
      </c>
      <c r="AQ292">
        <f>(Table2[[#This Row],[Sharpe Ratio]]-AVERAGE(Table2[Sharpe Ratio]))/_xlfn.STDEV.P(Table2[Sharpe Ratio])</f>
        <v>0.15060995920097781</v>
      </c>
      <c r="AR2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0.19439838487795758</v>
      </c>
      <c r="AS292">
        <f>_xlfn.RANK.AVG(Table2[[#This Row],[1Y Return vs Nifty Z-Score]],Table2[1Y Return vs Nifty Z-Score])</f>
        <v>369</v>
      </c>
      <c r="AT292">
        <f>_xlfn.RANK.AVG(Table2[[#This Row],[6M Return vs Nifty Z-Score]],Table2[6M Return vs Nifty Z-Score])</f>
        <v>254</v>
      </c>
      <c r="AU292">
        <f>_xlfn.RANK.AVG(Table2[[#This Row],[Sharpe Ratio Z-Score]],Table2[Sharpe Ratio Z-Score])</f>
        <v>311</v>
      </c>
      <c r="AV292">
        <f>(Table2[[#This Row],[Rank 1Y]]+Table2[[#This Row],[Rank 6M]]+Table2[[#This Row],[Rank Sharpe]])/3</f>
        <v>311.33333333333331</v>
      </c>
    </row>
    <row r="293" spans="1:48" x14ac:dyDescent="0.3">
      <c r="A293" t="s">
        <v>1215</v>
      </c>
      <c r="B293" t="s">
        <v>1216</v>
      </c>
      <c r="C293" t="s">
        <v>10402</v>
      </c>
      <c r="D293" t="s">
        <v>119</v>
      </c>
      <c r="E293">
        <v>10052.61173522</v>
      </c>
      <c r="F293">
        <v>1190.05</v>
      </c>
      <c r="G293">
        <v>30.654802799441999</v>
      </c>
      <c r="H293">
        <f>(Table2[[#This Row],[1Y Return vs Nifty]]-AVERAGE(Table2[1Y Return vs Nifty]))/_xlfn.STDEV.P(Table2[1Y Return vs Nifty])</f>
        <v>0.10310444331267182</v>
      </c>
      <c r="I293">
        <v>-15.408054016269499</v>
      </c>
      <c r="J293">
        <f>(Table2[[#This Row],[1M Return vs Nifty]]-AVERAGE(Table2[1M Return vs Nifty]))/_xlfn.STDEV.P(Table2[1M Return vs Nifty])</f>
        <v>-1.1825462707042627</v>
      </c>
      <c r="K293">
        <v>35.191763621123002</v>
      </c>
      <c r="L293">
        <f>(Table2[[#This Row],[6M Return vs Nifty]]-AVERAGE(Table2[6M Return vs Nifty]))/_xlfn.STDEV.P(Table2[6M Return vs Nifty])</f>
        <v>0.66185010342041717</v>
      </c>
      <c r="M293">
        <v>-1.23971226136533</v>
      </c>
      <c r="N293">
        <f>(Table2[[#This Row],[1W Return vs Nifty]]-AVERAGE(Table2[1W Return vs Nifty]))/_xlfn.STDEV.P(Table2[1W Return vs Nifty])</f>
        <v>0.32612458257331023</v>
      </c>
      <c r="O293">
        <v>1211.3599999999999</v>
      </c>
      <c r="P293">
        <v>1196.5261701023401</v>
      </c>
      <c r="Q293">
        <v>1024.0583601589699</v>
      </c>
      <c r="R293">
        <v>42.1811846133632</v>
      </c>
      <c r="S293" s="2">
        <f>(Table2[[#This Row],[Close Price]]-Table2[[#This Row],[20D EMA]])/Table2[[#This Row],[20D EMA]]</f>
        <v>-1.759179764892348E-2</v>
      </c>
      <c r="T293" s="2">
        <f>(Table2[[#This Row],[Close Price]]-Table2[[#This Row],[50D EMA]])/Table2[[#This Row],[50D EMA]]</f>
        <v>-5.4124767716415322E-3</v>
      </c>
      <c r="U293" s="2">
        <f>(Table2[[#This Row],[Close Price]]-Table2[[#This Row],[200D EMA]])/Table2[[#This Row],[200D EMA]]</f>
        <v>0.16209197278098714</v>
      </c>
      <c r="V293">
        <v>0.40192328498133201</v>
      </c>
      <c r="W293">
        <v>1185.0999999999999</v>
      </c>
      <c r="X293">
        <v>1207.7</v>
      </c>
      <c r="Y293">
        <v>1185.0999999999999</v>
      </c>
      <c r="Z293">
        <v>1207.7</v>
      </c>
      <c r="AA293">
        <v>1140</v>
      </c>
      <c r="AB293">
        <v>1300</v>
      </c>
      <c r="AC293" s="2">
        <f>(Table2[[#This Row],[Close Price]]/Table2[[#This Row],[Day Low]])-1</f>
        <v>4.1768627120075674E-3</v>
      </c>
      <c r="AD293" s="2">
        <f>(Table2[[#This Row],[Day High]]/Table2[[#This Row],[Close Price]])-1</f>
        <v>1.4831309608839938E-2</v>
      </c>
      <c r="AE293" s="2">
        <f>(Table2[[#This Row],[Close Price]]/Table2[[#This Row],[Current Week Low]])-1</f>
        <v>4.1768627120075674E-3</v>
      </c>
      <c r="AF293" s="2">
        <f>(Table2[[#This Row],[Current Week High]]/Table2[[#This Row],[Close Price]])-1</f>
        <v>1.4831309608839938E-2</v>
      </c>
      <c r="AG293" s="2">
        <f>(Table2[[#This Row],[Close Price]]/Table2[[#This Row],[Current Month Low]])-1</f>
        <v>4.3903508771929722E-2</v>
      </c>
      <c r="AH293" s="2">
        <f>(Table2[[#This Row],[Current Month High]]/Table2[[#This Row],[Close Price]])-1</f>
        <v>9.2391076005210016E-2</v>
      </c>
      <c r="AI293">
        <v>16.293433049031499</v>
      </c>
      <c r="AJ293">
        <v>70.984195402298795</v>
      </c>
      <c r="AK293" t="str">
        <f>IF(AND(Table2[[#This Row],[20D EMA]]&gt;Table2[[#This Row],[50D EMA]],Table2[[#This Row],[50D EMA]]&gt;Table2[[#This Row],[200D EMA]]),"Uptrend","Downtrend/NoTrend")</f>
        <v>Uptrend</v>
      </c>
      <c r="AL293">
        <v>0.03</v>
      </c>
      <c r="AM293" t="s">
        <v>10439</v>
      </c>
      <c r="AN293">
        <v>-5.76</v>
      </c>
      <c r="AO293" t="s">
        <v>10438</v>
      </c>
      <c r="AP293">
        <v>4.1668554681549997E-3</v>
      </c>
      <c r="AQ293">
        <f>(Table2[[#This Row],[Sharpe Ratio]]-AVERAGE(Table2[Sharpe Ratio]))/_xlfn.STDEV.P(Table2[Sharpe Ratio])</f>
        <v>-0.69805589588198835</v>
      </c>
      <c r="AR2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-0.78952303727985174</v>
      </c>
      <c r="AS293">
        <f>_xlfn.RANK.AVG(Table2[[#This Row],[1Y Return vs Nifty Z-Score]],Table2[1Y Return vs Nifty Z-Score])</f>
        <v>271</v>
      </c>
      <c r="AT293">
        <f>_xlfn.RANK.AVG(Table2[[#This Row],[6M Return vs Nifty Z-Score]],Table2[6M Return vs Nifty Z-Score])</f>
        <v>148</v>
      </c>
      <c r="AU293">
        <f>_xlfn.RANK.AVG(Table2[[#This Row],[Sharpe Ratio Z-Score]],Table2[Sharpe Ratio Z-Score])</f>
        <v>518</v>
      </c>
      <c r="AV293">
        <f>(Table2[[#This Row],[Rank 1Y]]+Table2[[#This Row],[Rank 6M]]+Table2[[#This Row],[Rank Sharpe]])/3</f>
        <v>312.33333333333331</v>
      </c>
    </row>
    <row r="294" spans="1:48" x14ac:dyDescent="0.3">
      <c r="A294" t="s">
        <v>286</v>
      </c>
      <c r="B294" t="s">
        <v>287</v>
      </c>
      <c r="C294" t="s">
        <v>10406</v>
      </c>
      <c r="D294" t="s">
        <v>215</v>
      </c>
      <c r="E294">
        <v>98645.080747500004</v>
      </c>
      <c r="F294">
        <v>6609.05</v>
      </c>
      <c r="G294">
        <v>-4.90663264708013</v>
      </c>
      <c r="H294">
        <f>(Table2[[#This Row],[1Y Return vs Nifty]]-AVERAGE(Table2[1Y Return vs Nifty]))/_xlfn.STDEV.P(Table2[1Y Return vs Nifty])</f>
        <v>-0.47819747764774251</v>
      </c>
      <c r="I294">
        <v>-8.0350803181695394</v>
      </c>
      <c r="J294">
        <f>(Table2[[#This Row],[1M Return vs Nifty]]-AVERAGE(Table2[1M Return vs Nifty]))/_xlfn.STDEV.P(Table2[1M Return vs Nifty])</f>
        <v>-0.47048669721486919</v>
      </c>
      <c r="K294">
        <v>14.314388418743899</v>
      </c>
      <c r="L294">
        <f>(Table2[[#This Row],[6M Return vs Nifty]]-AVERAGE(Table2[6M Return vs Nifty]))/_xlfn.STDEV.P(Table2[6M Return vs Nifty])</f>
        <v>3.2297451153221274E-2</v>
      </c>
      <c r="M294">
        <v>-5.2891224034995803</v>
      </c>
      <c r="N294">
        <f>(Table2[[#This Row],[1W Return vs Nifty]]-AVERAGE(Table2[1W Return vs Nifty]))/_xlfn.STDEV.P(Table2[1W Return vs Nifty])</f>
        <v>-0.44865803353142042</v>
      </c>
      <c r="O294">
        <v>6671.59</v>
      </c>
      <c r="P294">
        <v>6644.8370027074197</v>
      </c>
      <c r="Q294">
        <v>5949.9169506293902</v>
      </c>
      <c r="R294">
        <v>38.174669628266898</v>
      </c>
      <c r="S294" s="2">
        <f>(Table2[[#This Row],[Close Price]]-Table2[[#This Row],[20D EMA]])/Table2[[#This Row],[20D EMA]]</f>
        <v>-9.3740772439553331E-3</v>
      </c>
      <c r="T294" s="2">
        <f>(Table2[[#This Row],[Close Price]]-Table2[[#This Row],[50D EMA]])/Table2[[#This Row],[50D EMA]]</f>
        <v>-5.3856855620142748E-3</v>
      </c>
      <c r="U294" s="2">
        <f>(Table2[[#This Row],[Close Price]]-Table2[[#This Row],[200D EMA]])/Table2[[#This Row],[200D EMA]]</f>
        <v>0.11078021001635763</v>
      </c>
      <c r="V294">
        <v>0.56575406295006803</v>
      </c>
      <c r="W294">
        <v>6525</v>
      </c>
      <c r="X294">
        <v>6633.95</v>
      </c>
      <c r="Y294">
        <v>6525</v>
      </c>
      <c r="Z294">
        <v>6633.95</v>
      </c>
      <c r="AA294">
        <v>6425.55</v>
      </c>
      <c r="AB294">
        <v>6924.5</v>
      </c>
      <c r="AC294" s="2">
        <f>(Table2[[#This Row],[Close Price]]/Table2[[#This Row],[Day Low]])-1</f>
        <v>1.2881226053639949E-2</v>
      </c>
      <c r="AD294" s="2">
        <f>(Table2[[#This Row],[Day High]]/Table2[[#This Row],[Close Price]])-1</f>
        <v>3.7675611472147708E-3</v>
      </c>
      <c r="AE294" s="2">
        <f>(Table2[[#This Row],[Close Price]]/Table2[[#This Row],[Current Week Low]])-1</f>
        <v>1.2881226053639949E-2</v>
      </c>
      <c r="AF294" s="2">
        <f>(Table2[[#This Row],[Current Week High]]/Table2[[#This Row],[Close Price]])-1</f>
        <v>3.7675611472147708E-3</v>
      </c>
      <c r="AG294" s="2">
        <f>(Table2[[#This Row],[Close Price]]/Table2[[#This Row],[Current Month Low]])-1</f>
        <v>2.8557866641766072E-2</v>
      </c>
      <c r="AH294" s="2">
        <f>(Table2[[#This Row],[Current Month High]]/Table2[[#This Row],[Close Price]])-1</f>
        <v>4.7730006581883977E-2</v>
      </c>
      <c r="AI294">
        <v>10.930466557220701</v>
      </c>
      <c r="AJ294">
        <v>73.876611418047801</v>
      </c>
      <c r="AK294" t="str">
        <f>IF(AND(Table2[[#This Row],[20D EMA]]&gt;Table2[[#This Row],[50D EMA]],Table2[[#This Row],[50D EMA]]&gt;Table2[[#This Row],[200D EMA]]),"Uptrend","Downtrend/NoTrend")</f>
        <v>Uptrend</v>
      </c>
      <c r="AL294">
        <v>-0.15</v>
      </c>
      <c r="AM294" t="s">
        <v>10438</v>
      </c>
      <c r="AN294">
        <v>-0.6</v>
      </c>
      <c r="AO294" t="s">
        <v>10438</v>
      </c>
      <c r="AP294">
        <v>0.126793310981487</v>
      </c>
      <c r="AQ294">
        <f>(Table2[[#This Row],[Sharpe Ratio]]-AVERAGE(Table2[Sharpe Ratio]))/_xlfn.STDEV.P(Table2[Sharpe Ratio])</f>
        <v>0.72144326050643293</v>
      </c>
      <c r="AR2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-0.64360149673437794</v>
      </c>
      <c r="AS294">
        <f>_xlfn.RANK.AVG(Table2[[#This Row],[1Y Return vs Nifty Z-Score]],Table2[1Y Return vs Nifty Z-Score])</f>
        <v>467</v>
      </c>
      <c r="AT294">
        <f>_xlfn.RANK.AVG(Table2[[#This Row],[6M Return vs Nifty Z-Score]],Table2[6M Return vs Nifty Z-Score])</f>
        <v>305</v>
      </c>
      <c r="AU294">
        <f>_xlfn.RANK.AVG(Table2[[#This Row],[Sharpe Ratio Z-Score]],Table2[Sharpe Ratio Z-Score])</f>
        <v>166</v>
      </c>
      <c r="AV294">
        <f>(Table2[[#This Row],[Rank 1Y]]+Table2[[#This Row],[Rank 6M]]+Table2[[#This Row],[Rank Sharpe]])/3</f>
        <v>312.66666666666669</v>
      </c>
    </row>
    <row r="295" spans="1:48" x14ac:dyDescent="0.3">
      <c r="A295" t="s">
        <v>787</v>
      </c>
      <c r="B295" t="s">
        <v>788</v>
      </c>
      <c r="C295" t="s">
        <v>10394</v>
      </c>
      <c r="D295" t="s">
        <v>789</v>
      </c>
      <c r="E295">
        <v>21786.969439925</v>
      </c>
      <c r="F295">
        <v>1579.4</v>
      </c>
      <c r="G295">
        <v>16.478722866624601</v>
      </c>
      <c r="H295">
        <f>(Table2[[#This Row],[1Y Return vs Nifty]]-AVERAGE(Table2[1Y Return vs Nifty]))/_xlfn.STDEV.P(Table2[1Y Return vs Nifty])</f>
        <v>-0.12862361808764647</v>
      </c>
      <c r="I295">
        <v>-9.5125216564661503</v>
      </c>
      <c r="J295">
        <f>(Table2[[#This Row],[1M Return vs Nifty]]-AVERAGE(Table2[1M Return vs Nifty]))/_xlfn.STDEV.P(Table2[1M Return vs Nifty])</f>
        <v>-0.61317352783169266</v>
      </c>
      <c r="K295">
        <v>31.625527942551798</v>
      </c>
      <c r="L295">
        <f>(Table2[[#This Row],[6M Return vs Nifty]]-AVERAGE(Table2[6M Return vs Nifty]))/_xlfn.STDEV.P(Table2[6M Return vs Nifty])</f>
        <v>0.55431105177763418</v>
      </c>
      <c r="M295">
        <v>-4.4711415623976301</v>
      </c>
      <c r="N295">
        <f>(Table2[[#This Row],[1W Return vs Nifty]]-AVERAGE(Table2[1W Return vs Nifty]))/_xlfn.STDEV.P(Table2[1W Return vs Nifty])</f>
        <v>-0.29215194653414384</v>
      </c>
      <c r="O295">
        <v>1574.37</v>
      </c>
      <c r="P295">
        <v>1522.40928955148</v>
      </c>
      <c r="Q295">
        <v>1311.16338113298</v>
      </c>
      <c r="R295">
        <v>42.067959298798698</v>
      </c>
      <c r="S295" s="2">
        <f>(Table2[[#This Row],[Close Price]]-Table2[[#This Row],[20D EMA]])/Table2[[#This Row],[20D EMA]]</f>
        <v>3.1949287651569839E-3</v>
      </c>
      <c r="T295" s="2">
        <f>(Table2[[#This Row],[Close Price]]-Table2[[#This Row],[50D EMA]])/Table2[[#This Row],[50D EMA]]</f>
        <v>3.7434552481816645E-2</v>
      </c>
      <c r="U295" s="2">
        <f>(Table2[[#This Row],[Close Price]]-Table2[[#This Row],[200D EMA]])/Table2[[#This Row],[200D EMA]]</f>
        <v>0.20457909573041619</v>
      </c>
      <c r="V295">
        <v>0.28932844031257099</v>
      </c>
      <c r="W295">
        <v>1560</v>
      </c>
      <c r="X295">
        <v>1606</v>
      </c>
      <c r="Y295">
        <v>1560</v>
      </c>
      <c r="Z295">
        <v>1606</v>
      </c>
      <c r="AA295">
        <v>1484.9</v>
      </c>
      <c r="AB295">
        <v>1682.95</v>
      </c>
      <c r="AC295" s="2">
        <f>(Table2[[#This Row],[Close Price]]/Table2[[#This Row],[Day Low]])-1</f>
        <v>1.2435897435897569E-2</v>
      </c>
      <c r="AD295" s="2">
        <f>(Table2[[#This Row],[Day High]]/Table2[[#This Row],[Close Price]])-1</f>
        <v>1.6841838672913667E-2</v>
      </c>
      <c r="AE295" s="2">
        <f>(Table2[[#This Row],[Close Price]]/Table2[[#This Row],[Current Week Low]])-1</f>
        <v>1.2435897435897569E-2</v>
      </c>
      <c r="AF295" s="2">
        <f>(Table2[[#This Row],[Current Week High]]/Table2[[#This Row],[Close Price]])-1</f>
        <v>1.6841838672913667E-2</v>
      </c>
      <c r="AG295" s="2">
        <f>(Table2[[#This Row],[Close Price]]/Table2[[#This Row],[Current Month Low]])-1</f>
        <v>6.3640649201966548E-2</v>
      </c>
      <c r="AH295" s="2">
        <f>(Table2[[#This Row],[Current Month High]]/Table2[[#This Row],[Close Price]])-1</f>
        <v>6.5562871976700077E-2</v>
      </c>
      <c r="AI295">
        <v>8.5855388122071599</v>
      </c>
      <c r="AJ295">
        <v>59.834033294540298</v>
      </c>
      <c r="AK295" t="str">
        <f>IF(AND(Table2[[#This Row],[20D EMA]]&gt;Table2[[#This Row],[50D EMA]],Table2[[#This Row],[50D EMA]]&gt;Table2[[#This Row],[200D EMA]]),"Uptrend","Downtrend/NoTrend")</f>
        <v>Uptrend</v>
      </c>
      <c r="AL295">
        <v>0.05</v>
      </c>
      <c r="AM295" t="s">
        <v>10439</v>
      </c>
      <c r="AN295">
        <v>-3.02</v>
      </c>
      <c r="AO295" t="s">
        <v>10438</v>
      </c>
      <c r="AP295">
        <v>3.0286352074273E-2</v>
      </c>
      <c r="AQ295">
        <f>(Table2[[#This Row],[Sharpe Ratio]]-AVERAGE(Table2[Sharpe Ratio]))/_xlfn.STDEV.P(Table2[Sharpe Ratio])</f>
        <v>-0.39570186271298963</v>
      </c>
      <c r="AR2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-0.87533990338883827</v>
      </c>
      <c r="AS295">
        <f>_xlfn.RANK.AVG(Table2[[#This Row],[1Y Return vs Nifty Z-Score]],Table2[1Y Return vs Nifty Z-Score])</f>
        <v>335</v>
      </c>
      <c r="AT295">
        <f>_xlfn.RANK.AVG(Table2[[#This Row],[6M Return vs Nifty Z-Score]],Table2[6M Return vs Nifty Z-Score])</f>
        <v>163</v>
      </c>
      <c r="AU295">
        <f>_xlfn.RANK.AVG(Table2[[#This Row],[Sharpe Ratio Z-Score]],Table2[Sharpe Ratio Z-Score])</f>
        <v>441</v>
      </c>
      <c r="AV295">
        <f>(Table2[[#This Row],[Rank 1Y]]+Table2[[#This Row],[Rank 6M]]+Table2[[#This Row],[Rank Sharpe]])/3</f>
        <v>313</v>
      </c>
    </row>
    <row r="296" spans="1:48" x14ac:dyDescent="0.3">
      <c r="A296" t="s">
        <v>1028</v>
      </c>
      <c r="B296" t="s">
        <v>1029</v>
      </c>
      <c r="C296" t="s">
        <v>10406</v>
      </c>
      <c r="D296" t="s">
        <v>46</v>
      </c>
      <c r="E296">
        <v>13767.6002912</v>
      </c>
      <c r="F296">
        <v>757.5</v>
      </c>
      <c r="G296">
        <v>-3.1802165671462999</v>
      </c>
      <c r="H296">
        <f>(Table2[[#This Row],[1Y Return vs Nifty]]-AVERAGE(Table2[1Y Return vs Nifty]))/_xlfn.STDEV.P(Table2[1Y Return vs Nifty])</f>
        <v>-0.44997676689629751</v>
      </c>
      <c r="I296">
        <v>-8.4697594372333391</v>
      </c>
      <c r="J296">
        <f>(Table2[[#This Row],[1M Return vs Nifty]]-AVERAGE(Table2[1M Return vs Nifty]))/_xlfn.STDEV.P(Table2[1M Return vs Nifty])</f>
        <v>-0.51246669616767682</v>
      </c>
      <c r="K296">
        <v>25.226550498296898</v>
      </c>
      <c r="L296">
        <f>(Table2[[#This Row],[6M Return vs Nifty]]-AVERAGE(Table2[6M Return vs Nifty]))/_xlfn.STDEV.P(Table2[6M Return vs Nifty])</f>
        <v>0.3613512959281745</v>
      </c>
      <c r="M296">
        <v>-0.12316544368868</v>
      </c>
      <c r="N296">
        <f>(Table2[[#This Row],[1W Return vs Nifty]]-AVERAGE(Table2[1W Return vs Nifty]))/_xlfn.STDEV.P(Table2[1W Return vs Nifty])</f>
        <v>0.53975595949947741</v>
      </c>
      <c r="O296">
        <v>739.91</v>
      </c>
      <c r="P296">
        <v>719.74864171839397</v>
      </c>
      <c r="Q296">
        <v>618.97472724228805</v>
      </c>
      <c r="R296">
        <v>56.458725043692901</v>
      </c>
      <c r="S296" s="2">
        <f>(Table2[[#This Row],[Close Price]]-Table2[[#This Row],[20D EMA]])/Table2[[#This Row],[20D EMA]]</f>
        <v>2.3773161600735268E-2</v>
      </c>
      <c r="T296" s="2">
        <f>(Table2[[#This Row],[Close Price]]-Table2[[#This Row],[50D EMA]])/Table2[[#This Row],[50D EMA]]</f>
        <v>5.2450753073288156E-2</v>
      </c>
      <c r="U296" s="2">
        <f>(Table2[[#This Row],[Close Price]]-Table2[[#This Row],[200D EMA]])/Table2[[#This Row],[200D EMA]]</f>
        <v>0.22379794628268945</v>
      </c>
      <c r="V296">
        <v>0.47331711667722498</v>
      </c>
      <c r="W296">
        <v>754</v>
      </c>
      <c r="X296">
        <v>766</v>
      </c>
      <c r="Y296">
        <v>754</v>
      </c>
      <c r="Z296">
        <v>766</v>
      </c>
      <c r="AA296">
        <v>712.3</v>
      </c>
      <c r="AB296">
        <v>773.9</v>
      </c>
      <c r="AC296" s="2">
        <f>(Table2[[#This Row],[Close Price]]/Table2[[#This Row],[Day Low]])-1</f>
        <v>4.6419098143235527E-3</v>
      </c>
      <c r="AD296" s="2">
        <f>(Table2[[#This Row],[Day High]]/Table2[[#This Row],[Close Price]])-1</f>
        <v>1.1221122112211157E-2</v>
      </c>
      <c r="AE296" s="2">
        <f>(Table2[[#This Row],[Close Price]]/Table2[[#This Row],[Current Week Low]])-1</f>
        <v>4.6419098143235527E-3</v>
      </c>
      <c r="AF296" s="2">
        <f>(Table2[[#This Row],[Current Week High]]/Table2[[#This Row],[Close Price]])-1</f>
        <v>1.1221122112211157E-2</v>
      </c>
      <c r="AG296" s="2">
        <f>(Table2[[#This Row],[Close Price]]/Table2[[#This Row],[Current Month Low]])-1</f>
        <v>6.3456408816509935E-2</v>
      </c>
      <c r="AH296" s="2">
        <f>(Table2[[#This Row],[Current Month High]]/Table2[[#This Row],[Close Price]])-1</f>
        <v>2.1650165016501521E-2</v>
      </c>
      <c r="AI296">
        <v>7.3201320132013104</v>
      </c>
      <c r="AJ296">
        <v>69.084821428571402</v>
      </c>
      <c r="AK296" t="str">
        <f>IF(AND(Table2[[#This Row],[20D EMA]]&gt;Table2[[#This Row],[50D EMA]],Table2[[#This Row],[50D EMA]]&gt;Table2[[#This Row],[200D EMA]]),"Uptrend","Downtrend/NoTrend")</f>
        <v>Uptrend</v>
      </c>
      <c r="AL296">
        <v>-0.01</v>
      </c>
      <c r="AM296" t="s">
        <v>10438</v>
      </c>
      <c r="AN296">
        <v>0.2</v>
      </c>
      <c r="AO296" t="s">
        <v>10439</v>
      </c>
      <c r="AP296">
        <v>8.5180444662963997E-2</v>
      </c>
      <c r="AQ296">
        <f>(Table2[[#This Row],[Sharpe Ratio]]-AVERAGE(Table2[Sharpe Ratio]))/_xlfn.STDEV.P(Table2[Sharpe Ratio])</f>
        <v>0.23974109936368102</v>
      </c>
      <c r="AR2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0.17840489172735863</v>
      </c>
      <c r="AS296">
        <f>_xlfn.RANK.AVG(Table2[[#This Row],[1Y Return vs Nifty Z-Score]],Table2[1Y Return vs Nifty Z-Score])</f>
        <v>457</v>
      </c>
      <c r="AT296">
        <f>_xlfn.RANK.AVG(Table2[[#This Row],[6M Return vs Nifty Z-Score]],Table2[6M Return vs Nifty Z-Score])</f>
        <v>206</v>
      </c>
      <c r="AU296">
        <f>_xlfn.RANK.AVG(Table2[[#This Row],[Sharpe Ratio Z-Score]],Table2[Sharpe Ratio Z-Score])</f>
        <v>280</v>
      </c>
      <c r="AV296">
        <f>(Table2[[#This Row],[Rank 1Y]]+Table2[[#This Row],[Rank 6M]]+Table2[[#This Row],[Rank Sharpe]])/3</f>
        <v>314.33333333333331</v>
      </c>
    </row>
    <row r="297" spans="1:48" x14ac:dyDescent="0.3">
      <c r="A297" t="s">
        <v>1295</v>
      </c>
      <c r="B297" t="s">
        <v>1296</v>
      </c>
      <c r="C297" t="s">
        <v>10401</v>
      </c>
      <c r="D297" t="s">
        <v>197</v>
      </c>
      <c r="E297">
        <v>9044.9024879999997</v>
      </c>
      <c r="F297">
        <v>469.25</v>
      </c>
      <c r="G297">
        <v>19.479517194512599</v>
      </c>
      <c r="H297">
        <f>(Table2[[#This Row],[1Y Return vs Nifty]]-AVERAGE(Table2[1Y Return vs Nifty]))/_xlfn.STDEV.P(Table2[1Y Return vs Nifty])</f>
        <v>-7.9571393808578278E-2</v>
      </c>
      <c r="I297">
        <v>3.4575407135962202</v>
      </c>
      <c r="J297">
        <f>(Table2[[#This Row],[1M Return vs Nifty]]-AVERAGE(Table2[1M Return vs Nifty]))/_xlfn.STDEV.P(Table2[1M Return vs Nifty])</f>
        <v>0.6394359968350577</v>
      </c>
      <c r="K297">
        <v>56.343421141769703</v>
      </c>
      <c r="L297">
        <f>(Table2[[#This Row],[6M Return vs Nifty]]-AVERAGE(Table2[6M Return vs Nifty]))/_xlfn.STDEV.P(Table2[6M Return vs Nifty])</f>
        <v>1.299673678601126</v>
      </c>
      <c r="M297">
        <v>-3.3083096876735101</v>
      </c>
      <c r="N297">
        <f>(Table2[[#This Row],[1W Return vs Nifty]]-AVERAGE(Table2[1W Return vs Nifty]))/_xlfn.STDEV.P(Table2[1W Return vs Nifty])</f>
        <v>-6.9664747074056885E-2</v>
      </c>
      <c r="O297">
        <v>451.89</v>
      </c>
      <c r="P297">
        <v>425.82257377977299</v>
      </c>
      <c r="Q297">
        <v>340.61134178821101</v>
      </c>
      <c r="R297">
        <v>56.326305414267601</v>
      </c>
      <c r="S297" s="2">
        <f>(Table2[[#This Row],[Close Price]]-Table2[[#This Row],[20D EMA]])/Table2[[#This Row],[20D EMA]]</f>
        <v>3.8416428776914764E-2</v>
      </c>
      <c r="T297" s="2">
        <f>(Table2[[#This Row],[Close Price]]-Table2[[#This Row],[50D EMA]])/Table2[[#This Row],[50D EMA]]</f>
        <v>0.10198479107095626</v>
      </c>
      <c r="U297" s="2">
        <f>(Table2[[#This Row],[Close Price]]-Table2[[#This Row],[200D EMA]])/Table2[[#This Row],[200D EMA]]</f>
        <v>0.37766992002214456</v>
      </c>
      <c r="V297">
        <v>0.63131144492195701</v>
      </c>
      <c r="W297">
        <v>458.2</v>
      </c>
      <c r="X297">
        <v>471</v>
      </c>
      <c r="Y297">
        <v>458.2</v>
      </c>
      <c r="Z297">
        <v>471</v>
      </c>
      <c r="AA297">
        <v>437.55</v>
      </c>
      <c r="AB297">
        <v>478.25</v>
      </c>
      <c r="AC297" s="2">
        <f>(Table2[[#This Row],[Close Price]]/Table2[[#This Row],[Day Low]])-1</f>
        <v>2.41161065037101E-2</v>
      </c>
      <c r="AD297" s="2">
        <f>(Table2[[#This Row],[Day High]]/Table2[[#This Row],[Close Price]])-1</f>
        <v>3.7293553542887548E-3</v>
      </c>
      <c r="AE297" s="2">
        <f>(Table2[[#This Row],[Close Price]]/Table2[[#This Row],[Current Week Low]])-1</f>
        <v>2.41161065037101E-2</v>
      </c>
      <c r="AF297" s="2">
        <f>(Table2[[#This Row],[Current Week High]]/Table2[[#This Row],[Close Price]])-1</f>
        <v>3.7293553542887548E-3</v>
      </c>
      <c r="AG297" s="2">
        <f>(Table2[[#This Row],[Close Price]]/Table2[[#This Row],[Current Month Low]])-1</f>
        <v>7.2448862987087193E-2</v>
      </c>
      <c r="AH297" s="2">
        <f>(Table2[[#This Row],[Current Month High]]/Table2[[#This Row],[Close Price]])-1</f>
        <v>1.917954182205639E-2</v>
      </c>
      <c r="AI297">
        <v>1.9179541822056301</v>
      </c>
      <c r="AJ297">
        <v>95.439400249895797</v>
      </c>
      <c r="AK297" t="str">
        <f>IF(AND(Table2[[#This Row],[20D EMA]]&gt;Table2[[#This Row],[50D EMA]],Table2[[#This Row],[50D EMA]]&gt;Table2[[#This Row],[200D EMA]]),"Uptrend","Downtrend/NoTrend")</f>
        <v>Uptrend</v>
      </c>
      <c r="AL297">
        <v>0.12</v>
      </c>
      <c r="AM297" t="s">
        <v>10439</v>
      </c>
      <c r="AN297">
        <v>2.91</v>
      </c>
      <c r="AO297" t="s">
        <v>10439</v>
      </c>
      <c r="AQ297">
        <f>(Table2[[#This Row],[Sharpe Ratio]]-AVERAGE(Table2[Sharpe Ratio]))/_xlfn.STDEV.P(Table2[Sharpe Ratio])</f>
        <v>-0.74629057572393687</v>
      </c>
      <c r="AR2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1.0435829588296119</v>
      </c>
      <c r="AS297">
        <f>_xlfn.RANK.AVG(Table2[[#This Row],[1Y Return vs Nifty Z-Score]],Table2[1Y Return vs Nifty Z-Score])</f>
        <v>318</v>
      </c>
      <c r="AT297">
        <f>_xlfn.RANK.AVG(Table2[[#This Row],[6M Return vs Nifty Z-Score]],Table2[6M Return vs Nifty Z-Score])</f>
        <v>72</v>
      </c>
      <c r="AU297">
        <f>_xlfn.RANK.AVG(Table2[[#This Row],[Sharpe Ratio Z-Score]],Table2[Sharpe Ratio Z-Score])</f>
        <v>558</v>
      </c>
      <c r="AV297">
        <f>(Table2[[#This Row],[Rank 1Y]]+Table2[[#This Row],[Rank 6M]]+Table2[[#This Row],[Rank Sharpe]])/3</f>
        <v>316</v>
      </c>
    </row>
    <row r="298" spans="1:48" x14ac:dyDescent="0.3">
      <c r="A298" t="s">
        <v>837</v>
      </c>
      <c r="B298" t="s">
        <v>838</v>
      </c>
      <c r="C298" t="s">
        <v>10404</v>
      </c>
      <c r="D298" t="s">
        <v>215</v>
      </c>
      <c r="E298">
        <v>19568.344925739999</v>
      </c>
      <c r="F298">
        <v>446.25</v>
      </c>
      <c r="G298">
        <v>14.205473016323801</v>
      </c>
      <c r="H298">
        <f>(Table2[[#This Row],[1Y Return vs Nifty]]-AVERAGE(Table2[1Y Return vs Nifty]))/_xlfn.STDEV.P(Table2[1Y Return vs Nifty])</f>
        <v>-0.16578309964991467</v>
      </c>
      <c r="I298">
        <v>-9.5307641280279505</v>
      </c>
      <c r="J298">
        <f>(Table2[[#This Row],[1M Return vs Nifty]]-AVERAGE(Table2[1M Return vs Nifty]))/_xlfn.STDEV.P(Table2[1M Return vs Nifty])</f>
        <v>-0.61493533074210249</v>
      </c>
      <c r="K298">
        <v>22.021029525210601</v>
      </c>
      <c r="L298">
        <f>(Table2[[#This Row],[6M Return vs Nifty]]-AVERAGE(Table2[6M Return vs Nifty]))/_xlfn.STDEV.P(Table2[6M Return vs Nifty])</f>
        <v>0.26468951680401365</v>
      </c>
      <c r="M298">
        <v>-6.0662395431325704</v>
      </c>
      <c r="N298">
        <f>(Table2[[#This Row],[1W Return vs Nifty]]-AVERAGE(Table2[1W Return vs Nifty]))/_xlfn.STDEV.P(Table2[1W Return vs Nifty])</f>
        <v>-0.59734557797149457</v>
      </c>
      <c r="O298">
        <v>462.59</v>
      </c>
      <c r="P298">
        <v>458.00640678625098</v>
      </c>
      <c r="Q298">
        <v>391.48294632250202</v>
      </c>
      <c r="R298">
        <v>31.894565758967399</v>
      </c>
      <c r="S298" s="2">
        <f>(Table2[[#This Row],[Close Price]]-Table2[[#This Row],[20D EMA]])/Table2[[#This Row],[20D EMA]]</f>
        <v>-3.5322856092868365E-2</v>
      </c>
      <c r="T298" s="2">
        <f>(Table2[[#This Row],[Close Price]]-Table2[[#This Row],[50D EMA]])/Table2[[#This Row],[50D EMA]]</f>
        <v>-2.5668651381415341E-2</v>
      </c>
      <c r="U298" s="2">
        <f>(Table2[[#This Row],[Close Price]]-Table2[[#This Row],[200D EMA]])/Table2[[#This Row],[200D EMA]]</f>
        <v>0.13989639700009082</v>
      </c>
      <c r="V298">
        <v>0.41792497162588199</v>
      </c>
      <c r="W298">
        <v>444.05</v>
      </c>
      <c r="X298">
        <v>456.1</v>
      </c>
      <c r="Y298">
        <v>444.05</v>
      </c>
      <c r="Z298">
        <v>456.1</v>
      </c>
      <c r="AA298">
        <v>444.05</v>
      </c>
      <c r="AB298">
        <v>477</v>
      </c>
      <c r="AC298" s="2">
        <f>(Table2[[#This Row],[Close Price]]/Table2[[#This Row],[Day Low]])-1</f>
        <v>4.9543970273617788E-3</v>
      </c>
      <c r="AD298" s="2">
        <f>(Table2[[#This Row],[Day High]]/Table2[[#This Row],[Close Price]])-1</f>
        <v>2.207282913165276E-2</v>
      </c>
      <c r="AE298" s="2">
        <f>(Table2[[#This Row],[Close Price]]/Table2[[#This Row],[Current Week Low]])-1</f>
        <v>4.9543970273617788E-3</v>
      </c>
      <c r="AF298" s="2">
        <f>(Table2[[#This Row],[Current Week High]]/Table2[[#This Row],[Close Price]])-1</f>
        <v>2.207282913165276E-2</v>
      </c>
      <c r="AG298" s="2">
        <f>(Table2[[#This Row],[Close Price]]/Table2[[#This Row],[Current Month Low]])-1</f>
        <v>4.9543970273617788E-3</v>
      </c>
      <c r="AH298" s="2">
        <f>(Table2[[#This Row],[Current Month High]]/Table2[[#This Row],[Close Price]])-1</f>
        <v>6.8907563025210061E-2</v>
      </c>
      <c r="AI298">
        <v>29.400560224089599</v>
      </c>
      <c r="AJ298">
        <v>58.807829181494597</v>
      </c>
      <c r="AK298" t="str">
        <f>IF(AND(Table2[[#This Row],[20D EMA]]&gt;Table2[[#This Row],[50D EMA]],Table2[[#This Row],[50D EMA]]&gt;Table2[[#This Row],[200D EMA]]),"Uptrend","Downtrend/NoTrend")</f>
        <v>Uptrend</v>
      </c>
      <c r="AL298">
        <v>-0.09</v>
      </c>
      <c r="AM298" t="s">
        <v>10438</v>
      </c>
      <c r="AN298">
        <v>-4.22</v>
      </c>
      <c r="AO298" t="s">
        <v>10438</v>
      </c>
      <c r="AP298">
        <v>5.8593761362312001E-2</v>
      </c>
      <c r="AQ298">
        <f>(Table2[[#This Row],[Sharpe Ratio]]-AVERAGE(Table2[Sharpe Ratio]))/_xlfn.STDEV.P(Table2[Sharpe Ratio])</f>
        <v>-6.8020992906355715E-2</v>
      </c>
      <c r="AR2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-1.1813954844658539</v>
      </c>
      <c r="AS298">
        <f>_xlfn.RANK.AVG(Table2[[#This Row],[1Y Return vs Nifty Z-Score]],Table2[1Y Return vs Nifty Z-Score])</f>
        <v>349</v>
      </c>
      <c r="AT298">
        <f>_xlfn.RANK.AVG(Table2[[#This Row],[6M Return vs Nifty Z-Score]],Table2[6M Return vs Nifty Z-Score])</f>
        <v>235</v>
      </c>
      <c r="AU298">
        <f>_xlfn.RANK.AVG(Table2[[#This Row],[Sharpe Ratio Z-Score]],Table2[Sharpe Ratio Z-Score])</f>
        <v>365</v>
      </c>
      <c r="AV298">
        <f>(Table2[[#This Row],[Rank 1Y]]+Table2[[#This Row],[Rank 6M]]+Table2[[#This Row],[Rank Sharpe]])/3</f>
        <v>316.33333333333331</v>
      </c>
    </row>
    <row r="299" spans="1:48" x14ac:dyDescent="0.3">
      <c r="A299" t="s">
        <v>400</v>
      </c>
      <c r="B299" t="s">
        <v>401</v>
      </c>
      <c r="C299" t="s">
        <v>10401</v>
      </c>
      <c r="D299" t="s">
        <v>197</v>
      </c>
      <c r="E299">
        <v>59719.724715249999</v>
      </c>
      <c r="F299">
        <v>3906.25</v>
      </c>
      <c r="G299">
        <v>-5.0575022527848104</v>
      </c>
      <c r="H299">
        <f>(Table2[[#This Row],[1Y Return vs Nifty]]-AVERAGE(Table2[1Y Return vs Nifty]))/_xlfn.STDEV.P(Table2[1Y Return vs Nifty])</f>
        <v>-0.48066365457534593</v>
      </c>
      <c r="I299">
        <v>-10.60448422318</v>
      </c>
      <c r="J299">
        <f>(Table2[[#This Row],[1M Return vs Nifty]]-AVERAGE(Table2[1M Return vs Nifty]))/_xlfn.STDEV.P(Table2[1M Return vs Nifty])</f>
        <v>-0.7186319807380176</v>
      </c>
      <c r="K299">
        <v>17.942066419909999</v>
      </c>
      <c r="L299">
        <f>(Table2[[#This Row],[6M Return vs Nifty]]-AVERAGE(Table2[6M Return vs Nifty]))/_xlfn.STDEV.P(Table2[6M Return vs Nifty])</f>
        <v>0.14168928250495286</v>
      </c>
      <c r="M299">
        <v>-7.61342975786898</v>
      </c>
      <c r="N299">
        <f>(Table2[[#This Row],[1W Return vs Nifty]]-AVERAGE(Table2[1W Return vs Nifty]))/_xlfn.STDEV.P(Table2[1W Return vs Nifty])</f>
        <v>-0.89337291037534894</v>
      </c>
      <c r="O299">
        <v>3893.12</v>
      </c>
      <c r="P299">
        <v>3973.1660916118599</v>
      </c>
      <c r="Q299">
        <v>3719.2763446437798</v>
      </c>
      <c r="R299">
        <v>41.1224511400602</v>
      </c>
      <c r="S299" s="2">
        <f>(Table2[[#This Row],[Close Price]]-Table2[[#This Row],[20D EMA]])/Table2[[#This Row],[20D EMA]]</f>
        <v>3.3726163077429181E-3</v>
      </c>
      <c r="T299" s="2">
        <f>(Table2[[#This Row],[Close Price]]-Table2[[#This Row],[50D EMA]])/Table2[[#This Row],[50D EMA]]</f>
        <v>-1.6842007122011084E-2</v>
      </c>
      <c r="U299" s="2">
        <f>(Table2[[#This Row],[Close Price]]-Table2[[#This Row],[200D EMA]])/Table2[[#This Row],[200D EMA]]</f>
        <v>5.0271514679323441E-2</v>
      </c>
      <c r="V299">
        <v>0.43869365944813699</v>
      </c>
      <c r="W299">
        <v>3799.05</v>
      </c>
      <c r="X299">
        <v>3922</v>
      </c>
      <c r="Y299">
        <v>3799.05</v>
      </c>
      <c r="Z299">
        <v>3922</v>
      </c>
      <c r="AA299">
        <v>3752.8</v>
      </c>
      <c r="AB299">
        <v>4049</v>
      </c>
      <c r="AC299" s="2">
        <f>(Table2[[#This Row],[Close Price]]/Table2[[#This Row],[Day Low]])-1</f>
        <v>2.8217580710967249E-2</v>
      </c>
      <c r="AD299" s="2">
        <f>(Table2[[#This Row],[Day High]]/Table2[[#This Row],[Close Price]])-1</f>
        <v>4.0320000000000356E-3</v>
      </c>
      <c r="AE299" s="2">
        <f>(Table2[[#This Row],[Close Price]]/Table2[[#This Row],[Current Week Low]])-1</f>
        <v>2.8217580710967249E-2</v>
      </c>
      <c r="AF299" s="2">
        <f>(Table2[[#This Row],[Current Week High]]/Table2[[#This Row],[Close Price]])-1</f>
        <v>4.0320000000000356E-3</v>
      </c>
      <c r="AG299" s="2">
        <f>(Table2[[#This Row],[Close Price]]/Table2[[#This Row],[Current Month Low]])-1</f>
        <v>4.0889469196333295E-2</v>
      </c>
      <c r="AH299" s="2">
        <f>(Table2[[#This Row],[Current Month High]]/Table2[[#This Row],[Close Price]])-1</f>
        <v>3.654399999999991E-2</v>
      </c>
      <c r="AI299">
        <v>26.7455999999999</v>
      </c>
      <c r="AJ299">
        <v>49.538703008957903</v>
      </c>
      <c r="AK299" t="str">
        <f>IF(AND(Table2[[#This Row],[20D EMA]]&gt;Table2[[#This Row],[50D EMA]],Table2[[#This Row],[50D EMA]]&gt;Table2[[#This Row],[200D EMA]]),"Uptrend","Downtrend/NoTrend")</f>
        <v>Downtrend/NoTrend</v>
      </c>
      <c r="AL299">
        <v>-0.21</v>
      </c>
      <c r="AM299" t="s">
        <v>10438</v>
      </c>
      <c r="AN299">
        <v>-1.31</v>
      </c>
      <c r="AO299" t="s">
        <v>10438</v>
      </c>
      <c r="AP299">
        <v>0.10691236003347999</v>
      </c>
      <c r="AQ299">
        <f>(Table2[[#This Row],[Sharpe Ratio]]-AVERAGE(Table2[Sharpe Ratio]))/_xlfn.STDEV.P(Table2[Sharpe Ratio])</f>
        <v>0.49130537565313287</v>
      </c>
      <c r="AR2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9">
        <f>_xlfn.RANK.AVG(Table2[[#This Row],[1Y Return vs Nifty Z-Score]],Table2[1Y Return vs Nifty Z-Score])</f>
        <v>469</v>
      </c>
      <c r="AT299">
        <f>_xlfn.RANK.AVG(Table2[[#This Row],[6M Return vs Nifty Z-Score]],Table2[6M Return vs Nifty Z-Score])</f>
        <v>267</v>
      </c>
      <c r="AU299">
        <f>_xlfn.RANK.AVG(Table2[[#This Row],[Sharpe Ratio Z-Score]],Table2[Sharpe Ratio Z-Score])</f>
        <v>219</v>
      </c>
      <c r="AV299">
        <f>(Table2[[#This Row],[Rank 1Y]]+Table2[[#This Row],[Rank 6M]]+Table2[[#This Row],[Rank Sharpe]])/3</f>
        <v>318.33333333333331</v>
      </c>
    </row>
    <row r="300" spans="1:48" x14ac:dyDescent="0.3">
      <c r="A300" t="s">
        <v>841</v>
      </c>
      <c r="B300" t="s">
        <v>842</v>
      </c>
      <c r="C300" t="s">
        <v>10402</v>
      </c>
      <c r="D300" t="s">
        <v>281</v>
      </c>
      <c r="E300">
        <v>19359.505486765</v>
      </c>
      <c r="F300">
        <v>888.5</v>
      </c>
      <c r="G300">
        <v>30.7522939684298</v>
      </c>
      <c r="H300">
        <f>(Table2[[#This Row],[1Y Return vs Nifty]]-AVERAGE(Table2[1Y Return vs Nifty]))/_xlfn.STDEV.P(Table2[1Y Return vs Nifty])</f>
        <v>0.10469807425297818</v>
      </c>
      <c r="I300">
        <v>7.1674897687469796</v>
      </c>
      <c r="J300">
        <f>(Table2[[#This Row],[1M Return vs Nifty]]-AVERAGE(Table2[1M Return vs Nifty]))/_xlfn.STDEV.P(Table2[1M Return vs Nifty])</f>
        <v>0.99773169271673479</v>
      </c>
      <c r="K300">
        <v>-15.1210345914931</v>
      </c>
      <c r="L300">
        <f>(Table2[[#This Row],[6M Return vs Nifty]]-AVERAGE(Table2[6M Return vs Nifty]))/_xlfn.STDEV.P(Table2[6M Return vs Nifty])</f>
        <v>-0.85532124837514734</v>
      </c>
      <c r="M300">
        <v>-3.4619661649440698</v>
      </c>
      <c r="N300">
        <f>(Table2[[#This Row],[1W Return vs Nifty]]-AVERAGE(Table2[1W Return vs Nifty]))/_xlfn.STDEV.P(Table2[1W Return vs Nifty])</f>
        <v>-9.9064181377438082E-2</v>
      </c>
      <c r="O300">
        <v>866.76</v>
      </c>
      <c r="P300">
        <v>843.02470572616198</v>
      </c>
      <c r="Q300">
        <v>773.12116662541996</v>
      </c>
      <c r="R300">
        <v>58.659119936032198</v>
      </c>
      <c r="S300" s="2">
        <f>(Table2[[#This Row],[Close Price]]-Table2[[#This Row],[20D EMA]])/Table2[[#This Row],[20D EMA]]</f>
        <v>2.5081914255387892E-2</v>
      </c>
      <c r="T300" s="2">
        <f>(Table2[[#This Row],[Close Price]]-Table2[[#This Row],[50D EMA]])/Table2[[#This Row],[50D EMA]]</f>
        <v>5.3943014913977697E-2</v>
      </c>
      <c r="U300" s="2">
        <f>(Table2[[#This Row],[Close Price]]-Table2[[#This Row],[200D EMA]])/Table2[[#This Row],[200D EMA]]</f>
        <v>0.1492377111833513</v>
      </c>
      <c r="V300">
        <v>0.809936143055488</v>
      </c>
      <c r="W300">
        <v>879.95</v>
      </c>
      <c r="X300">
        <v>894.45</v>
      </c>
      <c r="Y300">
        <v>879.95</v>
      </c>
      <c r="Z300">
        <v>894.45</v>
      </c>
      <c r="AA300">
        <v>830</v>
      </c>
      <c r="AB300">
        <v>924</v>
      </c>
      <c r="AC300" s="2">
        <f>(Table2[[#This Row],[Close Price]]/Table2[[#This Row],[Day Low]])-1</f>
        <v>9.7164611625659703E-3</v>
      </c>
      <c r="AD300" s="2">
        <f>(Table2[[#This Row],[Day High]]/Table2[[#This Row],[Close Price]])-1</f>
        <v>6.6966797974115089E-3</v>
      </c>
      <c r="AE300" s="2">
        <f>(Table2[[#This Row],[Close Price]]/Table2[[#This Row],[Current Week Low]])-1</f>
        <v>9.7164611625659703E-3</v>
      </c>
      <c r="AF300" s="2">
        <f>(Table2[[#This Row],[Current Week High]]/Table2[[#This Row],[Close Price]])-1</f>
        <v>6.6966797974115089E-3</v>
      </c>
      <c r="AG300" s="2">
        <f>(Table2[[#This Row],[Close Price]]/Table2[[#This Row],[Current Month Low]])-1</f>
        <v>7.0481927710843273E-2</v>
      </c>
      <c r="AH300" s="2">
        <f>(Table2[[#This Row],[Current Month High]]/Table2[[#This Row],[Close Price]])-1</f>
        <v>3.9954980303883003E-2</v>
      </c>
      <c r="AI300">
        <v>7.8221722003376497</v>
      </c>
      <c r="AJ300">
        <v>66.043730143898301</v>
      </c>
      <c r="AK300" t="str">
        <f>IF(AND(Table2[[#This Row],[20D EMA]]&gt;Table2[[#This Row],[50D EMA]],Table2[[#This Row],[50D EMA]]&gt;Table2[[#This Row],[200D EMA]]),"Uptrend","Downtrend/NoTrend")</f>
        <v>Uptrend</v>
      </c>
      <c r="AL300">
        <v>-0.04</v>
      </c>
      <c r="AM300" t="s">
        <v>10438</v>
      </c>
      <c r="AN300">
        <v>-1.26</v>
      </c>
      <c r="AO300" t="s">
        <v>10438</v>
      </c>
      <c r="AP300">
        <v>0.181951956990164</v>
      </c>
      <c r="AQ300">
        <f>(Table2[[#This Row],[Sharpe Ratio]]-AVERAGE(Table2[Sharpe Ratio]))/_xlfn.STDEV.P(Table2[Sharpe Ratio])</f>
        <v>1.3599486397011535</v>
      </c>
      <c r="AR3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1.5079929769182812</v>
      </c>
      <c r="AS300">
        <f>_xlfn.RANK.AVG(Table2[[#This Row],[1Y Return vs Nifty Z-Score]],Table2[1Y Return vs Nifty Z-Score])</f>
        <v>270</v>
      </c>
      <c r="AT300">
        <f>_xlfn.RANK.AVG(Table2[[#This Row],[6M Return vs Nifty Z-Score]],Table2[6M Return vs Nifty Z-Score])</f>
        <v>619</v>
      </c>
      <c r="AU300">
        <f>_xlfn.RANK.AVG(Table2[[#This Row],[Sharpe Ratio Z-Score]],Table2[Sharpe Ratio Z-Score])</f>
        <v>70</v>
      </c>
      <c r="AV300">
        <f>(Table2[[#This Row],[Rank 1Y]]+Table2[[#This Row],[Rank 6M]]+Table2[[#This Row],[Rank Sharpe]])/3</f>
        <v>319.66666666666669</v>
      </c>
    </row>
    <row r="301" spans="1:48" x14ac:dyDescent="0.3">
      <c r="A301" t="s">
        <v>1052</v>
      </c>
      <c r="B301" t="s">
        <v>1053</v>
      </c>
      <c r="C301" t="s">
        <v>10399</v>
      </c>
      <c r="D301" t="s">
        <v>54</v>
      </c>
      <c r="E301">
        <v>13085.4869768399</v>
      </c>
      <c r="F301">
        <v>560.20000000000005</v>
      </c>
      <c r="G301">
        <v>36.007550316605702</v>
      </c>
      <c r="H301">
        <f>(Table2[[#This Row],[1Y Return vs Nifty]]-AVERAGE(Table2[1Y Return vs Nifty]))/_xlfn.STDEV.P(Table2[1Y Return vs Nifty])</f>
        <v>0.1906026664601195</v>
      </c>
      <c r="I301">
        <v>-25.913055655363902</v>
      </c>
      <c r="J301">
        <f>(Table2[[#This Row],[1M Return vs Nifty]]-AVERAGE(Table2[1M Return vs Nifty]))/_xlfn.STDEV.P(Table2[1M Return vs Nifty])</f>
        <v>-2.1970876610481085</v>
      </c>
      <c r="K301">
        <v>11.808886986728099</v>
      </c>
      <c r="L301">
        <f>(Table2[[#This Row],[6M Return vs Nifty]]-AVERAGE(Table2[6M Return vs Nifty]))/_xlfn.STDEV.P(Table2[6M Return vs Nifty])</f>
        <v>-4.3255392846299139E-2</v>
      </c>
      <c r="M301">
        <v>-5.1879793569711099</v>
      </c>
      <c r="N301">
        <f>(Table2[[#This Row],[1W Return vs Nifty]]-AVERAGE(Table2[1W Return vs Nifty]))/_xlfn.STDEV.P(Table2[1W Return vs Nifty])</f>
        <v>-0.42930611030320698</v>
      </c>
      <c r="O301">
        <v>607.01</v>
      </c>
      <c r="P301">
        <v>604.13931597234603</v>
      </c>
      <c r="Q301">
        <v>498.484823728121</v>
      </c>
      <c r="R301">
        <v>19.9208206435056</v>
      </c>
      <c r="S301" s="2">
        <f>(Table2[[#This Row],[Close Price]]-Table2[[#This Row],[20D EMA]])/Table2[[#This Row],[20D EMA]]</f>
        <v>-7.7115698258677687E-2</v>
      </c>
      <c r="T301" s="2">
        <f>(Table2[[#This Row],[Close Price]]-Table2[[#This Row],[50D EMA]])/Table2[[#This Row],[50D EMA]]</f>
        <v>-7.2730436193557166E-2</v>
      </c>
      <c r="U301" s="2">
        <f>(Table2[[#This Row],[Close Price]]-Table2[[#This Row],[200D EMA]])/Table2[[#This Row],[200D EMA]]</f>
        <v>0.12380552693724367</v>
      </c>
      <c r="V301">
        <v>2.4399323270664901</v>
      </c>
      <c r="W301">
        <v>537.29999999999995</v>
      </c>
      <c r="X301">
        <v>562</v>
      </c>
      <c r="Y301">
        <v>537.29999999999995</v>
      </c>
      <c r="Z301">
        <v>562</v>
      </c>
      <c r="AA301">
        <v>531.15</v>
      </c>
      <c r="AB301">
        <v>719.9</v>
      </c>
      <c r="AC301" s="2">
        <f>(Table2[[#This Row],[Close Price]]/Table2[[#This Row],[Day Low]])-1</f>
        <v>4.2620509957193464E-2</v>
      </c>
      <c r="AD301" s="2">
        <f>(Table2[[#This Row],[Day High]]/Table2[[#This Row],[Close Price]])-1</f>
        <v>3.2131381649409541E-3</v>
      </c>
      <c r="AE301" s="2">
        <f>(Table2[[#This Row],[Close Price]]/Table2[[#This Row],[Current Week Low]])-1</f>
        <v>4.2620509957193464E-2</v>
      </c>
      <c r="AF301" s="2">
        <f>(Table2[[#This Row],[Current Week High]]/Table2[[#This Row],[Close Price]])-1</f>
        <v>3.2131381649409541E-3</v>
      </c>
      <c r="AG301" s="2">
        <f>(Table2[[#This Row],[Close Price]]/Table2[[#This Row],[Current Month Low]])-1</f>
        <v>5.4692648027864221E-2</v>
      </c>
      <c r="AH301" s="2">
        <f>(Table2[[#This Row],[Current Month High]]/Table2[[#This Row],[Close Price]])-1</f>
        <v>0.28507675830060686</v>
      </c>
      <c r="AI301">
        <v>28.704034273473699</v>
      </c>
      <c r="AJ301">
        <v>75.638814861263498</v>
      </c>
      <c r="AK301" t="str">
        <f>IF(AND(Table2[[#This Row],[20D EMA]]&gt;Table2[[#This Row],[50D EMA]],Table2[[#This Row],[50D EMA]]&gt;Table2[[#This Row],[200D EMA]]),"Uptrend","Downtrend/NoTrend")</f>
        <v>Uptrend</v>
      </c>
      <c r="AL301">
        <v>-0.05</v>
      </c>
      <c r="AM301" t="s">
        <v>10438</v>
      </c>
      <c r="AN301">
        <v>-19.77</v>
      </c>
      <c r="AO301" t="s">
        <v>10438</v>
      </c>
      <c r="AP301">
        <v>5.0447827390638002E-2</v>
      </c>
      <c r="AQ301">
        <f>(Table2[[#This Row],[Sharpe Ratio]]-AVERAGE(Table2[Sharpe Ratio]))/_xlfn.STDEV.P(Table2[Sharpe Ratio])</f>
        <v>-0.16231668425926996</v>
      </c>
      <c r="AR3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-2.6413631819967653</v>
      </c>
      <c r="AS301">
        <f>_xlfn.RANK.AVG(Table2[[#This Row],[1Y Return vs Nifty Z-Score]],Table2[1Y Return vs Nifty Z-Score])</f>
        <v>251</v>
      </c>
      <c r="AT301">
        <f>_xlfn.RANK.AVG(Table2[[#This Row],[6M Return vs Nifty Z-Score]],Table2[6M Return vs Nifty Z-Score])</f>
        <v>329</v>
      </c>
      <c r="AU301">
        <f>_xlfn.RANK.AVG(Table2[[#This Row],[Sharpe Ratio Z-Score]],Table2[Sharpe Ratio Z-Score])</f>
        <v>379</v>
      </c>
      <c r="AV301">
        <f>(Table2[[#This Row],[Rank 1Y]]+Table2[[#This Row],[Rank 6M]]+Table2[[#This Row],[Rank Sharpe]])/3</f>
        <v>319.66666666666669</v>
      </c>
    </row>
    <row r="302" spans="1:48" x14ac:dyDescent="0.3">
      <c r="A302" t="s">
        <v>862</v>
      </c>
      <c r="B302" t="s">
        <v>863</v>
      </c>
      <c r="C302" t="s">
        <v>10409</v>
      </c>
      <c r="D302" t="s">
        <v>605</v>
      </c>
      <c r="E302">
        <v>18683.597690029899</v>
      </c>
      <c r="F302">
        <v>593.79999999999995</v>
      </c>
      <c r="G302">
        <v>71.897284134922003</v>
      </c>
      <c r="H302">
        <f>(Table2[[#This Row],[1Y Return vs Nifty]]-AVERAGE(Table2[1Y Return vs Nifty]))/_xlfn.STDEV.P(Table2[1Y Return vs Nifty])</f>
        <v>0.77727108828800073</v>
      </c>
      <c r="I302">
        <v>-18.5782833457572</v>
      </c>
      <c r="J302">
        <f>(Table2[[#This Row],[1M Return vs Nifty]]-AVERAGE(Table2[1M Return vs Nifty]))/_xlfn.STDEV.P(Table2[1M Return vs Nifty])</f>
        <v>-1.4887174624990083</v>
      </c>
      <c r="K302">
        <v>-26.160998876671801</v>
      </c>
      <c r="L302">
        <f>(Table2[[#This Row],[6M Return vs Nifty]]-AVERAGE(Table2[6M Return vs Nifty]))/_xlfn.STDEV.P(Table2[6M Return vs Nifty])</f>
        <v>-1.1882289405201518</v>
      </c>
      <c r="M302">
        <v>-5.8563069011879803</v>
      </c>
      <c r="N302">
        <f>(Table2[[#This Row],[1W Return vs Nifty]]-AVERAGE(Table2[1W Return vs Nifty]))/_xlfn.STDEV.P(Table2[1W Return vs Nifty])</f>
        <v>-0.55717870037141992</v>
      </c>
      <c r="O302">
        <v>624.26</v>
      </c>
      <c r="P302">
        <v>647.13023405190404</v>
      </c>
      <c r="Q302">
        <v>594.77653000989699</v>
      </c>
      <c r="R302">
        <v>37.264944384865103</v>
      </c>
      <c r="S302" s="2">
        <f>(Table2[[#This Row],[Close Price]]-Table2[[#This Row],[20D EMA]])/Table2[[#This Row],[20D EMA]]</f>
        <v>-4.8793771825841853E-2</v>
      </c>
      <c r="T302" s="2">
        <f>(Table2[[#This Row],[Close Price]]-Table2[[#This Row],[50D EMA]])/Table2[[#This Row],[50D EMA]]</f>
        <v>-8.2410357677132812E-2</v>
      </c>
      <c r="U302" s="2">
        <f>(Table2[[#This Row],[Close Price]]-Table2[[#This Row],[200D EMA]])/Table2[[#This Row],[200D EMA]]</f>
        <v>-1.6418435506874885E-3</v>
      </c>
      <c r="V302">
        <v>0.68645888503653896</v>
      </c>
      <c r="W302">
        <v>592.20000000000005</v>
      </c>
      <c r="X302">
        <v>604.70000000000005</v>
      </c>
      <c r="Y302">
        <v>592.20000000000005</v>
      </c>
      <c r="Z302">
        <v>604.70000000000005</v>
      </c>
      <c r="AA302">
        <v>569.70000000000005</v>
      </c>
      <c r="AB302">
        <v>687.2</v>
      </c>
      <c r="AC302" s="2">
        <f>(Table2[[#This Row],[Close Price]]/Table2[[#This Row],[Day Low]])-1</f>
        <v>2.701789935832366E-3</v>
      </c>
      <c r="AD302" s="2">
        <f>(Table2[[#This Row],[Day High]]/Table2[[#This Row],[Close Price]])-1</f>
        <v>1.8356348939036815E-2</v>
      </c>
      <c r="AE302" s="2">
        <f>(Table2[[#This Row],[Close Price]]/Table2[[#This Row],[Current Week Low]])-1</f>
        <v>2.701789935832366E-3</v>
      </c>
      <c r="AF302" s="2">
        <f>(Table2[[#This Row],[Current Week High]]/Table2[[#This Row],[Close Price]])-1</f>
        <v>1.8356348939036815E-2</v>
      </c>
      <c r="AG302" s="2">
        <f>(Table2[[#This Row],[Close Price]]/Table2[[#This Row],[Current Month Low]])-1</f>
        <v>4.2302966473582337E-2</v>
      </c>
      <c r="AH302" s="2">
        <f>(Table2[[#This Row],[Current Month High]]/Table2[[#This Row],[Close Price]])-1</f>
        <v>0.15729201751431465</v>
      </c>
      <c r="AI302">
        <v>31.736274840013401</v>
      </c>
      <c r="AJ302">
        <v>110.38086802479999</v>
      </c>
      <c r="AK302" t="str">
        <f>IF(AND(Table2[[#This Row],[20D EMA]]&gt;Table2[[#This Row],[50D EMA]],Table2[[#This Row],[50D EMA]]&gt;Table2[[#This Row],[200D EMA]]),"Uptrend","Downtrend/NoTrend")</f>
        <v>Downtrend/NoTrend</v>
      </c>
      <c r="AL302">
        <v>-0.19</v>
      </c>
      <c r="AM302" t="s">
        <v>10438</v>
      </c>
      <c r="AN302">
        <v>-8.16</v>
      </c>
      <c r="AO302" t="s">
        <v>10438</v>
      </c>
      <c r="AP302">
        <v>0.13993917658982299</v>
      </c>
      <c r="AQ302">
        <f>(Table2[[#This Row],[Sharpe Ratio]]-AVERAGE(Table2[Sharpe Ratio]))/_xlfn.STDEV.P(Table2[Sharpe Ratio])</f>
        <v>0.87361715367583737</v>
      </c>
      <c r="AR3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2">
        <f>_xlfn.RANK.AVG(Table2[[#This Row],[1Y Return vs Nifty Z-Score]],Table2[1Y Return vs Nifty Z-Score])</f>
        <v>122</v>
      </c>
      <c r="AT302">
        <f>_xlfn.RANK.AVG(Table2[[#This Row],[6M Return vs Nifty Z-Score]],Table2[6M Return vs Nifty Z-Score])</f>
        <v>702</v>
      </c>
      <c r="AU302">
        <f>_xlfn.RANK.AVG(Table2[[#This Row],[Sharpe Ratio Z-Score]],Table2[Sharpe Ratio Z-Score])</f>
        <v>136</v>
      </c>
      <c r="AV302">
        <f>(Table2[[#This Row],[Rank 1Y]]+Table2[[#This Row],[Rank 6M]]+Table2[[#This Row],[Rank Sharpe]])/3</f>
        <v>320</v>
      </c>
    </row>
    <row r="303" spans="1:48" x14ac:dyDescent="0.3">
      <c r="A303" t="s">
        <v>1917</v>
      </c>
      <c r="B303" t="s">
        <v>1918</v>
      </c>
      <c r="C303" t="s">
        <v>10394</v>
      </c>
      <c r="D303" t="s">
        <v>290</v>
      </c>
      <c r="E303">
        <v>3799.6256911199998</v>
      </c>
      <c r="F303">
        <v>1390.1</v>
      </c>
      <c r="G303">
        <v>45.737843377719201</v>
      </c>
      <c r="H303">
        <f>(Table2[[#This Row],[1Y Return vs Nifty]]-AVERAGE(Table2[1Y Return vs Nifty]))/_xlfn.STDEV.P(Table2[1Y Return vs Nifty])</f>
        <v>0.34965805826057172</v>
      </c>
      <c r="I303">
        <v>-2.5656337193099699</v>
      </c>
      <c r="J303">
        <f>(Table2[[#This Row],[1M Return vs Nifty]]-AVERAGE(Table2[1M Return vs Nifty]))/_xlfn.STDEV.P(Table2[1M Return vs Nifty])</f>
        <v>5.7735967326929295E-2</v>
      </c>
      <c r="K303">
        <v>-7.25979162340911</v>
      </c>
      <c r="L303">
        <f>(Table2[[#This Row],[6M Return vs Nifty]]-AVERAGE(Table2[6M Return vs Nifty]))/_xlfn.STDEV.P(Table2[6M Return vs Nifty])</f>
        <v>-0.61826719762885707</v>
      </c>
      <c r="M303">
        <v>-2.1876200325010999</v>
      </c>
      <c r="N303">
        <f>(Table2[[#This Row],[1W Return vs Nifty]]-AVERAGE(Table2[1W Return vs Nifty]))/_xlfn.STDEV.P(Table2[1W Return vs Nifty])</f>
        <v>0.14475928813082206</v>
      </c>
      <c r="O303">
        <v>1389.15</v>
      </c>
      <c r="P303">
        <v>1367.30795988104</v>
      </c>
      <c r="Q303">
        <v>1239.8086392154401</v>
      </c>
      <c r="R303">
        <v>64.803527278834196</v>
      </c>
      <c r="S303" s="2">
        <f>(Table2[[#This Row],[Close Price]]-Table2[[#This Row],[20D EMA]])/Table2[[#This Row],[20D EMA]]</f>
        <v>6.8387143217062086E-4</v>
      </c>
      <c r="T303" s="2">
        <f>(Table2[[#This Row],[Close Price]]-Table2[[#This Row],[50D EMA]])/Table2[[#This Row],[50D EMA]]</f>
        <v>1.6669280650529441E-2</v>
      </c>
      <c r="U303" s="2">
        <f>(Table2[[#This Row],[Close Price]]-Table2[[#This Row],[200D EMA]])/Table2[[#This Row],[200D EMA]]</f>
        <v>0.12122141758881864</v>
      </c>
      <c r="V303">
        <v>0.61571165705577702</v>
      </c>
      <c r="W303">
        <v>1393</v>
      </c>
      <c r="X303">
        <v>1381</v>
      </c>
      <c r="Y303">
        <v>1392.1</v>
      </c>
      <c r="Z303">
        <v>1381</v>
      </c>
      <c r="AA303">
        <v>1392.1</v>
      </c>
      <c r="AB303">
        <v>1365.2</v>
      </c>
      <c r="AC303" s="2">
        <f>(Table2[[#This Row],[Close Price]]/Table2[[#This Row],[Day Low]])-1</f>
        <v>-2.0818377602297433E-3</v>
      </c>
      <c r="AD303" s="2">
        <f>(Table2[[#This Row],[Day High]]/Table2[[#This Row],[Close Price]])-1</f>
        <v>-6.5462916336953558E-3</v>
      </c>
      <c r="AE303" s="2">
        <f>(Table2[[#This Row],[Close Price]]/Table2[[#This Row],[Current Week Low]])-1</f>
        <v>-1.4366783995403143E-3</v>
      </c>
      <c r="AF303" s="2">
        <f>(Table2[[#This Row],[Current Week High]]/Table2[[#This Row],[Close Price]])-1</f>
        <v>-6.5462916336953558E-3</v>
      </c>
      <c r="AG303" s="2">
        <f>(Table2[[#This Row],[Close Price]]/Table2[[#This Row],[Current Month Low]])-1</f>
        <v>-1.4366783995403143E-3</v>
      </c>
      <c r="AH303" s="2">
        <f>(Table2[[#This Row],[Current Month High]]/Table2[[#This Row],[Close Price]])-1</f>
        <v>-1.7912380404287331E-2</v>
      </c>
      <c r="AI303">
        <v>1.79123804042875</v>
      </c>
      <c r="AJ303">
        <v>78.217948717948701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-0.1</v>
      </c>
      <c r="AM303" t="s">
        <v>10438</v>
      </c>
      <c r="AN303">
        <v>1.37</v>
      </c>
      <c r="AO303" t="s">
        <v>10439</v>
      </c>
      <c r="AP303">
        <v>0.106996113962939</v>
      </c>
      <c r="AQ303">
        <f>(Table2[[#This Row],[Sharpe Ratio]]-AVERAGE(Table2[Sharpe Ratio]))/_xlfn.STDEV.P(Table2[Sharpe Ratio])</f>
        <v>0.49227489427546917</v>
      </c>
      <c r="AR3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0.42616101036493514</v>
      </c>
      <c r="AS303">
        <f>_xlfn.RANK.AVG(Table2[[#This Row],[1Y Return vs Nifty Z-Score]],Table2[1Y Return vs Nifty Z-Score])</f>
        <v>206</v>
      </c>
      <c r="AT303">
        <f>_xlfn.RANK.AVG(Table2[[#This Row],[6M Return vs Nifty Z-Score]],Table2[6M Return vs Nifty Z-Score])</f>
        <v>536</v>
      </c>
      <c r="AU303">
        <f>_xlfn.RANK.AVG(Table2[[#This Row],[Sharpe Ratio Z-Score]],Table2[Sharpe Ratio Z-Score])</f>
        <v>218</v>
      </c>
      <c r="AV303">
        <f>(Table2[[#This Row],[Rank 1Y]]+Table2[[#This Row],[Rank 6M]]+Table2[[#This Row],[Rank Sharpe]])/3</f>
        <v>320</v>
      </c>
    </row>
    <row r="304" spans="1:48" x14ac:dyDescent="0.3">
      <c r="A304" t="s">
        <v>1008</v>
      </c>
      <c r="B304" t="s">
        <v>1009</v>
      </c>
      <c r="C304" t="s">
        <v>10404</v>
      </c>
      <c r="D304" t="s">
        <v>327</v>
      </c>
      <c r="E304">
        <v>14678.4182960299</v>
      </c>
      <c r="F304">
        <v>4994.6499999999996</v>
      </c>
      <c r="G304">
        <v>36.542839417757001</v>
      </c>
      <c r="H304">
        <f>(Table2[[#This Row],[1Y Return vs Nifty]]-AVERAGE(Table2[1Y Return vs Nifty]))/_xlfn.STDEV.P(Table2[1Y Return vs Nifty])</f>
        <v>0.19935272333665807</v>
      </c>
      <c r="I304">
        <v>-1.49363541554977</v>
      </c>
      <c r="J304">
        <f>(Table2[[#This Row],[1M Return vs Nifty]]-AVERAGE(Table2[1M Return vs Nifty]))/_xlfn.STDEV.P(Table2[1M Return vs Nifty])</f>
        <v>0.16126633190066336</v>
      </c>
      <c r="K304">
        <v>20.478589367753202</v>
      </c>
      <c r="L304">
        <f>(Table2[[#This Row],[6M Return vs Nifty]]-AVERAGE(Table2[6M Return vs Nifty]))/_xlfn.STDEV.P(Table2[6M Return vs Nifty])</f>
        <v>0.21817757348366368</v>
      </c>
      <c r="M304">
        <v>-8.5993391524907601</v>
      </c>
      <c r="N304">
        <f>(Table2[[#This Row],[1W Return vs Nifty]]-AVERAGE(Table2[1W Return vs Nifty]))/_xlfn.STDEV.P(Table2[1W Return vs Nifty])</f>
        <v>-1.0820091396521139</v>
      </c>
      <c r="O304">
        <v>4494.66</v>
      </c>
      <c r="P304">
        <v>4379.1352055511697</v>
      </c>
      <c r="Q304">
        <v>3897.2173973356998</v>
      </c>
      <c r="R304">
        <v>38.042865548056497</v>
      </c>
      <c r="S304" s="2">
        <f>(Table2[[#This Row],[Close Price]]-Table2[[#This Row],[20D EMA]])/Table2[[#This Row],[20D EMA]]</f>
        <v>0.11124089475065962</v>
      </c>
      <c r="T304" s="2">
        <f>(Table2[[#This Row],[Close Price]]-Table2[[#This Row],[50D EMA]])/Table2[[#This Row],[50D EMA]]</f>
        <v>0.1405562435406375</v>
      </c>
      <c r="U304" s="2">
        <f>(Table2[[#This Row],[Close Price]]-Table2[[#This Row],[200D EMA]])/Table2[[#This Row],[200D EMA]]</f>
        <v>0.28159388886402653</v>
      </c>
      <c r="V304">
        <v>1.7466250555571501</v>
      </c>
      <c r="W304">
        <v>4382.3500000000004</v>
      </c>
      <c r="X304">
        <v>5187.95</v>
      </c>
      <c r="Y304">
        <v>4382.3500000000004</v>
      </c>
      <c r="Z304">
        <v>5187.95</v>
      </c>
      <c r="AA304">
        <v>4266.1000000000004</v>
      </c>
      <c r="AB304">
        <v>5187.95</v>
      </c>
      <c r="AC304" s="2">
        <f>(Table2[[#This Row],[Close Price]]/Table2[[#This Row],[Day Low]])-1</f>
        <v>0.13971955685876281</v>
      </c>
      <c r="AD304" s="2">
        <f>(Table2[[#This Row],[Day High]]/Table2[[#This Row],[Close Price]])-1</f>
        <v>3.8701410509244916E-2</v>
      </c>
      <c r="AE304" s="2">
        <f>(Table2[[#This Row],[Close Price]]/Table2[[#This Row],[Current Week Low]])-1</f>
        <v>0.13971955685876281</v>
      </c>
      <c r="AF304" s="2">
        <f>(Table2[[#This Row],[Current Week High]]/Table2[[#This Row],[Close Price]])-1</f>
        <v>3.8701410509244916E-2</v>
      </c>
      <c r="AG304" s="2">
        <f>(Table2[[#This Row],[Close Price]]/Table2[[#This Row],[Current Month Low]])-1</f>
        <v>0.17077658751552915</v>
      </c>
      <c r="AH304" s="2">
        <f>(Table2[[#This Row],[Current Month High]]/Table2[[#This Row],[Close Price]])-1</f>
        <v>3.8701410509244916E-2</v>
      </c>
      <c r="AI304">
        <v>3.8701410509244898</v>
      </c>
      <c r="AJ304">
        <v>83.555980228220704</v>
      </c>
      <c r="AK304" t="str">
        <f>IF(AND(Table2[[#This Row],[20D EMA]]&gt;Table2[[#This Row],[50D EMA]],Table2[[#This Row],[50D EMA]]&gt;Table2[[#This Row],[200D EMA]]),"Uptrend","Downtrend/NoTrend")</f>
        <v>Uptrend</v>
      </c>
      <c r="AL304">
        <v>-0.04</v>
      </c>
      <c r="AM304" t="s">
        <v>10438</v>
      </c>
      <c r="AN304">
        <v>6.48</v>
      </c>
      <c r="AO304" t="s">
        <v>10439</v>
      </c>
      <c r="AP304">
        <v>2.350311864844E-2</v>
      </c>
      <c r="AQ304">
        <f>(Table2[[#This Row],[Sharpe Ratio]]-AVERAGE(Table2[Sharpe Ratio]))/_xlfn.STDEV.P(Table2[Sharpe Ratio])</f>
        <v>-0.47422320694697373</v>
      </c>
      <c r="AR3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-0.97743571787810246</v>
      </c>
      <c r="AS304">
        <f>_xlfn.RANK.AVG(Table2[[#This Row],[1Y Return vs Nifty Z-Score]],Table2[1Y Return vs Nifty Z-Score])</f>
        <v>247</v>
      </c>
      <c r="AT304">
        <f>_xlfn.RANK.AVG(Table2[[#This Row],[6M Return vs Nifty Z-Score]],Table2[6M Return vs Nifty Z-Score])</f>
        <v>250</v>
      </c>
      <c r="AU304">
        <f>_xlfn.RANK.AVG(Table2[[#This Row],[Sharpe Ratio Z-Score]],Table2[Sharpe Ratio Z-Score])</f>
        <v>464</v>
      </c>
      <c r="AV304">
        <f>(Table2[[#This Row],[Rank 1Y]]+Table2[[#This Row],[Rank 6M]]+Table2[[#This Row],[Rank Sharpe]])/3</f>
        <v>320.33333333333331</v>
      </c>
    </row>
    <row r="305" spans="1:48" x14ac:dyDescent="0.3">
      <c r="A305" t="s">
        <v>508</v>
      </c>
      <c r="B305" t="s">
        <v>509</v>
      </c>
      <c r="C305" t="s">
        <v>10403</v>
      </c>
      <c r="D305" t="s">
        <v>125</v>
      </c>
      <c r="E305">
        <v>42899.882688004996</v>
      </c>
      <c r="F305">
        <v>871.2</v>
      </c>
      <c r="G305">
        <v>32.3952742581534</v>
      </c>
      <c r="H305">
        <f>(Table2[[#This Row],[1Y Return vs Nifty]]-AVERAGE(Table2[1Y Return vs Nifty]))/_xlfn.STDEV.P(Table2[1Y Return vs Nifty])</f>
        <v>0.13155490909454898</v>
      </c>
      <c r="I305">
        <v>4.0471513589358397</v>
      </c>
      <c r="J305">
        <f>(Table2[[#This Row],[1M Return vs Nifty]]-AVERAGE(Table2[1M Return vs Nifty]))/_xlfn.STDEV.P(Table2[1M Return vs Nifty])</f>
        <v>0.69637881554517034</v>
      </c>
      <c r="K305">
        <v>36.533731496657303</v>
      </c>
      <c r="L305">
        <f>(Table2[[#This Row],[6M Return vs Nifty]]-AVERAGE(Table2[6M Return vs Nifty]))/_xlfn.STDEV.P(Table2[6M Return vs Nifty])</f>
        <v>0.70231684922109239</v>
      </c>
      <c r="M305">
        <v>5.8818582395152896</v>
      </c>
      <c r="N305">
        <f>(Table2[[#This Row],[1W Return vs Nifty]]-AVERAGE(Table2[1W Return vs Nifty]))/_xlfn.STDEV.P(Table2[1W Return vs Nifty])</f>
        <v>1.6887104481133377</v>
      </c>
      <c r="O305">
        <v>791.61</v>
      </c>
      <c r="P305">
        <v>765.67561039951897</v>
      </c>
      <c r="Q305">
        <v>675.22375359895</v>
      </c>
      <c r="R305">
        <v>76.027211725536006</v>
      </c>
      <c r="S305" s="2">
        <f>(Table2[[#This Row],[Close Price]]-Table2[[#This Row],[20D EMA]])/Table2[[#This Row],[20D EMA]]</f>
        <v>0.10054193352787361</v>
      </c>
      <c r="T305" s="2">
        <f>(Table2[[#This Row],[Close Price]]-Table2[[#This Row],[50D EMA]])/Table2[[#This Row],[50D EMA]]</f>
        <v>0.13781866389268937</v>
      </c>
      <c r="U305" s="2">
        <f>(Table2[[#This Row],[Close Price]]-Table2[[#This Row],[200D EMA]])/Table2[[#This Row],[200D EMA]]</f>
        <v>0.29023896946233674</v>
      </c>
      <c r="V305">
        <v>0.88272954574948004</v>
      </c>
      <c r="W305">
        <v>839.05</v>
      </c>
      <c r="X305">
        <v>874.8</v>
      </c>
      <c r="Y305">
        <v>839.05</v>
      </c>
      <c r="Z305">
        <v>874.8</v>
      </c>
      <c r="AA305">
        <v>732.75</v>
      </c>
      <c r="AB305">
        <v>874.8</v>
      </c>
      <c r="AC305" s="2">
        <f>(Table2[[#This Row],[Close Price]]/Table2[[#This Row],[Day Low]])-1</f>
        <v>3.83171443894883E-2</v>
      </c>
      <c r="AD305" s="2">
        <f>(Table2[[#This Row],[Day High]]/Table2[[#This Row],[Close Price]])-1</f>
        <v>4.1322314049585529E-3</v>
      </c>
      <c r="AE305" s="2">
        <f>(Table2[[#This Row],[Close Price]]/Table2[[#This Row],[Current Week Low]])-1</f>
        <v>3.83171443894883E-2</v>
      </c>
      <c r="AF305" s="2">
        <f>(Table2[[#This Row],[Current Week High]]/Table2[[#This Row],[Close Price]])-1</f>
        <v>4.1322314049585529E-3</v>
      </c>
      <c r="AG305" s="2">
        <f>(Table2[[#This Row],[Close Price]]/Table2[[#This Row],[Current Month Low]])-1</f>
        <v>0.18894575230296828</v>
      </c>
      <c r="AH305" s="2">
        <f>(Table2[[#This Row],[Current Month High]]/Table2[[#This Row],[Close Price]])-1</f>
        <v>4.1322314049585529E-3</v>
      </c>
      <c r="AI305">
        <v>0.41322314049585501</v>
      </c>
      <c r="AJ305">
        <v>77.073170731707293</v>
      </c>
      <c r="AK305" t="str">
        <f>IF(AND(Table2[[#This Row],[20D EMA]]&gt;Table2[[#This Row],[50D EMA]],Table2[[#This Row],[50D EMA]]&gt;Table2[[#This Row],[200D EMA]]),"Uptrend","Downtrend/NoTrend")</f>
        <v>Uptrend</v>
      </c>
      <c r="AL305">
        <v>0.18</v>
      </c>
      <c r="AM305" t="s">
        <v>10439</v>
      </c>
      <c r="AN305">
        <v>11.8</v>
      </c>
      <c r="AO305" t="s">
        <v>10439</v>
      </c>
      <c r="AQ305">
        <f>(Table2[[#This Row],[Sharpe Ratio]]-AVERAGE(Table2[Sharpe Ratio]))/_xlfn.STDEV.P(Table2[Sharpe Ratio])</f>
        <v>-0.74629057572393687</v>
      </c>
      <c r="AR3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2.4726704462502127</v>
      </c>
      <c r="AS305">
        <f>_xlfn.RANK.AVG(Table2[[#This Row],[1Y Return vs Nifty Z-Score]],Table2[1Y Return vs Nifty Z-Score])</f>
        <v>262</v>
      </c>
      <c r="AT305">
        <f>_xlfn.RANK.AVG(Table2[[#This Row],[6M Return vs Nifty Z-Score]],Table2[6M Return vs Nifty Z-Score])</f>
        <v>143</v>
      </c>
      <c r="AU305">
        <f>_xlfn.RANK.AVG(Table2[[#This Row],[Sharpe Ratio Z-Score]],Table2[Sharpe Ratio Z-Score])</f>
        <v>558</v>
      </c>
      <c r="AV305">
        <f>(Table2[[#This Row],[Rank 1Y]]+Table2[[#This Row],[Rank 6M]]+Table2[[#This Row],[Rank Sharpe]])/3</f>
        <v>321</v>
      </c>
    </row>
    <row r="306" spans="1:48" x14ac:dyDescent="0.3">
      <c r="A306" t="s">
        <v>421</v>
      </c>
      <c r="B306" t="s">
        <v>422</v>
      </c>
      <c r="C306" t="s">
        <v>10395</v>
      </c>
      <c r="D306" t="s">
        <v>51</v>
      </c>
      <c r="E306">
        <v>55682.24953375</v>
      </c>
      <c r="F306">
        <v>5000.3</v>
      </c>
      <c r="G306">
        <v>27.015558847552398</v>
      </c>
      <c r="H306">
        <f>(Table2[[#This Row],[1Y Return vs Nifty]]-AVERAGE(Table2[1Y Return vs Nifty]))/_xlfn.STDEV.P(Table2[1Y Return vs Nifty])</f>
        <v>4.3615857615440408E-2</v>
      </c>
      <c r="I306">
        <v>10.2050410156815</v>
      </c>
      <c r="J306">
        <f>(Table2[[#This Row],[1M Return vs Nifty]]-AVERAGE(Table2[1M Return vs Nifty]))/_xlfn.STDEV.P(Table2[1M Return vs Nifty])</f>
        <v>1.291089235264562</v>
      </c>
      <c r="K306">
        <v>3.2517904140253</v>
      </c>
      <c r="L306">
        <f>(Table2[[#This Row],[6M Return vs Nifty]]-AVERAGE(Table2[6M Return vs Nifty]))/_xlfn.STDEV.P(Table2[6M Return vs Nifty])</f>
        <v>-0.30129275582082105</v>
      </c>
      <c r="M306">
        <v>2.0879830297551298</v>
      </c>
      <c r="N306">
        <f>(Table2[[#This Row],[1W Return vs Nifty]]-AVERAGE(Table2[1W Return vs Nifty]))/_xlfn.STDEV.P(Table2[1W Return vs Nifty])</f>
        <v>0.96281989689255476</v>
      </c>
      <c r="O306">
        <v>4808.33</v>
      </c>
      <c r="P306">
        <v>4613.16104740622</v>
      </c>
      <c r="Q306">
        <v>4174.78837738934</v>
      </c>
      <c r="R306">
        <v>67.521820988370706</v>
      </c>
      <c r="S306" s="2">
        <f>(Table2[[#This Row],[Close Price]]-Table2[[#This Row],[20D EMA]])/Table2[[#This Row],[20D EMA]]</f>
        <v>3.9924464419039511E-2</v>
      </c>
      <c r="T306" s="2">
        <f>(Table2[[#This Row],[Close Price]]-Table2[[#This Row],[50D EMA]])/Table2[[#This Row],[50D EMA]]</f>
        <v>8.3920537049416835E-2</v>
      </c>
      <c r="U306" s="2">
        <f>(Table2[[#This Row],[Close Price]]-Table2[[#This Row],[200D EMA]])/Table2[[#This Row],[200D EMA]]</f>
        <v>0.19773735767820769</v>
      </c>
      <c r="V306">
        <v>0.93174619239370005</v>
      </c>
      <c r="W306">
        <v>4921</v>
      </c>
      <c r="X306">
        <v>5050</v>
      </c>
      <c r="Y306">
        <v>4921</v>
      </c>
      <c r="Z306">
        <v>5050</v>
      </c>
      <c r="AA306">
        <v>4600</v>
      </c>
      <c r="AB306">
        <v>5133.75</v>
      </c>
      <c r="AC306" s="2">
        <f>(Table2[[#This Row],[Close Price]]/Table2[[#This Row],[Day Low]])-1</f>
        <v>1.6114610851452937E-2</v>
      </c>
      <c r="AD306" s="2">
        <f>(Table2[[#This Row],[Day High]]/Table2[[#This Row],[Close Price]])-1</f>
        <v>9.9394036357818294E-3</v>
      </c>
      <c r="AE306" s="2">
        <f>(Table2[[#This Row],[Close Price]]/Table2[[#This Row],[Current Week Low]])-1</f>
        <v>1.6114610851452937E-2</v>
      </c>
      <c r="AF306" s="2">
        <f>(Table2[[#This Row],[Current Week High]]/Table2[[#This Row],[Close Price]])-1</f>
        <v>9.9394036357818294E-3</v>
      </c>
      <c r="AG306" s="2">
        <f>(Table2[[#This Row],[Close Price]]/Table2[[#This Row],[Current Month Low]])-1</f>
        <v>8.7021739130434872E-2</v>
      </c>
      <c r="AH306" s="2">
        <f>(Table2[[#This Row],[Current Month High]]/Table2[[#This Row],[Close Price]])-1</f>
        <v>2.6688398696078197E-2</v>
      </c>
      <c r="AI306">
        <v>3.3138011719296698</v>
      </c>
      <c r="AJ306">
        <v>69.922180310599103</v>
      </c>
      <c r="AK306" t="str">
        <f>IF(AND(Table2[[#This Row],[20D EMA]]&gt;Table2[[#This Row],[50D EMA]],Table2[[#This Row],[50D EMA]]&gt;Table2[[#This Row],[200D EMA]]),"Uptrend","Downtrend/NoTrend")</f>
        <v>Uptrend</v>
      </c>
      <c r="AL306">
        <v>0.04</v>
      </c>
      <c r="AM306" t="s">
        <v>10439</v>
      </c>
      <c r="AN306">
        <v>2.02</v>
      </c>
      <c r="AO306" t="s">
        <v>10439</v>
      </c>
      <c r="AP306">
        <v>8.7303505165369999E-2</v>
      </c>
      <c r="AQ306">
        <f>(Table2[[#This Row],[Sharpe Ratio]]-AVERAGE(Table2[Sharpe Ratio]))/_xlfn.STDEV.P(Table2[Sharpe Ratio])</f>
        <v>0.26431722023018728</v>
      </c>
      <c r="AR3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2.2605494541819233</v>
      </c>
      <c r="AS306">
        <f>_xlfn.RANK.AVG(Table2[[#This Row],[1Y Return vs Nifty Z-Score]],Table2[1Y Return vs Nifty Z-Score])</f>
        <v>289</v>
      </c>
      <c r="AT306">
        <f>_xlfn.RANK.AVG(Table2[[#This Row],[6M Return vs Nifty Z-Score]],Table2[6M Return vs Nifty Z-Score])</f>
        <v>415</v>
      </c>
      <c r="AU306">
        <f>_xlfn.RANK.AVG(Table2[[#This Row],[Sharpe Ratio Z-Score]],Table2[Sharpe Ratio Z-Score])</f>
        <v>268</v>
      </c>
      <c r="AV306">
        <f>(Table2[[#This Row],[Rank 1Y]]+Table2[[#This Row],[Rank 6M]]+Table2[[#This Row],[Rank Sharpe]])/3</f>
        <v>324</v>
      </c>
    </row>
    <row r="307" spans="1:48" x14ac:dyDescent="0.3">
      <c r="A307" t="s">
        <v>582</v>
      </c>
      <c r="B307" t="s">
        <v>583</v>
      </c>
      <c r="C307" t="s">
        <v>10401</v>
      </c>
      <c r="D307" t="s">
        <v>197</v>
      </c>
      <c r="E307">
        <v>34581.257866559899</v>
      </c>
      <c r="F307">
        <v>2430.3000000000002</v>
      </c>
      <c r="G307">
        <v>20.881550821692901</v>
      </c>
      <c r="H307">
        <f>(Table2[[#This Row],[1Y Return vs Nifty]]-AVERAGE(Table2[1Y Return vs Nifty]))/_xlfn.STDEV.P(Table2[1Y Return vs Nifty])</f>
        <v>-5.6653172693555388E-2</v>
      </c>
      <c r="I307">
        <v>-10.4244583950699</v>
      </c>
      <c r="J307">
        <f>(Table2[[#This Row],[1M Return vs Nifty]]-AVERAGE(Table2[1M Return vs Nifty]))/_xlfn.STDEV.P(Table2[1M Return vs Nifty])</f>
        <v>-0.70124562895784137</v>
      </c>
      <c r="K307">
        <v>20.473454866629901</v>
      </c>
      <c r="L307">
        <f>(Table2[[#This Row],[6M Return vs Nifty]]-AVERAGE(Table2[6M Return vs Nifty]))/_xlfn.STDEV.P(Table2[6M Return vs Nifty])</f>
        <v>0.2180227437328493</v>
      </c>
      <c r="M307">
        <v>-3.32763933441522</v>
      </c>
      <c r="N307">
        <f>(Table2[[#This Row],[1W Return vs Nifty]]-AVERAGE(Table2[1W Return vs Nifty]))/_xlfn.STDEV.P(Table2[1W Return vs Nifty])</f>
        <v>-7.3363131220205394E-2</v>
      </c>
      <c r="O307">
        <v>2480.1999999999998</v>
      </c>
      <c r="P307">
        <v>2491.3847570335301</v>
      </c>
      <c r="Q307">
        <v>2212.21327581274</v>
      </c>
      <c r="R307">
        <v>46.337921987075497</v>
      </c>
      <c r="S307" s="2">
        <f>(Table2[[#This Row],[Close Price]]-Table2[[#This Row],[20D EMA]])/Table2[[#This Row],[20D EMA]]</f>
        <v>-2.0119345214095492E-2</v>
      </c>
      <c r="T307" s="2">
        <f>(Table2[[#This Row],[Close Price]]-Table2[[#This Row],[50D EMA]])/Table2[[#This Row],[50D EMA]]</f>
        <v>-2.4518395587465602E-2</v>
      </c>
      <c r="U307" s="2">
        <f>(Table2[[#This Row],[Close Price]]-Table2[[#This Row],[200D EMA]])/Table2[[#This Row],[200D EMA]]</f>
        <v>9.8583046477350972E-2</v>
      </c>
      <c r="V307">
        <v>1.25756810460083</v>
      </c>
      <c r="W307">
        <v>2393.1</v>
      </c>
      <c r="X307">
        <v>2457.9499999999998</v>
      </c>
      <c r="Y307">
        <v>2393.1</v>
      </c>
      <c r="Z307">
        <v>2457.9499999999998</v>
      </c>
      <c r="AA307">
        <v>2378</v>
      </c>
      <c r="AB307">
        <v>2589</v>
      </c>
      <c r="AC307" s="2">
        <f>(Table2[[#This Row],[Close Price]]/Table2[[#This Row],[Day Low]])-1</f>
        <v>1.5544690986586618E-2</v>
      </c>
      <c r="AD307" s="2">
        <f>(Table2[[#This Row],[Day High]]/Table2[[#This Row],[Close Price]])-1</f>
        <v>1.137719623091793E-2</v>
      </c>
      <c r="AE307" s="2">
        <f>(Table2[[#This Row],[Close Price]]/Table2[[#This Row],[Current Week Low]])-1</f>
        <v>1.5544690986586618E-2</v>
      </c>
      <c r="AF307" s="2">
        <f>(Table2[[#This Row],[Current Week High]]/Table2[[#This Row],[Close Price]])-1</f>
        <v>1.137719623091793E-2</v>
      </c>
      <c r="AG307" s="2">
        <f>(Table2[[#This Row],[Close Price]]/Table2[[#This Row],[Current Month Low]])-1</f>
        <v>2.1993271656854496E-2</v>
      </c>
      <c r="AH307" s="2">
        <f>(Table2[[#This Row],[Current Month High]]/Table2[[#This Row],[Close Price]])-1</f>
        <v>6.5300580175286838E-2</v>
      </c>
      <c r="AI307">
        <v>25.963872772908701</v>
      </c>
      <c r="AJ307">
        <v>57.806564721924602</v>
      </c>
      <c r="AK307" t="str">
        <f>IF(AND(Table2[[#This Row],[20D EMA]]&gt;Table2[[#This Row],[50D EMA]],Table2[[#This Row],[50D EMA]]&gt;Table2[[#This Row],[200D EMA]]),"Uptrend","Downtrend/NoTrend")</f>
        <v>Downtrend/NoTrend</v>
      </c>
      <c r="AL307">
        <v>-0.16</v>
      </c>
      <c r="AM307" t="s">
        <v>10438</v>
      </c>
      <c r="AN307">
        <v>-3.11</v>
      </c>
      <c r="AO307" t="s">
        <v>10438</v>
      </c>
      <c r="AP307">
        <v>3.9051902678411E-2</v>
      </c>
      <c r="AQ307">
        <f>(Table2[[#This Row],[Sharpe Ratio]]-AVERAGE(Table2[Sharpe Ratio]))/_xlfn.STDEV.P(Table2[Sharpe Ratio])</f>
        <v>-0.2942336139915615</v>
      </c>
      <c r="AR3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7">
        <f>_xlfn.RANK.AVG(Table2[[#This Row],[1Y Return vs Nifty Z-Score]],Table2[1Y Return vs Nifty Z-Score])</f>
        <v>310</v>
      </c>
      <c r="AT307">
        <f>_xlfn.RANK.AVG(Table2[[#This Row],[6M Return vs Nifty Z-Score]],Table2[6M Return vs Nifty Z-Score])</f>
        <v>251</v>
      </c>
      <c r="AU307">
        <f>_xlfn.RANK.AVG(Table2[[#This Row],[Sharpe Ratio Z-Score]],Table2[Sharpe Ratio Z-Score])</f>
        <v>411</v>
      </c>
      <c r="AV307">
        <f>(Table2[[#This Row],[Rank 1Y]]+Table2[[#This Row],[Rank 6M]]+Table2[[#This Row],[Rank Sharpe]])/3</f>
        <v>324</v>
      </c>
    </row>
    <row r="308" spans="1:48" x14ac:dyDescent="0.3">
      <c r="A308" t="s">
        <v>795</v>
      </c>
      <c r="B308" t="s">
        <v>796</v>
      </c>
      <c r="C308" t="s">
        <v>10407</v>
      </c>
      <c r="D308" t="s">
        <v>132</v>
      </c>
      <c r="E308">
        <v>21461.60294334</v>
      </c>
      <c r="F308">
        <v>1569.5</v>
      </c>
      <c r="G308">
        <v>210.431924167251</v>
      </c>
      <c r="H308">
        <f>(Table2[[#This Row],[1Y Return vs Nifty]]-AVERAGE(Table2[1Y Return vs Nifty]))/_xlfn.STDEV.P(Table2[1Y Return vs Nifty])</f>
        <v>3.0418155691050193</v>
      </c>
      <c r="I308">
        <v>-3.88941969617695</v>
      </c>
      <c r="J308">
        <f>(Table2[[#This Row],[1M Return vs Nifty]]-AVERAGE(Table2[1M Return vs Nifty]))/_xlfn.STDEV.P(Table2[1M Return vs Nifty])</f>
        <v>-7.0111291686358226E-2</v>
      </c>
      <c r="K308">
        <v>3.9348573275199401</v>
      </c>
      <c r="L308">
        <f>(Table2[[#This Row],[6M Return vs Nifty]]-AVERAGE(Table2[6M Return vs Nifty]))/_xlfn.STDEV.P(Table2[6M Return vs Nifty])</f>
        <v>-0.28069502344795488</v>
      </c>
      <c r="M308">
        <v>0.52235239705979697</v>
      </c>
      <c r="N308">
        <f>(Table2[[#This Row],[1W Return vs Nifty]]-AVERAGE(Table2[1W Return vs Nifty]))/_xlfn.STDEV.P(Table2[1W Return vs Nifty])</f>
        <v>0.663264318456119</v>
      </c>
      <c r="O308">
        <v>1488</v>
      </c>
      <c r="P308">
        <v>1465.2211693915101</v>
      </c>
      <c r="Q308">
        <v>1231.4197058250199</v>
      </c>
      <c r="R308">
        <v>71.676688608753096</v>
      </c>
      <c r="S308" s="2">
        <f>(Table2[[#This Row],[Close Price]]-Table2[[#This Row],[20D EMA]])/Table2[[#This Row],[20D EMA]]</f>
        <v>5.4771505376344086E-2</v>
      </c>
      <c r="T308" s="2">
        <f>(Table2[[#This Row],[Close Price]]-Table2[[#This Row],[50D EMA]])/Table2[[#This Row],[50D EMA]]</f>
        <v>7.1169344797137851E-2</v>
      </c>
      <c r="U308" s="2">
        <f>(Table2[[#This Row],[Close Price]]-Table2[[#This Row],[200D EMA]])/Table2[[#This Row],[200D EMA]]</f>
        <v>0.27454513889598253</v>
      </c>
      <c r="V308">
        <v>1.11952486062706</v>
      </c>
      <c r="W308">
        <v>1519.8</v>
      </c>
      <c r="X308">
        <v>1581.95</v>
      </c>
      <c r="Y308">
        <v>1519.8</v>
      </c>
      <c r="Z308">
        <v>1581.95</v>
      </c>
      <c r="AA308">
        <v>1387.35</v>
      </c>
      <c r="AB308">
        <v>1581.95</v>
      </c>
      <c r="AC308" s="2">
        <f>(Table2[[#This Row],[Close Price]]/Table2[[#This Row],[Day Low]])-1</f>
        <v>3.270167127253587E-2</v>
      </c>
      <c r="AD308" s="2">
        <f>(Table2[[#This Row],[Day High]]/Table2[[#This Row],[Close Price]])-1</f>
        <v>7.9324625676966409E-3</v>
      </c>
      <c r="AE308" s="2">
        <f>(Table2[[#This Row],[Close Price]]/Table2[[#This Row],[Current Week Low]])-1</f>
        <v>3.270167127253587E-2</v>
      </c>
      <c r="AF308" s="2">
        <f>(Table2[[#This Row],[Current Week High]]/Table2[[#This Row],[Close Price]])-1</f>
        <v>7.9324625676966409E-3</v>
      </c>
      <c r="AG308" s="2">
        <f>(Table2[[#This Row],[Close Price]]/Table2[[#This Row],[Current Month Low]])-1</f>
        <v>0.13129347316827045</v>
      </c>
      <c r="AH308" s="2">
        <f>(Table2[[#This Row],[Current Month High]]/Table2[[#This Row],[Close Price]])-1</f>
        <v>7.9324625676966409E-3</v>
      </c>
      <c r="AI308">
        <v>0.79324625676966398</v>
      </c>
      <c r="AJ308">
        <v>253.49099099099101</v>
      </c>
      <c r="AK308" t="str">
        <f>IF(AND(Table2[[#This Row],[20D EMA]]&gt;Table2[[#This Row],[50D EMA]],Table2[[#This Row],[50D EMA]]&gt;Table2[[#This Row],[200D EMA]]),"Uptrend","Downtrend/NoTrend")</f>
        <v>Uptrend</v>
      </c>
      <c r="AL308">
        <v>0.05</v>
      </c>
      <c r="AM308" t="s">
        <v>10439</v>
      </c>
      <c r="AN308">
        <v>7.11</v>
      </c>
      <c r="AO308" t="s">
        <v>10439</v>
      </c>
      <c r="AQ308">
        <f>(Table2[[#This Row],[Sharpe Ratio]]-AVERAGE(Table2[Sharpe Ratio]))/_xlfn.STDEV.P(Table2[Sharpe Ratio])</f>
        <v>-0.74629057572393687</v>
      </c>
      <c r="AR3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2.6079829967028885</v>
      </c>
      <c r="AS308">
        <f>_xlfn.RANK.AVG(Table2[[#This Row],[1Y Return vs Nifty Z-Score]],Table2[1Y Return vs Nifty Z-Score])</f>
        <v>12</v>
      </c>
      <c r="AT308">
        <f>_xlfn.RANK.AVG(Table2[[#This Row],[6M Return vs Nifty Z-Score]],Table2[6M Return vs Nifty Z-Score])</f>
        <v>402</v>
      </c>
      <c r="AU308">
        <f>_xlfn.RANK.AVG(Table2[[#This Row],[Sharpe Ratio Z-Score]],Table2[Sharpe Ratio Z-Score])</f>
        <v>558</v>
      </c>
      <c r="AV308">
        <f>(Table2[[#This Row],[Rank 1Y]]+Table2[[#This Row],[Rank 6M]]+Table2[[#This Row],[Rank Sharpe]])/3</f>
        <v>324</v>
      </c>
    </row>
    <row r="309" spans="1:48" x14ac:dyDescent="0.3">
      <c r="A309" t="s">
        <v>1063</v>
      </c>
      <c r="B309" t="s">
        <v>1064</v>
      </c>
      <c r="C309" t="s">
        <v>10406</v>
      </c>
      <c r="D309" t="s">
        <v>259</v>
      </c>
      <c r="E309">
        <v>12849.7544</v>
      </c>
      <c r="F309">
        <v>4057.5</v>
      </c>
      <c r="G309">
        <v>5.29993048122956</v>
      </c>
      <c r="H309">
        <f>(Table2[[#This Row],[1Y Return vs Nifty]]-AVERAGE(Table2[1Y Return vs Nifty]))/_xlfn.STDEV.P(Table2[1Y Return vs Nifty])</f>
        <v>-0.3113567784917019</v>
      </c>
      <c r="I309">
        <v>-8.8483347282799905</v>
      </c>
      <c r="J309">
        <f>(Table2[[#This Row],[1M Return vs Nifty]]-AVERAGE(Table2[1M Return vs Nifty]))/_xlfn.STDEV.P(Table2[1M Return vs Nifty])</f>
        <v>-0.54902835653895554</v>
      </c>
      <c r="K309">
        <v>-4.7036726660502097</v>
      </c>
      <c r="L309">
        <f>(Table2[[#This Row],[6M Return vs Nifty]]-AVERAGE(Table2[6M Return vs Nifty]))/_xlfn.STDEV.P(Table2[6M Return vs Nifty])</f>
        <v>-0.54118799329801881</v>
      </c>
      <c r="M309">
        <v>-6.2520091957012296</v>
      </c>
      <c r="N309">
        <f>(Table2[[#This Row],[1W Return vs Nifty]]-AVERAGE(Table2[1W Return vs Nifty]))/_xlfn.STDEV.P(Table2[1W Return vs Nifty])</f>
        <v>-0.63288929726838783</v>
      </c>
      <c r="O309">
        <v>4189.1000000000004</v>
      </c>
      <c r="P309">
        <v>4225.4361193349096</v>
      </c>
      <c r="Q309">
        <v>3914.0798319052601</v>
      </c>
      <c r="R309">
        <v>23.304430568402701</v>
      </c>
      <c r="S309" s="2">
        <f>(Table2[[#This Row],[Close Price]]-Table2[[#This Row],[20D EMA]])/Table2[[#This Row],[20D EMA]]</f>
        <v>-3.14148623809411E-2</v>
      </c>
      <c r="T309" s="2">
        <f>(Table2[[#This Row],[Close Price]]-Table2[[#This Row],[50D EMA]])/Table2[[#This Row],[50D EMA]]</f>
        <v>-3.97440914007577E-2</v>
      </c>
      <c r="U309" s="2">
        <f>(Table2[[#This Row],[Close Price]]-Table2[[#This Row],[200D EMA]])/Table2[[#This Row],[200D EMA]]</f>
        <v>3.6642116219925726E-2</v>
      </c>
      <c r="V309">
        <v>0.53870910527781002</v>
      </c>
      <c r="W309">
        <v>4040.05</v>
      </c>
      <c r="X309">
        <v>4130.55</v>
      </c>
      <c r="Y309">
        <v>4040.05</v>
      </c>
      <c r="Z309">
        <v>4130.55</v>
      </c>
      <c r="AA309">
        <v>4040.05</v>
      </c>
      <c r="AB309">
        <v>4409.7</v>
      </c>
      <c r="AC309" s="2">
        <f>(Table2[[#This Row],[Close Price]]/Table2[[#This Row],[Day Low]])-1</f>
        <v>4.3192534745857269E-3</v>
      </c>
      <c r="AD309" s="2">
        <f>(Table2[[#This Row],[Day High]]/Table2[[#This Row],[Close Price]])-1</f>
        <v>1.8003696857671114E-2</v>
      </c>
      <c r="AE309" s="2">
        <f>(Table2[[#This Row],[Close Price]]/Table2[[#This Row],[Current Week Low]])-1</f>
        <v>4.3192534745857269E-3</v>
      </c>
      <c r="AF309" s="2">
        <f>(Table2[[#This Row],[Current Week High]]/Table2[[#This Row],[Close Price]])-1</f>
        <v>1.8003696857671114E-2</v>
      </c>
      <c r="AG309" s="2">
        <f>(Table2[[#This Row],[Close Price]]/Table2[[#This Row],[Current Month Low]])-1</f>
        <v>4.3192534745857269E-3</v>
      </c>
      <c r="AH309" s="2">
        <f>(Table2[[#This Row],[Current Month High]]/Table2[[#This Row],[Close Price]])-1</f>
        <v>8.6802218114602647E-2</v>
      </c>
      <c r="AI309">
        <v>23.228589032655499</v>
      </c>
      <c r="AJ309">
        <v>47.010869565217298</v>
      </c>
      <c r="AK309" t="str">
        <f>IF(AND(Table2[[#This Row],[20D EMA]]&gt;Table2[[#This Row],[50D EMA]],Table2[[#This Row],[50D EMA]]&gt;Table2[[#This Row],[200D EMA]]),"Uptrend","Downtrend/NoTrend")</f>
        <v>Downtrend/NoTrend</v>
      </c>
      <c r="AL309">
        <v>-0.15</v>
      </c>
      <c r="AM309" t="s">
        <v>10438</v>
      </c>
      <c r="AN309">
        <v>-5.22</v>
      </c>
      <c r="AO309" t="s">
        <v>10438</v>
      </c>
      <c r="AP309">
        <v>0.183503430916552</v>
      </c>
      <c r="AQ309">
        <f>(Table2[[#This Row],[Sharpe Ratio]]-AVERAGE(Table2[Sharpe Ratio]))/_xlfn.STDEV.P(Table2[Sharpe Ratio])</f>
        <v>1.377908189461009</v>
      </c>
      <c r="AR3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9">
        <f>_xlfn.RANK.AVG(Table2[[#This Row],[1Y Return vs Nifty Z-Score]],Table2[1Y Return vs Nifty Z-Score])</f>
        <v>401</v>
      </c>
      <c r="AT309">
        <f>_xlfn.RANK.AVG(Table2[[#This Row],[6M Return vs Nifty Z-Score]],Table2[6M Return vs Nifty Z-Score])</f>
        <v>506</v>
      </c>
      <c r="AU309">
        <f>_xlfn.RANK.AVG(Table2[[#This Row],[Sharpe Ratio Z-Score]],Table2[Sharpe Ratio Z-Score])</f>
        <v>65</v>
      </c>
      <c r="AV309">
        <f>(Table2[[#This Row],[Rank 1Y]]+Table2[[#This Row],[Rank 6M]]+Table2[[#This Row],[Rank Sharpe]])/3</f>
        <v>324</v>
      </c>
    </row>
    <row r="310" spans="1:48" x14ac:dyDescent="0.3">
      <c r="A310" t="s">
        <v>1712</v>
      </c>
      <c r="B310" t="s">
        <v>1713</v>
      </c>
      <c r="C310" t="s">
        <v>10401</v>
      </c>
      <c r="D310" t="s">
        <v>197</v>
      </c>
      <c r="E310">
        <v>4925.4894254999999</v>
      </c>
      <c r="F310">
        <v>677</v>
      </c>
      <c r="G310">
        <v>13.748760900150399</v>
      </c>
      <c r="H310">
        <f>(Table2[[#This Row],[1Y Return vs Nifty]]-AVERAGE(Table2[1Y Return vs Nifty]))/_xlfn.STDEV.P(Table2[1Y Return vs Nifty])</f>
        <v>-0.17324870465499773</v>
      </c>
      <c r="I310">
        <v>-3.9479152449752402</v>
      </c>
      <c r="J310">
        <f>(Table2[[#This Row],[1M Return vs Nifty]]-AVERAGE(Table2[1M Return vs Nifty]))/_xlfn.STDEV.P(Table2[1M Return vs Nifty])</f>
        <v>-7.5760615450943522E-2</v>
      </c>
      <c r="K310">
        <v>-1.33470295392826</v>
      </c>
      <c r="L310">
        <f>(Table2[[#This Row],[6M Return vs Nifty]]-AVERAGE(Table2[6M Return vs Nifty]))/_xlfn.STDEV.P(Table2[6M Return vs Nifty])</f>
        <v>-0.439597453437791</v>
      </c>
      <c r="M310">
        <v>-0.42182764240135701</v>
      </c>
      <c r="N310">
        <f>(Table2[[#This Row],[1W Return vs Nifty]]-AVERAGE(Table2[1W Return vs Nifty]))/_xlfn.STDEV.P(Table2[1W Return vs Nifty])</f>
        <v>0.48261225917569656</v>
      </c>
      <c r="O310">
        <v>678.31</v>
      </c>
      <c r="P310">
        <v>675.33135341208595</v>
      </c>
      <c r="Q310">
        <v>621.05322510834606</v>
      </c>
      <c r="R310">
        <v>59.514128370285803</v>
      </c>
      <c r="S310" s="2">
        <f>(Table2[[#This Row],[Close Price]]-Table2[[#This Row],[20D EMA]])/Table2[[#This Row],[20D EMA]]</f>
        <v>-1.9312703631082331E-3</v>
      </c>
      <c r="T310" s="2">
        <f>(Table2[[#This Row],[Close Price]]-Table2[[#This Row],[50D EMA]])/Table2[[#This Row],[50D EMA]]</f>
        <v>2.4708560908408604E-3</v>
      </c>
      <c r="U310" s="2">
        <f>(Table2[[#This Row],[Close Price]]-Table2[[#This Row],[200D EMA]])/Table2[[#This Row],[200D EMA]]</f>
        <v>9.0083703988323591E-2</v>
      </c>
      <c r="V310">
        <v>0.30753555226863999</v>
      </c>
      <c r="W310">
        <v>686.8</v>
      </c>
      <c r="X310">
        <v>674.65</v>
      </c>
      <c r="Y310">
        <v>698.8</v>
      </c>
      <c r="Z310">
        <v>674.65</v>
      </c>
      <c r="AA310">
        <v>698.8</v>
      </c>
      <c r="AB310">
        <v>649.35</v>
      </c>
      <c r="AC310" s="2">
        <f>(Table2[[#This Row],[Close Price]]/Table2[[#This Row],[Day Low]])-1</f>
        <v>-1.4269073966220125E-2</v>
      </c>
      <c r="AD310" s="2">
        <f>(Table2[[#This Row],[Day High]]/Table2[[#This Row],[Close Price]])-1</f>
        <v>-3.471196454948311E-3</v>
      </c>
      <c r="AE310" s="2">
        <f>(Table2[[#This Row],[Close Price]]/Table2[[#This Row],[Current Week Low]])-1</f>
        <v>-3.1196336576989059E-2</v>
      </c>
      <c r="AF310" s="2">
        <f>(Table2[[#This Row],[Current Week High]]/Table2[[#This Row],[Close Price]])-1</f>
        <v>-3.471196454948311E-3</v>
      </c>
      <c r="AG310" s="2">
        <f>(Table2[[#This Row],[Close Price]]/Table2[[#This Row],[Current Month Low]])-1</f>
        <v>-3.1196336576989059E-2</v>
      </c>
      <c r="AH310" s="2">
        <f>(Table2[[#This Row],[Current Month High]]/Table2[[#This Row],[Close Price]])-1</f>
        <v>-4.084194977843425E-2</v>
      </c>
      <c r="AI310">
        <v>18.0428360413589</v>
      </c>
      <c r="AJ310">
        <v>64.820450395617698</v>
      </c>
      <c r="AK310" t="str">
        <f>IF(AND(Table2[[#This Row],[20D EMA]]&gt;Table2[[#This Row],[50D EMA]],Table2[[#This Row],[50D EMA]]&gt;Table2[[#This Row],[200D EMA]]),"Uptrend","Downtrend/NoTrend")</f>
        <v>Uptrend</v>
      </c>
      <c r="AL310">
        <v>-0.06</v>
      </c>
      <c r="AM310" t="s">
        <v>10438</v>
      </c>
      <c r="AN310">
        <v>-1.06</v>
      </c>
      <c r="AO310" t="s">
        <v>10438</v>
      </c>
      <c r="AP310">
        <v>0.13262825279870399</v>
      </c>
      <c r="AQ310">
        <f>(Table2[[#This Row],[Sharpe Ratio]]-AVERAGE(Table2[Sharpe Ratio]))/_xlfn.STDEV.P(Table2[Sharpe Ratio])</f>
        <v>0.78898737203149083</v>
      </c>
      <c r="AR3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0.5829928576634551</v>
      </c>
      <c r="AS310">
        <f>_xlfn.RANK.AVG(Table2[[#This Row],[1Y Return vs Nifty Z-Score]],Table2[1Y Return vs Nifty Z-Score])</f>
        <v>356</v>
      </c>
      <c r="AT310">
        <f>_xlfn.RANK.AVG(Table2[[#This Row],[6M Return vs Nifty Z-Score]],Table2[6M Return vs Nifty Z-Score])</f>
        <v>469</v>
      </c>
      <c r="AU310">
        <f>_xlfn.RANK.AVG(Table2[[#This Row],[Sharpe Ratio Z-Score]],Table2[Sharpe Ratio Z-Score])</f>
        <v>147</v>
      </c>
      <c r="AV310">
        <f>(Table2[[#This Row],[Rank 1Y]]+Table2[[#This Row],[Rank 6M]]+Table2[[#This Row],[Rank Sharpe]])/3</f>
        <v>324</v>
      </c>
    </row>
    <row r="311" spans="1:48" x14ac:dyDescent="0.3">
      <c r="A311" t="s">
        <v>756</v>
      </c>
      <c r="B311" t="s">
        <v>757</v>
      </c>
      <c r="C311" t="s">
        <v>10406</v>
      </c>
      <c r="D311" t="s">
        <v>259</v>
      </c>
      <c r="E311">
        <v>22886.820751160001</v>
      </c>
      <c r="F311">
        <v>706.8</v>
      </c>
      <c r="G311">
        <v>7.7032663083386197</v>
      </c>
      <c r="H311">
        <f>(Table2[[#This Row],[1Y Return vs Nifty]]-AVERAGE(Table2[1Y Return vs Nifty]))/_xlfn.STDEV.P(Table2[1Y Return vs Nifty])</f>
        <v>-0.2720708577894172</v>
      </c>
      <c r="I311">
        <v>6.5415683973802796</v>
      </c>
      <c r="J311">
        <f>(Table2[[#This Row],[1M Return vs Nifty]]-AVERAGE(Table2[1M Return vs Nifty]))/_xlfn.STDEV.P(Table2[1M Return vs Nifty])</f>
        <v>0.93728209354779624</v>
      </c>
      <c r="K311">
        <v>4.3790641205780299</v>
      </c>
      <c r="L311">
        <f>(Table2[[#This Row],[6M Return vs Nifty]]-AVERAGE(Table2[6M Return vs Nifty]))/_xlfn.STDEV.P(Table2[6M Return vs Nifty])</f>
        <v>-0.26730006541257134</v>
      </c>
      <c r="M311">
        <v>-3.03008578592575</v>
      </c>
      <c r="N311">
        <f>(Table2[[#This Row],[1W Return vs Nifty]]-AVERAGE(Table2[1W Return vs Nifty]))/_xlfn.STDEV.P(Table2[1W Return vs Nifty])</f>
        <v>-1.6431551400431652E-2</v>
      </c>
      <c r="O311">
        <v>711.98</v>
      </c>
      <c r="P311">
        <v>694.595336729623</v>
      </c>
      <c r="Q311">
        <v>639.13710200844105</v>
      </c>
      <c r="R311">
        <v>54.340856990540701</v>
      </c>
      <c r="S311" s="2">
        <f>(Table2[[#This Row],[Close Price]]-Table2[[#This Row],[20D EMA]])/Table2[[#This Row],[20D EMA]]</f>
        <v>-7.2754852664401581E-3</v>
      </c>
      <c r="T311" s="2">
        <f>(Table2[[#This Row],[Close Price]]-Table2[[#This Row],[50D EMA]])/Table2[[#This Row],[50D EMA]]</f>
        <v>1.7570897218861868E-2</v>
      </c>
      <c r="U311" s="2">
        <f>(Table2[[#This Row],[Close Price]]-Table2[[#This Row],[200D EMA]])/Table2[[#This Row],[200D EMA]]</f>
        <v>0.10586601494254247</v>
      </c>
      <c r="V311">
        <v>0.88920141481233805</v>
      </c>
      <c r="W311">
        <v>705.1</v>
      </c>
      <c r="X311">
        <v>723.45</v>
      </c>
      <c r="Y311">
        <v>705.1</v>
      </c>
      <c r="Z311">
        <v>723.45</v>
      </c>
      <c r="AA311">
        <v>687</v>
      </c>
      <c r="AB311">
        <v>752.95</v>
      </c>
      <c r="AC311" s="2">
        <f>(Table2[[#This Row],[Close Price]]/Table2[[#This Row],[Day Low]])-1</f>
        <v>2.4110055311301615E-3</v>
      </c>
      <c r="AD311" s="2">
        <f>(Table2[[#This Row],[Day High]]/Table2[[#This Row],[Close Price]])-1</f>
        <v>2.3556876061120668E-2</v>
      </c>
      <c r="AE311" s="2">
        <f>(Table2[[#This Row],[Close Price]]/Table2[[#This Row],[Current Week Low]])-1</f>
        <v>2.4110055311301615E-3</v>
      </c>
      <c r="AF311" s="2">
        <f>(Table2[[#This Row],[Current Week High]]/Table2[[#This Row],[Close Price]])-1</f>
        <v>2.3556876061120668E-2</v>
      </c>
      <c r="AG311" s="2">
        <f>(Table2[[#This Row],[Close Price]]/Table2[[#This Row],[Current Month Low]])-1</f>
        <v>2.8820960698689779E-2</v>
      </c>
      <c r="AH311" s="2">
        <f>(Table2[[#This Row],[Current Month High]]/Table2[[#This Row],[Close Price]])-1</f>
        <v>6.5294284097340283E-2</v>
      </c>
      <c r="AI311">
        <v>13.0376344086021</v>
      </c>
      <c r="AJ311">
        <v>51.413881748071901</v>
      </c>
      <c r="AK311" t="str">
        <f>IF(AND(Table2[[#This Row],[20D EMA]]&gt;Table2[[#This Row],[50D EMA]],Table2[[#This Row],[50D EMA]]&gt;Table2[[#This Row],[200D EMA]]),"Uptrend","Downtrend/NoTrend")</f>
        <v>Uptrend</v>
      </c>
      <c r="AL311">
        <v>-0.08</v>
      </c>
      <c r="AM311" t="s">
        <v>10438</v>
      </c>
      <c r="AN311">
        <v>-0.13</v>
      </c>
      <c r="AO311" t="s">
        <v>10438</v>
      </c>
      <c r="AP311">
        <v>0.117204762775781</v>
      </c>
      <c r="AQ311">
        <f>(Table2[[#This Row],[Sharpe Ratio]]-AVERAGE(Table2[Sharpe Ratio]))/_xlfn.STDEV.P(Table2[Sharpe Ratio])</f>
        <v>0.61044815727188184</v>
      </c>
      <c r="AR3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0.99192777621725781</v>
      </c>
      <c r="AS311">
        <f>_xlfn.RANK.AVG(Table2[[#This Row],[1Y Return vs Nifty Z-Score]],Table2[1Y Return vs Nifty Z-Score])</f>
        <v>382</v>
      </c>
      <c r="AT311">
        <f>_xlfn.RANK.AVG(Table2[[#This Row],[6M Return vs Nifty Z-Score]],Table2[6M Return vs Nifty Z-Score])</f>
        <v>396</v>
      </c>
      <c r="AU311">
        <f>_xlfn.RANK.AVG(Table2[[#This Row],[Sharpe Ratio Z-Score]],Table2[Sharpe Ratio Z-Score])</f>
        <v>196</v>
      </c>
      <c r="AV311">
        <f>(Table2[[#This Row],[Rank 1Y]]+Table2[[#This Row],[Rank 6M]]+Table2[[#This Row],[Rank Sharpe]])/3</f>
        <v>324.66666666666669</v>
      </c>
    </row>
    <row r="312" spans="1:48" x14ac:dyDescent="0.3">
      <c r="A312" t="s">
        <v>249</v>
      </c>
      <c r="B312" t="s">
        <v>250</v>
      </c>
      <c r="C312" t="s">
        <v>10395</v>
      </c>
      <c r="D312" t="s">
        <v>43</v>
      </c>
      <c r="E312">
        <v>110488.782635139</v>
      </c>
      <c r="F312">
        <v>2275.1999999999998</v>
      </c>
      <c r="G312">
        <v>41.051469969643897</v>
      </c>
      <c r="H312">
        <f>(Table2[[#This Row],[1Y Return vs Nifty]]-AVERAGE(Table2[1Y Return vs Nifty]))/_xlfn.STDEV.P(Table2[1Y Return vs Nifty])</f>
        <v>0.27305266170539971</v>
      </c>
      <c r="I312">
        <v>1.8904658672763699</v>
      </c>
      <c r="J312">
        <f>(Table2[[#This Row],[1M Return vs Nifty]]-AVERAGE(Table2[1M Return vs Nifty]))/_xlfn.STDEV.P(Table2[1M Return vs Nifty])</f>
        <v>0.48809263221895599</v>
      </c>
      <c r="K312">
        <v>20.648782313483601</v>
      </c>
      <c r="L312">
        <f>(Table2[[#This Row],[6M Return vs Nifty]]-AVERAGE(Table2[6M Return vs Nifty]))/_xlfn.STDEV.P(Table2[6M Return vs Nifty])</f>
        <v>0.22330970428761313</v>
      </c>
      <c r="M312">
        <v>3.63886441836457</v>
      </c>
      <c r="N312">
        <f>(Table2[[#This Row],[1W Return vs Nifty]]-AVERAGE(Table2[1W Return vs Nifty]))/_xlfn.STDEV.P(Table2[1W Return vs Nifty])</f>
        <v>1.2595534697732844</v>
      </c>
      <c r="O312">
        <v>2156.62</v>
      </c>
      <c r="P312">
        <v>2058.5071307867202</v>
      </c>
      <c r="Q312">
        <v>1771.7442618570001</v>
      </c>
      <c r="R312">
        <v>70.309765263205705</v>
      </c>
      <c r="S312" s="2">
        <f>(Table2[[#This Row],[Close Price]]-Table2[[#This Row],[20D EMA]])/Table2[[#This Row],[20D EMA]]</f>
        <v>5.4984188220456053E-2</v>
      </c>
      <c r="T312" s="2">
        <f>(Table2[[#This Row],[Close Price]]-Table2[[#This Row],[50D EMA]])/Table2[[#This Row],[50D EMA]]</f>
        <v>0.10526699955149731</v>
      </c>
      <c r="U312" s="2">
        <f>(Table2[[#This Row],[Close Price]]-Table2[[#This Row],[200D EMA]])/Table2[[#This Row],[200D EMA]]</f>
        <v>0.28415824393037281</v>
      </c>
      <c r="V312">
        <v>0.97464458350644301</v>
      </c>
      <c r="W312">
        <v>2235.6</v>
      </c>
      <c r="X312">
        <v>2301.9</v>
      </c>
      <c r="Y312">
        <v>2235.6</v>
      </c>
      <c r="Z312">
        <v>2301.9</v>
      </c>
      <c r="AA312">
        <v>2076.5</v>
      </c>
      <c r="AB312">
        <v>2301.9</v>
      </c>
      <c r="AC312" s="2">
        <f>(Table2[[#This Row],[Close Price]]/Table2[[#This Row],[Day Low]])-1</f>
        <v>1.7713365539452353E-2</v>
      </c>
      <c r="AD312" s="2">
        <f>(Table2[[#This Row],[Day High]]/Table2[[#This Row],[Close Price]])-1</f>
        <v>1.1735232067510593E-2</v>
      </c>
      <c r="AE312" s="2">
        <f>(Table2[[#This Row],[Close Price]]/Table2[[#This Row],[Current Week Low]])-1</f>
        <v>1.7713365539452353E-2</v>
      </c>
      <c r="AF312" s="2">
        <f>(Table2[[#This Row],[Current Week High]]/Table2[[#This Row],[Close Price]])-1</f>
        <v>1.1735232067510593E-2</v>
      </c>
      <c r="AG312" s="2">
        <f>(Table2[[#This Row],[Close Price]]/Table2[[#This Row],[Current Month Low]])-1</f>
        <v>9.5689862749819277E-2</v>
      </c>
      <c r="AH312" s="2">
        <f>(Table2[[#This Row],[Current Month High]]/Table2[[#This Row],[Close Price]])-1</f>
        <v>1.1735232067510593E-2</v>
      </c>
      <c r="AI312">
        <v>1.1735232067510499</v>
      </c>
      <c r="AJ312">
        <v>79.715639810426495</v>
      </c>
      <c r="AK312" t="str">
        <f>IF(AND(Table2[[#This Row],[20D EMA]]&gt;Table2[[#This Row],[50D EMA]],Table2[[#This Row],[50D EMA]]&gt;Table2[[#This Row],[200D EMA]]),"Uptrend","Downtrend/NoTrend")</f>
        <v>Uptrend</v>
      </c>
      <c r="AL312">
        <v>0.19</v>
      </c>
      <c r="AM312" t="s">
        <v>10439</v>
      </c>
      <c r="AN312">
        <v>0.88</v>
      </c>
      <c r="AO312" t="s">
        <v>10439</v>
      </c>
      <c r="AP312">
        <v>1.3212907670125E-2</v>
      </c>
      <c r="AQ312">
        <f>(Table2[[#This Row],[Sharpe Ratio]]-AVERAGE(Table2[Sharpe Ratio]))/_xlfn.STDEV.P(Table2[Sharpe Ratio])</f>
        <v>-0.59334061714716457</v>
      </c>
      <c r="AR3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1.6506678508380888</v>
      </c>
      <c r="AS312">
        <f>_xlfn.RANK.AVG(Table2[[#This Row],[1Y Return vs Nifty Z-Score]],Table2[1Y Return vs Nifty Z-Score])</f>
        <v>232</v>
      </c>
      <c r="AT312">
        <f>_xlfn.RANK.AVG(Table2[[#This Row],[6M Return vs Nifty Z-Score]],Table2[6M Return vs Nifty Z-Score])</f>
        <v>249</v>
      </c>
      <c r="AU312">
        <f>_xlfn.RANK.AVG(Table2[[#This Row],[Sharpe Ratio Z-Score]],Table2[Sharpe Ratio Z-Score])</f>
        <v>494</v>
      </c>
      <c r="AV312">
        <f>(Table2[[#This Row],[Rank 1Y]]+Table2[[#This Row],[Rank 6M]]+Table2[[#This Row],[Rank Sharpe]])/3</f>
        <v>325</v>
      </c>
    </row>
    <row r="313" spans="1:48" x14ac:dyDescent="0.3">
      <c r="A313" t="s">
        <v>1931</v>
      </c>
      <c r="B313" t="s">
        <v>1932</v>
      </c>
      <c r="C313" t="s">
        <v>10397</v>
      </c>
      <c r="D313" t="s">
        <v>239</v>
      </c>
      <c r="E313">
        <v>3724.84249525</v>
      </c>
      <c r="F313">
        <v>1309.6500000000001</v>
      </c>
      <c r="G313">
        <v>16.744837523118299</v>
      </c>
      <c r="H313">
        <f>(Table2[[#This Row],[1Y Return vs Nifty]]-AVERAGE(Table2[1Y Return vs Nifty]))/_xlfn.STDEV.P(Table2[1Y Return vs Nifty])</f>
        <v>-0.1242735979303292</v>
      </c>
      <c r="I313">
        <v>37.552745849030003</v>
      </c>
      <c r="J313">
        <f>(Table2[[#This Row],[1M Return vs Nifty]]-AVERAGE(Table2[1M Return vs Nifty]))/_xlfn.STDEV.P(Table2[1M Return vs Nifty])</f>
        <v>3.9322481267666798</v>
      </c>
      <c r="K313">
        <v>70.739028728352395</v>
      </c>
      <c r="L313">
        <f>(Table2[[#This Row],[6M Return vs Nifty]]-AVERAGE(Table2[6M Return vs Nifty]))/_xlfn.STDEV.P(Table2[6M Return vs Nifty])</f>
        <v>1.733770055625482</v>
      </c>
      <c r="M313">
        <v>3.7924054493944102</v>
      </c>
      <c r="N313">
        <f>(Table2[[#This Row],[1W Return vs Nifty]]-AVERAGE(Table2[1W Return vs Nifty]))/_xlfn.STDEV.P(Table2[1W Return vs Nifty])</f>
        <v>1.2889308154915966</v>
      </c>
      <c r="O313">
        <v>1298.32</v>
      </c>
      <c r="P313">
        <v>1041.95139363219</v>
      </c>
      <c r="Q313">
        <v>897.72160065141395</v>
      </c>
      <c r="R313">
        <v>68.799034807477199</v>
      </c>
      <c r="S313" s="2">
        <f>(Table2[[#This Row],[Close Price]]-Table2[[#This Row],[20D EMA]])/Table2[[#This Row],[20D EMA]]</f>
        <v>8.7266621480067749E-3</v>
      </c>
      <c r="T313" s="2">
        <f>(Table2[[#This Row],[Close Price]]-Table2[[#This Row],[50D EMA]])/Table2[[#This Row],[50D EMA]]</f>
        <v>0.25692043602401277</v>
      </c>
      <c r="U313" s="2">
        <f>(Table2[[#This Row],[Close Price]]-Table2[[#This Row],[200D EMA]])/Table2[[#This Row],[200D EMA]]</f>
        <v>0.45885985036973426</v>
      </c>
      <c r="V313">
        <v>1.5822916123812201</v>
      </c>
      <c r="W313">
        <v>1349.9</v>
      </c>
      <c r="X313">
        <v>1277.5</v>
      </c>
      <c r="Y313">
        <v>1320</v>
      </c>
      <c r="Z313">
        <v>1277.5</v>
      </c>
      <c r="AA313">
        <v>1320</v>
      </c>
      <c r="AB313">
        <v>1003.3</v>
      </c>
      <c r="AC313" s="2">
        <f>(Table2[[#This Row],[Close Price]]/Table2[[#This Row],[Day Low]])-1</f>
        <v>-2.9817023483221017E-2</v>
      </c>
      <c r="AD313" s="2">
        <f>(Table2[[#This Row],[Day High]]/Table2[[#This Row],[Close Price]])-1</f>
        <v>-2.4548543503989717E-2</v>
      </c>
      <c r="AE313" s="2">
        <f>(Table2[[#This Row],[Close Price]]/Table2[[#This Row],[Current Week Low]])-1</f>
        <v>-7.8409090909090651E-3</v>
      </c>
      <c r="AF313" s="2">
        <f>(Table2[[#This Row],[Current Week High]]/Table2[[#This Row],[Close Price]])-1</f>
        <v>-2.4548543503989717E-2</v>
      </c>
      <c r="AG313" s="2">
        <f>(Table2[[#This Row],[Close Price]]/Table2[[#This Row],[Current Month Low]])-1</f>
        <v>-7.8409090909090651E-3</v>
      </c>
      <c r="AH313" s="2">
        <f>(Table2[[#This Row],[Current Month High]]/Table2[[#This Row],[Close Price]])-1</f>
        <v>-0.23391745886305515</v>
      </c>
      <c r="AI313">
        <v>4.5890123315389397</v>
      </c>
      <c r="AJ313">
        <v>98.041735974595497</v>
      </c>
      <c r="AK313" t="str">
        <f>IF(AND(Table2[[#This Row],[20D EMA]]&gt;Table2[[#This Row],[50D EMA]],Table2[[#This Row],[50D EMA]]&gt;Table2[[#This Row],[200D EMA]]),"Uptrend","Downtrend/NoTrend")</f>
        <v>Uptrend</v>
      </c>
      <c r="AL313">
        <v>0.36</v>
      </c>
      <c r="AM313" t="s">
        <v>10439</v>
      </c>
      <c r="AN313">
        <v>23.75</v>
      </c>
      <c r="AO313" t="s">
        <v>10439</v>
      </c>
      <c r="AP313">
        <v>-9.6224978305779994E-3</v>
      </c>
      <c r="AQ313">
        <f>(Table2[[#This Row],[Sharpe Ratio]]-AVERAGE(Table2[Sharpe Ratio]))/_xlfn.STDEV.P(Table2[Sharpe Ratio])</f>
        <v>-0.85767867297975176</v>
      </c>
      <c r="AR3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5.972996726973677</v>
      </c>
      <c r="AS313">
        <f>_xlfn.RANK.AVG(Table2[[#This Row],[1Y Return vs Nifty Z-Score]],Table2[1Y Return vs Nifty Z-Score])</f>
        <v>330</v>
      </c>
      <c r="AT313">
        <f>_xlfn.RANK.AVG(Table2[[#This Row],[6M Return vs Nifty Z-Score]],Table2[6M Return vs Nifty Z-Score])</f>
        <v>46</v>
      </c>
      <c r="AU313">
        <f>_xlfn.RANK.AVG(Table2[[#This Row],[Sharpe Ratio Z-Score]],Table2[Sharpe Ratio Z-Score])</f>
        <v>604</v>
      </c>
      <c r="AV313">
        <f>(Table2[[#This Row],[Rank 1Y]]+Table2[[#This Row],[Rank 6M]]+Table2[[#This Row],[Rank Sharpe]])/3</f>
        <v>326.66666666666669</v>
      </c>
    </row>
    <row r="314" spans="1:48" x14ac:dyDescent="0.3">
      <c r="A314" t="s">
        <v>1752</v>
      </c>
      <c r="B314" t="s">
        <v>1753</v>
      </c>
      <c r="C314" t="s">
        <v>10402</v>
      </c>
      <c r="D314" t="s">
        <v>119</v>
      </c>
      <c r="E314">
        <v>4707.0679587750001</v>
      </c>
      <c r="F314">
        <v>975.35</v>
      </c>
      <c r="G314">
        <v>48.094638209806199</v>
      </c>
      <c r="H314">
        <f>(Table2[[#This Row],[1Y Return vs Nifty]]-AVERAGE(Table2[1Y Return vs Nifty]))/_xlfn.STDEV.P(Table2[1Y Return vs Nifty])</f>
        <v>0.38818320062334255</v>
      </c>
      <c r="I314">
        <v>2.5963401881883099</v>
      </c>
      <c r="J314">
        <f>(Table2[[#This Row],[1M Return vs Nifty]]-AVERAGE(Table2[1M Return vs Nifty]))/_xlfn.STDEV.P(Table2[1M Return vs Nifty])</f>
        <v>0.55626384623199387</v>
      </c>
      <c r="K314">
        <v>36.707370162649198</v>
      </c>
      <c r="L314">
        <f>(Table2[[#This Row],[6M Return vs Nifty]]-AVERAGE(Table2[6M Return vs Nifty]))/_xlfn.STDEV.P(Table2[6M Return vs Nifty])</f>
        <v>0.70755288496081881</v>
      </c>
      <c r="M314">
        <v>-1.4996046533338101</v>
      </c>
      <c r="N314">
        <f>(Table2[[#This Row],[1W Return vs Nifty]]-AVERAGE(Table2[1W Return vs Nifty]))/_xlfn.STDEV.P(Table2[1W Return vs Nifty])</f>
        <v>0.27639879528891137</v>
      </c>
      <c r="O314">
        <v>972.08</v>
      </c>
      <c r="P314">
        <v>898.59534040380402</v>
      </c>
      <c r="Q314">
        <v>798.53290335053202</v>
      </c>
      <c r="R314">
        <v>63.864587438648599</v>
      </c>
      <c r="S314" s="2">
        <f>(Table2[[#This Row],[Close Price]]-Table2[[#This Row],[20D EMA]])/Table2[[#This Row],[20D EMA]]</f>
        <v>3.3639206649658275E-3</v>
      </c>
      <c r="T314" s="2">
        <f>(Table2[[#This Row],[Close Price]]-Table2[[#This Row],[50D EMA]])/Table2[[#This Row],[50D EMA]]</f>
        <v>8.5416267083807243E-2</v>
      </c>
      <c r="U314" s="2">
        <f>(Table2[[#This Row],[Close Price]]-Table2[[#This Row],[200D EMA]])/Table2[[#This Row],[200D EMA]]</f>
        <v>0.221427440131231</v>
      </c>
      <c r="V314">
        <v>0.94946048627875301</v>
      </c>
      <c r="W314">
        <v>1005.2</v>
      </c>
      <c r="X314">
        <v>963.05</v>
      </c>
      <c r="Y314">
        <v>994.9</v>
      </c>
      <c r="Z314">
        <v>963.05</v>
      </c>
      <c r="AA314">
        <v>994.9</v>
      </c>
      <c r="AB314">
        <v>830</v>
      </c>
      <c r="AC314" s="2">
        <f>(Table2[[#This Row],[Close Price]]/Table2[[#This Row],[Day Low]])-1</f>
        <v>-2.969558296856345E-2</v>
      </c>
      <c r="AD314" s="2">
        <f>(Table2[[#This Row],[Day High]]/Table2[[#This Row],[Close Price]])-1</f>
        <v>-1.2610857640846906E-2</v>
      </c>
      <c r="AE314" s="2">
        <f>(Table2[[#This Row],[Close Price]]/Table2[[#This Row],[Current Week Low]])-1</f>
        <v>-1.965021610212081E-2</v>
      </c>
      <c r="AF314" s="2">
        <f>(Table2[[#This Row],[Current Week High]]/Table2[[#This Row],[Close Price]])-1</f>
        <v>-1.2610857640846906E-2</v>
      </c>
      <c r="AG314" s="2">
        <f>(Table2[[#This Row],[Close Price]]/Table2[[#This Row],[Current Month Low]])-1</f>
        <v>-1.965021610212081E-2</v>
      </c>
      <c r="AH314" s="2">
        <f>(Table2[[#This Row],[Current Month High]]/Table2[[#This Row],[Close Price]])-1</f>
        <v>-0.14902342748756858</v>
      </c>
      <c r="AI314">
        <v>4.4753165530322301</v>
      </c>
      <c r="AJ314">
        <v>80.938688433354898</v>
      </c>
      <c r="AK314" t="str">
        <f>IF(AND(Table2[[#This Row],[20D EMA]]&gt;Table2[[#This Row],[50D EMA]],Table2[[#This Row],[50D EMA]]&gt;Table2[[#This Row],[200D EMA]]),"Uptrend","Downtrend/NoTrend")</f>
        <v>Uptrend</v>
      </c>
      <c r="AL314">
        <v>0.04</v>
      </c>
      <c r="AM314" t="s">
        <v>10439</v>
      </c>
      <c r="AN314">
        <v>3.63</v>
      </c>
      <c r="AO314" t="s">
        <v>10439</v>
      </c>
      <c r="AP314">
        <v>-2.8854314669847E-2</v>
      </c>
      <c r="AQ314">
        <f>(Table2[[#This Row],[Sharpe Ratio]]-AVERAGE(Table2[Sharpe Ratio]))/_xlfn.STDEV.P(Table2[Sharpe Ratio])</f>
        <v>-1.0803023121029667</v>
      </c>
      <c r="AR3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0.84809641500209998</v>
      </c>
      <c r="AS314">
        <f>_xlfn.RANK.AVG(Table2[[#This Row],[1Y Return vs Nifty Z-Score]],Table2[1Y Return vs Nifty Z-Score])</f>
        <v>198</v>
      </c>
      <c r="AT314">
        <f>_xlfn.RANK.AVG(Table2[[#This Row],[6M Return vs Nifty Z-Score]],Table2[6M Return vs Nifty Z-Score])</f>
        <v>141</v>
      </c>
      <c r="AU314">
        <f>_xlfn.RANK.AVG(Table2[[#This Row],[Sharpe Ratio Z-Score]],Table2[Sharpe Ratio Z-Score])</f>
        <v>643</v>
      </c>
      <c r="AV314">
        <f>(Table2[[#This Row],[Rank 1Y]]+Table2[[#This Row],[Rank 6M]]+Table2[[#This Row],[Rank Sharpe]])/3</f>
        <v>327.33333333333331</v>
      </c>
    </row>
    <row r="315" spans="1:48" x14ac:dyDescent="0.3">
      <c r="A315" t="s">
        <v>1102</v>
      </c>
      <c r="B315" t="s">
        <v>1103</v>
      </c>
      <c r="C315" t="s">
        <v>10408</v>
      </c>
      <c r="D315" t="s">
        <v>472</v>
      </c>
      <c r="E315">
        <v>12049.33294187</v>
      </c>
      <c r="F315">
        <v>756.9</v>
      </c>
      <c r="G315">
        <v>31.212080844742299</v>
      </c>
      <c r="H315">
        <f>(Table2[[#This Row],[1Y Return vs Nifty]]-AVERAGE(Table2[1Y Return vs Nifty]))/_xlfn.STDEV.P(Table2[1Y Return vs Nifty])</f>
        <v>0.11221394055805962</v>
      </c>
      <c r="I315">
        <v>6.5000878212181901</v>
      </c>
      <c r="J315">
        <f>(Table2[[#This Row],[1M Return vs Nifty]]-AVERAGE(Table2[1M Return vs Nifty]))/_xlfn.STDEV.P(Table2[1M Return vs Nifty])</f>
        <v>0.93327602454775593</v>
      </c>
      <c r="K315">
        <v>48.561919475395499</v>
      </c>
      <c r="L315">
        <f>(Table2[[#This Row],[6M Return vs Nifty]]-AVERAGE(Table2[6M Return vs Nifty]))/_xlfn.STDEV.P(Table2[6M Return vs Nifty])</f>
        <v>1.0650242092497666</v>
      </c>
      <c r="M315">
        <v>1.4333038805423699</v>
      </c>
      <c r="N315">
        <f>(Table2[[#This Row],[1W Return vs Nifty]]-AVERAGE(Table2[1W Return vs Nifty]))/_xlfn.STDEV.P(Table2[1W Return vs Nifty])</f>
        <v>0.83755868448571691</v>
      </c>
      <c r="O315">
        <v>726.76</v>
      </c>
      <c r="P315">
        <v>672.286822146296</v>
      </c>
      <c r="Q315">
        <v>562.92868487788496</v>
      </c>
      <c r="R315">
        <v>61.229186033218198</v>
      </c>
      <c r="S315" s="2">
        <f>(Table2[[#This Row],[Close Price]]-Table2[[#This Row],[20D EMA]])/Table2[[#This Row],[20D EMA]]</f>
        <v>4.1471737574990349E-2</v>
      </c>
      <c r="T315" s="2">
        <f>(Table2[[#This Row],[Close Price]]-Table2[[#This Row],[50D EMA]])/Table2[[#This Row],[50D EMA]]</f>
        <v>0.12585874818068551</v>
      </c>
      <c r="U315" s="2">
        <f>(Table2[[#This Row],[Close Price]]-Table2[[#This Row],[200D EMA]])/Table2[[#This Row],[200D EMA]]</f>
        <v>0.34457529049917368</v>
      </c>
      <c r="V315">
        <v>0.92973177378389205</v>
      </c>
      <c r="W315">
        <v>753.1</v>
      </c>
      <c r="X315">
        <v>780.75</v>
      </c>
      <c r="Y315">
        <v>753.1</v>
      </c>
      <c r="Z315">
        <v>780.75</v>
      </c>
      <c r="AA315">
        <v>655.1</v>
      </c>
      <c r="AB315">
        <v>786</v>
      </c>
      <c r="AC315" s="2">
        <f>(Table2[[#This Row],[Close Price]]/Table2[[#This Row],[Day Low]])-1</f>
        <v>5.0458106493160848E-3</v>
      </c>
      <c r="AD315" s="2">
        <f>(Table2[[#This Row],[Day High]]/Table2[[#This Row],[Close Price]])-1</f>
        <v>3.1510107015457756E-2</v>
      </c>
      <c r="AE315" s="2">
        <f>(Table2[[#This Row],[Close Price]]/Table2[[#This Row],[Current Week Low]])-1</f>
        <v>5.0458106493160848E-3</v>
      </c>
      <c r="AF315" s="2">
        <f>(Table2[[#This Row],[Current Week High]]/Table2[[#This Row],[Close Price]])-1</f>
        <v>3.1510107015457756E-2</v>
      </c>
      <c r="AG315" s="2">
        <f>(Table2[[#This Row],[Close Price]]/Table2[[#This Row],[Current Month Low]])-1</f>
        <v>0.15539612272935432</v>
      </c>
      <c r="AH315" s="2">
        <f>(Table2[[#This Row],[Current Month High]]/Table2[[#This Row],[Close Price]])-1</f>
        <v>3.8446294094332201E-2</v>
      </c>
      <c r="AI315">
        <v>3.8446294094332201</v>
      </c>
      <c r="AJ315">
        <v>86.359719315523805</v>
      </c>
      <c r="AK315" t="str">
        <f>IF(AND(Table2[[#This Row],[20D EMA]]&gt;Table2[[#This Row],[50D EMA]],Table2[[#This Row],[50D EMA]]&gt;Table2[[#This Row],[200D EMA]]),"Uptrend","Downtrend/NoTrend")</f>
        <v>Uptrend</v>
      </c>
      <c r="AL315">
        <v>0.37</v>
      </c>
      <c r="AM315" t="s">
        <v>10439</v>
      </c>
      <c r="AN315">
        <v>2.54</v>
      </c>
      <c r="AO315" t="s">
        <v>10439</v>
      </c>
      <c r="AP315">
        <v>-1.9351163263288E-2</v>
      </c>
      <c r="AQ315">
        <f>(Table2[[#This Row],[Sharpe Ratio]]-AVERAGE(Table2[Sharpe Ratio]))/_xlfn.STDEV.P(Table2[Sharpe Ratio])</f>
        <v>-0.97029574501944416</v>
      </c>
      <c r="AR3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1.9777771138218552</v>
      </c>
      <c r="AS315">
        <f>_xlfn.RANK.AVG(Table2[[#This Row],[1Y Return vs Nifty Z-Score]],Table2[1Y Return vs Nifty Z-Score])</f>
        <v>266</v>
      </c>
      <c r="AT315">
        <f>_xlfn.RANK.AVG(Table2[[#This Row],[6M Return vs Nifty Z-Score]],Table2[6M Return vs Nifty Z-Score])</f>
        <v>99</v>
      </c>
      <c r="AU315">
        <f>_xlfn.RANK.AVG(Table2[[#This Row],[Sharpe Ratio Z-Score]],Table2[Sharpe Ratio Z-Score])</f>
        <v>623</v>
      </c>
      <c r="AV315">
        <f>(Table2[[#This Row],[Rank 1Y]]+Table2[[#This Row],[Rank 6M]]+Table2[[#This Row],[Rank Sharpe]])/3</f>
        <v>329.33333333333331</v>
      </c>
    </row>
    <row r="316" spans="1:48" x14ac:dyDescent="0.3">
      <c r="A316" t="s">
        <v>1392</v>
      </c>
      <c r="B316" t="s">
        <v>1393</v>
      </c>
      <c r="C316" t="s">
        <v>10393</v>
      </c>
      <c r="D316" t="s">
        <v>1394</v>
      </c>
      <c r="E316">
        <v>8075.8213099199902</v>
      </c>
      <c r="F316">
        <v>489.65</v>
      </c>
      <c r="G316">
        <v>65.179795401558195</v>
      </c>
      <c r="H316">
        <f>(Table2[[#This Row],[1Y Return vs Nifty]]-AVERAGE(Table2[1Y Return vs Nifty]))/_xlfn.STDEV.P(Table2[1Y Return vs Nifty])</f>
        <v>0.66746424118795722</v>
      </c>
      <c r="I316">
        <v>-5.50831009544636</v>
      </c>
      <c r="J316">
        <f>(Table2[[#This Row],[1M Return vs Nifty]]-AVERAGE(Table2[1M Return vs Nifty]))/_xlfn.STDEV.P(Table2[1M Return vs Nifty])</f>
        <v>-0.22645884620522441</v>
      </c>
      <c r="K316">
        <v>15.5421066353356</v>
      </c>
      <c r="L316">
        <f>(Table2[[#This Row],[6M Return vs Nifty]]-AVERAGE(Table2[6M Return vs Nifty]))/_xlfn.STDEV.P(Table2[6M Return vs Nifty])</f>
        <v>6.9319023644957622E-2</v>
      </c>
      <c r="M316">
        <v>-2.9047515066046898</v>
      </c>
      <c r="N316">
        <f>(Table2[[#This Row],[1W Return vs Nifty]]-AVERAGE(Table2[1W Return vs Nifty]))/_xlfn.STDEV.P(Table2[1W Return vs Nifty])</f>
        <v>7.5489340064606308E-3</v>
      </c>
      <c r="O316">
        <v>494.91</v>
      </c>
      <c r="P316">
        <v>510.06411950284701</v>
      </c>
      <c r="Q316">
        <v>464.89266267552</v>
      </c>
      <c r="R316">
        <v>55.590716742397703</v>
      </c>
      <c r="S316" s="2">
        <f>(Table2[[#This Row],[Close Price]]-Table2[[#This Row],[20D EMA]])/Table2[[#This Row],[20D EMA]]</f>
        <v>-1.0628195025358242E-2</v>
      </c>
      <c r="T316" s="2">
        <f>(Table2[[#This Row],[Close Price]]-Table2[[#This Row],[50D EMA]])/Table2[[#This Row],[50D EMA]]</f>
        <v>-4.0022653470987941E-2</v>
      </c>
      <c r="U316" s="2">
        <f>(Table2[[#This Row],[Close Price]]-Table2[[#This Row],[200D EMA]])/Table2[[#This Row],[200D EMA]]</f>
        <v>5.3253878394204285E-2</v>
      </c>
      <c r="V316">
        <v>0.904432877664337</v>
      </c>
      <c r="W316">
        <v>488.4</v>
      </c>
      <c r="X316">
        <v>503.7</v>
      </c>
      <c r="Y316">
        <v>488.4</v>
      </c>
      <c r="Z316">
        <v>503.7</v>
      </c>
      <c r="AA316">
        <v>474.1</v>
      </c>
      <c r="AB316">
        <v>515</v>
      </c>
      <c r="AC316" s="2">
        <f>(Table2[[#This Row],[Close Price]]/Table2[[#This Row],[Day Low]])-1</f>
        <v>2.5593775593775181E-3</v>
      </c>
      <c r="AD316" s="2">
        <f>(Table2[[#This Row],[Day High]]/Table2[[#This Row],[Close Price]])-1</f>
        <v>2.8693965077095873E-2</v>
      </c>
      <c r="AE316" s="2">
        <f>(Table2[[#This Row],[Close Price]]/Table2[[#This Row],[Current Week Low]])-1</f>
        <v>2.5593775593775181E-3</v>
      </c>
      <c r="AF316" s="2">
        <f>(Table2[[#This Row],[Current Week High]]/Table2[[#This Row],[Close Price]])-1</f>
        <v>2.8693965077095873E-2</v>
      </c>
      <c r="AG316" s="2">
        <f>(Table2[[#This Row],[Close Price]]/Table2[[#This Row],[Current Month Low]])-1</f>
        <v>3.2798987555368031E-2</v>
      </c>
      <c r="AH316" s="2">
        <f>(Table2[[#This Row],[Current Month High]]/Table2[[#This Row],[Close Price]])-1</f>
        <v>5.1771673644440019E-2</v>
      </c>
      <c r="AI316">
        <v>29.643622996017498</v>
      </c>
      <c r="AJ316">
        <v>105.50503637381</v>
      </c>
      <c r="AK316" t="str">
        <f>IF(AND(Table2[[#This Row],[20D EMA]]&gt;Table2[[#This Row],[50D EMA]],Table2[[#This Row],[50D EMA]]&gt;Table2[[#This Row],[200D EMA]]),"Uptrend","Downtrend/NoTrend")</f>
        <v>Downtrend/NoTrend</v>
      </c>
      <c r="AL316">
        <v>-0.09</v>
      </c>
      <c r="AM316" t="s">
        <v>10438</v>
      </c>
      <c r="AN316">
        <v>2.38</v>
      </c>
      <c r="AO316" t="s">
        <v>10439</v>
      </c>
      <c r="AQ316">
        <f>(Table2[[#This Row],[Sharpe Ratio]]-AVERAGE(Table2[Sharpe Ratio]))/_xlfn.STDEV.P(Table2[Sharpe Ratio])</f>
        <v>-0.74629057572393687</v>
      </c>
      <c r="AR3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6">
        <f>_xlfn.RANK.AVG(Table2[[#This Row],[1Y Return vs Nifty Z-Score]],Table2[1Y Return vs Nifty Z-Score])</f>
        <v>140</v>
      </c>
      <c r="AT316">
        <f>_xlfn.RANK.AVG(Table2[[#This Row],[6M Return vs Nifty Z-Score]],Table2[6M Return vs Nifty Z-Score])</f>
        <v>291</v>
      </c>
      <c r="AU316">
        <f>_xlfn.RANK.AVG(Table2[[#This Row],[Sharpe Ratio Z-Score]],Table2[Sharpe Ratio Z-Score])</f>
        <v>558</v>
      </c>
      <c r="AV316">
        <f>(Table2[[#This Row],[Rank 1Y]]+Table2[[#This Row],[Rank 6M]]+Table2[[#This Row],[Rank Sharpe]])/3</f>
        <v>329.66666666666669</v>
      </c>
    </row>
    <row r="317" spans="1:48" x14ac:dyDescent="0.3">
      <c r="A317" t="s">
        <v>785</v>
      </c>
      <c r="B317" t="s">
        <v>786</v>
      </c>
      <c r="C317" t="s">
        <v>10398</v>
      </c>
      <c r="D317" t="s">
        <v>46</v>
      </c>
      <c r="E317">
        <v>21876.3954146</v>
      </c>
      <c r="F317">
        <v>231.05</v>
      </c>
      <c r="G317">
        <v>29.223936769753902</v>
      </c>
      <c r="H317">
        <f>(Table2[[#This Row],[1Y Return vs Nifty]]-AVERAGE(Table2[1Y Return vs Nifty]))/_xlfn.STDEV.P(Table2[1Y Return vs Nifty])</f>
        <v>7.9714915830140509E-2</v>
      </c>
      <c r="I317">
        <v>-17.150300951045601</v>
      </c>
      <c r="J317">
        <f>(Table2[[#This Row],[1M Return vs Nifty]]-AVERAGE(Table2[1M Return vs Nifty]))/_xlfn.STDEV.P(Table2[1M Return vs Nifty])</f>
        <v>-1.350807227556662</v>
      </c>
      <c r="K317">
        <v>-14.904608940646201</v>
      </c>
      <c r="L317">
        <f>(Table2[[#This Row],[6M Return vs Nifty]]-AVERAGE(Table2[6M Return vs Nifty]))/_xlfn.STDEV.P(Table2[6M Return vs Nifty])</f>
        <v>-0.84879498052832558</v>
      </c>
      <c r="M317">
        <v>-6.9573232054796099</v>
      </c>
      <c r="N317">
        <f>(Table2[[#This Row],[1W Return vs Nifty]]-AVERAGE(Table2[1W Return vs Nifty]))/_xlfn.STDEV.P(Table2[1W Return vs Nifty])</f>
        <v>-0.76783858975556374</v>
      </c>
      <c r="O317">
        <v>243.79</v>
      </c>
      <c r="P317">
        <v>257.80626375883202</v>
      </c>
      <c r="Q317">
        <v>234.31085985838399</v>
      </c>
      <c r="R317">
        <v>38.273484679318898</v>
      </c>
      <c r="S317" s="2">
        <f>(Table2[[#This Row],[Close Price]]-Table2[[#This Row],[20D EMA]])/Table2[[#This Row],[20D EMA]]</f>
        <v>-5.2258090979941677E-2</v>
      </c>
      <c r="T317" s="2">
        <f>(Table2[[#This Row],[Close Price]]-Table2[[#This Row],[50D EMA]])/Table2[[#This Row],[50D EMA]]</f>
        <v>-0.10378438199570464</v>
      </c>
      <c r="U317" s="2">
        <f>(Table2[[#This Row],[Close Price]]-Table2[[#This Row],[200D EMA]])/Table2[[#This Row],[200D EMA]]</f>
        <v>-1.3916810600903533E-2</v>
      </c>
      <c r="V317">
        <v>0.36512530518896502</v>
      </c>
      <c r="W317">
        <v>229.2</v>
      </c>
      <c r="X317">
        <v>234.45</v>
      </c>
      <c r="Y317">
        <v>229.2</v>
      </c>
      <c r="Z317">
        <v>234.45</v>
      </c>
      <c r="AA317">
        <v>218.15</v>
      </c>
      <c r="AB317">
        <v>263.2</v>
      </c>
      <c r="AC317" s="2">
        <f>(Table2[[#This Row],[Close Price]]/Table2[[#This Row],[Day Low]])-1</f>
        <v>8.0715532286212976E-3</v>
      </c>
      <c r="AD317" s="2">
        <f>(Table2[[#This Row],[Day High]]/Table2[[#This Row],[Close Price]])-1</f>
        <v>1.4715429560701043E-2</v>
      </c>
      <c r="AE317" s="2">
        <f>(Table2[[#This Row],[Close Price]]/Table2[[#This Row],[Current Week Low]])-1</f>
        <v>8.0715532286212976E-3</v>
      </c>
      <c r="AF317" s="2">
        <f>(Table2[[#This Row],[Current Week High]]/Table2[[#This Row],[Close Price]])-1</f>
        <v>1.4715429560701043E-2</v>
      </c>
      <c r="AG317" s="2">
        <f>(Table2[[#This Row],[Close Price]]/Table2[[#This Row],[Current Month Low]])-1</f>
        <v>5.913362365344943E-2</v>
      </c>
      <c r="AH317" s="2">
        <f>(Table2[[#This Row],[Current Month High]]/Table2[[#This Row],[Close Price]])-1</f>
        <v>0.13914737069898275</v>
      </c>
      <c r="AI317">
        <v>52.174853927721202</v>
      </c>
      <c r="AJ317">
        <v>81.571709233791694</v>
      </c>
      <c r="AK317" t="str">
        <f>IF(AND(Table2[[#This Row],[20D EMA]]&gt;Table2[[#This Row],[50D EMA]],Table2[[#This Row],[50D EMA]]&gt;Table2[[#This Row],[200D EMA]]),"Uptrend","Downtrend/NoTrend")</f>
        <v>Downtrend/NoTrend</v>
      </c>
      <c r="AL317">
        <v>-0.21</v>
      </c>
      <c r="AM317" t="s">
        <v>10438</v>
      </c>
      <c r="AN317">
        <v>-8.5</v>
      </c>
      <c r="AO317" t="s">
        <v>10438</v>
      </c>
      <c r="AP317">
        <v>0.160573933017846</v>
      </c>
      <c r="AQ317">
        <f>(Table2[[#This Row],[Sharpe Ratio]]-AVERAGE(Table2[Sharpe Ratio]))/_xlfn.STDEV.P(Table2[Sharpe Ratio])</f>
        <v>1.1124809389760224</v>
      </c>
      <c r="AR3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7">
        <f>_xlfn.RANK.AVG(Table2[[#This Row],[1Y Return vs Nifty Z-Score]],Table2[1Y Return vs Nifty Z-Score])</f>
        <v>277</v>
      </c>
      <c r="AT317">
        <f>_xlfn.RANK.AVG(Table2[[#This Row],[6M Return vs Nifty Z-Score]],Table2[6M Return vs Nifty Z-Score])</f>
        <v>617</v>
      </c>
      <c r="AU317">
        <f>_xlfn.RANK.AVG(Table2[[#This Row],[Sharpe Ratio Z-Score]],Table2[Sharpe Ratio Z-Score])</f>
        <v>98</v>
      </c>
      <c r="AV317">
        <f>(Table2[[#This Row],[Rank 1Y]]+Table2[[#This Row],[Rank 6M]]+Table2[[#This Row],[Rank Sharpe]])/3</f>
        <v>330.66666666666669</v>
      </c>
    </row>
    <row r="318" spans="1:48" x14ac:dyDescent="0.3">
      <c r="A318" t="s">
        <v>1221</v>
      </c>
      <c r="B318" t="s">
        <v>1222</v>
      </c>
      <c r="C318" t="s">
        <v>10410</v>
      </c>
      <c r="D318" t="s">
        <v>1223</v>
      </c>
      <c r="E318">
        <v>9943.2639409500007</v>
      </c>
      <c r="F318">
        <v>516.75</v>
      </c>
      <c r="G318">
        <v>10.8468563545677</v>
      </c>
      <c r="H318">
        <f>(Table2[[#This Row],[1Y Return vs Nifty]]-AVERAGE(Table2[1Y Return vs Nifty]))/_xlfn.STDEV.P(Table2[1Y Return vs Nifty])</f>
        <v>-0.22068443568244017</v>
      </c>
      <c r="I318">
        <v>-6.6804174889810701</v>
      </c>
      <c r="J318">
        <f>(Table2[[#This Row],[1M Return vs Nifty]]-AVERAGE(Table2[1M Return vs Nifty]))/_xlfn.STDEV.P(Table2[1M Return vs Nifty])</f>
        <v>-0.3396574448845025</v>
      </c>
      <c r="K318">
        <v>26.432789244397998</v>
      </c>
      <c r="L318">
        <f>(Table2[[#This Row],[6M Return vs Nifty]]-AVERAGE(Table2[6M Return vs Nifty]))/_xlfn.STDEV.P(Table2[6M Return vs Nifty])</f>
        <v>0.39772515971680189</v>
      </c>
      <c r="M318">
        <v>-4.6310162589162003</v>
      </c>
      <c r="N318">
        <f>(Table2[[#This Row],[1W Return vs Nifty]]-AVERAGE(Table2[1W Return vs Nifty]))/_xlfn.STDEV.P(Table2[1W Return vs Nifty])</f>
        <v>-0.3227411265060009</v>
      </c>
      <c r="O318">
        <v>515.53</v>
      </c>
      <c r="P318">
        <v>514.85584300353196</v>
      </c>
      <c r="Q318">
        <v>462.04130308645398</v>
      </c>
      <c r="R318">
        <v>52.879991702372699</v>
      </c>
      <c r="S318" s="2">
        <f>(Table2[[#This Row],[Close Price]]-Table2[[#This Row],[20D EMA]])/Table2[[#This Row],[20D EMA]]</f>
        <v>2.3664966151339928E-3</v>
      </c>
      <c r="T318" s="2">
        <f>(Table2[[#This Row],[Close Price]]-Table2[[#This Row],[50D EMA]])/Table2[[#This Row],[50D EMA]]</f>
        <v>3.6790045644971869E-3</v>
      </c>
      <c r="U318" s="2">
        <f>(Table2[[#This Row],[Close Price]]-Table2[[#This Row],[200D EMA]])/Table2[[#This Row],[200D EMA]]</f>
        <v>0.11840650727129758</v>
      </c>
      <c r="V318">
        <v>0.49297058042991299</v>
      </c>
      <c r="W318">
        <v>503.65</v>
      </c>
      <c r="X318">
        <v>523.9</v>
      </c>
      <c r="Y318">
        <v>503.65</v>
      </c>
      <c r="Z318">
        <v>523.9</v>
      </c>
      <c r="AA318">
        <v>488.3</v>
      </c>
      <c r="AB318">
        <v>540</v>
      </c>
      <c r="AC318" s="2">
        <f>(Table2[[#This Row],[Close Price]]/Table2[[#This Row],[Day Low]])-1</f>
        <v>2.6010126079618834E-2</v>
      </c>
      <c r="AD318" s="2">
        <f>(Table2[[#This Row],[Day High]]/Table2[[#This Row],[Close Price]])-1</f>
        <v>1.3836477987421381E-2</v>
      </c>
      <c r="AE318" s="2">
        <f>(Table2[[#This Row],[Close Price]]/Table2[[#This Row],[Current Week Low]])-1</f>
        <v>2.6010126079618834E-2</v>
      </c>
      <c r="AF318" s="2">
        <f>(Table2[[#This Row],[Current Week High]]/Table2[[#This Row],[Close Price]])-1</f>
        <v>1.3836477987421381E-2</v>
      </c>
      <c r="AG318" s="2">
        <f>(Table2[[#This Row],[Close Price]]/Table2[[#This Row],[Current Month Low]])-1</f>
        <v>5.8263362686872711E-2</v>
      </c>
      <c r="AH318" s="2">
        <f>(Table2[[#This Row],[Current Month High]]/Table2[[#This Row],[Close Price]])-1</f>
        <v>4.4992743105950694E-2</v>
      </c>
      <c r="AI318">
        <v>12.510885341073999</v>
      </c>
      <c r="AJ318">
        <v>66.908914728682106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-7.0000000000000007E-2</v>
      </c>
      <c r="AM318" t="s">
        <v>10438</v>
      </c>
      <c r="AN318">
        <v>3.03</v>
      </c>
      <c r="AO318" t="s">
        <v>10439</v>
      </c>
      <c r="AP318">
        <v>3.2110304298030003E-2</v>
      </c>
      <c r="AQ318">
        <f>(Table2[[#This Row],[Sharpe Ratio]]-AVERAGE(Table2[Sharpe Ratio]))/_xlfn.STDEV.P(Table2[Sharpe Ratio])</f>
        <v>-0.37458815905028886</v>
      </c>
      <c r="AR3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-0.8599460064064306</v>
      </c>
      <c r="AS318">
        <f>_xlfn.RANK.AVG(Table2[[#This Row],[1Y Return vs Nifty Z-Score]],Table2[1Y Return vs Nifty Z-Score])</f>
        <v>367</v>
      </c>
      <c r="AT318">
        <f>_xlfn.RANK.AVG(Table2[[#This Row],[6M Return vs Nifty Z-Score]],Table2[6M Return vs Nifty Z-Score])</f>
        <v>192</v>
      </c>
      <c r="AU318">
        <f>_xlfn.RANK.AVG(Table2[[#This Row],[Sharpe Ratio Z-Score]],Table2[Sharpe Ratio Z-Score])</f>
        <v>434</v>
      </c>
      <c r="AV318">
        <f>(Table2[[#This Row],[Rank 1Y]]+Table2[[#This Row],[Rank 6M]]+Table2[[#This Row],[Rank Sharpe]])/3</f>
        <v>331</v>
      </c>
    </row>
    <row r="319" spans="1:48" x14ac:dyDescent="0.3">
      <c r="A319" t="s">
        <v>365</v>
      </c>
      <c r="B319" t="s">
        <v>366</v>
      </c>
      <c r="C319" t="s">
        <v>10406</v>
      </c>
      <c r="D319" t="s">
        <v>204</v>
      </c>
      <c r="E319">
        <v>69842.922759659996</v>
      </c>
      <c r="F319">
        <v>236.45</v>
      </c>
      <c r="G319">
        <v>-2.2454870452286002</v>
      </c>
      <c r="H319">
        <f>(Table2[[#This Row],[1Y Return vs Nifty]]-AVERAGE(Table2[1Y Return vs Nifty]))/_xlfn.STDEV.P(Table2[1Y Return vs Nifty])</f>
        <v>-0.43469729181756284</v>
      </c>
      <c r="I319">
        <v>-13.7129577147827</v>
      </c>
      <c r="J319">
        <f>(Table2[[#This Row],[1M Return vs Nifty]]-AVERAGE(Table2[1M Return vs Nifty]))/_xlfn.STDEV.P(Table2[1M Return vs Nifty])</f>
        <v>-1.0188389798765212</v>
      </c>
      <c r="K319">
        <v>22.854649134740999</v>
      </c>
      <c r="L319">
        <f>(Table2[[#This Row],[6M Return vs Nifty]]-AVERAGE(Table2[6M Return vs Nifty]))/_xlfn.STDEV.P(Table2[6M Return vs Nifty])</f>
        <v>0.28982713257584697</v>
      </c>
      <c r="M319">
        <v>-5.5399158472105698</v>
      </c>
      <c r="N319">
        <f>(Table2[[#This Row],[1W Return vs Nifty]]-AVERAGE(Table2[1W Return vs Nifty]))/_xlfn.STDEV.P(Table2[1W Return vs Nifty])</f>
        <v>-0.49664289888218066</v>
      </c>
      <c r="O319">
        <v>244.56</v>
      </c>
      <c r="P319">
        <v>243.34736282525</v>
      </c>
      <c r="Q319">
        <v>213.43325424187299</v>
      </c>
      <c r="R319">
        <v>32.571149115151002</v>
      </c>
      <c r="S319" s="2">
        <f>(Table2[[#This Row],[Close Price]]-Table2[[#This Row],[20D EMA]])/Table2[[#This Row],[20D EMA]]</f>
        <v>-3.3161596336277452E-2</v>
      </c>
      <c r="T319" s="2">
        <f>(Table2[[#This Row],[Close Price]]-Table2[[#This Row],[50D EMA]])/Table2[[#This Row],[50D EMA]]</f>
        <v>-2.8343692510870041E-2</v>
      </c>
      <c r="U319" s="2">
        <f>(Table2[[#This Row],[Close Price]]-Table2[[#This Row],[200D EMA]])/Table2[[#This Row],[200D EMA]]</f>
        <v>0.10784048549455794</v>
      </c>
      <c r="V319">
        <v>0.75181365259683997</v>
      </c>
      <c r="W319">
        <v>235.05</v>
      </c>
      <c r="X319">
        <v>240</v>
      </c>
      <c r="Y319">
        <v>235.05</v>
      </c>
      <c r="Z319">
        <v>240</v>
      </c>
      <c r="AA319">
        <v>233.05</v>
      </c>
      <c r="AB319">
        <v>258.10000000000002</v>
      </c>
      <c r="AC319" s="2">
        <f>(Table2[[#This Row],[Close Price]]/Table2[[#This Row],[Day Low]])-1</f>
        <v>5.956179536268813E-3</v>
      </c>
      <c r="AD319" s="2">
        <f>(Table2[[#This Row],[Day High]]/Table2[[#This Row],[Close Price]])-1</f>
        <v>1.5013744977796728E-2</v>
      </c>
      <c r="AE319" s="2">
        <f>(Table2[[#This Row],[Close Price]]/Table2[[#This Row],[Current Week Low]])-1</f>
        <v>5.956179536268813E-3</v>
      </c>
      <c r="AF319" s="2">
        <f>(Table2[[#This Row],[Current Week High]]/Table2[[#This Row],[Close Price]])-1</f>
        <v>1.5013744977796728E-2</v>
      </c>
      <c r="AG319" s="2">
        <f>(Table2[[#This Row],[Close Price]]/Table2[[#This Row],[Current Month Low]])-1</f>
        <v>1.4589143960523465E-2</v>
      </c>
      <c r="AH319" s="2">
        <f>(Table2[[#This Row],[Current Month High]]/Table2[[#This Row],[Close Price]])-1</f>
        <v>9.1562698244872287E-2</v>
      </c>
      <c r="AI319">
        <v>11.926411503489099</v>
      </c>
      <c r="AJ319">
        <v>50.0793398920977</v>
      </c>
      <c r="AK319" t="str">
        <f>IF(AND(Table2[[#This Row],[20D EMA]]&gt;Table2[[#This Row],[50D EMA]],Table2[[#This Row],[50D EMA]]&gt;Table2[[#This Row],[200D EMA]]),"Uptrend","Downtrend/NoTrend")</f>
        <v>Uptrend</v>
      </c>
      <c r="AL319">
        <v>-0.01</v>
      </c>
      <c r="AM319" t="s">
        <v>10438</v>
      </c>
      <c r="AN319">
        <v>-5.85</v>
      </c>
      <c r="AO319" t="s">
        <v>10438</v>
      </c>
      <c r="AP319">
        <v>7.3865718572146993E-2</v>
      </c>
      <c r="AQ319">
        <f>(Table2[[#This Row],[Sharpe Ratio]]-AVERAGE(Table2[Sharpe Ratio]))/_xlfn.STDEV.P(Table2[Sharpe Ratio])</f>
        <v>0.10876410852229923</v>
      </c>
      <c r="AR3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-1.5515879294781185</v>
      </c>
      <c r="AS319">
        <f>_xlfn.RANK.AVG(Table2[[#This Row],[1Y Return vs Nifty Z-Score]],Table2[1Y Return vs Nifty Z-Score])</f>
        <v>452</v>
      </c>
      <c r="AT319">
        <f>_xlfn.RANK.AVG(Table2[[#This Row],[6M Return vs Nifty Z-Score]],Table2[6M Return vs Nifty Z-Score])</f>
        <v>226</v>
      </c>
      <c r="AU319">
        <f>_xlfn.RANK.AVG(Table2[[#This Row],[Sharpe Ratio Z-Score]],Table2[Sharpe Ratio Z-Score])</f>
        <v>325</v>
      </c>
      <c r="AV319">
        <f>(Table2[[#This Row],[Rank 1Y]]+Table2[[#This Row],[Rank 6M]]+Table2[[#This Row],[Rank Sharpe]])/3</f>
        <v>334.33333333333331</v>
      </c>
    </row>
    <row r="320" spans="1:48" x14ac:dyDescent="0.3">
      <c r="A320" t="s">
        <v>989</v>
      </c>
      <c r="B320" t="s">
        <v>990</v>
      </c>
      <c r="C320" t="s">
        <v>10397</v>
      </c>
      <c r="D320" t="s">
        <v>991</v>
      </c>
      <c r="E320">
        <v>15040.553622239901</v>
      </c>
      <c r="F320">
        <v>781.5</v>
      </c>
      <c r="G320">
        <v>30.580723749015</v>
      </c>
      <c r="H320">
        <f>(Table2[[#This Row],[1Y Return vs Nifty]]-AVERAGE(Table2[1Y Return vs Nifty]))/_xlfn.STDEV.P(Table2[1Y Return vs Nifty])</f>
        <v>0.10189351653833237</v>
      </c>
      <c r="I320">
        <v>-7.36957018166511</v>
      </c>
      <c r="J320">
        <f>(Table2[[#This Row],[1M Return vs Nifty]]-AVERAGE(Table2[1M Return vs Nifty]))/_xlfn.STDEV.P(Table2[1M Return vs Nifty])</f>
        <v>-0.40621373445164477</v>
      </c>
      <c r="K320">
        <v>42.166390388221899</v>
      </c>
      <c r="L320">
        <f>(Table2[[#This Row],[6M Return vs Nifty]]-AVERAGE(Table2[6M Return vs Nifty]))/_xlfn.STDEV.P(Table2[6M Return vs Nifty])</f>
        <v>0.8721684378488046</v>
      </c>
      <c r="M320">
        <v>-5.8571188626944402</v>
      </c>
      <c r="N320">
        <f>(Table2[[#This Row],[1W Return vs Nifty]]-AVERAGE(Table2[1W Return vs Nifty]))/_xlfn.STDEV.P(Table2[1W Return vs Nifty])</f>
        <v>-0.55733405476578113</v>
      </c>
      <c r="O320">
        <v>797.75</v>
      </c>
      <c r="P320">
        <v>782.416195028689</v>
      </c>
      <c r="Q320">
        <v>655.37966237383705</v>
      </c>
      <c r="R320">
        <v>41.586169556413502</v>
      </c>
      <c r="S320" s="2">
        <f>(Table2[[#This Row],[Close Price]]-Table2[[#This Row],[20D EMA]])/Table2[[#This Row],[20D EMA]]</f>
        <v>-2.0369790034471952E-2</v>
      </c>
      <c r="T320" s="2">
        <f>(Table2[[#This Row],[Close Price]]-Table2[[#This Row],[50D EMA]])/Table2[[#This Row],[50D EMA]]</f>
        <v>-1.1709816776676115E-3</v>
      </c>
      <c r="U320" s="2">
        <f>(Table2[[#This Row],[Close Price]]-Table2[[#This Row],[200D EMA]])/Table2[[#This Row],[200D EMA]]</f>
        <v>0.19243858921307552</v>
      </c>
      <c r="V320">
        <v>1.3146082941877399</v>
      </c>
      <c r="W320">
        <v>774.4</v>
      </c>
      <c r="X320">
        <v>791.95</v>
      </c>
      <c r="Y320">
        <v>774.4</v>
      </c>
      <c r="Z320">
        <v>791.95</v>
      </c>
      <c r="AA320">
        <v>760</v>
      </c>
      <c r="AB320">
        <v>853.75</v>
      </c>
      <c r="AC320" s="2">
        <f>(Table2[[#This Row],[Close Price]]/Table2[[#This Row],[Day Low]])-1</f>
        <v>9.1683884297522056E-3</v>
      </c>
      <c r="AD320" s="2">
        <f>(Table2[[#This Row],[Day High]]/Table2[[#This Row],[Close Price]])-1</f>
        <v>1.3371721049264318E-2</v>
      </c>
      <c r="AE320" s="2">
        <f>(Table2[[#This Row],[Close Price]]/Table2[[#This Row],[Current Week Low]])-1</f>
        <v>9.1683884297522056E-3</v>
      </c>
      <c r="AF320" s="2">
        <f>(Table2[[#This Row],[Current Week High]]/Table2[[#This Row],[Close Price]])-1</f>
        <v>1.3371721049264318E-2</v>
      </c>
      <c r="AG320" s="2">
        <f>(Table2[[#This Row],[Close Price]]/Table2[[#This Row],[Current Month Low]])-1</f>
        <v>2.8289473684210531E-2</v>
      </c>
      <c r="AH320" s="2">
        <f>(Table2[[#This Row],[Current Month High]]/Table2[[#This Row],[Close Price]])-1</f>
        <v>9.2450415866922597E-2</v>
      </c>
      <c r="AI320">
        <v>12.1817018554062</v>
      </c>
      <c r="AJ320">
        <v>75.086815279489102</v>
      </c>
      <c r="AK320" t="str">
        <f>IF(AND(Table2[[#This Row],[20D EMA]]&gt;Table2[[#This Row],[50D EMA]],Table2[[#This Row],[50D EMA]]&gt;Table2[[#This Row],[200D EMA]]),"Uptrend","Downtrend/NoTrend")</f>
        <v>Uptrend</v>
      </c>
      <c r="AL320">
        <v>-0.16</v>
      </c>
      <c r="AM320" t="s">
        <v>10438</v>
      </c>
      <c r="AN320">
        <v>-2.09</v>
      </c>
      <c r="AO320" t="s">
        <v>10438</v>
      </c>
      <c r="AP320">
        <v>-1.3867793159105E-2</v>
      </c>
      <c r="AQ320">
        <f>(Table2[[#This Row],[Sharpe Ratio]]-AVERAGE(Table2[Sharpe Ratio]))/_xlfn.STDEV.P(Table2[Sharpe Ratio])</f>
        <v>-0.90682135685035103</v>
      </c>
      <c r="AR3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-0.89630719168063988</v>
      </c>
      <c r="AS320">
        <f>_xlfn.RANK.AVG(Table2[[#This Row],[1Y Return vs Nifty Z-Score]],Table2[1Y Return vs Nifty Z-Score])</f>
        <v>272</v>
      </c>
      <c r="AT320">
        <f>_xlfn.RANK.AVG(Table2[[#This Row],[6M Return vs Nifty Z-Score]],Table2[6M Return vs Nifty Z-Score])</f>
        <v>119</v>
      </c>
      <c r="AU320">
        <f>_xlfn.RANK.AVG(Table2[[#This Row],[Sharpe Ratio Z-Score]],Table2[Sharpe Ratio Z-Score])</f>
        <v>613</v>
      </c>
      <c r="AV320">
        <f>(Table2[[#This Row],[Rank 1Y]]+Table2[[#This Row],[Rank 6M]]+Table2[[#This Row],[Rank Sharpe]])/3</f>
        <v>334.66666666666669</v>
      </c>
    </row>
    <row r="321" spans="1:48" x14ac:dyDescent="0.3">
      <c r="A321" t="s">
        <v>1281</v>
      </c>
      <c r="B321" t="s">
        <v>1282</v>
      </c>
      <c r="C321" t="s">
        <v>10399</v>
      </c>
      <c r="D321" t="s">
        <v>54</v>
      </c>
      <c r="E321">
        <v>9182.4887376000006</v>
      </c>
      <c r="F321">
        <v>563.65</v>
      </c>
      <c r="G321">
        <v>20.5569845188508</v>
      </c>
      <c r="H321">
        <f>(Table2[[#This Row],[1Y Return vs Nifty]]-AVERAGE(Table2[1Y Return vs Nifty]))/_xlfn.STDEV.P(Table2[1Y Return vs Nifty])</f>
        <v>-6.1958667619508509E-2</v>
      </c>
      <c r="I321">
        <v>1.9397759855121199</v>
      </c>
      <c r="J321">
        <f>(Table2[[#This Row],[1M Return vs Nifty]]-AVERAGE(Table2[1M Return vs Nifty]))/_xlfn.STDEV.P(Table2[1M Return vs Nifty])</f>
        <v>0.49285485478984464</v>
      </c>
      <c r="K321">
        <v>16.590552494136698</v>
      </c>
      <c r="L321">
        <f>(Table2[[#This Row],[6M Return vs Nifty]]-AVERAGE(Table2[6M Return vs Nifty]))/_xlfn.STDEV.P(Table2[6M Return vs Nifty])</f>
        <v>0.10093467766125239</v>
      </c>
      <c r="M321">
        <v>-7.7706115784959104</v>
      </c>
      <c r="N321">
        <f>(Table2[[#This Row],[1W Return vs Nifty]]-AVERAGE(Table2[1W Return vs Nifty]))/_xlfn.STDEV.P(Table2[1W Return vs Nifty])</f>
        <v>-0.92344685643536772</v>
      </c>
      <c r="O321">
        <v>560.12</v>
      </c>
      <c r="P321">
        <v>533.04662499146002</v>
      </c>
      <c r="Q321">
        <v>467.38805833287103</v>
      </c>
      <c r="R321">
        <v>48.882435295775103</v>
      </c>
      <c r="S321" s="2">
        <f>(Table2[[#This Row],[Close Price]]-Table2[[#This Row],[20D EMA]])/Table2[[#This Row],[20D EMA]]</f>
        <v>6.3022209526529538E-3</v>
      </c>
      <c r="T321" s="2">
        <f>(Table2[[#This Row],[Close Price]]-Table2[[#This Row],[50D EMA]])/Table2[[#This Row],[50D EMA]]</f>
        <v>5.7412191680287356E-2</v>
      </c>
      <c r="U321" s="2">
        <f>(Table2[[#This Row],[Close Price]]-Table2[[#This Row],[200D EMA]])/Table2[[#This Row],[200D EMA]]</f>
        <v>0.20595721253659366</v>
      </c>
      <c r="V321">
        <v>3.61470476793493</v>
      </c>
      <c r="W321">
        <v>560.29999999999995</v>
      </c>
      <c r="X321">
        <v>577</v>
      </c>
      <c r="Y321">
        <v>560.29999999999995</v>
      </c>
      <c r="Z321">
        <v>577</v>
      </c>
      <c r="AA321">
        <v>535.20000000000005</v>
      </c>
      <c r="AB321">
        <v>658.85</v>
      </c>
      <c r="AC321" s="2">
        <f>(Table2[[#This Row],[Close Price]]/Table2[[#This Row],[Day Low]])-1</f>
        <v>5.9789398536498339E-3</v>
      </c>
      <c r="AD321" s="2">
        <f>(Table2[[#This Row],[Day High]]/Table2[[#This Row],[Close Price]])-1</f>
        <v>2.3684910848931207E-2</v>
      </c>
      <c r="AE321" s="2">
        <f>(Table2[[#This Row],[Close Price]]/Table2[[#This Row],[Current Week Low]])-1</f>
        <v>5.9789398536498339E-3</v>
      </c>
      <c r="AF321" s="2">
        <f>(Table2[[#This Row],[Current Week High]]/Table2[[#This Row],[Close Price]])-1</f>
        <v>2.3684910848931207E-2</v>
      </c>
      <c r="AG321" s="2">
        <f>(Table2[[#This Row],[Close Price]]/Table2[[#This Row],[Current Month Low]])-1</f>
        <v>5.315769805680115E-2</v>
      </c>
      <c r="AH321" s="2">
        <f>(Table2[[#This Row],[Current Month High]]/Table2[[#This Row],[Close Price]])-1</f>
        <v>0.1688991395369468</v>
      </c>
      <c r="AI321">
        <v>16.889913953694599</v>
      </c>
      <c r="AJ321">
        <v>64.185843285755894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-0.03</v>
      </c>
      <c r="AM321" t="s">
        <v>10438</v>
      </c>
      <c r="AN321">
        <v>0.54</v>
      </c>
      <c r="AO321" t="s">
        <v>10439</v>
      </c>
      <c r="AP321">
        <v>3.8686005042332001E-2</v>
      </c>
      <c r="AQ321">
        <f>(Table2[[#This Row],[Sharpe Ratio]]-AVERAGE(Table2[Sharpe Ratio]))/_xlfn.STDEV.P(Table2[Sharpe Ratio])</f>
        <v>-0.29846917134796075</v>
      </c>
      <c r="AR3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-0.69008516295173994</v>
      </c>
      <c r="AS321">
        <f>_xlfn.RANK.AVG(Table2[[#This Row],[1Y Return vs Nifty Z-Score]],Table2[1Y Return vs Nifty Z-Score])</f>
        <v>311</v>
      </c>
      <c r="AT321">
        <f>_xlfn.RANK.AVG(Table2[[#This Row],[6M Return vs Nifty Z-Score]],Table2[6M Return vs Nifty Z-Score])</f>
        <v>285</v>
      </c>
      <c r="AU321">
        <f>_xlfn.RANK.AVG(Table2[[#This Row],[Sharpe Ratio Z-Score]],Table2[Sharpe Ratio Z-Score])</f>
        <v>412</v>
      </c>
      <c r="AV321">
        <f>(Table2[[#This Row],[Rank 1Y]]+Table2[[#This Row],[Rank 6M]]+Table2[[#This Row],[Rank Sharpe]])/3</f>
        <v>336</v>
      </c>
    </row>
    <row r="322" spans="1:48" x14ac:dyDescent="0.3">
      <c r="A322" t="s">
        <v>1487</v>
      </c>
      <c r="B322" t="s">
        <v>1488</v>
      </c>
      <c r="C322" t="s">
        <v>10406</v>
      </c>
      <c r="D322" t="s">
        <v>125</v>
      </c>
      <c r="E322">
        <v>7125.6308437999996</v>
      </c>
      <c r="F322">
        <v>690.8</v>
      </c>
      <c r="G322">
        <v>9.3819362899807306</v>
      </c>
      <c r="H322">
        <f>(Table2[[#This Row],[1Y Return vs Nifty]]-AVERAGE(Table2[1Y Return vs Nifty]))/_xlfn.STDEV.P(Table2[1Y Return vs Nifty])</f>
        <v>-0.24463062449358788</v>
      </c>
      <c r="I322">
        <v>-8.8010976798348697</v>
      </c>
      <c r="J322">
        <f>(Table2[[#This Row],[1M Return vs Nifty]]-AVERAGE(Table2[1M Return vs Nifty]))/_xlfn.STDEV.P(Table2[1M Return vs Nifty])</f>
        <v>-0.5444663447990522</v>
      </c>
      <c r="K322">
        <v>18.702880572053999</v>
      </c>
      <c r="L322">
        <f>(Table2[[#This Row],[6M Return vs Nifty]]-AVERAGE(Table2[6M Return vs Nifty]))/_xlfn.STDEV.P(Table2[6M Return vs Nifty])</f>
        <v>0.16463146574023291</v>
      </c>
      <c r="M322">
        <v>-1.4590924251391399</v>
      </c>
      <c r="N322">
        <f>(Table2[[#This Row],[1W Return vs Nifty]]-AVERAGE(Table2[1W Return vs Nifty]))/_xlfn.STDEV.P(Table2[1W Return vs Nifty])</f>
        <v>0.28415008968566891</v>
      </c>
      <c r="O322">
        <v>661.03</v>
      </c>
      <c r="P322">
        <v>646.52467263672099</v>
      </c>
      <c r="Q322">
        <v>600.52661366141899</v>
      </c>
      <c r="R322">
        <v>48.520566311795299</v>
      </c>
      <c r="S322" s="2">
        <f>(Table2[[#This Row],[Close Price]]-Table2[[#This Row],[20D EMA]])/Table2[[#This Row],[20D EMA]]</f>
        <v>4.5035777498751921E-2</v>
      </c>
      <c r="T322" s="2">
        <f>(Table2[[#This Row],[Close Price]]-Table2[[#This Row],[50D EMA]])/Table2[[#This Row],[50D EMA]]</f>
        <v>6.8482038253406374E-2</v>
      </c>
      <c r="U322" s="2">
        <f>(Table2[[#This Row],[Close Price]]-Table2[[#This Row],[200D EMA]])/Table2[[#This Row],[200D EMA]]</f>
        <v>0.15032370636862019</v>
      </c>
      <c r="V322">
        <v>0.96755361428683195</v>
      </c>
      <c r="W322">
        <v>658</v>
      </c>
      <c r="X322">
        <v>694.5</v>
      </c>
      <c r="Y322">
        <v>658</v>
      </c>
      <c r="Z322">
        <v>694.5</v>
      </c>
      <c r="AA322">
        <v>630.1</v>
      </c>
      <c r="AB322">
        <v>698.5</v>
      </c>
      <c r="AC322" s="2">
        <f>(Table2[[#This Row],[Close Price]]/Table2[[#This Row],[Day Low]])-1</f>
        <v>4.9848024316109463E-2</v>
      </c>
      <c r="AD322" s="2">
        <f>(Table2[[#This Row],[Day High]]/Table2[[#This Row],[Close Price]])-1</f>
        <v>5.3561088592937178E-3</v>
      </c>
      <c r="AE322" s="2">
        <f>(Table2[[#This Row],[Close Price]]/Table2[[#This Row],[Current Week Low]])-1</f>
        <v>4.9848024316109463E-2</v>
      </c>
      <c r="AF322" s="2">
        <f>(Table2[[#This Row],[Current Week High]]/Table2[[#This Row],[Close Price]])-1</f>
        <v>5.3561088592937178E-3</v>
      </c>
      <c r="AG322" s="2">
        <f>(Table2[[#This Row],[Close Price]]/Table2[[#This Row],[Current Month Low]])-1</f>
        <v>9.633391525154722E-2</v>
      </c>
      <c r="AH322" s="2">
        <f>(Table2[[#This Row],[Current Month High]]/Table2[[#This Row],[Close Price]])-1</f>
        <v>1.1146496815286788E-2</v>
      </c>
      <c r="AI322">
        <v>21.837000579038701</v>
      </c>
      <c r="AJ322">
        <v>53.2386867790594</v>
      </c>
      <c r="AK322" t="str">
        <f>IF(AND(Table2[[#This Row],[20D EMA]]&gt;Table2[[#This Row],[50D EMA]],Table2[[#This Row],[50D EMA]]&gt;Table2[[#This Row],[200D EMA]]),"Uptrend","Downtrend/NoTrend")</f>
        <v>Uptrend</v>
      </c>
      <c r="AL322">
        <v>0</v>
      </c>
      <c r="AM322">
        <v>0</v>
      </c>
      <c r="AN322">
        <v>3.4</v>
      </c>
      <c r="AO322" t="s">
        <v>10439</v>
      </c>
      <c r="AP322">
        <v>5.4373586265351E-2</v>
      </c>
      <c r="AQ322">
        <f>(Table2[[#This Row],[Sharpe Ratio]]-AVERAGE(Table2[Sharpe Ratio]))/_xlfn.STDEV.P(Table2[Sharpe Ratio])</f>
        <v>-0.11687289003467377</v>
      </c>
      <c r="AR3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-0.45718830390141207</v>
      </c>
      <c r="AS322">
        <f>_xlfn.RANK.AVG(Table2[[#This Row],[1Y Return vs Nifty Z-Score]],Table2[1Y Return vs Nifty Z-Score])</f>
        <v>374</v>
      </c>
      <c r="AT322">
        <f>_xlfn.RANK.AVG(Table2[[#This Row],[6M Return vs Nifty Z-Score]],Table2[6M Return vs Nifty Z-Score])</f>
        <v>262</v>
      </c>
      <c r="AU322">
        <f>_xlfn.RANK.AVG(Table2[[#This Row],[Sharpe Ratio Z-Score]],Table2[Sharpe Ratio Z-Score])</f>
        <v>375</v>
      </c>
      <c r="AV322">
        <f>(Table2[[#This Row],[Rank 1Y]]+Table2[[#This Row],[Rank 6M]]+Table2[[#This Row],[Rank Sharpe]])/3</f>
        <v>337</v>
      </c>
    </row>
    <row r="323" spans="1:48" x14ac:dyDescent="0.3">
      <c r="A323" t="s">
        <v>28</v>
      </c>
      <c r="B323" t="s">
        <v>29</v>
      </c>
      <c r="C323" t="s">
        <v>10395</v>
      </c>
      <c r="D323" t="s">
        <v>24</v>
      </c>
      <c r="E323">
        <v>943019.45736875897</v>
      </c>
      <c r="F323">
        <v>1321.9</v>
      </c>
      <c r="G323">
        <v>6.3808168071580003</v>
      </c>
      <c r="H323">
        <f>(Table2[[#This Row],[1Y Return vs Nifty]]-AVERAGE(Table2[1Y Return vs Nifty]))/_xlfn.STDEV.P(Table2[1Y Return vs Nifty])</f>
        <v>-0.29368816388960217</v>
      </c>
      <c r="I323">
        <v>7.5134702011701497</v>
      </c>
      <c r="J323">
        <f>(Table2[[#This Row],[1M Return vs Nifty]]-AVERAGE(Table2[1M Return vs Nifty]))/_xlfn.STDEV.P(Table2[1M Return vs Nifty])</f>
        <v>1.0311454399013213</v>
      </c>
      <c r="K323">
        <v>4.5917228500595604</v>
      </c>
      <c r="L323">
        <f>(Table2[[#This Row],[6M Return vs Nifty]]-AVERAGE(Table2[6M Return vs Nifty]))/_xlfn.STDEV.P(Table2[6M Return vs Nifty])</f>
        <v>-0.260887388250089</v>
      </c>
      <c r="M323">
        <v>4.8755323892082796</v>
      </c>
      <c r="N323">
        <f>(Table2[[#This Row],[1W Return vs Nifty]]-AVERAGE(Table2[1W Return vs Nifty]))/_xlfn.STDEV.P(Table2[1W Return vs Nifty])</f>
        <v>1.4961678931268605</v>
      </c>
      <c r="O323">
        <v>1258.57</v>
      </c>
      <c r="P323">
        <v>1225.18736855767</v>
      </c>
      <c r="Q323">
        <v>1128.2592485478201</v>
      </c>
      <c r="R323">
        <v>89.157002437599402</v>
      </c>
      <c r="S323" s="2">
        <f>(Table2[[#This Row],[Close Price]]-Table2[[#This Row],[20D EMA]])/Table2[[#This Row],[20D EMA]]</f>
        <v>5.0319012847914825E-2</v>
      </c>
      <c r="T323" s="2">
        <f>(Table2[[#This Row],[Close Price]]-Table2[[#This Row],[50D EMA]])/Table2[[#This Row],[50D EMA]]</f>
        <v>7.8937013165735898E-2</v>
      </c>
      <c r="U323" s="2">
        <f>(Table2[[#This Row],[Close Price]]-Table2[[#This Row],[200D EMA]])/Table2[[#This Row],[200D EMA]]</f>
        <v>0.17162788756344302</v>
      </c>
      <c r="V323">
        <v>1.14348248836872</v>
      </c>
      <c r="W323">
        <v>1308.5</v>
      </c>
      <c r="X323">
        <v>1331.8</v>
      </c>
      <c r="Y323">
        <v>1308.5</v>
      </c>
      <c r="Z323">
        <v>1331.8</v>
      </c>
      <c r="AA323">
        <v>1200.45</v>
      </c>
      <c r="AB323">
        <v>1362.35</v>
      </c>
      <c r="AC323" s="2">
        <f>(Table2[[#This Row],[Close Price]]/Table2[[#This Row],[Day Low]])-1</f>
        <v>1.02407336645014E-2</v>
      </c>
      <c r="AD323" s="2">
        <f>(Table2[[#This Row],[Day High]]/Table2[[#This Row],[Close Price]])-1</f>
        <v>7.4892200620317873E-3</v>
      </c>
      <c r="AE323" s="2">
        <f>(Table2[[#This Row],[Close Price]]/Table2[[#This Row],[Current Week Low]])-1</f>
        <v>1.02407336645014E-2</v>
      </c>
      <c r="AF323" s="2">
        <f>(Table2[[#This Row],[Current Week High]]/Table2[[#This Row],[Close Price]])-1</f>
        <v>7.4892200620317873E-3</v>
      </c>
      <c r="AG323" s="2">
        <f>(Table2[[#This Row],[Close Price]]/Table2[[#This Row],[Current Month Low]])-1</f>
        <v>0.10117039443542009</v>
      </c>
      <c r="AH323" s="2">
        <f>(Table2[[#This Row],[Current Month High]]/Table2[[#This Row],[Close Price]])-1</f>
        <v>3.0599894091837276E-2</v>
      </c>
      <c r="AI323">
        <v>3.0599894091837201</v>
      </c>
      <c r="AJ323">
        <v>47.041156840934299</v>
      </c>
      <c r="AK323" t="str">
        <f>IF(AND(Table2[[#This Row],[20D EMA]]&gt;Table2[[#This Row],[50D EMA]],Table2[[#This Row],[50D EMA]]&gt;Table2[[#This Row],[200D EMA]]),"Uptrend","Downtrend/NoTrend")</f>
        <v>Uptrend</v>
      </c>
      <c r="AL323">
        <v>0.05</v>
      </c>
      <c r="AM323" t="s">
        <v>10439</v>
      </c>
      <c r="AN323">
        <v>6.95</v>
      </c>
      <c r="AO323" t="s">
        <v>10439</v>
      </c>
      <c r="AP323">
        <v>0.105506082658216</v>
      </c>
      <c r="AQ323">
        <f>(Table2[[#This Row],[Sharpe Ratio]]-AVERAGE(Table2[Sharpe Ratio]))/_xlfn.STDEV.P(Table2[Sharpe Ratio])</f>
        <v>0.47502659193163532</v>
      </c>
      <c r="AR3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2.4477643728201262</v>
      </c>
      <c r="AS323">
        <f>_xlfn.RANK.AVG(Table2[[#This Row],[1Y Return vs Nifty Z-Score]],Table2[1Y Return vs Nifty Z-Score])</f>
        <v>392</v>
      </c>
      <c r="AT323">
        <f>_xlfn.RANK.AVG(Table2[[#This Row],[6M Return vs Nifty Z-Score]],Table2[6M Return vs Nifty Z-Score])</f>
        <v>395</v>
      </c>
      <c r="AU323">
        <f>_xlfn.RANK.AVG(Table2[[#This Row],[Sharpe Ratio Z-Score]],Table2[Sharpe Ratio Z-Score])</f>
        <v>225</v>
      </c>
      <c r="AV323">
        <f>(Table2[[#This Row],[Rank 1Y]]+Table2[[#This Row],[Rank 6M]]+Table2[[#This Row],[Rank Sharpe]])/3</f>
        <v>337.33333333333331</v>
      </c>
    </row>
    <row r="324" spans="1:48" x14ac:dyDescent="0.3">
      <c r="A324" t="s">
        <v>675</v>
      </c>
      <c r="B324" t="s">
        <v>676</v>
      </c>
      <c r="C324" t="s">
        <v>10408</v>
      </c>
      <c r="D324" t="s">
        <v>278</v>
      </c>
      <c r="E324">
        <v>27897.255185040001</v>
      </c>
      <c r="F324">
        <v>566.70000000000005</v>
      </c>
      <c r="G324">
        <v>1.3575040778358201</v>
      </c>
      <c r="H324">
        <f>(Table2[[#This Row],[1Y Return vs Nifty]]-AVERAGE(Table2[1Y Return vs Nifty]))/_xlfn.STDEV.P(Table2[1Y Return vs Nifty])</f>
        <v>-0.37580130984320465</v>
      </c>
      <c r="I324">
        <v>-1.5198131759098299</v>
      </c>
      <c r="J324">
        <f>(Table2[[#This Row],[1M Return vs Nifty]]-AVERAGE(Table2[1M Return vs Nifty]))/_xlfn.STDEV.P(Table2[1M Return vs Nifty])</f>
        <v>0.1587381627195234</v>
      </c>
      <c r="K324">
        <v>44.896693380256004</v>
      </c>
      <c r="L324">
        <f>(Table2[[#This Row],[6M Return vs Nifty]]-AVERAGE(Table2[6M Return vs Nifty]))/_xlfn.STDEV.P(Table2[6M Return vs Nifty])</f>
        <v>0.95450012339193047</v>
      </c>
      <c r="M324">
        <v>-8.0095089869201903</v>
      </c>
      <c r="N324">
        <f>(Table2[[#This Row],[1W Return vs Nifty]]-AVERAGE(Table2[1W Return vs Nifty]))/_xlfn.STDEV.P(Table2[1W Return vs Nifty])</f>
        <v>-0.96915562699276281</v>
      </c>
      <c r="O324">
        <v>563.19000000000005</v>
      </c>
      <c r="P324">
        <v>535.38242418122695</v>
      </c>
      <c r="Q324">
        <v>467.38761000909801</v>
      </c>
      <c r="R324">
        <v>44.072698018131099</v>
      </c>
      <c r="S324" s="2">
        <f>(Table2[[#This Row],[Close Price]]-Table2[[#This Row],[20D EMA]])/Table2[[#This Row],[20D EMA]]</f>
        <v>6.2323549778937667E-3</v>
      </c>
      <c r="T324" s="2">
        <f>(Table2[[#This Row],[Close Price]]-Table2[[#This Row],[50D EMA]])/Table2[[#This Row],[50D EMA]]</f>
        <v>5.8495711484492237E-2</v>
      </c>
      <c r="U324" s="2">
        <f>(Table2[[#This Row],[Close Price]]-Table2[[#This Row],[200D EMA]])/Table2[[#This Row],[200D EMA]]</f>
        <v>0.21248400228018208</v>
      </c>
      <c r="V324">
        <v>1.92956088195092</v>
      </c>
      <c r="W324">
        <v>553.45000000000005</v>
      </c>
      <c r="X324">
        <v>573.70000000000005</v>
      </c>
      <c r="Y324">
        <v>553.45000000000005</v>
      </c>
      <c r="Z324">
        <v>573.70000000000005</v>
      </c>
      <c r="AA324">
        <v>501.35</v>
      </c>
      <c r="AB324">
        <v>628.29999999999995</v>
      </c>
      <c r="AC324" s="2">
        <f>(Table2[[#This Row],[Close Price]]/Table2[[#This Row],[Day Low]])-1</f>
        <v>2.3940735387117273E-2</v>
      </c>
      <c r="AD324" s="2">
        <f>(Table2[[#This Row],[Day High]]/Table2[[#This Row],[Close Price]])-1</f>
        <v>1.2352214575613196E-2</v>
      </c>
      <c r="AE324" s="2">
        <f>(Table2[[#This Row],[Close Price]]/Table2[[#This Row],[Current Week Low]])-1</f>
        <v>2.3940735387117273E-2</v>
      </c>
      <c r="AF324" s="2">
        <f>(Table2[[#This Row],[Current Week High]]/Table2[[#This Row],[Close Price]])-1</f>
        <v>1.2352214575613196E-2</v>
      </c>
      <c r="AG324" s="2">
        <f>(Table2[[#This Row],[Close Price]]/Table2[[#This Row],[Current Month Low]])-1</f>
        <v>0.13034806023735923</v>
      </c>
      <c r="AH324" s="2">
        <f>(Table2[[#This Row],[Current Month High]]/Table2[[#This Row],[Close Price]])-1</f>
        <v>0.10869948826539599</v>
      </c>
      <c r="AI324">
        <v>10.869948826539501</v>
      </c>
      <c r="AJ324">
        <v>68.610532579589403</v>
      </c>
      <c r="AK324" t="str">
        <f>IF(AND(Table2[[#This Row],[20D EMA]]&gt;Table2[[#This Row],[50D EMA]],Table2[[#This Row],[50D EMA]]&gt;Table2[[#This Row],[200D EMA]]),"Uptrend","Downtrend/NoTrend")</f>
        <v>Uptrend</v>
      </c>
      <c r="AL324">
        <v>0.13</v>
      </c>
      <c r="AM324" t="s">
        <v>10439</v>
      </c>
      <c r="AN324">
        <v>9.6199999999999992</v>
      </c>
      <c r="AO324" t="s">
        <v>10439</v>
      </c>
      <c r="AP324">
        <v>1.9639517577228999E-2</v>
      </c>
      <c r="AQ324">
        <f>(Table2[[#This Row],[Sharpe Ratio]]-AVERAGE(Table2[Sharpe Ratio]))/_xlfn.STDEV.P(Table2[Sharpe Ratio])</f>
        <v>-0.51894747495461546</v>
      </c>
      <c r="AR3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-0.75066612567912905</v>
      </c>
      <c r="AS324">
        <f>_xlfn.RANK.AVG(Table2[[#This Row],[1Y Return vs Nifty Z-Score]],Table2[1Y Return vs Nifty Z-Score])</f>
        <v>424</v>
      </c>
      <c r="AT324">
        <f>_xlfn.RANK.AVG(Table2[[#This Row],[6M Return vs Nifty Z-Score]],Table2[6M Return vs Nifty Z-Score])</f>
        <v>114</v>
      </c>
      <c r="AU324">
        <f>_xlfn.RANK.AVG(Table2[[#This Row],[Sharpe Ratio Z-Score]],Table2[Sharpe Ratio Z-Score])</f>
        <v>474</v>
      </c>
      <c r="AV324">
        <f>(Table2[[#This Row],[Rank 1Y]]+Table2[[#This Row],[Rank 6M]]+Table2[[#This Row],[Rank Sharpe]])/3</f>
        <v>337.33333333333331</v>
      </c>
    </row>
    <row r="325" spans="1:48" x14ac:dyDescent="0.3">
      <c r="A325" t="s">
        <v>2072</v>
      </c>
      <c r="B325" t="s">
        <v>2073</v>
      </c>
      <c r="C325" t="s">
        <v>10393</v>
      </c>
      <c r="D325" t="s">
        <v>67</v>
      </c>
      <c r="E325">
        <v>3144.7454124199999</v>
      </c>
      <c r="F325">
        <v>240.5</v>
      </c>
      <c r="G325">
        <v>21.586390163925699</v>
      </c>
      <c r="H325">
        <f>(Table2[[#This Row],[1Y Return vs Nifty]]-AVERAGE(Table2[1Y Return vs Nifty]))/_xlfn.STDEV.P(Table2[1Y Return vs Nifty])</f>
        <v>-4.5131577503042031E-2</v>
      </c>
      <c r="I325">
        <v>-15.1305000494959</v>
      </c>
      <c r="J325">
        <f>(Table2[[#This Row],[1M Return vs Nifty]]-AVERAGE(Table2[1M Return vs Nifty]))/_xlfn.STDEV.P(Table2[1M Return vs Nifty])</f>
        <v>-1.1557409452964114</v>
      </c>
      <c r="K325">
        <v>21.789710753299101</v>
      </c>
      <c r="L325">
        <f>(Table2[[#This Row],[6M Return vs Nifty]]-AVERAGE(Table2[6M Return vs Nifty]))/_xlfn.STDEV.P(Table2[6M Return vs Nifty])</f>
        <v>0.25771415017078481</v>
      </c>
      <c r="M325">
        <v>-4.5084251259494401</v>
      </c>
      <c r="N325">
        <f>(Table2[[#This Row],[1W Return vs Nifty]]-AVERAGE(Table2[1W Return vs Nifty]))/_xlfn.STDEV.P(Table2[1W Return vs Nifty])</f>
        <v>-0.29928549336996862</v>
      </c>
      <c r="O325">
        <v>239.81</v>
      </c>
      <c r="P325">
        <v>244.27555830138999</v>
      </c>
      <c r="Q325">
        <v>213.10639009276201</v>
      </c>
      <c r="R325">
        <v>38.054085481152804</v>
      </c>
      <c r="S325" s="2">
        <f>(Table2[[#This Row],[Close Price]]-Table2[[#This Row],[20D EMA]])/Table2[[#This Row],[20D EMA]]</f>
        <v>2.8772778449605843E-3</v>
      </c>
      <c r="T325" s="2">
        <f>(Table2[[#This Row],[Close Price]]-Table2[[#This Row],[50D EMA]])/Table2[[#This Row],[50D EMA]]</f>
        <v>-1.54561443954686E-2</v>
      </c>
      <c r="U325" s="2">
        <f>(Table2[[#This Row],[Close Price]]-Table2[[#This Row],[200D EMA]])/Table2[[#This Row],[200D EMA]]</f>
        <v>0.12854429139977436</v>
      </c>
      <c r="V325">
        <v>0.25696638280067702</v>
      </c>
      <c r="W325">
        <v>244.2</v>
      </c>
      <c r="X325">
        <v>238.85</v>
      </c>
      <c r="Y325">
        <v>245.3</v>
      </c>
      <c r="Z325">
        <v>238.85</v>
      </c>
      <c r="AA325">
        <v>245.3</v>
      </c>
      <c r="AB325">
        <v>231.65</v>
      </c>
      <c r="AC325" s="2">
        <f>(Table2[[#This Row],[Close Price]]/Table2[[#This Row],[Day Low]])-1</f>
        <v>-1.5151515151515138E-2</v>
      </c>
      <c r="AD325" s="2">
        <f>(Table2[[#This Row],[Day High]]/Table2[[#This Row],[Close Price]])-1</f>
        <v>-6.8607068607068333E-3</v>
      </c>
      <c r="AE325" s="2">
        <f>(Table2[[#This Row],[Close Price]]/Table2[[#This Row],[Current Week Low]])-1</f>
        <v>-1.9567876070118229E-2</v>
      </c>
      <c r="AF325" s="2">
        <f>(Table2[[#This Row],[Current Week High]]/Table2[[#This Row],[Close Price]])-1</f>
        <v>-6.8607068607068333E-3</v>
      </c>
      <c r="AG325" s="2">
        <f>(Table2[[#This Row],[Close Price]]/Table2[[#This Row],[Current Month Low]])-1</f>
        <v>-1.9567876070118229E-2</v>
      </c>
      <c r="AH325" s="2">
        <f>(Table2[[#This Row],[Current Month High]]/Table2[[#This Row],[Close Price]])-1</f>
        <v>-3.6798336798336773E-2</v>
      </c>
      <c r="AI325">
        <v>22.058212058212</v>
      </c>
      <c r="AJ325">
        <v>55.462184873949496</v>
      </c>
      <c r="AK325" t="str">
        <f>IF(AND(Table2[[#This Row],[20D EMA]]&gt;Table2[[#This Row],[50D EMA]],Table2[[#This Row],[50D EMA]]&gt;Table2[[#This Row],[200D EMA]]),"Uptrend","Downtrend/NoTrend")</f>
        <v>Downtrend/NoTrend</v>
      </c>
      <c r="AL325">
        <v>0.11</v>
      </c>
      <c r="AM325" t="s">
        <v>10439</v>
      </c>
      <c r="AN325">
        <v>-4.26</v>
      </c>
      <c r="AO325" t="s">
        <v>10438</v>
      </c>
      <c r="AP325">
        <v>2.1359537837248001E-2</v>
      </c>
      <c r="AQ325">
        <f>(Table2[[#This Row],[Sharpe Ratio]]-AVERAGE(Table2[Sharpe Ratio]))/_xlfn.STDEV.P(Table2[Sharpe Ratio])</f>
        <v>-0.49903686677592174</v>
      </c>
      <c r="AR3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5">
        <f>_xlfn.RANK.AVG(Table2[[#This Row],[1Y Return vs Nifty Z-Score]],Table2[1Y Return vs Nifty Z-Score])</f>
        <v>307</v>
      </c>
      <c r="AT325">
        <f>_xlfn.RANK.AVG(Table2[[#This Row],[6M Return vs Nifty Z-Score]],Table2[6M Return vs Nifty Z-Score])</f>
        <v>236</v>
      </c>
      <c r="AU325">
        <f>_xlfn.RANK.AVG(Table2[[#This Row],[Sharpe Ratio Z-Score]],Table2[Sharpe Ratio Z-Score])</f>
        <v>469</v>
      </c>
      <c r="AV325">
        <f>(Table2[[#This Row],[Rank 1Y]]+Table2[[#This Row],[Rank 6M]]+Table2[[#This Row],[Rank Sharpe]])/3</f>
        <v>337.33333333333331</v>
      </c>
    </row>
    <row r="326" spans="1:48" x14ac:dyDescent="0.3">
      <c r="A326" t="s">
        <v>775</v>
      </c>
      <c r="B326" t="s">
        <v>776</v>
      </c>
      <c r="C326" t="s">
        <v>10401</v>
      </c>
      <c r="D326" t="s">
        <v>197</v>
      </c>
      <c r="E326">
        <v>22295.126896289999</v>
      </c>
      <c r="F326">
        <v>590.9</v>
      </c>
      <c r="G326">
        <v>-8.8281683326782101</v>
      </c>
      <c r="H326">
        <f>(Table2[[#This Row],[1Y Return vs Nifty]]-AVERAGE(Table2[1Y Return vs Nifty]))/_xlfn.STDEV.P(Table2[1Y Return vs Nifty])</f>
        <v>-0.54230052069225276</v>
      </c>
      <c r="I326">
        <v>-1.7506452181191099</v>
      </c>
      <c r="J326">
        <f>(Table2[[#This Row],[1M Return vs Nifty]]-AVERAGE(Table2[1M Return vs Nifty]))/_xlfn.STDEV.P(Table2[1M Return vs Nifty])</f>
        <v>0.13644509994003956</v>
      </c>
      <c r="K326">
        <v>15.368153903818699</v>
      </c>
      <c r="L326">
        <f>(Table2[[#This Row],[6M Return vs Nifty]]-AVERAGE(Table2[6M Return vs Nifty]))/_xlfn.STDEV.P(Table2[6M Return vs Nifty])</f>
        <v>6.407351732847831E-2</v>
      </c>
      <c r="M326">
        <v>2.1995913351720802</v>
      </c>
      <c r="N326">
        <f>(Table2[[#This Row],[1W Return vs Nifty]]-AVERAGE(Table2[1W Return vs Nifty]))/_xlfn.STDEV.P(Table2[1W Return vs Nifty])</f>
        <v>0.98417416129521795</v>
      </c>
      <c r="O326">
        <v>572.11</v>
      </c>
      <c r="P326">
        <v>568.37969907864203</v>
      </c>
      <c r="Q326">
        <v>527.22687993857198</v>
      </c>
      <c r="R326">
        <v>74.629973454419996</v>
      </c>
      <c r="S326" s="2">
        <f>(Table2[[#This Row],[Close Price]]-Table2[[#This Row],[20D EMA]])/Table2[[#This Row],[20D EMA]]</f>
        <v>3.2843334323818779E-2</v>
      </c>
      <c r="T326" s="2">
        <f>(Table2[[#This Row],[Close Price]]-Table2[[#This Row],[50D EMA]])/Table2[[#This Row],[50D EMA]]</f>
        <v>3.9621930476869467E-2</v>
      </c>
      <c r="U326" s="2">
        <f>(Table2[[#This Row],[Close Price]]-Table2[[#This Row],[200D EMA]])/Table2[[#This Row],[200D EMA]]</f>
        <v>0.12076986679595443</v>
      </c>
      <c r="V326">
        <v>0.71488327012062702</v>
      </c>
      <c r="W326">
        <v>582.1</v>
      </c>
      <c r="X326">
        <v>598</v>
      </c>
      <c r="Y326">
        <v>582.1</v>
      </c>
      <c r="Z326">
        <v>598</v>
      </c>
      <c r="AA326">
        <v>547.79999999999995</v>
      </c>
      <c r="AB326">
        <v>602.85</v>
      </c>
      <c r="AC326" s="2">
        <f>(Table2[[#This Row],[Close Price]]/Table2[[#This Row],[Day Low]])-1</f>
        <v>1.5117677375021454E-2</v>
      </c>
      <c r="AD326" s="2">
        <f>(Table2[[#This Row],[Day High]]/Table2[[#This Row],[Close Price]])-1</f>
        <v>1.2015569470299692E-2</v>
      </c>
      <c r="AE326" s="2">
        <f>(Table2[[#This Row],[Close Price]]/Table2[[#This Row],[Current Week Low]])-1</f>
        <v>1.5117677375021454E-2</v>
      </c>
      <c r="AF326" s="2">
        <f>(Table2[[#This Row],[Current Week High]]/Table2[[#This Row],[Close Price]])-1</f>
        <v>1.2015569470299692E-2</v>
      </c>
      <c r="AG326" s="2">
        <f>(Table2[[#This Row],[Close Price]]/Table2[[#This Row],[Current Month Low]])-1</f>
        <v>7.8678349762687061E-2</v>
      </c>
      <c r="AH326" s="2">
        <f>(Table2[[#This Row],[Current Month High]]/Table2[[#This Row],[Close Price]])-1</f>
        <v>2.022338805212387E-2</v>
      </c>
      <c r="AI326">
        <v>5.3308512438652897</v>
      </c>
      <c r="AJ326">
        <v>45.2556538839724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-7.0000000000000007E-2</v>
      </c>
      <c r="AM326" t="s">
        <v>10438</v>
      </c>
      <c r="AN326">
        <v>2.94</v>
      </c>
      <c r="AO326" t="s">
        <v>10439</v>
      </c>
      <c r="AP326">
        <v>0.10557196570409701</v>
      </c>
      <c r="AQ326">
        <f>(Table2[[#This Row],[Sharpe Ratio]]-AVERAGE(Table2[Sharpe Ratio]))/_xlfn.STDEV.P(Table2[Sharpe Ratio])</f>
        <v>0.47578924080423712</v>
      </c>
      <c r="AR3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1.1181814986757201</v>
      </c>
      <c r="AS326">
        <f>_xlfn.RANK.AVG(Table2[[#This Row],[1Y Return vs Nifty Z-Score]],Table2[1Y Return vs Nifty Z-Score])</f>
        <v>495</v>
      </c>
      <c r="AT326">
        <f>_xlfn.RANK.AVG(Table2[[#This Row],[6M Return vs Nifty Z-Score]],Table2[6M Return vs Nifty Z-Score])</f>
        <v>294</v>
      </c>
      <c r="AU326">
        <f>_xlfn.RANK.AVG(Table2[[#This Row],[Sharpe Ratio Z-Score]],Table2[Sharpe Ratio Z-Score])</f>
        <v>224</v>
      </c>
      <c r="AV326">
        <f>(Table2[[#This Row],[Rank 1Y]]+Table2[[#This Row],[Rank 6M]]+Table2[[#This Row],[Rank Sharpe]])/3</f>
        <v>337.66666666666669</v>
      </c>
    </row>
    <row r="327" spans="1:48" x14ac:dyDescent="0.3">
      <c r="A327" t="s">
        <v>1776</v>
      </c>
      <c r="B327" t="s">
        <v>1777</v>
      </c>
      <c r="C327" t="s">
        <v>10409</v>
      </c>
      <c r="D327" t="s">
        <v>122</v>
      </c>
      <c r="E327">
        <v>4549.55732283</v>
      </c>
      <c r="F327">
        <v>263.25</v>
      </c>
      <c r="G327">
        <v>36.7452593042904</v>
      </c>
      <c r="H327">
        <f>(Table2[[#This Row],[1Y Return vs Nifty]]-AVERAGE(Table2[1Y Return vs Nifty]))/_xlfn.STDEV.P(Table2[1Y Return vs Nifty])</f>
        <v>0.20266156245985387</v>
      </c>
      <c r="I327">
        <v>-8.7939616139534902</v>
      </c>
      <c r="J327">
        <f>(Table2[[#This Row],[1M Return vs Nifty]]-AVERAGE(Table2[1M Return vs Nifty]))/_xlfn.STDEV.P(Table2[1M Return vs Nifty])</f>
        <v>-0.54377716506832885</v>
      </c>
      <c r="K327">
        <v>-1.13770199009117</v>
      </c>
      <c r="L327">
        <f>(Table2[[#This Row],[6M Return vs Nifty]]-AVERAGE(Table2[6M Return vs Nifty]))/_xlfn.STDEV.P(Table2[6M Return vs Nifty])</f>
        <v>-0.43365693275065492</v>
      </c>
      <c r="M327">
        <v>-8.4915467801679405</v>
      </c>
      <c r="N327">
        <f>(Table2[[#This Row],[1W Return vs Nifty]]-AVERAGE(Table2[1W Return vs Nifty]))/_xlfn.STDEV.P(Table2[1W Return vs Nifty])</f>
        <v>-1.0613849861845692</v>
      </c>
      <c r="O327">
        <v>271.58</v>
      </c>
      <c r="P327">
        <v>276.455908125262</v>
      </c>
      <c r="Q327">
        <v>251.00719591061099</v>
      </c>
      <c r="R327">
        <v>29.101237700221599</v>
      </c>
      <c r="S327" s="2">
        <f>(Table2[[#This Row],[Close Price]]-Table2[[#This Row],[20D EMA]])/Table2[[#This Row],[20D EMA]]</f>
        <v>-3.0672361735031978E-2</v>
      </c>
      <c r="T327" s="2">
        <f>(Table2[[#This Row],[Close Price]]-Table2[[#This Row],[50D EMA]])/Table2[[#This Row],[50D EMA]]</f>
        <v>-4.7768587095192085E-2</v>
      </c>
      <c r="U327" s="2">
        <f>(Table2[[#This Row],[Close Price]]-Table2[[#This Row],[200D EMA]])/Table2[[#This Row],[200D EMA]]</f>
        <v>4.8774713589282655E-2</v>
      </c>
      <c r="V327">
        <v>0.87692046936559198</v>
      </c>
      <c r="W327">
        <v>267.89999999999998</v>
      </c>
      <c r="X327">
        <v>260.64999999999998</v>
      </c>
      <c r="Y327">
        <v>268</v>
      </c>
      <c r="Z327">
        <v>260.64999999999998</v>
      </c>
      <c r="AA327">
        <v>268</v>
      </c>
      <c r="AB327">
        <v>260.64999999999998</v>
      </c>
      <c r="AC327" s="2">
        <f>(Table2[[#This Row],[Close Price]]/Table2[[#This Row],[Day Low]])-1</f>
        <v>-1.7357222844344822E-2</v>
      </c>
      <c r="AD327" s="2">
        <f>(Table2[[#This Row],[Day High]]/Table2[[#This Row],[Close Price]])-1</f>
        <v>-9.8765432098766315E-3</v>
      </c>
      <c r="AE327" s="2">
        <f>(Table2[[#This Row],[Close Price]]/Table2[[#This Row],[Current Week Low]])-1</f>
        <v>-1.7723880597014907E-2</v>
      </c>
      <c r="AF327" s="2">
        <f>(Table2[[#This Row],[Current Week High]]/Table2[[#This Row],[Close Price]])-1</f>
        <v>-9.8765432098766315E-3</v>
      </c>
      <c r="AG327" s="2">
        <f>(Table2[[#This Row],[Close Price]]/Table2[[#This Row],[Current Month Low]])-1</f>
        <v>-1.7723880597014907E-2</v>
      </c>
      <c r="AH327" s="2">
        <f>(Table2[[#This Row],[Current Month High]]/Table2[[#This Row],[Close Price]])-1</f>
        <v>-9.8765432098766315E-3</v>
      </c>
      <c r="AI327">
        <v>21.7283950617283</v>
      </c>
      <c r="AJ327">
        <v>103.43894899536301</v>
      </c>
      <c r="AK327" t="str">
        <f>IF(AND(Table2[[#This Row],[20D EMA]]&gt;Table2[[#This Row],[50D EMA]],Table2[[#This Row],[50D EMA]]&gt;Table2[[#This Row],[200D EMA]]),"Uptrend","Downtrend/NoTrend")</f>
        <v>Downtrend/NoTrend</v>
      </c>
      <c r="AL327">
        <v>0</v>
      </c>
      <c r="AM327">
        <v>0</v>
      </c>
      <c r="AN327">
        <v>-5.22</v>
      </c>
      <c r="AO327" t="s">
        <v>10438</v>
      </c>
      <c r="AP327">
        <v>8.0260134252031004E-2</v>
      </c>
      <c r="AQ327">
        <f>(Table2[[#This Row],[Sharpe Ratio]]-AVERAGE(Table2[Sharpe Ratio]))/_xlfn.STDEV.P(Table2[Sharpe Ratio])</f>
        <v>0.18278457682332916</v>
      </c>
      <c r="AR3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7">
        <f>_xlfn.RANK.AVG(Table2[[#This Row],[1Y Return vs Nifty Z-Score]],Table2[1Y Return vs Nifty Z-Score])</f>
        <v>246</v>
      </c>
      <c r="AT327">
        <f>_xlfn.RANK.AVG(Table2[[#This Row],[6M Return vs Nifty Z-Score]],Table2[6M Return vs Nifty Z-Score])</f>
        <v>467</v>
      </c>
      <c r="AU327">
        <f>_xlfn.RANK.AVG(Table2[[#This Row],[Sharpe Ratio Z-Score]],Table2[Sharpe Ratio Z-Score])</f>
        <v>301</v>
      </c>
      <c r="AV327">
        <f>(Table2[[#This Row],[Rank 1Y]]+Table2[[#This Row],[Rank 6M]]+Table2[[#This Row],[Rank Sharpe]])/3</f>
        <v>338</v>
      </c>
    </row>
    <row r="328" spans="1:48" x14ac:dyDescent="0.3">
      <c r="A328" t="s">
        <v>213</v>
      </c>
      <c r="B328" t="s">
        <v>214</v>
      </c>
      <c r="C328" t="s">
        <v>10404</v>
      </c>
      <c r="D328" t="s">
        <v>215</v>
      </c>
      <c r="E328">
        <v>128399.2947267</v>
      </c>
      <c r="F328">
        <v>2082.4</v>
      </c>
      <c r="G328">
        <v>17.2409827528645</v>
      </c>
      <c r="H328">
        <f>(Table2[[#This Row],[1Y Return vs Nifty]]-AVERAGE(Table2[1Y Return vs Nifty]))/_xlfn.STDEV.P(Table2[1Y Return vs Nifty])</f>
        <v>-0.11616340295351145</v>
      </c>
      <c r="I328">
        <v>3.4129240892857902</v>
      </c>
      <c r="J328">
        <f>(Table2[[#This Row],[1M Return vs Nifty]]-AVERAGE(Table2[1M Return vs Nifty]))/_xlfn.STDEV.P(Table2[1M Return vs Nifty])</f>
        <v>0.63512705775865652</v>
      </c>
      <c r="K328">
        <v>22.600041825270502</v>
      </c>
      <c r="L328">
        <f>(Table2[[#This Row],[6M Return vs Nifty]]-AVERAGE(Table2[6M Return vs Nifty]))/_xlfn.STDEV.P(Table2[6M Return vs Nifty])</f>
        <v>0.28214950522039761</v>
      </c>
      <c r="M328">
        <v>0.48175360461446698</v>
      </c>
      <c r="N328">
        <f>(Table2[[#This Row],[1W Return vs Nifty]]-AVERAGE(Table2[1W Return vs Nifty]))/_xlfn.STDEV.P(Table2[1W Return vs Nifty])</f>
        <v>0.65549646152945384</v>
      </c>
      <c r="O328">
        <v>1960.78</v>
      </c>
      <c r="P328">
        <v>1901.6225187642699</v>
      </c>
      <c r="Q328">
        <v>1692.88501141604</v>
      </c>
      <c r="R328">
        <v>79.962074952395895</v>
      </c>
      <c r="S328" s="2">
        <f>(Table2[[#This Row],[Close Price]]-Table2[[#This Row],[20D EMA]])/Table2[[#This Row],[20D EMA]]</f>
        <v>6.202633645794027E-2</v>
      </c>
      <c r="T328" s="2">
        <f>(Table2[[#This Row],[Close Price]]-Table2[[#This Row],[50D EMA]])/Table2[[#This Row],[50D EMA]]</f>
        <v>9.5064861428547184E-2</v>
      </c>
      <c r="U328" s="2">
        <f>(Table2[[#This Row],[Close Price]]-Table2[[#This Row],[200D EMA]])/Table2[[#This Row],[200D EMA]]</f>
        <v>0.23008945436769163</v>
      </c>
      <c r="V328">
        <v>0.92122312285256103</v>
      </c>
      <c r="W328">
        <v>2051</v>
      </c>
      <c r="X328">
        <v>2106</v>
      </c>
      <c r="Y328">
        <v>2051</v>
      </c>
      <c r="Z328">
        <v>2106</v>
      </c>
      <c r="AA328">
        <v>1859.05</v>
      </c>
      <c r="AB328">
        <v>2106</v>
      </c>
      <c r="AC328" s="2">
        <f>(Table2[[#This Row],[Close Price]]/Table2[[#This Row],[Day Low]])-1</f>
        <v>1.5309605070697341E-2</v>
      </c>
      <c r="AD328" s="2">
        <f>(Table2[[#This Row],[Day High]]/Table2[[#This Row],[Close Price]])-1</f>
        <v>1.1333077218593779E-2</v>
      </c>
      <c r="AE328" s="2">
        <f>(Table2[[#This Row],[Close Price]]/Table2[[#This Row],[Current Week Low]])-1</f>
        <v>1.5309605070697341E-2</v>
      </c>
      <c r="AF328" s="2">
        <f>(Table2[[#This Row],[Current Week High]]/Table2[[#This Row],[Close Price]])-1</f>
        <v>1.1333077218593779E-2</v>
      </c>
      <c r="AG328" s="2">
        <f>(Table2[[#This Row],[Close Price]]/Table2[[#This Row],[Current Month Low]])-1</f>
        <v>0.12014200801484631</v>
      </c>
      <c r="AH328" s="2">
        <f>(Table2[[#This Row],[Current Month High]]/Table2[[#This Row],[Close Price]])-1</f>
        <v>1.1333077218593779E-2</v>
      </c>
      <c r="AI328">
        <v>1.1333077218593699</v>
      </c>
      <c r="AJ328">
        <v>68.909437482256493</v>
      </c>
      <c r="AK328" t="str">
        <f>IF(AND(Table2[[#This Row],[20D EMA]]&gt;Table2[[#This Row],[50D EMA]],Table2[[#This Row],[50D EMA]]&gt;Table2[[#This Row],[200D EMA]]),"Uptrend","Downtrend/NoTrend")</f>
        <v>Uptrend</v>
      </c>
      <c r="AL328">
        <v>0.06</v>
      </c>
      <c r="AM328" t="s">
        <v>10439</v>
      </c>
      <c r="AN328">
        <v>10.8</v>
      </c>
      <c r="AO328" t="s">
        <v>10439</v>
      </c>
      <c r="AP328">
        <v>2.3946096093899E-2</v>
      </c>
      <c r="AQ328">
        <f>(Table2[[#This Row],[Sharpe Ratio]]-AVERAGE(Table2[Sharpe Ratio]))/_xlfn.STDEV.P(Table2[Sharpe Ratio])</f>
        <v>-0.46909538923834082</v>
      </c>
      <c r="AR3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0.98751423231665569</v>
      </c>
      <c r="AS328">
        <f>_xlfn.RANK.AVG(Table2[[#This Row],[1Y Return vs Nifty Z-Score]],Table2[1Y Return vs Nifty Z-Score])</f>
        <v>328</v>
      </c>
      <c r="AT328">
        <f>_xlfn.RANK.AVG(Table2[[#This Row],[6M Return vs Nifty Z-Score]],Table2[6M Return vs Nifty Z-Score])</f>
        <v>229</v>
      </c>
      <c r="AU328">
        <f>_xlfn.RANK.AVG(Table2[[#This Row],[Sharpe Ratio Z-Score]],Table2[Sharpe Ratio Z-Score])</f>
        <v>462</v>
      </c>
      <c r="AV328">
        <f>(Table2[[#This Row],[Rank 1Y]]+Table2[[#This Row],[Rank 6M]]+Table2[[#This Row],[Rank Sharpe]])/3</f>
        <v>339.66666666666669</v>
      </c>
    </row>
    <row r="329" spans="1:48" x14ac:dyDescent="0.3">
      <c r="A329" t="s">
        <v>405</v>
      </c>
      <c r="B329" t="s">
        <v>406</v>
      </c>
      <c r="C329" t="s">
        <v>10395</v>
      </c>
      <c r="D329" t="s">
        <v>407</v>
      </c>
      <c r="E329">
        <v>59470.846344316</v>
      </c>
      <c r="F329">
        <v>233.65</v>
      </c>
      <c r="G329">
        <v>0.49947576663257398</v>
      </c>
      <c r="H329">
        <f>(Table2[[#This Row],[1Y Return vs Nifty]]-AVERAGE(Table2[1Y Return vs Nifty]))/_xlfn.STDEV.P(Table2[1Y Return vs Nifty])</f>
        <v>-0.38982699523183106</v>
      </c>
      <c r="I329">
        <v>-2.43898309955906</v>
      </c>
      <c r="J329">
        <f>(Table2[[#This Row],[1M Return vs Nifty]]-AVERAGE(Table2[1M Return vs Nifty]))/_xlfn.STDEV.P(Table2[1M Return vs Nifty])</f>
        <v>6.996750238655397E-2</v>
      </c>
      <c r="K329">
        <v>14.5425823784533</v>
      </c>
      <c r="L329">
        <f>(Table2[[#This Row],[6M Return vs Nifty]]-AVERAGE(Table2[6M Return vs Nifty]))/_xlfn.STDEV.P(Table2[6M Return vs Nifty])</f>
        <v>3.9178589762543965E-2</v>
      </c>
      <c r="M329">
        <v>-1.7299742679246499</v>
      </c>
      <c r="N329">
        <f>(Table2[[#This Row],[1W Return vs Nifty]]-AVERAGE(Table2[1W Return vs Nifty]))/_xlfn.STDEV.P(Table2[1W Return vs Nifty])</f>
        <v>0.23232166642350635</v>
      </c>
      <c r="O329">
        <v>223.87</v>
      </c>
      <c r="P329">
        <v>221.97505295878699</v>
      </c>
      <c r="Q329">
        <v>207.477800139029</v>
      </c>
      <c r="R329">
        <v>63.3383703177863</v>
      </c>
      <c r="S329" s="2">
        <f>(Table2[[#This Row],[Close Price]]-Table2[[#This Row],[20D EMA]])/Table2[[#This Row],[20D EMA]]</f>
        <v>4.3686067807209544E-2</v>
      </c>
      <c r="T329" s="2">
        <f>(Table2[[#This Row],[Close Price]]-Table2[[#This Row],[50D EMA]])/Table2[[#This Row],[50D EMA]]</f>
        <v>5.2595761936277796E-2</v>
      </c>
      <c r="U329" s="2">
        <f>(Table2[[#This Row],[Close Price]]-Table2[[#This Row],[200D EMA]])/Table2[[#This Row],[200D EMA]]</f>
        <v>0.12614457953300667</v>
      </c>
      <c r="V329">
        <v>1.43770186304284</v>
      </c>
      <c r="W329">
        <v>228.29</v>
      </c>
      <c r="X329">
        <v>236.5</v>
      </c>
      <c r="Y329">
        <v>228.29</v>
      </c>
      <c r="Z329">
        <v>236.5</v>
      </c>
      <c r="AA329">
        <v>212.8</v>
      </c>
      <c r="AB329">
        <v>240</v>
      </c>
      <c r="AC329" s="2">
        <f>(Table2[[#This Row],[Close Price]]/Table2[[#This Row],[Day Low]])-1</f>
        <v>2.3478908405974996E-2</v>
      </c>
      <c r="AD329" s="2">
        <f>(Table2[[#This Row],[Day High]]/Table2[[#This Row],[Close Price]])-1</f>
        <v>1.2197731649903787E-2</v>
      </c>
      <c r="AE329" s="2">
        <f>(Table2[[#This Row],[Close Price]]/Table2[[#This Row],[Current Week Low]])-1</f>
        <v>2.3478908405974996E-2</v>
      </c>
      <c r="AF329" s="2">
        <f>(Table2[[#This Row],[Current Week High]]/Table2[[#This Row],[Close Price]])-1</f>
        <v>1.2197731649903787E-2</v>
      </c>
      <c r="AG329" s="2">
        <f>(Table2[[#This Row],[Close Price]]/Table2[[#This Row],[Current Month Low]])-1</f>
        <v>9.7979323308270638E-2</v>
      </c>
      <c r="AH329" s="2">
        <f>(Table2[[#This Row],[Current Month High]]/Table2[[#This Row],[Close Price]])-1</f>
        <v>2.7177402097153802E-2</v>
      </c>
      <c r="AI329">
        <v>5.6708752407446896</v>
      </c>
      <c r="AJ329">
        <v>50.741935483870897</v>
      </c>
      <c r="AK329" t="str">
        <f>IF(AND(Table2[[#This Row],[20D EMA]]&gt;Table2[[#This Row],[50D EMA]],Table2[[#This Row],[50D EMA]]&gt;Table2[[#This Row],[200D EMA]]),"Uptrend","Downtrend/NoTrend")</f>
        <v>Uptrend</v>
      </c>
      <c r="AL329">
        <v>-0.06</v>
      </c>
      <c r="AM329" t="s">
        <v>10438</v>
      </c>
      <c r="AN329">
        <v>4.47</v>
      </c>
      <c r="AO329" t="s">
        <v>10439</v>
      </c>
      <c r="AP329">
        <v>8.1477488286683997E-2</v>
      </c>
      <c r="AQ329">
        <f>(Table2[[#This Row],[Sharpe Ratio]]-AVERAGE(Table2[Sharpe Ratio]))/_xlfn.STDEV.P(Table2[Sharpe Ratio])</f>
        <v>0.19687642199639699</v>
      </c>
      <c r="AR3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0.1485171853371702</v>
      </c>
      <c r="AS329">
        <f>_xlfn.RANK.AVG(Table2[[#This Row],[1Y Return vs Nifty Z-Score]],Table2[1Y Return vs Nifty Z-Score])</f>
        <v>427</v>
      </c>
      <c r="AT329">
        <f>_xlfn.RANK.AVG(Table2[[#This Row],[6M Return vs Nifty Z-Score]],Table2[6M Return vs Nifty Z-Score])</f>
        <v>300</v>
      </c>
      <c r="AU329">
        <f>_xlfn.RANK.AVG(Table2[[#This Row],[Sharpe Ratio Z-Score]],Table2[Sharpe Ratio Z-Score])</f>
        <v>297</v>
      </c>
      <c r="AV329">
        <f>(Table2[[#This Row],[Rank 1Y]]+Table2[[#This Row],[Rank 6M]]+Table2[[#This Row],[Rank Sharpe]])/3</f>
        <v>341.33333333333331</v>
      </c>
    </row>
    <row r="330" spans="1:48" x14ac:dyDescent="0.3">
      <c r="A330" t="s">
        <v>488</v>
      </c>
      <c r="B330" t="s">
        <v>489</v>
      </c>
      <c r="C330" t="s">
        <v>10395</v>
      </c>
      <c r="D330" t="s">
        <v>24</v>
      </c>
      <c r="E330">
        <v>45366.440637239997</v>
      </c>
      <c r="F330">
        <v>187.65</v>
      </c>
      <c r="G330">
        <v>-4.2763555081154401</v>
      </c>
      <c r="H330">
        <f>(Table2[[#This Row],[1Y Return vs Nifty]]-AVERAGE(Table2[1Y Return vs Nifty]))/_xlfn.STDEV.P(Table2[1Y Return vs Nifty])</f>
        <v>-0.46789470704759117</v>
      </c>
      <c r="I330">
        <v>-13.122134945122101</v>
      </c>
      <c r="J330">
        <f>(Table2[[#This Row],[1M Return vs Nifty]]-AVERAGE(Table2[1M Return vs Nifty]))/_xlfn.STDEV.P(Table2[1M Return vs Nifty])</f>
        <v>-0.96177909785351001</v>
      </c>
      <c r="K330">
        <v>7.8784927094876398</v>
      </c>
      <c r="L330">
        <f>(Table2[[#This Row],[6M Return vs Nifty]]-AVERAGE(Table2[6M Return vs Nifty]))/_xlfn.STDEV.P(Table2[6M Return vs Nifty])</f>
        <v>-0.16177556684837238</v>
      </c>
      <c r="M330">
        <v>-2.9757815251824602</v>
      </c>
      <c r="N330">
        <f>(Table2[[#This Row],[1W Return vs Nifty]]-AVERAGE(Table2[1W Return vs Nifty]))/_xlfn.STDEV.P(Table2[1W Return vs Nifty])</f>
        <v>-6.0413968526030473E-3</v>
      </c>
      <c r="O330">
        <v>188.51</v>
      </c>
      <c r="P330">
        <v>189.205771271592</v>
      </c>
      <c r="Q330">
        <v>171.06870577856799</v>
      </c>
      <c r="R330">
        <v>38.934891995820401</v>
      </c>
      <c r="S330" s="2">
        <f>(Table2[[#This Row],[Close Price]]-Table2[[#This Row],[20D EMA]])/Table2[[#This Row],[20D EMA]]</f>
        <v>-4.562092196700362E-3</v>
      </c>
      <c r="T330" s="2">
        <f>(Table2[[#This Row],[Close Price]]-Table2[[#This Row],[50D EMA]])/Table2[[#This Row],[50D EMA]]</f>
        <v>-8.2226417362226741E-3</v>
      </c>
      <c r="U330" s="2">
        <f>(Table2[[#This Row],[Close Price]]-Table2[[#This Row],[200D EMA]])/Table2[[#This Row],[200D EMA]]</f>
        <v>9.6927688474447868E-2</v>
      </c>
      <c r="V330">
        <v>0.61874969907063804</v>
      </c>
      <c r="W330">
        <v>184.72</v>
      </c>
      <c r="X330">
        <v>188.59</v>
      </c>
      <c r="Y330">
        <v>184.72</v>
      </c>
      <c r="Z330">
        <v>188.59</v>
      </c>
      <c r="AA330">
        <v>181.73</v>
      </c>
      <c r="AB330">
        <v>197.5</v>
      </c>
      <c r="AC330" s="2">
        <f>(Table2[[#This Row],[Close Price]]/Table2[[#This Row],[Day Low]])-1</f>
        <v>1.5861844954525806E-2</v>
      </c>
      <c r="AD330" s="2">
        <f>(Table2[[#This Row],[Day High]]/Table2[[#This Row],[Close Price]])-1</f>
        <v>5.0093258726351397E-3</v>
      </c>
      <c r="AE330" s="2">
        <f>(Table2[[#This Row],[Close Price]]/Table2[[#This Row],[Current Week Low]])-1</f>
        <v>1.5861844954525806E-2</v>
      </c>
      <c r="AF330" s="2">
        <f>(Table2[[#This Row],[Current Week High]]/Table2[[#This Row],[Close Price]])-1</f>
        <v>5.0093258726351397E-3</v>
      </c>
      <c r="AG330" s="2">
        <f>(Table2[[#This Row],[Close Price]]/Table2[[#This Row],[Current Month Low]])-1</f>
        <v>3.2575799262642535E-2</v>
      </c>
      <c r="AH330" s="2">
        <f>(Table2[[#This Row],[Current Month High]]/Table2[[#This Row],[Close Price]])-1</f>
        <v>5.2491340261124453E-2</v>
      </c>
      <c r="AI330">
        <v>10.0932587263522</v>
      </c>
      <c r="AJ330">
        <v>36.721311475409799</v>
      </c>
      <c r="AK330" t="str">
        <f>IF(AND(Table2[[#This Row],[20D EMA]]&gt;Table2[[#This Row],[50D EMA]],Table2[[#This Row],[50D EMA]]&gt;Table2[[#This Row],[200D EMA]]),"Uptrend","Downtrend/NoTrend")</f>
        <v>Downtrend/NoTrend</v>
      </c>
      <c r="AL330">
        <v>0.02</v>
      </c>
      <c r="AM330" t="s">
        <v>10439</v>
      </c>
      <c r="AN330">
        <v>-1.05</v>
      </c>
      <c r="AO330" t="s">
        <v>10438</v>
      </c>
      <c r="AP330">
        <v>0.112995964566161</v>
      </c>
      <c r="AQ330">
        <f>(Table2[[#This Row],[Sharpe Ratio]]-AVERAGE(Table2[Sharpe Ratio]))/_xlfn.STDEV.P(Table2[Sharpe Ratio])</f>
        <v>0.56172795670052023</v>
      </c>
      <c r="AR3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0">
        <f>_xlfn.RANK.AVG(Table2[[#This Row],[1Y Return vs Nifty Z-Score]],Table2[1Y Return vs Nifty Z-Score])</f>
        <v>465</v>
      </c>
      <c r="AT330">
        <f>_xlfn.RANK.AVG(Table2[[#This Row],[6M Return vs Nifty Z-Score]],Table2[6M Return vs Nifty Z-Score])</f>
        <v>360</v>
      </c>
      <c r="AU330">
        <f>_xlfn.RANK.AVG(Table2[[#This Row],[Sharpe Ratio Z-Score]],Table2[Sharpe Ratio Z-Score])</f>
        <v>202</v>
      </c>
      <c r="AV330">
        <f>(Table2[[#This Row],[Rank 1Y]]+Table2[[#This Row],[Rank 6M]]+Table2[[#This Row],[Rank Sharpe]])/3</f>
        <v>342.33333333333331</v>
      </c>
    </row>
    <row r="331" spans="1:48" x14ac:dyDescent="0.3">
      <c r="A331" t="s">
        <v>492</v>
      </c>
      <c r="B331" t="s">
        <v>493</v>
      </c>
      <c r="C331" t="s">
        <v>10395</v>
      </c>
      <c r="D331" t="s">
        <v>51</v>
      </c>
      <c r="E331">
        <v>45195.015912711999</v>
      </c>
      <c r="F331">
        <v>184.52</v>
      </c>
      <c r="G331">
        <v>16.6644053042092</v>
      </c>
      <c r="H331">
        <f>(Table2[[#This Row],[1Y Return vs Nifty]]-AVERAGE(Table2[1Y Return vs Nifty]))/_xlfn.STDEV.P(Table2[1Y Return vs Nifty])</f>
        <v>-0.12558837622237198</v>
      </c>
      <c r="I331">
        <v>2.53529611327675</v>
      </c>
      <c r="J331">
        <f>(Table2[[#This Row],[1M Return vs Nifty]]-AVERAGE(Table2[1M Return vs Nifty]))/_xlfn.STDEV.P(Table2[1M Return vs Nifty])</f>
        <v>0.55036839349807432</v>
      </c>
      <c r="K331">
        <v>0.51562336719100399</v>
      </c>
      <c r="L331">
        <f>(Table2[[#This Row],[6M Return vs Nifty]]-AVERAGE(Table2[6M Return vs Nifty]))/_xlfn.STDEV.P(Table2[6M Return vs Nifty])</f>
        <v>-0.3838012706452486</v>
      </c>
      <c r="M331">
        <v>-0.64752146619286099</v>
      </c>
      <c r="N331">
        <f>(Table2[[#This Row],[1W Return vs Nifty]]-AVERAGE(Table2[1W Return vs Nifty]))/_xlfn.STDEV.P(Table2[1W Return vs Nifty])</f>
        <v>0.43942975972561632</v>
      </c>
      <c r="O331">
        <v>174.4</v>
      </c>
      <c r="P331">
        <v>172.80973775878701</v>
      </c>
      <c r="Q331">
        <v>163.06552705093699</v>
      </c>
      <c r="R331">
        <v>69.996911506793694</v>
      </c>
      <c r="S331" s="2">
        <f>(Table2[[#This Row],[Close Price]]-Table2[[#This Row],[20D EMA]])/Table2[[#This Row],[20D EMA]]</f>
        <v>5.8027522935779841E-2</v>
      </c>
      <c r="T331" s="2">
        <f>(Table2[[#This Row],[Close Price]]-Table2[[#This Row],[50D EMA]])/Table2[[#This Row],[50D EMA]]</f>
        <v>6.7763902619645974E-2</v>
      </c>
      <c r="U331" s="2">
        <f>(Table2[[#This Row],[Close Price]]-Table2[[#This Row],[200D EMA]])/Table2[[#This Row],[200D EMA]]</f>
        <v>0.13156964158562623</v>
      </c>
      <c r="V331">
        <v>1.1536200413114801</v>
      </c>
      <c r="W331">
        <v>178.82</v>
      </c>
      <c r="X331">
        <v>185.39</v>
      </c>
      <c r="Y331">
        <v>178.82</v>
      </c>
      <c r="Z331">
        <v>185.39</v>
      </c>
      <c r="AA331">
        <v>163.33000000000001</v>
      </c>
      <c r="AB331">
        <v>185.39</v>
      </c>
      <c r="AC331" s="2">
        <f>(Table2[[#This Row],[Close Price]]/Table2[[#This Row],[Day Low]])-1</f>
        <v>3.187562912425923E-2</v>
      </c>
      <c r="AD331" s="2">
        <f>(Table2[[#This Row],[Day High]]/Table2[[#This Row],[Close Price]])-1</f>
        <v>4.7149360502924953E-3</v>
      </c>
      <c r="AE331" s="2">
        <f>(Table2[[#This Row],[Close Price]]/Table2[[#This Row],[Current Week Low]])-1</f>
        <v>3.187562912425923E-2</v>
      </c>
      <c r="AF331" s="2">
        <f>(Table2[[#This Row],[Current Week High]]/Table2[[#This Row],[Close Price]])-1</f>
        <v>4.7149360502924953E-3</v>
      </c>
      <c r="AG331" s="2">
        <f>(Table2[[#This Row],[Close Price]]/Table2[[#This Row],[Current Month Low]])-1</f>
        <v>0.12973734157839956</v>
      </c>
      <c r="AH331" s="2">
        <f>(Table2[[#This Row],[Current Month High]]/Table2[[#This Row],[Close Price]])-1</f>
        <v>4.7149360502924953E-3</v>
      </c>
      <c r="AI331">
        <v>5.2731411229134997</v>
      </c>
      <c r="AJ331">
        <v>50.383048084759501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-0.06</v>
      </c>
      <c r="AM331" t="s">
        <v>10438</v>
      </c>
      <c r="AN331">
        <v>8.19</v>
      </c>
      <c r="AO331" t="s">
        <v>10439</v>
      </c>
      <c r="AP331">
        <v>9.5561178282236994E-2</v>
      </c>
      <c r="AQ331">
        <f>(Table2[[#This Row],[Sharpe Ratio]]-AVERAGE(Table2[Sharpe Ratio]))/_xlfn.STDEV.P(Table2[Sharpe Ratio])</f>
        <v>0.35990638142754122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0.8403148877836113</v>
      </c>
      <c r="AS331">
        <f>_xlfn.RANK.AVG(Table2[[#This Row],[1Y Return vs Nifty Z-Score]],Table2[1Y Return vs Nifty Z-Score])</f>
        <v>332</v>
      </c>
      <c r="AT331">
        <f>_xlfn.RANK.AVG(Table2[[#This Row],[6M Return vs Nifty Z-Score]],Table2[6M Return vs Nifty Z-Score])</f>
        <v>446</v>
      </c>
      <c r="AU331">
        <f>_xlfn.RANK.AVG(Table2[[#This Row],[Sharpe Ratio Z-Score]],Table2[Sharpe Ratio Z-Score])</f>
        <v>251</v>
      </c>
      <c r="AV331">
        <f>(Table2[[#This Row],[Rank 1Y]]+Table2[[#This Row],[Rank 6M]]+Table2[[#This Row],[Rank Sharpe]])/3</f>
        <v>343</v>
      </c>
    </row>
    <row r="332" spans="1:48" x14ac:dyDescent="0.3">
      <c r="A332" t="s">
        <v>1317</v>
      </c>
      <c r="B332" t="s">
        <v>1318</v>
      </c>
      <c r="C332" t="s">
        <v>10395</v>
      </c>
      <c r="D332" t="s">
        <v>218</v>
      </c>
      <c r="E332">
        <v>8821.8820935999993</v>
      </c>
      <c r="F332">
        <v>8292.4500000000007</v>
      </c>
      <c r="G332">
        <v>43.640380720775902</v>
      </c>
      <c r="H332">
        <f>(Table2[[#This Row],[1Y Return vs Nifty]]-AVERAGE(Table2[1Y Return vs Nifty]))/_xlfn.STDEV.P(Table2[1Y Return vs Nifty])</f>
        <v>0.31537206681184587</v>
      </c>
      <c r="I332">
        <v>6.0713589251645699</v>
      </c>
      <c r="J332">
        <f>(Table2[[#This Row],[1M Return vs Nifty]]-AVERAGE(Table2[1M Return vs Nifty]))/_xlfn.STDEV.P(Table2[1M Return vs Nifty])</f>
        <v>0.89187068019596594</v>
      </c>
      <c r="K332">
        <v>1.2453658201106901</v>
      </c>
      <c r="L332">
        <f>(Table2[[#This Row],[6M Return vs Nifty]]-AVERAGE(Table2[6M Return vs Nifty]))/_xlfn.STDEV.P(Table2[6M Return vs Nifty])</f>
        <v>-0.36179604765844303</v>
      </c>
      <c r="M332">
        <v>-1.4316093355517601</v>
      </c>
      <c r="N332">
        <f>(Table2[[#This Row],[1W Return vs Nifty]]-AVERAGE(Table2[1W Return vs Nifty]))/_xlfn.STDEV.P(Table2[1W Return vs Nifty])</f>
        <v>0.28940849011974501</v>
      </c>
      <c r="O332">
        <v>7631.39</v>
      </c>
      <c r="P332">
        <v>7308.2138749360302</v>
      </c>
      <c r="Q332">
        <v>6539.5125207138299</v>
      </c>
      <c r="R332">
        <v>68.821501819585606</v>
      </c>
      <c r="S332" s="2">
        <f>(Table2[[#This Row],[Close Price]]-Table2[[#This Row],[20D EMA]])/Table2[[#This Row],[20D EMA]]</f>
        <v>8.6623799858217235E-2</v>
      </c>
      <c r="T332" s="2">
        <f>(Table2[[#This Row],[Close Price]]-Table2[[#This Row],[50D EMA]])/Table2[[#This Row],[50D EMA]]</f>
        <v>0.13467533133362025</v>
      </c>
      <c r="U332" s="2">
        <f>(Table2[[#This Row],[Close Price]]-Table2[[#This Row],[200D EMA]])/Table2[[#This Row],[200D EMA]]</f>
        <v>0.26805323389683278</v>
      </c>
      <c r="V332">
        <v>0.69877931013212302</v>
      </c>
      <c r="W332">
        <v>7974.95</v>
      </c>
      <c r="X332">
        <v>8379</v>
      </c>
      <c r="Y332">
        <v>7974.95</v>
      </c>
      <c r="Z332">
        <v>8379</v>
      </c>
      <c r="AA332">
        <v>7102</v>
      </c>
      <c r="AB332">
        <v>8379</v>
      </c>
      <c r="AC332" s="2">
        <f>(Table2[[#This Row],[Close Price]]/Table2[[#This Row],[Day Low]])-1</f>
        <v>3.9812161831735748E-2</v>
      </c>
      <c r="AD332" s="2">
        <f>(Table2[[#This Row],[Day High]]/Table2[[#This Row],[Close Price]])-1</f>
        <v>1.0437204927373545E-2</v>
      </c>
      <c r="AE332" s="2">
        <f>(Table2[[#This Row],[Close Price]]/Table2[[#This Row],[Current Week Low]])-1</f>
        <v>3.9812161831735748E-2</v>
      </c>
      <c r="AF332" s="2">
        <f>(Table2[[#This Row],[Current Week High]]/Table2[[#This Row],[Close Price]])-1</f>
        <v>1.0437204927373545E-2</v>
      </c>
      <c r="AG332" s="2">
        <f>(Table2[[#This Row],[Close Price]]/Table2[[#This Row],[Current Month Low]])-1</f>
        <v>0.1676217966769924</v>
      </c>
      <c r="AH332" s="2">
        <f>(Table2[[#This Row],[Current Month High]]/Table2[[#This Row],[Close Price]])-1</f>
        <v>1.0437204927373545E-2</v>
      </c>
      <c r="AI332">
        <v>1.04372049273735</v>
      </c>
      <c r="AJ332">
        <v>88.0374149659864</v>
      </c>
      <c r="AK332" t="str">
        <f>IF(AND(Table2[[#This Row],[20D EMA]]&gt;Table2[[#This Row],[50D EMA]],Table2[[#This Row],[50D EMA]]&gt;Table2[[#This Row],[200D EMA]]),"Uptrend","Downtrend/NoTrend")</f>
        <v>Uptrend</v>
      </c>
      <c r="AL332">
        <v>0.09</v>
      </c>
      <c r="AM332" t="s">
        <v>10439</v>
      </c>
      <c r="AN332">
        <v>9.26</v>
      </c>
      <c r="AO332" t="s">
        <v>10439</v>
      </c>
      <c r="AP332">
        <v>4.7421433545375001E-2</v>
      </c>
      <c r="AQ332">
        <f>(Table2[[#This Row],[Sharpe Ratio]]-AVERAGE(Table2[Sharpe Ratio]))/_xlfn.STDEV.P(Table2[Sharpe Ratio])</f>
        <v>-0.19734961000328188</v>
      </c>
      <c r="AR3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0.93750557946583191</v>
      </c>
      <c r="AS332">
        <f>_xlfn.RANK.AVG(Table2[[#This Row],[1Y Return vs Nifty Z-Score]],Table2[1Y Return vs Nifty Z-Score])</f>
        <v>215</v>
      </c>
      <c r="AT332">
        <f>_xlfn.RANK.AVG(Table2[[#This Row],[6M Return vs Nifty Z-Score]],Table2[6M Return vs Nifty Z-Score])</f>
        <v>435</v>
      </c>
      <c r="AU332">
        <f>_xlfn.RANK.AVG(Table2[[#This Row],[Sharpe Ratio Z-Score]],Table2[Sharpe Ratio Z-Score])</f>
        <v>386</v>
      </c>
      <c r="AV332">
        <f>(Table2[[#This Row],[Rank 1Y]]+Table2[[#This Row],[Rank 6M]]+Table2[[#This Row],[Rank Sharpe]])/3</f>
        <v>345.33333333333331</v>
      </c>
    </row>
    <row r="333" spans="1:48" x14ac:dyDescent="0.3">
      <c r="A333" t="s">
        <v>87</v>
      </c>
      <c r="B333" t="s">
        <v>88</v>
      </c>
      <c r="C333" t="s">
        <v>10400</v>
      </c>
      <c r="D333" t="s">
        <v>89</v>
      </c>
      <c r="E333">
        <v>317432.18842880998</v>
      </c>
      <c r="F333">
        <v>2031.2</v>
      </c>
      <c r="G333">
        <v>68.512462675860704</v>
      </c>
      <c r="H333">
        <f>(Table2[[#This Row],[1Y Return vs Nifty]]-AVERAGE(Table2[1Y Return vs Nifty]))/_xlfn.STDEV.P(Table2[1Y Return vs Nifty])</f>
        <v>0.72194139780856892</v>
      </c>
      <c r="I333">
        <v>1.12574537594923</v>
      </c>
      <c r="J333">
        <f>(Table2[[#This Row],[1M Return vs Nifty]]-AVERAGE(Table2[1M Return vs Nifty]))/_xlfn.STDEV.P(Table2[1M Return vs Nifty])</f>
        <v>0.41423823246254177</v>
      </c>
      <c r="K333">
        <v>-8.1254853397815499</v>
      </c>
      <c r="L333">
        <f>(Table2[[#This Row],[6M Return vs Nifty]]-AVERAGE(Table2[6M Return vs Nifty]))/_xlfn.STDEV.P(Table2[6M Return vs Nifty])</f>
        <v>-0.64437200103015857</v>
      </c>
      <c r="M333">
        <v>6.2805802381348901</v>
      </c>
      <c r="N333">
        <f>(Table2[[#This Row],[1W Return vs Nifty]]-AVERAGE(Table2[1W Return vs Nifty]))/_xlfn.STDEV.P(Table2[1W Return vs Nifty])</f>
        <v>1.7649988116887256</v>
      </c>
      <c r="O333">
        <v>1908.1</v>
      </c>
      <c r="P333">
        <v>1866.08531900864</v>
      </c>
      <c r="Q333">
        <v>1723.0750820863</v>
      </c>
      <c r="R333">
        <v>72.7620799400744</v>
      </c>
      <c r="S333" s="2">
        <f>(Table2[[#This Row],[Close Price]]-Table2[[#This Row],[20D EMA]])/Table2[[#This Row],[20D EMA]]</f>
        <v>6.4514438446622371E-2</v>
      </c>
      <c r="T333" s="2">
        <f>(Table2[[#This Row],[Close Price]]-Table2[[#This Row],[50D EMA]])/Table2[[#This Row],[50D EMA]]</f>
        <v>8.8481849843327326E-2</v>
      </c>
      <c r="U333" s="2">
        <f>(Table2[[#This Row],[Close Price]]-Table2[[#This Row],[200D EMA]])/Table2[[#This Row],[200D EMA]]</f>
        <v>0.17882268806337928</v>
      </c>
      <c r="V333">
        <v>1.50292891391688</v>
      </c>
      <c r="W333">
        <v>1963.05</v>
      </c>
      <c r="X333">
        <v>2042.9</v>
      </c>
      <c r="Y333">
        <v>1963.05</v>
      </c>
      <c r="Z333">
        <v>2042.9</v>
      </c>
      <c r="AA333">
        <v>1780.4</v>
      </c>
      <c r="AB333">
        <v>2042.9</v>
      </c>
      <c r="AC333" s="2">
        <f>(Table2[[#This Row],[Close Price]]/Table2[[#This Row],[Day Low]])-1</f>
        <v>3.4716385216881918E-2</v>
      </c>
      <c r="AD333" s="2">
        <f>(Table2[[#This Row],[Day High]]/Table2[[#This Row],[Close Price]])-1</f>
        <v>5.7601417881054662E-3</v>
      </c>
      <c r="AE333" s="2">
        <f>(Table2[[#This Row],[Close Price]]/Table2[[#This Row],[Current Week Low]])-1</f>
        <v>3.4716385216881918E-2</v>
      </c>
      <c r="AF333" s="2">
        <f>(Table2[[#This Row],[Current Week High]]/Table2[[#This Row],[Close Price]])-1</f>
        <v>5.7601417881054662E-3</v>
      </c>
      <c r="AG333" s="2">
        <f>(Table2[[#This Row],[Close Price]]/Table2[[#This Row],[Current Month Low]])-1</f>
        <v>0.14086722084924741</v>
      </c>
      <c r="AH333" s="2">
        <f>(Table2[[#This Row],[Current Month High]]/Table2[[#This Row],[Close Price]])-1</f>
        <v>5.7601417881054662E-3</v>
      </c>
      <c r="AI333">
        <v>7.0352500984639503</v>
      </c>
      <c r="AJ333">
        <v>149.05891729507599</v>
      </c>
      <c r="AK333" t="str">
        <f>IF(AND(Table2[[#This Row],[20D EMA]]&gt;Table2[[#This Row],[50D EMA]],Table2[[#This Row],[50D EMA]]&gt;Table2[[#This Row],[200D EMA]]),"Uptrend","Downtrend/NoTrend")</f>
        <v>Uptrend</v>
      </c>
      <c r="AL333">
        <v>0.11</v>
      </c>
      <c r="AM333" t="s">
        <v>10439</v>
      </c>
      <c r="AN333">
        <v>7.45</v>
      </c>
      <c r="AO333" t="s">
        <v>10439</v>
      </c>
      <c r="AP333">
        <v>5.9559432787446999E-2</v>
      </c>
      <c r="AQ333">
        <f>(Table2[[#This Row],[Sharpe Ratio]]-AVERAGE(Table2[Sharpe Ratio]))/_xlfn.STDEV.P(Table2[Sharpe Ratio])</f>
        <v>-5.6842574941086355E-2</v>
      </c>
      <c r="AR3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2.1999638659885914</v>
      </c>
      <c r="AS333">
        <f>_xlfn.RANK.AVG(Table2[[#This Row],[1Y Return vs Nifty Z-Score]],Table2[1Y Return vs Nifty Z-Score])</f>
        <v>131</v>
      </c>
      <c r="AT333">
        <f>_xlfn.RANK.AVG(Table2[[#This Row],[6M Return vs Nifty Z-Score]],Table2[6M Return vs Nifty Z-Score])</f>
        <v>545</v>
      </c>
      <c r="AU333">
        <f>_xlfn.RANK.AVG(Table2[[#This Row],[Sharpe Ratio Z-Score]],Table2[Sharpe Ratio Z-Score])</f>
        <v>364</v>
      </c>
      <c r="AV333">
        <f>(Table2[[#This Row],[Rank 1Y]]+Table2[[#This Row],[Rank 6M]]+Table2[[#This Row],[Rank Sharpe]])/3</f>
        <v>346.66666666666669</v>
      </c>
    </row>
    <row r="334" spans="1:48" x14ac:dyDescent="0.3">
      <c r="A334" t="s">
        <v>623</v>
      </c>
      <c r="B334" t="s">
        <v>624</v>
      </c>
      <c r="C334" t="s">
        <v>10410</v>
      </c>
      <c r="D334" t="s">
        <v>625</v>
      </c>
      <c r="E334">
        <v>31810.510526400001</v>
      </c>
      <c r="F334">
        <v>820.1</v>
      </c>
      <c r="G334">
        <v>4.9204748659136399</v>
      </c>
      <c r="H334">
        <f>(Table2[[#This Row],[1Y Return vs Nifty]]-AVERAGE(Table2[1Y Return vs Nifty]))/_xlfn.STDEV.P(Table2[1Y Return vs Nifty])</f>
        <v>-0.31755951680450339</v>
      </c>
      <c r="I334">
        <v>-2.70473211482896</v>
      </c>
      <c r="J334">
        <f>(Table2[[#This Row],[1M Return vs Nifty]]-AVERAGE(Table2[1M Return vs Nifty]))/_xlfn.STDEV.P(Table2[1M Return vs Nifty])</f>
        <v>4.4302263608192893E-2</v>
      </c>
      <c r="K334">
        <v>22.703714631622301</v>
      </c>
      <c r="L334">
        <f>(Table2[[#This Row],[6M Return vs Nifty]]-AVERAGE(Table2[6M Return vs Nifty]))/_xlfn.STDEV.P(Table2[6M Return vs Nifty])</f>
        <v>0.28527573586836341</v>
      </c>
      <c r="M334">
        <v>-4.7585313179567397</v>
      </c>
      <c r="N334">
        <f>(Table2[[#This Row],[1W Return vs Nifty]]-AVERAGE(Table2[1W Return vs Nifty]))/_xlfn.STDEV.P(Table2[1W Return vs Nifty])</f>
        <v>-0.34713886532929217</v>
      </c>
      <c r="O334">
        <v>815.74</v>
      </c>
      <c r="P334">
        <v>807.12131548705895</v>
      </c>
      <c r="Q334">
        <v>720.07037142060005</v>
      </c>
      <c r="R334">
        <v>43.625992425750702</v>
      </c>
      <c r="S334" s="2">
        <f>(Table2[[#This Row],[Close Price]]-Table2[[#This Row],[20D EMA]])/Table2[[#This Row],[20D EMA]]</f>
        <v>5.3448402677323823E-3</v>
      </c>
      <c r="T334" s="2">
        <f>(Table2[[#This Row],[Close Price]]-Table2[[#This Row],[50D EMA]])/Table2[[#This Row],[50D EMA]]</f>
        <v>1.6080215283509221E-2</v>
      </c>
      <c r="U334" s="2">
        <f>(Table2[[#This Row],[Close Price]]-Table2[[#This Row],[200D EMA]])/Table2[[#This Row],[200D EMA]]</f>
        <v>0.13891646226473009</v>
      </c>
      <c r="V334">
        <v>0.50790735396755005</v>
      </c>
      <c r="W334">
        <v>808.05</v>
      </c>
      <c r="X334">
        <v>823.95</v>
      </c>
      <c r="Y334">
        <v>808.05</v>
      </c>
      <c r="Z334">
        <v>823.95</v>
      </c>
      <c r="AA334">
        <v>782.35</v>
      </c>
      <c r="AB334">
        <v>847.3</v>
      </c>
      <c r="AC334" s="2">
        <f>(Table2[[#This Row],[Close Price]]/Table2[[#This Row],[Day Low]])-1</f>
        <v>1.4912443536909903E-2</v>
      </c>
      <c r="AD334" s="2">
        <f>(Table2[[#This Row],[Day High]]/Table2[[#This Row],[Close Price]])-1</f>
        <v>4.6945494451895442E-3</v>
      </c>
      <c r="AE334" s="2">
        <f>(Table2[[#This Row],[Close Price]]/Table2[[#This Row],[Current Week Low]])-1</f>
        <v>1.4912443536909903E-2</v>
      </c>
      <c r="AF334" s="2">
        <f>(Table2[[#This Row],[Current Week High]]/Table2[[#This Row],[Close Price]])-1</f>
        <v>4.6945494451895442E-3</v>
      </c>
      <c r="AG334" s="2">
        <f>(Table2[[#This Row],[Close Price]]/Table2[[#This Row],[Current Month Low]])-1</f>
        <v>4.8252061097973975E-2</v>
      </c>
      <c r="AH334" s="2">
        <f>(Table2[[#This Row],[Current Month High]]/Table2[[#This Row],[Close Price]])-1</f>
        <v>3.3166686989391403E-2</v>
      </c>
      <c r="AI334">
        <v>12.303377636873501</v>
      </c>
      <c r="AJ334">
        <v>44.485553206483402</v>
      </c>
      <c r="AK334" t="str">
        <f>IF(AND(Table2[[#This Row],[20D EMA]]&gt;Table2[[#This Row],[50D EMA]],Table2[[#This Row],[50D EMA]]&gt;Table2[[#This Row],[200D EMA]]),"Uptrend","Downtrend/NoTrend")</f>
        <v>Uptrend</v>
      </c>
      <c r="AL334">
        <v>0.03</v>
      </c>
      <c r="AM334" t="s">
        <v>10439</v>
      </c>
      <c r="AN334">
        <v>2.98</v>
      </c>
      <c r="AO334" t="s">
        <v>10439</v>
      </c>
      <c r="AP334">
        <v>4.1065983368146E-2</v>
      </c>
      <c r="AQ334">
        <f>(Table2[[#This Row],[Sharpe Ratio]]-AVERAGE(Table2[Sharpe Ratio]))/_xlfn.STDEV.P(Table2[Sharpe Ratio])</f>
        <v>-0.27091902149185243</v>
      </c>
      <c r="AR3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-0.60603940414909163</v>
      </c>
      <c r="AS334">
        <f>_xlfn.RANK.AVG(Table2[[#This Row],[1Y Return vs Nifty Z-Score]],Table2[1Y Return vs Nifty Z-Score])</f>
        <v>404</v>
      </c>
      <c r="AT334">
        <f>_xlfn.RANK.AVG(Table2[[#This Row],[6M Return vs Nifty Z-Score]],Table2[6M Return vs Nifty Z-Score])</f>
        <v>227</v>
      </c>
      <c r="AU334">
        <f>_xlfn.RANK.AVG(Table2[[#This Row],[Sharpe Ratio Z-Score]],Table2[Sharpe Ratio Z-Score])</f>
        <v>409</v>
      </c>
      <c r="AV334">
        <f>(Table2[[#This Row],[Rank 1Y]]+Table2[[#This Row],[Rank 6M]]+Table2[[#This Row],[Rank Sharpe]])/3</f>
        <v>346.66666666666669</v>
      </c>
    </row>
    <row r="335" spans="1:48" x14ac:dyDescent="0.3">
      <c r="A335" t="s">
        <v>2020</v>
      </c>
      <c r="B335" t="s">
        <v>2021</v>
      </c>
      <c r="C335" t="s">
        <v>10408</v>
      </c>
      <c r="D335" t="s">
        <v>278</v>
      </c>
      <c r="E335">
        <v>3418.7393268000001</v>
      </c>
      <c r="F335">
        <v>338.5</v>
      </c>
      <c r="G335">
        <v>25.9294441506647</v>
      </c>
      <c r="H335">
        <f>(Table2[[#This Row],[1Y Return vs Nifty]]-AVERAGE(Table2[1Y Return vs Nifty]))/_xlfn.STDEV.P(Table2[1Y Return vs Nifty])</f>
        <v>2.5861777900812257E-2</v>
      </c>
      <c r="I335">
        <v>-6.5918672565996301</v>
      </c>
      <c r="J335">
        <f>(Table2[[#This Row],[1M Return vs Nifty]]-AVERAGE(Table2[1M Return vs Nifty]))/_xlfn.STDEV.P(Table2[1M Return vs Nifty])</f>
        <v>-0.33110553038110968</v>
      </c>
      <c r="K335">
        <v>22.458609033421801</v>
      </c>
      <c r="L335">
        <f>(Table2[[#This Row],[6M Return vs Nifty]]-AVERAGE(Table2[6M Return vs Nifty]))/_xlfn.STDEV.P(Table2[6M Return vs Nifty])</f>
        <v>0.27788463052409207</v>
      </c>
      <c r="M335">
        <v>-4.1259460236905303</v>
      </c>
      <c r="N335">
        <f>(Table2[[#This Row],[1W Return vs Nifty]]-AVERAGE(Table2[1W Return vs Nifty]))/_xlfn.STDEV.P(Table2[1W Return vs Nifty])</f>
        <v>-0.22610491915000053</v>
      </c>
      <c r="O335">
        <v>336.48</v>
      </c>
      <c r="P335">
        <v>326.60293008656299</v>
      </c>
      <c r="Q335">
        <v>281.52147710442102</v>
      </c>
      <c r="R335">
        <v>48.198337386951998</v>
      </c>
      <c r="S335" s="2">
        <f>(Table2[[#This Row],[Close Price]]-Table2[[#This Row],[20D EMA]])/Table2[[#This Row],[20D EMA]]</f>
        <v>6.0033285782215336E-3</v>
      </c>
      <c r="T335" s="2">
        <f>(Table2[[#This Row],[Close Price]]-Table2[[#This Row],[50D EMA]])/Table2[[#This Row],[50D EMA]]</f>
        <v>3.6426709063154462E-2</v>
      </c>
      <c r="U335" s="2">
        <f>(Table2[[#This Row],[Close Price]]-Table2[[#This Row],[200D EMA]])/Table2[[#This Row],[200D EMA]]</f>
        <v>0.20239494152144097</v>
      </c>
      <c r="V335">
        <v>0.68589887477822198</v>
      </c>
      <c r="W335">
        <v>347.2</v>
      </c>
      <c r="X335">
        <v>331.35</v>
      </c>
      <c r="Y335">
        <v>339.75</v>
      </c>
      <c r="Z335">
        <v>331.35</v>
      </c>
      <c r="AA335">
        <v>339.75</v>
      </c>
      <c r="AB335">
        <v>316.35000000000002</v>
      </c>
      <c r="AC335" s="2">
        <f>(Table2[[#This Row],[Close Price]]/Table2[[#This Row],[Day Low]])-1</f>
        <v>-2.5057603686635899E-2</v>
      </c>
      <c r="AD335" s="2">
        <f>(Table2[[#This Row],[Day High]]/Table2[[#This Row],[Close Price]])-1</f>
        <v>-2.112259970457897E-2</v>
      </c>
      <c r="AE335" s="2">
        <f>(Table2[[#This Row],[Close Price]]/Table2[[#This Row],[Current Week Low]])-1</f>
        <v>-3.67917586460631E-3</v>
      </c>
      <c r="AF335" s="2">
        <f>(Table2[[#This Row],[Current Week High]]/Table2[[#This Row],[Close Price]])-1</f>
        <v>-2.112259970457897E-2</v>
      </c>
      <c r="AG335" s="2">
        <f>(Table2[[#This Row],[Close Price]]/Table2[[#This Row],[Current Month Low]])-1</f>
        <v>-3.67917586460631E-3</v>
      </c>
      <c r="AH335" s="2">
        <f>(Table2[[#This Row],[Current Month High]]/Table2[[#This Row],[Close Price]])-1</f>
        <v>-6.5435745937961531E-2</v>
      </c>
      <c r="AI335">
        <v>7.1935007385524496</v>
      </c>
      <c r="AJ335">
        <v>79.432812085873294</v>
      </c>
      <c r="AK335" t="str">
        <f>IF(AND(Table2[[#This Row],[20D EMA]]&gt;Table2[[#This Row],[50D EMA]],Table2[[#This Row],[50D EMA]]&gt;Table2[[#This Row],[200D EMA]]),"Uptrend","Downtrend/NoTrend")</f>
        <v>Uptrend</v>
      </c>
      <c r="AL335">
        <v>0.06</v>
      </c>
      <c r="AM335" t="s">
        <v>10439</v>
      </c>
      <c r="AN335">
        <v>0.45</v>
      </c>
      <c r="AO335" t="s">
        <v>10439</v>
      </c>
      <c r="AP335">
        <v>3.6964981267069998E-3</v>
      </c>
      <c r="AQ335">
        <f>(Table2[[#This Row],[Sharpe Ratio]]-AVERAGE(Table2[Sharpe Ratio]))/_xlfn.STDEV.P(Table2[Sharpe Ratio])</f>
        <v>-0.70350065775324666</v>
      </c>
      <c r="AR3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-0.95696469885945257</v>
      </c>
      <c r="AS335">
        <f>_xlfn.RANK.AVG(Table2[[#This Row],[1Y Return vs Nifty Z-Score]],Table2[1Y Return vs Nifty Z-Score])</f>
        <v>292</v>
      </c>
      <c r="AT335">
        <f>_xlfn.RANK.AVG(Table2[[#This Row],[6M Return vs Nifty Z-Score]],Table2[6M Return vs Nifty Z-Score])</f>
        <v>230</v>
      </c>
      <c r="AU335">
        <f>_xlfn.RANK.AVG(Table2[[#This Row],[Sharpe Ratio Z-Score]],Table2[Sharpe Ratio Z-Score])</f>
        <v>521</v>
      </c>
      <c r="AV335">
        <f>(Table2[[#This Row],[Rank 1Y]]+Table2[[#This Row],[Rank 6M]]+Table2[[#This Row],[Rank Sharpe]])/3</f>
        <v>347.66666666666669</v>
      </c>
    </row>
    <row r="336" spans="1:48" x14ac:dyDescent="0.3">
      <c r="A336" t="s">
        <v>130</v>
      </c>
      <c r="B336" t="s">
        <v>131</v>
      </c>
      <c r="C336" t="s">
        <v>10407</v>
      </c>
      <c r="D336" t="s">
        <v>132</v>
      </c>
      <c r="E336">
        <v>217233.35531856</v>
      </c>
      <c r="F336">
        <v>909.65</v>
      </c>
      <c r="G336">
        <v>42.386437940555901</v>
      </c>
      <c r="H336">
        <f>(Table2[[#This Row],[1Y Return vs Nifty]]-AVERAGE(Table2[1Y Return vs Nifty]))/_xlfn.STDEV.P(Table2[1Y Return vs Nifty])</f>
        <v>0.29487459988556025</v>
      </c>
      <c r="I336">
        <v>-2.7800550757626201</v>
      </c>
      <c r="J336">
        <f>(Table2[[#This Row],[1M Return vs Nifty]]-AVERAGE(Table2[1M Return vs Nifty]))/_xlfn.STDEV.P(Table2[1M Return vs Nifty])</f>
        <v>3.7027799106820539E-2</v>
      </c>
      <c r="K336">
        <v>-13.2380834566424</v>
      </c>
      <c r="L336">
        <f>(Table2[[#This Row],[6M Return vs Nifty]]-AVERAGE(Table2[6M Return vs Nifty]))/_xlfn.STDEV.P(Table2[6M Return vs Nifty])</f>
        <v>-0.79854127150814647</v>
      </c>
      <c r="M336">
        <v>-1.33724080933401</v>
      </c>
      <c r="N336">
        <f>(Table2[[#This Row],[1W Return vs Nifty]]-AVERAGE(Table2[1W Return vs Nifty]))/_xlfn.STDEV.P(Table2[1W Return vs Nifty])</f>
        <v>0.30746422936437501</v>
      </c>
      <c r="O336">
        <v>854.86</v>
      </c>
      <c r="P336">
        <v>847.73184002666403</v>
      </c>
      <c r="Q336">
        <v>795.95804835657805</v>
      </c>
      <c r="R336">
        <v>68.092895804246396</v>
      </c>
      <c r="S336" s="2">
        <f>(Table2[[#This Row],[Close Price]]-Table2[[#This Row],[20D EMA]])/Table2[[#This Row],[20D EMA]]</f>
        <v>6.409236600145049E-2</v>
      </c>
      <c r="T336" s="2">
        <f>(Table2[[#This Row],[Close Price]]-Table2[[#This Row],[50D EMA]])/Table2[[#This Row],[50D EMA]]</f>
        <v>7.3039795192060275E-2</v>
      </c>
      <c r="U336" s="2">
        <f>(Table2[[#This Row],[Close Price]]-Table2[[#This Row],[200D EMA]])/Table2[[#This Row],[200D EMA]]</f>
        <v>0.1428366129071284</v>
      </c>
      <c r="V336">
        <v>0.86772735890740205</v>
      </c>
      <c r="W336">
        <v>880.3</v>
      </c>
      <c r="X336">
        <v>919</v>
      </c>
      <c r="Y336">
        <v>880.3</v>
      </c>
      <c r="Z336">
        <v>919</v>
      </c>
      <c r="AA336">
        <v>809.55</v>
      </c>
      <c r="AB336">
        <v>919</v>
      </c>
      <c r="AC336" s="2">
        <f>(Table2[[#This Row],[Close Price]]/Table2[[#This Row],[Day Low]])-1</f>
        <v>3.3340906509144563E-2</v>
      </c>
      <c r="AD336" s="2">
        <f>(Table2[[#This Row],[Day High]]/Table2[[#This Row],[Close Price]])-1</f>
        <v>1.0278678612653191E-2</v>
      </c>
      <c r="AE336" s="2">
        <f>(Table2[[#This Row],[Close Price]]/Table2[[#This Row],[Current Week Low]])-1</f>
        <v>3.3340906509144563E-2</v>
      </c>
      <c r="AF336" s="2">
        <f>(Table2[[#This Row],[Current Week High]]/Table2[[#This Row],[Close Price]])-1</f>
        <v>1.0278678612653191E-2</v>
      </c>
      <c r="AG336" s="2">
        <f>(Table2[[#This Row],[Close Price]]/Table2[[#This Row],[Current Month Low]])-1</f>
        <v>0.12364894076956334</v>
      </c>
      <c r="AH336" s="2">
        <f>(Table2[[#This Row],[Current Month High]]/Table2[[#This Row],[Close Price]])-1</f>
        <v>1.0278678612653191E-2</v>
      </c>
      <c r="AI336">
        <v>6.3705820920134197</v>
      </c>
      <c r="AJ336">
        <v>77.181534865601805</v>
      </c>
      <c r="AK336" t="str">
        <f>IF(AND(Table2[[#This Row],[20D EMA]]&gt;Table2[[#This Row],[50D EMA]],Table2[[#This Row],[50D EMA]]&gt;Table2[[#This Row],[200D EMA]]),"Uptrend","Downtrend/NoTrend")</f>
        <v>Uptrend</v>
      </c>
      <c r="AL336">
        <v>0.08</v>
      </c>
      <c r="AM336" t="s">
        <v>10439</v>
      </c>
      <c r="AN336">
        <v>8.08</v>
      </c>
      <c r="AO336" t="s">
        <v>10439</v>
      </c>
      <c r="AP336">
        <v>0.10638456873324</v>
      </c>
      <c r="AQ336">
        <f>(Table2[[#This Row],[Sharpe Ratio]]-AVERAGE(Table2[Sharpe Ratio]))/_xlfn.STDEV.P(Table2[Sharpe Ratio])</f>
        <v>0.48519576984006774</v>
      </c>
      <c r="AR3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0.326021126688677</v>
      </c>
      <c r="AS336">
        <f>_xlfn.RANK.AVG(Table2[[#This Row],[1Y Return vs Nifty Z-Score]],Table2[1Y Return vs Nifty Z-Score])</f>
        <v>225</v>
      </c>
      <c r="AT336">
        <f>_xlfn.RANK.AVG(Table2[[#This Row],[6M Return vs Nifty Z-Score]],Table2[6M Return vs Nifty Z-Score])</f>
        <v>598</v>
      </c>
      <c r="AU336">
        <f>_xlfn.RANK.AVG(Table2[[#This Row],[Sharpe Ratio Z-Score]],Table2[Sharpe Ratio Z-Score])</f>
        <v>221</v>
      </c>
      <c r="AV336">
        <f>(Table2[[#This Row],[Rank 1Y]]+Table2[[#This Row],[Rank 6M]]+Table2[[#This Row],[Rank Sharpe]])/3</f>
        <v>348</v>
      </c>
    </row>
    <row r="337" spans="1:48" x14ac:dyDescent="0.3">
      <c r="A337" t="s">
        <v>773</v>
      </c>
      <c r="B337" t="s">
        <v>774</v>
      </c>
      <c r="C337" t="s">
        <v>10401</v>
      </c>
      <c r="D337" t="s">
        <v>197</v>
      </c>
      <c r="E337">
        <v>22397.189272119998</v>
      </c>
      <c r="F337">
        <v>1870.3</v>
      </c>
      <c r="G337">
        <v>2.1762086671117098</v>
      </c>
      <c r="H337">
        <f>(Table2[[#This Row],[1Y Return vs Nifty]]-AVERAGE(Table2[1Y Return vs Nifty]))/_xlfn.STDEV.P(Table2[1Y Return vs Nifty])</f>
        <v>-0.36241842626526616</v>
      </c>
      <c r="I337">
        <v>-6.4697826597950501</v>
      </c>
      <c r="J337">
        <f>(Table2[[#This Row],[1M Return vs Nifty]]-AVERAGE(Table2[1M Return vs Nifty]))/_xlfn.STDEV.P(Table2[1M Return vs Nifty])</f>
        <v>-0.31931496805309051</v>
      </c>
      <c r="K337">
        <v>-13.147085332442099</v>
      </c>
      <c r="L337">
        <f>(Table2[[#This Row],[6M Return vs Nifty]]-AVERAGE(Table2[6M Return vs Nifty]))/_xlfn.STDEV.P(Table2[6M Return vs Nifty])</f>
        <v>-0.79579724310963829</v>
      </c>
      <c r="M337">
        <v>-9.83754689744503</v>
      </c>
      <c r="N337">
        <f>(Table2[[#This Row],[1W Return vs Nifty]]-AVERAGE(Table2[1W Return vs Nifty]))/_xlfn.STDEV.P(Table2[1W Return vs Nifty])</f>
        <v>-1.3189181713984475</v>
      </c>
      <c r="O337">
        <v>1940.21</v>
      </c>
      <c r="P337">
        <v>1954.5443108017801</v>
      </c>
      <c r="Q337">
        <v>1828.26835179363</v>
      </c>
      <c r="R337">
        <v>35.942043712299203</v>
      </c>
      <c r="S337" s="2">
        <f>(Table2[[#This Row],[Close Price]]-Table2[[#This Row],[20D EMA]])/Table2[[#This Row],[20D EMA]]</f>
        <v>-3.6032182083382769E-2</v>
      </c>
      <c r="T337" s="2">
        <f>(Table2[[#This Row],[Close Price]]-Table2[[#This Row],[50D EMA]])/Table2[[#This Row],[50D EMA]]</f>
        <v>-4.3101765632124228E-2</v>
      </c>
      <c r="U337" s="2">
        <f>(Table2[[#This Row],[Close Price]]-Table2[[#This Row],[200D EMA]])/Table2[[#This Row],[200D EMA]]</f>
        <v>2.2989868071136614E-2</v>
      </c>
      <c r="V337">
        <v>1.26850670489588</v>
      </c>
      <c r="W337">
        <v>1858</v>
      </c>
      <c r="X337">
        <v>1937.8</v>
      </c>
      <c r="Y337">
        <v>1858</v>
      </c>
      <c r="Z337">
        <v>1937.8</v>
      </c>
      <c r="AA337">
        <v>1858</v>
      </c>
      <c r="AB337">
        <v>2095</v>
      </c>
      <c r="AC337" s="2">
        <f>(Table2[[#This Row],[Close Price]]/Table2[[#This Row],[Day Low]])-1</f>
        <v>6.6200215285252551E-3</v>
      </c>
      <c r="AD337" s="2">
        <f>(Table2[[#This Row],[Day High]]/Table2[[#This Row],[Close Price]])-1</f>
        <v>3.60904667700368E-2</v>
      </c>
      <c r="AE337" s="2">
        <f>(Table2[[#This Row],[Close Price]]/Table2[[#This Row],[Current Week Low]])-1</f>
        <v>6.6200215285252551E-3</v>
      </c>
      <c r="AF337" s="2">
        <f>(Table2[[#This Row],[Current Week High]]/Table2[[#This Row],[Close Price]])-1</f>
        <v>3.60904667700368E-2</v>
      </c>
      <c r="AG337" s="2">
        <f>(Table2[[#This Row],[Close Price]]/Table2[[#This Row],[Current Month Low]])-1</f>
        <v>6.6200215285252551E-3</v>
      </c>
      <c r="AH337" s="2">
        <f>(Table2[[#This Row],[Current Month High]]/Table2[[#This Row],[Close Price]])-1</f>
        <v>0.12014115382558943</v>
      </c>
      <c r="AI337">
        <v>29.837459231139299</v>
      </c>
      <c r="AJ337">
        <v>67.988503166120196</v>
      </c>
      <c r="AK337" t="str">
        <f>IF(AND(Table2[[#This Row],[20D EMA]]&gt;Table2[[#This Row],[50D EMA]],Table2[[#This Row],[50D EMA]]&gt;Table2[[#This Row],[200D EMA]]),"Uptrend","Downtrend/NoTrend")</f>
        <v>Downtrend/NoTrend</v>
      </c>
      <c r="AL337">
        <v>-0.18</v>
      </c>
      <c r="AM337" t="s">
        <v>10438</v>
      </c>
      <c r="AN337">
        <v>-3.72</v>
      </c>
      <c r="AO337" t="s">
        <v>10438</v>
      </c>
      <c r="AP337">
        <v>0.21164859599632499</v>
      </c>
      <c r="AQ337">
        <f>(Table2[[#This Row],[Sharpe Ratio]]-AVERAGE(Table2[Sharpe Ratio]))/_xlfn.STDEV.P(Table2[Sharpe Ratio])</f>
        <v>1.7037109529830046</v>
      </c>
      <c r="AR3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7">
        <f>_xlfn.RANK.AVG(Table2[[#This Row],[1Y Return vs Nifty Z-Score]],Table2[1Y Return vs Nifty Z-Score])</f>
        <v>419</v>
      </c>
      <c r="AT337">
        <f>_xlfn.RANK.AVG(Table2[[#This Row],[6M Return vs Nifty Z-Score]],Table2[6M Return vs Nifty Z-Score])</f>
        <v>597</v>
      </c>
      <c r="AU337">
        <f>_xlfn.RANK.AVG(Table2[[#This Row],[Sharpe Ratio Z-Score]],Table2[Sharpe Ratio Z-Score])</f>
        <v>29</v>
      </c>
      <c r="AV337">
        <f>(Table2[[#This Row],[Rank 1Y]]+Table2[[#This Row],[Rank 6M]]+Table2[[#This Row],[Rank Sharpe]])/3</f>
        <v>348.33333333333331</v>
      </c>
    </row>
    <row r="338" spans="1:48" x14ac:dyDescent="0.3">
      <c r="A338" t="s">
        <v>337</v>
      </c>
      <c r="B338" t="s">
        <v>338</v>
      </c>
      <c r="C338" t="s">
        <v>10395</v>
      </c>
      <c r="D338" t="s">
        <v>51</v>
      </c>
      <c r="E338">
        <v>79877.263072814996</v>
      </c>
      <c r="F338">
        <v>2024.9</v>
      </c>
      <c r="G338">
        <v>28.704439363869401</v>
      </c>
      <c r="H338">
        <f>(Table2[[#This Row],[1Y Return vs Nifty]]-AVERAGE(Table2[1Y Return vs Nifty]))/_xlfn.STDEV.P(Table2[1Y Return vs Nifty])</f>
        <v>7.1222996530967628E-2</v>
      </c>
      <c r="I338">
        <v>-0.908260022942041</v>
      </c>
      <c r="J338">
        <f>(Table2[[#This Row],[1M Return vs Nifty]]-AVERAGE(Table2[1M Return vs Nifty]))/_xlfn.STDEV.P(Table2[1M Return vs Nifty])</f>
        <v>0.21780012266935445</v>
      </c>
      <c r="K338">
        <v>19.138456494033601</v>
      </c>
      <c r="L338">
        <f>(Table2[[#This Row],[6M Return vs Nifty]]-AVERAGE(Table2[6M Return vs Nifty]))/_xlfn.STDEV.P(Table2[6M Return vs Nifty])</f>
        <v>0.17776616175866433</v>
      </c>
      <c r="M338">
        <v>-3.70715872629177</v>
      </c>
      <c r="N338">
        <f>(Table2[[#This Row],[1W Return vs Nifty]]-AVERAGE(Table2[1W Return vs Nifty]))/_xlfn.STDEV.P(Table2[1W Return vs Nifty])</f>
        <v>-0.1459774174939126</v>
      </c>
      <c r="O338">
        <v>1979.86</v>
      </c>
      <c r="P338">
        <v>1912.0447187188799</v>
      </c>
      <c r="Q338">
        <v>1674.9528588150499</v>
      </c>
      <c r="R338">
        <v>49.800628337954002</v>
      </c>
      <c r="S338" s="2">
        <f>(Table2[[#This Row],[Close Price]]-Table2[[#This Row],[20D EMA]])/Table2[[#This Row],[20D EMA]]</f>
        <v>2.2749083268514034E-2</v>
      </c>
      <c r="T338" s="2">
        <f>(Table2[[#This Row],[Close Price]]-Table2[[#This Row],[50D EMA]])/Table2[[#This Row],[50D EMA]]</f>
        <v>5.9023348238809045E-2</v>
      </c>
      <c r="U338" s="2">
        <f>(Table2[[#This Row],[Close Price]]-Table2[[#This Row],[200D EMA]])/Table2[[#This Row],[200D EMA]]</f>
        <v>0.20892954649035392</v>
      </c>
      <c r="V338">
        <v>1.12050441837208</v>
      </c>
      <c r="W338">
        <v>1986.25</v>
      </c>
      <c r="X338">
        <v>2033.35</v>
      </c>
      <c r="Y338">
        <v>1986.25</v>
      </c>
      <c r="Z338">
        <v>2033.35</v>
      </c>
      <c r="AA338">
        <v>1927.15</v>
      </c>
      <c r="AB338">
        <v>2078.75</v>
      </c>
      <c r="AC338" s="2">
        <f>(Table2[[#This Row],[Close Price]]/Table2[[#This Row],[Day Low]])-1</f>
        <v>1.9458779106356294E-2</v>
      </c>
      <c r="AD338" s="2">
        <f>(Table2[[#This Row],[Day High]]/Table2[[#This Row],[Close Price]])-1</f>
        <v>4.1730455824977586E-3</v>
      </c>
      <c r="AE338" s="2">
        <f>(Table2[[#This Row],[Close Price]]/Table2[[#This Row],[Current Week Low]])-1</f>
        <v>1.9458779106356294E-2</v>
      </c>
      <c r="AF338" s="2">
        <f>(Table2[[#This Row],[Current Week High]]/Table2[[#This Row],[Close Price]])-1</f>
        <v>4.1730455824977586E-3</v>
      </c>
      <c r="AG338" s="2">
        <f>(Table2[[#This Row],[Close Price]]/Table2[[#This Row],[Current Month Low]])-1</f>
        <v>5.072256959759236E-2</v>
      </c>
      <c r="AH338" s="2">
        <f>(Table2[[#This Row],[Current Month High]]/Table2[[#This Row],[Close Price]])-1</f>
        <v>2.6593905871894918E-2</v>
      </c>
      <c r="AI338">
        <v>2.6593905871894901</v>
      </c>
      <c r="AJ338">
        <v>71.260625026430404</v>
      </c>
      <c r="AK338" t="str">
        <f>IF(AND(Table2[[#This Row],[20D EMA]]&gt;Table2[[#This Row],[50D EMA]],Table2[[#This Row],[50D EMA]]&gt;Table2[[#This Row],[200D EMA]]),"Uptrend","Downtrend/NoTrend")</f>
        <v>Uptrend</v>
      </c>
      <c r="AL338">
        <v>7.0000000000000007E-2</v>
      </c>
      <c r="AM338" t="s">
        <v>10439</v>
      </c>
      <c r="AN338">
        <v>1.79</v>
      </c>
      <c r="AO338" t="s">
        <v>10439</v>
      </c>
      <c r="AP338">
        <v>4.931668383383E-3</v>
      </c>
      <c r="AQ338">
        <f>(Table2[[#This Row],[Sharpe Ratio]]-AVERAGE(Table2[Sharpe Ratio]))/_xlfn.STDEV.P(Table2[Sharpe Ratio])</f>
        <v>-0.68920257558159792</v>
      </c>
      <c r="AR3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-0.36839071211652408</v>
      </c>
      <c r="AS338">
        <f>_xlfn.RANK.AVG(Table2[[#This Row],[1Y Return vs Nifty Z-Score]],Table2[1Y Return vs Nifty Z-Score])</f>
        <v>281</v>
      </c>
      <c r="AT338">
        <f>_xlfn.RANK.AVG(Table2[[#This Row],[6M Return vs Nifty Z-Score]],Table2[6M Return vs Nifty Z-Score])</f>
        <v>259</v>
      </c>
      <c r="AU338">
        <f>_xlfn.RANK.AVG(Table2[[#This Row],[Sharpe Ratio Z-Score]],Table2[Sharpe Ratio Z-Score])</f>
        <v>515</v>
      </c>
      <c r="AV338">
        <f>(Table2[[#This Row],[Rank 1Y]]+Table2[[#This Row],[Rank 6M]]+Table2[[#This Row],[Rank Sharpe]])/3</f>
        <v>351.66666666666669</v>
      </c>
    </row>
    <row r="339" spans="1:48" x14ac:dyDescent="0.3">
      <c r="A339" t="s">
        <v>126</v>
      </c>
      <c r="B339" t="s">
        <v>127</v>
      </c>
      <c r="C339" t="s">
        <v>10393</v>
      </c>
      <c r="D339" t="s">
        <v>18</v>
      </c>
      <c r="E339">
        <v>235895.28718801399</v>
      </c>
      <c r="F339">
        <v>169.73</v>
      </c>
      <c r="G339">
        <v>52.746813839159998</v>
      </c>
      <c r="H339">
        <f>(Table2[[#This Row],[1Y Return vs Nifty]]-AVERAGE(Table2[1Y Return vs Nifty]))/_xlfn.STDEV.P(Table2[1Y Return vs Nifty])</f>
        <v>0.46422958615396565</v>
      </c>
      <c r="I339">
        <v>-8.2628985906466905</v>
      </c>
      <c r="J339">
        <f>(Table2[[#This Row],[1M Return vs Nifty]]-AVERAGE(Table2[1M Return vs Nifty]))/_xlfn.STDEV.P(Table2[1M Return vs Nifty])</f>
        <v>-0.49248869919881433</v>
      </c>
      <c r="K339">
        <v>-16.026929509687001</v>
      </c>
      <c r="L339">
        <f>(Table2[[#This Row],[6M Return vs Nifty]]-AVERAGE(Table2[6M Return vs Nifty]))/_xlfn.STDEV.P(Table2[6M Return vs Nifty])</f>
        <v>-0.88263831016552774</v>
      </c>
      <c r="M339">
        <v>-6.0713944858958104</v>
      </c>
      <c r="N339">
        <f>(Table2[[#This Row],[1W Return vs Nifty]]-AVERAGE(Table2[1W Return vs Nifty]))/_xlfn.STDEV.P(Table2[1W Return vs Nifty])</f>
        <v>-0.59833188459388775</v>
      </c>
      <c r="O339">
        <v>171.67</v>
      </c>
      <c r="P339">
        <v>171.69383005656499</v>
      </c>
      <c r="Q339">
        <v>157.17499582159101</v>
      </c>
      <c r="R339">
        <v>35.2070970078532</v>
      </c>
      <c r="S339" s="2">
        <f>(Table2[[#This Row],[Close Price]]-Table2[[#This Row],[20D EMA]])/Table2[[#This Row],[20D EMA]]</f>
        <v>-1.1300751441719567E-2</v>
      </c>
      <c r="T339" s="2">
        <f>(Table2[[#This Row],[Close Price]]-Table2[[#This Row],[50D EMA]])/Table2[[#This Row],[50D EMA]]</f>
        <v>-1.1437976867998181E-2</v>
      </c>
      <c r="U339" s="2">
        <f>(Table2[[#This Row],[Close Price]]-Table2[[#This Row],[200D EMA]])/Table2[[#This Row],[200D EMA]]</f>
        <v>7.9879144343417932E-2</v>
      </c>
      <c r="V339">
        <v>0.66542953529988402</v>
      </c>
      <c r="W339">
        <v>167</v>
      </c>
      <c r="X339">
        <v>170.2</v>
      </c>
      <c r="Y339">
        <v>167</v>
      </c>
      <c r="Z339">
        <v>170.2</v>
      </c>
      <c r="AA339">
        <v>162.19</v>
      </c>
      <c r="AB339">
        <v>184</v>
      </c>
      <c r="AC339" s="2">
        <f>(Table2[[#This Row],[Close Price]]/Table2[[#This Row],[Day Low]])-1</f>
        <v>1.6347305389221578E-2</v>
      </c>
      <c r="AD339" s="2">
        <f>(Table2[[#This Row],[Day High]]/Table2[[#This Row],[Close Price]])-1</f>
        <v>2.7691038708537175E-3</v>
      </c>
      <c r="AE339" s="2">
        <f>(Table2[[#This Row],[Close Price]]/Table2[[#This Row],[Current Week Low]])-1</f>
        <v>1.6347305389221578E-2</v>
      </c>
      <c r="AF339" s="2">
        <f>(Table2[[#This Row],[Current Week High]]/Table2[[#This Row],[Close Price]])-1</f>
        <v>2.7691038708537175E-3</v>
      </c>
      <c r="AG339" s="2">
        <f>(Table2[[#This Row],[Close Price]]/Table2[[#This Row],[Current Month Low]])-1</f>
        <v>4.648868610888468E-2</v>
      </c>
      <c r="AH339" s="2">
        <f>(Table2[[#This Row],[Current Month High]]/Table2[[#This Row],[Close Price]])-1</f>
        <v>8.4074706887409478E-2</v>
      </c>
      <c r="AI339">
        <v>15.9488599540446</v>
      </c>
      <c r="AJ339">
        <v>98.514619883040893</v>
      </c>
      <c r="AK339" t="str">
        <f>IF(AND(Table2[[#This Row],[20D EMA]]&gt;Table2[[#This Row],[50D EMA]],Table2[[#This Row],[50D EMA]]&gt;Table2[[#This Row],[200D EMA]]),"Uptrend","Downtrend/NoTrend")</f>
        <v>Downtrend/NoTrend</v>
      </c>
      <c r="AL339">
        <v>-0.04</v>
      </c>
      <c r="AM339" t="s">
        <v>10438</v>
      </c>
      <c r="AN339">
        <v>-6.4</v>
      </c>
      <c r="AO339" t="s">
        <v>10438</v>
      </c>
      <c r="AP339">
        <v>9.6637391830656005E-2</v>
      </c>
      <c r="AQ339">
        <f>(Table2[[#This Row],[Sharpe Ratio]]-AVERAGE(Table2[Sharpe Ratio]))/_xlfn.STDEV.P(Table2[Sharpe Ratio])</f>
        <v>0.37236441275266979</v>
      </c>
      <c r="AR3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9">
        <f>_xlfn.RANK.AVG(Table2[[#This Row],[1Y Return vs Nifty Z-Score]],Table2[1Y Return vs Nifty Z-Score])</f>
        <v>180</v>
      </c>
      <c r="AT339">
        <f>_xlfn.RANK.AVG(Table2[[#This Row],[6M Return vs Nifty Z-Score]],Table2[6M Return vs Nifty Z-Score])</f>
        <v>630</v>
      </c>
      <c r="AU339">
        <f>_xlfn.RANK.AVG(Table2[[#This Row],[Sharpe Ratio Z-Score]],Table2[Sharpe Ratio Z-Score])</f>
        <v>246</v>
      </c>
      <c r="AV339">
        <f>(Table2[[#This Row],[Rank 1Y]]+Table2[[#This Row],[Rank 6M]]+Table2[[#This Row],[Rank Sharpe]])/3</f>
        <v>352</v>
      </c>
    </row>
    <row r="340" spans="1:48" x14ac:dyDescent="0.3">
      <c r="A340" t="s">
        <v>96</v>
      </c>
      <c r="B340" t="s">
        <v>97</v>
      </c>
      <c r="C340" t="s">
        <v>10405</v>
      </c>
      <c r="D340" t="s">
        <v>98</v>
      </c>
      <c r="E340">
        <v>310779.19001715002</v>
      </c>
      <c r="F340">
        <v>1456.15</v>
      </c>
      <c r="G340">
        <v>44.521439838673302</v>
      </c>
      <c r="H340">
        <f>(Table2[[#This Row],[1Y Return vs Nifty]]-AVERAGE(Table2[1Y Return vs Nifty]))/_xlfn.STDEV.P(Table2[1Y Return vs Nifty])</f>
        <v>0.32977422328507494</v>
      </c>
      <c r="I340">
        <v>-8.2612867504997798</v>
      </c>
      <c r="J340">
        <f>(Table2[[#This Row],[1M Return vs Nifty]]-AVERAGE(Table2[1M Return vs Nifty]))/_xlfn.STDEV.P(Table2[1M Return vs Nifty])</f>
        <v>-0.49233303253641486</v>
      </c>
      <c r="K340">
        <v>-5.7377095611266</v>
      </c>
      <c r="L340">
        <f>(Table2[[#This Row],[6M Return vs Nifty]]-AVERAGE(Table2[6M Return vs Nifty]))/_xlfn.STDEV.P(Table2[6M Return vs Nifty])</f>
        <v>-0.57236914818588491</v>
      </c>
      <c r="M340">
        <v>-3.5045827871482</v>
      </c>
      <c r="N340">
        <f>(Table2[[#This Row],[1W Return vs Nifty]]-AVERAGE(Table2[1W Return vs Nifty]))/_xlfn.STDEV.P(Table2[1W Return vs Nifty])</f>
        <v>-0.10721811414342369</v>
      </c>
      <c r="O340">
        <v>1453.86</v>
      </c>
      <c r="P340">
        <v>1464.42210604263</v>
      </c>
      <c r="Q340">
        <v>1317.49354132178</v>
      </c>
      <c r="R340">
        <v>46.953432146484303</v>
      </c>
      <c r="S340" s="2">
        <f>(Table2[[#This Row],[Close Price]]-Table2[[#This Row],[20D EMA]])/Table2[[#This Row],[20D EMA]]</f>
        <v>1.5751172740155112E-3</v>
      </c>
      <c r="T340" s="2">
        <f>(Table2[[#This Row],[Close Price]]-Table2[[#This Row],[50D EMA]])/Table2[[#This Row],[50D EMA]]</f>
        <v>-5.6487169979863392E-3</v>
      </c>
      <c r="U340" s="2">
        <f>(Table2[[#This Row],[Close Price]]-Table2[[#This Row],[200D EMA]])/Table2[[#This Row],[200D EMA]]</f>
        <v>0.10524260979610767</v>
      </c>
      <c r="V340">
        <v>0.64118294545503196</v>
      </c>
      <c r="W340">
        <v>1443.85</v>
      </c>
      <c r="X340">
        <v>1458.95</v>
      </c>
      <c r="Y340">
        <v>1443.85</v>
      </c>
      <c r="Z340">
        <v>1458.95</v>
      </c>
      <c r="AA340">
        <v>1394.45</v>
      </c>
      <c r="AB340">
        <v>1499.5</v>
      </c>
      <c r="AC340" s="2">
        <f>(Table2[[#This Row],[Close Price]]/Table2[[#This Row],[Day Low]])-1</f>
        <v>8.5188904664612597E-3</v>
      </c>
      <c r="AD340" s="2">
        <f>(Table2[[#This Row],[Day High]]/Table2[[#This Row],[Close Price]])-1</f>
        <v>1.9228788242968697E-3</v>
      </c>
      <c r="AE340" s="2">
        <f>(Table2[[#This Row],[Close Price]]/Table2[[#This Row],[Current Week Low]])-1</f>
        <v>8.5188904664612597E-3</v>
      </c>
      <c r="AF340" s="2">
        <f>(Table2[[#This Row],[Current Week High]]/Table2[[#This Row],[Close Price]])-1</f>
        <v>1.9228788242968697E-3</v>
      </c>
      <c r="AG340" s="2">
        <f>(Table2[[#This Row],[Close Price]]/Table2[[#This Row],[Current Month Low]])-1</f>
        <v>4.4246835669977447E-2</v>
      </c>
      <c r="AH340" s="2">
        <f>(Table2[[#This Row],[Current Month High]]/Table2[[#This Row],[Close Price]])-1</f>
        <v>2.9770284654740076E-2</v>
      </c>
      <c r="AI340">
        <v>11.3484187755382</v>
      </c>
      <c r="AJ340">
        <v>92.9953611663353</v>
      </c>
      <c r="AK340" t="str">
        <f>IF(AND(Table2[[#This Row],[20D EMA]]&gt;Table2[[#This Row],[50D EMA]],Table2[[#This Row],[50D EMA]]&gt;Table2[[#This Row],[200D EMA]]),"Uptrend","Downtrend/NoTrend")</f>
        <v>Downtrend/NoTrend</v>
      </c>
      <c r="AL340">
        <v>-7.0000000000000007E-2</v>
      </c>
      <c r="AM340" t="s">
        <v>10438</v>
      </c>
      <c r="AN340">
        <v>-0.64</v>
      </c>
      <c r="AO340" t="s">
        <v>10438</v>
      </c>
      <c r="AP340">
        <v>7.0793433718396998E-2</v>
      </c>
      <c r="AQ340">
        <f>(Table2[[#This Row],[Sharpe Ratio]]-AVERAGE(Table2[Sharpe Ratio]))/_xlfn.STDEV.P(Table2[Sharpe Ratio])</f>
        <v>7.3199957704868951E-2</v>
      </c>
      <c r="AR3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0">
        <f>_xlfn.RANK.AVG(Table2[[#This Row],[1Y Return vs Nifty Z-Score]],Table2[1Y Return vs Nifty Z-Score])</f>
        <v>211</v>
      </c>
      <c r="AT340">
        <f>_xlfn.RANK.AVG(Table2[[#This Row],[6M Return vs Nifty Z-Score]],Table2[6M Return vs Nifty Z-Score])</f>
        <v>516</v>
      </c>
      <c r="AU340">
        <f>_xlfn.RANK.AVG(Table2[[#This Row],[Sharpe Ratio Z-Score]],Table2[Sharpe Ratio Z-Score])</f>
        <v>330</v>
      </c>
      <c r="AV340">
        <f>(Table2[[#This Row],[Rank 1Y]]+Table2[[#This Row],[Rank 6M]]+Table2[[#This Row],[Rank Sharpe]])/3</f>
        <v>352.33333333333331</v>
      </c>
    </row>
    <row r="341" spans="1:48" x14ac:dyDescent="0.3">
      <c r="A341" t="s">
        <v>621</v>
      </c>
      <c r="B341" t="s">
        <v>622</v>
      </c>
      <c r="C341" t="s">
        <v>10393</v>
      </c>
      <c r="D341" t="s">
        <v>18</v>
      </c>
      <c r="E341">
        <v>31853.482771974999</v>
      </c>
      <c r="F341">
        <v>184.11</v>
      </c>
      <c r="G341">
        <v>65.912465091504401</v>
      </c>
      <c r="H341">
        <f>(Table2[[#This Row],[1Y Return vs Nifty]]-AVERAGE(Table2[1Y Return vs Nifty]))/_xlfn.STDEV.P(Table2[1Y Return vs Nifty])</f>
        <v>0.67944076274417164</v>
      </c>
      <c r="I341">
        <v>-19.70021524313</v>
      </c>
      <c r="J341">
        <f>(Table2[[#This Row],[1M Return vs Nifty]]-AVERAGE(Table2[1M Return vs Nifty]))/_xlfn.STDEV.P(Table2[1M Return vs Nifty])</f>
        <v>-1.597070263016023</v>
      </c>
      <c r="K341">
        <v>-35.104731104759999</v>
      </c>
      <c r="L341">
        <f>(Table2[[#This Row],[6M Return vs Nifty]]-AVERAGE(Table2[6M Return vs Nifty]))/_xlfn.STDEV.P(Table2[6M Return vs Nifty])</f>
        <v>-1.4579252165500469</v>
      </c>
      <c r="M341">
        <v>-7.52616169916777</v>
      </c>
      <c r="N341">
        <f>(Table2[[#This Row],[1W Return vs Nifty]]-AVERAGE(Table2[1W Return vs Nifty]))/_xlfn.STDEV.P(Table2[1W Return vs Nifty])</f>
        <v>-0.87667571931550048</v>
      </c>
      <c r="O341">
        <v>193.72</v>
      </c>
      <c r="P341">
        <v>202.84473477031699</v>
      </c>
      <c r="Q341">
        <v>191.53100208431499</v>
      </c>
      <c r="R341">
        <v>27.434445688967902</v>
      </c>
      <c r="S341" s="2">
        <f>(Table2[[#This Row],[Close Price]]-Table2[[#This Row],[20D EMA]])/Table2[[#This Row],[20D EMA]]</f>
        <v>-4.9607681189345373E-2</v>
      </c>
      <c r="T341" s="2">
        <f>(Table2[[#This Row],[Close Price]]-Table2[[#This Row],[50D EMA]])/Table2[[#This Row],[50D EMA]]</f>
        <v>-9.2359975680564213E-2</v>
      </c>
      <c r="U341" s="2">
        <f>(Table2[[#This Row],[Close Price]]-Table2[[#This Row],[200D EMA]])/Table2[[#This Row],[200D EMA]]</f>
        <v>-3.8745696537671404E-2</v>
      </c>
      <c r="V341">
        <v>0.34944289497896502</v>
      </c>
      <c r="W341">
        <v>182.9</v>
      </c>
      <c r="X341">
        <v>187.75</v>
      </c>
      <c r="Y341">
        <v>182.9</v>
      </c>
      <c r="Z341">
        <v>187.75</v>
      </c>
      <c r="AA341">
        <v>180.36</v>
      </c>
      <c r="AB341">
        <v>210.35</v>
      </c>
      <c r="AC341" s="2">
        <f>(Table2[[#This Row],[Close Price]]/Table2[[#This Row],[Day Low]])-1</f>
        <v>6.6156369600876008E-3</v>
      </c>
      <c r="AD341" s="2">
        <f>(Table2[[#This Row],[Day High]]/Table2[[#This Row],[Close Price]])-1</f>
        <v>1.9770789202107286E-2</v>
      </c>
      <c r="AE341" s="2">
        <f>(Table2[[#This Row],[Close Price]]/Table2[[#This Row],[Current Week Low]])-1</f>
        <v>6.6156369600876008E-3</v>
      </c>
      <c r="AF341" s="2">
        <f>(Table2[[#This Row],[Current Week High]]/Table2[[#This Row],[Close Price]])-1</f>
        <v>1.9770789202107286E-2</v>
      </c>
      <c r="AG341" s="2">
        <f>(Table2[[#This Row],[Close Price]]/Table2[[#This Row],[Current Month Low]])-1</f>
        <v>2.0791749833666051E-2</v>
      </c>
      <c r="AH341" s="2">
        <f>(Table2[[#This Row],[Current Month High]]/Table2[[#This Row],[Close Price]])-1</f>
        <v>0.14252349139101606</v>
      </c>
      <c r="AI341">
        <v>57.107164195317999</v>
      </c>
      <c r="AJ341">
        <v>103.436464088397</v>
      </c>
      <c r="AK341" t="str">
        <f>IF(AND(Table2[[#This Row],[20D EMA]]&gt;Table2[[#This Row],[50D EMA]],Table2[[#This Row],[50D EMA]]&gt;Table2[[#This Row],[200D EMA]]),"Uptrend","Downtrend/NoTrend")</f>
        <v>Downtrend/NoTrend</v>
      </c>
      <c r="AL341">
        <v>-0.18</v>
      </c>
      <c r="AM341" t="s">
        <v>10438</v>
      </c>
      <c r="AN341">
        <v>-8.82</v>
      </c>
      <c r="AO341" t="s">
        <v>10438</v>
      </c>
      <c r="AP341">
        <v>0.122199117083061</v>
      </c>
      <c r="AQ341">
        <f>(Table2[[#This Row],[Sharpe Ratio]]-AVERAGE(Table2[Sharpe Ratio]))/_xlfn.STDEV.P(Table2[Sharpe Ratio])</f>
        <v>0.668261797046523</v>
      </c>
      <c r="AR3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1">
        <f>_xlfn.RANK.AVG(Table2[[#This Row],[1Y Return vs Nifty Z-Score]],Table2[1Y Return vs Nifty Z-Score])</f>
        <v>139</v>
      </c>
      <c r="AT341">
        <f>_xlfn.RANK.AVG(Table2[[#This Row],[6M Return vs Nifty Z-Score]],Table2[6M Return vs Nifty Z-Score])</f>
        <v>731</v>
      </c>
      <c r="AU341">
        <f>_xlfn.RANK.AVG(Table2[[#This Row],[Sharpe Ratio Z-Score]],Table2[Sharpe Ratio Z-Score])</f>
        <v>187</v>
      </c>
      <c r="AV341">
        <f>(Table2[[#This Row],[Rank 1Y]]+Table2[[#This Row],[Rank 6M]]+Table2[[#This Row],[Rank Sharpe]])/3</f>
        <v>352.33333333333331</v>
      </c>
    </row>
    <row r="342" spans="1:48" x14ac:dyDescent="0.3">
      <c r="A342" t="s">
        <v>184</v>
      </c>
      <c r="B342" t="s">
        <v>185</v>
      </c>
      <c r="C342" t="s">
        <v>10393</v>
      </c>
      <c r="D342" t="s">
        <v>18</v>
      </c>
      <c r="E342">
        <v>143691.30176256</v>
      </c>
      <c r="F342">
        <v>338.1</v>
      </c>
      <c r="G342">
        <v>60.314225795786101</v>
      </c>
      <c r="H342">
        <f>(Table2[[#This Row],[1Y Return vs Nifty]]-AVERAGE(Table2[1Y Return vs Nifty]))/_xlfn.STDEV.P(Table2[1Y Return vs Nifty])</f>
        <v>0.58792962952540873</v>
      </c>
      <c r="I342">
        <v>-10.0422420427973</v>
      </c>
      <c r="J342">
        <f>(Table2[[#This Row],[1M Return vs Nifty]]-AVERAGE(Table2[1M Return vs Nifty]))/_xlfn.STDEV.P(Table2[1M Return vs Nifty])</f>
        <v>-0.66433232586955882</v>
      </c>
      <c r="K342">
        <v>-4.6603479419302101</v>
      </c>
      <c r="L342">
        <f>(Table2[[#This Row],[6M Return vs Nifty]]-AVERAGE(Table2[6M Return vs Nifty]))/_xlfn.STDEV.P(Table2[6M Return vs Nifty])</f>
        <v>-0.53988154578179171</v>
      </c>
      <c r="M342">
        <v>-6.04828766675364</v>
      </c>
      <c r="N342">
        <f>(Table2[[#This Row],[1W Return vs Nifty]]-AVERAGE(Table2[1W Return vs Nifty]))/_xlfn.STDEV.P(Table2[1W Return vs Nifty])</f>
        <v>-0.59391080568203569</v>
      </c>
      <c r="O342">
        <v>341.24</v>
      </c>
      <c r="P342">
        <v>336.45529490119702</v>
      </c>
      <c r="Q342">
        <v>297.10640717744297</v>
      </c>
      <c r="R342">
        <v>34.706733916591602</v>
      </c>
      <c r="S342" s="2">
        <f>(Table2[[#This Row],[Close Price]]-Table2[[#This Row],[20D EMA]])/Table2[[#This Row],[20D EMA]]</f>
        <v>-9.2017348493728356E-3</v>
      </c>
      <c r="T342" s="2">
        <f>(Table2[[#This Row],[Close Price]]-Table2[[#This Row],[50D EMA]])/Table2[[#This Row],[50D EMA]]</f>
        <v>4.8883317448934283E-3</v>
      </c>
      <c r="U342" s="2">
        <f>(Table2[[#This Row],[Close Price]]-Table2[[#This Row],[200D EMA]])/Table2[[#This Row],[200D EMA]]</f>
        <v>0.13797613189160929</v>
      </c>
      <c r="V342">
        <v>0.66972556817639906</v>
      </c>
      <c r="W342">
        <v>331.3</v>
      </c>
      <c r="X342">
        <v>339.5</v>
      </c>
      <c r="Y342">
        <v>331.3</v>
      </c>
      <c r="Z342">
        <v>339.5</v>
      </c>
      <c r="AA342">
        <v>322.95</v>
      </c>
      <c r="AB342">
        <v>367.2</v>
      </c>
      <c r="AC342" s="2">
        <f>(Table2[[#This Row],[Close Price]]/Table2[[#This Row],[Day Low]])-1</f>
        <v>2.0525203742831399E-2</v>
      </c>
      <c r="AD342" s="2">
        <f>(Table2[[#This Row],[Day High]]/Table2[[#This Row],[Close Price]])-1</f>
        <v>4.1407867494822614E-3</v>
      </c>
      <c r="AE342" s="2">
        <f>(Table2[[#This Row],[Close Price]]/Table2[[#This Row],[Current Week Low]])-1</f>
        <v>2.0525203742831399E-2</v>
      </c>
      <c r="AF342" s="2">
        <f>(Table2[[#This Row],[Current Week High]]/Table2[[#This Row],[Close Price]])-1</f>
        <v>4.1407867494822614E-3</v>
      </c>
      <c r="AG342" s="2">
        <f>(Table2[[#This Row],[Close Price]]/Table2[[#This Row],[Current Month Low]])-1</f>
        <v>4.6911286576869493E-2</v>
      </c>
      <c r="AH342" s="2">
        <f>(Table2[[#This Row],[Current Month High]]/Table2[[#This Row],[Close Price]])-1</f>
        <v>8.606921029281267E-2</v>
      </c>
      <c r="AI342">
        <v>8.6069210292812599</v>
      </c>
      <c r="AJ342">
        <v>104.01267159450801</v>
      </c>
      <c r="AK342" t="str">
        <f>IF(AND(Table2[[#This Row],[20D EMA]]&gt;Table2[[#This Row],[50D EMA]],Table2[[#This Row],[50D EMA]]&gt;Table2[[#This Row],[200D EMA]]),"Uptrend","Downtrend/NoTrend")</f>
        <v>Uptrend</v>
      </c>
      <c r="AL342">
        <v>0.08</v>
      </c>
      <c r="AM342" t="s">
        <v>10439</v>
      </c>
      <c r="AN342">
        <v>-6.27</v>
      </c>
      <c r="AO342" t="s">
        <v>10438</v>
      </c>
      <c r="AP342">
        <v>4.2051920105550998E-2</v>
      </c>
      <c r="AQ342">
        <f>(Table2[[#This Row],[Sharpe Ratio]]-AVERAGE(Table2[Sharpe Ratio]))/_xlfn.STDEV.P(Table2[Sharpe Ratio])</f>
        <v>-0.25950601635246312</v>
      </c>
      <c r="AR3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-1.4697010641604407</v>
      </c>
      <c r="AS342">
        <f>_xlfn.RANK.AVG(Table2[[#This Row],[1Y Return vs Nifty Z-Score]],Table2[1Y Return vs Nifty Z-Score])</f>
        <v>152</v>
      </c>
      <c r="AT342">
        <f>_xlfn.RANK.AVG(Table2[[#This Row],[6M Return vs Nifty Z-Score]],Table2[6M Return vs Nifty Z-Score])</f>
        <v>505</v>
      </c>
      <c r="AU342">
        <f>_xlfn.RANK.AVG(Table2[[#This Row],[Sharpe Ratio Z-Score]],Table2[Sharpe Ratio Z-Score])</f>
        <v>404</v>
      </c>
      <c r="AV342">
        <f>(Table2[[#This Row],[Rank 1Y]]+Table2[[#This Row],[Rank 6M]]+Table2[[#This Row],[Rank Sharpe]])/3</f>
        <v>353.66666666666669</v>
      </c>
    </row>
    <row r="343" spans="1:48" x14ac:dyDescent="0.3">
      <c r="A343" t="s">
        <v>1732</v>
      </c>
      <c r="B343" t="s">
        <v>1733</v>
      </c>
      <c r="C343" t="s">
        <v>10399</v>
      </c>
      <c r="D343" t="s">
        <v>266</v>
      </c>
      <c r="E343">
        <v>4807.1837968350001</v>
      </c>
      <c r="F343">
        <v>572.95000000000005</v>
      </c>
      <c r="G343">
        <v>23.569519586907901</v>
      </c>
      <c r="H343">
        <f>(Table2[[#This Row],[1Y Return vs Nifty]]-AVERAGE(Table2[1Y Return vs Nifty]))/_xlfn.STDEV.P(Table2[1Y Return vs Nifty])</f>
        <v>-1.2714524349316919E-2</v>
      </c>
      <c r="I343">
        <v>5.7309774898815498</v>
      </c>
      <c r="J343">
        <f>(Table2[[#This Row],[1M Return vs Nifty]]-AVERAGE(Table2[1M Return vs Nifty]))/_xlfn.STDEV.P(Table2[1M Return vs Nifty])</f>
        <v>0.85899766727666116</v>
      </c>
      <c r="K343">
        <v>25.296067198463</v>
      </c>
      <c r="L343">
        <f>(Table2[[#This Row],[6M Return vs Nifty]]-AVERAGE(Table2[6M Return vs Nifty]))/_xlfn.STDEV.P(Table2[6M Return vs Nifty])</f>
        <v>0.36344755671489665</v>
      </c>
      <c r="M343">
        <v>-5.8106837158057401</v>
      </c>
      <c r="N343">
        <f>(Table2[[#This Row],[1W Return vs Nifty]]-AVERAGE(Table2[1W Return vs Nifty]))/_xlfn.STDEV.P(Table2[1W Return vs Nifty])</f>
        <v>-0.54844951520993546</v>
      </c>
      <c r="O343">
        <v>557.01</v>
      </c>
      <c r="P343">
        <v>500.31176770707299</v>
      </c>
      <c r="Q343">
        <v>440.82525431984698</v>
      </c>
      <c r="R343">
        <v>62.047913462637403</v>
      </c>
      <c r="S343" s="2">
        <f>(Table2[[#This Row],[Close Price]]-Table2[[#This Row],[20D EMA]])/Table2[[#This Row],[20D EMA]]</f>
        <v>2.8617080483294834E-2</v>
      </c>
      <c r="T343" s="2">
        <f>(Table2[[#This Row],[Close Price]]-Table2[[#This Row],[50D EMA]])/Table2[[#This Row],[50D EMA]]</f>
        <v>0.145185936013114</v>
      </c>
      <c r="U343" s="2">
        <f>(Table2[[#This Row],[Close Price]]-Table2[[#This Row],[200D EMA]])/Table2[[#This Row],[200D EMA]]</f>
        <v>0.29972136211662703</v>
      </c>
      <c r="V343">
        <v>1.7858951185258201</v>
      </c>
      <c r="W343">
        <v>589</v>
      </c>
      <c r="X343">
        <v>561.20000000000005</v>
      </c>
      <c r="Y343">
        <v>586.45000000000005</v>
      </c>
      <c r="Z343">
        <v>561.20000000000005</v>
      </c>
      <c r="AA343">
        <v>586.45000000000005</v>
      </c>
      <c r="AB343">
        <v>508.1</v>
      </c>
      <c r="AC343" s="2">
        <f>(Table2[[#This Row],[Close Price]]/Table2[[#This Row],[Day Low]])-1</f>
        <v>-2.7249575551782645E-2</v>
      </c>
      <c r="AD343" s="2">
        <f>(Table2[[#This Row],[Day High]]/Table2[[#This Row],[Close Price]])-1</f>
        <v>-2.0507897722314317E-2</v>
      </c>
      <c r="AE343" s="2">
        <f>(Table2[[#This Row],[Close Price]]/Table2[[#This Row],[Current Week Low]])-1</f>
        <v>-2.3019865291158625E-2</v>
      </c>
      <c r="AF343" s="2">
        <f>(Table2[[#This Row],[Current Week High]]/Table2[[#This Row],[Close Price]])-1</f>
        <v>-2.0507897722314317E-2</v>
      </c>
      <c r="AG343" s="2">
        <f>(Table2[[#This Row],[Close Price]]/Table2[[#This Row],[Current Month Low]])-1</f>
        <v>-2.3019865291158625E-2</v>
      </c>
      <c r="AH343" s="2">
        <f>(Table2[[#This Row],[Current Month High]]/Table2[[#This Row],[Close Price]])-1</f>
        <v>-0.11318614189719878</v>
      </c>
      <c r="AI343">
        <v>4.1975739593332602</v>
      </c>
      <c r="AJ343">
        <v>66.506829410055204</v>
      </c>
      <c r="AK343" t="str">
        <f>IF(AND(Table2[[#This Row],[20D EMA]]&gt;Table2[[#This Row],[50D EMA]],Table2[[#This Row],[50D EMA]]&gt;Table2[[#This Row],[200D EMA]]),"Uptrend","Downtrend/NoTrend")</f>
        <v>Uptrend</v>
      </c>
      <c r="AL343">
        <v>0.16</v>
      </c>
      <c r="AM343" t="s">
        <v>10439</v>
      </c>
      <c r="AN343">
        <v>10.1</v>
      </c>
      <c r="AO343" t="s">
        <v>10439</v>
      </c>
      <c r="AQ343">
        <f>(Table2[[#This Row],[Sharpe Ratio]]-AVERAGE(Table2[Sharpe Ratio]))/_xlfn.STDEV.P(Table2[Sharpe Ratio])</f>
        <v>-0.74629057572393687</v>
      </c>
      <c r="AR3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-8.5009391291631486E-2</v>
      </c>
      <c r="AS343">
        <f>_xlfn.RANK.AVG(Table2[[#This Row],[1Y Return vs Nifty Z-Score]],Table2[1Y Return vs Nifty Z-Score])</f>
        <v>299</v>
      </c>
      <c r="AT343">
        <f>_xlfn.RANK.AVG(Table2[[#This Row],[6M Return vs Nifty Z-Score]],Table2[6M Return vs Nifty Z-Score])</f>
        <v>204</v>
      </c>
      <c r="AU343">
        <f>_xlfn.RANK.AVG(Table2[[#This Row],[Sharpe Ratio Z-Score]],Table2[Sharpe Ratio Z-Score])</f>
        <v>558</v>
      </c>
      <c r="AV343">
        <f>(Table2[[#This Row],[Rank 1Y]]+Table2[[#This Row],[Rank 6M]]+Table2[[#This Row],[Rank Sharpe]])/3</f>
        <v>353.66666666666669</v>
      </c>
    </row>
    <row r="344" spans="1:48" x14ac:dyDescent="0.3">
      <c r="A344" t="s">
        <v>1442</v>
      </c>
      <c r="B344" t="s">
        <v>1443</v>
      </c>
      <c r="C344" t="s">
        <v>10398</v>
      </c>
      <c r="D344" t="s">
        <v>46</v>
      </c>
      <c r="E344">
        <v>7633.8836359099996</v>
      </c>
      <c r="F344">
        <v>561.6</v>
      </c>
      <c r="G344">
        <v>52.894205155951198</v>
      </c>
      <c r="H344">
        <f>(Table2[[#This Row],[1Y Return vs Nifty]]-AVERAGE(Table2[1Y Return vs Nifty]))/_xlfn.STDEV.P(Table2[1Y Return vs Nifty])</f>
        <v>0.46663890553345061</v>
      </c>
      <c r="I344">
        <v>-5.2839990376962103</v>
      </c>
      <c r="J344">
        <f>(Table2[[#This Row],[1M Return vs Nifty]]-AVERAGE(Table2[1M Return vs Nifty]))/_xlfn.STDEV.P(Table2[1M Return vs Nifty])</f>
        <v>-0.20479556044690311</v>
      </c>
      <c r="K344">
        <v>18.674462138542602</v>
      </c>
      <c r="L344">
        <f>(Table2[[#This Row],[6M Return vs Nifty]]-AVERAGE(Table2[6M Return vs Nifty]))/_xlfn.STDEV.P(Table2[6M Return vs Nifty])</f>
        <v>0.16377451413511254</v>
      </c>
      <c r="M344">
        <v>-9.2872641606149795</v>
      </c>
      <c r="N344">
        <f>(Table2[[#This Row],[1W Return vs Nifty]]-AVERAGE(Table2[1W Return vs Nifty]))/_xlfn.STDEV.P(Table2[1W Return vs Nifty])</f>
        <v>-1.2136313559182677</v>
      </c>
      <c r="O344">
        <v>543.94000000000005</v>
      </c>
      <c r="P344">
        <v>532.99282701649395</v>
      </c>
      <c r="Q344">
        <v>463.62387019832801</v>
      </c>
      <c r="R344">
        <v>34.286721804727897</v>
      </c>
      <c r="S344" s="2">
        <f>(Table2[[#This Row],[Close Price]]-Table2[[#This Row],[20D EMA]])/Table2[[#This Row],[20D EMA]]</f>
        <v>3.2466816192962399E-2</v>
      </c>
      <c r="T344" s="2">
        <f>(Table2[[#This Row],[Close Price]]-Table2[[#This Row],[50D EMA]])/Table2[[#This Row],[50D EMA]]</f>
        <v>5.3672716654816821E-2</v>
      </c>
      <c r="U344" s="2">
        <f>(Table2[[#This Row],[Close Price]]-Table2[[#This Row],[200D EMA]])/Table2[[#This Row],[200D EMA]]</f>
        <v>0.21132675882231863</v>
      </c>
      <c r="V344">
        <v>0.94096343007857897</v>
      </c>
      <c r="W344">
        <v>526</v>
      </c>
      <c r="X344">
        <v>579.35</v>
      </c>
      <c r="Y344">
        <v>526</v>
      </c>
      <c r="Z344">
        <v>579.35</v>
      </c>
      <c r="AA344">
        <v>515</v>
      </c>
      <c r="AB344">
        <v>582.45000000000005</v>
      </c>
      <c r="AC344" s="2">
        <f>(Table2[[#This Row],[Close Price]]/Table2[[#This Row],[Day Low]])-1</f>
        <v>6.768060836501899E-2</v>
      </c>
      <c r="AD344" s="2">
        <f>(Table2[[#This Row],[Day High]]/Table2[[#This Row],[Close Price]])-1</f>
        <v>3.1606125356125281E-2</v>
      </c>
      <c r="AE344" s="2">
        <f>(Table2[[#This Row],[Close Price]]/Table2[[#This Row],[Current Week Low]])-1</f>
        <v>6.768060836501899E-2</v>
      </c>
      <c r="AF344" s="2">
        <f>(Table2[[#This Row],[Current Week High]]/Table2[[#This Row],[Close Price]])-1</f>
        <v>3.1606125356125281E-2</v>
      </c>
      <c r="AG344" s="2">
        <f>(Table2[[#This Row],[Close Price]]/Table2[[#This Row],[Current Month Low]])-1</f>
        <v>9.0485436893203985E-2</v>
      </c>
      <c r="AH344" s="2">
        <f>(Table2[[#This Row],[Current Month High]]/Table2[[#This Row],[Close Price]])-1</f>
        <v>3.7126068376068355E-2</v>
      </c>
      <c r="AI344">
        <v>4.7008547008547001</v>
      </c>
      <c r="AJ344">
        <v>96.192139737991198</v>
      </c>
      <c r="AK344" t="str">
        <f>IF(AND(Table2[[#This Row],[20D EMA]]&gt;Table2[[#This Row],[50D EMA]],Table2[[#This Row],[50D EMA]]&gt;Table2[[#This Row],[200D EMA]]),"Uptrend","Downtrend/NoTrend")</f>
        <v>Uptrend</v>
      </c>
      <c r="AL344">
        <v>-0.02</v>
      </c>
      <c r="AM344" t="s">
        <v>10438</v>
      </c>
      <c r="AN344">
        <v>0.09</v>
      </c>
      <c r="AO344" t="s">
        <v>10439</v>
      </c>
      <c r="AP344">
        <v>-1.7410594129772E-2</v>
      </c>
      <c r="AQ344">
        <f>(Table2[[#This Row],[Sharpe Ratio]]-AVERAGE(Table2[Sharpe Ratio]))/_xlfn.STDEV.P(Table2[Sharpe Ratio])</f>
        <v>-0.94783210749189695</v>
      </c>
      <c r="AR3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-1.7358456041885044</v>
      </c>
      <c r="AS344">
        <f>_xlfn.RANK.AVG(Table2[[#This Row],[1Y Return vs Nifty Z-Score]],Table2[1Y Return vs Nifty Z-Score])</f>
        <v>178</v>
      </c>
      <c r="AT344">
        <f>_xlfn.RANK.AVG(Table2[[#This Row],[6M Return vs Nifty Z-Score]],Table2[6M Return vs Nifty Z-Score])</f>
        <v>264</v>
      </c>
      <c r="AU344">
        <f>_xlfn.RANK.AVG(Table2[[#This Row],[Sharpe Ratio Z-Score]],Table2[Sharpe Ratio Z-Score])</f>
        <v>621</v>
      </c>
      <c r="AV344">
        <f>(Table2[[#This Row],[Rank 1Y]]+Table2[[#This Row],[Rank 6M]]+Table2[[#This Row],[Rank Sharpe]])/3</f>
        <v>354.33333333333331</v>
      </c>
    </row>
    <row r="345" spans="1:48" x14ac:dyDescent="0.3">
      <c r="A345" t="s">
        <v>68</v>
      </c>
      <c r="B345" t="s">
        <v>69</v>
      </c>
      <c r="C345" t="s">
        <v>10401</v>
      </c>
      <c r="D345" t="s">
        <v>60</v>
      </c>
      <c r="E345">
        <v>357358.63479019998</v>
      </c>
      <c r="F345">
        <v>971.8</v>
      </c>
      <c r="G345">
        <v>25.228641537838499</v>
      </c>
      <c r="H345">
        <f>(Table2[[#This Row],[1Y Return vs Nifty]]-AVERAGE(Table2[1Y Return vs Nifty]))/_xlfn.STDEV.P(Table2[1Y Return vs Nifty])</f>
        <v>1.4406168757515153E-2</v>
      </c>
      <c r="I345">
        <v>-14.099683516878001</v>
      </c>
      <c r="J345">
        <f>(Table2[[#This Row],[1M Return vs Nifty]]-AVERAGE(Table2[1M Return vs Nifty]))/_xlfn.STDEV.P(Table2[1M Return vs Nifty])</f>
        <v>-1.0561877920346723</v>
      </c>
      <c r="K345">
        <v>-18.848680058421099</v>
      </c>
      <c r="L345">
        <f>(Table2[[#This Row],[6M Return vs Nifty]]-AVERAGE(Table2[6M Return vs Nifty]))/_xlfn.STDEV.P(Table2[6M Return vs Nifty])</f>
        <v>-0.96772757664523035</v>
      </c>
      <c r="M345">
        <v>-4.7909506906070298</v>
      </c>
      <c r="N345">
        <f>(Table2[[#This Row],[1W Return vs Nifty]]-AVERAGE(Table2[1W Return vs Nifty]))/_xlfn.STDEV.P(Table2[1W Return vs Nifty])</f>
        <v>-0.35334173574074118</v>
      </c>
      <c r="O345">
        <v>1013.68</v>
      </c>
      <c r="P345">
        <v>1029.9793664461599</v>
      </c>
      <c r="Q345">
        <v>937.69626031757196</v>
      </c>
      <c r="R345">
        <v>27.642603202366502</v>
      </c>
      <c r="S345" s="2">
        <f>(Table2[[#This Row],[Close Price]]-Table2[[#This Row],[20D EMA]])/Table2[[#This Row],[20D EMA]]</f>
        <v>-4.1314813353326492E-2</v>
      </c>
      <c r="T345" s="2">
        <f>(Table2[[#This Row],[Close Price]]-Table2[[#This Row],[50D EMA]])/Table2[[#This Row],[50D EMA]]</f>
        <v>-5.6485953351572485E-2</v>
      </c>
      <c r="U345" s="2">
        <f>(Table2[[#This Row],[Close Price]]-Table2[[#This Row],[200D EMA]])/Table2[[#This Row],[200D EMA]]</f>
        <v>3.6369708535339579E-2</v>
      </c>
      <c r="V345">
        <v>1.31757185209853</v>
      </c>
      <c r="W345">
        <v>966.05</v>
      </c>
      <c r="X345">
        <v>979.2</v>
      </c>
      <c r="Y345">
        <v>966.05</v>
      </c>
      <c r="Z345">
        <v>979.2</v>
      </c>
      <c r="AA345">
        <v>949.2</v>
      </c>
      <c r="AB345">
        <v>1105</v>
      </c>
      <c r="AC345" s="2">
        <f>(Table2[[#This Row],[Close Price]]/Table2[[#This Row],[Day Low]])-1</f>
        <v>5.952072874074732E-3</v>
      </c>
      <c r="AD345" s="2">
        <f>(Table2[[#This Row],[Day High]]/Table2[[#This Row],[Close Price]])-1</f>
        <v>7.6147355422926388E-3</v>
      </c>
      <c r="AE345" s="2">
        <f>(Table2[[#This Row],[Close Price]]/Table2[[#This Row],[Current Week Low]])-1</f>
        <v>5.952072874074732E-3</v>
      </c>
      <c r="AF345" s="2">
        <f>(Table2[[#This Row],[Current Week High]]/Table2[[#This Row],[Close Price]])-1</f>
        <v>7.6147355422926388E-3</v>
      </c>
      <c r="AG345" s="2">
        <f>(Table2[[#This Row],[Close Price]]/Table2[[#This Row],[Current Month Low]])-1</f>
        <v>2.3809523809523725E-2</v>
      </c>
      <c r="AH345" s="2">
        <f>(Table2[[#This Row],[Current Month High]]/Table2[[#This Row],[Close Price]])-1</f>
        <v>0.13706523976126772</v>
      </c>
      <c r="AI345">
        <v>21.321259518419399</v>
      </c>
      <c r="AJ345">
        <v>59.756698997205298</v>
      </c>
      <c r="AK345" t="str">
        <f>IF(AND(Table2[[#This Row],[20D EMA]]&gt;Table2[[#This Row],[50D EMA]],Table2[[#This Row],[50D EMA]]&gt;Table2[[#This Row],[200D EMA]]),"Uptrend","Downtrend/NoTrend")</f>
        <v>Downtrend/NoTrend</v>
      </c>
      <c r="AL345">
        <v>-0.08</v>
      </c>
      <c r="AM345" t="s">
        <v>10438</v>
      </c>
      <c r="AN345">
        <v>-9.11</v>
      </c>
      <c r="AO345" t="s">
        <v>10438</v>
      </c>
      <c r="AP345">
        <v>0.14917624359890699</v>
      </c>
      <c r="AQ345">
        <f>(Table2[[#This Row],[Sharpe Ratio]]-AVERAGE(Table2[Sharpe Ratio]))/_xlfn.STDEV.P(Table2[Sharpe Ratio])</f>
        <v>0.98054358135418218</v>
      </c>
      <c r="AR3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5">
        <f>_xlfn.RANK.AVG(Table2[[#This Row],[1Y Return vs Nifty Z-Score]],Table2[1Y Return vs Nifty Z-Score])</f>
        <v>295</v>
      </c>
      <c r="AT345">
        <f>_xlfn.RANK.AVG(Table2[[#This Row],[6M Return vs Nifty Z-Score]],Table2[6M Return vs Nifty Z-Score])</f>
        <v>651</v>
      </c>
      <c r="AU345">
        <f>_xlfn.RANK.AVG(Table2[[#This Row],[Sharpe Ratio Z-Score]],Table2[Sharpe Ratio Z-Score])</f>
        <v>119</v>
      </c>
      <c r="AV345">
        <f>(Table2[[#This Row],[Rank 1Y]]+Table2[[#This Row],[Rank 6M]]+Table2[[#This Row],[Rank Sharpe]])/3</f>
        <v>355</v>
      </c>
    </row>
    <row r="346" spans="1:48" x14ac:dyDescent="0.3">
      <c r="A346" t="s">
        <v>1434</v>
      </c>
      <c r="B346" t="s">
        <v>1435</v>
      </c>
      <c r="C346" t="s">
        <v>10411</v>
      </c>
      <c r="D346" t="s">
        <v>642</v>
      </c>
      <c r="E346">
        <v>7742.5341325199997</v>
      </c>
      <c r="F346">
        <v>461.6</v>
      </c>
      <c r="G346">
        <v>-12.658541932528999</v>
      </c>
      <c r="H346">
        <f>(Table2[[#This Row],[1Y Return vs Nifty]]-AVERAGE(Table2[1Y Return vs Nifty]))/_xlfn.STDEV.P(Table2[1Y Return vs Nifty])</f>
        <v>-0.60491339060684668</v>
      </c>
      <c r="I346">
        <v>-8.0611774435685195</v>
      </c>
      <c r="J346">
        <f>(Table2[[#This Row],[1M Return vs Nifty]]-AVERAGE(Table2[1M Return vs Nifty]))/_xlfn.STDEV.P(Table2[1M Return vs Nifty])</f>
        <v>-0.47300707891454702</v>
      </c>
      <c r="K346">
        <v>24.970760683337101</v>
      </c>
      <c r="L346">
        <f>(Table2[[#This Row],[6M Return vs Nifty]]-AVERAGE(Table2[6M Return vs Nifty]))/_xlfn.STDEV.P(Table2[6M Return vs Nifty])</f>
        <v>0.35363801038006953</v>
      </c>
      <c r="M346">
        <v>-2.7857061569030099</v>
      </c>
      <c r="N346">
        <f>(Table2[[#This Row],[1W Return vs Nifty]]-AVERAGE(Table2[1W Return vs Nifty]))/_xlfn.STDEV.P(Table2[1W Return vs Nifty])</f>
        <v>3.0326144572826674E-2</v>
      </c>
      <c r="O346">
        <v>461.73</v>
      </c>
      <c r="P346">
        <v>472.93418535545698</v>
      </c>
      <c r="Q346">
        <v>436.58912594928802</v>
      </c>
      <c r="R346">
        <v>48.871827928381997</v>
      </c>
      <c r="S346" s="2">
        <f>(Table2[[#This Row],[Close Price]]-Table2[[#This Row],[20D EMA]])/Table2[[#This Row],[20D EMA]]</f>
        <v>-2.815498234899085E-4</v>
      </c>
      <c r="T346" s="2">
        <f>(Table2[[#This Row],[Close Price]]-Table2[[#This Row],[50D EMA]])/Table2[[#This Row],[50D EMA]]</f>
        <v>-2.3965671559433133E-2</v>
      </c>
      <c r="U346" s="2">
        <f>(Table2[[#This Row],[Close Price]]-Table2[[#This Row],[200D EMA]])/Table2[[#This Row],[200D EMA]]</f>
        <v>5.7286983491240555E-2</v>
      </c>
      <c r="V346">
        <v>0.38620015657357099</v>
      </c>
      <c r="W346">
        <v>456.2</v>
      </c>
      <c r="X346">
        <v>465.9</v>
      </c>
      <c r="Y346">
        <v>456.2</v>
      </c>
      <c r="Z346">
        <v>465.9</v>
      </c>
      <c r="AA346">
        <v>429.1</v>
      </c>
      <c r="AB346">
        <v>478.45</v>
      </c>
      <c r="AC346" s="2">
        <f>(Table2[[#This Row],[Close Price]]/Table2[[#This Row],[Day Low]])-1</f>
        <v>1.1836913634371005E-2</v>
      </c>
      <c r="AD346" s="2">
        <f>(Table2[[#This Row],[Day High]]/Table2[[#This Row],[Close Price]])-1</f>
        <v>9.31542461005197E-3</v>
      </c>
      <c r="AE346" s="2">
        <f>(Table2[[#This Row],[Close Price]]/Table2[[#This Row],[Current Week Low]])-1</f>
        <v>1.1836913634371005E-2</v>
      </c>
      <c r="AF346" s="2">
        <f>(Table2[[#This Row],[Current Week High]]/Table2[[#This Row],[Close Price]])-1</f>
        <v>9.31542461005197E-3</v>
      </c>
      <c r="AG346" s="2">
        <f>(Table2[[#This Row],[Close Price]]/Table2[[#This Row],[Current Month Low]])-1</f>
        <v>7.5739920764390511E-2</v>
      </c>
      <c r="AH346" s="2">
        <f>(Table2[[#This Row],[Current Month High]]/Table2[[#This Row],[Close Price]])-1</f>
        <v>3.6503466204506063E-2</v>
      </c>
      <c r="AI346">
        <v>38.3773830155979</v>
      </c>
      <c r="AJ346">
        <v>44.656847383265401</v>
      </c>
      <c r="AK346" t="str">
        <f>IF(AND(Table2[[#This Row],[20D EMA]]&gt;Table2[[#This Row],[50D EMA]],Table2[[#This Row],[50D EMA]]&gt;Table2[[#This Row],[200D EMA]]),"Uptrend","Downtrend/NoTrend")</f>
        <v>Downtrend/NoTrend</v>
      </c>
      <c r="AL346">
        <v>-0.33</v>
      </c>
      <c r="AM346" t="s">
        <v>10438</v>
      </c>
      <c r="AN346">
        <v>-0.05</v>
      </c>
      <c r="AO346" t="s">
        <v>10438</v>
      </c>
      <c r="AP346">
        <v>7.1624926309372006E-2</v>
      </c>
      <c r="AQ346">
        <f>(Table2[[#This Row],[Sharpe Ratio]]-AVERAGE(Table2[Sharpe Ratio]))/_xlfn.STDEV.P(Table2[Sharpe Ratio])</f>
        <v>8.2825148504776916E-2</v>
      </c>
      <c r="AR3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6">
        <f>_xlfn.RANK.AVG(Table2[[#This Row],[1Y Return vs Nifty Z-Score]],Table2[1Y Return vs Nifty Z-Score])</f>
        <v>530</v>
      </c>
      <c r="AT346">
        <f>_xlfn.RANK.AVG(Table2[[#This Row],[6M Return vs Nifty Z-Score]],Table2[6M Return vs Nifty Z-Score])</f>
        <v>208</v>
      </c>
      <c r="AU346">
        <f>_xlfn.RANK.AVG(Table2[[#This Row],[Sharpe Ratio Z-Score]],Table2[Sharpe Ratio Z-Score])</f>
        <v>329</v>
      </c>
      <c r="AV346">
        <f>(Table2[[#This Row],[Rank 1Y]]+Table2[[#This Row],[Rank 6M]]+Table2[[#This Row],[Rank Sharpe]])/3</f>
        <v>355.66666666666669</v>
      </c>
    </row>
    <row r="347" spans="1:48" x14ac:dyDescent="0.3">
      <c r="A347" t="s">
        <v>1552</v>
      </c>
      <c r="B347" t="s">
        <v>1553</v>
      </c>
      <c r="C347" t="s">
        <v>605</v>
      </c>
      <c r="D347" t="s">
        <v>467</v>
      </c>
      <c r="E347">
        <v>6556.5286084299996</v>
      </c>
      <c r="F347">
        <v>2191.1</v>
      </c>
      <c r="G347">
        <v>15.280172424219201</v>
      </c>
      <c r="H347">
        <f>(Table2[[#This Row],[1Y Return vs Nifty]]-AVERAGE(Table2[1Y Return vs Nifty]))/_xlfn.STDEV.P(Table2[1Y Return vs Nifty])</f>
        <v>-0.14821561896696844</v>
      </c>
      <c r="I347">
        <v>-12.047130449305801</v>
      </c>
      <c r="J347">
        <f>(Table2[[#This Row],[1M Return vs Nifty]]-AVERAGE(Table2[1M Return vs Nifty]))/_xlfn.STDEV.P(Table2[1M Return vs Nifty])</f>
        <v>-0.85795840431334458</v>
      </c>
      <c r="K347">
        <v>81.6304990329498</v>
      </c>
      <c r="L347">
        <f>(Table2[[#This Row],[6M Return vs Nifty]]-AVERAGE(Table2[6M Return vs Nifty]))/_xlfn.STDEV.P(Table2[6M Return vs Nifty])</f>
        <v>2.0621999444827432</v>
      </c>
      <c r="M347">
        <v>-8.1564818947514794</v>
      </c>
      <c r="N347">
        <f>(Table2[[#This Row],[1W Return vs Nifty]]-AVERAGE(Table2[1W Return vs Nifty]))/_xlfn.STDEV.P(Table2[1W Return vs Nifty])</f>
        <v>-0.99727627914434491</v>
      </c>
      <c r="O347">
        <v>2203.25</v>
      </c>
      <c r="P347">
        <v>2139.8695487950199</v>
      </c>
      <c r="Q347">
        <v>1714.2740109611</v>
      </c>
      <c r="R347">
        <v>32.322011314233798</v>
      </c>
      <c r="S347" s="2">
        <f>(Table2[[#This Row],[Close Price]]-Table2[[#This Row],[20D EMA]])/Table2[[#This Row],[20D EMA]]</f>
        <v>-5.5145807330080976E-3</v>
      </c>
      <c r="T347" s="2">
        <f>(Table2[[#This Row],[Close Price]]-Table2[[#This Row],[50D EMA]])/Table2[[#This Row],[50D EMA]]</f>
        <v>2.3940922582794046E-2</v>
      </c>
      <c r="U347" s="2">
        <f>(Table2[[#This Row],[Close Price]]-Table2[[#This Row],[200D EMA]])/Table2[[#This Row],[200D EMA]]</f>
        <v>0.27815039252188722</v>
      </c>
      <c r="V347">
        <v>0.375685935773651</v>
      </c>
      <c r="W347">
        <v>2215.4</v>
      </c>
      <c r="X347">
        <v>2140.1999999999998</v>
      </c>
      <c r="Y347">
        <v>2209.0500000000002</v>
      </c>
      <c r="Z347">
        <v>2140.1999999999998</v>
      </c>
      <c r="AA347">
        <v>2209.0500000000002</v>
      </c>
      <c r="AB347">
        <v>2117</v>
      </c>
      <c r="AC347" s="2">
        <f>(Table2[[#This Row],[Close Price]]/Table2[[#This Row],[Day Low]])-1</f>
        <v>-1.0968673828654074E-2</v>
      </c>
      <c r="AD347" s="2">
        <f>(Table2[[#This Row],[Day High]]/Table2[[#This Row],[Close Price]])-1</f>
        <v>-2.3230340924649817E-2</v>
      </c>
      <c r="AE347" s="2">
        <f>(Table2[[#This Row],[Close Price]]/Table2[[#This Row],[Current Week Low]])-1</f>
        <v>-8.1256648785678065E-3</v>
      </c>
      <c r="AF347" s="2">
        <f>(Table2[[#This Row],[Current Week High]]/Table2[[#This Row],[Close Price]])-1</f>
        <v>-2.3230340924649817E-2</v>
      </c>
      <c r="AG347" s="2">
        <f>(Table2[[#This Row],[Close Price]]/Table2[[#This Row],[Current Month Low]])-1</f>
        <v>-8.1256648785678065E-3</v>
      </c>
      <c r="AH347" s="2">
        <f>(Table2[[#This Row],[Current Month High]]/Table2[[#This Row],[Close Price]])-1</f>
        <v>-3.3818629911916309E-2</v>
      </c>
      <c r="AI347">
        <v>13.7784674364474</v>
      </c>
      <c r="AJ347">
        <v>104.44133426638599</v>
      </c>
      <c r="AK347" t="str">
        <f>IF(AND(Table2[[#This Row],[20D EMA]]&gt;Table2[[#This Row],[50D EMA]],Table2[[#This Row],[50D EMA]]&gt;Table2[[#This Row],[200D EMA]]),"Uptrend","Downtrend/NoTrend")</f>
        <v>Uptrend</v>
      </c>
      <c r="AL347">
        <v>0.26</v>
      </c>
      <c r="AM347" t="s">
        <v>10439</v>
      </c>
      <c r="AN347">
        <v>-8.67</v>
      </c>
      <c r="AO347" t="s">
        <v>10438</v>
      </c>
      <c r="AP347">
        <v>-7.7454240992770998E-2</v>
      </c>
      <c r="AQ347">
        <f>(Table2[[#This Row],[Sharpe Ratio]]-AVERAGE(Table2[Sharpe Ratio]))/_xlfn.STDEV.P(Table2[Sharpe Ratio])</f>
        <v>-1.6428852729097372</v>
      </c>
      <c r="AR3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-1.5841356308516517</v>
      </c>
      <c r="AS347">
        <f>_xlfn.RANK.AVG(Table2[[#This Row],[1Y Return vs Nifty Z-Score]],Table2[1Y Return vs Nifty Z-Score])</f>
        <v>339</v>
      </c>
      <c r="AT347">
        <f>_xlfn.RANK.AVG(Table2[[#This Row],[6M Return vs Nifty Z-Score]],Table2[6M Return vs Nifty Z-Score])</f>
        <v>28</v>
      </c>
      <c r="AU347">
        <f>_xlfn.RANK.AVG(Table2[[#This Row],[Sharpe Ratio Z-Score]],Table2[Sharpe Ratio Z-Score])</f>
        <v>705</v>
      </c>
      <c r="AV347">
        <f>(Table2[[#This Row],[Rank 1Y]]+Table2[[#This Row],[Rank 6M]]+Table2[[#This Row],[Rank Sharpe]])/3</f>
        <v>357.33333333333331</v>
      </c>
    </row>
    <row r="348" spans="1:48" x14ac:dyDescent="0.3">
      <c r="A348" t="s">
        <v>65</v>
      </c>
      <c r="B348" t="s">
        <v>66</v>
      </c>
      <c r="C348" t="s">
        <v>10393</v>
      </c>
      <c r="D348" t="s">
        <v>67</v>
      </c>
      <c r="E348">
        <v>360110.49227175</v>
      </c>
      <c r="F348">
        <v>295.45</v>
      </c>
      <c r="G348">
        <v>27.4296002474535</v>
      </c>
      <c r="H348">
        <f>(Table2[[#This Row],[1Y Return vs Nifty]]-AVERAGE(Table2[1Y Return vs Nifty]))/_xlfn.STDEV.P(Table2[1Y Return vs Nifty])</f>
        <v>5.0383949456997049E-2</v>
      </c>
      <c r="I348">
        <v>-15.763224393438501</v>
      </c>
      <c r="J348">
        <f>(Table2[[#This Row],[1M Return vs Nifty]]-AVERAGE(Table2[1M Return vs Nifty]))/_xlfn.STDEV.P(Table2[1M Return vs Nifty])</f>
        <v>-1.2168475550487599</v>
      </c>
      <c r="K348">
        <v>-6.10792735090675</v>
      </c>
      <c r="L348">
        <f>(Table2[[#This Row],[6M Return vs Nifty]]-AVERAGE(Table2[6M Return vs Nifty]))/_xlfn.STDEV.P(Table2[6M Return vs Nifty])</f>
        <v>-0.58353298411895904</v>
      </c>
      <c r="M348">
        <v>-4.9559624238054401</v>
      </c>
      <c r="N348">
        <f>(Table2[[#This Row],[1W Return vs Nifty]]-AVERAGE(Table2[1W Return vs Nifty]))/_xlfn.STDEV.P(Table2[1W Return vs Nifty])</f>
        <v>-0.38491379632437406</v>
      </c>
      <c r="O348">
        <v>301.64999999999998</v>
      </c>
      <c r="P348">
        <v>306.42875895201502</v>
      </c>
      <c r="Q348">
        <v>273.04630444959997</v>
      </c>
      <c r="R348">
        <v>28.326610825933301</v>
      </c>
      <c r="S348" s="2">
        <f>(Table2[[#This Row],[Close Price]]-Table2[[#This Row],[20D EMA]])/Table2[[#This Row],[20D EMA]]</f>
        <v>-2.0553621747057813E-2</v>
      </c>
      <c r="T348" s="2">
        <f>(Table2[[#This Row],[Close Price]]-Table2[[#This Row],[50D EMA]])/Table2[[#This Row],[50D EMA]]</f>
        <v>-3.5828095866596639E-2</v>
      </c>
      <c r="U348" s="2">
        <f>(Table2[[#This Row],[Close Price]]-Table2[[#This Row],[200D EMA]])/Table2[[#This Row],[200D EMA]]</f>
        <v>8.2050901936068441E-2</v>
      </c>
      <c r="V348">
        <v>0.80979636471696403</v>
      </c>
      <c r="W348">
        <v>287.55</v>
      </c>
      <c r="X348">
        <v>296.39999999999998</v>
      </c>
      <c r="Y348">
        <v>287.55</v>
      </c>
      <c r="Z348">
        <v>296.39999999999998</v>
      </c>
      <c r="AA348">
        <v>282.5</v>
      </c>
      <c r="AB348">
        <v>331.95</v>
      </c>
      <c r="AC348" s="2">
        <f>(Table2[[#This Row],[Close Price]]/Table2[[#This Row],[Day Low]])-1</f>
        <v>2.7473482872543808E-2</v>
      </c>
      <c r="AD348" s="2">
        <f>(Table2[[#This Row],[Day High]]/Table2[[#This Row],[Close Price]])-1</f>
        <v>3.215434083601254E-3</v>
      </c>
      <c r="AE348" s="2">
        <f>(Table2[[#This Row],[Close Price]]/Table2[[#This Row],[Current Week Low]])-1</f>
        <v>2.7473482872543808E-2</v>
      </c>
      <c r="AF348" s="2">
        <f>(Table2[[#This Row],[Current Week High]]/Table2[[#This Row],[Close Price]])-1</f>
        <v>3.215434083601254E-3</v>
      </c>
      <c r="AG348" s="2">
        <f>(Table2[[#This Row],[Close Price]]/Table2[[#This Row],[Current Month Low]])-1</f>
        <v>4.5840707964601712E-2</v>
      </c>
      <c r="AH348" s="2">
        <f>(Table2[[#This Row],[Current Month High]]/Table2[[#This Row],[Close Price]])-1</f>
        <v>0.12354036215941777</v>
      </c>
      <c r="AI348">
        <v>16.771027246572999</v>
      </c>
      <c r="AJ348">
        <v>64.230127848804798</v>
      </c>
      <c r="AK348" t="str">
        <f>IF(AND(Table2[[#This Row],[20D EMA]]&gt;Table2[[#This Row],[50D EMA]],Table2[[#This Row],[50D EMA]]&gt;Table2[[#This Row],[200D EMA]]),"Uptrend","Downtrend/NoTrend")</f>
        <v>Downtrend/NoTrend</v>
      </c>
      <c r="AL348">
        <v>0.03</v>
      </c>
      <c r="AM348" t="s">
        <v>10439</v>
      </c>
      <c r="AN348">
        <v>-5.12</v>
      </c>
      <c r="AO348" t="s">
        <v>10438</v>
      </c>
      <c r="AP348">
        <v>8.6685142165199999E-2</v>
      </c>
      <c r="AQ348">
        <f>(Table2[[#This Row],[Sharpe Ratio]]-AVERAGE(Table2[Sharpe Ratio]))/_xlfn.STDEV.P(Table2[Sharpe Ratio])</f>
        <v>0.25715917465667154</v>
      </c>
      <c r="AR3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8">
        <f>_xlfn.RANK.AVG(Table2[[#This Row],[1Y Return vs Nifty Z-Score]],Table2[1Y Return vs Nifty Z-Score])</f>
        <v>286</v>
      </c>
      <c r="AT348">
        <f>_xlfn.RANK.AVG(Table2[[#This Row],[6M Return vs Nifty Z-Score]],Table2[6M Return vs Nifty Z-Score])</f>
        <v>520</v>
      </c>
      <c r="AU348">
        <f>_xlfn.RANK.AVG(Table2[[#This Row],[Sharpe Ratio Z-Score]],Table2[Sharpe Ratio Z-Score])</f>
        <v>271</v>
      </c>
      <c r="AV348">
        <f>(Table2[[#This Row],[Rank 1Y]]+Table2[[#This Row],[Rank 6M]]+Table2[[#This Row],[Rank Sharpe]])/3</f>
        <v>359</v>
      </c>
    </row>
    <row r="349" spans="1:48" x14ac:dyDescent="0.3">
      <c r="A349" t="s">
        <v>890</v>
      </c>
      <c r="B349" t="s">
        <v>891</v>
      </c>
      <c r="C349" t="s">
        <v>10398</v>
      </c>
      <c r="D349" t="s">
        <v>514</v>
      </c>
      <c r="E349">
        <v>17936.13284568</v>
      </c>
      <c r="F349">
        <v>363.8</v>
      </c>
      <c r="G349">
        <v>15.788488139457399</v>
      </c>
      <c r="H349">
        <f>(Table2[[#This Row],[1Y Return vs Nifty]]-AVERAGE(Table2[1Y Return vs Nifty]))/_xlfn.STDEV.P(Table2[1Y Return vs Nifty])</f>
        <v>-0.13990648020437021</v>
      </c>
      <c r="I349">
        <v>-47.691747494837799</v>
      </c>
      <c r="J349">
        <f>(Table2[[#This Row],[1M Return vs Nifty]]-AVERAGE(Table2[1M Return vs Nifty]))/_xlfn.STDEV.P(Table2[1M Return vs Nifty])</f>
        <v>-4.3004080657267671</v>
      </c>
      <c r="K349">
        <v>-6.6258568256209003</v>
      </c>
      <c r="L349">
        <f>(Table2[[#This Row],[6M Return vs Nifty]]-AVERAGE(Table2[6M Return vs Nifty]))/_xlfn.STDEV.P(Table2[6M Return vs Nifty])</f>
        <v>-0.59915103338678521</v>
      </c>
      <c r="M349">
        <v>-48.873334318215299</v>
      </c>
      <c r="N349">
        <f>(Table2[[#This Row],[1W Return vs Nifty]]-AVERAGE(Table2[1W Return vs Nifty]))/_xlfn.STDEV.P(Table2[1W Return vs Nifty])</f>
        <v>-8.787721883050196</v>
      </c>
      <c r="O349">
        <v>344.86</v>
      </c>
      <c r="P349">
        <v>343.531468943493</v>
      </c>
      <c r="Q349">
        <v>323.80151967488302</v>
      </c>
      <c r="R349">
        <v>76.713663044773995</v>
      </c>
      <c r="S349" s="2">
        <f>(Table2[[#This Row],[Close Price]]-Table2[[#This Row],[20D EMA]])/Table2[[#This Row],[20D EMA]]</f>
        <v>5.4920837441280512E-2</v>
      </c>
      <c r="T349" s="2">
        <f>(Table2[[#This Row],[Close Price]]-Table2[[#This Row],[50D EMA]])/Table2[[#This Row],[50D EMA]]</f>
        <v>5.9000507635709375E-2</v>
      </c>
      <c r="U349" s="2">
        <f>(Table2[[#This Row],[Close Price]]-Table2[[#This Row],[200D EMA]])/Table2[[#This Row],[200D EMA]]</f>
        <v>0.12352777209099562</v>
      </c>
      <c r="V349">
        <v>0.76837418766070698</v>
      </c>
      <c r="W349">
        <v>362.05</v>
      </c>
      <c r="X349">
        <v>375.95</v>
      </c>
      <c r="Y349">
        <v>362.05</v>
      </c>
      <c r="Z349">
        <v>375.95</v>
      </c>
      <c r="AA349">
        <v>295.5</v>
      </c>
      <c r="AB349">
        <v>384</v>
      </c>
      <c r="AC349" s="2">
        <f>(Table2[[#This Row],[Close Price]]/Table2[[#This Row],[Day Low]])-1</f>
        <v>4.8335865211988072E-3</v>
      </c>
      <c r="AD349" s="2">
        <f>(Table2[[#This Row],[Day High]]/Table2[[#This Row],[Close Price]])-1</f>
        <v>3.3397471137987855E-2</v>
      </c>
      <c r="AE349" s="2">
        <f>(Table2[[#This Row],[Close Price]]/Table2[[#This Row],[Current Week Low]])-1</f>
        <v>4.8335865211988072E-3</v>
      </c>
      <c r="AF349" s="2">
        <f>(Table2[[#This Row],[Current Week High]]/Table2[[#This Row],[Close Price]])-1</f>
        <v>3.3397471137987855E-2</v>
      </c>
      <c r="AG349" s="2">
        <f>(Table2[[#This Row],[Close Price]]/Table2[[#This Row],[Current Month Low]])-1</f>
        <v>0.23113367174280874</v>
      </c>
      <c r="AH349" s="2">
        <f>(Table2[[#This Row],[Current Month High]]/Table2[[#This Row],[Close Price]])-1</f>
        <v>5.5525013743815244E-2</v>
      </c>
      <c r="AI349">
        <v>13.517042330951</v>
      </c>
      <c r="AJ349">
        <v>68.309044644922494</v>
      </c>
      <c r="AK349" t="str">
        <f>IF(AND(Table2[[#This Row],[20D EMA]]&gt;Table2[[#This Row],[50D EMA]],Table2[[#This Row],[50D EMA]]&gt;Table2[[#This Row],[200D EMA]]),"Uptrend","Downtrend/NoTrend")</f>
        <v>Uptrend</v>
      </c>
      <c r="AL349">
        <v>-7.0000000000000007E-2</v>
      </c>
      <c r="AM349" t="s">
        <v>10438</v>
      </c>
      <c r="AN349">
        <v>9.5</v>
      </c>
      <c r="AO349" t="s">
        <v>10439</v>
      </c>
      <c r="AP349">
        <v>0.10788716780282601</v>
      </c>
      <c r="AQ349">
        <f>(Table2[[#This Row],[Sharpe Ratio]]-AVERAGE(Table2[Sharpe Ratio]))/_xlfn.STDEV.P(Table2[Sharpe Ratio])</f>
        <v>0.5025895540992521</v>
      </c>
      <c r="AR3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-13.324597908268867</v>
      </c>
      <c r="AS349">
        <f>_xlfn.RANK.AVG(Table2[[#This Row],[1Y Return vs Nifty Z-Score]],Table2[1Y Return vs Nifty Z-Score])</f>
        <v>337</v>
      </c>
      <c r="AT349">
        <f>_xlfn.RANK.AVG(Table2[[#This Row],[6M Return vs Nifty Z-Score]],Table2[6M Return vs Nifty Z-Score])</f>
        <v>525</v>
      </c>
      <c r="AU349">
        <f>_xlfn.RANK.AVG(Table2[[#This Row],[Sharpe Ratio Z-Score]],Table2[Sharpe Ratio Z-Score])</f>
        <v>215</v>
      </c>
      <c r="AV349">
        <f>(Table2[[#This Row],[Rank 1Y]]+Table2[[#This Row],[Rank 6M]]+Table2[[#This Row],[Rank Sharpe]])/3</f>
        <v>359</v>
      </c>
    </row>
    <row r="350" spans="1:48" x14ac:dyDescent="0.3">
      <c r="A350" t="s">
        <v>659</v>
      </c>
      <c r="B350" t="s">
        <v>660</v>
      </c>
      <c r="C350" t="s">
        <v>10406</v>
      </c>
      <c r="D350" t="s">
        <v>259</v>
      </c>
      <c r="E350">
        <v>29111.530526350001</v>
      </c>
      <c r="F350">
        <v>3777.15</v>
      </c>
      <c r="G350">
        <v>-9.9892616771125304</v>
      </c>
      <c r="H350">
        <f>(Table2[[#This Row],[1Y Return vs Nifty]]-AVERAGE(Table2[1Y Return vs Nifty]))/_xlfn.STDEV.P(Table2[1Y Return vs Nifty])</f>
        <v>-0.56128023236753133</v>
      </c>
      <c r="I350">
        <v>-0.18723961768247399</v>
      </c>
      <c r="J350">
        <f>(Table2[[#This Row],[1M Return vs Nifty]]-AVERAGE(Table2[1M Return vs Nifty]))/_xlfn.STDEV.P(Table2[1M Return vs Nifty])</f>
        <v>0.28743409984990298</v>
      </c>
      <c r="K350">
        <v>16.719405393350101</v>
      </c>
      <c r="L350">
        <f>(Table2[[#This Row],[6M Return vs Nifty]]-AVERAGE(Table2[6M Return vs Nifty]))/_xlfn.STDEV.P(Table2[6M Return vs Nifty])</f>
        <v>0.1048202084650898</v>
      </c>
      <c r="M350">
        <v>-6.8858571268102603E-2</v>
      </c>
      <c r="N350">
        <f>(Table2[[#This Row],[1W Return vs Nifty]]-AVERAGE(Table2[1W Return vs Nifty]))/_xlfn.STDEV.P(Table2[1W Return vs Nifty])</f>
        <v>0.55014661374530904</v>
      </c>
      <c r="O350">
        <v>3794.97</v>
      </c>
      <c r="P350">
        <v>3857.5301125328901</v>
      </c>
      <c r="Q350">
        <v>3617.7674314251199</v>
      </c>
      <c r="R350">
        <v>63.6705067526932</v>
      </c>
      <c r="S350" s="2">
        <f>(Table2[[#This Row],[Close Price]]-Table2[[#This Row],[20D EMA]])/Table2[[#This Row],[20D EMA]]</f>
        <v>-4.695689293986437E-3</v>
      </c>
      <c r="T350" s="2">
        <f>(Table2[[#This Row],[Close Price]]-Table2[[#This Row],[50D EMA]])/Table2[[#This Row],[50D EMA]]</f>
        <v>-2.083719638940465E-2</v>
      </c>
      <c r="U350" s="2">
        <f>(Table2[[#This Row],[Close Price]]-Table2[[#This Row],[200D EMA]])/Table2[[#This Row],[200D EMA]]</f>
        <v>4.405550428433589E-2</v>
      </c>
      <c r="V350">
        <v>0.56205414040227397</v>
      </c>
      <c r="W350">
        <v>3771</v>
      </c>
      <c r="X350">
        <v>3896.4</v>
      </c>
      <c r="Y350">
        <v>3771</v>
      </c>
      <c r="Z350">
        <v>3896.4</v>
      </c>
      <c r="AA350">
        <v>3650.1</v>
      </c>
      <c r="AB350">
        <v>3935.4</v>
      </c>
      <c r="AC350" s="2">
        <f>(Table2[[#This Row],[Close Price]]/Table2[[#This Row],[Day Low]])-1</f>
        <v>1.6308671439937417E-3</v>
      </c>
      <c r="AD350" s="2">
        <f>(Table2[[#This Row],[Day High]]/Table2[[#This Row],[Close Price]])-1</f>
        <v>3.1571422898216905E-2</v>
      </c>
      <c r="AE350" s="2">
        <f>(Table2[[#This Row],[Close Price]]/Table2[[#This Row],[Current Week Low]])-1</f>
        <v>1.6308671439937417E-3</v>
      </c>
      <c r="AF350" s="2">
        <f>(Table2[[#This Row],[Current Week High]]/Table2[[#This Row],[Close Price]])-1</f>
        <v>3.1571422898216905E-2</v>
      </c>
      <c r="AG350" s="2">
        <f>(Table2[[#This Row],[Close Price]]/Table2[[#This Row],[Current Month Low]])-1</f>
        <v>3.4807265554368527E-2</v>
      </c>
      <c r="AH350" s="2">
        <f>(Table2[[#This Row],[Current Month High]]/Table2[[#This Row],[Close Price]])-1</f>
        <v>4.1896668122791025E-2</v>
      </c>
      <c r="AI350">
        <v>27.553843506347299</v>
      </c>
      <c r="AJ350">
        <v>49.619726678550201</v>
      </c>
      <c r="AK350" t="str">
        <f>IF(AND(Table2[[#This Row],[20D EMA]]&gt;Table2[[#This Row],[50D EMA]],Table2[[#This Row],[50D EMA]]&gt;Table2[[#This Row],[200D EMA]]),"Uptrend","Downtrend/NoTrend")</f>
        <v>Downtrend/NoTrend</v>
      </c>
      <c r="AL350">
        <v>-0.18</v>
      </c>
      <c r="AM350" t="s">
        <v>10438</v>
      </c>
      <c r="AN350">
        <v>-0.74</v>
      </c>
      <c r="AO350" t="s">
        <v>10438</v>
      </c>
      <c r="AP350">
        <v>8.3571839201069004E-2</v>
      </c>
      <c r="AQ350">
        <f>(Table2[[#This Row],[Sharpe Ratio]]-AVERAGE(Table2[Sharpe Ratio]))/_xlfn.STDEV.P(Table2[Sharpe Ratio])</f>
        <v>0.22112020645306846</v>
      </c>
      <c r="AR3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0">
        <f>_xlfn.RANK.AVG(Table2[[#This Row],[1Y Return vs Nifty Z-Score]],Table2[1Y Return vs Nifty Z-Score])</f>
        <v>508</v>
      </c>
      <c r="AT350">
        <f>_xlfn.RANK.AVG(Table2[[#This Row],[6M Return vs Nifty Z-Score]],Table2[6M Return vs Nifty Z-Score])</f>
        <v>281</v>
      </c>
      <c r="AU350">
        <f>_xlfn.RANK.AVG(Table2[[#This Row],[Sharpe Ratio Z-Score]],Table2[Sharpe Ratio Z-Score])</f>
        <v>289</v>
      </c>
      <c r="AV350">
        <f>(Table2[[#This Row],[Rank 1Y]]+Table2[[#This Row],[Rank 6M]]+Table2[[#This Row],[Rank Sharpe]])/3</f>
        <v>359.33333333333331</v>
      </c>
    </row>
    <row r="351" spans="1:48" x14ac:dyDescent="0.3">
      <c r="A351" t="s">
        <v>1535</v>
      </c>
      <c r="B351" t="s">
        <v>1536</v>
      </c>
      <c r="C351" t="s">
        <v>10399</v>
      </c>
      <c r="D351" t="s">
        <v>54</v>
      </c>
      <c r="E351">
        <v>6676.5048694300003</v>
      </c>
      <c r="F351">
        <v>1683</v>
      </c>
      <c r="G351">
        <v>1.30083047681838</v>
      </c>
      <c r="H351">
        <f>(Table2[[#This Row],[1Y Return vs Nifty]]-AVERAGE(Table2[1Y Return vs Nifty]))/_xlfn.STDEV.P(Table2[1Y Return vs Nifty])</f>
        <v>-0.37672771994801396</v>
      </c>
      <c r="I351">
        <v>19.125393717180199</v>
      </c>
      <c r="J351">
        <f>(Table2[[#This Row],[1M Return vs Nifty]]-AVERAGE(Table2[1M Return vs Nifty]))/_xlfn.STDEV.P(Table2[1M Return vs Nifty])</f>
        <v>2.1525900082350407</v>
      </c>
      <c r="K351">
        <v>32.377877131579503</v>
      </c>
      <c r="L351">
        <f>(Table2[[#This Row],[6M Return vs Nifty]]-AVERAGE(Table2[6M Return vs Nifty]))/_xlfn.STDEV.P(Table2[6M Return vs Nifty])</f>
        <v>0.5769979759140309</v>
      </c>
      <c r="M351">
        <v>4.33930065839255</v>
      </c>
      <c r="N351">
        <f>(Table2[[#This Row],[1W Return vs Nifty]]-AVERAGE(Table2[1W Return vs Nifty]))/_xlfn.STDEV.P(Table2[1W Return vs Nifty])</f>
        <v>1.393569487764837</v>
      </c>
      <c r="O351">
        <v>1604.29</v>
      </c>
      <c r="P351">
        <v>1397.36240145533</v>
      </c>
      <c r="Q351">
        <v>1267.0124339506799</v>
      </c>
      <c r="R351">
        <v>77.151616907489597</v>
      </c>
      <c r="S351" s="2">
        <f>(Table2[[#This Row],[Close Price]]-Table2[[#This Row],[20D EMA]])/Table2[[#This Row],[20D EMA]]</f>
        <v>4.906220197096537E-2</v>
      </c>
      <c r="T351" s="2">
        <f>(Table2[[#This Row],[Close Price]]-Table2[[#This Row],[50D EMA]])/Table2[[#This Row],[50D EMA]]</f>
        <v>0.2044119680386299</v>
      </c>
      <c r="U351" s="2">
        <f>(Table2[[#This Row],[Close Price]]-Table2[[#This Row],[200D EMA]])/Table2[[#This Row],[200D EMA]]</f>
        <v>0.32832161303439344</v>
      </c>
      <c r="V351">
        <v>1.81246072223277</v>
      </c>
      <c r="W351">
        <v>1717.95</v>
      </c>
      <c r="X351">
        <v>1649</v>
      </c>
      <c r="Y351">
        <v>1721.95</v>
      </c>
      <c r="Z351">
        <v>1649</v>
      </c>
      <c r="AA351">
        <v>1721.95</v>
      </c>
      <c r="AB351">
        <v>1352.05</v>
      </c>
      <c r="AC351" s="2">
        <f>(Table2[[#This Row],[Close Price]]/Table2[[#This Row],[Day Low]])-1</f>
        <v>-2.0344014668645771E-2</v>
      </c>
      <c r="AD351" s="2">
        <f>(Table2[[#This Row],[Day High]]/Table2[[#This Row],[Close Price]])-1</f>
        <v>-2.0202020202020221E-2</v>
      </c>
      <c r="AE351" s="2">
        <f>(Table2[[#This Row],[Close Price]]/Table2[[#This Row],[Current Week Low]])-1</f>
        <v>-2.2619704404889807E-2</v>
      </c>
      <c r="AF351" s="2">
        <f>(Table2[[#This Row],[Current Week High]]/Table2[[#This Row],[Close Price]])-1</f>
        <v>-2.0202020202020221E-2</v>
      </c>
      <c r="AG351" s="2">
        <f>(Table2[[#This Row],[Close Price]]/Table2[[#This Row],[Current Month Low]])-1</f>
        <v>-2.2619704404889807E-2</v>
      </c>
      <c r="AH351" s="2">
        <f>(Table2[[#This Row],[Current Month High]]/Table2[[#This Row],[Close Price]])-1</f>
        <v>-0.1966428995840761</v>
      </c>
      <c r="AI351">
        <v>2.3143196672608499</v>
      </c>
      <c r="AJ351">
        <v>67.554382995669201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0.06</v>
      </c>
      <c r="AM351" t="s">
        <v>10439</v>
      </c>
      <c r="AN351">
        <v>16.27</v>
      </c>
      <c r="AO351" t="s">
        <v>10439</v>
      </c>
      <c r="AP351">
        <v>1.2098175768301E-2</v>
      </c>
      <c r="AQ351">
        <f>(Table2[[#This Row],[Sharpe Ratio]]-AVERAGE(Table2[Sharpe Ratio]))/_xlfn.STDEV.P(Table2[Sharpe Ratio])</f>
        <v>-0.60624452917507432</v>
      </c>
      <c r="AR3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3.1401852227908202</v>
      </c>
      <c r="AS351">
        <f>_xlfn.RANK.AVG(Table2[[#This Row],[1Y Return vs Nifty Z-Score]],Table2[1Y Return vs Nifty Z-Score])</f>
        <v>425</v>
      </c>
      <c r="AT351">
        <f>_xlfn.RANK.AVG(Table2[[#This Row],[6M Return vs Nifty Z-Score]],Table2[6M Return vs Nifty Z-Score])</f>
        <v>159</v>
      </c>
      <c r="AU351">
        <f>_xlfn.RANK.AVG(Table2[[#This Row],[Sharpe Ratio Z-Score]],Table2[Sharpe Ratio Z-Score])</f>
        <v>498</v>
      </c>
      <c r="AV351">
        <f>(Table2[[#This Row],[Rank 1Y]]+Table2[[#This Row],[Rank 6M]]+Table2[[#This Row],[Rank Sharpe]])/3</f>
        <v>360.66666666666669</v>
      </c>
    </row>
    <row r="352" spans="1:48" x14ac:dyDescent="0.3">
      <c r="A352" t="s">
        <v>655</v>
      </c>
      <c r="B352" t="s">
        <v>656</v>
      </c>
      <c r="C352" t="s">
        <v>10397</v>
      </c>
      <c r="D352" t="s">
        <v>180</v>
      </c>
      <c r="E352">
        <v>29216.231414369999</v>
      </c>
      <c r="F352">
        <v>8817.15</v>
      </c>
      <c r="G352">
        <v>15.113536955035601</v>
      </c>
      <c r="H352">
        <f>(Table2[[#This Row],[1Y Return vs Nifty]]-AVERAGE(Table2[1Y Return vs Nifty]))/_xlfn.STDEV.P(Table2[1Y Return vs Nifty])</f>
        <v>-0.15093951121485688</v>
      </c>
      <c r="I352">
        <v>2.39849964263539</v>
      </c>
      <c r="J352">
        <f>(Table2[[#This Row],[1M Return vs Nifty]]-AVERAGE(Table2[1M Return vs Nifty]))/_xlfn.STDEV.P(Table2[1M Return vs Nifty])</f>
        <v>0.53715700274472833</v>
      </c>
      <c r="K352">
        <v>16.371852308610201</v>
      </c>
      <c r="L352">
        <f>(Table2[[#This Row],[6M Return vs Nifty]]-AVERAGE(Table2[6M Return vs Nifty]))/_xlfn.STDEV.P(Table2[6M Return vs Nifty])</f>
        <v>9.4339821721994066E-2</v>
      </c>
      <c r="M352">
        <v>-0.99010310247852695</v>
      </c>
      <c r="N352">
        <f>(Table2[[#This Row],[1W Return vs Nifty]]-AVERAGE(Table2[1W Return vs Nifty]))/_xlfn.STDEV.P(Table2[1W Return vs Nifty])</f>
        <v>0.37388285608424943</v>
      </c>
      <c r="O352">
        <v>8824.7199999999993</v>
      </c>
      <c r="P352">
        <v>8408.0787814488194</v>
      </c>
      <c r="Q352">
        <v>7303.5881760337898</v>
      </c>
      <c r="R352">
        <v>58.189777113502501</v>
      </c>
      <c r="S352" s="2">
        <f>(Table2[[#This Row],[Close Price]]-Table2[[#This Row],[20D EMA]])/Table2[[#This Row],[20D EMA]]</f>
        <v>-8.5781758514714458E-4</v>
      </c>
      <c r="T352" s="2">
        <f>(Table2[[#This Row],[Close Price]]-Table2[[#This Row],[50D EMA]])/Table2[[#This Row],[50D EMA]]</f>
        <v>4.8652162900011744E-2</v>
      </c>
      <c r="U352" s="2">
        <f>(Table2[[#This Row],[Close Price]]-Table2[[#This Row],[200D EMA]])/Table2[[#This Row],[200D EMA]]</f>
        <v>0.20723537355691227</v>
      </c>
      <c r="V352">
        <v>1.83797293927381</v>
      </c>
      <c r="W352">
        <v>8780</v>
      </c>
      <c r="X352">
        <v>8946.4</v>
      </c>
      <c r="Y352">
        <v>8780</v>
      </c>
      <c r="Z352">
        <v>8946.4</v>
      </c>
      <c r="AA352">
        <v>8513.75</v>
      </c>
      <c r="AB352">
        <v>9560</v>
      </c>
      <c r="AC352" s="2">
        <f>(Table2[[#This Row],[Close Price]]/Table2[[#This Row],[Day Low]])-1</f>
        <v>4.2312072892938257E-3</v>
      </c>
      <c r="AD352" s="2">
        <f>(Table2[[#This Row],[Day High]]/Table2[[#This Row],[Close Price]])-1</f>
        <v>1.4658931740981984E-2</v>
      </c>
      <c r="AE352" s="2">
        <f>(Table2[[#This Row],[Close Price]]/Table2[[#This Row],[Current Week Low]])-1</f>
        <v>4.2312072892938257E-3</v>
      </c>
      <c r="AF352" s="2">
        <f>(Table2[[#This Row],[Current Week High]]/Table2[[#This Row],[Close Price]])-1</f>
        <v>1.4658931740981984E-2</v>
      </c>
      <c r="AG352" s="2">
        <f>(Table2[[#This Row],[Close Price]]/Table2[[#This Row],[Current Month Low]])-1</f>
        <v>3.5636470415504329E-2</v>
      </c>
      <c r="AH352" s="2">
        <f>(Table2[[#This Row],[Current Month High]]/Table2[[#This Row],[Close Price]])-1</f>
        <v>8.4250579835888129E-2</v>
      </c>
      <c r="AI352">
        <v>8.4250579835888093</v>
      </c>
      <c r="AJ352">
        <v>48.036870073286799</v>
      </c>
      <c r="AK352" t="str">
        <f>IF(AND(Table2[[#This Row],[20D EMA]]&gt;Table2[[#This Row],[50D EMA]],Table2[[#This Row],[50D EMA]]&gt;Table2[[#This Row],[200D EMA]]),"Uptrend","Downtrend/NoTrend")</f>
        <v>Uptrend</v>
      </c>
      <c r="AL352">
        <v>0.05</v>
      </c>
      <c r="AM352" t="s">
        <v>10439</v>
      </c>
      <c r="AN352">
        <v>-3.25</v>
      </c>
      <c r="AO352" t="s">
        <v>10438</v>
      </c>
      <c r="AP352">
        <v>2.6841640110092001E-2</v>
      </c>
      <c r="AQ352">
        <f>(Table2[[#This Row],[Sharpe Ratio]]-AVERAGE(Table2[Sharpe Ratio]))/_xlfn.STDEV.P(Table2[Sharpe Ratio])</f>
        <v>-0.43557715476711251</v>
      </c>
      <c r="AR3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0.41886301456900243</v>
      </c>
      <c r="AS352">
        <f>_xlfn.RANK.AVG(Table2[[#This Row],[1Y Return vs Nifty Z-Score]],Table2[1Y Return vs Nifty Z-Score])</f>
        <v>342</v>
      </c>
      <c r="AT352">
        <f>_xlfn.RANK.AVG(Table2[[#This Row],[6M Return vs Nifty Z-Score]],Table2[6M Return vs Nifty Z-Score])</f>
        <v>287</v>
      </c>
      <c r="AU352">
        <f>_xlfn.RANK.AVG(Table2[[#This Row],[Sharpe Ratio Z-Score]],Table2[Sharpe Ratio Z-Score])</f>
        <v>455</v>
      </c>
      <c r="AV352">
        <f>(Table2[[#This Row],[Rank 1Y]]+Table2[[#This Row],[Rank 6M]]+Table2[[#This Row],[Rank Sharpe]])/3</f>
        <v>361.33333333333331</v>
      </c>
    </row>
    <row r="353" spans="1:48" x14ac:dyDescent="0.3">
      <c r="A353" t="s">
        <v>1110</v>
      </c>
      <c r="B353" t="s">
        <v>1111</v>
      </c>
      <c r="C353" t="s">
        <v>10398</v>
      </c>
      <c r="D353" t="s">
        <v>46</v>
      </c>
      <c r="E353">
        <v>11901.809290648</v>
      </c>
      <c r="F353">
        <v>219.38</v>
      </c>
      <c r="G353">
        <v>21.0354118311758</v>
      </c>
      <c r="H353">
        <f>(Table2[[#This Row],[1Y Return vs Nifty]]-AVERAGE(Table2[1Y Return vs Nifty]))/_xlfn.STDEV.P(Table2[1Y Return vs Nifty])</f>
        <v>-5.4138097043478814E-2</v>
      </c>
      <c r="I353">
        <v>-6.6847769062923801</v>
      </c>
      <c r="J353">
        <f>(Table2[[#This Row],[1M Return vs Nifty]]-AVERAGE(Table2[1M Return vs Nifty]))/_xlfn.STDEV.P(Table2[1M Return vs Nifty])</f>
        <v>-0.34007846426670291</v>
      </c>
      <c r="K353">
        <v>-11.022469381380899</v>
      </c>
      <c r="L353">
        <f>(Table2[[#This Row],[6M Return vs Nifty]]-AVERAGE(Table2[6M Return vs Nifty]))/_xlfn.STDEV.P(Table2[6M Return vs Nifty])</f>
        <v>-0.73172991692165334</v>
      </c>
      <c r="M353">
        <v>-7.5208937595340499</v>
      </c>
      <c r="N353">
        <f>(Table2[[#This Row],[1W Return vs Nifty]]-AVERAGE(Table2[1W Return vs Nifty]))/_xlfn.STDEV.P(Table2[1W Return vs Nifty])</f>
        <v>-0.87566779275147388</v>
      </c>
      <c r="O353">
        <v>217.03</v>
      </c>
      <c r="P353">
        <v>227.08461301142799</v>
      </c>
      <c r="Q353">
        <v>216.54969041155601</v>
      </c>
      <c r="R353">
        <v>46.222129525776303</v>
      </c>
      <c r="S353" s="2">
        <f>(Table2[[#This Row],[Close Price]]-Table2[[#This Row],[20D EMA]])/Table2[[#This Row],[20D EMA]]</f>
        <v>1.0827996129567315E-2</v>
      </c>
      <c r="T353" s="2">
        <f>(Table2[[#This Row],[Close Price]]-Table2[[#This Row],[50D EMA]])/Table2[[#This Row],[50D EMA]]</f>
        <v>-3.3928379863589708E-2</v>
      </c>
      <c r="U353" s="2">
        <f>(Table2[[#This Row],[Close Price]]-Table2[[#This Row],[200D EMA]])/Table2[[#This Row],[200D EMA]]</f>
        <v>1.3070023711716856E-2</v>
      </c>
      <c r="V353">
        <v>0.94481617032138598</v>
      </c>
      <c r="W353">
        <v>210</v>
      </c>
      <c r="X353">
        <v>221.17</v>
      </c>
      <c r="Y353">
        <v>210</v>
      </c>
      <c r="Z353">
        <v>221.17</v>
      </c>
      <c r="AA353">
        <v>202.32</v>
      </c>
      <c r="AB353">
        <v>228.7</v>
      </c>
      <c r="AC353" s="2">
        <f>(Table2[[#This Row],[Close Price]]/Table2[[#This Row],[Day Low]])-1</f>
        <v>4.4666666666666632E-2</v>
      </c>
      <c r="AD353" s="2">
        <f>(Table2[[#This Row],[Day High]]/Table2[[#This Row],[Close Price]])-1</f>
        <v>8.1593581912662305E-3</v>
      </c>
      <c r="AE353" s="2">
        <f>(Table2[[#This Row],[Close Price]]/Table2[[#This Row],[Current Week Low]])-1</f>
        <v>4.4666666666666632E-2</v>
      </c>
      <c r="AF353" s="2">
        <f>(Table2[[#This Row],[Current Week High]]/Table2[[#This Row],[Close Price]])-1</f>
        <v>8.1593581912662305E-3</v>
      </c>
      <c r="AG353" s="2">
        <f>(Table2[[#This Row],[Close Price]]/Table2[[#This Row],[Current Month Low]])-1</f>
        <v>8.4321866350336006E-2</v>
      </c>
      <c r="AH353" s="2">
        <f>(Table2[[#This Row],[Current Month High]]/Table2[[#This Row],[Close Price]])-1</f>
        <v>4.2483362202570873E-2</v>
      </c>
      <c r="AI353">
        <v>38.526757224906497</v>
      </c>
      <c r="AJ353">
        <v>88.389866895663303</v>
      </c>
      <c r="AK353" t="str">
        <f>IF(AND(Table2[[#This Row],[20D EMA]]&gt;Table2[[#This Row],[50D EMA]],Table2[[#This Row],[50D EMA]]&gt;Table2[[#This Row],[200D EMA]]),"Uptrend","Downtrend/NoTrend")</f>
        <v>Downtrend/NoTrend</v>
      </c>
      <c r="AL353">
        <v>-0.22</v>
      </c>
      <c r="AM353" t="s">
        <v>10438</v>
      </c>
      <c r="AN353">
        <v>1.08</v>
      </c>
      <c r="AO353" t="s">
        <v>10439</v>
      </c>
      <c r="AP353">
        <v>0.112461412667043</v>
      </c>
      <c r="AQ353">
        <f>(Table2[[#This Row],[Sharpe Ratio]]-AVERAGE(Table2[Sharpe Ratio]))/_xlfn.STDEV.P(Table2[Sharpe Ratio])</f>
        <v>0.555540091556189</v>
      </c>
      <c r="AR3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3">
        <f>_xlfn.RANK.AVG(Table2[[#This Row],[1Y Return vs Nifty Z-Score]],Table2[1Y Return vs Nifty Z-Score])</f>
        <v>309</v>
      </c>
      <c r="AT353">
        <f>_xlfn.RANK.AVG(Table2[[#This Row],[6M Return vs Nifty Z-Score]],Table2[6M Return vs Nifty Z-Score])</f>
        <v>572</v>
      </c>
      <c r="AU353">
        <f>_xlfn.RANK.AVG(Table2[[#This Row],[Sharpe Ratio Z-Score]],Table2[Sharpe Ratio Z-Score])</f>
        <v>203</v>
      </c>
      <c r="AV353">
        <f>(Table2[[#This Row],[Rank 1Y]]+Table2[[#This Row],[Rank 6M]]+Table2[[#This Row],[Rank Sharpe]])/3</f>
        <v>361.33333333333331</v>
      </c>
    </row>
    <row r="354" spans="1:48" x14ac:dyDescent="0.3">
      <c r="A354" t="s">
        <v>1283</v>
      </c>
      <c r="B354" t="s">
        <v>1284</v>
      </c>
      <c r="C354" t="s">
        <v>10397</v>
      </c>
      <c r="D354" t="s">
        <v>390</v>
      </c>
      <c r="E354">
        <v>9159.1124767500005</v>
      </c>
      <c r="F354">
        <v>672.8</v>
      </c>
      <c r="G354">
        <v>23.970239382323001</v>
      </c>
      <c r="H354">
        <f>(Table2[[#This Row],[1Y Return vs Nifty]]-AVERAGE(Table2[1Y Return vs Nifty]))/_xlfn.STDEV.P(Table2[1Y Return vs Nifty])</f>
        <v>-6.1641929603616164E-3</v>
      </c>
      <c r="I354">
        <v>-8.9374758004720896</v>
      </c>
      <c r="J354">
        <f>(Table2[[#This Row],[1M Return vs Nifty]]-AVERAGE(Table2[1M Return vs Nifty]))/_xlfn.STDEV.P(Table2[1M Return vs Nifty])</f>
        <v>-0.55763733257013959</v>
      </c>
      <c r="K354">
        <v>18.847169111475001</v>
      </c>
      <c r="L354">
        <f>(Table2[[#This Row],[6M Return vs Nifty]]-AVERAGE(Table2[6M Return vs Nifty]))/_xlfn.STDEV.P(Table2[6M Return vs Nifty])</f>
        <v>0.16898245487577807</v>
      </c>
      <c r="M354">
        <v>-3.0357026283713102</v>
      </c>
      <c r="N354">
        <f>(Table2[[#This Row],[1W Return vs Nifty]]-AVERAGE(Table2[1W Return vs Nifty]))/_xlfn.STDEV.P(Table2[1W Return vs Nifty])</f>
        <v>-1.7506234312626275E-2</v>
      </c>
      <c r="O354">
        <v>678.59</v>
      </c>
      <c r="P354">
        <v>666.04199049937597</v>
      </c>
      <c r="Q354">
        <v>574.86781339248603</v>
      </c>
      <c r="R354">
        <v>43.469059895639802</v>
      </c>
      <c r="S354" s="2">
        <f>(Table2[[#This Row],[Close Price]]-Table2[[#This Row],[20D EMA]])/Table2[[#This Row],[20D EMA]]</f>
        <v>-8.532398060684768E-3</v>
      </c>
      <c r="T354" s="2">
        <f>(Table2[[#This Row],[Close Price]]-Table2[[#This Row],[50D EMA]])/Table2[[#This Row],[50D EMA]]</f>
        <v>1.0146521686353521E-2</v>
      </c>
      <c r="U354" s="2">
        <f>(Table2[[#This Row],[Close Price]]-Table2[[#This Row],[200D EMA]])/Table2[[#This Row],[200D EMA]]</f>
        <v>0.1703560093747179</v>
      </c>
      <c r="V354">
        <v>0.23066672248727699</v>
      </c>
      <c r="W354">
        <v>668.6</v>
      </c>
      <c r="X354">
        <v>679.6</v>
      </c>
      <c r="Y354">
        <v>668.6</v>
      </c>
      <c r="Z354">
        <v>679.6</v>
      </c>
      <c r="AA354">
        <v>646.79999999999995</v>
      </c>
      <c r="AB354">
        <v>705</v>
      </c>
      <c r="AC354" s="2">
        <f>(Table2[[#This Row],[Close Price]]/Table2[[#This Row],[Day Low]])-1</f>
        <v>6.2817828297934142E-3</v>
      </c>
      <c r="AD354" s="2">
        <f>(Table2[[#This Row],[Day High]]/Table2[[#This Row],[Close Price]])-1</f>
        <v>1.0107015457788471E-2</v>
      </c>
      <c r="AE354" s="2">
        <f>(Table2[[#This Row],[Close Price]]/Table2[[#This Row],[Current Week Low]])-1</f>
        <v>6.2817828297934142E-3</v>
      </c>
      <c r="AF354" s="2">
        <f>(Table2[[#This Row],[Current Week High]]/Table2[[#This Row],[Close Price]])-1</f>
        <v>1.0107015457788471E-2</v>
      </c>
      <c r="AG354" s="2">
        <f>(Table2[[#This Row],[Close Price]]/Table2[[#This Row],[Current Month Low]])-1</f>
        <v>4.0197897340754407E-2</v>
      </c>
      <c r="AH354" s="2">
        <f>(Table2[[#This Row],[Current Month High]]/Table2[[#This Row],[Close Price]])-1</f>
        <v>4.7859690844233027E-2</v>
      </c>
      <c r="AI354">
        <v>17.865636147443499</v>
      </c>
      <c r="AJ354">
        <v>74.345685410728095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-0.05</v>
      </c>
      <c r="AM354" t="s">
        <v>10438</v>
      </c>
      <c r="AN354">
        <v>-0.05</v>
      </c>
      <c r="AO354" t="s">
        <v>10438</v>
      </c>
      <c r="AP354">
        <v>2.2605951011479999E-3</v>
      </c>
      <c r="AQ354">
        <f>(Table2[[#This Row],[Sharpe Ratio]]-AVERAGE(Table2[Sharpe Ratio]))/_xlfn.STDEV.P(Table2[Sharpe Ratio])</f>
        <v>-0.7201223820370003</v>
      </c>
      <c r="AR3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-1.1324476870043496</v>
      </c>
      <c r="AS354">
        <f>_xlfn.RANK.AVG(Table2[[#This Row],[1Y Return vs Nifty Z-Score]],Table2[1Y Return vs Nifty Z-Score])</f>
        <v>298</v>
      </c>
      <c r="AT354">
        <f>_xlfn.RANK.AVG(Table2[[#This Row],[6M Return vs Nifty Z-Score]],Table2[6M Return vs Nifty Z-Score])</f>
        <v>261</v>
      </c>
      <c r="AU354">
        <f>_xlfn.RANK.AVG(Table2[[#This Row],[Sharpe Ratio Z-Score]],Table2[Sharpe Ratio Z-Score])</f>
        <v>525</v>
      </c>
      <c r="AV354">
        <f>(Table2[[#This Row],[Rank 1Y]]+Table2[[#This Row],[Rank 6M]]+Table2[[#This Row],[Rank Sharpe]])/3</f>
        <v>361.33333333333331</v>
      </c>
    </row>
    <row r="355" spans="1:48" x14ac:dyDescent="0.3">
      <c r="A355" t="s">
        <v>152</v>
      </c>
      <c r="B355" t="s">
        <v>153</v>
      </c>
      <c r="C355" t="s">
        <v>10395</v>
      </c>
      <c r="D355" t="s">
        <v>43</v>
      </c>
      <c r="E355">
        <v>187384.82749684999</v>
      </c>
      <c r="F355">
        <v>1920.15</v>
      </c>
      <c r="G355">
        <v>16.528881035465702</v>
      </c>
      <c r="H355">
        <f>(Table2[[#This Row],[1Y Return vs Nifty]]-AVERAGE(Table2[1Y Return vs Nifty]))/_xlfn.STDEV.P(Table2[1Y Return vs Nifty])</f>
        <v>-0.12780371192994833</v>
      </c>
      <c r="I355">
        <v>0.18960695365470201</v>
      </c>
      <c r="J355">
        <f>(Table2[[#This Row],[1M Return vs Nifty]]-AVERAGE(Table2[1M Return vs Nifty]))/_xlfn.STDEV.P(Table2[1M Return vs Nifty])</f>
        <v>0.32382880568297018</v>
      </c>
      <c r="K355">
        <v>11.7927132848942</v>
      </c>
      <c r="L355">
        <f>(Table2[[#This Row],[6M Return vs Nifty]]-AVERAGE(Table2[6M Return vs Nifty]))/_xlfn.STDEV.P(Table2[6M Return vs Nifty])</f>
        <v>-4.3743107263835214E-2</v>
      </c>
      <c r="M355">
        <v>-0.60156859446302602</v>
      </c>
      <c r="N355">
        <f>(Table2[[#This Row],[1W Return vs Nifty]]-AVERAGE(Table2[1W Return vs Nifty]))/_xlfn.STDEV.P(Table2[1W Return vs Nifty])</f>
        <v>0.44822202450658061</v>
      </c>
      <c r="O355">
        <v>1846.75</v>
      </c>
      <c r="P355">
        <v>1765.9111650280099</v>
      </c>
      <c r="Q355">
        <v>1562.97547444576</v>
      </c>
      <c r="R355">
        <v>58.816485225354498</v>
      </c>
      <c r="S355" s="2">
        <f>(Table2[[#This Row],[Close Price]]-Table2[[#This Row],[20D EMA]])/Table2[[#This Row],[20D EMA]]</f>
        <v>3.9745498849329951E-2</v>
      </c>
      <c r="T355" s="2">
        <f>(Table2[[#This Row],[Close Price]]-Table2[[#This Row],[50D EMA]])/Table2[[#This Row],[50D EMA]]</f>
        <v>8.7342352223897815E-2</v>
      </c>
      <c r="U355" s="2">
        <f>(Table2[[#This Row],[Close Price]]-Table2[[#This Row],[200D EMA]])/Table2[[#This Row],[200D EMA]]</f>
        <v>0.22852215622954428</v>
      </c>
      <c r="V355">
        <v>0.85610454844954897</v>
      </c>
      <c r="W355">
        <v>1880</v>
      </c>
      <c r="X355">
        <v>1925</v>
      </c>
      <c r="Y355">
        <v>1880</v>
      </c>
      <c r="Z355">
        <v>1925</v>
      </c>
      <c r="AA355">
        <v>1808.45</v>
      </c>
      <c r="AB355">
        <v>1936</v>
      </c>
      <c r="AC355" s="2">
        <f>(Table2[[#This Row],[Close Price]]/Table2[[#This Row],[Day Low]])-1</f>
        <v>2.1356382978723554E-2</v>
      </c>
      <c r="AD355" s="2">
        <f>(Table2[[#This Row],[Day High]]/Table2[[#This Row],[Close Price]])-1</f>
        <v>2.5258443350779647E-3</v>
      </c>
      <c r="AE355" s="2">
        <f>(Table2[[#This Row],[Close Price]]/Table2[[#This Row],[Current Week Low]])-1</f>
        <v>2.1356382978723554E-2</v>
      </c>
      <c r="AF355" s="2">
        <f>(Table2[[#This Row],[Current Week High]]/Table2[[#This Row],[Close Price]])-1</f>
        <v>2.5258443350779647E-3</v>
      </c>
      <c r="AG355" s="2">
        <f>(Table2[[#This Row],[Close Price]]/Table2[[#This Row],[Current Month Low]])-1</f>
        <v>6.1765600376012531E-2</v>
      </c>
      <c r="AH355" s="2">
        <f>(Table2[[#This Row],[Current Month High]]/Table2[[#This Row],[Close Price]])-1</f>
        <v>8.2545634455641892E-3</v>
      </c>
      <c r="AI355">
        <v>0.82545634455641803</v>
      </c>
      <c r="AJ355">
        <v>51.868549056827597</v>
      </c>
      <c r="AK355" t="str">
        <f>IF(AND(Table2[[#This Row],[20D EMA]]&gt;Table2[[#This Row],[50D EMA]],Table2[[#This Row],[50D EMA]]&gt;Table2[[#This Row],[200D EMA]]),"Uptrend","Downtrend/NoTrend")</f>
        <v>Uptrend</v>
      </c>
      <c r="AL355">
        <v>0.22</v>
      </c>
      <c r="AM355" t="s">
        <v>10439</v>
      </c>
      <c r="AN355">
        <v>0.64</v>
      </c>
      <c r="AO355" t="s">
        <v>10439</v>
      </c>
      <c r="AP355">
        <v>3.5470906622908999E-2</v>
      </c>
      <c r="AQ355">
        <f>(Table2[[#This Row],[Sharpe Ratio]]-AVERAGE(Table2[Sharpe Ratio]))/_xlfn.STDEV.P(Table2[Sharpe Ratio])</f>
        <v>-0.33568650324401739</v>
      </c>
      <c r="AR3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0.26481750775174984</v>
      </c>
      <c r="AS355">
        <f>_xlfn.RANK.AVG(Table2[[#This Row],[1Y Return vs Nifty Z-Score]],Table2[1Y Return vs Nifty Z-Score])</f>
        <v>333</v>
      </c>
      <c r="AT355">
        <f>_xlfn.RANK.AVG(Table2[[#This Row],[6M Return vs Nifty Z-Score]],Table2[6M Return vs Nifty Z-Score])</f>
        <v>330</v>
      </c>
      <c r="AU355">
        <f>_xlfn.RANK.AVG(Table2[[#This Row],[Sharpe Ratio Z-Score]],Table2[Sharpe Ratio Z-Score])</f>
        <v>423</v>
      </c>
      <c r="AV355">
        <f>(Table2[[#This Row],[Rank 1Y]]+Table2[[#This Row],[Rank 6M]]+Table2[[#This Row],[Rank Sharpe]])/3</f>
        <v>362</v>
      </c>
    </row>
    <row r="356" spans="1:48" x14ac:dyDescent="0.3">
      <c r="A356" t="s">
        <v>1858</v>
      </c>
      <c r="B356" t="s">
        <v>1859</v>
      </c>
      <c r="C356" t="s">
        <v>10406</v>
      </c>
      <c r="D356" t="s">
        <v>259</v>
      </c>
      <c r="E356">
        <v>4099.3478059379904</v>
      </c>
      <c r="F356">
        <v>181.7</v>
      </c>
      <c r="G356">
        <v>-1.21718763227381</v>
      </c>
      <c r="H356">
        <f>(Table2[[#This Row],[1Y Return vs Nifty]]-AVERAGE(Table2[1Y Return vs Nifty]))/_xlfn.STDEV.P(Table2[1Y Return vs Nifty])</f>
        <v>-0.41788828462852523</v>
      </c>
      <c r="I356">
        <v>-2.864276543566</v>
      </c>
      <c r="J356">
        <f>(Table2[[#This Row],[1M Return vs Nifty]]-AVERAGE(Table2[1M Return vs Nifty]))/_xlfn.STDEV.P(Table2[1M Return vs Nifty])</f>
        <v>2.8893943637055327E-2</v>
      </c>
      <c r="K356">
        <v>28.848894559842101</v>
      </c>
      <c r="L356">
        <f>(Table2[[#This Row],[6M Return vs Nifty]]-AVERAGE(Table2[6M Return vs Nifty]))/_xlfn.STDEV.P(Table2[6M Return vs Nifty])</f>
        <v>0.47058228350511078</v>
      </c>
      <c r="M356">
        <v>-5.2497420775808097</v>
      </c>
      <c r="N356">
        <f>(Table2[[#This Row],[1W Return vs Nifty]]-AVERAGE(Table2[1W Return vs Nifty]))/_xlfn.STDEV.P(Table2[1W Return vs Nifty])</f>
        <v>-0.44112330850543896</v>
      </c>
      <c r="O356">
        <v>179.93</v>
      </c>
      <c r="P356">
        <v>168.04338629189601</v>
      </c>
      <c r="Q356">
        <v>151.84174570631001</v>
      </c>
      <c r="R356">
        <v>48.670680359728401</v>
      </c>
      <c r="S356" s="2">
        <f>(Table2[[#This Row],[Close Price]]-Table2[[#This Row],[20D EMA]])/Table2[[#This Row],[20D EMA]]</f>
        <v>9.8371588951257811E-3</v>
      </c>
      <c r="T356" s="2">
        <f>(Table2[[#This Row],[Close Price]]-Table2[[#This Row],[50D EMA]])/Table2[[#This Row],[50D EMA]]</f>
        <v>8.1268379609906571E-2</v>
      </c>
      <c r="U356" s="2">
        <f>(Table2[[#This Row],[Close Price]]-Table2[[#This Row],[200D EMA]])/Table2[[#This Row],[200D EMA]]</f>
        <v>0.19664061523266047</v>
      </c>
      <c r="V356">
        <v>1.32717976008993</v>
      </c>
      <c r="W356">
        <v>181.99</v>
      </c>
      <c r="X356">
        <v>175</v>
      </c>
      <c r="Y356">
        <v>183.2</v>
      </c>
      <c r="Z356">
        <v>175</v>
      </c>
      <c r="AA356">
        <v>183.2</v>
      </c>
      <c r="AB356">
        <v>161.05000000000001</v>
      </c>
      <c r="AC356" s="2">
        <f>(Table2[[#This Row],[Close Price]]/Table2[[#This Row],[Day Low]])-1</f>
        <v>-1.5934941480302278E-3</v>
      </c>
      <c r="AD356" s="2">
        <f>(Table2[[#This Row],[Day High]]/Table2[[#This Row],[Close Price]])-1</f>
        <v>-3.6873968079251473E-2</v>
      </c>
      <c r="AE356" s="2">
        <f>(Table2[[#This Row],[Close Price]]/Table2[[#This Row],[Current Week Low]])-1</f>
        <v>-8.1877729257642251E-3</v>
      </c>
      <c r="AF356" s="2">
        <f>(Table2[[#This Row],[Current Week High]]/Table2[[#This Row],[Close Price]])-1</f>
        <v>-3.6873968079251473E-2</v>
      </c>
      <c r="AG356" s="2">
        <f>(Table2[[#This Row],[Close Price]]/Table2[[#This Row],[Current Month Low]])-1</f>
        <v>-8.1877729257642251E-3</v>
      </c>
      <c r="AH356" s="2">
        <f>(Table2[[#This Row],[Current Month High]]/Table2[[#This Row],[Close Price]])-1</f>
        <v>-0.11364887176664817</v>
      </c>
      <c r="AI356">
        <v>6.0539350577875499</v>
      </c>
      <c r="AJ356">
        <v>62.159750111557301</v>
      </c>
      <c r="AK356" t="str">
        <f>IF(AND(Table2[[#This Row],[20D EMA]]&gt;Table2[[#This Row],[50D EMA]],Table2[[#This Row],[50D EMA]]&gt;Table2[[#This Row],[200D EMA]]),"Uptrend","Downtrend/NoTrend")</f>
        <v>Uptrend</v>
      </c>
      <c r="AL356">
        <v>0.08</v>
      </c>
      <c r="AM356" t="s">
        <v>10439</v>
      </c>
      <c r="AN356">
        <v>8.65</v>
      </c>
      <c r="AO356" t="s">
        <v>10439</v>
      </c>
      <c r="AP356">
        <v>2.0877731192080001E-2</v>
      </c>
      <c r="AQ356">
        <f>(Table2[[#This Row],[Sharpe Ratio]]-AVERAGE(Table2[Sharpe Ratio]))/_xlfn.STDEV.P(Table2[Sharpe Ratio])</f>
        <v>-0.50461416348155763</v>
      </c>
      <c r="AR3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-0.86414952947335566</v>
      </c>
      <c r="AS356">
        <f>_xlfn.RANK.AVG(Table2[[#This Row],[1Y Return vs Nifty Z-Score]],Table2[1Y Return vs Nifty Z-Score])</f>
        <v>443</v>
      </c>
      <c r="AT356">
        <f>_xlfn.RANK.AVG(Table2[[#This Row],[6M Return vs Nifty Z-Score]],Table2[6M Return vs Nifty Z-Score])</f>
        <v>174</v>
      </c>
      <c r="AU356">
        <f>_xlfn.RANK.AVG(Table2[[#This Row],[Sharpe Ratio Z-Score]],Table2[Sharpe Ratio Z-Score])</f>
        <v>471</v>
      </c>
      <c r="AV356">
        <f>(Table2[[#This Row],[Rank 1Y]]+Table2[[#This Row],[Rank 6M]]+Table2[[#This Row],[Rank Sharpe]])/3</f>
        <v>362.66666666666669</v>
      </c>
    </row>
    <row r="357" spans="1:48" x14ac:dyDescent="0.3">
      <c r="A357" t="s">
        <v>665</v>
      </c>
      <c r="B357" t="s">
        <v>666</v>
      </c>
      <c r="C357" t="s">
        <v>10404</v>
      </c>
      <c r="D357" t="s">
        <v>327</v>
      </c>
      <c r="E357">
        <v>28757.559658440001</v>
      </c>
      <c r="F357">
        <v>445.75</v>
      </c>
      <c r="G357">
        <v>20.057175625232301</v>
      </c>
      <c r="H357">
        <f>(Table2[[#This Row],[1Y Return vs Nifty]]-AVERAGE(Table2[1Y Return vs Nifty]))/_xlfn.STDEV.P(Table2[1Y Return vs Nifty])</f>
        <v>-7.0128750360134995E-2</v>
      </c>
      <c r="I357">
        <v>-8.1711577119850691</v>
      </c>
      <c r="J357">
        <f>(Table2[[#This Row],[1M Return vs Nifty]]-AVERAGE(Table2[1M Return vs Nifty]))/_xlfn.STDEV.P(Table2[1M Return vs Nifty])</f>
        <v>-0.48362864169607689</v>
      </c>
      <c r="K357">
        <v>47.094864846506702</v>
      </c>
      <c r="L357">
        <f>(Table2[[#This Row],[6M Return vs Nifty]]-AVERAGE(Table2[6M Return vs Nifty]))/_xlfn.STDEV.P(Table2[6M Return vs Nifty])</f>
        <v>1.0207854999443671</v>
      </c>
      <c r="M357">
        <v>-3.5562734541346499</v>
      </c>
      <c r="N357">
        <f>(Table2[[#This Row],[1W Return vs Nifty]]-AVERAGE(Table2[1W Return vs Nifty]))/_xlfn.STDEV.P(Table2[1W Return vs Nifty])</f>
        <v>-0.11710820400595665</v>
      </c>
      <c r="O357">
        <v>454.11</v>
      </c>
      <c r="P357">
        <v>444.355607630073</v>
      </c>
      <c r="Q357">
        <v>380.62356475576303</v>
      </c>
      <c r="R357">
        <v>35.630939005257503</v>
      </c>
      <c r="S357" s="2">
        <f>(Table2[[#This Row],[Close Price]]-Table2[[#This Row],[20D EMA]])/Table2[[#This Row],[20D EMA]]</f>
        <v>-1.8409636431701598E-2</v>
      </c>
      <c r="T357" s="2">
        <f>(Table2[[#This Row],[Close Price]]-Table2[[#This Row],[50D EMA]])/Table2[[#This Row],[50D EMA]]</f>
        <v>3.1380100666757852E-3</v>
      </c>
      <c r="U357" s="2">
        <f>(Table2[[#This Row],[Close Price]]-Table2[[#This Row],[200D EMA]])/Table2[[#This Row],[200D EMA]]</f>
        <v>0.17110458015395616</v>
      </c>
      <c r="V357">
        <v>0.63877381484817497</v>
      </c>
      <c r="W357">
        <v>440.95</v>
      </c>
      <c r="X357">
        <v>455.55</v>
      </c>
      <c r="Y357">
        <v>440.95</v>
      </c>
      <c r="Z357">
        <v>455.55</v>
      </c>
      <c r="AA357">
        <v>440.95</v>
      </c>
      <c r="AB357">
        <v>484</v>
      </c>
      <c r="AC357" s="2">
        <f>(Table2[[#This Row],[Close Price]]/Table2[[#This Row],[Day Low]])-1</f>
        <v>1.0885587935140162E-2</v>
      </c>
      <c r="AD357" s="2">
        <f>(Table2[[#This Row],[Day High]]/Table2[[#This Row],[Close Price]])-1</f>
        <v>2.1985417835109322E-2</v>
      </c>
      <c r="AE357" s="2">
        <f>(Table2[[#This Row],[Close Price]]/Table2[[#This Row],[Current Week Low]])-1</f>
        <v>1.0885587935140162E-2</v>
      </c>
      <c r="AF357" s="2">
        <f>(Table2[[#This Row],[Current Week High]]/Table2[[#This Row],[Close Price]])-1</f>
        <v>2.1985417835109322E-2</v>
      </c>
      <c r="AG357" s="2">
        <f>(Table2[[#This Row],[Close Price]]/Table2[[#This Row],[Current Month Low]])-1</f>
        <v>1.0885587935140162E-2</v>
      </c>
      <c r="AH357" s="2">
        <f>(Table2[[#This Row],[Current Month High]]/Table2[[#This Row],[Close Price]])-1</f>
        <v>8.5810431856421676E-2</v>
      </c>
      <c r="AI357">
        <v>8.5810431856421605</v>
      </c>
      <c r="AJ357">
        <v>70.622009569377894</v>
      </c>
      <c r="AK357" t="str">
        <f>IF(AND(Table2[[#This Row],[20D EMA]]&gt;Table2[[#This Row],[50D EMA]],Table2[[#This Row],[50D EMA]]&gt;Table2[[#This Row],[200D EMA]]),"Uptrend","Downtrend/NoTrend")</f>
        <v>Uptrend</v>
      </c>
      <c r="AL357">
        <v>-0.06</v>
      </c>
      <c r="AM357" t="s">
        <v>10438</v>
      </c>
      <c r="AN357">
        <v>-4.7</v>
      </c>
      <c r="AO357" t="s">
        <v>10438</v>
      </c>
      <c r="AP357">
        <v>-4.8180551775844002E-2</v>
      </c>
      <c r="AQ357">
        <f>(Table2[[#This Row],[Sharpe Ratio]]-AVERAGE(Table2[Sharpe Ratio]))/_xlfn.STDEV.P(Table2[Sharpe Ratio])</f>
        <v>-1.3040189412209204</v>
      </c>
      <c r="AR3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-0.95409903733872181</v>
      </c>
      <c r="AS357">
        <f>_xlfn.RANK.AVG(Table2[[#This Row],[1Y Return vs Nifty Z-Score]],Table2[1Y Return vs Nifty Z-Score])</f>
        <v>317</v>
      </c>
      <c r="AT357">
        <f>_xlfn.RANK.AVG(Table2[[#This Row],[6M Return vs Nifty Z-Score]],Table2[6M Return vs Nifty Z-Score])</f>
        <v>105</v>
      </c>
      <c r="AU357">
        <f>_xlfn.RANK.AVG(Table2[[#This Row],[Sharpe Ratio Z-Score]],Table2[Sharpe Ratio Z-Score])</f>
        <v>668</v>
      </c>
      <c r="AV357">
        <f>(Table2[[#This Row],[Rank 1Y]]+Table2[[#This Row],[Rank 6M]]+Table2[[#This Row],[Rank Sharpe]])/3</f>
        <v>363.33333333333331</v>
      </c>
    </row>
    <row r="358" spans="1:48" x14ac:dyDescent="0.3">
      <c r="A358" t="s">
        <v>330</v>
      </c>
      <c r="B358" t="s">
        <v>331</v>
      </c>
      <c r="C358" t="s">
        <v>10401</v>
      </c>
      <c r="D358" t="s">
        <v>332</v>
      </c>
      <c r="E358">
        <v>83014.586162819993</v>
      </c>
      <c r="F358">
        <v>4283.25</v>
      </c>
      <c r="G358">
        <v>1.69802619430685</v>
      </c>
      <c r="H358">
        <f>(Table2[[#This Row],[1Y Return vs Nifty]]-AVERAGE(Table2[1Y Return vs Nifty]))/_xlfn.STDEV.P(Table2[1Y Return vs Nifty])</f>
        <v>-0.37023499459331016</v>
      </c>
      <c r="I358">
        <v>-1.1309594971329</v>
      </c>
      <c r="J358">
        <f>(Table2[[#This Row],[1M Return vs Nifty]]-AVERAGE(Table2[1M Return vs Nifty]))/_xlfn.STDEV.P(Table2[1M Return vs Nifty])</f>
        <v>0.19629247879297379</v>
      </c>
      <c r="K358">
        <v>-2.9381031280313001</v>
      </c>
      <c r="L358">
        <f>(Table2[[#This Row],[6M Return vs Nifty]]-AVERAGE(Table2[6M Return vs Nifty]))/_xlfn.STDEV.P(Table2[6M Return vs Nifty])</f>
        <v>-0.48794763263738805</v>
      </c>
      <c r="M358">
        <v>2.9196435223796202</v>
      </c>
      <c r="N358">
        <f>(Table2[[#This Row],[1W Return vs Nifty]]-AVERAGE(Table2[1W Return vs Nifty]))/_xlfn.STDEV.P(Table2[1W Return vs Nifty])</f>
        <v>1.1219433419301428</v>
      </c>
      <c r="O358">
        <v>4076.27</v>
      </c>
      <c r="P358">
        <v>4059.2397967484799</v>
      </c>
      <c r="Q358">
        <v>3808.1973648573198</v>
      </c>
      <c r="R358">
        <v>68.060175079373096</v>
      </c>
      <c r="S358" s="2">
        <f>(Table2[[#This Row],[Close Price]]-Table2[[#This Row],[20D EMA]])/Table2[[#This Row],[20D EMA]]</f>
        <v>5.0776813115912346E-2</v>
      </c>
      <c r="T358" s="2">
        <f>(Table2[[#This Row],[Close Price]]-Table2[[#This Row],[50D EMA]])/Table2[[#This Row],[50D EMA]]</f>
        <v>5.5185259917622041E-2</v>
      </c>
      <c r="U358" s="2">
        <f>(Table2[[#This Row],[Close Price]]-Table2[[#This Row],[200D EMA]])/Table2[[#This Row],[200D EMA]]</f>
        <v>0.12474475181526701</v>
      </c>
      <c r="V358">
        <v>1.39520117642564</v>
      </c>
      <c r="W358">
        <v>4186.05</v>
      </c>
      <c r="X358">
        <v>4293</v>
      </c>
      <c r="Y358">
        <v>4186.05</v>
      </c>
      <c r="Z358">
        <v>4293</v>
      </c>
      <c r="AA358">
        <v>3871.6</v>
      </c>
      <c r="AB358">
        <v>4450.6499999999996</v>
      </c>
      <c r="AC358" s="2">
        <f>(Table2[[#This Row],[Close Price]]/Table2[[#This Row],[Day Low]])-1</f>
        <v>2.3219980650016181E-2</v>
      </c>
      <c r="AD358" s="2">
        <f>(Table2[[#This Row],[Day High]]/Table2[[#This Row],[Close Price]])-1</f>
        <v>2.2763088776045493E-3</v>
      </c>
      <c r="AE358" s="2">
        <f>(Table2[[#This Row],[Close Price]]/Table2[[#This Row],[Current Week Low]])-1</f>
        <v>2.3219980650016181E-2</v>
      </c>
      <c r="AF358" s="2">
        <f>(Table2[[#This Row],[Current Week High]]/Table2[[#This Row],[Close Price]])-1</f>
        <v>2.2763088776045493E-3</v>
      </c>
      <c r="AG358" s="2">
        <f>(Table2[[#This Row],[Close Price]]/Table2[[#This Row],[Current Month Low]])-1</f>
        <v>0.10632555016014056</v>
      </c>
      <c r="AH358" s="2">
        <f>(Table2[[#This Row],[Current Month High]]/Table2[[#This Row],[Close Price]])-1</f>
        <v>3.9082472421642311E-2</v>
      </c>
      <c r="AI358">
        <v>9.3025156131442106</v>
      </c>
      <c r="AJ358">
        <v>48.762698619432101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-0.06</v>
      </c>
      <c r="AM358" t="s">
        <v>10438</v>
      </c>
      <c r="AN358">
        <v>5.17</v>
      </c>
      <c r="AO358" t="s">
        <v>10439</v>
      </c>
      <c r="AP358">
        <v>0.121183146179997</v>
      </c>
      <c r="AQ358">
        <f>(Table2[[#This Row],[Sharpe Ratio]]-AVERAGE(Table2[Sharpe Ratio]))/_xlfn.STDEV.P(Table2[Sharpe Ratio])</f>
        <v>0.65650112245328451</v>
      </c>
      <c r="AR3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1.1165543159457028</v>
      </c>
      <c r="AS358">
        <f>_xlfn.RANK.AVG(Table2[[#This Row],[1Y Return vs Nifty Z-Score]],Table2[1Y Return vs Nifty Z-Score])</f>
        <v>421</v>
      </c>
      <c r="AT358">
        <f>_xlfn.RANK.AVG(Table2[[#This Row],[6M Return vs Nifty Z-Score]],Table2[6M Return vs Nifty Z-Score])</f>
        <v>482</v>
      </c>
      <c r="AU358">
        <f>_xlfn.RANK.AVG(Table2[[#This Row],[Sharpe Ratio Z-Score]],Table2[Sharpe Ratio Z-Score])</f>
        <v>190</v>
      </c>
      <c r="AV358">
        <f>(Table2[[#This Row],[Rank 1Y]]+Table2[[#This Row],[Rank 6M]]+Table2[[#This Row],[Rank Sharpe]])/3</f>
        <v>364.33333333333331</v>
      </c>
    </row>
    <row r="359" spans="1:48" x14ac:dyDescent="0.3">
      <c r="A359" t="s">
        <v>202</v>
      </c>
      <c r="B359" t="s">
        <v>203</v>
      </c>
      <c r="C359" t="s">
        <v>10401</v>
      </c>
      <c r="D359" t="s">
        <v>204</v>
      </c>
      <c r="E359">
        <v>136020.44128365</v>
      </c>
      <c r="F359">
        <v>4879.55</v>
      </c>
      <c r="G359">
        <v>12.239272902606601</v>
      </c>
      <c r="H359">
        <f>(Table2[[#This Row],[1Y Return vs Nifty]]-AVERAGE(Table2[1Y Return vs Nifty]))/_xlfn.STDEV.P(Table2[1Y Return vs Nifty])</f>
        <v>-0.19792341931769605</v>
      </c>
      <c r="I359">
        <v>-3.9229471203547499</v>
      </c>
      <c r="J359">
        <f>(Table2[[#This Row],[1M Return vs Nifty]]-AVERAGE(Table2[1M Return vs Nifty]))/_xlfn.STDEV.P(Table2[1M Return vs Nifty])</f>
        <v>-7.3349269243011453E-2</v>
      </c>
      <c r="K359">
        <v>7.3730460397630297</v>
      </c>
      <c r="L359">
        <f>(Table2[[#This Row],[6M Return vs Nifty]]-AVERAGE(Table2[6M Return vs Nifty]))/_xlfn.STDEV.P(Table2[6M Return vs Nifty])</f>
        <v>-0.17701719988031062</v>
      </c>
      <c r="M359">
        <v>-0.19425772348884601</v>
      </c>
      <c r="N359">
        <f>(Table2[[#This Row],[1W Return vs Nifty]]-AVERAGE(Table2[1W Return vs Nifty]))/_xlfn.STDEV.P(Table2[1W Return vs Nifty])</f>
        <v>0.52615371606276018</v>
      </c>
      <c r="O359">
        <v>4855</v>
      </c>
      <c r="P359">
        <v>4825.14585607757</v>
      </c>
      <c r="Q359">
        <v>4433.0138102665996</v>
      </c>
      <c r="R359">
        <v>68.866690482117903</v>
      </c>
      <c r="S359" s="2">
        <f>(Table2[[#This Row],[Close Price]]-Table2[[#This Row],[20D EMA]])/Table2[[#This Row],[20D EMA]]</f>
        <v>5.0566426364572984E-3</v>
      </c>
      <c r="T359" s="2">
        <f>(Table2[[#This Row],[Close Price]]-Table2[[#This Row],[50D EMA]])/Table2[[#This Row],[50D EMA]]</f>
        <v>1.1275129404410606E-2</v>
      </c>
      <c r="U359" s="2">
        <f>(Table2[[#This Row],[Close Price]]-Table2[[#This Row],[200D EMA]])/Table2[[#This Row],[200D EMA]]</f>
        <v>0.10072970869146605</v>
      </c>
      <c r="V359">
        <v>0.91532103807681398</v>
      </c>
      <c r="W359">
        <v>4854.6499999999996</v>
      </c>
      <c r="X359">
        <v>4991.3999999999996</v>
      </c>
      <c r="Y359">
        <v>4854.6499999999996</v>
      </c>
      <c r="Z359">
        <v>4991.3999999999996</v>
      </c>
      <c r="AA359">
        <v>4689.3500000000004</v>
      </c>
      <c r="AB359">
        <v>5062.2</v>
      </c>
      <c r="AC359" s="2">
        <f>(Table2[[#This Row],[Close Price]]/Table2[[#This Row],[Day Low]])-1</f>
        <v>5.1291030249349667E-3</v>
      </c>
      <c r="AD359" s="2">
        <f>(Table2[[#This Row],[Day High]]/Table2[[#This Row],[Close Price]])-1</f>
        <v>2.2922195694274894E-2</v>
      </c>
      <c r="AE359" s="2">
        <f>(Table2[[#This Row],[Close Price]]/Table2[[#This Row],[Current Week Low]])-1</f>
        <v>5.1291030249349667E-3</v>
      </c>
      <c r="AF359" s="2">
        <f>(Table2[[#This Row],[Current Week High]]/Table2[[#This Row],[Close Price]])-1</f>
        <v>2.2922195694274894E-2</v>
      </c>
      <c r="AG359" s="2">
        <f>(Table2[[#This Row],[Close Price]]/Table2[[#This Row],[Current Month Low]])-1</f>
        <v>4.0559992323029759E-2</v>
      </c>
      <c r="AH359" s="2">
        <f>(Table2[[#This Row],[Current Month High]]/Table2[[#This Row],[Close Price]])-1</f>
        <v>3.7431730384974049E-2</v>
      </c>
      <c r="AI359">
        <v>3.7431730384974</v>
      </c>
      <c r="AJ359">
        <v>48.993893129771003</v>
      </c>
      <c r="AK359" t="str">
        <f>IF(AND(Table2[[#This Row],[20D EMA]]&gt;Table2[[#This Row],[50D EMA]],Table2[[#This Row],[50D EMA]]&gt;Table2[[#This Row],[200D EMA]]),"Uptrend","Downtrend/NoTrend")</f>
        <v>Uptrend</v>
      </c>
      <c r="AL359">
        <v>-0.02</v>
      </c>
      <c r="AM359" t="s">
        <v>10438</v>
      </c>
      <c r="AN359">
        <v>1.66</v>
      </c>
      <c r="AO359" t="s">
        <v>10439</v>
      </c>
      <c r="AP359">
        <v>5.6309175667787002E-2</v>
      </c>
      <c r="AQ359">
        <f>(Table2[[#This Row],[Sharpe Ratio]]-AVERAGE(Table2[Sharpe Ratio]))/_xlfn.STDEV.P(Table2[Sharpe Ratio])</f>
        <v>-9.4466896871366876E-2</v>
      </c>
      <c r="AR3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-1.6603069249624736E-2</v>
      </c>
      <c r="AS359">
        <f>_xlfn.RANK.AVG(Table2[[#This Row],[1Y Return vs Nifty Z-Score]],Table2[1Y Return vs Nifty Z-Score])</f>
        <v>361</v>
      </c>
      <c r="AT359">
        <f>_xlfn.RANK.AVG(Table2[[#This Row],[6M Return vs Nifty Z-Score]],Table2[6M Return vs Nifty Z-Score])</f>
        <v>368</v>
      </c>
      <c r="AU359">
        <f>_xlfn.RANK.AVG(Table2[[#This Row],[Sharpe Ratio Z-Score]],Table2[Sharpe Ratio Z-Score])</f>
        <v>372</v>
      </c>
      <c r="AV359">
        <f>(Table2[[#This Row],[Rank 1Y]]+Table2[[#This Row],[Rank 6M]]+Table2[[#This Row],[Rank Sharpe]])/3</f>
        <v>367</v>
      </c>
    </row>
    <row r="360" spans="1:48" x14ac:dyDescent="0.3">
      <c r="A360" t="s">
        <v>519</v>
      </c>
      <c r="B360" t="s">
        <v>520</v>
      </c>
      <c r="C360" t="s">
        <v>10395</v>
      </c>
      <c r="D360" t="s">
        <v>37</v>
      </c>
      <c r="E360">
        <v>41369.384799038002</v>
      </c>
      <c r="F360">
        <v>63.12</v>
      </c>
      <c r="G360">
        <v>4.9287606671561299</v>
      </c>
      <c r="H360">
        <f>(Table2[[#This Row],[1Y Return vs Nifty]]-AVERAGE(Table2[1Y Return vs Nifty]))/_xlfn.STDEV.P(Table2[1Y Return vs Nifty])</f>
        <v>-0.31742407367296277</v>
      </c>
      <c r="I360">
        <v>-11.617816997055501</v>
      </c>
      <c r="J360">
        <f>(Table2[[#This Row],[1M Return vs Nifty]]-AVERAGE(Table2[1M Return vs Nifty]))/_xlfn.STDEV.P(Table2[1M Return vs Nifty])</f>
        <v>-0.81649660528625934</v>
      </c>
      <c r="K360">
        <v>-10.314738638841</v>
      </c>
      <c r="L360">
        <f>(Table2[[#This Row],[6M Return vs Nifty]]-AVERAGE(Table2[6M Return vs Nifty]))/_xlfn.STDEV.P(Table2[6M Return vs Nifty])</f>
        <v>-0.71038845221462199</v>
      </c>
      <c r="M360">
        <v>-6.8080281957663997</v>
      </c>
      <c r="N360">
        <f>(Table2[[#This Row],[1W Return vs Nifty]]-AVERAGE(Table2[1W Return vs Nifty]))/_xlfn.STDEV.P(Table2[1W Return vs Nifty])</f>
        <v>-0.73927364470506862</v>
      </c>
      <c r="O360">
        <v>60.6</v>
      </c>
      <c r="P360">
        <v>62.069368014684798</v>
      </c>
      <c r="Q360">
        <v>58.784720026264303</v>
      </c>
      <c r="R360">
        <v>36.366779273434503</v>
      </c>
      <c r="S360" s="2">
        <f>(Table2[[#This Row],[Close Price]]-Table2[[#This Row],[20D EMA]])/Table2[[#This Row],[20D EMA]]</f>
        <v>4.1584158415841517E-2</v>
      </c>
      <c r="T360" s="2">
        <f>(Table2[[#This Row],[Close Price]]-Table2[[#This Row],[50D EMA]])/Table2[[#This Row],[50D EMA]]</f>
        <v>1.6926738887797818E-2</v>
      </c>
      <c r="U360" s="2">
        <f>(Table2[[#This Row],[Close Price]]-Table2[[#This Row],[200D EMA]])/Table2[[#This Row],[200D EMA]]</f>
        <v>7.3748415775370599E-2</v>
      </c>
      <c r="V360">
        <v>0.75549310188538599</v>
      </c>
      <c r="W360">
        <v>58.83</v>
      </c>
      <c r="X360">
        <v>63.45</v>
      </c>
      <c r="Y360">
        <v>58.83</v>
      </c>
      <c r="Z360">
        <v>63.45</v>
      </c>
      <c r="AA360">
        <v>57.4</v>
      </c>
      <c r="AB360">
        <v>63.45</v>
      </c>
      <c r="AC360" s="2">
        <f>(Table2[[#This Row],[Close Price]]/Table2[[#This Row],[Day Low]])-1</f>
        <v>7.2921978582355829E-2</v>
      </c>
      <c r="AD360" s="2">
        <f>(Table2[[#This Row],[Day High]]/Table2[[#This Row],[Close Price]])-1</f>
        <v>5.2281368821294194E-3</v>
      </c>
      <c r="AE360" s="2">
        <f>(Table2[[#This Row],[Close Price]]/Table2[[#This Row],[Current Week Low]])-1</f>
        <v>7.2921978582355829E-2</v>
      </c>
      <c r="AF360" s="2">
        <f>(Table2[[#This Row],[Current Week High]]/Table2[[#This Row],[Close Price]])-1</f>
        <v>5.2281368821294194E-3</v>
      </c>
      <c r="AG360" s="2">
        <f>(Table2[[#This Row],[Close Price]]/Table2[[#This Row],[Current Month Low]])-1</f>
        <v>9.9651567944250896E-2</v>
      </c>
      <c r="AH360" s="2">
        <f>(Table2[[#This Row],[Current Month High]]/Table2[[#This Row],[Close Price]])-1</f>
        <v>5.2281368821294194E-3</v>
      </c>
      <c r="AI360">
        <v>16.444866920152101</v>
      </c>
      <c r="AJ360">
        <v>63.3117723156533</v>
      </c>
      <c r="AK360" t="str">
        <f>IF(AND(Table2[[#This Row],[20D EMA]]&gt;Table2[[#This Row],[50D EMA]],Table2[[#This Row],[50D EMA]]&gt;Table2[[#This Row],[200D EMA]]),"Uptrend","Downtrend/NoTrend")</f>
        <v>Downtrend/NoTrend</v>
      </c>
      <c r="AL360">
        <v>-0.03</v>
      </c>
      <c r="AM360" t="s">
        <v>10438</v>
      </c>
      <c r="AN360">
        <v>3.14</v>
      </c>
      <c r="AO360" t="s">
        <v>10439</v>
      </c>
      <c r="AP360">
        <v>0.14113857979350999</v>
      </c>
      <c r="AQ360">
        <f>(Table2[[#This Row],[Sharpe Ratio]]-AVERAGE(Table2[Sharpe Ratio]))/_xlfn.STDEV.P(Table2[Sharpe Ratio])</f>
        <v>0.88750120364430574</v>
      </c>
      <c r="AR3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0">
        <f>_xlfn.RANK.AVG(Table2[[#This Row],[1Y Return vs Nifty Z-Score]],Table2[1Y Return vs Nifty Z-Score])</f>
        <v>403</v>
      </c>
      <c r="AT360">
        <f>_xlfn.RANK.AVG(Table2[[#This Row],[6M Return vs Nifty Z-Score]],Table2[6M Return vs Nifty Z-Score])</f>
        <v>569</v>
      </c>
      <c r="AU360">
        <f>_xlfn.RANK.AVG(Table2[[#This Row],[Sharpe Ratio Z-Score]],Table2[Sharpe Ratio Z-Score])</f>
        <v>134</v>
      </c>
      <c r="AV360">
        <f>(Table2[[#This Row],[Rank 1Y]]+Table2[[#This Row],[Rank 6M]]+Table2[[#This Row],[Rank Sharpe]])/3</f>
        <v>368.66666666666669</v>
      </c>
    </row>
    <row r="361" spans="1:48" x14ac:dyDescent="0.3">
      <c r="A361" t="s">
        <v>1829</v>
      </c>
      <c r="B361" t="s">
        <v>1830</v>
      </c>
      <c r="C361" t="s">
        <v>10401</v>
      </c>
      <c r="D361" t="s">
        <v>259</v>
      </c>
      <c r="E361">
        <v>4262.3052823999997</v>
      </c>
      <c r="F361">
        <v>1366.8</v>
      </c>
      <c r="G361">
        <v>1.6926080313924901</v>
      </c>
      <c r="H361">
        <f>(Table2[[#This Row],[1Y Return vs Nifty]]-AVERAGE(Table2[1Y Return vs Nifty]))/_xlfn.STDEV.P(Table2[1Y Return vs Nifty])</f>
        <v>-0.37032356212357564</v>
      </c>
      <c r="I361">
        <v>-1.63555197802587</v>
      </c>
      <c r="J361">
        <f>(Table2[[#This Row],[1M Return vs Nifty]]-AVERAGE(Table2[1M Return vs Nifty]))/_xlfn.STDEV.P(Table2[1M Return vs Nifty])</f>
        <v>0.14756045811274326</v>
      </c>
      <c r="K361">
        <v>-8.23227873958791</v>
      </c>
      <c r="L361">
        <f>(Table2[[#This Row],[6M Return vs Nifty]]-AVERAGE(Table2[6M Return vs Nifty]))/_xlfn.STDEV.P(Table2[6M Return vs Nifty])</f>
        <v>-0.64759233248662762</v>
      </c>
      <c r="M361">
        <v>-6.2708385694655302</v>
      </c>
      <c r="N361">
        <f>(Table2[[#This Row],[1W Return vs Nifty]]-AVERAGE(Table2[1W Return vs Nifty]))/_xlfn.STDEV.P(Table2[1W Return vs Nifty])</f>
        <v>-0.63649196307714928</v>
      </c>
      <c r="O361">
        <v>1367.16</v>
      </c>
      <c r="P361">
        <v>1366.4206182205601</v>
      </c>
      <c r="Q361">
        <v>1273.2399633518601</v>
      </c>
      <c r="R361">
        <v>40.851582579952797</v>
      </c>
      <c r="S361" s="2">
        <f>(Table2[[#This Row],[Close Price]]-Table2[[#This Row],[20D EMA]])/Table2[[#This Row],[20D EMA]]</f>
        <v>-2.6331958219968937E-4</v>
      </c>
      <c r="T361" s="2">
        <f>(Table2[[#This Row],[Close Price]]-Table2[[#This Row],[50D EMA]])/Table2[[#This Row],[50D EMA]]</f>
        <v>2.77646410176346E-4</v>
      </c>
      <c r="U361" s="2">
        <f>(Table2[[#This Row],[Close Price]]-Table2[[#This Row],[200D EMA]])/Table2[[#This Row],[200D EMA]]</f>
        <v>7.3481856791424438E-2</v>
      </c>
      <c r="V361">
        <v>0.49686660254553899</v>
      </c>
      <c r="W361">
        <v>1438.5</v>
      </c>
      <c r="X361">
        <v>1344.6</v>
      </c>
      <c r="Y361">
        <v>1375.6</v>
      </c>
      <c r="Z361">
        <v>1344.6</v>
      </c>
      <c r="AA361">
        <v>1375.6</v>
      </c>
      <c r="AB361">
        <v>1325</v>
      </c>
      <c r="AC361" s="2">
        <f>(Table2[[#This Row],[Close Price]]/Table2[[#This Row],[Day Low]])-1</f>
        <v>-4.984358706986447E-2</v>
      </c>
      <c r="AD361" s="2">
        <f>(Table2[[#This Row],[Day High]]/Table2[[#This Row],[Close Price]])-1</f>
        <v>-1.6242317822651509E-2</v>
      </c>
      <c r="AE361" s="2">
        <f>(Table2[[#This Row],[Close Price]]/Table2[[#This Row],[Current Week Low]])-1</f>
        <v>-6.3972084908403559E-3</v>
      </c>
      <c r="AF361" s="2">
        <f>(Table2[[#This Row],[Current Week High]]/Table2[[#This Row],[Close Price]])-1</f>
        <v>-1.6242317822651509E-2</v>
      </c>
      <c r="AG361" s="2">
        <f>(Table2[[#This Row],[Close Price]]/Table2[[#This Row],[Current Month Low]])-1</f>
        <v>-6.3972084908403559E-3</v>
      </c>
      <c r="AH361" s="2">
        <f>(Table2[[#This Row],[Current Month High]]/Table2[[#This Row],[Close Price]])-1</f>
        <v>-3.0582382206613912E-2</v>
      </c>
      <c r="AI361">
        <v>15.218027509511201</v>
      </c>
      <c r="AJ361">
        <v>41.798941798941698</v>
      </c>
      <c r="AK361" t="str">
        <f>IF(AND(Table2[[#This Row],[20D EMA]]&gt;Table2[[#This Row],[50D EMA]],Table2[[#This Row],[50D EMA]]&gt;Table2[[#This Row],[200D EMA]]),"Uptrend","Downtrend/NoTrend")</f>
        <v>Uptrend</v>
      </c>
      <c r="AL361">
        <v>-0.12</v>
      </c>
      <c r="AM361" t="s">
        <v>10438</v>
      </c>
      <c r="AN361">
        <v>-5.61</v>
      </c>
      <c r="AO361" t="s">
        <v>10438</v>
      </c>
      <c r="AP361">
        <v>0.13920147500642899</v>
      </c>
      <c r="AQ361">
        <f>(Table2[[#This Row],[Sharpe Ratio]]-AVERAGE(Table2[Sharpe Ratio]))/_xlfn.STDEV.P(Table2[Sharpe Ratio])</f>
        <v>0.86507766869349323</v>
      </c>
      <c r="AR3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-0.641769730881116</v>
      </c>
      <c r="AS361">
        <f>_xlfn.RANK.AVG(Table2[[#This Row],[1Y Return vs Nifty Z-Score]],Table2[1Y Return vs Nifty Z-Score])</f>
        <v>422</v>
      </c>
      <c r="AT361">
        <f>_xlfn.RANK.AVG(Table2[[#This Row],[6M Return vs Nifty Z-Score]],Table2[6M Return vs Nifty Z-Score])</f>
        <v>547</v>
      </c>
      <c r="AU361">
        <f>_xlfn.RANK.AVG(Table2[[#This Row],[Sharpe Ratio Z-Score]],Table2[Sharpe Ratio Z-Score])</f>
        <v>138</v>
      </c>
      <c r="AV361">
        <f>(Table2[[#This Row],[Rank 1Y]]+Table2[[#This Row],[Rank 6M]]+Table2[[#This Row],[Rank Sharpe]])/3</f>
        <v>369</v>
      </c>
    </row>
    <row r="362" spans="1:48" x14ac:dyDescent="0.3">
      <c r="A362" t="s">
        <v>1909</v>
      </c>
      <c r="B362" t="s">
        <v>1910</v>
      </c>
      <c r="C362" t="s">
        <v>10406</v>
      </c>
      <c r="D362" t="s">
        <v>500</v>
      </c>
      <c r="E362">
        <v>3830.5075293599998</v>
      </c>
      <c r="F362">
        <v>4622.6000000000004</v>
      </c>
      <c r="G362">
        <v>-9.11331264292666</v>
      </c>
      <c r="H362">
        <f>(Table2[[#This Row],[1Y Return vs Nifty]]-AVERAGE(Table2[1Y Return vs Nifty]))/_xlfn.STDEV.P(Table2[1Y Return vs Nifty])</f>
        <v>-0.54696160743459243</v>
      </c>
      <c r="I362">
        <v>10.3167289101996</v>
      </c>
      <c r="J362">
        <f>(Table2[[#This Row],[1M Return vs Nifty]]-AVERAGE(Table2[1M Return vs Nifty]))/_xlfn.STDEV.P(Table2[1M Return vs Nifty])</f>
        <v>1.301875715427238</v>
      </c>
      <c r="K362">
        <v>24.0683912298725</v>
      </c>
      <c r="L362">
        <f>(Table2[[#This Row],[6M Return vs Nifty]]-AVERAGE(Table2[6M Return vs Nifty]))/_xlfn.STDEV.P(Table2[6M Return vs Nifty])</f>
        <v>0.32642725820233398</v>
      </c>
      <c r="M362">
        <v>0.20729913609011399</v>
      </c>
      <c r="N362">
        <f>(Table2[[#This Row],[1W Return vs Nifty]]-AVERAGE(Table2[1W Return vs Nifty]))/_xlfn.STDEV.P(Table2[1W Return vs Nifty])</f>
        <v>0.60298447986763637</v>
      </c>
      <c r="O362">
        <v>4479.88</v>
      </c>
      <c r="P362">
        <v>4162.3935635386397</v>
      </c>
      <c r="Q362">
        <v>3742.2623030313798</v>
      </c>
      <c r="R362">
        <v>64.530247903477601</v>
      </c>
      <c r="S362" s="2">
        <f>(Table2[[#This Row],[Close Price]]-Table2[[#This Row],[20D EMA]])/Table2[[#This Row],[20D EMA]]</f>
        <v>3.1857996196326746E-2</v>
      </c>
      <c r="T362" s="2">
        <f>(Table2[[#This Row],[Close Price]]-Table2[[#This Row],[50D EMA]])/Table2[[#This Row],[50D EMA]]</f>
        <v>0.11056293198524897</v>
      </c>
      <c r="U362" s="2">
        <f>(Table2[[#This Row],[Close Price]]-Table2[[#This Row],[200D EMA]])/Table2[[#This Row],[200D EMA]]</f>
        <v>0.23524211444385187</v>
      </c>
      <c r="V362">
        <v>1.10518142790763</v>
      </c>
      <c r="W362">
        <v>4678</v>
      </c>
      <c r="X362">
        <v>4405</v>
      </c>
      <c r="Y362">
        <v>4794</v>
      </c>
      <c r="Z362">
        <v>4405</v>
      </c>
      <c r="AA362">
        <v>4794</v>
      </c>
      <c r="AB362">
        <v>4142.1000000000004</v>
      </c>
      <c r="AC362" s="2">
        <f>(Table2[[#This Row],[Close Price]]/Table2[[#This Row],[Day Low]])-1</f>
        <v>-1.1842667806754914E-2</v>
      </c>
      <c r="AD362" s="2">
        <f>(Table2[[#This Row],[Day High]]/Table2[[#This Row],[Close Price]])-1</f>
        <v>-4.7073075758231386E-2</v>
      </c>
      <c r="AE362" s="2">
        <f>(Table2[[#This Row],[Close Price]]/Table2[[#This Row],[Current Week Low]])-1</f>
        <v>-3.5753024614100903E-2</v>
      </c>
      <c r="AF362" s="2">
        <f>(Table2[[#This Row],[Current Week High]]/Table2[[#This Row],[Close Price]])-1</f>
        <v>-4.7073075758231386E-2</v>
      </c>
      <c r="AG362" s="2">
        <f>(Table2[[#This Row],[Close Price]]/Table2[[#This Row],[Current Month Low]])-1</f>
        <v>-3.5753024614100903E-2</v>
      </c>
      <c r="AH362" s="2">
        <f>(Table2[[#This Row],[Current Month High]]/Table2[[#This Row],[Close Price]])-1</f>
        <v>-0.10394583135032232</v>
      </c>
      <c r="AI362">
        <v>3.7078700298533098</v>
      </c>
      <c r="AJ362">
        <v>54.271792818048297</v>
      </c>
      <c r="AK362" t="str">
        <f>IF(AND(Table2[[#This Row],[20D EMA]]&gt;Table2[[#This Row],[50D EMA]],Table2[[#This Row],[50D EMA]]&gt;Table2[[#This Row],[200D EMA]]),"Uptrend","Downtrend/NoTrend")</f>
        <v>Uptrend</v>
      </c>
      <c r="AL362">
        <v>0.05</v>
      </c>
      <c r="AM362" t="s">
        <v>10439</v>
      </c>
      <c r="AN362">
        <v>7.06</v>
      </c>
      <c r="AO362" t="s">
        <v>10439</v>
      </c>
      <c r="AP362">
        <v>4.3772127110421E-2</v>
      </c>
      <c r="AQ362">
        <f>(Table2[[#This Row],[Sharpe Ratio]]-AVERAGE(Table2[Sharpe Ratio]))/_xlfn.STDEV.P(Table2[Sharpe Ratio])</f>
        <v>-0.23959324645297808</v>
      </c>
      <c r="AR3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1.4447325996096378</v>
      </c>
      <c r="AS362">
        <f>_xlfn.RANK.AVG(Table2[[#This Row],[1Y Return vs Nifty Z-Score]],Table2[1Y Return vs Nifty Z-Score])</f>
        <v>497</v>
      </c>
      <c r="AT362">
        <f>_xlfn.RANK.AVG(Table2[[#This Row],[6M Return vs Nifty Z-Score]],Table2[6M Return vs Nifty Z-Score])</f>
        <v>214</v>
      </c>
      <c r="AU362">
        <f>_xlfn.RANK.AVG(Table2[[#This Row],[Sharpe Ratio Z-Score]],Table2[Sharpe Ratio Z-Score])</f>
        <v>399</v>
      </c>
      <c r="AV362">
        <f>(Table2[[#This Row],[Rank 1Y]]+Table2[[#This Row],[Rank 6M]]+Table2[[#This Row],[Rank Sharpe]])/3</f>
        <v>370</v>
      </c>
    </row>
    <row r="363" spans="1:48" x14ac:dyDescent="0.3">
      <c r="A363" t="s">
        <v>348</v>
      </c>
      <c r="B363" t="s">
        <v>349</v>
      </c>
      <c r="C363" t="s">
        <v>10399</v>
      </c>
      <c r="D363" t="s">
        <v>54</v>
      </c>
      <c r="E363">
        <v>72776.226374999998</v>
      </c>
      <c r="F363">
        <v>5982.45</v>
      </c>
      <c r="G363">
        <v>36.395105426143303</v>
      </c>
      <c r="H363">
        <f>(Table2[[#This Row],[1Y Return vs Nifty]]-AVERAGE(Table2[1Y Return vs Nifty]))/_xlfn.STDEV.P(Table2[1Y Return vs Nifty])</f>
        <v>0.1969378024529008</v>
      </c>
      <c r="I363">
        <v>0.41962297893478501</v>
      </c>
      <c r="J363">
        <f>(Table2[[#This Row],[1M Return vs Nifty]]-AVERAGE(Table2[1M Return vs Nifty]))/_xlfn.STDEV.P(Table2[1M Return vs Nifty])</f>
        <v>0.34604306000736434</v>
      </c>
      <c r="K363">
        <v>2.2090430561496701</v>
      </c>
      <c r="L363">
        <f>(Table2[[#This Row],[6M Return vs Nifty]]-AVERAGE(Table2[6M Return vs Nifty]))/_xlfn.STDEV.P(Table2[6M Return vs Nifty])</f>
        <v>-0.33273657279645341</v>
      </c>
      <c r="M363">
        <v>-7.2490355131016102</v>
      </c>
      <c r="N363">
        <f>(Table2[[#This Row],[1W Return vs Nifty]]-AVERAGE(Table2[1W Return vs Nifty]))/_xlfn.STDEV.P(Table2[1W Return vs Nifty])</f>
        <v>-0.82365255201580534</v>
      </c>
      <c r="O363">
        <v>6101.53</v>
      </c>
      <c r="P363">
        <v>5826.1351035913203</v>
      </c>
      <c r="Q363">
        <v>5156.4270243239598</v>
      </c>
      <c r="R363">
        <v>40.155601445739997</v>
      </c>
      <c r="S363" s="2">
        <f>(Table2[[#This Row],[Close Price]]-Table2[[#This Row],[20D EMA]])/Table2[[#This Row],[20D EMA]]</f>
        <v>-1.9516416374253661E-2</v>
      </c>
      <c r="T363" s="2">
        <f>(Table2[[#This Row],[Close Price]]-Table2[[#This Row],[50D EMA]])/Table2[[#This Row],[50D EMA]]</f>
        <v>2.6829947062560314E-2</v>
      </c>
      <c r="U363" s="2">
        <f>(Table2[[#This Row],[Close Price]]-Table2[[#This Row],[200D EMA]])/Table2[[#This Row],[200D EMA]]</f>
        <v>0.16019289554172189</v>
      </c>
      <c r="V363">
        <v>0.591966376723427</v>
      </c>
      <c r="W363">
        <v>5966.05</v>
      </c>
      <c r="X363">
        <v>6135</v>
      </c>
      <c r="Y363">
        <v>5966.05</v>
      </c>
      <c r="Z363">
        <v>6135</v>
      </c>
      <c r="AA363">
        <v>5966.05</v>
      </c>
      <c r="AB363">
        <v>6439.9</v>
      </c>
      <c r="AC363" s="2">
        <f>(Table2[[#This Row],[Close Price]]/Table2[[#This Row],[Day Low]])-1</f>
        <v>2.7488874548486919E-3</v>
      </c>
      <c r="AD363" s="2">
        <f>(Table2[[#This Row],[Day High]]/Table2[[#This Row],[Close Price]])-1</f>
        <v>2.5499586289897902E-2</v>
      </c>
      <c r="AE363" s="2">
        <f>(Table2[[#This Row],[Close Price]]/Table2[[#This Row],[Current Week Low]])-1</f>
        <v>2.7488874548486919E-3</v>
      </c>
      <c r="AF363" s="2">
        <f>(Table2[[#This Row],[Current Week High]]/Table2[[#This Row],[Close Price]])-1</f>
        <v>2.5499586289897902E-2</v>
      </c>
      <c r="AG363" s="2">
        <f>(Table2[[#This Row],[Close Price]]/Table2[[#This Row],[Current Month Low]])-1</f>
        <v>2.7488874548486919E-3</v>
      </c>
      <c r="AH363" s="2">
        <f>(Table2[[#This Row],[Current Month High]]/Table2[[#This Row],[Close Price]])-1</f>
        <v>7.6465327750336431E-2</v>
      </c>
      <c r="AI363">
        <v>7.6465327750336396</v>
      </c>
      <c r="AJ363">
        <v>73.555265448215806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0.05</v>
      </c>
      <c r="AM363" t="s">
        <v>10439</v>
      </c>
      <c r="AN363">
        <v>-4.6900000000000004</v>
      </c>
      <c r="AO363" t="s">
        <v>10438</v>
      </c>
      <c r="AP363">
        <v>3.0823935648959001E-2</v>
      </c>
      <c r="AQ363">
        <f>(Table2[[#This Row],[Sharpe Ratio]]-AVERAGE(Table2[Sharpe Ratio]))/_xlfn.STDEV.P(Table2[Sharpe Ratio])</f>
        <v>-0.38947890350275549</v>
      </c>
      <c r="AR3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-1.0028871658547491</v>
      </c>
      <c r="AS363">
        <f>_xlfn.RANK.AVG(Table2[[#This Row],[1Y Return vs Nifty Z-Score]],Table2[1Y Return vs Nifty Z-Score])</f>
        <v>249</v>
      </c>
      <c r="AT363">
        <f>_xlfn.RANK.AVG(Table2[[#This Row],[6M Return vs Nifty Z-Score]],Table2[6M Return vs Nifty Z-Score])</f>
        <v>424</v>
      </c>
      <c r="AU363">
        <f>_xlfn.RANK.AVG(Table2[[#This Row],[Sharpe Ratio Z-Score]],Table2[Sharpe Ratio Z-Score])</f>
        <v>438</v>
      </c>
      <c r="AV363">
        <f>(Table2[[#This Row],[Rank 1Y]]+Table2[[#This Row],[Rank 6M]]+Table2[[#This Row],[Rank Sharpe]])/3</f>
        <v>370.33333333333331</v>
      </c>
    </row>
    <row r="364" spans="1:48" x14ac:dyDescent="0.3">
      <c r="A364" t="s">
        <v>1628</v>
      </c>
      <c r="B364" t="s">
        <v>1629</v>
      </c>
      <c r="C364" t="s">
        <v>10399</v>
      </c>
      <c r="D364" t="s">
        <v>183</v>
      </c>
      <c r="E364">
        <v>5749.3139475199996</v>
      </c>
      <c r="F364">
        <v>636.29999999999995</v>
      </c>
      <c r="G364">
        <v>13.797097543707</v>
      </c>
      <c r="H364">
        <f>(Table2[[#This Row],[1Y Return vs Nifty]]-AVERAGE(Table2[1Y Return vs Nifty]))/_xlfn.STDEV.P(Table2[1Y Return vs Nifty])</f>
        <v>-0.17245857390241645</v>
      </c>
      <c r="I364">
        <v>-9.8088332986952604</v>
      </c>
      <c r="J364">
        <f>(Table2[[#This Row],[1M Return vs Nifty]]-AVERAGE(Table2[1M Return vs Nifty]))/_xlfn.STDEV.P(Table2[1M Return vs Nifty])</f>
        <v>-0.64179041298889528</v>
      </c>
      <c r="K364">
        <v>25.568108970095999</v>
      </c>
      <c r="L364">
        <f>(Table2[[#This Row],[6M Return vs Nifty]]-AVERAGE(Table2[6M Return vs Nifty]))/_xlfn.STDEV.P(Table2[6M Return vs Nifty])</f>
        <v>0.37165091643798603</v>
      </c>
      <c r="M364">
        <v>-6.5302014559027999</v>
      </c>
      <c r="N364">
        <f>(Table2[[#This Row],[1W Return vs Nifty]]-AVERAGE(Table2[1W Return vs Nifty]))/_xlfn.STDEV.P(Table2[1W Return vs Nifty])</f>
        <v>-0.68611643889486207</v>
      </c>
      <c r="O364">
        <v>647.28</v>
      </c>
      <c r="P364">
        <v>640.167985214135</v>
      </c>
      <c r="Q364">
        <v>556.698679740329</v>
      </c>
      <c r="R364">
        <v>29.99165693946</v>
      </c>
      <c r="S364" s="2">
        <f>(Table2[[#This Row],[Close Price]]-Table2[[#This Row],[20D EMA]])/Table2[[#This Row],[20D EMA]]</f>
        <v>-1.6963292547274779E-2</v>
      </c>
      <c r="T364" s="2">
        <f>(Table2[[#This Row],[Close Price]]-Table2[[#This Row],[50D EMA]])/Table2[[#This Row],[50D EMA]]</f>
        <v>-6.0421409746712227E-3</v>
      </c>
      <c r="U364" s="2">
        <f>(Table2[[#This Row],[Close Price]]-Table2[[#This Row],[200D EMA]])/Table2[[#This Row],[200D EMA]]</f>
        <v>0.14298816066314515</v>
      </c>
      <c r="V364">
        <v>0.65968682759799202</v>
      </c>
      <c r="W364">
        <v>640.9</v>
      </c>
      <c r="X364">
        <v>634.4</v>
      </c>
      <c r="Y364">
        <v>643</v>
      </c>
      <c r="Z364">
        <v>634.4</v>
      </c>
      <c r="AA364">
        <v>643</v>
      </c>
      <c r="AB364">
        <v>629.5</v>
      </c>
      <c r="AC364" s="2">
        <f>(Table2[[#This Row],[Close Price]]/Table2[[#This Row],[Day Low]])-1</f>
        <v>-7.1774067717272905E-3</v>
      </c>
      <c r="AD364" s="2">
        <f>(Table2[[#This Row],[Day High]]/Table2[[#This Row],[Close Price]])-1</f>
        <v>-2.9860128870029534E-3</v>
      </c>
      <c r="AE364" s="2">
        <f>(Table2[[#This Row],[Close Price]]/Table2[[#This Row],[Current Week Low]])-1</f>
        <v>-1.0419906687402891E-2</v>
      </c>
      <c r="AF364" s="2">
        <f>(Table2[[#This Row],[Current Week High]]/Table2[[#This Row],[Close Price]])-1</f>
        <v>-2.9860128870029534E-3</v>
      </c>
      <c r="AG364" s="2">
        <f>(Table2[[#This Row],[Close Price]]/Table2[[#This Row],[Current Month Low]])-1</f>
        <v>-1.0419906687402891E-2</v>
      </c>
      <c r="AH364" s="2">
        <f>(Table2[[#This Row],[Current Month High]]/Table2[[#This Row],[Close Price]])-1</f>
        <v>-1.0686782964010599E-2</v>
      </c>
      <c r="AI364">
        <v>13.4213421342134</v>
      </c>
      <c r="AJ364">
        <v>71.463217461600607</v>
      </c>
      <c r="AK364" t="str">
        <f>IF(AND(Table2[[#This Row],[20D EMA]]&gt;Table2[[#This Row],[50D EMA]],Table2[[#This Row],[50D EMA]]&gt;Table2[[#This Row],[200D EMA]]),"Uptrend","Downtrend/NoTrend")</f>
        <v>Uptrend</v>
      </c>
      <c r="AL364">
        <v>-0.1</v>
      </c>
      <c r="AM364" t="s">
        <v>10438</v>
      </c>
      <c r="AN364">
        <v>-7.89</v>
      </c>
      <c r="AO364" t="s">
        <v>10438</v>
      </c>
      <c r="AQ364">
        <f>(Table2[[#This Row],[Sharpe Ratio]]-AVERAGE(Table2[Sharpe Ratio]))/_xlfn.STDEV.P(Table2[Sharpe Ratio])</f>
        <v>-0.74629057572393687</v>
      </c>
      <c r="AR3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-1.8750050850721247</v>
      </c>
      <c r="AS364">
        <f>_xlfn.RANK.AVG(Table2[[#This Row],[1Y Return vs Nifty Z-Score]],Table2[1Y Return vs Nifty Z-Score])</f>
        <v>355</v>
      </c>
      <c r="AT364">
        <f>_xlfn.RANK.AVG(Table2[[#This Row],[6M Return vs Nifty Z-Score]],Table2[6M Return vs Nifty Z-Score])</f>
        <v>200</v>
      </c>
      <c r="AU364">
        <f>_xlfn.RANK.AVG(Table2[[#This Row],[Sharpe Ratio Z-Score]],Table2[Sharpe Ratio Z-Score])</f>
        <v>558</v>
      </c>
      <c r="AV364">
        <f>(Table2[[#This Row],[Rank 1Y]]+Table2[[#This Row],[Rank 6M]]+Table2[[#This Row],[Rank Sharpe]])/3</f>
        <v>371</v>
      </c>
    </row>
    <row r="365" spans="1:48" x14ac:dyDescent="0.3">
      <c r="A365" t="s">
        <v>181</v>
      </c>
      <c r="B365" t="s">
        <v>182</v>
      </c>
      <c r="C365" t="s">
        <v>10399</v>
      </c>
      <c r="D365" t="s">
        <v>183</v>
      </c>
      <c r="E365">
        <v>144700.28624350001</v>
      </c>
      <c r="F365">
        <v>5372.85</v>
      </c>
      <c r="G365">
        <v>12.2595489163177</v>
      </c>
      <c r="H365">
        <f>(Table2[[#This Row],[1Y Return vs Nifty]]-AVERAGE(Table2[1Y Return vs Nifty]))/_xlfn.STDEV.P(Table2[1Y Return vs Nifty])</f>
        <v>-0.19759197921772015</v>
      </c>
      <c r="I365">
        <v>5.9946415986469397</v>
      </c>
      <c r="J365">
        <f>(Table2[[#This Row],[1M Return vs Nifty]]-AVERAGE(Table2[1M Return vs Nifty]))/_xlfn.STDEV.P(Table2[1M Return vs Nifty])</f>
        <v>0.88446155206989285</v>
      </c>
      <c r="K365">
        <v>41.055881690529503</v>
      </c>
      <c r="L365">
        <f>(Table2[[#This Row],[6M Return vs Nifty]]-AVERAGE(Table2[6M Return vs Nifty]))/_xlfn.STDEV.P(Table2[6M Return vs Nifty])</f>
        <v>0.83868129259127389</v>
      </c>
      <c r="M365">
        <v>-2.6587195385770102</v>
      </c>
      <c r="N365">
        <f>(Table2[[#This Row],[1W Return vs Nifty]]-AVERAGE(Table2[1W Return vs Nifty]))/_xlfn.STDEV.P(Table2[1W Return vs Nifty])</f>
        <v>5.4622775663165167E-2</v>
      </c>
      <c r="O365">
        <v>5274.29</v>
      </c>
      <c r="P365">
        <v>5007.42772542903</v>
      </c>
      <c r="Q365">
        <v>4342.5519949703803</v>
      </c>
      <c r="R365">
        <v>71.208796576093306</v>
      </c>
      <c r="S365" s="2">
        <f>(Table2[[#This Row],[Close Price]]-Table2[[#This Row],[20D EMA]])/Table2[[#This Row],[20D EMA]]</f>
        <v>1.8686875389862977E-2</v>
      </c>
      <c r="T365" s="2">
        <f>(Table2[[#This Row],[Close Price]]-Table2[[#This Row],[50D EMA]])/Table2[[#This Row],[50D EMA]]</f>
        <v>7.2976045708110823E-2</v>
      </c>
      <c r="U365" s="2">
        <f>(Table2[[#This Row],[Close Price]]-Table2[[#This Row],[200D EMA]])/Table2[[#This Row],[200D EMA]]</f>
        <v>0.23725634286542319</v>
      </c>
      <c r="V365">
        <v>1.0326324940635401</v>
      </c>
      <c r="W365">
        <v>5364.5</v>
      </c>
      <c r="X365">
        <v>5582.95</v>
      </c>
      <c r="Y365">
        <v>5364.5</v>
      </c>
      <c r="Z365">
        <v>5582.95</v>
      </c>
      <c r="AA365">
        <v>5015.25</v>
      </c>
      <c r="AB365">
        <v>5582.95</v>
      </c>
      <c r="AC365" s="2">
        <f>(Table2[[#This Row],[Close Price]]/Table2[[#This Row],[Day Low]])-1</f>
        <v>1.5565290334607074E-3</v>
      </c>
      <c r="AD365" s="2">
        <f>(Table2[[#This Row],[Day High]]/Table2[[#This Row],[Close Price]])-1</f>
        <v>3.9104013698502582E-2</v>
      </c>
      <c r="AE365" s="2">
        <f>(Table2[[#This Row],[Close Price]]/Table2[[#This Row],[Current Week Low]])-1</f>
        <v>1.5565290334607074E-3</v>
      </c>
      <c r="AF365" s="2">
        <f>(Table2[[#This Row],[Current Week High]]/Table2[[#This Row],[Close Price]])-1</f>
        <v>3.9104013698502582E-2</v>
      </c>
      <c r="AG365" s="2">
        <f>(Table2[[#This Row],[Close Price]]/Table2[[#This Row],[Current Month Low]])-1</f>
        <v>7.1302527291760232E-2</v>
      </c>
      <c r="AH365" s="2">
        <f>(Table2[[#This Row],[Current Month High]]/Table2[[#This Row],[Close Price]])-1</f>
        <v>3.9104013698502582E-2</v>
      </c>
      <c r="AI365">
        <v>3.9104013698502502</v>
      </c>
      <c r="AJ365">
        <v>63.045853184838997</v>
      </c>
      <c r="AK365" t="str">
        <f>IF(AND(Table2[[#This Row],[20D EMA]]&gt;Table2[[#This Row],[50D EMA]],Table2[[#This Row],[50D EMA]]&gt;Table2[[#This Row],[200D EMA]]),"Uptrend","Downtrend/NoTrend")</f>
        <v>Uptrend</v>
      </c>
      <c r="AL365">
        <v>0.03</v>
      </c>
      <c r="AM365" t="s">
        <v>10439</v>
      </c>
      <c r="AN365">
        <v>4.92</v>
      </c>
      <c r="AO365" t="s">
        <v>10439</v>
      </c>
      <c r="AP365">
        <v>-2.3206343725696001E-2</v>
      </c>
      <c r="AQ365">
        <f>(Table2[[#This Row],[Sharpe Ratio]]-AVERAGE(Table2[Sharpe Ratio]))/_xlfn.STDEV.P(Table2[Sharpe Ratio])</f>
        <v>-1.0149225377551951</v>
      </c>
      <c r="AR3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0.56525110335141671</v>
      </c>
      <c r="AS365">
        <f>_xlfn.RANK.AVG(Table2[[#This Row],[1Y Return vs Nifty Z-Score]],Table2[1Y Return vs Nifty Z-Score])</f>
        <v>360</v>
      </c>
      <c r="AT365">
        <f>_xlfn.RANK.AVG(Table2[[#This Row],[6M Return vs Nifty Z-Score]],Table2[6M Return vs Nifty Z-Score])</f>
        <v>123</v>
      </c>
      <c r="AU365">
        <f>_xlfn.RANK.AVG(Table2[[#This Row],[Sharpe Ratio Z-Score]],Table2[Sharpe Ratio Z-Score])</f>
        <v>632</v>
      </c>
      <c r="AV365">
        <f>(Table2[[#This Row],[Rank 1Y]]+Table2[[#This Row],[Rank 6M]]+Table2[[#This Row],[Rank Sharpe]])/3</f>
        <v>371.66666666666669</v>
      </c>
    </row>
    <row r="366" spans="1:48" x14ac:dyDescent="0.3">
      <c r="A366" t="s">
        <v>1186</v>
      </c>
      <c r="B366" t="s">
        <v>1187</v>
      </c>
      <c r="C366" t="s">
        <v>10405</v>
      </c>
      <c r="D366" t="s">
        <v>98</v>
      </c>
      <c r="E366">
        <v>10506.599564030001</v>
      </c>
      <c r="F366">
        <v>219.3</v>
      </c>
      <c r="G366">
        <v>43.667567132320698</v>
      </c>
      <c r="H366">
        <f>(Table2[[#This Row],[1Y Return vs Nifty]]-AVERAGE(Table2[1Y Return vs Nifty]))/_xlfn.STDEV.P(Table2[1Y Return vs Nifty])</f>
        <v>0.31581646713080308</v>
      </c>
      <c r="I366">
        <v>-10.7540271019357</v>
      </c>
      <c r="J366">
        <f>(Table2[[#This Row],[1M Return vs Nifty]]-AVERAGE(Table2[1M Return vs Nifty]))/_xlfn.STDEV.P(Table2[1M Return vs Nifty])</f>
        <v>-0.73307438116223189</v>
      </c>
      <c r="K366">
        <v>-16.001567435430399</v>
      </c>
      <c r="L366">
        <f>(Table2[[#This Row],[6M Return vs Nifty]]-AVERAGE(Table2[6M Return vs Nifty]))/_xlfn.STDEV.P(Table2[6M Return vs Nifty])</f>
        <v>-0.88187352240076022</v>
      </c>
      <c r="M366">
        <v>-7.0427115306185897</v>
      </c>
      <c r="N366">
        <f>(Table2[[#This Row],[1W Return vs Nifty]]-AVERAGE(Table2[1W Return vs Nifty]))/_xlfn.STDEV.P(Table2[1W Return vs Nifty])</f>
        <v>-0.78417612722740671</v>
      </c>
      <c r="O366">
        <v>224.99</v>
      </c>
      <c r="P366">
        <v>223.828599439382</v>
      </c>
      <c r="Q366">
        <v>198.834007933073</v>
      </c>
      <c r="R366">
        <v>27.370044233027201</v>
      </c>
      <c r="S366" s="2">
        <f>(Table2[[#This Row],[Close Price]]-Table2[[#This Row],[20D EMA]])/Table2[[#This Row],[20D EMA]]</f>
        <v>-2.5290012889461744E-2</v>
      </c>
      <c r="T366" s="2">
        <f>(Table2[[#This Row],[Close Price]]-Table2[[#This Row],[50D EMA]])/Table2[[#This Row],[50D EMA]]</f>
        <v>-2.0232443265626752E-2</v>
      </c>
      <c r="U366" s="2">
        <f>(Table2[[#This Row],[Close Price]]-Table2[[#This Row],[200D EMA]])/Table2[[#This Row],[200D EMA]]</f>
        <v>0.10293003837560732</v>
      </c>
      <c r="V366">
        <v>0.28187460430690803</v>
      </c>
      <c r="W366">
        <v>217.34</v>
      </c>
      <c r="X366">
        <v>221.28</v>
      </c>
      <c r="Y366">
        <v>217.34</v>
      </c>
      <c r="Z366">
        <v>221.28</v>
      </c>
      <c r="AA366">
        <v>212.77</v>
      </c>
      <c r="AB366">
        <v>236.9</v>
      </c>
      <c r="AC366" s="2">
        <f>(Table2[[#This Row],[Close Price]]/Table2[[#This Row],[Day Low]])-1</f>
        <v>9.0181282782737515E-3</v>
      </c>
      <c r="AD366" s="2">
        <f>(Table2[[#This Row],[Day High]]/Table2[[#This Row],[Close Price]])-1</f>
        <v>9.0287277701777136E-3</v>
      </c>
      <c r="AE366" s="2">
        <f>(Table2[[#This Row],[Close Price]]/Table2[[#This Row],[Current Week Low]])-1</f>
        <v>9.0181282782737515E-3</v>
      </c>
      <c r="AF366" s="2">
        <f>(Table2[[#This Row],[Current Week High]]/Table2[[#This Row],[Close Price]])-1</f>
        <v>9.0287277701777136E-3</v>
      </c>
      <c r="AG366" s="2">
        <f>(Table2[[#This Row],[Close Price]]/Table2[[#This Row],[Current Month Low]])-1</f>
        <v>3.0690416882079186E-2</v>
      </c>
      <c r="AH366" s="2">
        <f>(Table2[[#This Row],[Current Month High]]/Table2[[#This Row],[Close Price]])-1</f>
        <v>8.0255357957136342E-2</v>
      </c>
      <c r="AI366">
        <v>14.313725490195999</v>
      </c>
      <c r="AJ366">
        <v>88.645161290322505</v>
      </c>
      <c r="AK366" t="str">
        <f>IF(AND(Table2[[#This Row],[20D EMA]]&gt;Table2[[#This Row],[50D EMA]],Table2[[#This Row],[50D EMA]]&gt;Table2[[#This Row],[200D EMA]]),"Uptrend","Downtrend/NoTrend")</f>
        <v>Uptrend</v>
      </c>
      <c r="AL366">
        <v>-0.08</v>
      </c>
      <c r="AM366" t="s">
        <v>10438</v>
      </c>
      <c r="AN366">
        <v>-5.66</v>
      </c>
      <c r="AO366" t="s">
        <v>10438</v>
      </c>
      <c r="AP366">
        <v>8.6137924289166001E-2</v>
      </c>
      <c r="AQ366">
        <f>(Table2[[#This Row],[Sharpe Ratio]]-AVERAGE(Table2[Sharpe Ratio]))/_xlfn.STDEV.P(Table2[Sharpe Ratio])</f>
        <v>0.25082469071404079</v>
      </c>
      <c r="AR3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-1.8324828729455551</v>
      </c>
      <c r="AS366">
        <f>_xlfn.RANK.AVG(Table2[[#This Row],[1Y Return vs Nifty Z-Score]],Table2[1Y Return vs Nifty Z-Score])</f>
        <v>214</v>
      </c>
      <c r="AT366">
        <f>_xlfn.RANK.AVG(Table2[[#This Row],[6M Return vs Nifty Z-Score]],Table2[6M Return vs Nifty Z-Score])</f>
        <v>629</v>
      </c>
      <c r="AU366">
        <f>_xlfn.RANK.AVG(Table2[[#This Row],[Sharpe Ratio Z-Score]],Table2[Sharpe Ratio Z-Score])</f>
        <v>273</v>
      </c>
      <c r="AV366">
        <f>(Table2[[#This Row],[Rank 1Y]]+Table2[[#This Row],[Rank 6M]]+Table2[[#This Row],[Rank Sharpe]])/3</f>
        <v>372</v>
      </c>
    </row>
    <row r="367" spans="1:48" x14ac:dyDescent="0.3">
      <c r="A367" t="s">
        <v>1573</v>
      </c>
      <c r="B367" t="s">
        <v>1574</v>
      </c>
      <c r="C367" t="s">
        <v>10400</v>
      </c>
      <c r="D367" t="s">
        <v>813</v>
      </c>
      <c r="E367">
        <v>6273.3043469530003</v>
      </c>
      <c r="F367">
        <v>211.6</v>
      </c>
      <c r="G367">
        <v>26.244774331973101</v>
      </c>
      <c r="H367">
        <f>(Table2[[#This Row],[1Y Return vs Nifty]]-AVERAGE(Table2[1Y Return vs Nifty]))/_xlfn.STDEV.P(Table2[1Y Return vs Nifty])</f>
        <v>3.1016295366987703E-2</v>
      </c>
      <c r="I367">
        <v>-2.5422566710814101</v>
      </c>
      <c r="J367">
        <f>(Table2[[#This Row],[1M Return vs Nifty]]-AVERAGE(Table2[1M Return vs Nifty]))/_xlfn.STDEV.P(Table2[1M Return vs Nifty])</f>
        <v>5.9993652173324308E-2</v>
      </c>
      <c r="K367">
        <v>-6.6611621172165698</v>
      </c>
      <c r="L367">
        <f>(Table2[[#This Row],[6M Return vs Nifty]]-AVERAGE(Table2[6M Return vs Nifty]))/_xlfn.STDEV.P(Table2[6M Return vs Nifty])</f>
        <v>-0.60021565668102905</v>
      </c>
      <c r="M367">
        <v>-15.1955832539114</v>
      </c>
      <c r="N367">
        <f>(Table2[[#This Row],[1W Return vs Nifty]]-AVERAGE(Table2[1W Return vs Nifty]))/_xlfn.STDEV.P(Table2[1W Return vs Nifty])</f>
        <v>-2.3440831410449436</v>
      </c>
      <c r="O367">
        <v>218.91</v>
      </c>
      <c r="P367">
        <v>216.87815102825101</v>
      </c>
      <c r="Q367">
        <v>199.870619528193</v>
      </c>
      <c r="R367">
        <v>36.339430254689503</v>
      </c>
      <c r="S367" s="2">
        <f>(Table2[[#This Row],[Close Price]]-Table2[[#This Row],[20D EMA]])/Table2[[#This Row],[20D EMA]]</f>
        <v>-3.3392718468777137E-2</v>
      </c>
      <c r="T367" s="2">
        <f>(Table2[[#This Row],[Close Price]]-Table2[[#This Row],[50D EMA]])/Table2[[#This Row],[50D EMA]]</f>
        <v>-2.4336942210298876E-2</v>
      </c>
      <c r="U367" s="2">
        <f>(Table2[[#This Row],[Close Price]]-Table2[[#This Row],[200D EMA]])/Table2[[#This Row],[200D EMA]]</f>
        <v>5.8684865737119951E-2</v>
      </c>
      <c r="V367">
        <v>1.6686272809193601</v>
      </c>
      <c r="W367">
        <v>212.25</v>
      </c>
      <c r="X367">
        <v>208.22</v>
      </c>
      <c r="Y367">
        <v>214.25</v>
      </c>
      <c r="Z367">
        <v>208.22</v>
      </c>
      <c r="AA367">
        <v>214.25</v>
      </c>
      <c r="AB367">
        <v>207.36</v>
      </c>
      <c r="AC367" s="2">
        <f>(Table2[[#This Row],[Close Price]]/Table2[[#This Row],[Day Low]])-1</f>
        <v>-3.0624263839811317E-3</v>
      </c>
      <c r="AD367" s="2">
        <f>(Table2[[#This Row],[Day High]]/Table2[[#This Row],[Close Price]])-1</f>
        <v>-1.5973534971644554E-2</v>
      </c>
      <c r="AE367" s="2">
        <f>(Table2[[#This Row],[Close Price]]/Table2[[#This Row],[Current Week Low]])-1</f>
        <v>-1.2368728121353589E-2</v>
      </c>
      <c r="AF367" s="2">
        <f>(Table2[[#This Row],[Current Week High]]/Table2[[#This Row],[Close Price]])-1</f>
        <v>-1.5973534971644554E-2</v>
      </c>
      <c r="AG367" s="2">
        <f>(Table2[[#This Row],[Close Price]]/Table2[[#This Row],[Current Month Low]])-1</f>
        <v>-1.2368728121353589E-2</v>
      </c>
      <c r="AH367" s="2">
        <f>(Table2[[#This Row],[Current Month High]]/Table2[[#This Row],[Close Price]])-1</f>
        <v>-2.0037807183364786E-2</v>
      </c>
      <c r="AI367">
        <v>20.321361058601099</v>
      </c>
      <c r="AJ367">
        <v>68.471337579617796</v>
      </c>
      <c r="AK367" t="str">
        <f>IF(AND(Table2[[#This Row],[20D EMA]]&gt;Table2[[#This Row],[50D EMA]],Table2[[#This Row],[50D EMA]]&gt;Table2[[#This Row],[200D EMA]]),"Uptrend","Downtrend/NoTrend")</f>
        <v>Uptrend</v>
      </c>
      <c r="AL367">
        <v>-0.04</v>
      </c>
      <c r="AM367" t="s">
        <v>10438</v>
      </c>
      <c r="AN367">
        <v>-3.37</v>
      </c>
      <c r="AO367" t="s">
        <v>10438</v>
      </c>
      <c r="AP367">
        <v>8.0199385206655996E-2</v>
      </c>
      <c r="AQ367">
        <f>(Table2[[#This Row],[Sharpe Ratio]]-AVERAGE(Table2[Sharpe Ratio]))/_xlfn.STDEV.P(Table2[Sharpe Ratio])</f>
        <v>0.18208135810677861</v>
      </c>
      <c r="AR3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-2.671207492078882</v>
      </c>
      <c r="AS367">
        <f>_xlfn.RANK.AVG(Table2[[#This Row],[1Y Return vs Nifty Z-Score]],Table2[1Y Return vs Nifty Z-Score])</f>
        <v>291</v>
      </c>
      <c r="AT367">
        <f>_xlfn.RANK.AVG(Table2[[#This Row],[6M Return vs Nifty Z-Score]],Table2[6M Return vs Nifty Z-Score])</f>
        <v>526</v>
      </c>
      <c r="AU367">
        <f>_xlfn.RANK.AVG(Table2[[#This Row],[Sharpe Ratio Z-Score]],Table2[Sharpe Ratio Z-Score])</f>
        <v>302</v>
      </c>
      <c r="AV367">
        <f>(Table2[[#This Row],[Rank 1Y]]+Table2[[#This Row],[Rank 6M]]+Table2[[#This Row],[Rank Sharpe]])/3</f>
        <v>373</v>
      </c>
    </row>
    <row r="368" spans="1:48" x14ac:dyDescent="0.3">
      <c r="A368" t="s">
        <v>78</v>
      </c>
      <c r="B368" t="s">
        <v>79</v>
      </c>
      <c r="C368" t="s">
        <v>5658</v>
      </c>
      <c r="D368" t="s">
        <v>80</v>
      </c>
      <c r="E368">
        <v>340026.53170833999</v>
      </c>
      <c r="F368">
        <v>11962.05</v>
      </c>
      <c r="G368">
        <v>13.925806422772499</v>
      </c>
      <c r="H368">
        <f>(Table2[[#This Row],[1Y Return vs Nifty]]-AVERAGE(Table2[1Y Return vs Nifty]))/_xlfn.STDEV.P(Table2[1Y Return vs Nifty])</f>
        <v>-0.17035464537124256</v>
      </c>
      <c r="I368">
        <v>-0.233293711372073</v>
      </c>
      <c r="J368">
        <f>(Table2[[#This Row],[1M Return vs Nifty]]-AVERAGE(Table2[1M Return vs Nifty]))/_xlfn.STDEV.P(Table2[1M Return vs Nifty])</f>
        <v>0.28298633431419956</v>
      </c>
      <c r="K368">
        <v>7.2070724165497602</v>
      </c>
      <c r="L368">
        <f>(Table2[[#This Row],[6M Return vs Nifty]]-AVERAGE(Table2[6M Return vs Nifty]))/_xlfn.STDEV.P(Table2[6M Return vs Nifty])</f>
        <v>-0.18202209794280283</v>
      </c>
      <c r="M368">
        <v>-1.34658720316068</v>
      </c>
      <c r="N368">
        <f>(Table2[[#This Row],[1W Return vs Nifty]]-AVERAGE(Table2[1W Return vs Nifty]))/_xlfn.STDEV.P(Table2[1W Return vs Nifty])</f>
        <v>0.30567596312163875</v>
      </c>
      <c r="O368">
        <v>11594.34</v>
      </c>
      <c r="P368">
        <v>11422.2096711993</v>
      </c>
      <c r="Q368">
        <v>10432.4344799707</v>
      </c>
      <c r="R368">
        <v>72.3316301845731</v>
      </c>
      <c r="S368" s="2">
        <f>(Table2[[#This Row],[Close Price]]-Table2[[#This Row],[20D EMA]])/Table2[[#This Row],[20D EMA]]</f>
        <v>3.1714612474707408E-2</v>
      </c>
      <c r="T368" s="2">
        <f>(Table2[[#This Row],[Close Price]]-Table2[[#This Row],[50D EMA]])/Table2[[#This Row],[50D EMA]]</f>
        <v>4.7262337528428303E-2</v>
      </c>
      <c r="U368" s="2">
        <f>(Table2[[#This Row],[Close Price]]-Table2[[#This Row],[200D EMA]])/Table2[[#This Row],[200D EMA]]</f>
        <v>0.14662114801353593</v>
      </c>
      <c r="V368">
        <v>0.72649295705006001</v>
      </c>
      <c r="W368">
        <v>11800.05</v>
      </c>
      <c r="X368">
        <v>11998</v>
      </c>
      <c r="Y368">
        <v>11800.05</v>
      </c>
      <c r="Z368">
        <v>11998</v>
      </c>
      <c r="AA368">
        <v>11308</v>
      </c>
      <c r="AB368">
        <v>11998</v>
      </c>
      <c r="AC368" s="2">
        <f>(Table2[[#This Row],[Close Price]]/Table2[[#This Row],[Day Low]])-1</f>
        <v>1.3728755386629654E-2</v>
      </c>
      <c r="AD368" s="2">
        <f>(Table2[[#This Row],[Day High]]/Table2[[#This Row],[Close Price]])-1</f>
        <v>3.0053377138534731E-3</v>
      </c>
      <c r="AE368" s="2">
        <f>(Table2[[#This Row],[Close Price]]/Table2[[#This Row],[Current Week Low]])-1</f>
        <v>1.3728755386629654E-2</v>
      </c>
      <c r="AF368" s="2">
        <f>(Table2[[#This Row],[Current Week High]]/Table2[[#This Row],[Close Price]])-1</f>
        <v>3.0053377138534731E-3</v>
      </c>
      <c r="AG368" s="2">
        <f>(Table2[[#This Row],[Close Price]]/Table2[[#This Row],[Current Month Low]])-1</f>
        <v>5.783958259639177E-2</v>
      </c>
      <c r="AH368" s="2">
        <f>(Table2[[#This Row],[Current Month High]]/Table2[[#This Row],[Close Price]])-1</f>
        <v>3.0053377138534731E-3</v>
      </c>
      <c r="AI368">
        <v>0.96931546014271597</v>
      </c>
      <c r="AJ368">
        <v>48.688323876172298</v>
      </c>
      <c r="AK368" t="str">
        <f>IF(AND(Table2[[#This Row],[20D EMA]]&gt;Table2[[#This Row],[50D EMA]],Table2[[#This Row],[50D EMA]]&gt;Table2[[#This Row],[200D EMA]]),"Uptrend","Downtrend/NoTrend")</f>
        <v>Uptrend</v>
      </c>
      <c r="AL368">
        <v>-0.03</v>
      </c>
      <c r="AM368" t="s">
        <v>10438</v>
      </c>
      <c r="AN368">
        <v>3.63</v>
      </c>
      <c r="AO368" t="s">
        <v>10439</v>
      </c>
      <c r="AP368">
        <v>4.5642284756286997E-2</v>
      </c>
      <c r="AQ368">
        <f>(Table2[[#This Row],[Sharpe Ratio]]-AVERAGE(Table2[Sharpe Ratio]))/_xlfn.STDEV.P(Table2[Sharpe Ratio])</f>
        <v>-0.21794467812808249</v>
      </c>
      <c r="AR3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1.8340875993710426E-2</v>
      </c>
      <c r="AS368">
        <f>_xlfn.RANK.AVG(Table2[[#This Row],[1Y Return vs Nifty Z-Score]],Table2[1Y Return vs Nifty Z-Score])</f>
        <v>353</v>
      </c>
      <c r="AT368">
        <f>_xlfn.RANK.AVG(Table2[[#This Row],[6M Return vs Nifty Z-Score]],Table2[6M Return vs Nifty Z-Score])</f>
        <v>372</v>
      </c>
      <c r="AU368">
        <f>_xlfn.RANK.AVG(Table2[[#This Row],[Sharpe Ratio Z-Score]],Table2[Sharpe Ratio Z-Score])</f>
        <v>395</v>
      </c>
      <c r="AV368">
        <f>(Table2[[#This Row],[Rank 1Y]]+Table2[[#This Row],[Rank 6M]]+Table2[[#This Row],[Rank Sharpe]])/3</f>
        <v>373.33333333333331</v>
      </c>
    </row>
    <row r="369" spans="1:48" x14ac:dyDescent="0.3">
      <c r="A369" t="s">
        <v>388</v>
      </c>
      <c r="B369" t="s">
        <v>389</v>
      </c>
      <c r="C369" t="s">
        <v>10397</v>
      </c>
      <c r="D369" t="s">
        <v>390</v>
      </c>
      <c r="E369">
        <v>62645.019285914997</v>
      </c>
      <c r="F369">
        <v>1741.2</v>
      </c>
      <c r="G369">
        <v>4.7113588157261397</v>
      </c>
      <c r="H369">
        <f>(Table2[[#This Row],[1Y Return vs Nifty]]-AVERAGE(Table2[1Y Return vs Nifty]))/_xlfn.STDEV.P(Table2[1Y Return vs Nifty])</f>
        <v>-0.32097781418624016</v>
      </c>
      <c r="I369">
        <v>-14.545299106254999</v>
      </c>
      <c r="J369">
        <f>(Table2[[#This Row],[1M Return vs Nifty]]-AVERAGE(Table2[1M Return vs Nifty]))/_xlfn.STDEV.P(Table2[1M Return vs Nifty])</f>
        <v>-1.0992240023216804</v>
      </c>
      <c r="K369">
        <v>11.7518690335478</v>
      </c>
      <c r="L369">
        <f>(Table2[[#This Row],[6M Return vs Nifty]]-AVERAGE(Table2[6M Return vs Nifty]))/_xlfn.STDEV.P(Table2[6M Return vs Nifty])</f>
        <v>-4.4974756669746332E-2</v>
      </c>
      <c r="M369">
        <v>-9.5655904885062508</v>
      </c>
      <c r="N369">
        <f>(Table2[[#This Row],[1W Return vs Nifty]]-AVERAGE(Table2[1W Return vs Nifty]))/_xlfn.STDEV.P(Table2[1W Return vs Nifty])</f>
        <v>-1.2668841490129104</v>
      </c>
      <c r="O369">
        <v>1841.15</v>
      </c>
      <c r="P369">
        <v>1788.6445339884201</v>
      </c>
      <c r="Q369">
        <v>1582.3225596785201</v>
      </c>
      <c r="R369">
        <v>15.852495768455601</v>
      </c>
      <c r="S369" s="2">
        <f>(Table2[[#This Row],[Close Price]]-Table2[[#This Row],[20D EMA]])/Table2[[#This Row],[20D EMA]]</f>
        <v>-5.4286722972055529E-2</v>
      </c>
      <c r="T369" s="2">
        <f>(Table2[[#This Row],[Close Price]]-Table2[[#This Row],[50D EMA]])/Table2[[#This Row],[50D EMA]]</f>
        <v>-2.6525412448847829E-2</v>
      </c>
      <c r="U369" s="2">
        <f>(Table2[[#This Row],[Close Price]]-Table2[[#This Row],[200D EMA]])/Table2[[#This Row],[200D EMA]]</f>
        <v>0.10040774515264388</v>
      </c>
      <c r="V369">
        <v>1.7295565269570701</v>
      </c>
      <c r="W369">
        <v>1724.05</v>
      </c>
      <c r="X369">
        <v>1755</v>
      </c>
      <c r="Y369">
        <v>1724.05</v>
      </c>
      <c r="Z369">
        <v>1755</v>
      </c>
      <c r="AA369">
        <v>1724.05</v>
      </c>
      <c r="AB369">
        <v>1992.2</v>
      </c>
      <c r="AC369" s="2">
        <f>(Table2[[#This Row],[Close Price]]/Table2[[#This Row],[Day Low]])-1</f>
        <v>9.9475073228734168E-3</v>
      </c>
      <c r="AD369" s="2">
        <f>(Table2[[#This Row],[Day High]]/Table2[[#This Row],[Close Price]])-1</f>
        <v>7.9255685733976566E-3</v>
      </c>
      <c r="AE369" s="2">
        <f>(Table2[[#This Row],[Close Price]]/Table2[[#This Row],[Current Week Low]])-1</f>
        <v>9.9475073228734168E-3</v>
      </c>
      <c r="AF369" s="2">
        <f>(Table2[[#This Row],[Current Week High]]/Table2[[#This Row],[Close Price]])-1</f>
        <v>7.9255685733976566E-3</v>
      </c>
      <c r="AG369" s="2">
        <f>(Table2[[#This Row],[Close Price]]/Table2[[#This Row],[Current Month Low]])-1</f>
        <v>9.9475073228734168E-3</v>
      </c>
      <c r="AH369" s="2">
        <f>(Table2[[#This Row],[Current Month High]]/Table2[[#This Row],[Close Price]])-1</f>
        <v>0.14415345738571106</v>
      </c>
      <c r="AI369">
        <v>14.4153457385711</v>
      </c>
      <c r="AJ369">
        <v>48.826872943288102</v>
      </c>
      <c r="AK369" t="str">
        <f>IF(AND(Table2[[#This Row],[20D EMA]]&gt;Table2[[#This Row],[50D EMA]],Table2[[#This Row],[50D EMA]]&gt;Table2[[#This Row],[200D EMA]]),"Uptrend","Downtrend/NoTrend")</f>
        <v>Uptrend</v>
      </c>
      <c r="AL369">
        <v>-0.08</v>
      </c>
      <c r="AM369" t="s">
        <v>10438</v>
      </c>
      <c r="AN369">
        <v>-9.92</v>
      </c>
      <c r="AO369" t="s">
        <v>10438</v>
      </c>
      <c r="AP369">
        <v>4.9644343499972002E-2</v>
      </c>
      <c r="AQ369">
        <f>(Table2[[#This Row],[Sharpe Ratio]]-AVERAGE(Table2[Sharpe Ratio]))/_xlfn.STDEV.P(Table2[Sharpe Ratio])</f>
        <v>-0.17161765198436313</v>
      </c>
      <c r="AR3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-2.9036783741749401</v>
      </c>
      <c r="AS369">
        <f>_xlfn.RANK.AVG(Table2[[#This Row],[1Y Return vs Nifty Z-Score]],Table2[1Y Return vs Nifty Z-Score])</f>
        <v>406</v>
      </c>
      <c r="AT369">
        <f>_xlfn.RANK.AVG(Table2[[#This Row],[6M Return vs Nifty Z-Score]],Table2[6M Return vs Nifty Z-Score])</f>
        <v>332</v>
      </c>
      <c r="AU369">
        <f>_xlfn.RANK.AVG(Table2[[#This Row],[Sharpe Ratio Z-Score]],Table2[Sharpe Ratio Z-Score])</f>
        <v>382</v>
      </c>
      <c r="AV369">
        <f>(Table2[[#This Row],[Rank 1Y]]+Table2[[#This Row],[Rank 6M]]+Table2[[#This Row],[Rank Sharpe]])/3</f>
        <v>373.33333333333331</v>
      </c>
    </row>
    <row r="370" spans="1:48" x14ac:dyDescent="0.3">
      <c r="A370" t="s">
        <v>1343</v>
      </c>
      <c r="B370" t="s">
        <v>1344</v>
      </c>
      <c r="C370" t="s">
        <v>10407</v>
      </c>
      <c r="D370" t="s">
        <v>132</v>
      </c>
      <c r="E370">
        <v>8573.1176719750001</v>
      </c>
      <c r="F370">
        <v>581.45000000000005</v>
      </c>
      <c r="G370">
        <v>5.43561304637307E-3</v>
      </c>
      <c r="H370">
        <f>(Table2[[#This Row],[1Y Return vs Nifty]]-AVERAGE(Table2[1Y Return vs Nifty]))/_xlfn.STDEV.P(Table2[1Y Return vs Nifty])</f>
        <v>-0.39790277976373256</v>
      </c>
      <c r="I370">
        <v>-9.6412675617398396</v>
      </c>
      <c r="J370">
        <f>(Table2[[#This Row],[1M Return vs Nifty]]-AVERAGE(Table2[1M Return vs Nifty]))/_xlfn.STDEV.P(Table2[1M Return vs Nifty])</f>
        <v>-0.62560741925074304</v>
      </c>
      <c r="K370">
        <v>28.320027837392399</v>
      </c>
      <c r="L370">
        <f>(Table2[[#This Row],[6M Return vs Nifty]]-AVERAGE(Table2[6M Return vs Nifty]))/_xlfn.STDEV.P(Table2[6M Return vs Nifty])</f>
        <v>0.45463442394007658</v>
      </c>
      <c r="M370">
        <v>-2.8242923584773298</v>
      </c>
      <c r="N370">
        <f>(Table2[[#This Row],[1W Return vs Nifty]]-AVERAGE(Table2[1W Return vs Nifty]))/_xlfn.STDEV.P(Table2[1W Return vs Nifty])</f>
        <v>2.2943361117471535E-2</v>
      </c>
      <c r="O370">
        <v>578.37</v>
      </c>
      <c r="P370">
        <v>573.57662893823397</v>
      </c>
      <c r="Q370">
        <v>509.13818096217301</v>
      </c>
      <c r="R370">
        <v>56.663485616109298</v>
      </c>
      <c r="S370" s="2">
        <f>(Table2[[#This Row],[Close Price]]-Table2[[#This Row],[20D EMA]])/Table2[[#This Row],[20D EMA]]</f>
        <v>5.3253107872124087E-3</v>
      </c>
      <c r="T370" s="2">
        <f>(Table2[[#This Row],[Close Price]]-Table2[[#This Row],[50D EMA]])/Table2[[#This Row],[50D EMA]]</f>
        <v>1.372679893938623E-2</v>
      </c>
      <c r="U370" s="2">
        <f>(Table2[[#This Row],[Close Price]]-Table2[[#This Row],[200D EMA]])/Table2[[#This Row],[200D EMA]]</f>
        <v>0.14202788504521824</v>
      </c>
      <c r="V370">
        <v>1.1240049340082401</v>
      </c>
      <c r="W370">
        <v>577.6</v>
      </c>
      <c r="X370">
        <v>591.75</v>
      </c>
      <c r="Y370">
        <v>577.6</v>
      </c>
      <c r="Z370">
        <v>591.75</v>
      </c>
      <c r="AA370">
        <v>551.04999999999995</v>
      </c>
      <c r="AB370">
        <v>620</v>
      </c>
      <c r="AC370" s="2">
        <f>(Table2[[#This Row],[Close Price]]/Table2[[#This Row],[Day Low]])-1</f>
        <v>6.6655124653740572E-3</v>
      </c>
      <c r="AD370" s="2">
        <f>(Table2[[#This Row],[Day High]]/Table2[[#This Row],[Close Price]])-1</f>
        <v>1.7714334852523717E-2</v>
      </c>
      <c r="AE370" s="2">
        <f>(Table2[[#This Row],[Close Price]]/Table2[[#This Row],[Current Week Low]])-1</f>
        <v>6.6655124653740572E-3</v>
      </c>
      <c r="AF370" s="2">
        <f>(Table2[[#This Row],[Current Week High]]/Table2[[#This Row],[Close Price]])-1</f>
        <v>1.7714334852523717E-2</v>
      </c>
      <c r="AG370" s="2">
        <f>(Table2[[#This Row],[Close Price]]/Table2[[#This Row],[Current Month Low]])-1</f>
        <v>5.5167407676254498E-2</v>
      </c>
      <c r="AH370" s="2">
        <f>(Table2[[#This Row],[Current Month High]]/Table2[[#This Row],[Close Price]])-1</f>
        <v>6.6299767821824673E-2</v>
      </c>
      <c r="AI370">
        <v>20.2166996302347</v>
      </c>
      <c r="AJ370">
        <v>52.993027233258701</v>
      </c>
      <c r="AK370" t="str">
        <f>IF(AND(Table2[[#This Row],[20D EMA]]&gt;Table2[[#This Row],[50D EMA]],Table2[[#This Row],[50D EMA]]&gt;Table2[[#This Row],[200D EMA]]),"Uptrend","Downtrend/NoTrend")</f>
        <v>Uptrend</v>
      </c>
      <c r="AL370">
        <v>7.0000000000000007E-2</v>
      </c>
      <c r="AM370" t="s">
        <v>10439</v>
      </c>
      <c r="AN370">
        <v>-0.33</v>
      </c>
      <c r="AO370" t="s">
        <v>10438</v>
      </c>
      <c r="AP370">
        <v>6.3581229424739998E-3</v>
      </c>
      <c r="AQ370">
        <f>(Table2[[#This Row],[Sharpe Ratio]]-AVERAGE(Table2[Sharpe Ratio]))/_xlfn.STDEV.P(Table2[Sharpe Ratio])</f>
        <v>-0.6726902248430906</v>
      </c>
      <c r="AR3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-1.2186226388000179</v>
      </c>
      <c r="AS370">
        <f>_xlfn.RANK.AVG(Table2[[#This Row],[1Y Return vs Nifty Z-Score]],Table2[1Y Return vs Nifty Z-Score])</f>
        <v>434</v>
      </c>
      <c r="AT370">
        <f>_xlfn.RANK.AVG(Table2[[#This Row],[6M Return vs Nifty Z-Score]],Table2[6M Return vs Nifty Z-Score])</f>
        <v>179</v>
      </c>
      <c r="AU370">
        <f>_xlfn.RANK.AVG(Table2[[#This Row],[Sharpe Ratio Z-Score]],Table2[Sharpe Ratio Z-Score])</f>
        <v>508</v>
      </c>
      <c r="AV370">
        <f>(Table2[[#This Row],[Rank 1Y]]+Table2[[#This Row],[Rank 6M]]+Table2[[#This Row],[Rank Sharpe]])/3</f>
        <v>373.66666666666669</v>
      </c>
    </row>
    <row r="371" spans="1:48" x14ac:dyDescent="0.3">
      <c r="A371" t="s">
        <v>768</v>
      </c>
      <c r="B371" t="s">
        <v>769</v>
      </c>
      <c r="C371" t="s">
        <v>10395</v>
      </c>
      <c r="D371" t="s">
        <v>533</v>
      </c>
      <c r="E371">
        <v>22499.685978595</v>
      </c>
      <c r="F371">
        <v>511.2</v>
      </c>
      <c r="G371">
        <v>-40.656289743244997</v>
      </c>
      <c r="H371">
        <f>(Table2[[#This Row],[1Y Return vs Nifty]]-AVERAGE(Table2[1Y Return vs Nifty]))/_xlfn.STDEV.P(Table2[1Y Return vs Nifty])</f>
        <v>-1.0625761474831621</v>
      </c>
      <c r="I371">
        <v>8.8878170678578599</v>
      </c>
      <c r="J371">
        <f>(Table2[[#This Row],[1M Return vs Nifty]]-AVERAGE(Table2[1M Return vs Nifty]))/_xlfn.STDEV.P(Table2[1M Return vs Nifty])</f>
        <v>1.1638757172346488</v>
      </c>
      <c r="K371">
        <v>46.352661556440502</v>
      </c>
      <c r="L371">
        <f>(Table2[[#This Row],[6M Return vs Nifty]]-AVERAGE(Table2[6M Return vs Nifty]))/_xlfn.STDEV.P(Table2[6M Return vs Nifty])</f>
        <v>0.99840452315714279</v>
      </c>
      <c r="M371">
        <v>-0.19723541711648501</v>
      </c>
      <c r="N371">
        <f>(Table2[[#This Row],[1W Return vs Nifty]]-AVERAGE(Table2[1W Return vs Nifty]))/_xlfn.STDEV.P(Table2[1W Return vs Nifty])</f>
        <v>0.5255839873423287</v>
      </c>
      <c r="O371">
        <v>488.98</v>
      </c>
      <c r="P371">
        <v>471.285259991391</v>
      </c>
      <c r="Q371">
        <v>476.53322224688901</v>
      </c>
      <c r="R371">
        <v>66.152643678274899</v>
      </c>
      <c r="S371" s="2">
        <f>(Table2[[#This Row],[Close Price]]-Table2[[#This Row],[20D EMA]])/Table2[[#This Row],[20D EMA]]</f>
        <v>4.5441531350975436E-2</v>
      </c>
      <c r="T371" s="2">
        <f>(Table2[[#This Row],[Close Price]]-Table2[[#This Row],[50D EMA]])/Table2[[#This Row],[50D EMA]]</f>
        <v>8.469337659603042E-2</v>
      </c>
      <c r="U371" s="2">
        <f>(Table2[[#This Row],[Close Price]]-Table2[[#This Row],[200D EMA]])/Table2[[#This Row],[200D EMA]]</f>
        <v>7.274787178458321E-2</v>
      </c>
      <c r="V371">
        <v>2.75944185986179</v>
      </c>
      <c r="W371">
        <v>507.05</v>
      </c>
      <c r="X371">
        <v>533.9</v>
      </c>
      <c r="Y371">
        <v>507.05</v>
      </c>
      <c r="Z371">
        <v>533.9</v>
      </c>
      <c r="AA371">
        <v>444.45</v>
      </c>
      <c r="AB371">
        <v>560.6</v>
      </c>
      <c r="AC371" s="2">
        <f>(Table2[[#This Row],[Close Price]]/Table2[[#This Row],[Day Low]])-1</f>
        <v>8.1845971797651629E-3</v>
      </c>
      <c r="AD371" s="2">
        <f>(Table2[[#This Row],[Day High]]/Table2[[#This Row],[Close Price]])-1</f>
        <v>4.4405320813771576E-2</v>
      </c>
      <c r="AE371" s="2">
        <f>(Table2[[#This Row],[Close Price]]/Table2[[#This Row],[Current Week Low]])-1</f>
        <v>8.1845971797651629E-3</v>
      </c>
      <c r="AF371" s="2">
        <f>(Table2[[#This Row],[Current Week High]]/Table2[[#This Row],[Close Price]])-1</f>
        <v>4.4405320813771576E-2</v>
      </c>
      <c r="AG371" s="2">
        <f>(Table2[[#This Row],[Close Price]]/Table2[[#This Row],[Current Month Low]])-1</f>
        <v>0.15018562267971647</v>
      </c>
      <c r="AH371" s="2">
        <f>(Table2[[#This Row],[Current Month High]]/Table2[[#This Row],[Close Price]])-1</f>
        <v>9.6635367762128332E-2</v>
      </c>
      <c r="AI371">
        <v>34.002850312083403</v>
      </c>
      <c r="AJ371">
        <v>68.003154988826097</v>
      </c>
      <c r="AK371" t="str">
        <f>IF(AND(Table2[[#This Row],[20D EMA]]&gt;Table2[[#This Row],[50D EMA]],Table2[[#This Row],[50D EMA]]&gt;Table2[[#This Row],[200D EMA]]),"Uptrend","Downtrend/NoTrend")</f>
        <v>Downtrend/NoTrend</v>
      </c>
      <c r="AL371">
        <v>-0.06</v>
      </c>
      <c r="AM371" t="s">
        <v>10438</v>
      </c>
      <c r="AN371">
        <v>9.02</v>
      </c>
      <c r="AO371" t="s">
        <v>10439</v>
      </c>
      <c r="AP371">
        <v>6.9803098836120001E-2</v>
      </c>
      <c r="AQ371">
        <f>(Table2[[#This Row],[Sharpe Ratio]]-AVERAGE(Table2[Sharpe Ratio]))/_xlfn.STDEV.P(Table2[Sharpe Ratio])</f>
        <v>6.1736040526072351E-2</v>
      </c>
      <c r="AR3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1">
        <f>_xlfn.RANK.AVG(Table2[[#This Row],[1Y Return vs Nifty Z-Score]],Table2[1Y Return vs Nifty Z-Score])</f>
        <v>683</v>
      </c>
      <c r="AT371">
        <f>_xlfn.RANK.AVG(Table2[[#This Row],[6M Return vs Nifty Z-Score]],Table2[6M Return vs Nifty Z-Score])</f>
        <v>107</v>
      </c>
      <c r="AU371">
        <f>_xlfn.RANK.AVG(Table2[[#This Row],[Sharpe Ratio Z-Score]],Table2[Sharpe Ratio Z-Score])</f>
        <v>332</v>
      </c>
      <c r="AV371">
        <f>(Table2[[#This Row],[Rank 1Y]]+Table2[[#This Row],[Rank 6M]]+Table2[[#This Row],[Rank Sharpe]])/3</f>
        <v>374</v>
      </c>
    </row>
    <row r="372" spans="1:48" x14ac:dyDescent="0.3">
      <c r="A372" t="s">
        <v>1273</v>
      </c>
      <c r="B372" t="s">
        <v>1274</v>
      </c>
      <c r="C372" t="s">
        <v>10402</v>
      </c>
      <c r="D372" t="s">
        <v>74</v>
      </c>
      <c r="E372">
        <v>9305.2549097299998</v>
      </c>
      <c r="F372">
        <v>852.35</v>
      </c>
      <c r="G372">
        <v>-8.26887834112053</v>
      </c>
      <c r="H372">
        <f>(Table2[[#This Row],[1Y Return vs Nifty]]-AVERAGE(Table2[1Y Return vs Nifty]))/_xlfn.STDEV.P(Table2[1Y Return vs Nifty])</f>
        <v>-0.53315813534182643</v>
      </c>
      <c r="I372">
        <v>1.23405908101817</v>
      </c>
      <c r="J372">
        <f>(Table2[[#This Row],[1M Return vs Nifty]]-AVERAGE(Table2[1M Return vs Nifty]))/_xlfn.STDEV.P(Table2[1M Return vs Nifty])</f>
        <v>0.42469884357991505</v>
      </c>
      <c r="K372">
        <v>-6.3693180043741799</v>
      </c>
      <c r="L372">
        <f>(Table2[[#This Row],[6M Return vs Nifty]]-AVERAGE(Table2[6M Return vs Nifty]))/_xlfn.STDEV.P(Table2[6M Return vs Nifty])</f>
        <v>-0.59141516171902075</v>
      </c>
      <c r="M372">
        <v>-10.0700370167144</v>
      </c>
      <c r="N372">
        <f>(Table2[[#This Row],[1W Return vs Nifty]]-AVERAGE(Table2[1W Return vs Nifty]))/_xlfn.STDEV.P(Table2[1W Return vs Nifty])</f>
        <v>-1.3634010211230956</v>
      </c>
      <c r="O372">
        <v>839.46</v>
      </c>
      <c r="P372">
        <v>807.94068589521999</v>
      </c>
      <c r="Q372">
        <v>758.33992023742405</v>
      </c>
      <c r="R372">
        <v>48.710016990556902</v>
      </c>
      <c r="S372" s="2">
        <f>(Table2[[#This Row],[Close Price]]-Table2[[#This Row],[20D EMA]])/Table2[[#This Row],[20D EMA]]</f>
        <v>1.5355109236890365E-2</v>
      </c>
      <c r="T372" s="2">
        <f>(Table2[[#This Row],[Close Price]]-Table2[[#This Row],[50D EMA]])/Table2[[#This Row],[50D EMA]]</f>
        <v>5.4966057385231595E-2</v>
      </c>
      <c r="U372" s="2">
        <f>(Table2[[#This Row],[Close Price]]-Table2[[#This Row],[200D EMA]])/Table2[[#This Row],[200D EMA]]</f>
        <v>0.12396825915895728</v>
      </c>
      <c r="V372">
        <v>2.0551873213655898</v>
      </c>
      <c r="W372">
        <v>834.25</v>
      </c>
      <c r="X372">
        <v>859.35</v>
      </c>
      <c r="Y372">
        <v>834.25</v>
      </c>
      <c r="Z372">
        <v>859.35</v>
      </c>
      <c r="AA372">
        <v>782</v>
      </c>
      <c r="AB372">
        <v>943.4</v>
      </c>
      <c r="AC372" s="2">
        <f>(Table2[[#This Row],[Close Price]]/Table2[[#This Row],[Day Low]])-1</f>
        <v>2.169613425232253E-2</v>
      </c>
      <c r="AD372" s="2">
        <f>(Table2[[#This Row],[Day High]]/Table2[[#This Row],[Close Price]])-1</f>
        <v>8.2125887252888496E-3</v>
      </c>
      <c r="AE372" s="2">
        <f>(Table2[[#This Row],[Close Price]]/Table2[[#This Row],[Current Week Low]])-1</f>
        <v>2.169613425232253E-2</v>
      </c>
      <c r="AF372" s="2">
        <f>(Table2[[#This Row],[Current Week High]]/Table2[[#This Row],[Close Price]])-1</f>
        <v>8.2125887252888496E-3</v>
      </c>
      <c r="AG372" s="2">
        <f>(Table2[[#This Row],[Close Price]]/Table2[[#This Row],[Current Month Low]])-1</f>
        <v>8.9961636828644442E-2</v>
      </c>
      <c r="AH372" s="2">
        <f>(Table2[[#This Row],[Current Month High]]/Table2[[#This Row],[Close Price]])-1</f>
        <v>0.10682231477679349</v>
      </c>
      <c r="AI372">
        <v>10.6822314776793</v>
      </c>
      <c r="AJ372">
        <v>38.368506493506402</v>
      </c>
      <c r="AK372" t="str">
        <f>IF(AND(Table2[[#This Row],[20D EMA]]&gt;Table2[[#This Row],[50D EMA]],Table2[[#This Row],[50D EMA]]&gt;Table2[[#This Row],[200D EMA]]),"Uptrend","Downtrend/NoTrend")</f>
        <v>Uptrend</v>
      </c>
      <c r="AL372">
        <v>-7.0000000000000007E-2</v>
      </c>
      <c r="AM372" t="s">
        <v>10438</v>
      </c>
      <c r="AN372">
        <v>2.75</v>
      </c>
      <c r="AO372" t="s">
        <v>10439</v>
      </c>
      <c r="AP372">
        <v>0.15426257446099401</v>
      </c>
      <c r="AQ372">
        <f>(Table2[[#This Row],[Sharpe Ratio]]-AVERAGE(Table2[Sharpe Ratio]))/_xlfn.STDEV.P(Table2[Sharpe Ratio])</f>
        <v>1.0394219232064421</v>
      </c>
      <c r="AR3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-1.0238535513975857</v>
      </c>
      <c r="AS372">
        <f>_xlfn.RANK.AVG(Table2[[#This Row],[1Y Return vs Nifty Z-Score]],Table2[1Y Return vs Nifty Z-Score])</f>
        <v>491</v>
      </c>
      <c r="AT372">
        <f>_xlfn.RANK.AVG(Table2[[#This Row],[6M Return vs Nifty Z-Score]],Table2[6M Return vs Nifty Z-Score])</f>
        <v>523</v>
      </c>
      <c r="AU372">
        <f>_xlfn.RANK.AVG(Table2[[#This Row],[Sharpe Ratio Z-Score]],Table2[Sharpe Ratio Z-Score])</f>
        <v>110</v>
      </c>
      <c r="AV372">
        <f>(Table2[[#This Row],[Rank 1Y]]+Table2[[#This Row],[Rank 6M]]+Table2[[#This Row],[Rank Sharpe]])/3</f>
        <v>374.66666666666669</v>
      </c>
    </row>
    <row r="373" spans="1:48" x14ac:dyDescent="0.3">
      <c r="A373" t="s">
        <v>653</v>
      </c>
      <c r="B373" t="s">
        <v>654</v>
      </c>
      <c r="C373" t="s">
        <v>10399</v>
      </c>
      <c r="D373" t="s">
        <v>54</v>
      </c>
      <c r="E373">
        <v>29467.026057800002</v>
      </c>
      <c r="F373">
        <v>1952</v>
      </c>
      <c r="G373">
        <v>4.3750881030258402</v>
      </c>
      <c r="H373">
        <f>(Table2[[#This Row],[1Y Return vs Nifty]]-AVERAGE(Table2[1Y Return vs Nifty]))/_xlfn.STDEV.P(Table2[1Y Return vs Nifty])</f>
        <v>-0.32647463423303974</v>
      </c>
      <c r="I373">
        <v>-7.4518465895718897</v>
      </c>
      <c r="J373">
        <f>(Table2[[#This Row],[1M Return vs Nifty]]-AVERAGE(Table2[1M Return vs Nifty]))/_xlfn.STDEV.P(Table2[1M Return vs Nifty])</f>
        <v>-0.41415974190009647</v>
      </c>
      <c r="K373">
        <v>3.4035492204792002</v>
      </c>
      <c r="L373">
        <f>(Table2[[#This Row],[6M Return vs Nifty]]-AVERAGE(Table2[6M Return vs Nifty]))/_xlfn.STDEV.P(Table2[6M Return vs Nifty])</f>
        <v>-0.2967165024277667</v>
      </c>
      <c r="M373">
        <v>-4.0319989450159799</v>
      </c>
      <c r="N373">
        <f>(Table2[[#This Row],[1W Return vs Nifty]]-AVERAGE(Table2[1W Return vs Nifty]))/_xlfn.STDEV.P(Table2[1W Return vs Nifty])</f>
        <v>-0.20812981639775086</v>
      </c>
      <c r="O373">
        <v>1910.07</v>
      </c>
      <c r="P373">
        <v>1892.57437434601</v>
      </c>
      <c r="Q373">
        <v>1733.46715685048</v>
      </c>
      <c r="R373">
        <v>48.580034307178799</v>
      </c>
      <c r="S373" s="2">
        <f>(Table2[[#This Row],[Close Price]]-Table2[[#This Row],[20D EMA]])/Table2[[#This Row],[20D EMA]]</f>
        <v>2.1952075054840956E-2</v>
      </c>
      <c r="T373" s="2">
        <f>(Table2[[#This Row],[Close Price]]-Table2[[#This Row],[50D EMA]])/Table2[[#This Row],[50D EMA]]</f>
        <v>3.1399360817471099E-2</v>
      </c>
      <c r="U373" s="2">
        <f>(Table2[[#This Row],[Close Price]]-Table2[[#This Row],[200D EMA]])/Table2[[#This Row],[200D EMA]]</f>
        <v>0.12606690717265751</v>
      </c>
      <c r="V373">
        <v>0.93021591397391601</v>
      </c>
      <c r="W373">
        <v>1896.05</v>
      </c>
      <c r="X373">
        <v>1960</v>
      </c>
      <c r="Y373">
        <v>1896.05</v>
      </c>
      <c r="Z373">
        <v>1960</v>
      </c>
      <c r="AA373">
        <v>1847</v>
      </c>
      <c r="AB373">
        <v>1991.35</v>
      </c>
      <c r="AC373" s="2">
        <f>(Table2[[#This Row],[Close Price]]/Table2[[#This Row],[Day Low]])-1</f>
        <v>2.9508715487460702E-2</v>
      </c>
      <c r="AD373" s="2">
        <f>(Table2[[#This Row],[Day High]]/Table2[[#This Row],[Close Price]])-1</f>
        <v>4.098360655737654E-3</v>
      </c>
      <c r="AE373" s="2">
        <f>(Table2[[#This Row],[Close Price]]/Table2[[#This Row],[Current Week Low]])-1</f>
        <v>2.9508715487460702E-2</v>
      </c>
      <c r="AF373" s="2">
        <f>(Table2[[#This Row],[Current Week High]]/Table2[[#This Row],[Close Price]])-1</f>
        <v>4.098360655737654E-3</v>
      </c>
      <c r="AG373" s="2">
        <f>(Table2[[#This Row],[Close Price]]/Table2[[#This Row],[Current Month Low]])-1</f>
        <v>5.6848944233892862E-2</v>
      </c>
      <c r="AH373" s="2">
        <f>(Table2[[#This Row],[Current Month High]]/Table2[[#This Row],[Close Price]])-1</f>
        <v>2.0158811475409877E-2</v>
      </c>
      <c r="AI373">
        <v>3.9959016393442601</v>
      </c>
      <c r="AJ373">
        <v>56.856442605166897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-0.05</v>
      </c>
      <c r="AM373" t="s">
        <v>10438</v>
      </c>
      <c r="AN373">
        <v>0.95</v>
      </c>
      <c r="AO373" t="s">
        <v>10439</v>
      </c>
      <c r="AP373">
        <v>7.9489956963166006E-2</v>
      </c>
      <c r="AQ373">
        <f>(Table2[[#This Row],[Sharpe Ratio]]-AVERAGE(Table2[Sharpe Ratio]))/_xlfn.STDEV.P(Table2[Sharpe Ratio])</f>
        <v>0.173869159613912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-1.0716115353447417</v>
      </c>
      <c r="AS373">
        <f>_xlfn.RANK.AVG(Table2[[#This Row],[1Y Return vs Nifty Z-Score]],Table2[1Y Return vs Nifty Z-Score])</f>
        <v>408</v>
      </c>
      <c r="AT373">
        <f>_xlfn.RANK.AVG(Table2[[#This Row],[6M Return vs Nifty Z-Score]],Table2[6M Return vs Nifty Z-Score])</f>
        <v>413</v>
      </c>
      <c r="AU373">
        <f>_xlfn.RANK.AVG(Table2[[#This Row],[Sharpe Ratio Z-Score]],Table2[Sharpe Ratio Z-Score])</f>
        <v>304</v>
      </c>
      <c r="AV373">
        <f>(Table2[[#This Row],[Rank 1Y]]+Table2[[#This Row],[Rank 6M]]+Table2[[#This Row],[Rank Sharpe]])/3</f>
        <v>375</v>
      </c>
    </row>
    <row r="374" spans="1:48" x14ac:dyDescent="0.3">
      <c r="A374" t="s">
        <v>1022</v>
      </c>
      <c r="B374" t="s">
        <v>1023</v>
      </c>
      <c r="C374" t="s">
        <v>10399</v>
      </c>
      <c r="D374" t="s">
        <v>266</v>
      </c>
      <c r="E374">
        <v>14008.037773620001</v>
      </c>
      <c r="F374">
        <v>1367.65</v>
      </c>
      <c r="G374">
        <v>0.43165097563610599</v>
      </c>
      <c r="H374">
        <f>(Table2[[#This Row],[1Y Return vs Nifty]]-AVERAGE(Table2[1Y Return vs Nifty]))/_xlfn.STDEV.P(Table2[1Y Return vs Nifty])</f>
        <v>-0.39093568729670219</v>
      </c>
      <c r="I374">
        <v>8.7558310642192296</v>
      </c>
      <c r="J374">
        <f>(Table2[[#This Row],[1M Return vs Nifty]]-AVERAGE(Table2[1M Return vs Nifty]))/_xlfn.STDEV.P(Table2[1M Return vs Nifty])</f>
        <v>1.151128906882984</v>
      </c>
      <c r="K374">
        <v>-8.7370900668854699</v>
      </c>
      <c r="L374">
        <f>(Table2[[#This Row],[6M Return vs Nifty]]-AVERAGE(Table2[6M Return vs Nifty]))/_xlfn.STDEV.P(Table2[6M Return vs Nifty])</f>
        <v>-0.66281480690757333</v>
      </c>
      <c r="M374">
        <v>2.3797149938416098</v>
      </c>
      <c r="N374">
        <f>(Table2[[#This Row],[1W Return vs Nifty]]-AVERAGE(Table2[1W Return vs Nifty]))/_xlfn.STDEV.P(Table2[1W Return vs Nifty])</f>
        <v>1.0186376200677048</v>
      </c>
      <c r="O374">
        <v>1304.1400000000001</v>
      </c>
      <c r="P374">
        <v>1269.9432105972601</v>
      </c>
      <c r="Q374">
        <v>1221.3499818622499</v>
      </c>
      <c r="R374">
        <v>73.8901709181022</v>
      </c>
      <c r="S374" s="2">
        <f>(Table2[[#This Row],[Close Price]]-Table2[[#This Row],[20D EMA]])/Table2[[#This Row],[20D EMA]]</f>
        <v>4.8698759335654138E-2</v>
      </c>
      <c r="T374" s="2">
        <f>(Table2[[#This Row],[Close Price]]-Table2[[#This Row],[50D EMA]])/Table2[[#This Row],[50D EMA]]</f>
        <v>7.6937920205729565E-2</v>
      </c>
      <c r="U374" s="2">
        <f>(Table2[[#This Row],[Close Price]]-Table2[[#This Row],[200D EMA]])/Table2[[#This Row],[200D EMA]]</f>
        <v>0.1197854999061609</v>
      </c>
      <c r="V374">
        <v>1.97370737653074</v>
      </c>
      <c r="W374">
        <v>1360.05</v>
      </c>
      <c r="X374">
        <v>1389</v>
      </c>
      <c r="Y374">
        <v>1360.05</v>
      </c>
      <c r="Z374">
        <v>1389</v>
      </c>
      <c r="AA374">
        <v>1250.05</v>
      </c>
      <c r="AB374">
        <v>1409.55</v>
      </c>
      <c r="AC374" s="2">
        <f>(Table2[[#This Row],[Close Price]]/Table2[[#This Row],[Day Low]])-1</f>
        <v>5.5880298518438121E-3</v>
      </c>
      <c r="AD374" s="2">
        <f>(Table2[[#This Row],[Day High]]/Table2[[#This Row],[Close Price]])-1</f>
        <v>1.5610719116732952E-2</v>
      </c>
      <c r="AE374" s="2">
        <f>(Table2[[#This Row],[Close Price]]/Table2[[#This Row],[Current Week Low]])-1</f>
        <v>5.5880298518438121E-3</v>
      </c>
      <c r="AF374" s="2">
        <f>(Table2[[#This Row],[Current Week High]]/Table2[[#This Row],[Close Price]])-1</f>
        <v>1.5610719116732952E-2</v>
      </c>
      <c r="AG374" s="2">
        <f>(Table2[[#This Row],[Close Price]]/Table2[[#This Row],[Current Month Low]])-1</f>
        <v>9.4076236950522141E-2</v>
      </c>
      <c r="AH374" s="2">
        <f>(Table2[[#This Row],[Current Month High]]/Table2[[#This Row],[Close Price]])-1</f>
        <v>3.063649325485307E-2</v>
      </c>
      <c r="AI374">
        <v>20.571783716594101</v>
      </c>
      <c r="AJ374">
        <v>37.736039075482097</v>
      </c>
      <c r="AK374" t="str">
        <f>IF(AND(Table2[[#This Row],[20D EMA]]&gt;Table2[[#This Row],[50D EMA]],Table2[[#This Row],[50D EMA]]&gt;Table2[[#This Row],[200D EMA]]),"Uptrend","Downtrend/NoTrend")</f>
        <v>Uptrend</v>
      </c>
      <c r="AL374">
        <v>-0.09</v>
      </c>
      <c r="AM374" t="s">
        <v>10438</v>
      </c>
      <c r="AN374">
        <v>6.74</v>
      </c>
      <c r="AO374" t="s">
        <v>10439</v>
      </c>
      <c r="AP374">
        <v>0.13023752246803799</v>
      </c>
      <c r="AQ374">
        <f>(Table2[[#This Row],[Sharpe Ratio]]-AVERAGE(Table2[Sharpe Ratio]))/_xlfn.STDEV.P(Table2[Sharpe Ratio])</f>
        <v>0.76131275913228946</v>
      </c>
      <c r="AR3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1.8773287918787025</v>
      </c>
      <c r="AS374">
        <f>_xlfn.RANK.AVG(Table2[[#This Row],[1Y Return vs Nifty Z-Score]],Table2[1Y Return vs Nifty Z-Score])</f>
        <v>428</v>
      </c>
      <c r="AT374">
        <f>_xlfn.RANK.AVG(Table2[[#This Row],[6M Return vs Nifty Z-Score]],Table2[6M Return vs Nifty Z-Score])</f>
        <v>550</v>
      </c>
      <c r="AU374">
        <f>_xlfn.RANK.AVG(Table2[[#This Row],[Sharpe Ratio Z-Score]],Table2[Sharpe Ratio Z-Score])</f>
        <v>157</v>
      </c>
      <c r="AV374">
        <f>(Table2[[#This Row],[Rank 1Y]]+Table2[[#This Row],[Rank 6M]]+Table2[[#This Row],[Rank Sharpe]])/3</f>
        <v>378.33333333333331</v>
      </c>
    </row>
    <row r="375" spans="1:48" x14ac:dyDescent="0.3">
      <c r="A375" t="s">
        <v>606</v>
      </c>
      <c r="B375" t="s">
        <v>607</v>
      </c>
      <c r="C375" t="s">
        <v>10401</v>
      </c>
      <c r="D375" t="s">
        <v>404</v>
      </c>
      <c r="E375">
        <v>32745.804775759902</v>
      </c>
      <c r="F375">
        <v>520.04999999999995</v>
      </c>
      <c r="G375">
        <v>5.9372014398786996</v>
      </c>
      <c r="H375">
        <f>(Table2[[#This Row],[1Y Return vs Nifty]]-AVERAGE(Table2[1Y Return vs Nifty]))/_xlfn.STDEV.P(Table2[1Y Return vs Nifty])</f>
        <v>-0.30093968402451948</v>
      </c>
      <c r="I375">
        <v>-3.05924071469415</v>
      </c>
      <c r="J375">
        <f>(Table2[[#This Row],[1M Return vs Nifty]]-AVERAGE(Table2[1M Return vs Nifty]))/_xlfn.STDEV.P(Table2[1M Return vs Nifty])</f>
        <v>1.0064891720730228E-2</v>
      </c>
      <c r="K375">
        <v>-7.0799076520932003</v>
      </c>
      <c r="L375">
        <f>(Table2[[#This Row],[6M Return vs Nifty]]-AVERAGE(Table2[6M Return vs Nifty]))/_xlfn.STDEV.P(Table2[6M Return vs Nifty])</f>
        <v>-0.61284283608223022</v>
      </c>
      <c r="M375">
        <v>-4.9412978899134004</v>
      </c>
      <c r="N375">
        <f>(Table2[[#This Row],[1W Return vs Nifty]]-AVERAGE(Table2[1W Return vs Nifty]))/_xlfn.STDEV.P(Table2[1W Return vs Nifty])</f>
        <v>-0.38210799855777816</v>
      </c>
      <c r="O375">
        <v>514.35</v>
      </c>
      <c r="P375">
        <v>512.25378225010002</v>
      </c>
      <c r="Q375">
        <v>486.05237890741398</v>
      </c>
      <c r="R375">
        <v>50.830455749193199</v>
      </c>
      <c r="S375" s="2">
        <f>(Table2[[#This Row],[Close Price]]-Table2[[#This Row],[20D EMA]])/Table2[[#This Row],[20D EMA]]</f>
        <v>1.1081948089821972E-2</v>
      </c>
      <c r="T375" s="2">
        <f>(Table2[[#This Row],[Close Price]]-Table2[[#This Row],[50D EMA]])/Table2[[#This Row],[50D EMA]]</f>
        <v>1.5219443994448741E-2</v>
      </c>
      <c r="U375" s="2">
        <f>(Table2[[#This Row],[Close Price]]-Table2[[#This Row],[200D EMA]])/Table2[[#This Row],[200D EMA]]</f>
        <v>6.9946414353548578E-2</v>
      </c>
      <c r="V375">
        <v>0.56396030593111501</v>
      </c>
      <c r="W375">
        <v>515.79999999999995</v>
      </c>
      <c r="X375">
        <v>522.95000000000005</v>
      </c>
      <c r="Y375">
        <v>515.79999999999995</v>
      </c>
      <c r="Z375">
        <v>522.95000000000005</v>
      </c>
      <c r="AA375">
        <v>492.8</v>
      </c>
      <c r="AB375">
        <v>534.1</v>
      </c>
      <c r="AC375" s="2">
        <f>(Table2[[#This Row],[Close Price]]/Table2[[#This Row],[Day Low]])-1</f>
        <v>8.2396277626988201E-3</v>
      </c>
      <c r="AD375" s="2">
        <f>(Table2[[#This Row],[Day High]]/Table2[[#This Row],[Close Price]])-1</f>
        <v>5.576386885876472E-3</v>
      </c>
      <c r="AE375" s="2">
        <f>(Table2[[#This Row],[Close Price]]/Table2[[#This Row],[Current Week Low]])-1</f>
        <v>8.2396277626988201E-3</v>
      </c>
      <c r="AF375" s="2">
        <f>(Table2[[#This Row],[Current Week High]]/Table2[[#This Row],[Close Price]])-1</f>
        <v>5.576386885876472E-3</v>
      </c>
      <c r="AG375" s="2">
        <f>(Table2[[#This Row],[Close Price]]/Table2[[#This Row],[Current Month Low]])-1</f>
        <v>5.5296266233766156E-2</v>
      </c>
      <c r="AH375" s="2">
        <f>(Table2[[#This Row],[Current Month High]]/Table2[[#This Row],[Close Price]])-1</f>
        <v>2.7016633016056391E-2</v>
      </c>
      <c r="AI375">
        <v>9.22988174214019</v>
      </c>
      <c r="AJ375">
        <v>42.4794520547945</v>
      </c>
      <c r="AK375" t="str">
        <f>IF(AND(Table2[[#This Row],[20D EMA]]&gt;Table2[[#This Row],[50D EMA]],Table2[[#This Row],[50D EMA]]&gt;Table2[[#This Row],[200D EMA]]),"Uptrend","Downtrend/NoTrend")</f>
        <v>Uptrend</v>
      </c>
      <c r="AL375">
        <v>-7.0000000000000007E-2</v>
      </c>
      <c r="AM375" t="s">
        <v>10438</v>
      </c>
      <c r="AN375">
        <v>1.57</v>
      </c>
      <c r="AO375" t="s">
        <v>10439</v>
      </c>
      <c r="AP375">
        <v>0.1093562063297</v>
      </c>
      <c r="AQ375">
        <f>(Table2[[#This Row],[Sharpe Ratio]]-AVERAGE(Table2[Sharpe Ratio]))/_xlfn.STDEV.P(Table2[Sharpe Ratio])</f>
        <v>0.51959484827390934</v>
      </c>
      <c r="AR3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-0.76623077866988831</v>
      </c>
      <c r="AS375">
        <f>_xlfn.RANK.AVG(Table2[[#This Row],[1Y Return vs Nifty Z-Score]],Table2[1Y Return vs Nifty Z-Score])</f>
        <v>398</v>
      </c>
      <c r="AT375">
        <f>_xlfn.RANK.AVG(Table2[[#This Row],[6M Return vs Nifty Z-Score]],Table2[6M Return vs Nifty Z-Score])</f>
        <v>533</v>
      </c>
      <c r="AU375">
        <f>_xlfn.RANK.AVG(Table2[[#This Row],[Sharpe Ratio Z-Score]],Table2[Sharpe Ratio Z-Score])</f>
        <v>211</v>
      </c>
      <c r="AV375">
        <f>(Table2[[#This Row],[Rank 1Y]]+Table2[[#This Row],[Rank 6M]]+Table2[[#This Row],[Rank Sharpe]])/3</f>
        <v>380.66666666666669</v>
      </c>
    </row>
    <row r="376" spans="1:48" x14ac:dyDescent="0.3">
      <c r="A376" t="s">
        <v>1124</v>
      </c>
      <c r="B376" t="s">
        <v>1125</v>
      </c>
      <c r="C376" t="s">
        <v>10403</v>
      </c>
      <c r="D376" t="s">
        <v>138</v>
      </c>
      <c r="E376">
        <v>11567.25</v>
      </c>
      <c r="F376">
        <v>363.15</v>
      </c>
      <c r="G376">
        <v>3.66109439397166</v>
      </c>
      <c r="H376">
        <f>(Table2[[#This Row],[1Y Return vs Nifty]]-AVERAGE(Table2[1Y Return vs Nifty]))/_xlfn.STDEV.P(Table2[1Y Return vs Nifty])</f>
        <v>-0.33814587048701489</v>
      </c>
      <c r="I376">
        <v>-6.8050553574627903</v>
      </c>
      <c r="J376">
        <f>(Table2[[#This Row],[1M Return vs Nifty]]-AVERAGE(Table2[1M Return vs Nifty]))/_xlfn.STDEV.P(Table2[1M Return vs Nifty])</f>
        <v>-0.35169459449410873</v>
      </c>
      <c r="K376">
        <v>-14.367253391696901</v>
      </c>
      <c r="L376">
        <f>(Table2[[#This Row],[6M Return vs Nifty]]-AVERAGE(Table2[6M Return vs Nifty]))/_xlfn.STDEV.P(Table2[6M Return vs Nifty])</f>
        <v>-0.83259114226933917</v>
      </c>
      <c r="M376">
        <v>-3.8900926713336901</v>
      </c>
      <c r="N376">
        <f>(Table2[[#This Row],[1W Return vs Nifty]]-AVERAGE(Table2[1W Return vs Nifty]))/_xlfn.STDEV.P(Table2[1W Return vs Nifty])</f>
        <v>-0.1809785745857049</v>
      </c>
      <c r="O376">
        <v>369.21</v>
      </c>
      <c r="P376">
        <v>376.42780952789099</v>
      </c>
      <c r="Q376">
        <v>373.18960401476699</v>
      </c>
      <c r="R376">
        <v>39.384441497258202</v>
      </c>
      <c r="S376" s="2">
        <f>(Table2[[#This Row],[Close Price]]-Table2[[#This Row],[20D EMA]])/Table2[[#This Row],[20D EMA]]</f>
        <v>-1.6413423255058103E-2</v>
      </c>
      <c r="T376" s="2">
        <f>(Table2[[#This Row],[Close Price]]-Table2[[#This Row],[50D EMA]])/Table2[[#This Row],[50D EMA]]</f>
        <v>-3.527318968421541E-2</v>
      </c>
      <c r="U376" s="2">
        <f>(Table2[[#This Row],[Close Price]]-Table2[[#This Row],[200D EMA]])/Table2[[#This Row],[200D EMA]]</f>
        <v>-2.6902153507925006E-2</v>
      </c>
      <c r="V376">
        <v>0.54899614667525498</v>
      </c>
      <c r="W376">
        <v>362.5</v>
      </c>
      <c r="X376">
        <v>366.7</v>
      </c>
      <c r="Y376">
        <v>362.5</v>
      </c>
      <c r="Z376">
        <v>366.7</v>
      </c>
      <c r="AA376">
        <v>359.05</v>
      </c>
      <c r="AB376">
        <v>379.5</v>
      </c>
      <c r="AC376" s="2">
        <f>(Table2[[#This Row],[Close Price]]/Table2[[#This Row],[Day Low]])-1</f>
        <v>1.793103448275879E-3</v>
      </c>
      <c r="AD376" s="2">
        <f>(Table2[[#This Row],[Day High]]/Table2[[#This Row],[Close Price]])-1</f>
        <v>9.7755748313368418E-3</v>
      </c>
      <c r="AE376" s="2">
        <f>(Table2[[#This Row],[Close Price]]/Table2[[#This Row],[Current Week Low]])-1</f>
        <v>1.793103448275879E-3</v>
      </c>
      <c r="AF376" s="2">
        <f>(Table2[[#This Row],[Current Week High]]/Table2[[#This Row],[Close Price]])-1</f>
        <v>9.7755748313368418E-3</v>
      </c>
      <c r="AG376" s="2">
        <f>(Table2[[#This Row],[Close Price]]/Table2[[#This Row],[Current Month Low]])-1</f>
        <v>1.1419022420275704E-2</v>
      </c>
      <c r="AH376" s="2">
        <f>(Table2[[#This Row],[Current Month High]]/Table2[[#This Row],[Close Price]])-1</f>
        <v>4.5022717885171426E-2</v>
      </c>
      <c r="AI376">
        <v>39.336362384689501</v>
      </c>
      <c r="AJ376">
        <v>37.922521838207302</v>
      </c>
      <c r="AK376" t="str">
        <f>IF(AND(Table2[[#This Row],[20D EMA]]&gt;Table2[[#This Row],[50D EMA]],Table2[[#This Row],[50D EMA]]&gt;Table2[[#This Row],[200D EMA]]),"Uptrend","Downtrend/NoTrend")</f>
        <v>Downtrend/NoTrend</v>
      </c>
      <c r="AL376">
        <v>-0.04</v>
      </c>
      <c r="AM376" t="s">
        <v>10438</v>
      </c>
      <c r="AN376">
        <v>-0.28999999999999998</v>
      </c>
      <c r="AO376" t="s">
        <v>10438</v>
      </c>
      <c r="AP376">
        <v>0.150026376452044</v>
      </c>
      <c r="AQ376">
        <f>(Table2[[#This Row],[Sharpe Ratio]]-AVERAGE(Table2[Sharpe Ratio]))/_xlfn.STDEV.P(Table2[Sharpe Ratio])</f>
        <v>0.99038454807538745</v>
      </c>
      <c r="AR3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6">
        <f>_xlfn.RANK.AVG(Table2[[#This Row],[1Y Return vs Nifty Z-Score]],Table2[1Y Return vs Nifty Z-Score])</f>
        <v>413</v>
      </c>
      <c r="AT376">
        <f>_xlfn.RANK.AVG(Table2[[#This Row],[6M Return vs Nifty Z-Score]],Table2[6M Return vs Nifty Z-Score])</f>
        <v>614</v>
      </c>
      <c r="AU376">
        <f>_xlfn.RANK.AVG(Table2[[#This Row],[Sharpe Ratio Z-Score]],Table2[Sharpe Ratio Z-Score])</f>
        <v>117</v>
      </c>
      <c r="AV376">
        <f>(Table2[[#This Row],[Rank 1Y]]+Table2[[#This Row],[Rank 6M]]+Table2[[#This Row],[Rank Sharpe]])/3</f>
        <v>381.33333333333331</v>
      </c>
    </row>
    <row r="377" spans="1:48" x14ac:dyDescent="0.3">
      <c r="A377" t="s">
        <v>296</v>
      </c>
      <c r="B377" t="s">
        <v>297</v>
      </c>
      <c r="C377" t="s">
        <v>10395</v>
      </c>
      <c r="D377" t="s">
        <v>37</v>
      </c>
      <c r="E377">
        <v>95205.555624959903</v>
      </c>
      <c r="F377">
        <v>109.3</v>
      </c>
      <c r="G377">
        <v>13.8712678633797</v>
      </c>
      <c r="H377">
        <f>(Table2[[#This Row],[1Y Return vs Nifty]]-AVERAGE(Table2[1Y Return vs Nifty]))/_xlfn.STDEV.P(Table2[1Y Return vs Nifty])</f>
        <v>-0.17124615520326619</v>
      </c>
      <c r="I377">
        <v>-11.222495459764</v>
      </c>
      <c r="J377">
        <f>(Table2[[#This Row],[1M Return vs Nifty]]-AVERAGE(Table2[1M Return vs Nifty]))/_xlfn.STDEV.P(Table2[1M Return vs Nifty])</f>
        <v>-0.77831764293522054</v>
      </c>
      <c r="K377">
        <v>-21.821510664192399</v>
      </c>
      <c r="L377">
        <f>(Table2[[#This Row],[6M Return vs Nifty]]-AVERAGE(Table2[6M Return vs Nifty]))/_xlfn.STDEV.P(Table2[6M Return vs Nifty])</f>
        <v>-1.0573726289787793</v>
      </c>
      <c r="M377">
        <v>-4.0024002008827804</v>
      </c>
      <c r="N377">
        <f>(Table2[[#This Row],[1W Return vs Nifty]]-AVERAGE(Table2[1W Return vs Nifty]))/_xlfn.STDEV.P(Table2[1W Return vs Nifty])</f>
        <v>-0.20246662309107133</v>
      </c>
      <c r="O377">
        <v>106.97</v>
      </c>
      <c r="P377">
        <v>109.501767236538</v>
      </c>
      <c r="Q377">
        <v>105.516481949726</v>
      </c>
      <c r="R377">
        <v>42.375091828007001</v>
      </c>
      <c r="S377" s="2">
        <f>(Table2[[#This Row],[Close Price]]-Table2[[#This Row],[20D EMA]])/Table2[[#This Row],[20D EMA]]</f>
        <v>2.1781807983546772E-2</v>
      </c>
      <c r="T377" s="2">
        <f>(Table2[[#This Row],[Close Price]]-Table2[[#This Row],[50D EMA]])/Table2[[#This Row],[50D EMA]]</f>
        <v>-1.8425934268454342E-3</v>
      </c>
      <c r="U377" s="2">
        <f>(Table2[[#This Row],[Close Price]]-Table2[[#This Row],[200D EMA]])/Table2[[#This Row],[200D EMA]]</f>
        <v>3.5857128482322587E-2</v>
      </c>
      <c r="V377">
        <v>0.91720702278169497</v>
      </c>
      <c r="W377">
        <v>105.05</v>
      </c>
      <c r="X377">
        <v>109.8</v>
      </c>
      <c r="Y377">
        <v>105.05</v>
      </c>
      <c r="Z377">
        <v>109.8</v>
      </c>
      <c r="AA377">
        <v>100.69</v>
      </c>
      <c r="AB377">
        <v>113.46</v>
      </c>
      <c r="AC377" s="2">
        <f>(Table2[[#This Row],[Close Price]]/Table2[[#This Row],[Day Low]])-1</f>
        <v>4.0456925273679278E-2</v>
      </c>
      <c r="AD377" s="2">
        <f>(Table2[[#This Row],[Day High]]/Table2[[#This Row],[Close Price]])-1</f>
        <v>4.5745654162854255E-3</v>
      </c>
      <c r="AE377" s="2">
        <f>(Table2[[#This Row],[Close Price]]/Table2[[#This Row],[Current Week Low]])-1</f>
        <v>4.0456925273679278E-2</v>
      </c>
      <c r="AF377" s="2">
        <f>(Table2[[#This Row],[Current Week High]]/Table2[[#This Row],[Close Price]])-1</f>
        <v>4.5745654162854255E-3</v>
      </c>
      <c r="AG377" s="2">
        <f>(Table2[[#This Row],[Close Price]]/Table2[[#This Row],[Current Month Low]])-1</f>
        <v>8.5509981130201584E-2</v>
      </c>
      <c r="AH377" s="2">
        <f>(Table2[[#This Row],[Current Month High]]/Table2[[#This Row],[Close Price]])-1</f>
        <v>3.8060384263495006E-2</v>
      </c>
      <c r="AI377">
        <v>17.9322964318389</v>
      </c>
      <c r="AJ377">
        <v>59.748611517100201</v>
      </c>
      <c r="AK377" t="str">
        <f>IF(AND(Table2[[#This Row],[20D EMA]]&gt;Table2[[#This Row],[50D EMA]],Table2[[#This Row],[50D EMA]]&gt;Table2[[#This Row],[200D EMA]]),"Uptrend","Downtrend/NoTrend")</f>
        <v>Downtrend/NoTrend</v>
      </c>
      <c r="AL377">
        <v>-0.09</v>
      </c>
      <c r="AM377" t="s">
        <v>10438</v>
      </c>
      <c r="AN377">
        <v>1.02</v>
      </c>
      <c r="AO377" t="s">
        <v>10439</v>
      </c>
      <c r="AP377">
        <v>0.15246069328077499</v>
      </c>
      <c r="AQ377">
        <f>(Table2[[#This Row],[Sharpe Ratio]]-AVERAGE(Table2[Sharpe Ratio]))/_xlfn.STDEV.P(Table2[Sharpe Ratio])</f>
        <v>1.0185637094994091</v>
      </c>
      <c r="AR3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7">
        <f>_xlfn.RANK.AVG(Table2[[#This Row],[1Y Return vs Nifty Z-Score]],Table2[1Y Return vs Nifty Z-Score])</f>
        <v>354</v>
      </c>
      <c r="AT377">
        <f>_xlfn.RANK.AVG(Table2[[#This Row],[6M Return vs Nifty Z-Score]],Table2[6M Return vs Nifty Z-Score])</f>
        <v>677</v>
      </c>
      <c r="AU377">
        <f>_xlfn.RANK.AVG(Table2[[#This Row],[Sharpe Ratio Z-Score]],Table2[Sharpe Ratio Z-Score])</f>
        <v>114</v>
      </c>
      <c r="AV377">
        <f>(Table2[[#This Row],[Rank 1Y]]+Table2[[#This Row],[Rank 6M]]+Table2[[#This Row],[Rank Sharpe]])/3</f>
        <v>381.66666666666669</v>
      </c>
    </row>
    <row r="378" spans="1:48" x14ac:dyDescent="0.3">
      <c r="A378" t="s">
        <v>1463</v>
      </c>
      <c r="B378" t="s">
        <v>1464</v>
      </c>
      <c r="C378" t="s">
        <v>10401</v>
      </c>
      <c r="D378" t="s">
        <v>197</v>
      </c>
      <c r="E378">
        <v>7346.2559457750003</v>
      </c>
      <c r="F378">
        <v>528.95000000000005</v>
      </c>
      <c r="G378">
        <v>-1.52728834128035</v>
      </c>
      <c r="H378">
        <f>(Table2[[#This Row],[1Y Return vs Nifty]]-AVERAGE(Table2[1Y Return vs Nifty]))/_xlfn.STDEV.P(Table2[1Y Return vs Nifty])</f>
        <v>-0.42295731897917088</v>
      </c>
      <c r="I378">
        <v>-11.3722667899426</v>
      </c>
      <c r="J378">
        <f>(Table2[[#This Row],[1M Return vs Nifty]]-AVERAGE(Table2[1M Return vs Nifty]))/_xlfn.STDEV.P(Table2[1M Return vs Nifty])</f>
        <v>-0.7927821065091778</v>
      </c>
      <c r="K378">
        <v>12.894721244085501</v>
      </c>
      <c r="L378">
        <f>(Table2[[#This Row],[6M Return vs Nifty]]-AVERAGE(Table2[6M Return vs Nifty]))/_xlfn.STDEV.P(Table2[6M Return vs Nifty])</f>
        <v>-1.0512299904039145E-2</v>
      </c>
      <c r="M378">
        <v>-1.58035179073244</v>
      </c>
      <c r="N378">
        <f>(Table2[[#This Row],[1W Return vs Nifty]]-AVERAGE(Table2[1W Return vs Nifty]))/_xlfn.STDEV.P(Table2[1W Return vs Nifty])</f>
        <v>0.26094926655243583</v>
      </c>
      <c r="O378">
        <v>531.83000000000004</v>
      </c>
      <c r="P378">
        <v>525.58339573393596</v>
      </c>
      <c r="Q378">
        <v>468.051375533265</v>
      </c>
      <c r="R378">
        <v>48.905833730736397</v>
      </c>
      <c r="S378" s="2">
        <f>(Table2[[#This Row],[Close Price]]-Table2[[#This Row],[20D EMA]])/Table2[[#This Row],[20D EMA]]</f>
        <v>-5.4152642761784693E-3</v>
      </c>
      <c r="T378" s="2">
        <f>(Table2[[#This Row],[Close Price]]-Table2[[#This Row],[50D EMA]])/Table2[[#This Row],[50D EMA]]</f>
        <v>6.4054616134950164E-3</v>
      </c>
      <c r="U378" s="2">
        <f>(Table2[[#This Row],[Close Price]]-Table2[[#This Row],[200D EMA]])/Table2[[#This Row],[200D EMA]]</f>
        <v>0.13011098278976621</v>
      </c>
      <c r="V378">
        <v>1.20939094365015</v>
      </c>
      <c r="W378">
        <v>527</v>
      </c>
      <c r="X378">
        <v>542</v>
      </c>
      <c r="Y378">
        <v>527</v>
      </c>
      <c r="Z378">
        <v>542</v>
      </c>
      <c r="AA378">
        <v>504.45</v>
      </c>
      <c r="AB378">
        <v>559.70000000000005</v>
      </c>
      <c r="AC378" s="2">
        <f>(Table2[[#This Row],[Close Price]]/Table2[[#This Row],[Day Low]])-1</f>
        <v>3.7001897533208705E-3</v>
      </c>
      <c r="AD378" s="2">
        <f>(Table2[[#This Row],[Day High]]/Table2[[#This Row],[Close Price]])-1</f>
        <v>2.4671519047168911E-2</v>
      </c>
      <c r="AE378" s="2">
        <f>(Table2[[#This Row],[Close Price]]/Table2[[#This Row],[Current Week Low]])-1</f>
        <v>3.7001897533208705E-3</v>
      </c>
      <c r="AF378" s="2">
        <f>(Table2[[#This Row],[Current Week High]]/Table2[[#This Row],[Close Price]])-1</f>
        <v>2.4671519047168911E-2</v>
      </c>
      <c r="AG378" s="2">
        <f>(Table2[[#This Row],[Close Price]]/Table2[[#This Row],[Current Month Low]])-1</f>
        <v>4.8567747051244003E-2</v>
      </c>
      <c r="AH378" s="2">
        <f>(Table2[[#This Row],[Current Month High]]/Table2[[#This Row],[Close Price]])-1</f>
        <v>5.8134039134133619E-2</v>
      </c>
      <c r="AI378">
        <v>20.918801398997999</v>
      </c>
      <c r="AJ378">
        <v>49.526501766784399</v>
      </c>
      <c r="AK378" t="str">
        <f>IF(AND(Table2[[#This Row],[20D EMA]]&gt;Table2[[#This Row],[50D EMA]],Table2[[#This Row],[50D EMA]]&gt;Table2[[#This Row],[200D EMA]]),"Uptrend","Downtrend/NoTrend")</f>
        <v>Uptrend</v>
      </c>
      <c r="AL378">
        <v>-0.05</v>
      </c>
      <c r="AM378" t="s">
        <v>10438</v>
      </c>
      <c r="AN378">
        <v>0.99</v>
      </c>
      <c r="AO378" t="s">
        <v>10439</v>
      </c>
      <c r="AP378">
        <v>5.0206802954552002E-2</v>
      </c>
      <c r="AQ378">
        <f>(Table2[[#This Row],[Sharpe Ratio]]-AVERAGE(Table2[Sharpe Ratio]))/_xlfn.STDEV.P(Table2[Sharpe Ratio])</f>
        <v>-0.16510673459759909</v>
      </c>
      <c r="AR3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-1.1304091934375511</v>
      </c>
      <c r="AS378">
        <f>_xlfn.RANK.AVG(Table2[[#This Row],[1Y Return vs Nifty Z-Score]],Table2[1Y Return vs Nifty Z-Score])</f>
        <v>446</v>
      </c>
      <c r="AT378">
        <f>_xlfn.RANK.AVG(Table2[[#This Row],[6M Return vs Nifty Z-Score]],Table2[6M Return vs Nifty Z-Score])</f>
        <v>321</v>
      </c>
      <c r="AU378">
        <f>_xlfn.RANK.AVG(Table2[[#This Row],[Sharpe Ratio Z-Score]],Table2[Sharpe Ratio Z-Score])</f>
        <v>380</v>
      </c>
      <c r="AV378">
        <f>(Table2[[#This Row],[Rank 1Y]]+Table2[[#This Row],[Rank 6M]]+Table2[[#This Row],[Rank Sharpe]])/3</f>
        <v>382.33333333333331</v>
      </c>
    </row>
    <row r="379" spans="1:48" x14ac:dyDescent="0.3">
      <c r="A379" t="s">
        <v>38</v>
      </c>
      <c r="B379" t="s">
        <v>39</v>
      </c>
      <c r="C379" t="s">
        <v>10397</v>
      </c>
      <c r="D379" t="s">
        <v>40</v>
      </c>
      <c r="E379">
        <v>643390.87717943999</v>
      </c>
      <c r="F379">
        <v>516.95000000000005</v>
      </c>
      <c r="G379">
        <v>-15.0441733252721</v>
      </c>
      <c r="H379">
        <f>(Table2[[#This Row],[1Y Return vs Nifty]]-AVERAGE(Table2[1Y Return vs Nifty]))/_xlfn.STDEV.P(Table2[1Y Return vs Nifty])</f>
        <v>-0.64390990730793662</v>
      </c>
      <c r="I379">
        <v>-2.81522651545392</v>
      </c>
      <c r="J379">
        <f>(Table2[[#This Row],[1M Return vs Nifty]]-AVERAGE(Table2[1M Return vs Nifty]))/_xlfn.STDEV.P(Table2[1M Return vs Nifty])</f>
        <v>3.3631047487857231E-2</v>
      </c>
      <c r="K379">
        <v>3.4930320375788799</v>
      </c>
      <c r="L379">
        <f>(Table2[[#This Row],[6M Return vs Nifty]]-AVERAGE(Table2[6M Return vs Nifty]))/_xlfn.STDEV.P(Table2[6M Return vs Nifty])</f>
        <v>-0.2940181677812243</v>
      </c>
      <c r="M379">
        <v>-2.0903248388836699</v>
      </c>
      <c r="N379">
        <f>(Table2[[#This Row],[1W Return vs Nifty]]-AVERAGE(Table2[1W Return vs Nifty]))/_xlfn.STDEV.P(Table2[1W Return vs Nifty])</f>
        <v>0.16337499313461259</v>
      </c>
      <c r="O379">
        <v>508.65</v>
      </c>
      <c r="P379">
        <v>494.23000595169498</v>
      </c>
      <c r="Q379">
        <v>457.510827998389</v>
      </c>
      <c r="R379">
        <v>59.719149148696303</v>
      </c>
      <c r="S379" s="2">
        <f>(Table2[[#This Row],[Close Price]]-Table2[[#This Row],[20D EMA]])/Table2[[#This Row],[20D EMA]]</f>
        <v>1.6317703725548156E-2</v>
      </c>
      <c r="T379" s="2">
        <f>(Table2[[#This Row],[Close Price]]-Table2[[#This Row],[50D EMA]])/Table2[[#This Row],[50D EMA]]</f>
        <v>4.5970486969028085E-2</v>
      </c>
      <c r="U379" s="2">
        <f>(Table2[[#This Row],[Close Price]]-Table2[[#This Row],[200D EMA]])/Table2[[#This Row],[200D EMA]]</f>
        <v>0.12991861255318823</v>
      </c>
      <c r="V379">
        <v>0.825774680427387</v>
      </c>
      <c r="W379">
        <v>513.6</v>
      </c>
      <c r="X379">
        <v>519.45000000000005</v>
      </c>
      <c r="Y379">
        <v>513.6</v>
      </c>
      <c r="Z379">
        <v>519.45000000000005</v>
      </c>
      <c r="AA379">
        <v>497.15</v>
      </c>
      <c r="AB379">
        <v>520.5</v>
      </c>
      <c r="AC379" s="2">
        <f>(Table2[[#This Row],[Close Price]]/Table2[[#This Row],[Day Low]])-1</f>
        <v>6.5225856697819218E-3</v>
      </c>
      <c r="AD379" s="2">
        <f>(Table2[[#This Row],[Day High]]/Table2[[#This Row],[Close Price]])-1</f>
        <v>4.8360576458070792E-3</v>
      </c>
      <c r="AE379" s="2">
        <f>(Table2[[#This Row],[Close Price]]/Table2[[#This Row],[Current Week Low]])-1</f>
        <v>6.5225856697819218E-3</v>
      </c>
      <c r="AF379" s="2">
        <f>(Table2[[#This Row],[Current Week High]]/Table2[[#This Row],[Close Price]])-1</f>
        <v>4.8360576458070792E-3</v>
      </c>
      <c r="AG379" s="2">
        <f>(Table2[[#This Row],[Close Price]]/Table2[[#This Row],[Current Month Low]])-1</f>
        <v>3.9827013979684356E-2</v>
      </c>
      <c r="AH379" s="2">
        <f>(Table2[[#This Row],[Current Month High]]/Table2[[#This Row],[Close Price]])-1</f>
        <v>6.8672018570461457E-3</v>
      </c>
      <c r="AI379">
        <v>0.68672018570461402</v>
      </c>
      <c r="AJ379">
        <v>29.4478527607362</v>
      </c>
      <c r="AK379" t="str">
        <f>IF(AND(Table2[[#This Row],[20D EMA]]&gt;Table2[[#This Row],[50D EMA]],Table2[[#This Row],[50D EMA]]&gt;Table2[[#This Row],[200D EMA]]),"Uptrend","Downtrend/NoTrend")</f>
        <v>Uptrend</v>
      </c>
      <c r="AL379">
        <v>0.04</v>
      </c>
      <c r="AM379" t="s">
        <v>10439</v>
      </c>
      <c r="AN379">
        <v>1.1200000000000001</v>
      </c>
      <c r="AO379" t="s">
        <v>10439</v>
      </c>
      <c r="AP379">
        <v>0.116393025952387</v>
      </c>
      <c r="AQ379">
        <f>(Table2[[#This Row],[Sharpe Ratio]]-AVERAGE(Table2[Sharpe Ratio]))/_xlfn.STDEV.P(Table2[Sharpe Ratio])</f>
        <v>0.60105165525937831</v>
      </c>
      <c r="AR3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-0.13987037920731279</v>
      </c>
      <c r="AS379">
        <f>_xlfn.RANK.AVG(Table2[[#This Row],[1Y Return vs Nifty Z-Score]],Table2[1Y Return vs Nifty Z-Score])</f>
        <v>541</v>
      </c>
      <c r="AT379">
        <f>_xlfn.RANK.AVG(Table2[[#This Row],[6M Return vs Nifty Z-Score]],Table2[6M Return vs Nifty Z-Score])</f>
        <v>410</v>
      </c>
      <c r="AU379">
        <f>_xlfn.RANK.AVG(Table2[[#This Row],[Sharpe Ratio Z-Score]],Table2[Sharpe Ratio Z-Score])</f>
        <v>198</v>
      </c>
      <c r="AV379">
        <f>(Table2[[#This Row],[Rank 1Y]]+Table2[[#This Row],[Rank 6M]]+Table2[[#This Row],[Rank Sharpe]])/3</f>
        <v>383</v>
      </c>
    </row>
    <row r="380" spans="1:48" x14ac:dyDescent="0.3">
      <c r="A380" t="s">
        <v>1068</v>
      </c>
      <c r="B380" t="s">
        <v>1069</v>
      </c>
      <c r="C380" t="s">
        <v>10405</v>
      </c>
      <c r="D380" t="s">
        <v>794</v>
      </c>
      <c r="E380">
        <v>12701.877619139999</v>
      </c>
      <c r="F380">
        <v>2721.95</v>
      </c>
      <c r="G380">
        <v>19.305432018120101</v>
      </c>
      <c r="H380">
        <f>(Table2[[#This Row],[1Y Return vs Nifty]]-AVERAGE(Table2[1Y Return vs Nifty]))/_xlfn.STDEV.P(Table2[1Y Return vs Nifty])</f>
        <v>-8.2417062049385717E-2</v>
      </c>
      <c r="I380">
        <v>-4.13929095920198</v>
      </c>
      <c r="J380">
        <f>(Table2[[#This Row],[1M Return vs Nifty]]-AVERAGE(Table2[1M Return vs Nifty]))/_xlfn.STDEV.P(Table2[1M Return vs Nifty])</f>
        <v>-9.424310501734981E-2</v>
      </c>
      <c r="K380">
        <v>-1.1552905989370299</v>
      </c>
      <c r="L380">
        <f>(Table2[[#This Row],[6M Return vs Nifty]]-AVERAGE(Table2[6M Return vs Nifty]))/_xlfn.STDEV.P(Table2[6M Return vs Nifty])</f>
        <v>-0.43418731337759026</v>
      </c>
      <c r="M380">
        <v>-5.5851669429294102</v>
      </c>
      <c r="N380">
        <f>(Table2[[#This Row],[1W Return vs Nifty]]-AVERAGE(Table2[1W Return vs Nifty]))/_xlfn.STDEV.P(Table2[1W Return vs Nifty])</f>
        <v>-0.5053008913038054</v>
      </c>
      <c r="O380">
        <v>2743.25</v>
      </c>
      <c r="P380">
        <v>2656.0624718038598</v>
      </c>
      <c r="Q380">
        <v>2427.8147507858398</v>
      </c>
      <c r="R380">
        <v>37.110512190108899</v>
      </c>
      <c r="S380" s="2">
        <f>(Table2[[#This Row],[Close Price]]-Table2[[#This Row],[20D EMA]])/Table2[[#This Row],[20D EMA]]</f>
        <v>-7.7645128952885016E-3</v>
      </c>
      <c r="T380" s="2">
        <f>(Table2[[#This Row],[Close Price]]-Table2[[#This Row],[50D EMA]])/Table2[[#This Row],[50D EMA]]</f>
        <v>2.4806467805477714E-2</v>
      </c>
      <c r="U380" s="2">
        <f>(Table2[[#This Row],[Close Price]]-Table2[[#This Row],[200D EMA]])/Table2[[#This Row],[200D EMA]]</f>
        <v>0.12115226218102255</v>
      </c>
      <c r="V380">
        <v>0.75719537395984304</v>
      </c>
      <c r="W380">
        <v>2680</v>
      </c>
      <c r="X380">
        <v>2740</v>
      </c>
      <c r="Y380">
        <v>2680</v>
      </c>
      <c r="Z380">
        <v>2740</v>
      </c>
      <c r="AA380">
        <v>2650</v>
      </c>
      <c r="AB380">
        <v>2995</v>
      </c>
      <c r="AC380" s="2">
        <f>(Table2[[#This Row],[Close Price]]/Table2[[#This Row],[Day Low]])-1</f>
        <v>1.5652985074626757E-2</v>
      </c>
      <c r="AD380" s="2">
        <f>(Table2[[#This Row],[Day High]]/Table2[[#This Row],[Close Price]])-1</f>
        <v>6.6312753724353524E-3</v>
      </c>
      <c r="AE380" s="2">
        <f>(Table2[[#This Row],[Close Price]]/Table2[[#This Row],[Current Week Low]])-1</f>
        <v>1.5652985074626757E-2</v>
      </c>
      <c r="AF380" s="2">
        <f>(Table2[[#This Row],[Current Week High]]/Table2[[#This Row],[Close Price]])-1</f>
        <v>6.6312753724353524E-3</v>
      </c>
      <c r="AG380" s="2">
        <f>(Table2[[#This Row],[Close Price]]/Table2[[#This Row],[Current Month Low]])-1</f>
        <v>2.7150943396226257E-2</v>
      </c>
      <c r="AH380" s="2">
        <f>(Table2[[#This Row],[Current Month High]]/Table2[[#This Row],[Close Price]])-1</f>
        <v>0.10031411304395754</v>
      </c>
      <c r="AI380">
        <v>10.0314113043957</v>
      </c>
      <c r="AJ380">
        <v>54.920318725099499</v>
      </c>
      <c r="AK380" t="str">
        <f>IF(AND(Table2[[#This Row],[20D EMA]]&gt;Table2[[#This Row],[50D EMA]],Table2[[#This Row],[50D EMA]]&gt;Table2[[#This Row],[200D EMA]]),"Uptrend","Downtrend/NoTrend")</f>
        <v>Uptrend</v>
      </c>
      <c r="AL380">
        <v>-0.03</v>
      </c>
      <c r="AM380" t="s">
        <v>10438</v>
      </c>
      <c r="AN380">
        <v>-6.3</v>
      </c>
      <c r="AO380" t="s">
        <v>10438</v>
      </c>
      <c r="AP380">
        <v>5.8155984882176E-2</v>
      </c>
      <c r="AQ380">
        <f>(Table2[[#This Row],[Sharpe Ratio]]-AVERAGE(Table2[Sharpe Ratio]))/_xlfn.STDEV.P(Table2[Sharpe Ratio])</f>
        <v>-7.308860528770017E-2</v>
      </c>
      <c r="AR3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-1.1892369770358313</v>
      </c>
      <c r="AS380">
        <f>_xlfn.RANK.AVG(Table2[[#This Row],[1Y Return vs Nifty Z-Score]],Table2[1Y Return vs Nifty Z-Score])</f>
        <v>319</v>
      </c>
      <c r="AT380">
        <f>_xlfn.RANK.AVG(Table2[[#This Row],[6M Return vs Nifty Z-Score]],Table2[6M Return vs Nifty Z-Score])</f>
        <v>468</v>
      </c>
      <c r="AU380">
        <f>_xlfn.RANK.AVG(Table2[[#This Row],[Sharpe Ratio Z-Score]],Table2[Sharpe Ratio Z-Score])</f>
        <v>368</v>
      </c>
      <c r="AV380">
        <f>(Table2[[#This Row],[Rank 1Y]]+Table2[[#This Row],[Rank 6M]]+Table2[[#This Row],[Rank Sharpe]])/3</f>
        <v>385</v>
      </c>
    </row>
    <row r="381" spans="1:48" x14ac:dyDescent="0.3">
      <c r="A381" t="s">
        <v>373</v>
      </c>
      <c r="B381" t="s">
        <v>374</v>
      </c>
      <c r="C381" t="s">
        <v>10395</v>
      </c>
      <c r="D381" t="s">
        <v>37</v>
      </c>
      <c r="E381">
        <v>68627.814831950003</v>
      </c>
      <c r="F381">
        <v>536.85</v>
      </c>
      <c r="G381">
        <v>-7.25456547101067</v>
      </c>
      <c r="H381">
        <f>(Table2[[#This Row],[1Y Return vs Nifty]]-AVERAGE(Table2[1Y Return vs Nifty]))/_xlfn.STDEV.P(Table2[1Y Return vs Nifty])</f>
        <v>-0.51657775796261707</v>
      </c>
      <c r="I381">
        <v>-12.6935986610725</v>
      </c>
      <c r="J381">
        <f>(Table2[[#This Row],[1M Return vs Nifty]]-AVERAGE(Table2[1M Return vs Nifty]))/_xlfn.STDEV.P(Table2[1M Return vs Nifty])</f>
        <v>-0.92039235538842756</v>
      </c>
      <c r="K381">
        <v>-12.422257624551699</v>
      </c>
      <c r="L381">
        <f>(Table2[[#This Row],[6M Return vs Nifty]]-AVERAGE(Table2[6M Return vs Nifty]))/_xlfn.STDEV.P(Table2[6M Return vs Nifty])</f>
        <v>-0.77394022317701983</v>
      </c>
      <c r="M381">
        <v>-5.2507859381327604</v>
      </c>
      <c r="N381">
        <f>(Table2[[#This Row],[1W Return vs Nifty]]-AVERAGE(Table2[1W Return vs Nifty]))/_xlfn.STDEV.P(Table2[1W Return vs Nifty])</f>
        <v>-0.44132303265806894</v>
      </c>
      <c r="O381">
        <v>529.39</v>
      </c>
      <c r="P381">
        <v>541.86794022167498</v>
      </c>
      <c r="Q381">
        <v>510.44127977366901</v>
      </c>
      <c r="R381">
        <v>33.087628714788103</v>
      </c>
      <c r="S381" s="2">
        <f>(Table2[[#This Row],[Close Price]]-Table2[[#This Row],[20D EMA]])/Table2[[#This Row],[20D EMA]]</f>
        <v>1.4091690436162445E-2</v>
      </c>
      <c r="T381" s="2">
        <f>(Table2[[#This Row],[Close Price]]-Table2[[#This Row],[50D EMA]])/Table2[[#This Row],[50D EMA]]</f>
        <v>-9.2604486244787839E-3</v>
      </c>
      <c r="U381" s="2">
        <f>(Table2[[#This Row],[Close Price]]-Table2[[#This Row],[200D EMA]])/Table2[[#This Row],[200D EMA]]</f>
        <v>5.1737038661999885E-2</v>
      </c>
      <c r="V381">
        <v>1.08738634532212</v>
      </c>
      <c r="W381">
        <v>510</v>
      </c>
      <c r="X381">
        <v>539.35</v>
      </c>
      <c r="Y381">
        <v>510</v>
      </c>
      <c r="Z381">
        <v>539.35</v>
      </c>
      <c r="AA381">
        <v>504.15</v>
      </c>
      <c r="AB381">
        <v>574.29999999999995</v>
      </c>
      <c r="AC381" s="2">
        <f>(Table2[[#This Row],[Close Price]]/Table2[[#This Row],[Day Low]])-1</f>
        <v>5.2647058823529491E-2</v>
      </c>
      <c r="AD381" s="2">
        <f>(Table2[[#This Row],[Day High]]/Table2[[#This Row],[Close Price]])-1</f>
        <v>4.6567942628295E-3</v>
      </c>
      <c r="AE381" s="2">
        <f>(Table2[[#This Row],[Close Price]]/Table2[[#This Row],[Current Week Low]])-1</f>
        <v>5.2647058823529491E-2</v>
      </c>
      <c r="AF381" s="2">
        <f>(Table2[[#This Row],[Current Week High]]/Table2[[#This Row],[Close Price]])-1</f>
        <v>4.6567942628295E-3</v>
      </c>
      <c r="AG381" s="2">
        <f>(Table2[[#This Row],[Close Price]]/Table2[[#This Row],[Current Month Low]])-1</f>
        <v>6.4861648318952803E-2</v>
      </c>
      <c r="AH381" s="2">
        <f>(Table2[[#This Row],[Current Month High]]/Table2[[#This Row],[Close Price]])-1</f>
        <v>6.9758778057185333E-2</v>
      </c>
      <c r="AI381">
        <v>17.854149203688099</v>
      </c>
      <c r="AJ381">
        <v>37.336914811972299</v>
      </c>
      <c r="AK381" t="str">
        <f>IF(AND(Table2[[#This Row],[20D EMA]]&gt;Table2[[#This Row],[50D EMA]],Table2[[#This Row],[50D EMA]]&gt;Table2[[#This Row],[200D EMA]]),"Uptrend","Downtrend/NoTrend")</f>
        <v>Downtrend/NoTrend</v>
      </c>
      <c r="AL381">
        <v>-0.03</v>
      </c>
      <c r="AM381" t="s">
        <v>10438</v>
      </c>
      <c r="AN381">
        <v>-2.57</v>
      </c>
      <c r="AO381" t="s">
        <v>10438</v>
      </c>
      <c r="AP381">
        <v>0.166467397885392</v>
      </c>
      <c r="AQ381">
        <f>(Table2[[#This Row],[Sharpe Ratio]]-AVERAGE(Table2[Sharpe Ratio]))/_xlfn.STDEV.P(Table2[Sharpe Ratio])</f>
        <v>1.180702501547215</v>
      </c>
      <c r="AR3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1">
        <f>_xlfn.RANK.AVG(Table2[[#This Row],[1Y Return vs Nifty Z-Score]],Table2[1Y Return vs Nifty Z-Score])</f>
        <v>480</v>
      </c>
      <c r="AT381">
        <f>_xlfn.RANK.AVG(Table2[[#This Row],[6M Return vs Nifty Z-Score]],Table2[6M Return vs Nifty Z-Score])</f>
        <v>588</v>
      </c>
      <c r="AU381">
        <f>_xlfn.RANK.AVG(Table2[[#This Row],[Sharpe Ratio Z-Score]],Table2[Sharpe Ratio Z-Score])</f>
        <v>90</v>
      </c>
      <c r="AV381">
        <f>(Table2[[#This Row],[Rank 1Y]]+Table2[[#This Row],[Rank 6M]]+Table2[[#This Row],[Rank Sharpe]])/3</f>
        <v>386</v>
      </c>
    </row>
    <row r="382" spans="1:48" x14ac:dyDescent="0.3">
      <c r="A382" t="s">
        <v>169</v>
      </c>
      <c r="B382" t="s">
        <v>170</v>
      </c>
      <c r="C382" t="s">
        <v>10403</v>
      </c>
      <c r="D382" t="s">
        <v>171</v>
      </c>
      <c r="E382">
        <v>155362.65358431899</v>
      </c>
      <c r="F382">
        <v>690.55</v>
      </c>
      <c r="G382">
        <v>15.2863712535217</v>
      </c>
      <c r="H382">
        <f>(Table2[[#This Row],[1Y Return vs Nifty]]-AVERAGE(Table2[1Y Return vs Nifty]))/_xlfn.STDEV.P(Table2[1Y Return vs Nifty])</f>
        <v>-0.14811429034128157</v>
      </c>
      <c r="I382">
        <v>-3.89416902498954</v>
      </c>
      <c r="J382">
        <f>(Table2[[#This Row],[1M Return vs Nifty]]-AVERAGE(Table2[1M Return vs Nifty]))/_xlfn.STDEV.P(Table2[1M Return vs Nifty])</f>
        <v>-7.0569967545940526E-2</v>
      </c>
      <c r="K382">
        <v>6.2219595856363599</v>
      </c>
      <c r="L382">
        <f>(Table2[[#This Row],[6M Return vs Nifty]]-AVERAGE(Table2[6M Return vs Nifty]))/_xlfn.STDEV.P(Table2[6M Return vs Nifty])</f>
        <v>-0.2117279584483564</v>
      </c>
      <c r="M382">
        <v>-6.9972973677579306E-2</v>
      </c>
      <c r="N382">
        <f>(Table2[[#This Row],[1W Return vs Nifty]]-AVERAGE(Table2[1W Return vs Nifty]))/_xlfn.STDEV.P(Table2[1W Return vs Nifty])</f>
        <v>0.54993339266275587</v>
      </c>
      <c r="O382">
        <v>678.05</v>
      </c>
      <c r="P382">
        <v>671.42252701075302</v>
      </c>
      <c r="Q382">
        <v>617.92591724763997</v>
      </c>
      <c r="R382">
        <v>66.254328958820196</v>
      </c>
      <c r="S382" s="2">
        <f>(Table2[[#This Row],[Close Price]]-Table2[[#This Row],[20D EMA]])/Table2[[#This Row],[20D EMA]]</f>
        <v>1.8435218641693091E-2</v>
      </c>
      <c r="T382" s="2">
        <f>(Table2[[#This Row],[Close Price]]-Table2[[#This Row],[50D EMA]])/Table2[[#This Row],[50D EMA]]</f>
        <v>2.8487982186723097E-2</v>
      </c>
      <c r="U382" s="2">
        <f>(Table2[[#This Row],[Close Price]]-Table2[[#This Row],[200D EMA]])/Table2[[#This Row],[200D EMA]]</f>
        <v>0.1175287857739347</v>
      </c>
      <c r="V382">
        <v>0.82205444904111002</v>
      </c>
      <c r="W382">
        <v>687.95</v>
      </c>
      <c r="X382">
        <v>698</v>
      </c>
      <c r="Y382">
        <v>687.95</v>
      </c>
      <c r="Z382">
        <v>698</v>
      </c>
      <c r="AA382">
        <v>645.4</v>
      </c>
      <c r="AB382">
        <v>706.7</v>
      </c>
      <c r="AC382" s="2">
        <f>(Table2[[#This Row],[Close Price]]/Table2[[#This Row],[Day Low]])-1</f>
        <v>3.7793444291007727E-3</v>
      </c>
      <c r="AD382" s="2">
        <f>(Table2[[#This Row],[Day High]]/Table2[[#This Row],[Close Price]])-1</f>
        <v>1.0788501918760574E-2</v>
      </c>
      <c r="AE382" s="2">
        <f>(Table2[[#This Row],[Close Price]]/Table2[[#This Row],[Current Week Low]])-1</f>
        <v>3.7793444291007727E-3</v>
      </c>
      <c r="AF382" s="2">
        <f>(Table2[[#This Row],[Current Week High]]/Table2[[#This Row],[Close Price]])-1</f>
        <v>1.0788501918760574E-2</v>
      </c>
      <c r="AG382" s="2">
        <f>(Table2[[#This Row],[Close Price]]/Table2[[#This Row],[Current Month Low]])-1</f>
        <v>6.9956616052060605E-2</v>
      </c>
      <c r="AH382" s="2">
        <f>(Table2[[#This Row],[Current Month High]]/Table2[[#This Row],[Close Price]])-1</f>
        <v>2.3387155166171958E-2</v>
      </c>
      <c r="AI382">
        <v>3.5768590254145298</v>
      </c>
      <c r="AJ382">
        <v>53.883008356545901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0.05</v>
      </c>
      <c r="AM382" t="s">
        <v>10439</v>
      </c>
      <c r="AN382">
        <v>3.07</v>
      </c>
      <c r="AO382" t="s">
        <v>10439</v>
      </c>
      <c r="AP382">
        <v>2.8541870193815998E-2</v>
      </c>
      <c r="AQ382">
        <f>(Table2[[#This Row],[Sharpe Ratio]]-AVERAGE(Table2[Sharpe Ratio]))/_xlfn.STDEV.P(Table2[Sharpe Ratio])</f>
        <v>-0.41589563368416776</v>
      </c>
      <c r="AR3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-0.29637445735699042</v>
      </c>
      <c r="AS382">
        <f>_xlfn.RANK.AVG(Table2[[#This Row],[1Y Return vs Nifty Z-Score]],Table2[1Y Return vs Nifty Z-Score])</f>
        <v>338</v>
      </c>
      <c r="AT382">
        <f>_xlfn.RANK.AVG(Table2[[#This Row],[6M Return vs Nifty Z-Score]],Table2[6M Return vs Nifty Z-Score])</f>
        <v>378</v>
      </c>
      <c r="AU382">
        <f>_xlfn.RANK.AVG(Table2[[#This Row],[Sharpe Ratio Z-Score]],Table2[Sharpe Ratio Z-Score])</f>
        <v>447</v>
      </c>
      <c r="AV382">
        <f>(Table2[[#This Row],[Rank 1Y]]+Table2[[#This Row],[Rank 6M]]+Table2[[#This Row],[Rank Sharpe]])/3</f>
        <v>387.66666666666669</v>
      </c>
    </row>
    <row r="383" spans="1:48" x14ac:dyDescent="0.3">
      <c r="A383" t="s">
        <v>255</v>
      </c>
      <c r="B383" t="s">
        <v>256</v>
      </c>
      <c r="C383" t="s">
        <v>10399</v>
      </c>
      <c r="D383" t="s">
        <v>54</v>
      </c>
      <c r="E383">
        <v>106117.43658540001</v>
      </c>
      <c r="F383">
        <v>1055.25</v>
      </c>
      <c r="G383">
        <v>42.948114687383097</v>
      </c>
      <c r="H383">
        <f>(Table2[[#This Row],[1Y Return vs Nifty]]-AVERAGE(Table2[1Y Return vs Nifty]))/_xlfn.STDEV.P(Table2[1Y Return vs Nifty])</f>
        <v>0.30405600012404183</v>
      </c>
      <c r="I383">
        <v>-17.6219707499537</v>
      </c>
      <c r="J383">
        <f>(Table2[[#This Row],[1M Return vs Nifty]]-AVERAGE(Table2[1M Return vs Nifty]))/_xlfn.STDEV.P(Table2[1M Return vs Nifty])</f>
        <v>-1.3963596748582008</v>
      </c>
      <c r="K383">
        <v>-13.632569120227499</v>
      </c>
      <c r="L383">
        <f>(Table2[[#This Row],[6M Return vs Nifty]]-AVERAGE(Table2[6M Return vs Nifty]))/_xlfn.STDEV.P(Table2[6M Return vs Nifty])</f>
        <v>-0.81043689983229916</v>
      </c>
      <c r="M383">
        <v>-9.0826496078520407</v>
      </c>
      <c r="N383">
        <f>(Table2[[#This Row],[1W Return vs Nifty]]-AVERAGE(Table2[1W Return vs Nifty]))/_xlfn.STDEV.P(Table2[1W Return vs Nifty])</f>
        <v>-1.1744820001063581</v>
      </c>
      <c r="O383">
        <v>1108.05</v>
      </c>
      <c r="P383">
        <v>1128.52056539456</v>
      </c>
      <c r="Q383">
        <v>987.26782942807301</v>
      </c>
      <c r="R383">
        <v>18.496346514974299</v>
      </c>
      <c r="S383" s="2">
        <f>(Table2[[#This Row],[Close Price]]-Table2[[#This Row],[20D EMA]])/Table2[[#This Row],[20D EMA]]</f>
        <v>-4.7651279274400937E-2</v>
      </c>
      <c r="T383" s="2">
        <f>(Table2[[#This Row],[Close Price]]-Table2[[#This Row],[50D EMA]])/Table2[[#This Row],[50D EMA]]</f>
        <v>-6.4926211928572786E-2</v>
      </c>
      <c r="U383" s="2">
        <f>(Table2[[#This Row],[Close Price]]-Table2[[#This Row],[200D EMA]])/Table2[[#This Row],[200D EMA]]</f>
        <v>6.8858893752579017E-2</v>
      </c>
      <c r="V383">
        <v>0.55846076847236903</v>
      </c>
      <c r="W383">
        <v>1047.6500000000001</v>
      </c>
      <c r="X383">
        <v>1063.2</v>
      </c>
      <c r="Y383">
        <v>1047.6500000000001</v>
      </c>
      <c r="Z383">
        <v>1063.2</v>
      </c>
      <c r="AA383">
        <v>1042.0999999999999</v>
      </c>
      <c r="AB383">
        <v>1139.95</v>
      </c>
      <c r="AC383" s="2">
        <f>(Table2[[#This Row],[Close Price]]/Table2[[#This Row],[Day Low]])-1</f>
        <v>7.254331122034996E-3</v>
      </c>
      <c r="AD383" s="2">
        <f>(Table2[[#This Row],[Day High]]/Table2[[#This Row],[Close Price]])-1</f>
        <v>7.5337597725657623E-3</v>
      </c>
      <c r="AE383" s="2">
        <f>(Table2[[#This Row],[Close Price]]/Table2[[#This Row],[Current Week Low]])-1</f>
        <v>7.254331122034996E-3</v>
      </c>
      <c r="AF383" s="2">
        <f>(Table2[[#This Row],[Current Week High]]/Table2[[#This Row],[Close Price]])-1</f>
        <v>7.5337597725657623E-3</v>
      </c>
      <c r="AG383" s="2">
        <f>(Table2[[#This Row],[Close Price]]/Table2[[#This Row],[Current Month Low]])-1</f>
        <v>1.2618750599750594E-2</v>
      </c>
      <c r="AH383" s="2">
        <f>(Table2[[#This Row],[Current Month High]]/Table2[[#This Row],[Close Price]])-1</f>
        <v>8.0265339966832494E-2</v>
      </c>
      <c r="AI383">
        <v>25.496327884387501</v>
      </c>
      <c r="AJ383">
        <v>85.865257595772704</v>
      </c>
      <c r="AK383" t="str">
        <f>IF(AND(Table2[[#This Row],[20D EMA]]&gt;Table2[[#This Row],[50D EMA]],Table2[[#This Row],[50D EMA]]&gt;Table2[[#This Row],[200D EMA]]),"Uptrend","Downtrend/NoTrend")</f>
        <v>Downtrend/NoTrend</v>
      </c>
      <c r="AL383">
        <v>-0.19</v>
      </c>
      <c r="AM383" t="s">
        <v>10438</v>
      </c>
      <c r="AN383">
        <v>-5.37</v>
      </c>
      <c r="AO383" t="s">
        <v>10438</v>
      </c>
      <c r="AP383">
        <v>6.7300391528629003E-2</v>
      </c>
      <c r="AQ383">
        <f>(Table2[[#This Row],[Sharpe Ratio]]-AVERAGE(Table2[Sharpe Ratio]))/_xlfn.STDEV.P(Table2[Sharpe Ratio])</f>
        <v>3.2765204691350136E-2</v>
      </c>
      <c r="AR3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3">
        <f>_xlfn.RANK.AVG(Table2[[#This Row],[1Y Return vs Nifty Z-Score]],Table2[1Y Return vs Nifty Z-Score])</f>
        <v>221</v>
      </c>
      <c r="AT383">
        <f>_xlfn.RANK.AVG(Table2[[#This Row],[6M Return vs Nifty Z-Score]],Table2[6M Return vs Nifty Z-Score])</f>
        <v>601</v>
      </c>
      <c r="AU383">
        <f>_xlfn.RANK.AVG(Table2[[#This Row],[Sharpe Ratio Z-Score]],Table2[Sharpe Ratio Z-Score])</f>
        <v>345</v>
      </c>
      <c r="AV383">
        <f>(Table2[[#This Row],[Rank 1Y]]+Table2[[#This Row],[Rank 6M]]+Table2[[#This Row],[Rank Sharpe]])/3</f>
        <v>389</v>
      </c>
    </row>
    <row r="384" spans="1:48" x14ac:dyDescent="0.3">
      <c r="A384" t="s">
        <v>393</v>
      </c>
      <c r="B384" t="s">
        <v>394</v>
      </c>
      <c r="C384" t="s">
        <v>10403</v>
      </c>
      <c r="D384" t="s">
        <v>395</v>
      </c>
      <c r="E384">
        <v>62287.096735899999</v>
      </c>
      <c r="F384">
        <v>215.39</v>
      </c>
      <c r="G384">
        <v>18.674483945167399</v>
      </c>
      <c r="H384">
        <f>(Table2[[#This Row],[1Y Return vs Nifty]]-AVERAGE(Table2[1Y Return vs Nifty]))/_xlfn.STDEV.P(Table2[1Y Return vs Nifty])</f>
        <v>-9.2730800013794773E-2</v>
      </c>
      <c r="I384">
        <v>-10.438667268202501</v>
      </c>
      <c r="J384">
        <f>(Table2[[#This Row],[1M Return vs Nifty]]-AVERAGE(Table2[1M Return vs Nifty]))/_xlfn.STDEV.P(Table2[1M Return vs Nifty])</f>
        <v>-0.70261787909148443</v>
      </c>
      <c r="K384">
        <v>-11.519766163406199</v>
      </c>
      <c r="L384">
        <f>(Table2[[#This Row],[6M Return vs Nifty]]-AVERAGE(Table2[6M Return vs Nifty]))/_xlfn.STDEV.P(Table2[6M Return vs Nifty])</f>
        <v>-0.74672579188453148</v>
      </c>
      <c r="M384">
        <v>-6.5221386443748903</v>
      </c>
      <c r="N384">
        <f>(Table2[[#This Row],[1W Return vs Nifty]]-AVERAGE(Table2[1W Return vs Nifty]))/_xlfn.STDEV.P(Table2[1W Return vs Nifty])</f>
        <v>-0.68457376329780317</v>
      </c>
      <c r="O384">
        <v>216.29</v>
      </c>
      <c r="P384">
        <v>224.503134313011</v>
      </c>
      <c r="Q384">
        <v>220.02158160247299</v>
      </c>
      <c r="R384">
        <v>43.7835674480988</v>
      </c>
      <c r="S384" s="2">
        <f>(Table2[[#This Row],[Close Price]]-Table2[[#This Row],[20D EMA]])/Table2[[#This Row],[20D EMA]]</f>
        <v>-4.1610800314392975E-3</v>
      </c>
      <c r="T384" s="2">
        <f>(Table2[[#This Row],[Close Price]]-Table2[[#This Row],[50D EMA]])/Table2[[#This Row],[50D EMA]]</f>
        <v>-4.0592459169434714E-2</v>
      </c>
      <c r="U384" s="2">
        <f>(Table2[[#This Row],[Close Price]]-Table2[[#This Row],[200D EMA]])/Table2[[#This Row],[200D EMA]]</f>
        <v>-2.105057862387872E-2</v>
      </c>
      <c r="V384">
        <v>0.90377904986231905</v>
      </c>
      <c r="W384">
        <v>212.15</v>
      </c>
      <c r="X384">
        <v>216</v>
      </c>
      <c r="Y384">
        <v>212.15</v>
      </c>
      <c r="Z384">
        <v>216</v>
      </c>
      <c r="AA384">
        <v>204.9</v>
      </c>
      <c r="AB384">
        <v>223.5</v>
      </c>
      <c r="AC384" s="2">
        <f>(Table2[[#This Row],[Close Price]]/Table2[[#This Row],[Day Low]])-1</f>
        <v>1.5272213056799266E-2</v>
      </c>
      <c r="AD384" s="2">
        <f>(Table2[[#This Row],[Day High]]/Table2[[#This Row],[Close Price]])-1</f>
        <v>2.832072055341639E-3</v>
      </c>
      <c r="AE384" s="2">
        <f>(Table2[[#This Row],[Close Price]]/Table2[[#This Row],[Current Week Low]])-1</f>
        <v>1.5272213056799266E-2</v>
      </c>
      <c r="AF384" s="2">
        <f>(Table2[[#This Row],[Current Week High]]/Table2[[#This Row],[Close Price]])-1</f>
        <v>2.832072055341639E-3</v>
      </c>
      <c r="AG384" s="2">
        <f>(Table2[[#This Row],[Close Price]]/Table2[[#This Row],[Current Month Low]])-1</f>
        <v>5.1195705222059518E-2</v>
      </c>
      <c r="AH384" s="2">
        <f>(Table2[[#This Row],[Current Month High]]/Table2[[#This Row],[Close Price]])-1</f>
        <v>3.7652630112818608E-2</v>
      </c>
      <c r="AI384">
        <v>32.944890663447701</v>
      </c>
      <c r="AJ384">
        <v>53.138997511553399</v>
      </c>
      <c r="AK384" t="str">
        <f>IF(AND(Table2[[#This Row],[20D EMA]]&gt;Table2[[#This Row],[50D EMA]],Table2[[#This Row],[50D EMA]]&gt;Table2[[#This Row],[200D EMA]]),"Uptrend","Downtrend/NoTrend")</f>
        <v>Downtrend/NoTrend</v>
      </c>
      <c r="AL384">
        <v>-0.1</v>
      </c>
      <c r="AM384" t="s">
        <v>10438</v>
      </c>
      <c r="AN384">
        <v>1.26</v>
      </c>
      <c r="AO384" t="s">
        <v>10439</v>
      </c>
      <c r="AP384">
        <v>8.7559661372729997E-2</v>
      </c>
      <c r="AQ384">
        <f>(Table2[[#This Row],[Sharpe Ratio]]-AVERAGE(Table2[Sharpe Ratio]))/_xlfn.STDEV.P(Table2[Sharpe Ratio])</f>
        <v>0.2672824329057803</v>
      </c>
      <c r="AR3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4">
        <f>_xlfn.RANK.AVG(Table2[[#This Row],[1Y Return vs Nifty Z-Score]],Table2[1Y Return vs Nifty Z-Score])</f>
        <v>321</v>
      </c>
      <c r="AT384">
        <f>_xlfn.RANK.AVG(Table2[[#This Row],[6M Return vs Nifty Z-Score]],Table2[6M Return vs Nifty Z-Score])</f>
        <v>579</v>
      </c>
      <c r="AU384">
        <f>_xlfn.RANK.AVG(Table2[[#This Row],[Sharpe Ratio Z-Score]],Table2[Sharpe Ratio Z-Score])</f>
        <v>267</v>
      </c>
      <c r="AV384">
        <f>(Table2[[#This Row],[Rank 1Y]]+Table2[[#This Row],[Rank 6M]]+Table2[[#This Row],[Rank Sharpe]])/3</f>
        <v>389</v>
      </c>
    </row>
    <row r="385" spans="1:48" x14ac:dyDescent="0.3">
      <c r="A385" t="s">
        <v>754</v>
      </c>
      <c r="B385" t="s">
        <v>755</v>
      </c>
      <c r="C385" t="s">
        <v>10402</v>
      </c>
      <c r="D385" t="s">
        <v>281</v>
      </c>
      <c r="E385">
        <v>22947.7386584899</v>
      </c>
      <c r="F385">
        <v>375.45</v>
      </c>
      <c r="G385">
        <v>33.117819992691601</v>
      </c>
      <c r="H385">
        <f>(Table2[[#This Row],[1Y Return vs Nifty]]-AVERAGE(Table2[1Y Return vs Nifty]))/_xlfn.STDEV.P(Table2[1Y Return vs Nifty])</f>
        <v>0.14336594029154437</v>
      </c>
      <c r="I385">
        <v>-8.7984386686378198</v>
      </c>
      <c r="J385">
        <f>(Table2[[#This Row],[1M Return vs Nifty]]-AVERAGE(Table2[1M Return vs Nifty]))/_xlfn.STDEV.P(Table2[1M Return vs Nifty])</f>
        <v>-0.54420954551339051</v>
      </c>
      <c r="K385">
        <v>-32.5410723603229</v>
      </c>
      <c r="L385">
        <f>(Table2[[#This Row],[6M Return vs Nifty]]-AVERAGE(Table2[6M Return vs Nifty]))/_xlfn.STDEV.P(Table2[6M Return vs Nifty])</f>
        <v>-1.3806186516000409</v>
      </c>
      <c r="M385">
        <v>-6.62772419916777</v>
      </c>
      <c r="N385">
        <f>(Table2[[#This Row],[1W Return vs Nifty]]-AVERAGE(Table2[1W Return vs Nifty]))/_xlfn.STDEV.P(Table2[1W Return vs Nifty])</f>
        <v>-0.704775681476973</v>
      </c>
      <c r="O385">
        <v>380.36</v>
      </c>
      <c r="P385">
        <v>392.52678452963403</v>
      </c>
      <c r="Q385">
        <v>378.34141738859</v>
      </c>
      <c r="R385">
        <v>34.400285873167903</v>
      </c>
      <c r="S385" s="2">
        <f>(Table2[[#This Row],[Close Price]]-Table2[[#This Row],[20D EMA]])/Table2[[#This Row],[20D EMA]]</f>
        <v>-1.2908823220107331E-2</v>
      </c>
      <c r="T385" s="2">
        <f>(Table2[[#This Row],[Close Price]]-Table2[[#This Row],[50D EMA]])/Table2[[#This Row],[50D EMA]]</f>
        <v>-4.3504762484163212E-2</v>
      </c>
      <c r="U385" s="2">
        <f>(Table2[[#This Row],[Close Price]]-Table2[[#This Row],[200D EMA]])/Table2[[#This Row],[200D EMA]]</f>
        <v>-7.6423496231190395E-3</v>
      </c>
      <c r="V385">
        <v>0.76068386530277099</v>
      </c>
      <c r="W385">
        <v>364.7</v>
      </c>
      <c r="X385">
        <v>376.35</v>
      </c>
      <c r="Y385">
        <v>364.7</v>
      </c>
      <c r="Z385">
        <v>376.35</v>
      </c>
      <c r="AA385">
        <v>364.7</v>
      </c>
      <c r="AB385">
        <v>406.4</v>
      </c>
      <c r="AC385" s="2">
        <f>(Table2[[#This Row],[Close Price]]/Table2[[#This Row],[Day Low]])-1</f>
        <v>2.9476281875514099E-2</v>
      </c>
      <c r="AD385" s="2">
        <f>(Table2[[#This Row],[Day High]]/Table2[[#This Row],[Close Price]])-1</f>
        <v>2.3971234518578299E-3</v>
      </c>
      <c r="AE385" s="2">
        <f>(Table2[[#This Row],[Close Price]]/Table2[[#This Row],[Current Week Low]])-1</f>
        <v>2.9476281875514099E-2</v>
      </c>
      <c r="AF385" s="2">
        <f>(Table2[[#This Row],[Current Week High]]/Table2[[#This Row],[Close Price]])-1</f>
        <v>2.3971234518578299E-3</v>
      </c>
      <c r="AG385" s="2">
        <f>(Table2[[#This Row],[Close Price]]/Table2[[#This Row],[Current Month Low]])-1</f>
        <v>2.9476281875514099E-2</v>
      </c>
      <c r="AH385" s="2">
        <f>(Table2[[#This Row],[Current Month High]]/Table2[[#This Row],[Close Price]])-1</f>
        <v>8.2434412038886684E-2</v>
      </c>
      <c r="AI385">
        <v>33.759488613663599</v>
      </c>
      <c r="AJ385">
        <v>82.6562880077839</v>
      </c>
      <c r="AK385" t="str">
        <f>IF(AND(Table2[[#This Row],[20D EMA]]&gt;Table2[[#This Row],[50D EMA]],Table2[[#This Row],[50D EMA]]&gt;Table2[[#This Row],[200D EMA]]),"Uptrend","Downtrend/NoTrend")</f>
        <v>Downtrend/NoTrend</v>
      </c>
      <c r="AL385">
        <v>-0.18</v>
      </c>
      <c r="AM385" t="s">
        <v>10438</v>
      </c>
      <c r="AN385">
        <v>-4.38</v>
      </c>
      <c r="AO385" t="s">
        <v>10438</v>
      </c>
      <c r="AP385">
        <v>0.123637395137464</v>
      </c>
      <c r="AQ385">
        <f>(Table2[[#This Row],[Sharpe Ratio]]-AVERAGE(Table2[Sharpe Ratio]))/_xlfn.STDEV.P(Table2[Sharpe Ratio])</f>
        <v>0.68491101418592792</v>
      </c>
      <c r="AR3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5">
        <f>_xlfn.RANK.AVG(Table2[[#This Row],[1Y Return vs Nifty Z-Score]],Table2[1Y Return vs Nifty Z-Score])</f>
        <v>261</v>
      </c>
      <c r="AT385">
        <f>_xlfn.RANK.AVG(Table2[[#This Row],[6M Return vs Nifty Z-Score]],Table2[6M Return vs Nifty Z-Score])</f>
        <v>724</v>
      </c>
      <c r="AU385">
        <f>_xlfn.RANK.AVG(Table2[[#This Row],[Sharpe Ratio Z-Score]],Table2[Sharpe Ratio Z-Score])</f>
        <v>183</v>
      </c>
      <c r="AV385">
        <f>(Table2[[#This Row],[Rank 1Y]]+Table2[[#This Row],[Rank 6M]]+Table2[[#This Row],[Rank Sharpe]])/3</f>
        <v>389.33333333333331</v>
      </c>
    </row>
    <row r="386" spans="1:48" x14ac:dyDescent="0.3">
      <c r="A386" t="s">
        <v>709</v>
      </c>
      <c r="B386" t="s">
        <v>710</v>
      </c>
      <c r="C386" t="s">
        <v>10402</v>
      </c>
      <c r="D386" t="s">
        <v>479</v>
      </c>
      <c r="E386">
        <v>25316.646511464001</v>
      </c>
      <c r="F386">
        <v>221.58</v>
      </c>
      <c r="G386">
        <v>-25.185597238120501</v>
      </c>
      <c r="H386">
        <f>(Table2[[#This Row],[1Y Return vs Nifty]]-AVERAGE(Table2[1Y Return vs Nifty]))/_xlfn.STDEV.P(Table2[1Y Return vs Nifty])</f>
        <v>-0.80968581392672323</v>
      </c>
      <c r="I386">
        <v>10.7283162541171</v>
      </c>
      <c r="J386">
        <f>(Table2[[#This Row],[1M Return vs Nifty]]-AVERAGE(Table2[1M Return vs Nifty]))/_xlfn.STDEV.P(Table2[1M Return vs Nifty])</f>
        <v>1.3416255803479624</v>
      </c>
      <c r="K386">
        <v>25.5202091289724</v>
      </c>
      <c r="L386">
        <f>(Table2[[#This Row],[6M Return vs Nifty]]-AVERAGE(Table2[6M Return vs Nifty]))/_xlfn.STDEV.P(Table2[6M Return vs Nifty])</f>
        <v>0.37020650727590404</v>
      </c>
      <c r="M386">
        <v>7.7489993169305604</v>
      </c>
      <c r="N386">
        <f>(Table2[[#This Row],[1W Return vs Nifty]]-AVERAGE(Table2[1W Return vs Nifty]))/_xlfn.STDEV.P(Table2[1W Return vs Nifty])</f>
        <v>2.0459546880939192</v>
      </c>
      <c r="O386">
        <v>190.93</v>
      </c>
      <c r="P386">
        <v>181.91648514294101</v>
      </c>
      <c r="Q386">
        <v>174.31913029033501</v>
      </c>
      <c r="R386">
        <v>83.8405754617322</v>
      </c>
      <c r="S386" s="2">
        <f>(Table2[[#This Row],[Close Price]]-Table2[[#This Row],[20D EMA]])/Table2[[#This Row],[20D EMA]]</f>
        <v>0.16053003718640341</v>
      </c>
      <c r="T386" s="2">
        <f>(Table2[[#This Row],[Close Price]]-Table2[[#This Row],[50D EMA]])/Table2[[#This Row],[50D EMA]]</f>
        <v>0.21803144902394833</v>
      </c>
      <c r="U386" s="2">
        <f>(Table2[[#This Row],[Close Price]]-Table2[[#This Row],[200D EMA]])/Table2[[#This Row],[200D EMA]]</f>
        <v>0.27111694299386568</v>
      </c>
      <c r="V386">
        <v>1.7296250432751801</v>
      </c>
      <c r="W386">
        <v>204.3</v>
      </c>
      <c r="X386">
        <v>222.74</v>
      </c>
      <c r="Y386">
        <v>204.3</v>
      </c>
      <c r="Z386">
        <v>222.74</v>
      </c>
      <c r="AA386">
        <v>174.96</v>
      </c>
      <c r="AB386">
        <v>222.74</v>
      </c>
      <c r="AC386" s="2">
        <f>(Table2[[#This Row],[Close Price]]/Table2[[#This Row],[Day Low]])-1</f>
        <v>8.4581497797356908E-2</v>
      </c>
      <c r="AD386" s="2">
        <f>(Table2[[#This Row],[Day High]]/Table2[[#This Row],[Close Price]])-1</f>
        <v>5.2351295243253659E-3</v>
      </c>
      <c r="AE386" s="2">
        <f>(Table2[[#This Row],[Close Price]]/Table2[[#This Row],[Current Week Low]])-1</f>
        <v>8.4581497797356908E-2</v>
      </c>
      <c r="AF386" s="2">
        <f>(Table2[[#This Row],[Current Week High]]/Table2[[#This Row],[Close Price]])-1</f>
        <v>5.2351295243253659E-3</v>
      </c>
      <c r="AG386" s="2">
        <f>(Table2[[#This Row],[Close Price]]/Table2[[#This Row],[Current Month Low]])-1</f>
        <v>0.26646090534979416</v>
      </c>
      <c r="AH386" s="2">
        <f>(Table2[[#This Row],[Current Month High]]/Table2[[#This Row],[Close Price]])-1</f>
        <v>5.2351295243253659E-3</v>
      </c>
      <c r="AI386">
        <v>0.64085206246049498</v>
      </c>
      <c r="AJ386">
        <v>55.768014059753902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0.14000000000000001</v>
      </c>
      <c r="AM386" t="s">
        <v>10439</v>
      </c>
      <c r="AN386">
        <v>21.1</v>
      </c>
      <c r="AO386" t="s">
        <v>10439</v>
      </c>
      <c r="AP386">
        <v>5.6856023316338003E-2</v>
      </c>
      <c r="AQ386">
        <f>(Table2[[#This Row],[Sharpe Ratio]]-AVERAGE(Table2[Sharpe Ratio]))/_xlfn.STDEV.P(Table2[Sharpe Ratio])</f>
        <v>-8.8136698607528582E-2</v>
      </c>
      <c r="AR3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2.8599642631835338</v>
      </c>
      <c r="AS386">
        <f>_xlfn.RANK.AVG(Table2[[#This Row],[1Y Return vs Nifty Z-Score]],Table2[1Y Return vs Nifty Z-Score])</f>
        <v>607</v>
      </c>
      <c r="AT386">
        <f>_xlfn.RANK.AVG(Table2[[#This Row],[6M Return vs Nifty Z-Score]],Table2[6M Return vs Nifty Z-Score])</f>
        <v>201</v>
      </c>
      <c r="AU386">
        <f>_xlfn.RANK.AVG(Table2[[#This Row],[Sharpe Ratio Z-Score]],Table2[Sharpe Ratio Z-Score])</f>
        <v>369</v>
      </c>
      <c r="AV386">
        <f>(Table2[[#This Row],[Rank 1Y]]+Table2[[#This Row],[Rank 6M]]+Table2[[#This Row],[Rank Sharpe]])/3</f>
        <v>392.33333333333331</v>
      </c>
    </row>
    <row r="387" spans="1:48" x14ac:dyDescent="0.3">
      <c r="A387" t="s">
        <v>1149</v>
      </c>
      <c r="B387" t="s">
        <v>1150</v>
      </c>
      <c r="C387" t="s">
        <v>10401</v>
      </c>
      <c r="D387" t="s">
        <v>404</v>
      </c>
      <c r="E387">
        <v>11166.793030069901</v>
      </c>
      <c r="F387">
        <v>422.05</v>
      </c>
      <c r="G387">
        <v>17.582039984658699</v>
      </c>
      <c r="H387">
        <f>(Table2[[#This Row],[1Y Return vs Nifty]]-AVERAGE(Table2[1Y Return vs Nifty]))/_xlfn.STDEV.P(Table2[1Y Return vs Nifty])</f>
        <v>-0.11058834048738711</v>
      </c>
      <c r="I387">
        <v>-1.51391452875557</v>
      </c>
      <c r="J387">
        <f>(Table2[[#This Row],[1M Return vs Nifty]]-AVERAGE(Table2[1M Return vs Nifty]))/_xlfn.STDEV.P(Table2[1M Return vs Nifty])</f>
        <v>0.15930783627985487</v>
      </c>
      <c r="K387">
        <v>-17.2580436291972</v>
      </c>
      <c r="L387">
        <f>(Table2[[#This Row],[6M Return vs Nifty]]-AVERAGE(Table2[6M Return vs Nifty]))/_xlfn.STDEV.P(Table2[6M Return vs Nifty])</f>
        <v>-0.91976228536203219</v>
      </c>
      <c r="M387">
        <v>-6.3281750906926897</v>
      </c>
      <c r="N387">
        <f>(Table2[[#This Row],[1W Return vs Nifty]]-AVERAGE(Table2[1W Return vs Nifty]))/_xlfn.STDEV.P(Table2[1W Return vs Nifty])</f>
        <v>-0.64746228674293371</v>
      </c>
      <c r="O387">
        <v>422.47</v>
      </c>
      <c r="P387">
        <v>421.09492805162103</v>
      </c>
      <c r="Q387">
        <v>402.14697987456998</v>
      </c>
      <c r="R387">
        <v>54.744633187735197</v>
      </c>
      <c r="S387" s="2">
        <f>(Table2[[#This Row],[Close Price]]-Table2[[#This Row],[20D EMA]])/Table2[[#This Row],[20D EMA]]</f>
        <v>-9.9415343101289053E-4</v>
      </c>
      <c r="T387" s="2">
        <f>(Table2[[#This Row],[Close Price]]-Table2[[#This Row],[50D EMA]])/Table2[[#This Row],[50D EMA]]</f>
        <v>2.2680680406150754E-3</v>
      </c>
      <c r="U387" s="2">
        <f>(Table2[[#This Row],[Close Price]]-Table2[[#This Row],[200D EMA]])/Table2[[#This Row],[200D EMA]]</f>
        <v>4.9491905003583025E-2</v>
      </c>
      <c r="V387">
        <v>0.76646222455244895</v>
      </c>
      <c r="W387">
        <v>420.4</v>
      </c>
      <c r="X387">
        <v>430.9</v>
      </c>
      <c r="Y387">
        <v>420.4</v>
      </c>
      <c r="Z387">
        <v>430.9</v>
      </c>
      <c r="AA387">
        <v>400.2</v>
      </c>
      <c r="AB387">
        <v>453</v>
      </c>
      <c r="AC387" s="2">
        <f>(Table2[[#This Row],[Close Price]]/Table2[[#This Row],[Day Low]])-1</f>
        <v>3.9248334919126382E-3</v>
      </c>
      <c r="AD387" s="2">
        <f>(Table2[[#This Row],[Day High]]/Table2[[#This Row],[Close Price]])-1</f>
        <v>2.0969079492950904E-2</v>
      </c>
      <c r="AE387" s="2">
        <f>(Table2[[#This Row],[Close Price]]/Table2[[#This Row],[Current Week Low]])-1</f>
        <v>3.9248334919126382E-3</v>
      </c>
      <c r="AF387" s="2">
        <f>(Table2[[#This Row],[Current Week High]]/Table2[[#This Row],[Close Price]])-1</f>
        <v>2.0969079492950904E-2</v>
      </c>
      <c r="AG387" s="2">
        <f>(Table2[[#This Row],[Close Price]]/Table2[[#This Row],[Current Month Low]])-1</f>
        <v>5.4597701149425415E-2</v>
      </c>
      <c r="AH387" s="2">
        <f>(Table2[[#This Row],[Current Month High]]/Table2[[#This Row],[Close Price]])-1</f>
        <v>7.3332543537495631E-2</v>
      </c>
      <c r="AI387">
        <v>31.2522213007937</v>
      </c>
      <c r="AJ387">
        <v>59.264150943396203</v>
      </c>
      <c r="AK387" t="str">
        <f>IF(AND(Table2[[#This Row],[20D EMA]]&gt;Table2[[#This Row],[50D EMA]],Table2[[#This Row],[50D EMA]]&gt;Table2[[#This Row],[200D EMA]]),"Uptrend","Downtrend/NoTrend")</f>
        <v>Uptrend</v>
      </c>
      <c r="AL387">
        <v>-0.13</v>
      </c>
      <c r="AM387" t="s">
        <v>10438</v>
      </c>
      <c r="AN387">
        <v>0.5</v>
      </c>
      <c r="AO387" t="s">
        <v>10439</v>
      </c>
      <c r="AP387">
        <v>0.108951885308156</v>
      </c>
      <c r="AQ387">
        <f>(Table2[[#This Row],[Sharpe Ratio]]-AVERAGE(Table2[Sharpe Ratio]))/_xlfn.STDEV.P(Table2[Sharpe Ratio])</f>
        <v>0.51491450954447893</v>
      </c>
      <c r="AR3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-1.0035905667680192</v>
      </c>
      <c r="AS387">
        <f>_xlfn.RANK.AVG(Table2[[#This Row],[1Y Return vs Nifty Z-Score]],Table2[1Y Return vs Nifty Z-Score])</f>
        <v>327</v>
      </c>
      <c r="AT387">
        <f>_xlfn.RANK.AVG(Table2[[#This Row],[6M Return vs Nifty Z-Score]],Table2[6M Return vs Nifty Z-Score])</f>
        <v>639</v>
      </c>
      <c r="AU387">
        <f>_xlfn.RANK.AVG(Table2[[#This Row],[Sharpe Ratio Z-Score]],Table2[Sharpe Ratio Z-Score])</f>
        <v>212</v>
      </c>
      <c r="AV387">
        <f>(Table2[[#This Row],[Rank 1Y]]+Table2[[#This Row],[Rank 6M]]+Table2[[#This Row],[Rank Sharpe]])/3</f>
        <v>392.66666666666669</v>
      </c>
    </row>
    <row r="388" spans="1:48" x14ac:dyDescent="0.3">
      <c r="A388" t="s">
        <v>1151</v>
      </c>
      <c r="B388" t="s">
        <v>1152</v>
      </c>
      <c r="C388" t="s">
        <v>10402</v>
      </c>
      <c r="D388" t="s">
        <v>813</v>
      </c>
      <c r="E388">
        <v>11118.906987408</v>
      </c>
      <c r="F388">
        <v>81.010000000000005</v>
      </c>
      <c r="G388">
        <v>6.9919817310651204</v>
      </c>
      <c r="H388">
        <f>(Table2[[#This Row],[1Y Return vs Nifty]]-AVERAGE(Table2[1Y Return vs Nifty]))/_xlfn.STDEV.P(Table2[1Y Return vs Nifty])</f>
        <v>-0.28369780945565087</v>
      </c>
      <c r="I388">
        <v>-7.4248760505778</v>
      </c>
      <c r="J388">
        <f>(Table2[[#This Row],[1M Return vs Nifty]]-AVERAGE(Table2[1M Return vs Nifty]))/_xlfn.STDEV.P(Table2[1M Return vs Nifty])</f>
        <v>-0.41155500854836086</v>
      </c>
      <c r="K388">
        <v>0.87424373518615495</v>
      </c>
      <c r="L388">
        <f>(Table2[[#This Row],[6M Return vs Nifty]]-AVERAGE(Table2[6M Return vs Nifty]))/_xlfn.STDEV.P(Table2[6M Return vs Nifty])</f>
        <v>-0.37298715241248065</v>
      </c>
      <c r="M388">
        <v>-3.02505845614643</v>
      </c>
      <c r="N388">
        <f>(Table2[[#This Row],[1W Return vs Nifty]]-AVERAGE(Table2[1W Return vs Nifty]))/_xlfn.STDEV.P(Table2[1W Return vs Nifty])</f>
        <v>-1.5469661253045934E-2</v>
      </c>
      <c r="O388">
        <v>80.12</v>
      </c>
      <c r="P388">
        <v>79.406025993030497</v>
      </c>
      <c r="Q388">
        <v>74.741215676214594</v>
      </c>
      <c r="R388">
        <v>51.835816734030601</v>
      </c>
      <c r="S388" s="2">
        <f>(Table2[[#This Row],[Close Price]]-Table2[[#This Row],[20D EMA]])/Table2[[#This Row],[20D EMA]]</f>
        <v>1.1108337493759368E-2</v>
      </c>
      <c r="T388" s="2">
        <f>(Table2[[#This Row],[Close Price]]-Table2[[#This Row],[50D EMA]])/Table2[[#This Row],[50D EMA]]</f>
        <v>2.0199650932163388E-2</v>
      </c>
      <c r="U388" s="2">
        <f>(Table2[[#This Row],[Close Price]]-Table2[[#This Row],[200D EMA]])/Table2[[#This Row],[200D EMA]]</f>
        <v>8.3873191880398712E-2</v>
      </c>
      <c r="V388">
        <v>0.61647505601618702</v>
      </c>
      <c r="W388">
        <v>80.349999999999994</v>
      </c>
      <c r="X388">
        <v>82.4</v>
      </c>
      <c r="Y388">
        <v>80.349999999999994</v>
      </c>
      <c r="Z388">
        <v>82.4</v>
      </c>
      <c r="AA388">
        <v>76.83</v>
      </c>
      <c r="AB388">
        <v>84.7</v>
      </c>
      <c r="AC388" s="2">
        <f>(Table2[[#This Row],[Close Price]]/Table2[[#This Row],[Day Low]])-1</f>
        <v>8.2140634723086858E-3</v>
      </c>
      <c r="AD388" s="2">
        <f>(Table2[[#This Row],[Day High]]/Table2[[#This Row],[Close Price]])-1</f>
        <v>1.7158375509196411E-2</v>
      </c>
      <c r="AE388" s="2">
        <f>(Table2[[#This Row],[Close Price]]/Table2[[#This Row],[Current Week Low]])-1</f>
        <v>8.2140634723086858E-3</v>
      </c>
      <c r="AF388" s="2">
        <f>(Table2[[#This Row],[Current Week High]]/Table2[[#This Row],[Close Price]])-1</f>
        <v>1.7158375509196411E-2</v>
      </c>
      <c r="AG388" s="2">
        <f>(Table2[[#This Row],[Close Price]]/Table2[[#This Row],[Current Month Low]])-1</f>
        <v>5.4405831055577281E-2</v>
      </c>
      <c r="AH388" s="2">
        <f>(Table2[[#This Row],[Current Month High]]/Table2[[#This Row],[Close Price]])-1</f>
        <v>4.5549932107147306E-2</v>
      </c>
      <c r="AI388">
        <v>17.084310578940801</v>
      </c>
      <c r="AJ388">
        <v>67.722567287784699</v>
      </c>
      <c r="AK388" t="str">
        <f>IF(AND(Table2[[#This Row],[20D EMA]]&gt;Table2[[#This Row],[50D EMA]],Table2[[#This Row],[50D EMA]]&gt;Table2[[#This Row],[200D EMA]]),"Uptrend","Downtrend/NoTrend")</f>
        <v>Uptrend</v>
      </c>
      <c r="AL388">
        <v>0</v>
      </c>
      <c r="AM388">
        <v>0</v>
      </c>
      <c r="AN388">
        <v>1.24</v>
      </c>
      <c r="AO388" t="s">
        <v>10439</v>
      </c>
      <c r="AP388">
        <v>6.2753214021567999E-2</v>
      </c>
      <c r="AQ388">
        <f>(Table2[[#This Row],[Sharpe Ratio]]-AVERAGE(Table2[Sharpe Ratio]))/_xlfn.STDEV.P(Table2[Sharpe Ratio])</f>
        <v>-1.9872006489558055E-2</v>
      </c>
      <c r="AR3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-1.1035816381590962</v>
      </c>
      <c r="AS388">
        <f>_xlfn.RANK.AVG(Table2[[#This Row],[1Y Return vs Nifty Z-Score]],Table2[1Y Return vs Nifty Z-Score])</f>
        <v>387</v>
      </c>
      <c r="AT388">
        <f>_xlfn.RANK.AVG(Table2[[#This Row],[6M Return vs Nifty Z-Score]],Table2[6M Return vs Nifty Z-Score])</f>
        <v>439</v>
      </c>
      <c r="AU388">
        <f>_xlfn.RANK.AVG(Table2[[#This Row],[Sharpe Ratio Z-Score]],Table2[Sharpe Ratio Z-Score])</f>
        <v>353</v>
      </c>
      <c r="AV388">
        <f>(Table2[[#This Row],[Rank 1Y]]+Table2[[#This Row],[Rank 6M]]+Table2[[#This Row],[Rank Sharpe]])/3</f>
        <v>393</v>
      </c>
    </row>
    <row r="389" spans="1:48" x14ac:dyDescent="0.3">
      <c r="A389" t="s">
        <v>154</v>
      </c>
      <c r="B389" t="s">
        <v>155</v>
      </c>
      <c r="C389" t="s">
        <v>5658</v>
      </c>
      <c r="D389" t="s">
        <v>80</v>
      </c>
      <c r="E389">
        <v>179657.24688382499</v>
      </c>
      <c r="F389">
        <v>2666.9</v>
      </c>
      <c r="G389">
        <v>6.1837134059347099</v>
      </c>
      <c r="H389">
        <f>(Table2[[#This Row],[1Y Return vs Nifty]]-AVERAGE(Table2[1Y Return vs Nifty]))/_xlfn.STDEV.P(Table2[1Y Return vs Nifty])</f>
        <v>-0.2969100975466738</v>
      </c>
      <c r="I389">
        <v>-7.9349115763890499</v>
      </c>
      <c r="J389">
        <f>(Table2[[#This Row],[1M Return vs Nifty]]-AVERAGE(Table2[1M Return vs Nifty]))/_xlfn.STDEV.P(Table2[1M Return vs Nifty])</f>
        <v>-0.46081270209841224</v>
      </c>
      <c r="K389">
        <v>1.6668482407229499</v>
      </c>
      <c r="L389">
        <f>(Table2[[#This Row],[6M Return vs Nifty]]-AVERAGE(Table2[6M Return vs Nifty]))/_xlfn.STDEV.P(Table2[6M Return vs Nifty])</f>
        <v>-0.34908633807051515</v>
      </c>
      <c r="M389">
        <v>-6.5972852477198902</v>
      </c>
      <c r="N389">
        <f>(Table2[[#This Row],[1W Return vs Nifty]]-AVERAGE(Table2[1W Return vs Nifty]))/_xlfn.STDEV.P(Table2[1W Return vs Nifty])</f>
        <v>-0.698951729442852</v>
      </c>
      <c r="O389">
        <v>2712.07</v>
      </c>
      <c r="P389">
        <v>2681.9787671317199</v>
      </c>
      <c r="Q389">
        <v>2419.1158051623302</v>
      </c>
      <c r="R389">
        <v>39.1032398714962</v>
      </c>
      <c r="S389" s="2">
        <f>(Table2[[#This Row],[Close Price]]-Table2[[#This Row],[20D EMA]])/Table2[[#This Row],[20D EMA]]</f>
        <v>-1.6655174829558261E-2</v>
      </c>
      <c r="T389" s="2">
        <f>(Table2[[#This Row],[Close Price]]-Table2[[#This Row],[50D EMA]])/Table2[[#This Row],[50D EMA]]</f>
        <v>-5.6222544773708314E-3</v>
      </c>
      <c r="U389" s="2">
        <f>(Table2[[#This Row],[Close Price]]-Table2[[#This Row],[200D EMA]])/Table2[[#This Row],[200D EMA]]</f>
        <v>0.10242758709975971</v>
      </c>
      <c r="V389">
        <v>0.688904835324194</v>
      </c>
      <c r="W389">
        <v>2665</v>
      </c>
      <c r="X389">
        <v>2705</v>
      </c>
      <c r="Y389">
        <v>2665</v>
      </c>
      <c r="Z389">
        <v>2705</v>
      </c>
      <c r="AA389">
        <v>2664.2</v>
      </c>
      <c r="AB389">
        <v>2819.05</v>
      </c>
      <c r="AC389" s="2">
        <f>(Table2[[#This Row],[Close Price]]/Table2[[#This Row],[Day Low]])-1</f>
        <v>7.1294559099444044E-4</v>
      </c>
      <c r="AD389" s="2">
        <f>(Table2[[#This Row],[Day High]]/Table2[[#This Row],[Close Price]])-1</f>
        <v>1.4286249953129104E-2</v>
      </c>
      <c r="AE389" s="2">
        <f>(Table2[[#This Row],[Close Price]]/Table2[[#This Row],[Current Week Low]])-1</f>
        <v>7.1294559099444044E-4</v>
      </c>
      <c r="AF389" s="2">
        <f>(Table2[[#This Row],[Current Week High]]/Table2[[#This Row],[Close Price]])-1</f>
        <v>1.4286249953129104E-2</v>
      </c>
      <c r="AG389" s="2">
        <f>(Table2[[#This Row],[Close Price]]/Table2[[#This Row],[Current Month Low]])-1</f>
        <v>1.0134374296224546E-3</v>
      </c>
      <c r="AH389" s="2">
        <f>(Table2[[#This Row],[Current Month High]]/Table2[[#This Row],[Close Price]])-1</f>
        <v>5.7051258014923834E-2</v>
      </c>
      <c r="AI389">
        <v>7.9061832089691997</v>
      </c>
      <c r="AJ389">
        <v>46.467774807376799</v>
      </c>
      <c r="AK389" t="str">
        <f>IF(AND(Table2[[#This Row],[20D EMA]]&gt;Table2[[#This Row],[50D EMA]],Table2[[#This Row],[50D EMA]]&gt;Table2[[#This Row],[200D EMA]]),"Uptrend","Downtrend/NoTrend")</f>
        <v>Uptrend</v>
      </c>
      <c r="AL389">
        <v>-7.0000000000000007E-2</v>
      </c>
      <c r="AM389" t="s">
        <v>10438</v>
      </c>
      <c r="AN389">
        <v>-2.72</v>
      </c>
      <c r="AO389" t="s">
        <v>10438</v>
      </c>
      <c r="AP389">
        <v>6.0023242362401003E-2</v>
      </c>
      <c r="AQ389">
        <f>(Table2[[#This Row],[Sharpe Ratio]]-AVERAGE(Table2[Sharpe Ratio]))/_xlfn.STDEV.P(Table2[Sharpe Ratio])</f>
        <v>-5.1473608696273862E-2</v>
      </c>
      <c r="AR3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-1.857234475854727</v>
      </c>
      <c r="AS389">
        <f>_xlfn.RANK.AVG(Table2[[#This Row],[1Y Return vs Nifty Z-Score]],Table2[1Y Return vs Nifty Z-Score])</f>
        <v>396</v>
      </c>
      <c r="AT389">
        <f>_xlfn.RANK.AVG(Table2[[#This Row],[6M Return vs Nifty Z-Score]],Table2[6M Return vs Nifty Z-Score])</f>
        <v>429</v>
      </c>
      <c r="AU389">
        <f>_xlfn.RANK.AVG(Table2[[#This Row],[Sharpe Ratio Z-Score]],Table2[Sharpe Ratio Z-Score])</f>
        <v>361</v>
      </c>
      <c r="AV389">
        <f>(Table2[[#This Row],[Rank 1Y]]+Table2[[#This Row],[Rank 6M]]+Table2[[#This Row],[Rank Sharpe]])/3</f>
        <v>395.33333333333331</v>
      </c>
    </row>
    <row r="390" spans="1:48" x14ac:dyDescent="0.3">
      <c r="A390" t="s">
        <v>576</v>
      </c>
      <c r="B390" t="s">
        <v>577</v>
      </c>
      <c r="C390" t="s">
        <v>5658</v>
      </c>
      <c r="D390" t="s">
        <v>80</v>
      </c>
      <c r="E390">
        <v>35796.062640769997</v>
      </c>
      <c r="F390">
        <v>4783.05</v>
      </c>
      <c r="G390">
        <v>20.282738748412399</v>
      </c>
      <c r="H390">
        <f>(Table2[[#This Row],[1Y Return vs Nifty]]-AVERAGE(Table2[1Y Return vs Nifty]))/_xlfn.STDEV.P(Table2[1Y Return vs Nifty])</f>
        <v>-6.644160232586617E-2</v>
      </c>
      <c r="I390">
        <v>0.77170399303238602</v>
      </c>
      <c r="J390">
        <f>(Table2[[#This Row],[1M Return vs Nifty]]-AVERAGE(Table2[1M Return vs Nifty]))/_xlfn.STDEV.P(Table2[1M Return vs Nifty])</f>
        <v>0.38004598297949671</v>
      </c>
      <c r="K390">
        <v>0.82822730371016795</v>
      </c>
      <c r="L390">
        <f>(Table2[[#This Row],[6M Return vs Nifty]]-AVERAGE(Table2[6M Return vs Nifty]))/_xlfn.STDEV.P(Table2[6M Return vs Nifty])</f>
        <v>-0.37437476777134426</v>
      </c>
      <c r="M390">
        <v>-4.8630120977105102</v>
      </c>
      <c r="N390">
        <f>(Table2[[#This Row],[1W Return vs Nifty]]-AVERAGE(Table2[1W Return vs Nifty]))/_xlfn.STDEV.P(Table2[1W Return vs Nifty])</f>
        <v>-0.36712940445201581</v>
      </c>
      <c r="O390">
        <v>4629.97</v>
      </c>
      <c r="P390">
        <v>4492.2367178836203</v>
      </c>
      <c r="Q390">
        <v>4144.66851894512</v>
      </c>
      <c r="R390">
        <v>47.733632322680798</v>
      </c>
      <c r="S390" s="2">
        <f>(Table2[[#This Row],[Close Price]]-Table2[[#This Row],[20D EMA]])/Table2[[#This Row],[20D EMA]]</f>
        <v>3.3062849219325376E-2</v>
      </c>
      <c r="T390" s="2">
        <f>(Table2[[#This Row],[Close Price]]-Table2[[#This Row],[50D EMA]])/Table2[[#This Row],[50D EMA]]</f>
        <v>6.4736856131968862E-2</v>
      </c>
      <c r="U390" s="2">
        <f>(Table2[[#This Row],[Close Price]]-Table2[[#This Row],[200D EMA]])/Table2[[#This Row],[200D EMA]]</f>
        <v>0.15402473759647195</v>
      </c>
      <c r="V390">
        <v>1.01653439812793</v>
      </c>
      <c r="W390">
        <v>4650</v>
      </c>
      <c r="X390">
        <v>4799</v>
      </c>
      <c r="Y390">
        <v>4650</v>
      </c>
      <c r="Z390">
        <v>4799</v>
      </c>
      <c r="AA390">
        <v>4452.8999999999996</v>
      </c>
      <c r="AB390">
        <v>4895.5</v>
      </c>
      <c r="AC390" s="2">
        <f>(Table2[[#This Row],[Close Price]]/Table2[[#This Row],[Day Low]])-1</f>
        <v>2.8612903225806452E-2</v>
      </c>
      <c r="AD390" s="2">
        <f>(Table2[[#This Row],[Day High]]/Table2[[#This Row],[Close Price]])-1</f>
        <v>3.3346922988468641E-3</v>
      </c>
      <c r="AE390" s="2">
        <f>(Table2[[#This Row],[Close Price]]/Table2[[#This Row],[Current Week Low]])-1</f>
        <v>2.8612903225806452E-2</v>
      </c>
      <c r="AF390" s="2">
        <f>(Table2[[#This Row],[Current Week High]]/Table2[[#This Row],[Close Price]])-1</f>
        <v>3.3346922988468641E-3</v>
      </c>
      <c r="AG390" s="2">
        <f>(Table2[[#This Row],[Close Price]]/Table2[[#This Row],[Current Month Low]])-1</f>
        <v>7.4142693525567793E-2</v>
      </c>
      <c r="AH390" s="2">
        <f>(Table2[[#This Row],[Current Month High]]/Table2[[#This Row],[Close Price]])-1</f>
        <v>2.351010338591486E-2</v>
      </c>
      <c r="AI390">
        <v>2.3510103385914798</v>
      </c>
      <c r="AJ390">
        <v>56.685175175666998</v>
      </c>
      <c r="AK390" t="str">
        <f>IF(AND(Table2[[#This Row],[20D EMA]]&gt;Table2[[#This Row],[50D EMA]],Table2[[#This Row],[50D EMA]]&gt;Table2[[#This Row],[200D EMA]]),"Uptrend","Downtrend/NoTrend")</f>
        <v>Uptrend</v>
      </c>
      <c r="AL390">
        <v>0.06</v>
      </c>
      <c r="AM390" t="s">
        <v>10439</v>
      </c>
      <c r="AN390">
        <v>1.76</v>
      </c>
      <c r="AO390" t="s">
        <v>10439</v>
      </c>
      <c r="AP390">
        <v>3.2478428388555997E-2</v>
      </c>
      <c r="AQ390">
        <f>(Table2[[#This Row],[Sharpe Ratio]]-AVERAGE(Table2[Sharpe Ratio]))/_xlfn.STDEV.P(Table2[Sharpe Ratio])</f>
        <v>-0.3703268287055404</v>
      </c>
      <c r="AR3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-0.79822662027526992</v>
      </c>
      <c r="AS390">
        <f>_xlfn.RANK.AVG(Table2[[#This Row],[1Y Return vs Nifty Z-Score]],Table2[1Y Return vs Nifty Z-Score])</f>
        <v>314</v>
      </c>
      <c r="AT390">
        <f>_xlfn.RANK.AVG(Table2[[#This Row],[6M Return vs Nifty Z-Score]],Table2[6M Return vs Nifty Z-Score])</f>
        <v>440</v>
      </c>
      <c r="AU390">
        <f>_xlfn.RANK.AVG(Table2[[#This Row],[Sharpe Ratio Z-Score]],Table2[Sharpe Ratio Z-Score])</f>
        <v>432</v>
      </c>
      <c r="AV390">
        <f>(Table2[[#This Row],[Rank 1Y]]+Table2[[#This Row],[Rank 6M]]+Table2[[#This Row],[Rank Sharpe]])/3</f>
        <v>395.33333333333331</v>
      </c>
    </row>
    <row r="391" spans="1:48" x14ac:dyDescent="0.3">
      <c r="A391" t="s">
        <v>683</v>
      </c>
      <c r="B391" t="s">
        <v>684</v>
      </c>
      <c r="C391" t="s">
        <v>10396</v>
      </c>
      <c r="D391" t="s">
        <v>685</v>
      </c>
      <c r="E391">
        <v>26900.029829309999</v>
      </c>
      <c r="F391">
        <v>282.39999999999998</v>
      </c>
      <c r="G391">
        <v>10.5678522085297</v>
      </c>
      <c r="H391">
        <f>(Table2[[#This Row],[1Y Return vs Nifty]]-AVERAGE(Table2[1Y Return vs Nifty]))/_xlfn.STDEV.P(Table2[1Y Return vs Nifty])</f>
        <v>-0.22524515276293336</v>
      </c>
      <c r="I391">
        <v>-11.965240158792399</v>
      </c>
      <c r="J391">
        <f>(Table2[[#This Row],[1M Return vs Nifty]]-AVERAGE(Table2[1M Return vs Nifty]))/_xlfn.STDEV.P(Table2[1M Return vs Nifty])</f>
        <v>-0.85004968691877136</v>
      </c>
      <c r="K391">
        <v>-5.6133469278730201</v>
      </c>
      <c r="L391">
        <f>(Table2[[#This Row],[6M Return vs Nifty]]-AVERAGE(Table2[6M Return vs Nifty]))/_xlfn.STDEV.P(Table2[6M Return vs Nifty])</f>
        <v>-0.56861902036336043</v>
      </c>
      <c r="M391">
        <v>-6.4291113955933001</v>
      </c>
      <c r="N391">
        <f>(Table2[[#This Row],[1W Return vs Nifty]]-AVERAGE(Table2[1W Return vs Nifty]))/_xlfn.STDEV.P(Table2[1W Return vs Nifty])</f>
        <v>-0.66677465363734323</v>
      </c>
      <c r="O391">
        <v>290.04000000000002</v>
      </c>
      <c r="P391">
        <v>294.34708387555702</v>
      </c>
      <c r="Q391">
        <v>279.85053904115898</v>
      </c>
      <c r="R391">
        <v>31.1426072043819</v>
      </c>
      <c r="S391" s="2">
        <f>(Table2[[#This Row],[Close Price]]-Table2[[#This Row],[20D EMA]])/Table2[[#This Row],[20D EMA]]</f>
        <v>-2.6341194318025247E-2</v>
      </c>
      <c r="T391" s="2">
        <f>(Table2[[#This Row],[Close Price]]-Table2[[#This Row],[50D EMA]])/Table2[[#This Row],[50D EMA]]</f>
        <v>-4.0588422749953203E-2</v>
      </c>
      <c r="U391" s="2">
        <f>(Table2[[#This Row],[Close Price]]-Table2[[#This Row],[200D EMA]])/Table2[[#This Row],[200D EMA]]</f>
        <v>9.1100805722087036E-3</v>
      </c>
      <c r="V391">
        <v>0.51666661906337197</v>
      </c>
      <c r="W391">
        <v>280.8</v>
      </c>
      <c r="X391">
        <v>286.45</v>
      </c>
      <c r="Y391">
        <v>280.8</v>
      </c>
      <c r="Z391">
        <v>286.45</v>
      </c>
      <c r="AA391">
        <v>276</v>
      </c>
      <c r="AB391">
        <v>308</v>
      </c>
      <c r="AC391" s="2">
        <f>(Table2[[#This Row],[Close Price]]/Table2[[#This Row],[Day Low]])-1</f>
        <v>5.6980056980056037E-3</v>
      </c>
      <c r="AD391" s="2">
        <f>(Table2[[#This Row],[Day High]]/Table2[[#This Row],[Close Price]])-1</f>
        <v>1.4341359773371254E-2</v>
      </c>
      <c r="AE391" s="2">
        <f>(Table2[[#This Row],[Close Price]]/Table2[[#This Row],[Current Week Low]])-1</f>
        <v>5.6980056980056037E-3</v>
      </c>
      <c r="AF391" s="2">
        <f>(Table2[[#This Row],[Current Week High]]/Table2[[#This Row],[Close Price]])-1</f>
        <v>1.4341359773371254E-2</v>
      </c>
      <c r="AG391" s="2">
        <f>(Table2[[#This Row],[Close Price]]/Table2[[#This Row],[Current Month Low]])-1</f>
        <v>2.3188405797101463E-2</v>
      </c>
      <c r="AH391" s="2">
        <f>(Table2[[#This Row],[Current Month High]]/Table2[[#This Row],[Close Price]])-1</f>
        <v>9.0651558073654437E-2</v>
      </c>
      <c r="AI391">
        <v>36.083569405099098</v>
      </c>
      <c r="AJ391">
        <v>53.311617806731803</v>
      </c>
      <c r="AK391" t="str">
        <f>IF(AND(Table2[[#This Row],[20D EMA]]&gt;Table2[[#This Row],[50D EMA]],Table2[[#This Row],[50D EMA]]&gt;Table2[[#This Row],[200D EMA]]),"Uptrend","Downtrend/NoTrend")</f>
        <v>Downtrend/NoTrend</v>
      </c>
      <c r="AL391">
        <v>-0.16</v>
      </c>
      <c r="AM391" t="s">
        <v>10438</v>
      </c>
      <c r="AN391">
        <v>-5.04</v>
      </c>
      <c r="AO391" t="s">
        <v>10438</v>
      </c>
      <c r="AP391">
        <v>7.8438295819851997E-2</v>
      </c>
      <c r="AQ391">
        <f>(Table2[[#This Row],[Sharpe Ratio]]-AVERAGE(Table2[Sharpe Ratio]))/_xlfn.STDEV.P(Table2[Sharpe Ratio])</f>
        <v>0.16169534198629235</v>
      </c>
      <c r="AR3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1">
        <f>_xlfn.RANK.AVG(Table2[[#This Row],[1Y Return vs Nifty Z-Score]],Table2[1Y Return vs Nifty Z-Score])</f>
        <v>368</v>
      </c>
      <c r="AT391">
        <f>_xlfn.RANK.AVG(Table2[[#This Row],[6M Return vs Nifty Z-Score]],Table2[6M Return vs Nifty Z-Score])</f>
        <v>514</v>
      </c>
      <c r="AU391">
        <f>_xlfn.RANK.AVG(Table2[[#This Row],[Sharpe Ratio Z-Score]],Table2[Sharpe Ratio Z-Score])</f>
        <v>307</v>
      </c>
      <c r="AV391">
        <f>(Table2[[#This Row],[Rank 1Y]]+Table2[[#This Row],[Rank 6M]]+Table2[[#This Row],[Rank Sharpe]])/3</f>
        <v>396.33333333333331</v>
      </c>
    </row>
    <row r="392" spans="1:48" x14ac:dyDescent="0.3">
      <c r="A392" t="s">
        <v>1927</v>
      </c>
      <c r="B392" t="s">
        <v>1928</v>
      </c>
      <c r="C392" t="s">
        <v>10406</v>
      </c>
      <c r="D392" t="s">
        <v>125</v>
      </c>
      <c r="E392">
        <v>3728.5179729000001</v>
      </c>
      <c r="F392">
        <v>855.6</v>
      </c>
      <c r="G392">
        <v>35.038580136703303</v>
      </c>
      <c r="H392">
        <f>(Table2[[#This Row],[1Y Return vs Nifty]]-AVERAGE(Table2[1Y Return vs Nifty]))/_xlfn.STDEV.P(Table2[1Y Return vs Nifty])</f>
        <v>0.17476347943467815</v>
      </c>
      <c r="I392">
        <v>3.0866702441963301</v>
      </c>
      <c r="J392">
        <f>(Table2[[#This Row],[1M Return vs Nifty]]-AVERAGE(Table2[1M Return vs Nifty]))/_xlfn.STDEV.P(Table2[1M Return vs Nifty])</f>
        <v>0.60361844491177441</v>
      </c>
      <c r="K392">
        <v>-19.426542352909799</v>
      </c>
      <c r="L392">
        <f>(Table2[[#This Row],[6M Return vs Nifty]]-AVERAGE(Table2[6M Return vs Nifty]))/_xlfn.STDEV.P(Table2[6M Return vs Nifty])</f>
        <v>-0.98515288689683267</v>
      </c>
      <c r="M392">
        <v>7.2825162245262398E-3</v>
      </c>
      <c r="N392">
        <f>(Table2[[#This Row],[1W Return vs Nifty]]-AVERAGE(Table2[1W Return vs Nifty]))/_xlfn.STDEV.P(Table2[1W Return vs Nifty])</f>
        <v>0.56471485674612942</v>
      </c>
      <c r="O392">
        <v>838.94</v>
      </c>
      <c r="P392">
        <v>825.09696949808495</v>
      </c>
      <c r="Q392">
        <v>771.63662428753696</v>
      </c>
      <c r="R392">
        <v>70.650281630447395</v>
      </c>
      <c r="S392" s="2">
        <f>(Table2[[#This Row],[Close Price]]-Table2[[#This Row],[20D EMA]])/Table2[[#This Row],[20D EMA]]</f>
        <v>1.985839273368771E-2</v>
      </c>
      <c r="T392" s="2">
        <f>(Table2[[#This Row],[Close Price]]-Table2[[#This Row],[50D EMA]])/Table2[[#This Row],[50D EMA]]</f>
        <v>3.6969025011048567E-2</v>
      </c>
      <c r="U392" s="2">
        <f>(Table2[[#This Row],[Close Price]]-Table2[[#This Row],[200D EMA]])/Table2[[#This Row],[200D EMA]]</f>
        <v>0.10881206654749914</v>
      </c>
      <c r="V392">
        <v>0.60604882954206196</v>
      </c>
      <c r="W392">
        <v>887.4</v>
      </c>
      <c r="X392">
        <v>852</v>
      </c>
      <c r="Y392">
        <v>877.95</v>
      </c>
      <c r="Z392">
        <v>852</v>
      </c>
      <c r="AA392">
        <v>877.95</v>
      </c>
      <c r="AB392">
        <v>733.1</v>
      </c>
      <c r="AC392" s="2">
        <f>(Table2[[#This Row],[Close Price]]/Table2[[#This Row],[Day Low]])-1</f>
        <v>-3.5835023664638199E-2</v>
      </c>
      <c r="AD392" s="2">
        <f>(Table2[[#This Row],[Day High]]/Table2[[#This Row],[Close Price]])-1</f>
        <v>-4.2075736325385416E-3</v>
      </c>
      <c r="AE392" s="2">
        <f>(Table2[[#This Row],[Close Price]]/Table2[[#This Row],[Current Week Low]])-1</f>
        <v>-2.5457030582607287E-2</v>
      </c>
      <c r="AF392" s="2">
        <f>(Table2[[#This Row],[Current Week High]]/Table2[[#This Row],[Close Price]])-1</f>
        <v>-4.2075736325385416E-3</v>
      </c>
      <c r="AG392" s="2">
        <f>(Table2[[#This Row],[Close Price]]/Table2[[#This Row],[Current Month Low]])-1</f>
        <v>-2.5457030582607287E-2</v>
      </c>
      <c r="AH392" s="2">
        <f>(Table2[[#This Row],[Current Month High]]/Table2[[#This Row],[Close Price]])-1</f>
        <v>-0.14317438055165965</v>
      </c>
      <c r="AI392">
        <v>26.577840112201901</v>
      </c>
      <c r="AJ392">
        <v>102.030696576151</v>
      </c>
      <c r="AK392" t="str">
        <f>IF(AND(Table2[[#This Row],[20D EMA]]&gt;Table2[[#This Row],[50D EMA]],Table2[[#This Row],[50D EMA]]&gt;Table2[[#This Row],[200D EMA]]),"Uptrend","Downtrend/NoTrend")</f>
        <v>Uptrend</v>
      </c>
      <c r="AL392">
        <v>-0.08</v>
      </c>
      <c r="AM392" t="s">
        <v>10438</v>
      </c>
      <c r="AN392">
        <v>14.92</v>
      </c>
      <c r="AO392" t="s">
        <v>10439</v>
      </c>
      <c r="AP392">
        <v>8.5634469762591994E-2</v>
      </c>
      <c r="AQ392">
        <f>(Table2[[#This Row],[Sharpe Ratio]]-AVERAGE(Table2[Sharpe Ratio]))/_xlfn.STDEV.P(Table2[Sharpe Ratio])</f>
        <v>0.24499680249236716</v>
      </c>
      <c r="AR3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0.60294069668811645</v>
      </c>
      <c r="AS392">
        <f>_xlfn.RANK.AVG(Table2[[#This Row],[1Y Return vs Nifty Z-Score]],Table2[1Y Return vs Nifty Z-Score])</f>
        <v>255</v>
      </c>
      <c r="AT392">
        <f>_xlfn.RANK.AVG(Table2[[#This Row],[6M Return vs Nifty Z-Score]],Table2[6M Return vs Nifty Z-Score])</f>
        <v>659</v>
      </c>
      <c r="AU392">
        <f>_xlfn.RANK.AVG(Table2[[#This Row],[Sharpe Ratio Z-Score]],Table2[Sharpe Ratio Z-Score])</f>
        <v>277</v>
      </c>
      <c r="AV392">
        <f>(Table2[[#This Row],[Rank 1Y]]+Table2[[#This Row],[Rank 6M]]+Table2[[#This Row],[Rank Sharpe]])/3</f>
        <v>397</v>
      </c>
    </row>
    <row r="393" spans="1:48" x14ac:dyDescent="0.3">
      <c r="A393" t="s">
        <v>1632</v>
      </c>
      <c r="B393" t="s">
        <v>1633</v>
      </c>
      <c r="C393" t="s">
        <v>10406</v>
      </c>
      <c r="D393" t="s">
        <v>1414</v>
      </c>
      <c r="E393">
        <v>5659.7268898800003</v>
      </c>
      <c r="F393">
        <v>905.05</v>
      </c>
      <c r="G393">
        <v>-30.8438644908809</v>
      </c>
      <c r="H393">
        <f>(Table2[[#This Row],[1Y Return vs Nifty]]-AVERAGE(Table2[1Y Return vs Nifty]))/_xlfn.STDEV.P(Table2[1Y Return vs Nifty])</f>
        <v>-0.90217818894019319</v>
      </c>
      <c r="I393">
        <v>-8.3740951118140501</v>
      </c>
      <c r="J393">
        <f>(Table2[[#This Row],[1M Return vs Nifty]]-AVERAGE(Table2[1M Return vs Nifty]))/_xlfn.STDEV.P(Table2[1M Return vs Nifty])</f>
        <v>-0.50322772400455029</v>
      </c>
      <c r="K393">
        <v>7.4631736958250601</v>
      </c>
      <c r="L393">
        <f>(Table2[[#This Row],[6M Return vs Nifty]]-AVERAGE(Table2[6M Return vs Nifty]))/_xlfn.STDEV.P(Table2[6M Return vs Nifty])</f>
        <v>-0.17429942025684478</v>
      </c>
      <c r="M393">
        <v>-8.5159207070915297</v>
      </c>
      <c r="N393">
        <f>(Table2[[#This Row],[1W Return vs Nifty]]-AVERAGE(Table2[1W Return vs Nifty]))/_xlfn.STDEV.P(Table2[1W Return vs Nifty])</f>
        <v>-1.0660485036361875</v>
      </c>
      <c r="O393">
        <v>889.67</v>
      </c>
      <c r="P393">
        <v>863.39948368852595</v>
      </c>
      <c r="Q393">
        <v>796.88762061326997</v>
      </c>
      <c r="R393">
        <v>36.3500727354213</v>
      </c>
      <c r="S393" s="2">
        <f>(Table2[[#This Row],[Close Price]]-Table2[[#This Row],[20D EMA]])/Table2[[#This Row],[20D EMA]]</f>
        <v>1.7287308777411844E-2</v>
      </c>
      <c r="T393" s="2">
        <f>(Table2[[#This Row],[Close Price]]-Table2[[#This Row],[50D EMA]])/Table2[[#This Row],[50D EMA]]</f>
        <v>4.8240145029435251E-2</v>
      </c>
      <c r="U393" s="2">
        <f>(Table2[[#This Row],[Close Price]]-Table2[[#This Row],[200D EMA]])/Table2[[#This Row],[200D EMA]]</f>
        <v>0.13573103231731748</v>
      </c>
      <c r="V393">
        <v>0.75930542781867205</v>
      </c>
      <c r="W393">
        <v>924.45</v>
      </c>
      <c r="X393">
        <v>874</v>
      </c>
      <c r="Y393">
        <v>937.9</v>
      </c>
      <c r="Z393">
        <v>874</v>
      </c>
      <c r="AA393">
        <v>937.9</v>
      </c>
      <c r="AB393">
        <v>860</v>
      </c>
      <c r="AC393" s="2">
        <f>(Table2[[#This Row],[Close Price]]/Table2[[#This Row],[Day Low]])-1</f>
        <v>-2.0985450808588935E-2</v>
      </c>
      <c r="AD393" s="2">
        <f>(Table2[[#This Row],[Day High]]/Table2[[#This Row],[Close Price]])-1</f>
        <v>-3.4307496823379857E-2</v>
      </c>
      <c r="AE393" s="2">
        <f>(Table2[[#This Row],[Close Price]]/Table2[[#This Row],[Current Week Low]])-1</f>
        <v>-3.5025055976116937E-2</v>
      </c>
      <c r="AF393" s="2">
        <f>(Table2[[#This Row],[Current Week High]]/Table2[[#This Row],[Close Price]])-1</f>
        <v>-3.4307496823379857E-2</v>
      </c>
      <c r="AG393" s="2">
        <f>(Table2[[#This Row],[Close Price]]/Table2[[#This Row],[Current Month Low]])-1</f>
        <v>-3.5025055976116937E-2</v>
      </c>
      <c r="AH393" s="2">
        <f>(Table2[[#This Row],[Current Month High]]/Table2[[#This Row],[Close Price]])-1</f>
        <v>-4.9776255455499685E-2</v>
      </c>
      <c r="AI393">
        <v>20.324843931274501</v>
      </c>
      <c r="AJ393">
        <v>48.271625163826897</v>
      </c>
      <c r="AK393" t="str">
        <f>IF(AND(Table2[[#This Row],[20D EMA]]&gt;Table2[[#This Row],[50D EMA]],Table2[[#This Row],[50D EMA]]&gt;Table2[[#This Row],[200D EMA]]),"Uptrend","Downtrend/NoTrend")</f>
        <v>Uptrend</v>
      </c>
      <c r="AL393">
        <v>-0.09</v>
      </c>
      <c r="AM393" t="s">
        <v>10438</v>
      </c>
      <c r="AN393">
        <v>0.4</v>
      </c>
      <c r="AO393" t="s">
        <v>10439</v>
      </c>
      <c r="AP393">
        <v>0.120286233853962</v>
      </c>
      <c r="AQ393">
        <f>(Table2[[#This Row],[Sharpe Ratio]]-AVERAGE(Table2[Sharpe Ratio]))/_xlfn.STDEV.P(Table2[Sharpe Ratio])</f>
        <v>0.64611864597354451</v>
      </c>
      <c r="AR3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-1.9996351908642311</v>
      </c>
      <c r="AS393">
        <f>_xlfn.RANK.AVG(Table2[[#This Row],[1Y Return vs Nifty Z-Score]],Table2[1Y Return vs Nifty Z-Score])</f>
        <v>636</v>
      </c>
      <c r="AT393">
        <f>_xlfn.RANK.AVG(Table2[[#This Row],[6M Return vs Nifty Z-Score]],Table2[6M Return vs Nifty Z-Score])</f>
        <v>367</v>
      </c>
      <c r="AU393">
        <f>_xlfn.RANK.AVG(Table2[[#This Row],[Sharpe Ratio Z-Score]],Table2[Sharpe Ratio Z-Score])</f>
        <v>191</v>
      </c>
      <c r="AV393">
        <f>(Table2[[#This Row],[Rank 1Y]]+Table2[[#This Row],[Rank 6M]]+Table2[[#This Row],[Rank Sharpe]])/3</f>
        <v>398</v>
      </c>
    </row>
    <row r="394" spans="1:48" x14ac:dyDescent="0.3">
      <c r="A394" t="s">
        <v>251</v>
      </c>
      <c r="B394" t="s">
        <v>252</v>
      </c>
      <c r="C394" t="s">
        <v>10395</v>
      </c>
      <c r="D394" t="s">
        <v>37</v>
      </c>
      <c r="E394">
        <v>110465.697224063</v>
      </c>
      <c r="F394">
        <v>61.05</v>
      </c>
      <c r="G394">
        <v>8.5021906368949693</v>
      </c>
      <c r="H394">
        <f>(Table2[[#This Row],[1Y Return vs Nifty]]-AVERAGE(Table2[1Y Return vs Nifty]))/_xlfn.STDEV.P(Table2[1Y Return vs Nifty])</f>
        <v>-0.25901131052816528</v>
      </c>
      <c r="I394">
        <v>-10.706281541352901</v>
      </c>
      <c r="J394">
        <f>(Table2[[#This Row],[1M Return vs Nifty]]-AVERAGE(Table2[1M Return vs Nifty]))/_xlfn.STDEV.P(Table2[1M Return vs Nifty])</f>
        <v>-0.72846325885301211</v>
      </c>
      <c r="K394">
        <v>-12.850858754564801</v>
      </c>
      <c r="L394">
        <f>(Table2[[#This Row],[6M Return vs Nifty]]-AVERAGE(Table2[6M Return vs Nifty]))/_xlfn.STDEV.P(Table2[6M Return vs Nifty])</f>
        <v>-0.78686459587947122</v>
      </c>
      <c r="M394">
        <v>-4.5435097568118801</v>
      </c>
      <c r="N394">
        <f>(Table2[[#This Row],[1W Return vs Nifty]]-AVERAGE(Table2[1W Return vs Nifty]))/_xlfn.STDEV.P(Table2[1W Return vs Nifty])</f>
        <v>-0.30599831354143764</v>
      </c>
      <c r="O394">
        <v>59.47</v>
      </c>
      <c r="P394">
        <v>61.146511536726699</v>
      </c>
      <c r="Q394">
        <v>57.842369068391399</v>
      </c>
      <c r="R394">
        <v>46.3795423555406</v>
      </c>
      <c r="S394" s="2">
        <f>(Table2[[#This Row],[Close Price]]-Table2[[#This Row],[20D EMA]])/Table2[[#This Row],[20D EMA]]</f>
        <v>2.6568017487808952E-2</v>
      </c>
      <c r="T394" s="2">
        <f>(Table2[[#This Row],[Close Price]]-Table2[[#This Row],[50D EMA]])/Table2[[#This Row],[50D EMA]]</f>
        <v>-1.578365376882271E-3</v>
      </c>
      <c r="U394" s="2">
        <f>(Table2[[#This Row],[Close Price]]-Table2[[#This Row],[200D EMA]])/Table2[[#This Row],[200D EMA]]</f>
        <v>5.5454694945429608E-2</v>
      </c>
      <c r="V394">
        <v>0.56687565862023304</v>
      </c>
      <c r="W394">
        <v>58.2</v>
      </c>
      <c r="X394">
        <v>61.8</v>
      </c>
      <c r="Y394">
        <v>58.2</v>
      </c>
      <c r="Z394">
        <v>61.8</v>
      </c>
      <c r="AA394">
        <v>56.63</v>
      </c>
      <c r="AB394">
        <v>61.8</v>
      </c>
      <c r="AC394" s="2">
        <f>(Table2[[#This Row],[Close Price]]/Table2[[#This Row],[Day Low]])-1</f>
        <v>4.896907216494828E-2</v>
      </c>
      <c r="AD394" s="2">
        <f>(Table2[[#This Row],[Day High]]/Table2[[#This Row],[Close Price]])-1</f>
        <v>1.228501228501222E-2</v>
      </c>
      <c r="AE394" s="2">
        <f>(Table2[[#This Row],[Close Price]]/Table2[[#This Row],[Current Week Low]])-1</f>
        <v>4.896907216494828E-2</v>
      </c>
      <c r="AF394" s="2">
        <f>(Table2[[#This Row],[Current Week High]]/Table2[[#This Row],[Close Price]])-1</f>
        <v>1.228501228501222E-2</v>
      </c>
      <c r="AG394" s="2">
        <f>(Table2[[#This Row],[Close Price]]/Table2[[#This Row],[Current Month Low]])-1</f>
        <v>7.8050503266819504E-2</v>
      </c>
      <c r="AH394" s="2">
        <f>(Table2[[#This Row],[Current Month High]]/Table2[[#This Row],[Close Price]])-1</f>
        <v>1.228501228501222E-2</v>
      </c>
      <c r="AI394">
        <v>37.182637182637102</v>
      </c>
      <c r="AJ394">
        <v>66.575716234652106</v>
      </c>
      <c r="AK394" t="str">
        <f>IF(AND(Table2[[#This Row],[20D EMA]]&gt;Table2[[#This Row],[50D EMA]],Table2[[#This Row],[50D EMA]]&gt;Table2[[#This Row],[200D EMA]]),"Uptrend","Downtrend/NoTrend")</f>
        <v>Downtrend/NoTrend</v>
      </c>
      <c r="AL394">
        <v>-0.05</v>
      </c>
      <c r="AM394" t="s">
        <v>10438</v>
      </c>
      <c r="AN394">
        <v>2.2599999999999998</v>
      </c>
      <c r="AO394" t="s">
        <v>10439</v>
      </c>
      <c r="AP394">
        <v>0.10398510016085399</v>
      </c>
      <c r="AQ394">
        <f>(Table2[[#This Row],[Sharpe Ratio]]-AVERAGE(Table2[Sharpe Ratio]))/_xlfn.STDEV.P(Table2[Sharpe Ratio])</f>
        <v>0.45742000481428868</v>
      </c>
      <c r="AR3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4">
        <f>_xlfn.RANK.AVG(Table2[[#This Row],[1Y Return vs Nifty Z-Score]],Table2[1Y Return vs Nifty Z-Score])</f>
        <v>377</v>
      </c>
      <c r="AT394">
        <f>_xlfn.RANK.AVG(Table2[[#This Row],[6M Return vs Nifty Z-Score]],Table2[6M Return vs Nifty Z-Score])</f>
        <v>590</v>
      </c>
      <c r="AU394">
        <f>_xlfn.RANK.AVG(Table2[[#This Row],[Sharpe Ratio Z-Score]],Table2[Sharpe Ratio Z-Score])</f>
        <v>230</v>
      </c>
      <c r="AV394">
        <f>(Table2[[#This Row],[Rank 1Y]]+Table2[[#This Row],[Rank 6M]]+Table2[[#This Row],[Rank Sharpe]])/3</f>
        <v>399</v>
      </c>
    </row>
    <row r="395" spans="1:48" x14ac:dyDescent="0.3">
      <c r="A395" t="s">
        <v>176</v>
      </c>
      <c r="B395" t="s">
        <v>177</v>
      </c>
      <c r="C395" t="s">
        <v>10397</v>
      </c>
      <c r="D395" t="s">
        <v>114</v>
      </c>
      <c r="E395">
        <v>149592.45957228</v>
      </c>
      <c r="F395">
        <v>6211.2</v>
      </c>
      <c r="G395">
        <v>4.0683487073001396</v>
      </c>
      <c r="H395">
        <f>(Table2[[#This Row],[1Y Return vs Nifty]]-AVERAGE(Table2[1Y Return vs Nifty]))/_xlfn.STDEV.P(Table2[1Y Return vs Nifty])</f>
        <v>-0.33148872316760286</v>
      </c>
      <c r="I395">
        <v>1.9872954882267999</v>
      </c>
      <c r="J395">
        <f>(Table2[[#This Row],[1M Return vs Nifty]]-AVERAGE(Table2[1M Return vs Nifty]))/_xlfn.STDEV.P(Table2[1M Return vs Nifty])</f>
        <v>0.4974441451116266</v>
      </c>
      <c r="K395">
        <v>7.8006788124052298</v>
      </c>
      <c r="L395">
        <f>(Table2[[#This Row],[6M Return vs Nifty]]-AVERAGE(Table2[6M Return vs Nifty]))/_xlfn.STDEV.P(Table2[6M Return vs Nifty])</f>
        <v>-0.16412202778115742</v>
      </c>
      <c r="M395">
        <v>1.9070793180122001</v>
      </c>
      <c r="N395">
        <f>(Table2[[#This Row],[1W Return vs Nifty]]-AVERAGE(Table2[1W Return vs Nifty]))/_xlfn.STDEV.P(Table2[1W Return vs Nifty])</f>
        <v>0.928207188836914</v>
      </c>
      <c r="O395">
        <v>6016.67</v>
      </c>
      <c r="P395">
        <v>5848.9569940270203</v>
      </c>
      <c r="Q395">
        <v>5353.7891866681703</v>
      </c>
      <c r="R395">
        <v>78.456082843158597</v>
      </c>
      <c r="S395" s="2">
        <f>(Table2[[#This Row],[Close Price]]-Table2[[#This Row],[20D EMA]])/Table2[[#This Row],[20D EMA]]</f>
        <v>3.2331838043302981E-2</v>
      </c>
      <c r="T395" s="2">
        <f>(Table2[[#This Row],[Close Price]]-Table2[[#This Row],[50D EMA]])/Table2[[#This Row],[50D EMA]]</f>
        <v>6.1932923484119239E-2</v>
      </c>
      <c r="U395" s="2">
        <f>(Table2[[#This Row],[Close Price]]-Table2[[#This Row],[200D EMA]])/Table2[[#This Row],[200D EMA]]</f>
        <v>0.16015027552204067</v>
      </c>
      <c r="V395">
        <v>1.30215999677434</v>
      </c>
      <c r="W395">
        <v>6190.8</v>
      </c>
      <c r="X395">
        <v>6250</v>
      </c>
      <c r="Y395">
        <v>6190.8</v>
      </c>
      <c r="Z395">
        <v>6250</v>
      </c>
      <c r="AA395">
        <v>5827.1</v>
      </c>
      <c r="AB395">
        <v>6258.65</v>
      </c>
      <c r="AC395" s="2">
        <f>(Table2[[#This Row],[Close Price]]/Table2[[#This Row],[Day Low]])-1</f>
        <v>3.2952122504361636E-3</v>
      </c>
      <c r="AD395" s="2">
        <f>(Table2[[#This Row],[Day High]]/Table2[[#This Row],[Close Price]])-1</f>
        <v>6.2467800103040982E-3</v>
      </c>
      <c r="AE395" s="2">
        <f>(Table2[[#This Row],[Close Price]]/Table2[[#This Row],[Current Week Low]])-1</f>
        <v>3.2952122504361636E-3</v>
      </c>
      <c r="AF395" s="2">
        <f>(Table2[[#This Row],[Current Week High]]/Table2[[#This Row],[Close Price]])-1</f>
        <v>6.2467800103040982E-3</v>
      </c>
      <c r="AG395" s="2">
        <f>(Table2[[#This Row],[Close Price]]/Table2[[#This Row],[Current Month Low]])-1</f>
        <v>6.5916150400713747E-2</v>
      </c>
      <c r="AH395" s="2">
        <f>(Table2[[#This Row],[Current Month High]]/Table2[[#This Row],[Close Price]])-1</f>
        <v>7.6394255538381195E-3</v>
      </c>
      <c r="AI395">
        <v>0.76394255538381195</v>
      </c>
      <c r="AJ395">
        <v>42.861742990546702</v>
      </c>
      <c r="AK395" t="str">
        <f>IF(AND(Table2[[#This Row],[20D EMA]]&gt;Table2[[#This Row],[50D EMA]],Table2[[#This Row],[50D EMA]]&gt;Table2[[#This Row],[200D EMA]]),"Uptrend","Downtrend/NoTrend")</f>
        <v>Uptrend</v>
      </c>
      <c r="AL395">
        <v>-0.01</v>
      </c>
      <c r="AM395" t="s">
        <v>10438</v>
      </c>
      <c r="AN395">
        <v>6.17</v>
      </c>
      <c r="AO395" t="s">
        <v>10439</v>
      </c>
      <c r="AP395">
        <v>3.3214752250625E-2</v>
      </c>
      <c r="AQ395">
        <f>(Table2[[#This Row],[Sharpe Ratio]]-AVERAGE(Table2[Sharpe Ratio]))/_xlfn.STDEV.P(Table2[Sharpe Ratio])</f>
        <v>-0.36180329194783012</v>
      </c>
      <c r="AR3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0.5682372910519502</v>
      </c>
      <c r="AS395">
        <f>_xlfn.RANK.AVG(Table2[[#This Row],[1Y Return vs Nifty Z-Score]],Table2[1Y Return vs Nifty Z-Score])</f>
        <v>410</v>
      </c>
      <c r="AT395">
        <f>_xlfn.RANK.AVG(Table2[[#This Row],[6M Return vs Nifty Z-Score]],Table2[6M Return vs Nifty Z-Score])</f>
        <v>361</v>
      </c>
      <c r="AU395">
        <f>_xlfn.RANK.AVG(Table2[[#This Row],[Sharpe Ratio Z-Score]],Table2[Sharpe Ratio Z-Score])</f>
        <v>428</v>
      </c>
      <c r="AV395">
        <f>(Table2[[#This Row],[Rank 1Y]]+Table2[[#This Row],[Rank 6M]]+Table2[[#This Row],[Rank Sharpe]])/3</f>
        <v>399.66666666666669</v>
      </c>
    </row>
    <row r="396" spans="1:48" x14ac:dyDescent="0.3">
      <c r="A396" t="s">
        <v>1032</v>
      </c>
      <c r="B396" t="s">
        <v>1033</v>
      </c>
      <c r="C396" t="s">
        <v>10401</v>
      </c>
      <c r="D396" t="s">
        <v>215</v>
      </c>
      <c r="E396">
        <v>13725.951244825001</v>
      </c>
      <c r="F396">
        <v>1702.35</v>
      </c>
      <c r="G396">
        <v>7.8259030679174399</v>
      </c>
      <c r="H396">
        <f>(Table2[[#This Row],[1Y Return vs Nifty]]-AVERAGE(Table2[1Y Return vs Nifty]))/_xlfn.STDEV.P(Table2[1Y Return vs Nifty])</f>
        <v>-0.27006618663291304</v>
      </c>
      <c r="I396">
        <v>-1.0785791889102301</v>
      </c>
      <c r="J396">
        <f>(Table2[[#This Row],[1M Return vs Nifty]]-AVERAGE(Table2[1M Return vs Nifty]))/_xlfn.STDEV.P(Table2[1M Return vs Nifty])</f>
        <v>0.2013512110575266</v>
      </c>
      <c r="K396">
        <v>-20.886163274479902</v>
      </c>
      <c r="L396">
        <f>(Table2[[#This Row],[6M Return vs Nifty]]-AVERAGE(Table2[6M Return vs Nifty]))/_xlfn.STDEV.P(Table2[6M Return vs Nifty])</f>
        <v>-1.0291674343948551</v>
      </c>
      <c r="M396">
        <v>0.29751816692280503</v>
      </c>
      <c r="N396">
        <f>(Table2[[#This Row],[1W Return vs Nifty]]-AVERAGE(Table2[1W Return vs Nifty]))/_xlfn.STDEV.P(Table2[1W Return vs Nifty])</f>
        <v>0.62024628696484108</v>
      </c>
      <c r="O396">
        <v>1627.05</v>
      </c>
      <c r="P396">
        <v>1644.5465906300501</v>
      </c>
      <c r="Q396">
        <v>1605.01996544753</v>
      </c>
      <c r="R396">
        <v>65.492814854973304</v>
      </c>
      <c r="S396" s="2">
        <f>(Table2[[#This Row],[Close Price]]-Table2[[#This Row],[20D EMA]])/Table2[[#This Row],[20D EMA]]</f>
        <v>4.6280077440767009E-2</v>
      </c>
      <c r="T396" s="2">
        <f>(Table2[[#This Row],[Close Price]]-Table2[[#This Row],[50D EMA]])/Table2[[#This Row],[50D EMA]]</f>
        <v>3.5148538630215678E-2</v>
      </c>
      <c r="U396" s="2">
        <f>(Table2[[#This Row],[Close Price]]-Table2[[#This Row],[200D EMA]])/Table2[[#This Row],[200D EMA]]</f>
        <v>6.0641011730549546E-2</v>
      </c>
      <c r="V396">
        <v>1.23634258625246</v>
      </c>
      <c r="W396">
        <v>1663</v>
      </c>
      <c r="X396">
        <v>1717.15</v>
      </c>
      <c r="Y396">
        <v>1663</v>
      </c>
      <c r="Z396">
        <v>1717.15</v>
      </c>
      <c r="AA396">
        <v>1521</v>
      </c>
      <c r="AB396">
        <v>1722</v>
      </c>
      <c r="AC396" s="2">
        <f>(Table2[[#This Row],[Close Price]]/Table2[[#This Row],[Day Low]])-1</f>
        <v>2.3662056524353492E-2</v>
      </c>
      <c r="AD396" s="2">
        <f>(Table2[[#This Row],[Day High]]/Table2[[#This Row],[Close Price]])-1</f>
        <v>8.6938643639675739E-3</v>
      </c>
      <c r="AE396" s="2">
        <f>(Table2[[#This Row],[Close Price]]/Table2[[#This Row],[Current Week Low]])-1</f>
        <v>2.3662056524353492E-2</v>
      </c>
      <c r="AF396" s="2">
        <f>(Table2[[#This Row],[Current Week High]]/Table2[[#This Row],[Close Price]])-1</f>
        <v>8.6938643639675739E-3</v>
      </c>
      <c r="AG396" s="2">
        <f>(Table2[[#This Row],[Close Price]]/Table2[[#This Row],[Current Month Low]])-1</f>
        <v>0.11923076923076925</v>
      </c>
      <c r="AH396" s="2">
        <f>(Table2[[#This Row],[Current Month High]]/Table2[[#This Row],[Close Price]])-1</f>
        <v>1.1542867212970265E-2</v>
      </c>
      <c r="AI396">
        <v>30.522512996739799</v>
      </c>
      <c r="AJ396">
        <v>67.224950884086397</v>
      </c>
      <c r="AK396" t="str">
        <f>IF(AND(Table2[[#This Row],[20D EMA]]&gt;Table2[[#This Row],[50D EMA]],Table2[[#This Row],[50D EMA]]&gt;Table2[[#This Row],[200D EMA]]),"Uptrend","Downtrend/NoTrend")</f>
        <v>Downtrend/NoTrend</v>
      </c>
      <c r="AL396">
        <v>-0.11</v>
      </c>
      <c r="AM396" t="s">
        <v>10438</v>
      </c>
      <c r="AN396">
        <v>8.98</v>
      </c>
      <c r="AO396" t="s">
        <v>10439</v>
      </c>
      <c r="AP396">
        <v>0.132376985866796</v>
      </c>
      <c r="AQ396">
        <f>(Table2[[#This Row],[Sharpe Ratio]]-AVERAGE(Table2[Sharpe Ratio]))/_xlfn.STDEV.P(Table2[Sharpe Ratio])</f>
        <v>0.78607875662400295</v>
      </c>
      <c r="AR3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6">
        <f>_xlfn.RANK.AVG(Table2[[#This Row],[1Y Return vs Nifty Z-Score]],Table2[1Y Return vs Nifty Z-Score])</f>
        <v>381</v>
      </c>
      <c r="AT396">
        <f>_xlfn.RANK.AVG(Table2[[#This Row],[6M Return vs Nifty Z-Score]],Table2[6M Return vs Nifty Z-Score])</f>
        <v>670</v>
      </c>
      <c r="AU396">
        <f>_xlfn.RANK.AVG(Table2[[#This Row],[Sharpe Ratio Z-Score]],Table2[Sharpe Ratio Z-Score])</f>
        <v>148</v>
      </c>
      <c r="AV396">
        <f>(Table2[[#This Row],[Rank 1Y]]+Table2[[#This Row],[Rank 6M]]+Table2[[#This Row],[Rank Sharpe]])/3</f>
        <v>399.66666666666669</v>
      </c>
    </row>
    <row r="397" spans="1:48" x14ac:dyDescent="0.3">
      <c r="A397" t="s">
        <v>1794</v>
      </c>
      <c r="B397" t="s">
        <v>1795</v>
      </c>
      <c r="C397" t="s">
        <v>10406</v>
      </c>
      <c r="D397" t="s">
        <v>1796</v>
      </c>
      <c r="E397">
        <v>4480.9614288160001</v>
      </c>
      <c r="F397">
        <v>67.5</v>
      </c>
      <c r="G397">
        <v>-22.619335978438102</v>
      </c>
      <c r="H397">
        <f>(Table2[[#This Row],[1Y Return vs Nifty]]-AVERAGE(Table2[1Y Return vs Nifty]))/_xlfn.STDEV.P(Table2[1Y Return vs Nifty])</f>
        <v>-0.76773664676829889</v>
      </c>
      <c r="I397">
        <v>-10.186920098617099</v>
      </c>
      <c r="J397">
        <f>(Table2[[#This Row],[1M Return vs Nifty]]-AVERAGE(Table2[1M Return vs Nifty]))/_xlfn.STDEV.P(Table2[1M Return vs Nifty])</f>
        <v>-0.67830489635992541</v>
      </c>
      <c r="K397">
        <v>19.5283057123555</v>
      </c>
      <c r="L397">
        <f>(Table2[[#This Row],[6M Return vs Nifty]]-AVERAGE(Table2[6M Return vs Nifty]))/_xlfn.STDEV.P(Table2[6M Return vs Nifty])</f>
        <v>0.18952197909679774</v>
      </c>
      <c r="M397">
        <v>-6.5454843903654503</v>
      </c>
      <c r="N397">
        <f>(Table2[[#This Row],[1W Return vs Nifty]]-AVERAGE(Table2[1W Return vs Nifty]))/_xlfn.STDEV.P(Table2[1W Return vs Nifty])</f>
        <v>-0.68904055661302643</v>
      </c>
      <c r="O397">
        <v>67.48</v>
      </c>
      <c r="P397">
        <v>69.486477436662099</v>
      </c>
      <c r="Q397">
        <v>64.970226210806103</v>
      </c>
      <c r="R397">
        <v>31.6119114581705</v>
      </c>
      <c r="S397" s="2">
        <f>(Table2[[#This Row],[Close Price]]-Table2[[#This Row],[20D EMA]])/Table2[[#This Row],[20D EMA]]</f>
        <v>2.963841138114407E-4</v>
      </c>
      <c r="T397" s="2">
        <f>(Table2[[#This Row],[Close Price]]-Table2[[#This Row],[50D EMA]])/Table2[[#This Row],[50D EMA]]</f>
        <v>-2.8587971500970116E-2</v>
      </c>
      <c r="U397" s="2">
        <f>(Table2[[#This Row],[Close Price]]-Table2[[#This Row],[200D EMA]])/Table2[[#This Row],[200D EMA]]</f>
        <v>3.8937432370723911E-2</v>
      </c>
      <c r="V397">
        <v>0.54440673435337805</v>
      </c>
      <c r="W397">
        <v>67.64</v>
      </c>
      <c r="X397">
        <v>66.319999999999993</v>
      </c>
      <c r="Y397">
        <v>67.86</v>
      </c>
      <c r="Z397">
        <v>66.319999999999993</v>
      </c>
      <c r="AA397">
        <v>67.86</v>
      </c>
      <c r="AB397">
        <v>64.47</v>
      </c>
      <c r="AC397" s="2">
        <f>(Table2[[#This Row],[Close Price]]/Table2[[#This Row],[Day Low]])-1</f>
        <v>-2.0697811945594724E-3</v>
      </c>
      <c r="AD397" s="2">
        <f>(Table2[[#This Row],[Day High]]/Table2[[#This Row],[Close Price]])-1</f>
        <v>-1.7481481481481542E-2</v>
      </c>
      <c r="AE397" s="2">
        <f>(Table2[[#This Row],[Close Price]]/Table2[[#This Row],[Current Week Low]])-1</f>
        <v>-5.3050397877983935E-3</v>
      </c>
      <c r="AF397" s="2">
        <f>(Table2[[#This Row],[Current Week High]]/Table2[[#This Row],[Close Price]])-1</f>
        <v>-1.7481481481481542E-2</v>
      </c>
      <c r="AG397" s="2">
        <f>(Table2[[#This Row],[Close Price]]/Table2[[#This Row],[Current Month Low]])-1</f>
        <v>-5.3050397877983935E-3</v>
      </c>
      <c r="AH397" s="2">
        <f>(Table2[[#This Row],[Current Month High]]/Table2[[#This Row],[Close Price]])-1</f>
        <v>-4.4888888888888867E-2</v>
      </c>
      <c r="AI397">
        <v>24.7259259259259</v>
      </c>
      <c r="AJ397">
        <v>54.816513761467803</v>
      </c>
      <c r="AK397" t="str">
        <f>IF(AND(Table2[[#This Row],[20D EMA]]&gt;Table2[[#This Row],[50D EMA]],Table2[[#This Row],[50D EMA]]&gt;Table2[[#This Row],[200D EMA]]),"Uptrend","Downtrend/NoTrend")</f>
        <v>Downtrend/NoTrend</v>
      </c>
      <c r="AL397">
        <v>-0.21</v>
      </c>
      <c r="AM397" t="s">
        <v>10438</v>
      </c>
      <c r="AN397">
        <v>-4.5</v>
      </c>
      <c r="AO397" t="s">
        <v>10438</v>
      </c>
      <c r="AP397">
        <v>6.1713931631008002E-2</v>
      </c>
      <c r="AQ397">
        <f>(Table2[[#This Row],[Sharpe Ratio]]-AVERAGE(Table2[Sharpe Ratio]))/_xlfn.STDEV.P(Table2[Sharpe Ratio])</f>
        <v>-3.1902530167940542E-2</v>
      </c>
      <c r="AR3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7">
        <f>_xlfn.RANK.AVG(Table2[[#This Row],[1Y Return vs Nifty Z-Score]],Table2[1Y Return vs Nifty Z-Score])</f>
        <v>587</v>
      </c>
      <c r="AT397">
        <f>_xlfn.RANK.AVG(Table2[[#This Row],[6M Return vs Nifty Z-Score]],Table2[6M Return vs Nifty Z-Score])</f>
        <v>256</v>
      </c>
      <c r="AU397">
        <f>_xlfn.RANK.AVG(Table2[[#This Row],[Sharpe Ratio Z-Score]],Table2[Sharpe Ratio Z-Score])</f>
        <v>356</v>
      </c>
      <c r="AV397">
        <f>(Table2[[#This Row],[Rank 1Y]]+Table2[[#This Row],[Rank 6M]]+Table2[[#This Row],[Rank Sharpe]])/3</f>
        <v>399.66666666666669</v>
      </c>
    </row>
    <row r="398" spans="1:48" x14ac:dyDescent="0.3">
      <c r="A398" t="s">
        <v>781</v>
      </c>
      <c r="B398" t="s">
        <v>782</v>
      </c>
      <c r="C398" t="s">
        <v>10399</v>
      </c>
      <c r="D398" t="s">
        <v>54</v>
      </c>
      <c r="E398">
        <v>21915.80551038</v>
      </c>
      <c r="F398">
        <v>1165.2</v>
      </c>
      <c r="G398">
        <v>21.211349652553299</v>
      </c>
      <c r="H398">
        <f>(Table2[[#This Row],[1Y Return vs Nifty]]-AVERAGE(Table2[1Y Return vs Nifty]))/_xlfn.STDEV.P(Table2[1Y Return vs Nifty])</f>
        <v>-5.126214470206869E-2</v>
      </c>
      <c r="I398">
        <v>-5.3005606052231098</v>
      </c>
      <c r="J398">
        <f>(Table2[[#This Row],[1M Return vs Nifty]]-AVERAGE(Table2[1M Return vs Nifty]))/_xlfn.STDEV.P(Table2[1M Return vs Nifty])</f>
        <v>-0.20639502671280868</v>
      </c>
      <c r="K398">
        <v>3.0455785396901902</v>
      </c>
      <c r="L398">
        <f>(Table2[[#This Row],[6M Return vs Nifty]]-AVERAGE(Table2[6M Return vs Nifty]))/_xlfn.STDEV.P(Table2[6M Return vs Nifty])</f>
        <v>-0.30751102948588716</v>
      </c>
      <c r="M398">
        <v>-9.8942546916625496</v>
      </c>
      <c r="N398">
        <f>(Table2[[#This Row],[1W Return vs Nifty]]-AVERAGE(Table2[1W Return vs Nifty]))/_xlfn.STDEV.P(Table2[1W Return vs Nifty])</f>
        <v>-1.3297681993322004</v>
      </c>
      <c r="O398">
        <v>1154.6400000000001</v>
      </c>
      <c r="P398">
        <v>1116.0238438215799</v>
      </c>
      <c r="Q398">
        <v>984.51033055376399</v>
      </c>
      <c r="R398">
        <v>36.981674329820599</v>
      </c>
      <c r="S398" s="2">
        <f>(Table2[[#This Row],[Close Price]]-Table2[[#This Row],[20D EMA]])/Table2[[#This Row],[20D EMA]]</f>
        <v>9.1457077530658418E-3</v>
      </c>
      <c r="T398" s="2">
        <f>(Table2[[#This Row],[Close Price]]-Table2[[#This Row],[50D EMA]])/Table2[[#This Row],[50D EMA]]</f>
        <v>4.4063714633575488E-2</v>
      </c>
      <c r="U398" s="2">
        <f>(Table2[[#This Row],[Close Price]]-Table2[[#This Row],[200D EMA]])/Table2[[#This Row],[200D EMA]]</f>
        <v>0.18353252763188616</v>
      </c>
      <c r="V398">
        <v>1.14054070423661</v>
      </c>
      <c r="W398">
        <v>1125</v>
      </c>
      <c r="X398">
        <v>1169.55</v>
      </c>
      <c r="Y398">
        <v>1125</v>
      </c>
      <c r="Z398">
        <v>1169.55</v>
      </c>
      <c r="AA398">
        <v>1040</v>
      </c>
      <c r="AB398">
        <v>1278</v>
      </c>
      <c r="AC398" s="2">
        <f>(Table2[[#This Row],[Close Price]]/Table2[[#This Row],[Day Low]])-1</f>
        <v>3.5733333333333395E-2</v>
      </c>
      <c r="AD398" s="2">
        <f>(Table2[[#This Row],[Day High]]/Table2[[#This Row],[Close Price]])-1</f>
        <v>3.7332646755920962E-3</v>
      </c>
      <c r="AE398" s="2">
        <f>(Table2[[#This Row],[Close Price]]/Table2[[#This Row],[Current Week Low]])-1</f>
        <v>3.5733333333333395E-2</v>
      </c>
      <c r="AF398" s="2">
        <f>(Table2[[#This Row],[Current Week High]]/Table2[[#This Row],[Close Price]])-1</f>
        <v>3.7332646755920962E-3</v>
      </c>
      <c r="AG398" s="2">
        <f>(Table2[[#This Row],[Close Price]]/Table2[[#This Row],[Current Month Low]])-1</f>
        <v>0.12038461538461553</v>
      </c>
      <c r="AH398" s="2">
        <f>(Table2[[#This Row],[Current Month High]]/Table2[[#This Row],[Close Price]])-1</f>
        <v>9.6807415036045175E-2</v>
      </c>
      <c r="AI398">
        <v>10.2772056299347</v>
      </c>
      <c r="AJ398">
        <v>64.774093190977894</v>
      </c>
      <c r="AK398" t="str">
        <f>IF(AND(Table2[[#This Row],[20D EMA]]&gt;Table2[[#This Row],[50D EMA]],Table2[[#This Row],[50D EMA]]&gt;Table2[[#This Row],[200D EMA]]),"Uptrend","Downtrend/NoTrend")</f>
        <v>Uptrend</v>
      </c>
      <c r="AL398">
        <v>0.06</v>
      </c>
      <c r="AM398" t="s">
        <v>10439</v>
      </c>
      <c r="AN398">
        <v>1.57</v>
      </c>
      <c r="AO398" t="s">
        <v>10439</v>
      </c>
      <c r="AP398">
        <v>1.8552446245268001E-2</v>
      </c>
      <c r="AQ398">
        <f>(Table2[[#This Row],[Sharpe Ratio]]-AVERAGE(Table2[Sharpe Ratio]))/_xlfn.STDEV.P(Table2[Sharpe Ratio])</f>
        <v>-0.53153119379565228</v>
      </c>
      <c r="AR3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-2.4264675940286171</v>
      </c>
      <c r="AS398">
        <f>_xlfn.RANK.AVG(Table2[[#This Row],[1Y Return vs Nifty Z-Score]],Table2[1Y Return vs Nifty Z-Score])</f>
        <v>308</v>
      </c>
      <c r="AT398">
        <f>_xlfn.RANK.AVG(Table2[[#This Row],[6M Return vs Nifty Z-Score]],Table2[6M Return vs Nifty Z-Score])</f>
        <v>418</v>
      </c>
      <c r="AU398">
        <f>_xlfn.RANK.AVG(Table2[[#This Row],[Sharpe Ratio Z-Score]],Table2[Sharpe Ratio Z-Score])</f>
        <v>475</v>
      </c>
      <c r="AV398">
        <f>(Table2[[#This Row],[Rank 1Y]]+Table2[[#This Row],[Rank 6M]]+Table2[[#This Row],[Rank Sharpe]])/3</f>
        <v>400.33333333333331</v>
      </c>
    </row>
    <row r="399" spans="1:48" x14ac:dyDescent="0.3">
      <c r="A399" t="s">
        <v>1693</v>
      </c>
      <c r="B399" t="s">
        <v>1694</v>
      </c>
      <c r="C399" t="s">
        <v>10405</v>
      </c>
      <c r="D399" t="s">
        <v>77</v>
      </c>
      <c r="E399">
        <v>5072.6719999999996</v>
      </c>
      <c r="F399">
        <v>715.25</v>
      </c>
      <c r="G399">
        <v>47.845844397252499</v>
      </c>
      <c r="H399">
        <f>(Table2[[#This Row],[1Y Return vs Nifty]]-AVERAGE(Table2[1Y Return vs Nifty]))/_xlfn.STDEV.P(Table2[1Y Return vs Nifty])</f>
        <v>0.38411631413958347</v>
      </c>
      <c r="I399">
        <v>-17.140123745895501</v>
      </c>
      <c r="J399">
        <f>(Table2[[#This Row],[1M Return vs Nifty]]-AVERAGE(Table2[1M Return vs Nifty]))/_xlfn.STDEV.P(Table2[1M Return vs Nifty])</f>
        <v>-1.349824343763063</v>
      </c>
      <c r="K399">
        <v>-32.026314925978397</v>
      </c>
      <c r="L399">
        <f>(Table2[[#This Row],[6M Return vs Nifty]]-AVERAGE(Table2[6M Return vs Nifty]))/_xlfn.STDEV.P(Table2[6M Return vs Nifty])</f>
        <v>-1.3650962545111143</v>
      </c>
      <c r="M399">
        <v>-4.9408422472254498</v>
      </c>
      <c r="N399">
        <f>(Table2[[#This Row],[1W Return vs Nifty]]-AVERAGE(Table2[1W Return vs Nifty]))/_xlfn.STDEV.P(Table2[1W Return vs Nifty])</f>
        <v>-0.38202081943257521</v>
      </c>
      <c r="O399">
        <v>720.18</v>
      </c>
      <c r="P399">
        <v>801.14918802304305</v>
      </c>
      <c r="Q399">
        <v>781.36410308252198</v>
      </c>
      <c r="R399">
        <v>29.477623090591401</v>
      </c>
      <c r="S399" s="2">
        <f>(Table2[[#This Row],[Close Price]]-Table2[[#This Row],[20D EMA]])/Table2[[#This Row],[20D EMA]]</f>
        <v>-6.8455108445110253E-3</v>
      </c>
      <c r="T399" s="2">
        <f>(Table2[[#This Row],[Close Price]]-Table2[[#This Row],[50D EMA]])/Table2[[#This Row],[50D EMA]]</f>
        <v>-0.10721996515407113</v>
      </c>
      <c r="U399" s="2">
        <f>(Table2[[#This Row],[Close Price]]-Table2[[#This Row],[200D EMA]])/Table2[[#This Row],[200D EMA]]</f>
        <v>-8.461369395099981E-2</v>
      </c>
      <c r="V399">
        <v>0.52224947683738898</v>
      </c>
      <c r="W399">
        <v>721.8</v>
      </c>
      <c r="X399">
        <v>713.95</v>
      </c>
      <c r="Y399">
        <v>725.95</v>
      </c>
      <c r="Z399">
        <v>713.95</v>
      </c>
      <c r="AA399">
        <v>725.95</v>
      </c>
      <c r="AB399">
        <v>694.1</v>
      </c>
      <c r="AC399" s="2">
        <f>(Table2[[#This Row],[Close Price]]/Table2[[#This Row],[Day Low]])-1</f>
        <v>-9.0745358825158329E-3</v>
      </c>
      <c r="AD399" s="2">
        <f>(Table2[[#This Row],[Day High]]/Table2[[#This Row],[Close Price]])-1</f>
        <v>-1.8175463124781022E-3</v>
      </c>
      <c r="AE399" s="2">
        <f>(Table2[[#This Row],[Close Price]]/Table2[[#This Row],[Current Week Low]])-1</f>
        <v>-1.4739307114815081E-2</v>
      </c>
      <c r="AF399" s="2">
        <f>(Table2[[#This Row],[Current Week High]]/Table2[[#This Row],[Close Price]])-1</f>
        <v>-1.8175463124781022E-3</v>
      </c>
      <c r="AG399" s="2">
        <f>(Table2[[#This Row],[Close Price]]/Table2[[#This Row],[Current Month Low]])-1</f>
        <v>-1.4739307114815081E-2</v>
      </c>
      <c r="AH399" s="2">
        <f>(Table2[[#This Row],[Current Month High]]/Table2[[#This Row],[Close Price]])-1</f>
        <v>-2.9570080391471465E-2</v>
      </c>
      <c r="AI399">
        <v>62.880111849003796</v>
      </c>
      <c r="AJ399">
        <v>80.390920554854901</v>
      </c>
      <c r="AK399" t="str">
        <f>IF(AND(Table2[[#This Row],[20D EMA]]&gt;Table2[[#This Row],[50D EMA]],Table2[[#This Row],[50D EMA]]&gt;Table2[[#This Row],[200D EMA]]),"Uptrend","Downtrend/NoTrend")</f>
        <v>Downtrend/NoTrend</v>
      </c>
      <c r="AL399">
        <v>-0.26</v>
      </c>
      <c r="AM399" t="s">
        <v>10438</v>
      </c>
      <c r="AN399">
        <v>-5.44</v>
      </c>
      <c r="AO399" t="s">
        <v>10438</v>
      </c>
      <c r="AP399">
        <v>8.4435547466840996E-2</v>
      </c>
      <c r="AQ399">
        <f>(Table2[[#This Row],[Sharpe Ratio]]-AVERAGE(Table2[Sharpe Ratio]))/_xlfn.STDEV.P(Table2[Sharpe Ratio])</f>
        <v>0.23111831941732808</v>
      </c>
      <c r="AR3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9">
        <f>_xlfn.RANK.AVG(Table2[[#This Row],[1Y Return vs Nifty Z-Score]],Table2[1Y Return vs Nifty Z-Score])</f>
        <v>199</v>
      </c>
      <c r="AT399">
        <f>_xlfn.RANK.AVG(Table2[[#This Row],[6M Return vs Nifty Z-Score]],Table2[6M Return vs Nifty Z-Score])</f>
        <v>721</v>
      </c>
      <c r="AU399">
        <f>_xlfn.RANK.AVG(Table2[[#This Row],[Sharpe Ratio Z-Score]],Table2[Sharpe Ratio Z-Score])</f>
        <v>283</v>
      </c>
      <c r="AV399">
        <f>(Table2[[#This Row],[Rank 1Y]]+Table2[[#This Row],[Rank 6M]]+Table2[[#This Row],[Rank Sharpe]])/3</f>
        <v>401</v>
      </c>
    </row>
    <row r="400" spans="1:48" x14ac:dyDescent="0.3">
      <c r="A400" t="s">
        <v>1018</v>
      </c>
      <c r="B400" t="s">
        <v>1019</v>
      </c>
      <c r="C400" t="s">
        <v>10406</v>
      </c>
      <c r="D400" t="s">
        <v>106</v>
      </c>
      <c r="E400">
        <v>14165.623676069999</v>
      </c>
      <c r="F400">
        <v>2559.4499999999998</v>
      </c>
      <c r="G400">
        <v>-7.9163308436614201</v>
      </c>
      <c r="H400">
        <f>(Table2[[#This Row],[1Y Return vs Nifty]]-AVERAGE(Table2[1Y Return vs Nifty]))/_xlfn.STDEV.P(Table2[1Y Return vs Nifty])</f>
        <v>-0.52739524824434258</v>
      </c>
      <c r="I400">
        <v>-16.1469367757235</v>
      </c>
      <c r="J400">
        <f>(Table2[[#This Row],[1M Return vs Nifty]]-AVERAGE(Table2[1M Return vs Nifty]))/_xlfn.STDEV.P(Table2[1M Return vs Nifty])</f>
        <v>-1.2539053402057674</v>
      </c>
      <c r="K400">
        <v>-8.3574537131865405</v>
      </c>
      <c r="L400">
        <f>(Table2[[#This Row],[6M Return vs Nifty]]-AVERAGE(Table2[6M Return vs Nifty]))/_xlfn.STDEV.P(Table2[6M Return vs Nifty])</f>
        <v>-0.65136695625338881</v>
      </c>
      <c r="M400">
        <v>-8.36160401351564</v>
      </c>
      <c r="N400">
        <f>(Table2[[#This Row],[1W Return vs Nifty]]-AVERAGE(Table2[1W Return vs Nifty]))/_xlfn.STDEV.P(Table2[1W Return vs Nifty])</f>
        <v>-1.0365227486840491</v>
      </c>
      <c r="O400">
        <v>2711.21</v>
      </c>
      <c r="P400">
        <v>2835.8921993550198</v>
      </c>
      <c r="Q400">
        <v>2638.58181533878</v>
      </c>
      <c r="R400">
        <v>20.7908029149126</v>
      </c>
      <c r="S400" s="2">
        <f>(Table2[[#This Row],[Close Price]]-Table2[[#This Row],[20D EMA]])/Table2[[#This Row],[20D EMA]]</f>
        <v>-5.5975007468989937E-2</v>
      </c>
      <c r="T400" s="2">
        <f>(Table2[[#This Row],[Close Price]]-Table2[[#This Row],[50D EMA]])/Table2[[#This Row],[50D EMA]]</f>
        <v>-9.7479798215846319E-2</v>
      </c>
      <c r="U400" s="2">
        <f>(Table2[[#This Row],[Close Price]]-Table2[[#This Row],[200D EMA]])/Table2[[#This Row],[200D EMA]]</f>
        <v>-2.99902829917063E-2</v>
      </c>
      <c r="V400">
        <v>0.420898391991267</v>
      </c>
      <c r="W400">
        <v>2535.8000000000002</v>
      </c>
      <c r="X400">
        <v>2639.9</v>
      </c>
      <c r="Y400">
        <v>2535.8000000000002</v>
      </c>
      <c r="Z400">
        <v>2639.9</v>
      </c>
      <c r="AA400">
        <v>2456</v>
      </c>
      <c r="AB400">
        <v>2834</v>
      </c>
      <c r="AC400" s="2">
        <f>(Table2[[#This Row],[Close Price]]/Table2[[#This Row],[Day Low]])-1</f>
        <v>9.3264453032571026E-3</v>
      </c>
      <c r="AD400" s="2">
        <f>(Table2[[#This Row],[Day High]]/Table2[[#This Row],[Close Price]])-1</f>
        <v>3.1432534333548423E-2</v>
      </c>
      <c r="AE400" s="2">
        <f>(Table2[[#This Row],[Close Price]]/Table2[[#This Row],[Current Week Low]])-1</f>
        <v>9.3264453032571026E-3</v>
      </c>
      <c r="AF400" s="2">
        <f>(Table2[[#This Row],[Current Week High]]/Table2[[#This Row],[Close Price]])-1</f>
        <v>3.1432534333548423E-2</v>
      </c>
      <c r="AG400" s="2">
        <f>(Table2[[#This Row],[Close Price]]/Table2[[#This Row],[Current Month Low]])-1</f>
        <v>4.2121335504885948E-2</v>
      </c>
      <c r="AH400" s="2">
        <f>(Table2[[#This Row],[Current Month High]]/Table2[[#This Row],[Close Price]])-1</f>
        <v>0.10726913985426556</v>
      </c>
      <c r="AI400">
        <v>42.804118072241998</v>
      </c>
      <c r="AJ400">
        <v>47.518731988472602</v>
      </c>
      <c r="AK400" t="str">
        <f>IF(AND(Table2[[#This Row],[20D EMA]]&gt;Table2[[#This Row],[50D EMA]],Table2[[#This Row],[50D EMA]]&gt;Table2[[#This Row],[200D EMA]]),"Uptrend","Downtrend/NoTrend")</f>
        <v>Downtrend/NoTrend</v>
      </c>
      <c r="AL400">
        <v>0</v>
      </c>
      <c r="AM400">
        <v>0</v>
      </c>
      <c r="AN400">
        <v>-8.36</v>
      </c>
      <c r="AO400" t="s">
        <v>10438</v>
      </c>
      <c r="AP400">
        <v>0.12637618037291401</v>
      </c>
      <c r="AQ400">
        <f>(Table2[[#This Row],[Sharpe Ratio]]-AVERAGE(Table2[Sharpe Ratio]))/_xlfn.STDEV.P(Table2[Sharpe Ratio])</f>
        <v>0.71661464057695312</v>
      </c>
      <c r="AR4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0">
        <f>_xlfn.RANK.AVG(Table2[[#This Row],[1Y Return vs Nifty Z-Score]],Table2[1Y Return vs Nifty Z-Score])</f>
        <v>485</v>
      </c>
      <c r="AT400">
        <f>_xlfn.RANK.AVG(Table2[[#This Row],[6M Return vs Nifty Z-Score]],Table2[6M Return vs Nifty Z-Score])</f>
        <v>548</v>
      </c>
      <c r="AU400">
        <f>_xlfn.RANK.AVG(Table2[[#This Row],[Sharpe Ratio Z-Score]],Table2[Sharpe Ratio Z-Score])</f>
        <v>171</v>
      </c>
      <c r="AV400">
        <f>(Table2[[#This Row],[Rank 1Y]]+Table2[[#This Row],[Rank 6M]]+Table2[[#This Row],[Rank Sharpe]])/3</f>
        <v>401.33333333333331</v>
      </c>
    </row>
    <row r="401" spans="1:48" x14ac:dyDescent="0.3">
      <c r="A401" t="s">
        <v>1527</v>
      </c>
      <c r="B401" t="s">
        <v>1528</v>
      </c>
      <c r="C401" t="s">
        <v>10405</v>
      </c>
      <c r="D401" t="s">
        <v>132</v>
      </c>
      <c r="E401">
        <v>6848.3558122000004</v>
      </c>
      <c r="F401">
        <v>973.45</v>
      </c>
      <c r="G401">
        <v>9.4520869058299599</v>
      </c>
      <c r="H401">
        <f>(Table2[[#This Row],[1Y Return vs Nifty]]-AVERAGE(Table2[1Y Return vs Nifty]))/_xlfn.STDEV.P(Table2[1Y Return vs Nifty])</f>
        <v>-0.2434839135344356</v>
      </c>
      <c r="I401">
        <v>-4.74683724448355</v>
      </c>
      <c r="J401">
        <f>(Table2[[#This Row],[1M Return vs Nifty]]-AVERAGE(Table2[1M Return vs Nifty]))/_xlfn.STDEV.P(Table2[1M Return vs Nifty])</f>
        <v>-0.15291809376498972</v>
      </c>
      <c r="K401">
        <v>1.88488788917423</v>
      </c>
      <c r="L401">
        <f>(Table2[[#This Row],[6M Return vs Nifty]]-AVERAGE(Table2[6M Return vs Nifty]))/_xlfn.STDEV.P(Table2[6M Return vs Nifty])</f>
        <v>-0.34251140048131717</v>
      </c>
      <c r="M401">
        <v>-3.41221352843605</v>
      </c>
      <c r="N401">
        <f>(Table2[[#This Row],[1W Return vs Nifty]]-AVERAGE(Table2[1W Return vs Nifty]))/_xlfn.STDEV.P(Table2[1W Return vs Nifty])</f>
        <v>-8.9544899181074819E-2</v>
      </c>
      <c r="O401">
        <v>964.48</v>
      </c>
      <c r="P401">
        <v>938.69543251136304</v>
      </c>
      <c r="Q401">
        <v>869.74681436081096</v>
      </c>
      <c r="R401">
        <v>55.309432334927102</v>
      </c>
      <c r="S401" s="2">
        <f>(Table2[[#This Row],[Close Price]]-Table2[[#This Row],[20D EMA]])/Table2[[#This Row],[20D EMA]]</f>
        <v>9.3003483742535118E-3</v>
      </c>
      <c r="T401" s="2">
        <f>(Table2[[#This Row],[Close Price]]-Table2[[#This Row],[50D EMA]])/Table2[[#This Row],[50D EMA]]</f>
        <v>3.7024327896914851E-2</v>
      </c>
      <c r="U401" s="2">
        <f>(Table2[[#This Row],[Close Price]]-Table2[[#This Row],[200D EMA]])/Table2[[#This Row],[200D EMA]]</f>
        <v>0.11923376312151486</v>
      </c>
      <c r="V401">
        <v>0.934616477255512</v>
      </c>
      <c r="W401">
        <v>979.95</v>
      </c>
      <c r="X401">
        <v>961.05</v>
      </c>
      <c r="Y401">
        <v>980.35</v>
      </c>
      <c r="Z401">
        <v>961.05</v>
      </c>
      <c r="AA401">
        <v>980.35</v>
      </c>
      <c r="AB401">
        <v>915.7</v>
      </c>
      <c r="AC401" s="2">
        <f>(Table2[[#This Row],[Close Price]]/Table2[[#This Row],[Day Low]])-1</f>
        <v>-6.6329914791570799E-3</v>
      </c>
      <c r="AD401" s="2">
        <f>(Table2[[#This Row],[Day High]]/Table2[[#This Row],[Close Price]])-1</f>
        <v>-1.2738199188453536E-2</v>
      </c>
      <c r="AE401" s="2">
        <f>(Table2[[#This Row],[Close Price]]/Table2[[#This Row],[Current Week Low]])-1</f>
        <v>-7.0383026470137722E-3</v>
      </c>
      <c r="AF401" s="2">
        <f>(Table2[[#This Row],[Current Week High]]/Table2[[#This Row],[Close Price]])-1</f>
        <v>-1.2738199188453536E-2</v>
      </c>
      <c r="AG401" s="2">
        <f>(Table2[[#This Row],[Close Price]]/Table2[[#This Row],[Current Month Low]])-1</f>
        <v>-7.0383026470137722E-3</v>
      </c>
      <c r="AH401" s="2">
        <f>(Table2[[#This Row],[Current Month High]]/Table2[[#This Row],[Close Price]])-1</f>
        <v>-5.9325080897837612E-2</v>
      </c>
      <c r="AI401">
        <v>5.7989624531306196</v>
      </c>
      <c r="AJ401">
        <v>58.014771528285003</v>
      </c>
      <c r="AK401" t="str">
        <f>IF(AND(Table2[[#This Row],[20D EMA]]&gt;Table2[[#This Row],[50D EMA]],Table2[[#This Row],[50D EMA]]&gt;Table2[[#This Row],[200D EMA]]),"Uptrend","Downtrend/NoTrend")</f>
        <v>Uptrend</v>
      </c>
      <c r="AL401">
        <v>-0.01</v>
      </c>
      <c r="AM401" t="s">
        <v>10438</v>
      </c>
      <c r="AN401">
        <v>1.76</v>
      </c>
      <c r="AO401" t="s">
        <v>10439</v>
      </c>
      <c r="AP401">
        <v>4.1169253642906002E-2</v>
      </c>
      <c r="AQ401">
        <f>(Table2[[#This Row],[Sharpe Ratio]]-AVERAGE(Table2[Sharpe Ratio]))/_xlfn.STDEV.P(Table2[Sharpe Ratio])</f>
        <v>-0.2697235855862139</v>
      </c>
      <c r="AR4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-1.0981818925480311</v>
      </c>
      <c r="AS401">
        <f>_xlfn.RANK.AVG(Table2[[#This Row],[1Y Return vs Nifty Z-Score]],Table2[1Y Return vs Nifty Z-Score])</f>
        <v>373</v>
      </c>
      <c r="AT401">
        <f>_xlfn.RANK.AVG(Table2[[#This Row],[6M Return vs Nifty Z-Score]],Table2[6M Return vs Nifty Z-Score])</f>
        <v>428</v>
      </c>
      <c r="AU401">
        <f>_xlfn.RANK.AVG(Table2[[#This Row],[Sharpe Ratio Z-Score]],Table2[Sharpe Ratio Z-Score])</f>
        <v>407</v>
      </c>
      <c r="AV401">
        <f>(Table2[[#This Row],[Rank 1Y]]+Table2[[#This Row],[Rank 6M]]+Table2[[#This Row],[Rank Sharpe]])/3</f>
        <v>402.66666666666669</v>
      </c>
    </row>
    <row r="402" spans="1:48" x14ac:dyDescent="0.3">
      <c r="A402" t="s">
        <v>505</v>
      </c>
      <c r="B402" t="s">
        <v>506</v>
      </c>
      <c r="C402" t="s">
        <v>10399</v>
      </c>
      <c r="D402" t="s">
        <v>507</v>
      </c>
      <c r="E402">
        <v>43741.661372050003</v>
      </c>
      <c r="F402">
        <v>370.35</v>
      </c>
      <c r="G402">
        <v>8.3883361669319303</v>
      </c>
      <c r="H402">
        <f>(Table2[[#This Row],[1Y Return vs Nifty]]-AVERAGE(Table2[1Y Return vs Nifty]))/_xlfn.STDEV.P(Table2[1Y Return vs Nifty])</f>
        <v>-0.26087242274898587</v>
      </c>
      <c r="I402">
        <v>-2.44232783717603</v>
      </c>
      <c r="J402">
        <f>(Table2[[#This Row],[1M Return vs Nifty]]-AVERAGE(Table2[1M Return vs Nifty]))/_xlfn.STDEV.P(Table2[1M Return vs Nifty])</f>
        <v>6.9644477710419928E-2</v>
      </c>
      <c r="K402">
        <v>26.325090501499002</v>
      </c>
      <c r="L402">
        <f>(Table2[[#This Row],[6M Return vs Nifty]]-AVERAGE(Table2[6M Return vs Nifty]))/_xlfn.STDEV.P(Table2[6M Return vs Nifty])</f>
        <v>0.39447752783872075</v>
      </c>
      <c r="M402">
        <v>-6.9575926638056602</v>
      </c>
      <c r="N402">
        <f>(Table2[[#This Row],[1W Return vs Nifty]]-AVERAGE(Table2[1W Return vs Nifty]))/_xlfn.STDEV.P(Table2[1W Return vs Nifty])</f>
        <v>-0.76789014581421444</v>
      </c>
      <c r="O402">
        <v>368.91</v>
      </c>
      <c r="P402">
        <v>358.51656033586198</v>
      </c>
      <c r="Q402">
        <v>316.84509540541001</v>
      </c>
      <c r="R402">
        <v>43.859936439228399</v>
      </c>
      <c r="S402" s="2">
        <f>(Table2[[#This Row],[Close Price]]-Table2[[#This Row],[20D EMA]])/Table2[[#This Row],[20D EMA]]</f>
        <v>3.9033910709929186E-3</v>
      </c>
      <c r="T402" s="2">
        <f>(Table2[[#This Row],[Close Price]]-Table2[[#This Row],[50D EMA]])/Table2[[#This Row],[50D EMA]]</f>
        <v>3.3006675209235392E-2</v>
      </c>
      <c r="U402" s="2">
        <f>(Table2[[#This Row],[Close Price]]-Table2[[#This Row],[200D EMA]])/Table2[[#This Row],[200D EMA]]</f>
        <v>0.16886770655587821</v>
      </c>
      <c r="V402">
        <v>1.4021597646017201</v>
      </c>
      <c r="W402">
        <v>363.6</v>
      </c>
      <c r="X402">
        <v>372.85</v>
      </c>
      <c r="Y402">
        <v>363.6</v>
      </c>
      <c r="Z402">
        <v>372.85</v>
      </c>
      <c r="AA402">
        <v>351</v>
      </c>
      <c r="AB402">
        <v>395.8</v>
      </c>
      <c r="AC402" s="2">
        <f>(Table2[[#This Row],[Close Price]]/Table2[[#This Row],[Day Low]])-1</f>
        <v>1.856435643564347E-2</v>
      </c>
      <c r="AD402" s="2">
        <f>(Table2[[#This Row],[Day High]]/Table2[[#This Row],[Close Price]])-1</f>
        <v>6.7503712704197749E-3</v>
      </c>
      <c r="AE402" s="2">
        <f>(Table2[[#This Row],[Close Price]]/Table2[[#This Row],[Current Week Low]])-1</f>
        <v>1.856435643564347E-2</v>
      </c>
      <c r="AF402" s="2">
        <f>(Table2[[#This Row],[Current Week High]]/Table2[[#This Row],[Close Price]])-1</f>
        <v>6.7503712704197749E-3</v>
      </c>
      <c r="AG402" s="2">
        <f>(Table2[[#This Row],[Close Price]]/Table2[[#This Row],[Current Month Low]])-1</f>
        <v>5.5128205128205154E-2</v>
      </c>
      <c r="AH402" s="2">
        <f>(Table2[[#This Row],[Current Month High]]/Table2[[#This Row],[Close Price]])-1</f>
        <v>6.8718779532874308E-2</v>
      </c>
      <c r="AI402">
        <v>6.8718779532874299</v>
      </c>
      <c r="AJ402">
        <v>70.275862068965495</v>
      </c>
      <c r="AK402" t="str">
        <f>IF(AND(Table2[[#This Row],[20D EMA]]&gt;Table2[[#This Row],[50D EMA]],Table2[[#This Row],[50D EMA]]&gt;Table2[[#This Row],[200D EMA]]),"Uptrend","Downtrend/NoTrend")</f>
        <v>Uptrend</v>
      </c>
      <c r="AL402">
        <v>-0.11</v>
      </c>
      <c r="AM402" t="s">
        <v>10438</v>
      </c>
      <c r="AN402">
        <v>-3.26</v>
      </c>
      <c r="AO402" t="s">
        <v>10438</v>
      </c>
      <c r="AP402">
        <v>-2.7497555522646999E-2</v>
      </c>
      <c r="AQ402">
        <f>(Table2[[#This Row],[Sharpe Ratio]]-AVERAGE(Table2[Sharpe Ratio]))/_xlfn.STDEV.P(Table2[Sharpe Ratio])</f>
        <v>-1.0645967414183171</v>
      </c>
      <c r="AR4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-1.6292373044323767</v>
      </c>
      <c r="AS402">
        <f>_xlfn.RANK.AVG(Table2[[#This Row],[1Y Return vs Nifty Z-Score]],Table2[1Y Return vs Nifty Z-Score])</f>
        <v>380</v>
      </c>
      <c r="AT402">
        <f>_xlfn.RANK.AVG(Table2[[#This Row],[6M Return vs Nifty Z-Score]],Table2[6M Return vs Nifty Z-Score])</f>
        <v>193</v>
      </c>
      <c r="AU402">
        <f>_xlfn.RANK.AVG(Table2[[#This Row],[Sharpe Ratio Z-Score]],Table2[Sharpe Ratio Z-Score])</f>
        <v>640</v>
      </c>
      <c r="AV402">
        <f>(Table2[[#This Row],[Rank 1Y]]+Table2[[#This Row],[Rank 6M]]+Table2[[#This Row],[Rank Sharpe]])/3</f>
        <v>404.33333333333331</v>
      </c>
    </row>
    <row r="403" spans="1:48" x14ac:dyDescent="0.3">
      <c r="A403" t="s">
        <v>358</v>
      </c>
      <c r="B403" t="s">
        <v>359</v>
      </c>
      <c r="C403" t="s">
        <v>10408</v>
      </c>
      <c r="D403" t="s">
        <v>161</v>
      </c>
      <c r="E403">
        <v>71542.169906399999</v>
      </c>
      <c r="F403">
        <v>4689.6499999999996</v>
      </c>
      <c r="G403">
        <v>6.3646599975229297</v>
      </c>
      <c r="H403">
        <f>(Table2[[#This Row],[1Y Return vs Nifty]]-AVERAGE(Table2[1Y Return vs Nifty]))/_xlfn.STDEV.P(Table2[1Y Return vs Nifty])</f>
        <v>-0.29395226977732941</v>
      </c>
      <c r="I403">
        <v>1.57985988936028</v>
      </c>
      <c r="J403">
        <f>(Table2[[#This Row],[1M Return vs Nifty]]-AVERAGE(Table2[1M Return vs Nifty]))/_xlfn.STDEV.P(Table2[1M Return vs Nifty])</f>
        <v>0.45809524321224038</v>
      </c>
      <c r="K403">
        <v>6.1631205644987599</v>
      </c>
      <c r="L403">
        <f>(Table2[[#This Row],[6M Return vs Nifty]]-AVERAGE(Table2[6M Return vs Nifty]))/_xlfn.STDEV.P(Table2[6M Return vs Nifty])</f>
        <v>-0.21350223617507755</v>
      </c>
      <c r="M403">
        <v>-1.1052065719931199</v>
      </c>
      <c r="N403">
        <f>(Table2[[#This Row],[1W Return vs Nifty]]-AVERAGE(Table2[1W Return vs Nifty]))/_xlfn.STDEV.P(Table2[1W Return vs Nifty])</f>
        <v>0.35185985418939941</v>
      </c>
      <c r="O403">
        <v>4595.25</v>
      </c>
      <c r="P403">
        <v>4394.0951109035896</v>
      </c>
      <c r="Q403">
        <v>3932.5823255297801</v>
      </c>
      <c r="R403">
        <v>69.291262163525005</v>
      </c>
      <c r="S403" s="2">
        <f>(Table2[[#This Row],[Close Price]]-Table2[[#This Row],[20D EMA]])/Table2[[#This Row],[20D EMA]]</f>
        <v>2.054295196126427E-2</v>
      </c>
      <c r="T403" s="2">
        <f>(Table2[[#This Row],[Close Price]]-Table2[[#This Row],[50D EMA]])/Table2[[#This Row],[50D EMA]]</f>
        <v>6.7261832444867817E-2</v>
      </c>
      <c r="U403" s="2">
        <f>(Table2[[#This Row],[Close Price]]-Table2[[#This Row],[200D EMA]])/Table2[[#This Row],[200D EMA]]</f>
        <v>0.19251158953633113</v>
      </c>
      <c r="V403">
        <v>0.77416830273395598</v>
      </c>
      <c r="W403">
        <v>4665</v>
      </c>
      <c r="X403">
        <v>4746.6499999999996</v>
      </c>
      <c r="Y403">
        <v>4665</v>
      </c>
      <c r="Z403">
        <v>4746.6499999999996</v>
      </c>
      <c r="AA403">
        <v>4476.6000000000004</v>
      </c>
      <c r="AB403">
        <v>4804.05</v>
      </c>
      <c r="AC403" s="2">
        <f>(Table2[[#This Row],[Close Price]]/Table2[[#This Row],[Day Low]])-1</f>
        <v>5.2840300107179772E-3</v>
      </c>
      <c r="AD403" s="2">
        <f>(Table2[[#This Row],[Day High]]/Table2[[#This Row],[Close Price]])-1</f>
        <v>1.2154425170321836E-2</v>
      </c>
      <c r="AE403" s="2">
        <f>(Table2[[#This Row],[Close Price]]/Table2[[#This Row],[Current Week Low]])-1</f>
        <v>5.2840300107179772E-3</v>
      </c>
      <c r="AF403" s="2">
        <f>(Table2[[#This Row],[Current Week High]]/Table2[[#This Row],[Close Price]])-1</f>
        <v>1.2154425170321836E-2</v>
      </c>
      <c r="AG403" s="2">
        <f>(Table2[[#This Row],[Close Price]]/Table2[[#This Row],[Current Month Low]])-1</f>
        <v>4.7591922441138301E-2</v>
      </c>
      <c r="AH403" s="2">
        <f>(Table2[[#This Row],[Current Month High]]/Table2[[#This Row],[Close Price]])-1</f>
        <v>2.4394144552365438E-2</v>
      </c>
      <c r="AI403">
        <v>2.4394144552365402</v>
      </c>
      <c r="AJ403">
        <v>45.641304347826001</v>
      </c>
      <c r="AK403" t="str">
        <f>IF(AND(Table2[[#This Row],[20D EMA]]&gt;Table2[[#This Row],[50D EMA]],Table2[[#This Row],[50D EMA]]&gt;Table2[[#This Row],[200D EMA]]),"Uptrend","Downtrend/NoTrend")</f>
        <v>Uptrend</v>
      </c>
      <c r="AL403">
        <v>0.21</v>
      </c>
      <c r="AM403" t="s">
        <v>10439</v>
      </c>
      <c r="AN403">
        <v>3.98</v>
      </c>
      <c r="AO403" t="s">
        <v>10439</v>
      </c>
      <c r="AP403">
        <v>2.8420984084457999E-2</v>
      </c>
      <c r="AQ403">
        <f>(Table2[[#This Row],[Sharpe Ratio]]-AVERAGE(Table2[Sharpe Ratio]))/_xlfn.STDEV.P(Table2[Sharpe Ratio])</f>
        <v>-0.41729498694390632</v>
      </c>
      <c r="AR4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-0.11479439549467357</v>
      </c>
      <c r="AS403">
        <f>_xlfn.RANK.AVG(Table2[[#This Row],[1Y Return vs Nifty Z-Score]],Table2[1Y Return vs Nifty Z-Score])</f>
        <v>393</v>
      </c>
      <c r="AT403">
        <f>_xlfn.RANK.AVG(Table2[[#This Row],[6M Return vs Nifty Z-Score]],Table2[6M Return vs Nifty Z-Score])</f>
        <v>379</v>
      </c>
      <c r="AU403">
        <f>_xlfn.RANK.AVG(Table2[[#This Row],[Sharpe Ratio Z-Score]],Table2[Sharpe Ratio Z-Score])</f>
        <v>448</v>
      </c>
      <c r="AV403">
        <f>(Table2[[#This Row],[Rank 1Y]]+Table2[[#This Row],[Rank 6M]]+Table2[[#This Row],[Rank Sharpe]])/3</f>
        <v>406.66666666666669</v>
      </c>
    </row>
    <row r="404" spans="1:48" x14ac:dyDescent="0.3">
      <c r="A404" t="s">
        <v>460</v>
      </c>
      <c r="B404" t="s">
        <v>461</v>
      </c>
      <c r="C404" t="s">
        <v>10393</v>
      </c>
      <c r="D404" t="s">
        <v>462</v>
      </c>
      <c r="E404">
        <v>48750.002860000001</v>
      </c>
      <c r="F404">
        <v>331.55</v>
      </c>
      <c r="G404">
        <v>6.6494265427515797</v>
      </c>
      <c r="H404">
        <f>(Table2[[#This Row],[1Y Return vs Nifty]]-AVERAGE(Table2[1Y Return vs Nifty]))/_xlfn.STDEV.P(Table2[1Y Return vs Nifty])</f>
        <v>-0.2892973581381294</v>
      </c>
      <c r="I404">
        <v>-18.833829561451001</v>
      </c>
      <c r="J404">
        <f>(Table2[[#This Row],[1M Return vs Nifty]]-AVERAGE(Table2[1M Return vs Nifty]))/_xlfn.STDEV.P(Table2[1M Return vs Nifty])</f>
        <v>-1.5133973456512633</v>
      </c>
      <c r="K404">
        <v>7.4655464576723203</v>
      </c>
      <c r="L404">
        <f>(Table2[[#This Row],[6M Return vs Nifty]]-AVERAGE(Table2[6M Return vs Nifty]))/_xlfn.STDEV.P(Table2[6M Return vs Nifty])</f>
        <v>-0.17422787014579583</v>
      </c>
      <c r="M404">
        <v>-5.6195023679638902</v>
      </c>
      <c r="N404">
        <f>(Table2[[#This Row],[1W Return vs Nifty]]-AVERAGE(Table2[1W Return vs Nifty]))/_xlfn.STDEV.P(Table2[1W Return vs Nifty])</f>
        <v>-0.51187036426394905</v>
      </c>
      <c r="O404">
        <v>343.58</v>
      </c>
      <c r="P404">
        <v>347.02140347606201</v>
      </c>
      <c r="Q404">
        <v>306.94367105041698</v>
      </c>
      <c r="R404">
        <v>24.756522529246599</v>
      </c>
      <c r="S404" s="2">
        <f>(Table2[[#This Row],[Close Price]]-Table2[[#This Row],[20D EMA]])/Table2[[#This Row],[20D EMA]]</f>
        <v>-3.5013679492403436E-2</v>
      </c>
      <c r="T404" s="2">
        <f>(Table2[[#This Row],[Close Price]]-Table2[[#This Row],[50D EMA]])/Table2[[#This Row],[50D EMA]]</f>
        <v>-4.4583427192349624E-2</v>
      </c>
      <c r="U404" s="2">
        <f>(Table2[[#This Row],[Close Price]]-Table2[[#This Row],[200D EMA]])/Table2[[#This Row],[200D EMA]]</f>
        <v>8.016561757203107E-2</v>
      </c>
      <c r="V404">
        <v>0.82827072845431804</v>
      </c>
      <c r="W404">
        <v>326</v>
      </c>
      <c r="X404">
        <v>335.85</v>
      </c>
      <c r="Y404">
        <v>326</v>
      </c>
      <c r="Z404">
        <v>335.85</v>
      </c>
      <c r="AA404">
        <v>319.8</v>
      </c>
      <c r="AB404">
        <v>372.25</v>
      </c>
      <c r="AC404" s="2">
        <f>(Table2[[#This Row],[Close Price]]/Table2[[#This Row],[Day Low]])-1</f>
        <v>1.7024539877300571E-2</v>
      </c>
      <c r="AD404" s="2">
        <f>(Table2[[#This Row],[Day High]]/Table2[[#This Row],[Close Price]])-1</f>
        <v>1.2969386216256984E-2</v>
      </c>
      <c r="AE404" s="2">
        <f>(Table2[[#This Row],[Close Price]]/Table2[[#This Row],[Current Week Low]])-1</f>
        <v>1.7024539877300571E-2</v>
      </c>
      <c r="AF404" s="2">
        <f>(Table2[[#This Row],[Current Week High]]/Table2[[#This Row],[Close Price]])-1</f>
        <v>1.2969386216256984E-2</v>
      </c>
      <c r="AG404" s="2">
        <f>(Table2[[#This Row],[Close Price]]/Table2[[#This Row],[Current Month Low]])-1</f>
        <v>3.6741713570981771E-2</v>
      </c>
      <c r="AH404" s="2">
        <f>(Table2[[#This Row],[Current Month High]]/Table2[[#This Row],[Close Price]])-1</f>
        <v>0.12275674860503694</v>
      </c>
      <c r="AI404">
        <v>15.8799577740913</v>
      </c>
      <c r="AJ404">
        <v>72.952529994783504</v>
      </c>
      <c r="AK404" t="str">
        <f>IF(AND(Table2[[#This Row],[20D EMA]]&gt;Table2[[#This Row],[50D EMA]],Table2[[#This Row],[50D EMA]]&gt;Table2[[#This Row],[200D EMA]]),"Uptrend","Downtrend/NoTrend")</f>
        <v>Downtrend/NoTrend</v>
      </c>
      <c r="AL404">
        <v>-0.04</v>
      </c>
      <c r="AM404" t="s">
        <v>10438</v>
      </c>
      <c r="AN404">
        <v>-9.7100000000000009</v>
      </c>
      <c r="AO404" t="s">
        <v>10438</v>
      </c>
      <c r="AP404">
        <v>2.3680770175707001E-2</v>
      </c>
      <c r="AQ404">
        <f>(Table2[[#This Row],[Sharpe Ratio]]-AVERAGE(Table2[Sharpe Ratio]))/_xlfn.STDEV.P(Table2[Sharpe Ratio])</f>
        <v>-0.47216674864006941</v>
      </c>
      <c r="AR4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4">
        <f>_xlfn.RANK.AVG(Table2[[#This Row],[1Y Return vs Nifty Z-Score]],Table2[1Y Return vs Nifty Z-Score])</f>
        <v>391</v>
      </c>
      <c r="AT404">
        <f>_xlfn.RANK.AVG(Table2[[#This Row],[6M Return vs Nifty Z-Score]],Table2[6M Return vs Nifty Z-Score])</f>
        <v>366</v>
      </c>
      <c r="AU404">
        <f>_xlfn.RANK.AVG(Table2[[#This Row],[Sharpe Ratio Z-Score]],Table2[Sharpe Ratio Z-Score])</f>
        <v>463</v>
      </c>
      <c r="AV404">
        <f>(Table2[[#This Row],[Rank 1Y]]+Table2[[#This Row],[Rank 6M]]+Table2[[#This Row],[Rank Sharpe]])/3</f>
        <v>406.66666666666669</v>
      </c>
    </row>
    <row r="405" spans="1:48" x14ac:dyDescent="0.3">
      <c r="A405" t="s">
        <v>1662</v>
      </c>
      <c r="B405" t="s">
        <v>1663</v>
      </c>
      <c r="C405" t="s">
        <v>10395</v>
      </c>
      <c r="D405" t="s">
        <v>51</v>
      </c>
      <c r="E405">
        <v>5352.3421208</v>
      </c>
      <c r="F405">
        <v>60.87</v>
      </c>
      <c r="G405">
        <v>67.731133542491307</v>
      </c>
      <c r="H405">
        <f>(Table2[[#This Row],[1Y Return vs Nifty]]-AVERAGE(Table2[1Y Return vs Nifty]))/_xlfn.STDEV.P(Table2[1Y Return vs Nifty])</f>
        <v>0.70916946887974419</v>
      </c>
      <c r="I405">
        <v>-10.518736949787</v>
      </c>
      <c r="J405">
        <f>(Table2[[#This Row],[1M Return vs Nifty]]-AVERAGE(Table2[1M Return vs Nifty]))/_xlfn.STDEV.P(Table2[1M Return vs Nifty])</f>
        <v>-0.7103507675640397</v>
      </c>
      <c r="K405">
        <v>-20.846103341922099</v>
      </c>
      <c r="L405">
        <f>(Table2[[#This Row],[6M Return vs Nifty]]-AVERAGE(Table2[6M Return vs Nifty]))/_xlfn.STDEV.P(Table2[6M Return vs Nifty])</f>
        <v>-1.0279594359493158</v>
      </c>
      <c r="M405">
        <v>-6.3522767297192999</v>
      </c>
      <c r="N405">
        <f>(Table2[[#This Row],[1W Return vs Nifty]]-AVERAGE(Table2[1W Return vs Nifty]))/_xlfn.STDEV.P(Table2[1W Return vs Nifty])</f>
        <v>-0.65207370674782539</v>
      </c>
      <c r="O405">
        <v>60.9</v>
      </c>
      <c r="P405">
        <v>64.248956176101203</v>
      </c>
      <c r="Q405">
        <v>62.124673437111802</v>
      </c>
      <c r="R405">
        <v>33.366905101451501</v>
      </c>
      <c r="S405" s="2">
        <f>(Table2[[#This Row],[Close Price]]-Table2[[#This Row],[20D EMA]])/Table2[[#This Row],[20D EMA]]</f>
        <v>-4.9261083743844236E-4</v>
      </c>
      <c r="T405" s="2">
        <f>(Table2[[#This Row],[Close Price]]-Table2[[#This Row],[50D EMA]])/Table2[[#This Row],[50D EMA]]</f>
        <v>-5.2591612023077217E-2</v>
      </c>
      <c r="U405" s="2">
        <f>(Table2[[#This Row],[Close Price]]-Table2[[#This Row],[200D EMA]])/Table2[[#This Row],[200D EMA]]</f>
        <v>-2.0196056859468219E-2</v>
      </c>
      <c r="V405">
        <v>1.6127151933099599</v>
      </c>
      <c r="W405">
        <v>62.99</v>
      </c>
      <c r="X405">
        <v>59.61</v>
      </c>
      <c r="Y405">
        <v>61.77</v>
      </c>
      <c r="Z405">
        <v>59.61</v>
      </c>
      <c r="AA405">
        <v>61.77</v>
      </c>
      <c r="AB405">
        <v>55.55</v>
      </c>
      <c r="AC405" s="2">
        <f>(Table2[[#This Row],[Close Price]]/Table2[[#This Row],[Day Low]])-1</f>
        <v>-3.3656135894586492E-2</v>
      </c>
      <c r="AD405" s="2">
        <f>(Table2[[#This Row],[Day High]]/Table2[[#This Row],[Close Price]])-1</f>
        <v>-2.0699852143913233E-2</v>
      </c>
      <c r="AE405" s="2">
        <f>(Table2[[#This Row],[Close Price]]/Table2[[#This Row],[Current Week Low]])-1</f>
        <v>-1.4570179698883079E-2</v>
      </c>
      <c r="AF405" s="2">
        <f>(Table2[[#This Row],[Current Week High]]/Table2[[#This Row],[Close Price]])-1</f>
        <v>-2.0699852143913233E-2</v>
      </c>
      <c r="AG405" s="2">
        <f>(Table2[[#This Row],[Close Price]]/Table2[[#This Row],[Current Month Low]])-1</f>
        <v>-1.4570179698883079E-2</v>
      </c>
      <c r="AH405" s="2">
        <f>(Table2[[#This Row],[Current Month High]]/Table2[[#This Row],[Close Price]])-1</f>
        <v>-8.7399375718744898E-2</v>
      </c>
      <c r="AI405">
        <v>63.676688023656901</v>
      </c>
      <c r="AJ405">
        <v>104.261744966442</v>
      </c>
      <c r="AK405" t="str">
        <f>IF(AND(Table2[[#This Row],[20D EMA]]&gt;Table2[[#This Row],[50D EMA]],Table2[[#This Row],[50D EMA]]&gt;Table2[[#This Row],[200D EMA]]),"Uptrend","Downtrend/NoTrend")</f>
        <v>Downtrend/NoTrend</v>
      </c>
      <c r="AL405">
        <v>-0.21</v>
      </c>
      <c r="AM405" t="s">
        <v>10438</v>
      </c>
      <c r="AN405">
        <v>-0.62</v>
      </c>
      <c r="AO405" t="s">
        <v>10438</v>
      </c>
      <c r="AP405">
        <v>3.7546431061627E-2</v>
      </c>
      <c r="AQ405">
        <f>(Table2[[#This Row],[Sharpe Ratio]]-AVERAGE(Table2[Sharpe Ratio]))/_xlfn.STDEV.P(Table2[Sharpe Ratio])</f>
        <v>-0.31166065027868034</v>
      </c>
      <c r="AR4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5">
        <f>_xlfn.RANK.AVG(Table2[[#This Row],[1Y Return vs Nifty Z-Score]],Table2[1Y Return vs Nifty Z-Score])</f>
        <v>135</v>
      </c>
      <c r="AT405">
        <f>_xlfn.RANK.AVG(Table2[[#This Row],[6M Return vs Nifty Z-Score]],Table2[6M Return vs Nifty Z-Score])</f>
        <v>669</v>
      </c>
      <c r="AU405">
        <f>_xlfn.RANK.AVG(Table2[[#This Row],[Sharpe Ratio Z-Score]],Table2[Sharpe Ratio Z-Score])</f>
        <v>416</v>
      </c>
      <c r="AV405">
        <f>(Table2[[#This Row],[Rank 1Y]]+Table2[[#This Row],[Rank 6M]]+Table2[[#This Row],[Rank Sharpe]])/3</f>
        <v>406.66666666666669</v>
      </c>
    </row>
    <row r="406" spans="1:48" x14ac:dyDescent="0.3">
      <c r="A406" t="s">
        <v>1184</v>
      </c>
      <c r="B406" t="s">
        <v>1185</v>
      </c>
      <c r="C406" t="s">
        <v>10406</v>
      </c>
      <c r="D406" t="s">
        <v>125</v>
      </c>
      <c r="E406">
        <v>10515.12305505</v>
      </c>
      <c r="F406">
        <v>351.65</v>
      </c>
      <c r="G406">
        <v>-28.945782523562102</v>
      </c>
      <c r="H406">
        <f>(Table2[[#This Row],[1Y Return vs Nifty]]-AVERAGE(Table2[1Y Return vs Nifty]))/_xlfn.STDEV.P(Table2[1Y Return vs Nifty])</f>
        <v>-0.87115135664592336</v>
      </c>
      <c r="I406">
        <v>-1.9393000021818301</v>
      </c>
      <c r="J406">
        <f>(Table2[[#This Row],[1M Return vs Nifty]]-AVERAGE(Table2[1M Return vs Nifty]))/_xlfn.STDEV.P(Table2[1M Return vs Nifty])</f>
        <v>0.11822538960646652</v>
      </c>
      <c r="K406">
        <v>-4.5174017576229497</v>
      </c>
      <c r="L406">
        <f>(Table2[[#This Row],[6M Return vs Nifty]]-AVERAGE(Table2[6M Return vs Nifty]))/_xlfn.STDEV.P(Table2[6M Return vs Nifty])</f>
        <v>-0.53557103506912995</v>
      </c>
      <c r="M406">
        <v>-6.2070915206791204</v>
      </c>
      <c r="N406">
        <f>(Table2[[#This Row],[1W Return vs Nifty]]-AVERAGE(Table2[1W Return vs Nifty]))/_xlfn.STDEV.P(Table2[1W Return vs Nifty])</f>
        <v>-0.62429509896753865</v>
      </c>
      <c r="O406">
        <v>349.09</v>
      </c>
      <c r="P406">
        <v>352.628909785627</v>
      </c>
      <c r="Q406">
        <v>340.73012693750701</v>
      </c>
      <c r="R406">
        <v>44.653391459952303</v>
      </c>
      <c r="S406" s="2">
        <f>(Table2[[#This Row],[Close Price]]-Table2[[#This Row],[20D EMA]])/Table2[[#This Row],[20D EMA]]</f>
        <v>7.3333524306052949E-3</v>
      </c>
      <c r="T406" s="2">
        <f>(Table2[[#This Row],[Close Price]]-Table2[[#This Row],[50D EMA]])/Table2[[#This Row],[50D EMA]]</f>
        <v>-2.7760338374472225E-3</v>
      </c>
      <c r="U406" s="2">
        <f>(Table2[[#This Row],[Close Price]]-Table2[[#This Row],[200D EMA]])/Table2[[#This Row],[200D EMA]]</f>
        <v>3.2048451836769257E-2</v>
      </c>
      <c r="V406">
        <v>0.94025569319525104</v>
      </c>
      <c r="W406">
        <v>343.25</v>
      </c>
      <c r="X406">
        <v>356.85</v>
      </c>
      <c r="Y406">
        <v>343.25</v>
      </c>
      <c r="Z406">
        <v>356.85</v>
      </c>
      <c r="AA406">
        <v>326.95</v>
      </c>
      <c r="AB406">
        <v>371.7</v>
      </c>
      <c r="AC406" s="2">
        <f>(Table2[[#This Row],[Close Price]]/Table2[[#This Row],[Day Low]])-1</f>
        <v>2.4471959213401284E-2</v>
      </c>
      <c r="AD406" s="2">
        <f>(Table2[[#This Row],[Day High]]/Table2[[#This Row],[Close Price]])-1</f>
        <v>1.4787430683918856E-2</v>
      </c>
      <c r="AE406" s="2">
        <f>(Table2[[#This Row],[Close Price]]/Table2[[#This Row],[Current Week Low]])-1</f>
        <v>2.4471959213401284E-2</v>
      </c>
      <c r="AF406" s="2">
        <f>(Table2[[#This Row],[Current Week High]]/Table2[[#This Row],[Close Price]])-1</f>
        <v>1.4787430683918856E-2</v>
      </c>
      <c r="AG406" s="2">
        <f>(Table2[[#This Row],[Close Price]]/Table2[[#This Row],[Current Month Low]])-1</f>
        <v>7.5546719681908625E-2</v>
      </c>
      <c r="AH406" s="2">
        <f>(Table2[[#This Row],[Current Month High]]/Table2[[#This Row],[Close Price]])-1</f>
        <v>5.7016920233186497E-2</v>
      </c>
      <c r="AI406">
        <v>21.655054741930901</v>
      </c>
      <c r="AJ406">
        <v>39.102056962025301</v>
      </c>
      <c r="AK406" t="str">
        <f>IF(AND(Table2[[#This Row],[20D EMA]]&gt;Table2[[#This Row],[50D EMA]],Table2[[#This Row],[50D EMA]]&gt;Table2[[#This Row],[200D EMA]]),"Uptrend","Downtrend/NoTrend")</f>
        <v>Downtrend/NoTrend</v>
      </c>
      <c r="AL406">
        <v>-0.1</v>
      </c>
      <c r="AM406" t="s">
        <v>10438</v>
      </c>
      <c r="AN406">
        <v>3.41</v>
      </c>
      <c r="AO406" t="s">
        <v>10439</v>
      </c>
      <c r="AP406">
        <v>0.16344788384299999</v>
      </c>
      <c r="AQ406">
        <f>(Table2[[#This Row],[Sharpe Ratio]]-AVERAGE(Table2[Sharpe Ratio]))/_xlfn.STDEV.P(Table2[Sharpe Ratio])</f>
        <v>1.1457492150158886</v>
      </c>
      <c r="AR4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6">
        <f>_xlfn.RANK.AVG(Table2[[#This Row],[1Y Return vs Nifty Z-Score]],Table2[1Y Return vs Nifty Z-Score])</f>
        <v>625</v>
      </c>
      <c r="AT406">
        <f>_xlfn.RANK.AVG(Table2[[#This Row],[6M Return vs Nifty Z-Score]],Table2[6M Return vs Nifty Z-Score])</f>
        <v>503</v>
      </c>
      <c r="AU406">
        <f>_xlfn.RANK.AVG(Table2[[#This Row],[Sharpe Ratio Z-Score]],Table2[Sharpe Ratio Z-Score])</f>
        <v>94</v>
      </c>
      <c r="AV406">
        <f>(Table2[[#This Row],[Rank 1Y]]+Table2[[#This Row],[Rank 6M]]+Table2[[#This Row],[Rank Sharpe]])/3</f>
        <v>407.33333333333331</v>
      </c>
    </row>
    <row r="407" spans="1:48" x14ac:dyDescent="0.3">
      <c r="A407" t="s">
        <v>1966</v>
      </c>
      <c r="B407" t="s">
        <v>1967</v>
      </c>
      <c r="C407" t="s">
        <v>10403</v>
      </c>
      <c r="D407" t="s">
        <v>125</v>
      </c>
      <c r="E407">
        <v>3600.3574933800001</v>
      </c>
      <c r="F407">
        <v>669.5</v>
      </c>
      <c r="G407">
        <v>24.783869074784398</v>
      </c>
      <c r="H407">
        <f>(Table2[[#This Row],[1Y Return vs Nifty]]-AVERAGE(Table2[1Y Return vs Nifty]))/_xlfn.STDEV.P(Table2[1Y Return vs Nifty])</f>
        <v>7.1357342568479695E-3</v>
      </c>
      <c r="I407">
        <v>-10.376923735088701</v>
      </c>
      <c r="J407">
        <f>(Table2[[#This Row],[1M Return vs Nifty]]-AVERAGE(Table2[1M Return vs Nifty]))/_xlfn.STDEV.P(Table2[1M Return vs Nifty])</f>
        <v>-0.69665487479295152</v>
      </c>
      <c r="K407">
        <v>-11.7725022228099</v>
      </c>
      <c r="L407">
        <f>(Table2[[#This Row],[6M Return vs Nifty]]-AVERAGE(Table2[6M Return vs Nifty]))/_xlfn.STDEV.P(Table2[6M Return vs Nifty])</f>
        <v>-0.75434699210624445</v>
      </c>
      <c r="M407">
        <v>1.4384378912507201</v>
      </c>
      <c r="N407">
        <f>(Table2[[#This Row],[1W Return vs Nifty]]-AVERAGE(Table2[1W Return vs Nifty]))/_xlfn.STDEV.P(Table2[1W Return vs Nifty])</f>
        <v>0.83854098613166206</v>
      </c>
      <c r="O407">
        <v>664.32</v>
      </c>
      <c r="P407">
        <v>678.87929052863205</v>
      </c>
      <c r="Q407">
        <v>636.32282224664095</v>
      </c>
      <c r="R407">
        <v>58.2418441935448</v>
      </c>
      <c r="S407" s="2">
        <f>(Table2[[#This Row],[Close Price]]-Table2[[#This Row],[20D EMA]])/Table2[[#This Row],[20D EMA]]</f>
        <v>7.7974470134874003E-3</v>
      </c>
      <c r="T407" s="2">
        <f>(Table2[[#This Row],[Close Price]]-Table2[[#This Row],[50D EMA]])/Table2[[#This Row],[50D EMA]]</f>
        <v>-1.3815844229581015E-2</v>
      </c>
      <c r="U407" s="2">
        <f>(Table2[[#This Row],[Close Price]]-Table2[[#This Row],[200D EMA]])/Table2[[#This Row],[200D EMA]]</f>
        <v>5.2138909046545966E-2</v>
      </c>
      <c r="V407">
        <v>0.87368452793330997</v>
      </c>
      <c r="W407">
        <v>685</v>
      </c>
      <c r="X407">
        <v>661.8</v>
      </c>
      <c r="Y407">
        <v>675</v>
      </c>
      <c r="Z407">
        <v>661.8</v>
      </c>
      <c r="AA407">
        <v>675</v>
      </c>
      <c r="AB407">
        <v>618</v>
      </c>
      <c r="AC407" s="2">
        <f>(Table2[[#This Row],[Close Price]]/Table2[[#This Row],[Day Low]])-1</f>
        <v>-2.2627737226277422E-2</v>
      </c>
      <c r="AD407" s="2">
        <f>(Table2[[#This Row],[Day High]]/Table2[[#This Row],[Close Price]])-1</f>
        <v>-1.1501120238984419E-2</v>
      </c>
      <c r="AE407" s="2">
        <f>(Table2[[#This Row],[Close Price]]/Table2[[#This Row],[Current Week Low]])-1</f>
        <v>-8.1481481481481266E-3</v>
      </c>
      <c r="AF407" s="2">
        <f>(Table2[[#This Row],[Current Week High]]/Table2[[#This Row],[Close Price]])-1</f>
        <v>-1.1501120238984419E-2</v>
      </c>
      <c r="AG407" s="2">
        <f>(Table2[[#This Row],[Close Price]]/Table2[[#This Row],[Current Month Low]])-1</f>
        <v>-8.1481481481481266E-3</v>
      </c>
      <c r="AH407" s="2">
        <f>(Table2[[#This Row],[Current Month High]]/Table2[[#This Row],[Close Price]])-1</f>
        <v>-7.6923076923076872E-2</v>
      </c>
      <c r="AI407">
        <v>31.4413741598207</v>
      </c>
      <c r="AJ407">
        <v>72.997416020671807</v>
      </c>
      <c r="AK407" t="str">
        <f>IF(AND(Table2[[#This Row],[20D EMA]]&gt;Table2[[#This Row],[50D EMA]],Table2[[#This Row],[50D EMA]]&gt;Table2[[#This Row],[200D EMA]]),"Uptrend","Downtrend/NoTrend")</f>
        <v>Downtrend/NoTrend</v>
      </c>
      <c r="AL407">
        <v>-0.05</v>
      </c>
      <c r="AM407" t="s">
        <v>10438</v>
      </c>
      <c r="AN407">
        <v>3.53</v>
      </c>
      <c r="AO407" t="s">
        <v>10439</v>
      </c>
      <c r="AP407">
        <v>6.5924290244472994E-2</v>
      </c>
      <c r="AQ407">
        <f>(Table2[[#This Row],[Sharpe Ratio]]-AVERAGE(Table2[Sharpe Ratio]))/_xlfn.STDEV.P(Table2[Sharpe Ratio])</f>
        <v>1.6835733324120524E-2</v>
      </c>
      <c r="AR4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7">
        <f>_xlfn.RANK.AVG(Table2[[#This Row],[1Y Return vs Nifty Z-Score]],Table2[1Y Return vs Nifty Z-Score])</f>
        <v>296</v>
      </c>
      <c r="AT407">
        <f>_xlfn.RANK.AVG(Table2[[#This Row],[6M Return vs Nifty Z-Score]],Table2[6M Return vs Nifty Z-Score])</f>
        <v>580</v>
      </c>
      <c r="AU407">
        <f>_xlfn.RANK.AVG(Table2[[#This Row],[Sharpe Ratio Z-Score]],Table2[Sharpe Ratio Z-Score])</f>
        <v>346</v>
      </c>
      <c r="AV407">
        <f>(Table2[[#This Row],[Rank 1Y]]+Table2[[#This Row],[Rank 6M]]+Table2[[#This Row],[Rank Sharpe]])/3</f>
        <v>407.33333333333331</v>
      </c>
    </row>
    <row r="408" spans="1:48" x14ac:dyDescent="0.3">
      <c r="A408" t="s">
        <v>44</v>
      </c>
      <c r="B408" t="s">
        <v>45</v>
      </c>
      <c r="C408" t="s">
        <v>10398</v>
      </c>
      <c r="D408" t="s">
        <v>46</v>
      </c>
      <c r="E408">
        <v>521659.31511099997</v>
      </c>
      <c r="F408">
        <v>3787.7</v>
      </c>
      <c r="G408">
        <v>-1.34479026541872</v>
      </c>
      <c r="H408">
        <f>(Table2[[#This Row],[1Y Return vs Nifty]]-AVERAGE(Table2[1Y Return vs Nifty]))/_xlfn.STDEV.P(Table2[1Y Return vs Nifty])</f>
        <v>-0.41997413000668188</v>
      </c>
      <c r="I408">
        <v>0.84828055449364803</v>
      </c>
      <c r="J408">
        <f>(Table2[[#This Row],[1M Return vs Nifty]]-AVERAGE(Table2[1M Return vs Nifty]))/_xlfn.STDEV.P(Table2[1M Return vs Nifty])</f>
        <v>0.38744151644077063</v>
      </c>
      <c r="K408">
        <v>-14.1842576242907</v>
      </c>
      <c r="L408">
        <f>(Table2[[#This Row],[6M Return vs Nifty]]-AVERAGE(Table2[6M Return vs Nifty]))/_xlfn.STDEV.P(Table2[6M Return vs Nifty])</f>
        <v>-0.82707294519679164</v>
      </c>
      <c r="M408">
        <v>2.6176949580374398</v>
      </c>
      <c r="N408">
        <f>(Table2[[#This Row],[1W Return vs Nifty]]-AVERAGE(Table2[1W Return vs Nifty]))/_xlfn.STDEV.P(Table2[1W Return vs Nifty])</f>
        <v>1.0641708539877877</v>
      </c>
      <c r="O408">
        <v>3670.2</v>
      </c>
      <c r="P408">
        <v>3641.0370373928399</v>
      </c>
      <c r="Q408">
        <v>3464.8975583697802</v>
      </c>
      <c r="R408">
        <v>70.754950798102598</v>
      </c>
      <c r="S408" s="2">
        <f>(Table2[[#This Row],[Close Price]]-Table2[[#This Row],[20D EMA]])/Table2[[#This Row],[20D EMA]]</f>
        <v>3.2014604108767913E-2</v>
      </c>
      <c r="T408" s="2">
        <f>(Table2[[#This Row],[Close Price]]-Table2[[#This Row],[50D EMA]])/Table2[[#This Row],[50D EMA]]</f>
        <v>4.0280546751092029E-2</v>
      </c>
      <c r="U408" s="2">
        <f>(Table2[[#This Row],[Close Price]]-Table2[[#This Row],[200D EMA]])/Table2[[#This Row],[200D EMA]]</f>
        <v>9.3163632168708849E-2</v>
      </c>
      <c r="V408">
        <v>0.88001741267533595</v>
      </c>
      <c r="W408">
        <v>3749</v>
      </c>
      <c r="X408">
        <v>3838.8</v>
      </c>
      <c r="Y408">
        <v>3749</v>
      </c>
      <c r="Z408">
        <v>3838.8</v>
      </c>
      <c r="AA408">
        <v>3516.4</v>
      </c>
      <c r="AB408">
        <v>3838.8</v>
      </c>
      <c r="AC408" s="2">
        <f>(Table2[[#This Row],[Close Price]]/Table2[[#This Row],[Day Low]])-1</f>
        <v>1.0322752734062357E-2</v>
      </c>
      <c r="AD408" s="2">
        <f>(Table2[[#This Row],[Day High]]/Table2[[#This Row],[Close Price]])-1</f>
        <v>1.3491036776935861E-2</v>
      </c>
      <c r="AE408" s="2">
        <f>(Table2[[#This Row],[Close Price]]/Table2[[#This Row],[Current Week Low]])-1</f>
        <v>1.0322752734062357E-2</v>
      </c>
      <c r="AF408" s="2">
        <f>(Table2[[#This Row],[Current Week High]]/Table2[[#This Row],[Close Price]])-1</f>
        <v>1.3491036776935861E-2</v>
      </c>
      <c r="AG408" s="2">
        <f>(Table2[[#This Row],[Close Price]]/Table2[[#This Row],[Current Month Low]])-1</f>
        <v>7.7152769878284566E-2</v>
      </c>
      <c r="AH408" s="2">
        <f>(Table2[[#This Row],[Current Month High]]/Table2[[#This Row],[Close Price]])-1</f>
        <v>1.3491036776935861E-2</v>
      </c>
      <c r="AI408">
        <v>3.4902447395517</v>
      </c>
      <c r="AJ408">
        <v>32.615583915410497</v>
      </c>
      <c r="AK408" t="str">
        <f>IF(AND(Table2[[#This Row],[20D EMA]]&gt;Table2[[#This Row],[50D EMA]],Table2[[#This Row],[50D EMA]]&gt;Table2[[#This Row],[200D EMA]]),"Uptrend","Downtrend/NoTrend")</f>
        <v>Uptrend</v>
      </c>
      <c r="AL408">
        <v>0.01</v>
      </c>
      <c r="AM408" t="s">
        <v>10439</v>
      </c>
      <c r="AN408">
        <v>4.51</v>
      </c>
      <c r="AO408" t="s">
        <v>10439</v>
      </c>
      <c r="AP408">
        <v>0.12662682484005</v>
      </c>
      <c r="AQ408">
        <f>(Table2[[#This Row],[Sharpe Ratio]]-AVERAGE(Table2[Sharpe Ratio]))/_xlfn.STDEV.P(Table2[Sharpe Ratio])</f>
        <v>0.71951605045758271</v>
      </c>
      <c r="AR4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0.92408134568266742</v>
      </c>
      <c r="AS408">
        <f>_xlfn.RANK.AVG(Table2[[#This Row],[1Y Return vs Nifty Z-Score]],Table2[1Y Return vs Nifty Z-Score])</f>
        <v>445</v>
      </c>
      <c r="AT408">
        <f>_xlfn.RANK.AVG(Table2[[#This Row],[6M Return vs Nifty Z-Score]],Table2[6M Return vs Nifty Z-Score])</f>
        <v>610</v>
      </c>
      <c r="AU408">
        <f>_xlfn.RANK.AVG(Table2[[#This Row],[Sharpe Ratio Z-Score]],Table2[Sharpe Ratio Z-Score])</f>
        <v>168</v>
      </c>
      <c r="AV408">
        <f>(Table2[[#This Row],[Rank 1Y]]+Table2[[#This Row],[Rank 6M]]+Table2[[#This Row],[Rank Sharpe]])/3</f>
        <v>407.66666666666669</v>
      </c>
    </row>
    <row r="409" spans="1:48" x14ac:dyDescent="0.3">
      <c r="A409" t="s">
        <v>302</v>
      </c>
      <c r="B409" t="s">
        <v>303</v>
      </c>
      <c r="C409" t="s">
        <v>10395</v>
      </c>
      <c r="D409" t="s">
        <v>218</v>
      </c>
      <c r="E409">
        <v>93527.629007299998</v>
      </c>
      <c r="F409">
        <v>4412.8</v>
      </c>
      <c r="G409">
        <v>33.362709162776703</v>
      </c>
      <c r="H409">
        <f>(Table2[[#This Row],[1Y Return vs Nifty]]-AVERAGE(Table2[1Y Return vs Nifty]))/_xlfn.STDEV.P(Table2[1Y Return vs Nifty])</f>
        <v>0.14736899987576577</v>
      </c>
      <c r="I409">
        <v>-5.4164233187241004</v>
      </c>
      <c r="J409">
        <f>(Table2[[#This Row],[1M Return vs Nifty]]-AVERAGE(Table2[1M Return vs Nifty]))/_xlfn.STDEV.P(Table2[1M Return vs Nifty])</f>
        <v>-0.21758469830760904</v>
      </c>
      <c r="K409">
        <v>-1.5928413615444701</v>
      </c>
      <c r="L409">
        <f>(Table2[[#This Row],[6M Return vs Nifty]]-AVERAGE(Table2[6M Return vs Nifty]))/_xlfn.STDEV.P(Table2[6M Return vs Nifty])</f>
        <v>-0.44738156028031673</v>
      </c>
      <c r="M409">
        <v>-3.6460612109575901</v>
      </c>
      <c r="N409">
        <f>(Table2[[#This Row],[1W Return vs Nifty]]-AVERAGE(Table2[1W Return vs Nifty]))/_xlfn.STDEV.P(Table2[1W Return vs Nifty])</f>
        <v>-0.13428749449116001</v>
      </c>
      <c r="O409">
        <v>4392.67</v>
      </c>
      <c r="P409">
        <v>4285.6402473579101</v>
      </c>
      <c r="Q409">
        <v>3790.7963597489502</v>
      </c>
      <c r="R409">
        <v>42.347306015894901</v>
      </c>
      <c r="S409" s="2">
        <f>(Table2[[#This Row],[Close Price]]-Table2[[#This Row],[20D EMA]])/Table2[[#This Row],[20D EMA]]</f>
        <v>4.5826342520608439E-3</v>
      </c>
      <c r="T409" s="2">
        <f>(Table2[[#This Row],[Close Price]]-Table2[[#This Row],[50D EMA]])/Table2[[#This Row],[50D EMA]]</f>
        <v>2.9671121536737451E-2</v>
      </c>
      <c r="U409" s="2">
        <f>(Table2[[#This Row],[Close Price]]-Table2[[#This Row],[200D EMA]])/Table2[[#This Row],[200D EMA]]</f>
        <v>0.16408257822961583</v>
      </c>
      <c r="V409">
        <v>0.68188800193865595</v>
      </c>
      <c r="W409">
        <v>4330</v>
      </c>
      <c r="X409">
        <v>4433</v>
      </c>
      <c r="Y409">
        <v>4330</v>
      </c>
      <c r="Z409">
        <v>4433</v>
      </c>
      <c r="AA409">
        <v>4299.8999999999996</v>
      </c>
      <c r="AB409">
        <v>4546.2</v>
      </c>
      <c r="AC409" s="2">
        <f>(Table2[[#This Row],[Close Price]]/Table2[[#This Row],[Day Low]])-1</f>
        <v>1.9122401847575077E-2</v>
      </c>
      <c r="AD409" s="2">
        <f>(Table2[[#This Row],[Day High]]/Table2[[#This Row],[Close Price]])-1</f>
        <v>4.5775924583031369E-3</v>
      </c>
      <c r="AE409" s="2">
        <f>(Table2[[#This Row],[Close Price]]/Table2[[#This Row],[Current Week Low]])-1</f>
        <v>1.9122401847575077E-2</v>
      </c>
      <c r="AF409" s="2">
        <f>(Table2[[#This Row],[Current Week High]]/Table2[[#This Row],[Close Price]])-1</f>
        <v>4.5775924583031369E-3</v>
      </c>
      <c r="AG409" s="2">
        <f>(Table2[[#This Row],[Close Price]]/Table2[[#This Row],[Current Month Low]])-1</f>
        <v>2.6256424568013248E-2</v>
      </c>
      <c r="AH409" s="2">
        <f>(Table2[[#This Row],[Current Month High]]/Table2[[#This Row],[Close Price]])-1</f>
        <v>3.0230239303843387E-2</v>
      </c>
      <c r="AI409">
        <v>3.0230239303843298</v>
      </c>
      <c r="AJ409">
        <v>72.196749458568206</v>
      </c>
      <c r="AK409" t="str">
        <f>IF(AND(Table2[[#This Row],[20D EMA]]&gt;Table2[[#This Row],[50D EMA]],Table2[[#This Row],[50D EMA]]&gt;Table2[[#This Row],[200D EMA]]),"Uptrend","Downtrend/NoTrend")</f>
        <v>Uptrend</v>
      </c>
      <c r="AL409">
        <v>0</v>
      </c>
      <c r="AM409" t="s">
        <v>10440</v>
      </c>
      <c r="AN409">
        <v>-2.25</v>
      </c>
      <c r="AO409" t="s">
        <v>10438</v>
      </c>
      <c r="AP409">
        <v>1.4349171561771E-2</v>
      </c>
      <c r="AQ409">
        <f>(Table2[[#This Row],[Sharpe Ratio]]-AVERAGE(Table2[Sharpe Ratio]))/_xlfn.STDEV.P(Table2[Sharpe Ratio])</f>
        <v>-0.58018745514085701</v>
      </c>
      <c r="AR4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-1.2320722083441771</v>
      </c>
      <c r="AS409">
        <f>_xlfn.RANK.AVG(Table2[[#This Row],[1Y Return vs Nifty Z-Score]],Table2[1Y Return vs Nifty Z-Score])</f>
        <v>260</v>
      </c>
      <c r="AT409">
        <f>_xlfn.RANK.AVG(Table2[[#This Row],[6M Return vs Nifty Z-Score]],Table2[6M Return vs Nifty Z-Score])</f>
        <v>473</v>
      </c>
      <c r="AU409">
        <f>_xlfn.RANK.AVG(Table2[[#This Row],[Sharpe Ratio Z-Score]],Table2[Sharpe Ratio Z-Score])</f>
        <v>490</v>
      </c>
      <c r="AV409">
        <f>(Table2[[#This Row],[Rank 1Y]]+Table2[[#This Row],[Rank 6M]]+Table2[[#This Row],[Rank Sharpe]])/3</f>
        <v>407.66666666666669</v>
      </c>
    </row>
    <row r="410" spans="1:48" x14ac:dyDescent="0.3">
      <c r="A410" t="s">
        <v>1407</v>
      </c>
      <c r="B410" t="s">
        <v>1408</v>
      </c>
      <c r="C410" t="s">
        <v>10410</v>
      </c>
      <c r="D410" t="s">
        <v>1409</v>
      </c>
      <c r="E410">
        <v>7934.3064023999996</v>
      </c>
      <c r="F410">
        <v>1049.5999999999999</v>
      </c>
      <c r="G410">
        <v>-8.1565657732572401</v>
      </c>
      <c r="H410">
        <f>(Table2[[#This Row],[1Y Return vs Nifty]]-AVERAGE(Table2[1Y Return vs Nifty]))/_xlfn.STDEV.P(Table2[1Y Return vs Nifty])</f>
        <v>-0.53132222768997961</v>
      </c>
      <c r="I410">
        <v>3.8165999550766201</v>
      </c>
      <c r="J410">
        <f>(Table2[[#This Row],[1M Return vs Nifty]]-AVERAGE(Table2[1M Return vs Nifty]))/_xlfn.STDEV.P(Table2[1M Return vs Nifty])</f>
        <v>0.67411285597153414</v>
      </c>
      <c r="K410">
        <v>38.407818535639798</v>
      </c>
      <c r="L410">
        <f>(Table2[[#This Row],[6M Return vs Nifty]]-AVERAGE(Table2[6M Return vs Nifty]))/_xlfn.STDEV.P(Table2[6M Return vs Nifty])</f>
        <v>0.75882953122896069</v>
      </c>
      <c r="M410">
        <v>-5.5709735603229102</v>
      </c>
      <c r="N410">
        <f>(Table2[[#This Row],[1W Return vs Nifty]]-AVERAGE(Table2[1W Return vs Nifty]))/_xlfn.STDEV.P(Table2[1W Return vs Nifty])</f>
        <v>-0.50258523995675675</v>
      </c>
      <c r="O410">
        <v>999.68</v>
      </c>
      <c r="P410">
        <v>947.73402270372799</v>
      </c>
      <c r="Q410">
        <v>835.32534365217305</v>
      </c>
      <c r="R410">
        <v>60.051365801802703</v>
      </c>
      <c r="S410" s="2">
        <f>(Table2[[#This Row],[Close Price]]-Table2[[#This Row],[20D EMA]])/Table2[[#This Row],[20D EMA]]</f>
        <v>4.9935979513444265E-2</v>
      </c>
      <c r="T410" s="2">
        <f>(Table2[[#This Row],[Close Price]]-Table2[[#This Row],[50D EMA]])/Table2[[#This Row],[50D EMA]]</f>
        <v>0.1074837189084604</v>
      </c>
      <c r="U410" s="2">
        <f>(Table2[[#This Row],[Close Price]]-Table2[[#This Row],[200D EMA]])/Table2[[#This Row],[200D EMA]]</f>
        <v>0.25651640762027472</v>
      </c>
      <c r="V410">
        <v>2.2672112418758101</v>
      </c>
      <c r="W410">
        <v>1033.5</v>
      </c>
      <c r="X410">
        <v>1057.9000000000001</v>
      </c>
      <c r="Y410">
        <v>1033.5</v>
      </c>
      <c r="Z410">
        <v>1057.9000000000001</v>
      </c>
      <c r="AA410">
        <v>911.1</v>
      </c>
      <c r="AB410">
        <v>1117</v>
      </c>
      <c r="AC410" s="2">
        <f>(Table2[[#This Row],[Close Price]]/Table2[[#This Row],[Day Low]])-1</f>
        <v>1.5578132559264546E-2</v>
      </c>
      <c r="AD410" s="2">
        <f>(Table2[[#This Row],[Day High]]/Table2[[#This Row],[Close Price]])-1</f>
        <v>7.9077743902440378E-3</v>
      </c>
      <c r="AE410" s="2">
        <f>(Table2[[#This Row],[Close Price]]/Table2[[#This Row],[Current Week Low]])-1</f>
        <v>1.5578132559264546E-2</v>
      </c>
      <c r="AF410" s="2">
        <f>(Table2[[#This Row],[Current Week High]]/Table2[[#This Row],[Close Price]])-1</f>
        <v>7.9077743902440378E-3</v>
      </c>
      <c r="AG410" s="2">
        <f>(Table2[[#This Row],[Close Price]]/Table2[[#This Row],[Current Month Low]])-1</f>
        <v>0.15201404895181625</v>
      </c>
      <c r="AH410" s="2">
        <f>(Table2[[#This Row],[Current Month High]]/Table2[[#This Row],[Close Price]])-1</f>
        <v>6.4214939024390238E-2</v>
      </c>
      <c r="AI410">
        <v>6.4214939024390203</v>
      </c>
      <c r="AJ410">
        <v>77.447168216398893</v>
      </c>
      <c r="AK410" t="str">
        <f>IF(AND(Table2[[#This Row],[20D EMA]]&gt;Table2[[#This Row],[50D EMA]],Table2[[#This Row],[50D EMA]]&gt;Table2[[#This Row],[200D EMA]]),"Uptrend","Downtrend/NoTrend")</f>
        <v>Uptrend</v>
      </c>
      <c r="AL410">
        <v>0.04</v>
      </c>
      <c r="AM410" t="s">
        <v>10439</v>
      </c>
      <c r="AN410">
        <v>11.18</v>
      </c>
      <c r="AO410" t="s">
        <v>10439</v>
      </c>
      <c r="AP410">
        <v>-7.219559450976E-3</v>
      </c>
      <c r="AQ410">
        <f>(Table2[[#This Row],[Sharpe Ratio]]-AVERAGE(Table2[Sharpe Ratio]))/_xlfn.STDEV.P(Table2[Sharpe Ratio])</f>
        <v>-0.82986274216433675</v>
      </c>
      <c r="AR4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-0.43082782261057828</v>
      </c>
      <c r="AS410">
        <f>_xlfn.RANK.AVG(Table2[[#This Row],[1Y Return vs Nifty Z-Score]],Table2[1Y Return vs Nifty Z-Score])</f>
        <v>489</v>
      </c>
      <c r="AT410">
        <f>_xlfn.RANK.AVG(Table2[[#This Row],[6M Return vs Nifty Z-Score]],Table2[6M Return vs Nifty Z-Score])</f>
        <v>133</v>
      </c>
      <c r="AU410">
        <f>_xlfn.RANK.AVG(Table2[[#This Row],[Sharpe Ratio Z-Score]],Table2[Sharpe Ratio Z-Score])</f>
        <v>601</v>
      </c>
      <c r="AV410">
        <f>(Table2[[#This Row],[Rank 1Y]]+Table2[[#This Row],[Rank 6M]]+Table2[[#This Row],[Rank Sharpe]])/3</f>
        <v>407.66666666666669</v>
      </c>
    </row>
    <row r="411" spans="1:48" x14ac:dyDescent="0.3">
      <c r="A411" t="s">
        <v>1432</v>
      </c>
      <c r="B411" t="s">
        <v>1433</v>
      </c>
      <c r="C411" t="s">
        <v>605</v>
      </c>
      <c r="D411" t="s">
        <v>605</v>
      </c>
      <c r="E411">
        <v>7742.9344222999998</v>
      </c>
      <c r="F411">
        <v>382.85</v>
      </c>
      <c r="G411">
        <v>32.189068277765998</v>
      </c>
      <c r="H411">
        <f>(Table2[[#This Row],[1Y Return vs Nifty]]-AVERAGE(Table2[1Y Return vs Nifty]))/_xlfn.STDEV.P(Table2[1Y Return vs Nifty])</f>
        <v>0.12818418091646455</v>
      </c>
      <c r="I411">
        <v>-9.2114618813486508</v>
      </c>
      <c r="J411">
        <f>(Table2[[#This Row],[1M Return vs Nifty]]-AVERAGE(Table2[1M Return vs Nifty]))/_xlfn.STDEV.P(Table2[1M Return vs Nifty])</f>
        <v>-0.58409808231366189</v>
      </c>
      <c r="K411">
        <v>-7.0412176946039899</v>
      </c>
      <c r="L411">
        <f>(Table2[[#This Row],[6M Return vs Nifty]]-AVERAGE(Table2[6M Return vs Nifty]))/_xlfn.STDEV.P(Table2[6M Return vs Nifty])</f>
        <v>-0.61167614893323152</v>
      </c>
      <c r="M411">
        <v>-7.6181957460956804</v>
      </c>
      <c r="N411">
        <f>(Table2[[#This Row],[1W Return vs Nifty]]-AVERAGE(Table2[1W Return vs Nifty]))/_xlfn.STDEV.P(Table2[1W Return vs Nifty])</f>
        <v>-0.89428479746433176</v>
      </c>
      <c r="O411">
        <v>402.62</v>
      </c>
      <c r="P411">
        <v>398.53266286442101</v>
      </c>
      <c r="Q411">
        <v>352.49971983169002</v>
      </c>
      <c r="R411">
        <v>35.546893067664101</v>
      </c>
      <c r="S411" s="2">
        <f>(Table2[[#This Row],[Close Price]]-Table2[[#This Row],[20D EMA]])/Table2[[#This Row],[20D EMA]]</f>
        <v>-4.9103372907456116E-2</v>
      </c>
      <c r="T411" s="2">
        <f>(Table2[[#This Row],[Close Price]]-Table2[[#This Row],[50D EMA]])/Table2[[#This Row],[50D EMA]]</f>
        <v>-3.935101015736861E-2</v>
      </c>
      <c r="U411" s="2">
        <f>(Table2[[#This Row],[Close Price]]-Table2[[#This Row],[200D EMA]])/Table2[[#This Row],[200D EMA]]</f>
        <v>8.6100154016580555E-2</v>
      </c>
      <c r="V411">
        <v>0.507738030864894</v>
      </c>
      <c r="W411">
        <v>381.6</v>
      </c>
      <c r="X411">
        <v>396.3</v>
      </c>
      <c r="Y411">
        <v>381.6</v>
      </c>
      <c r="Z411">
        <v>396.3</v>
      </c>
      <c r="AA411">
        <v>381.6</v>
      </c>
      <c r="AB411">
        <v>438.9</v>
      </c>
      <c r="AC411" s="2">
        <f>(Table2[[#This Row],[Close Price]]/Table2[[#This Row],[Day Low]])-1</f>
        <v>3.2756813417191832E-3</v>
      </c>
      <c r="AD411" s="2">
        <f>(Table2[[#This Row],[Day High]]/Table2[[#This Row],[Close Price]])-1</f>
        <v>3.5131252448739714E-2</v>
      </c>
      <c r="AE411" s="2">
        <f>(Table2[[#This Row],[Close Price]]/Table2[[#This Row],[Current Week Low]])-1</f>
        <v>3.2756813417191832E-3</v>
      </c>
      <c r="AF411" s="2">
        <f>(Table2[[#This Row],[Current Week High]]/Table2[[#This Row],[Close Price]])-1</f>
        <v>3.5131252448739714E-2</v>
      </c>
      <c r="AG411" s="2">
        <f>(Table2[[#This Row],[Close Price]]/Table2[[#This Row],[Current Month Low]])-1</f>
        <v>3.2756813417191832E-3</v>
      </c>
      <c r="AH411" s="2">
        <f>(Table2[[#This Row],[Current Month High]]/Table2[[#This Row],[Close Price]])-1</f>
        <v>0.14640198511166247</v>
      </c>
      <c r="AI411">
        <v>17.709285621000301</v>
      </c>
      <c r="AJ411">
        <v>77.9042750929368</v>
      </c>
      <c r="AK411" t="str">
        <f>IF(AND(Table2[[#This Row],[20D EMA]]&gt;Table2[[#This Row],[50D EMA]],Table2[[#This Row],[50D EMA]]&gt;Table2[[#This Row],[200D EMA]]),"Uptrend","Downtrend/NoTrend")</f>
        <v>Uptrend</v>
      </c>
      <c r="AL411">
        <v>-0.2</v>
      </c>
      <c r="AM411" t="s">
        <v>10438</v>
      </c>
      <c r="AN411">
        <v>-9.67</v>
      </c>
      <c r="AO411" t="s">
        <v>10438</v>
      </c>
      <c r="AP411">
        <v>3.3015323922641997E-2</v>
      </c>
      <c r="AQ411">
        <f>(Table2[[#This Row],[Sharpe Ratio]]-AVERAGE(Table2[Sharpe Ratio]))/_xlfn.STDEV.P(Table2[Sharpe Ratio])</f>
        <v>-0.3641118341147449</v>
      </c>
      <c r="AR4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-2.3259866819095056</v>
      </c>
      <c r="AS411">
        <f>_xlfn.RANK.AVG(Table2[[#This Row],[1Y Return vs Nifty Z-Score]],Table2[1Y Return vs Nifty Z-Score])</f>
        <v>263</v>
      </c>
      <c r="AT411">
        <f>_xlfn.RANK.AVG(Table2[[#This Row],[6M Return vs Nifty Z-Score]],Table2[6M Return vs Nifty Z-Score])</f>
        <v>530</v>
      </c>
      <c r="AU411">
        <f>_xlfn.RANK.AVG(Table2[[#This Row],[Sharpe Ratio Z-Score]],Table2[Sharpe Ratio Z-Score])</f>
        <v>430</v>
      </c>
      <c r="AV411">
        <f>(Table2[[#This Row],[Rank 1Y]]+Table2[[#This Row],[Rank 6M]]+Table2[[#This Row],[Rank Sharpe]])/3</f>
        <v>407.66666666666669</v>
      </c>
    </row>
    <row r="412" spans="1:48" x14ac:dyDescent="0.3">
      <c r="A412" t="s">
        <v>567</v>
      </c>
      <c r="B412" t="s">
        <v>568</v>
      </c>
      <c r="C412" t="s">
        <v>10395</v>
      </c>
      <c r="D412" t="s">
        <v>569</v>
      </c>
      <c r="E412">
        <v>36733.207139999999</v>
      </c>
      <c r="F412">
        <v>680.75</v>
      </c>
      <c r="G412">
        <v>15.235250055117101</v>
      </c>
      <c r="H412">
        <f>(Table2[[#This Row],[1Y Return vs Nifty]]-AVERAGE(Table2[1Y Return vs Nifty]))/_xlfn.STDEV.P(Table2[1Y Return vs Nifty])</f>
        <v>-0.14894993857823424</v>
      </c>
      <c r="I412">
        <v>-6.0070883914931903</v>
      </c>
      <c r="J412">
        <f>(Table2[[#This Row],[1M Return vs Nifty]]-AVERAGE(Table2[1M Return vs Nifty]))/_xlfn.STDEV.P(Table2[1M Return vs Nifty])</f>
        <v>-0.27462935044022507</v>
      </c>
      <c r="K412">
        <v>-2.54247347120371</v>
      </c>
      <c r="L412">
        <f>(Table2[[#This Row],[6M Return vs Nifty]]-AVERAGE(Table2[6M Return vs Nifty]))/_xlfn.STDEV.P(Table2[6M Return vs Nifty])</f>
        <v>-0.47601750744890231</v>
      </c>
      <c r="M412">
        <v>-10.5009309407183</v>
      </c>
      <c r="N412">
        <f>(Table2[[#This Row],[1W Return vs Nifty]]-AVERAGE(Table2[1W Return vs Nifty]))/_xlfn.STDEV.P(Table2[1W Return vs Nifty])</f>
        <v>-1.4458449104761801</v>
      </c>
      <c r="O412">
        <v>683.83</v>
      </c>
      <c r="P412">
        <v>694.39133499467403</v>
      </c>
      <c r="Q412">
        <v>643.72364975827202</v>
      </c>
      <c r="R412">
        <v>40.879666413778402</v>
      </c>
      <c r="S412" s="2">
        <f>(Table2[[#This Row],[Close Price]]-Table2[[#This Row],[20D EMA]])/Table2[[#This Row],[20D EMA]]</f>
        <v>-4.5040434026001209E-3</v>
      </c>
      <c r="T412" s="2">
        <f>(Table2[[#This Row],[Close Price]]-Table2[[#This Row],[50D EMA]])/Table2[[#This Row],[50D EMA]]</f>
        <v>-1.9645024796829665E-2</v>
      </c>
      <c r="U412" s="2">
        <f>(Table2[[#This Row],[Close Price]]-Table2[[#This Row],[200D EMA]])/Table2[[#This Row],[200D EMA]]</f>
        <v>5.7519014961827077E-2</v>
      </c>
      <c r="V412">
        <v>1.2436099131893601</v>
      </c>
      <c r="W412">
        <v>666.6</v>
      </c>
      <c r="X412">
        <v>683.4</v>
      </c>
      <c r="Y412">
        <v>666.6</v>
      </c>
      <c r="Z412">
        <v>683.4</v>
      </c>
      <c r="AA412">
        <v>644</v>
      </c>
      <c r="AB412">
        <v>735.55</v>
      </c>
      <c r="AC412" s="2">
        <f>(Table2[[#This Row],[Close Price]]/Table2[[#This Row],[Day Low]])-1</f>
        <v>2.1227122712271118E-2</v>
      </c>
      <c r="AD412" s="2">
        <f>(Table2[[#This Row],[Day High]]/Table2[[#This Row],[Close Price]])-1</f>
        <v>3.8927653323539424E-3</v>
      </c>
      <c r="AE412" s="2">
        <f>(Table2[[#This Row],[Close Price]]/Table2[[#This Row],[Current Week Low]])-1</f>
        <v>2.1227122712271118E-2</v>
      </c>
      <c r="AF412" s="2">
        <f>(Table2[[#This Row],[Current Week High]]/Table2[[#This Row],[Close Price]])-1</f>
        <v>3.8927653323539424E-3</v>
      </c>
      <c r="AG412" s="2">
        <f>(Table2[[#This Row],[Close Price]]/Table2[[#This Row],[Current Month Low]])-1</f>
        <v>5.7065217391304435E-2</v>
      </c>
      <c r="AH412" s="2">
        <f>(Table2[[#This Row],[Current Month High]]/Table2[[#This Row],[Close Price]])-1</f>
        <v>8.049944913698126E-2</v>
      </c>
      <c r="AI412">
        <v>21.4469335291957</v>
      </c>
      <c r="AJ412">
        <v>57.581018518518498</v>
      </c>
      <c r="AK412" t="str">
        <f>IF(AND(Table2[[#This Row],[20D EMA]]&gt;Table2[[#This Row],[50D EMA]],Table2[[#This Row],[50D EMA]]&gt;Table2[[#This Row],[200D EMA]]),"Uptrend","Downtrend/NoTrend")</f>
        <v>Downtrend/NoTrend</v>
      </c>
      <c r="AL412">
        <v>-0.18</v>
      </c>
      <c r="AM412" t="s">
        <v>10438</v>
      </c>
      <c r="AN412">
        <v>-3.77</v>
      </c>
      <c r="AO412" t="s">
        <v>10438</v>
      </c>
      <c r="AP412">
        <v>4.2038361529847003E-2</v>
      </c>
      <c r="AQ412">
        <f>(Table2[[#This Row],[Sharpe Ratio]]-AVERAGE(Table2[Sharpe Ratio]))/_xlfn.STDEV.P(Table2[Sharpe Ratio])</f>
        <v>-0.25966296769459468</v>
      </c>
      <c r="AR4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2">
        <f>_xlfn.RANK.AVG(Table2[[#This Row],[1Y Return vs Nifty Z-Score]],Table2[1Y Return vs Nifty Z-Score])</f>
        <v>341</v>
      </c>
      <c r="AT412">
        <f>_xlfn.RANK.AVG(Table2[[#This Row],[6M Return vs Nifty Z-Score]],Table2[6M Return vs Nifty Z-Score])</f>
        <v>478</v>
      </c>
      <c r="AU412">
        <f>_xlfn.RANK.AVG(Table2[[#This Row],[Sharpe Ratio Z-Score]],Table2[Sharpe Ratio Z-Score])</f>
        <v>405</v>
      </c>
      <c r="AV412">
        <f>(Table2[[#This Row],[Rank 1Y]]+Table2[[#This Row],[Rank 6M]]+Table2[[#This Row],[Rank Sharpe]])/3</f>
        <v>408</v>
      </c>
    </row>
    <row r="413" spans="1:48" x14ac:dyDescent="0.3">
      <c r="A413" t="s">
        <v>1126</v>
      </c>
      <c r="B413" t="s">
        <v>1127</v>
      </c>
      <c r="C413" t="s">
        <v>10401</v>
      </c>
      <c r="D413" t="s">
        <v>404</v>
      </c>
      <c r="E413">
        <v>11537.98424208</v>
      </c>
      <c r="F413">
        <v>2933.65</v>
      </c>
      <c r="G413">
        <v>4.82232158977315</v>
      </c>
      <c r="H413">
        <f>(Table2[[#This Row],[1Y Return vs Nifty]]-AVERAGE(Table2[1Y Return vs Nifty]))/_xlfn.STDEV.P(Table2[1Y Return vs Nifty])</f>
        <v>-0.31916397082196923</v>
      </c>
      <c r="I413">
        <v>-4.4111899365585696</v>
      </c>
      <c r="J413">
        <f>(Table2[[#This Row],[1M Return vs Nifty]]-AVERAGE(Table2[1M Return vs Nifty]))/_xlfn.STDEV.P(Table2[1M Return vs Nifty])</f>
        <v>-0.12050228859461239</v>
      </c>
      <c r="K413">
        <v>-5.7070163586917797</v>
      </c>
      <c r="L413">
        <f>(Table2[[#This Row],[6M Return vs Nifty]]-AVERAGE(Table2[6M Return vs Nifty]))/_xlfn.STDEV.P(Table2[6M Return vs Nifty])</f>
        <v>-0.57144360142475692</v>
      </c>
      <c r="M413">
        <v>-8.3895272998473693</v>
      </c>
      <c r="N413">
        <f>(Table2[[#This Row],[1W Return vs Nifty]]-AVERAGE(Table2[1W Return vs Nifty]))/_xlfn.STDEV.P(Table2[1W Return vs Nifty])</f>
        <v>-1.0418653729367104</v>
      </c>
      <c r="O413">
        <v>2869.06</v>
      </c>
      <c r="P413">
        <v>2782.00625740031</v>
      </c>
      <c r="Q413">
        <v>2568.4295084299902</v>
      </c>
      <c r="R413">
        <v>45.174864184294499</v>
      </c>
      <c r="S413" s="2">
        <f>(Table2[[#This Row],[Close Price]]-Table2[[#This Row],[20D EMA]])/Table2[[#This Row],[20D EMA]]</f>
        <v>2.2512599945626842E-2</v>
      </c>
      <c r="T413" s="2">
        <f>(Table2[[#This Row],[Close Price]]-Table2[[#This Row],[50D EMA]])/Table2[[#This Row],[50D EMA]]</f>
        <v>5.4508771213690937E-2</v>
      </c>
      <c r="U413" s="2">
        <f>(Table2[[#This Row],[Close Price]]-Table2[[#This Row],[200D EMA]])/Table2[[#This Row],[200D EMA]]</f>
        <v>0.14219603472522752</v>
      </c>
      <c r="V413">
        <v>0.60190463043287201</v>
      </c>
      <c r="W413">
        <v>2856</v>
      </c>
      <c r="X413">
        <v>2956</v>
      </c>
      <c r="Y413">
        <v>2856</v>
      </c>
      <c r="Z413">
        <v>2956</v>
      </c>
      <c r="AA413">
        <v>2757.05</v>
      </c>
      <c r="AB413">
        <v>3073</v>
      </c>
      <c r="AC413" s="2">
        <f>(Table2[[#This Row],[Close Price]]/Table2[[#This Row],[Day Low]])-1</f>
        <v>2.718837535014007E-2</v>
      </c>
      <c r="AD413" s="2">
        <f>(Table2[[#This Row],[Day High]]/Table2[[#This Row],[Close Price]])-1</f>
        <v>7.6184957305744927E-3</v>
      </c>
      <c r="AE413" s="2">
        <f>(Table2[[#This Row],[Close Price]]/Table2[[#This Row],[Current Week Low]])-1</f>
        <v>2.718837535014007E-2</v>
      </c>
      <c r="AF413" s="2">
        <f>(Table2[[#This Row],[Current Week High]]/Table2[[#This Row],[Close Price]])-1</f>
        <v>7.6184957305744927E-3</v>
      </c>
      <c r="AG413" s="2">
        <f>(Table2[[#This Row],[Close Price]]/Table2[[#This Row],[Current Month Low]])-1</f>
        <v>6.4053970729584186E-2</v>
      </c>
      <c r="AH413" s="2">
        <f>(Table2[[#This Row],[Current Month High]]/Table2[[#This Row],[Close Price]])-1</f>
        <v>4.7500553917474875E-2</v>
      </c>
      <c r="AI413">
        <v>4.7500553917474804</v>
      </c>
      <c r="AJ413">
        <v>42.662970797772701</v>
      </c>
      <c r="AK413" t="str">
        <f>IF(AND(Table2[[#This Row],[20D EMA]]&gt;Table2[[#This Row],[50D EMA]],Table2[[#This Row],[50D EMA]]&gt;Table2[[#This Row],[200D EMA]]),"Uptrend","Downtrend/NoTrend")</f>
        <v>Uptrend</v>
      </c>
      <c r="AL413">
        <v>0.04</v>
      </c>
      <c r="AM413" t="s">
        <v>10439</v>
      </c>
      <c r="AN413">
        <v>1.46</v>
      </c>
      <c r="AO413" t="s">
        <v>10439</v>
      </c>
      <c r="AP413">
        <v>7.9395728582753997E-2</v>
      </c>
      <c r="AQ413">
        <f>(Table2[[#This Row],[Sharpe Ratio]]-AVERAGE(Table2[Sharpe Ratio]))/_xlfn.STDEV.P(Table2[Sharpe Ratio])</f>
        <v>0.17277839085652791</v>
      </c>
      <c r="AR4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-1.880196842921521</v>
      </c>
      <c r="AS413">
        <f>_xlfn.RANK.AVG(Table2[[#This Row],[1Y Return vs Nifty Z-Score]],Table2[1Y Return vs Nifty Z-Score])</f>
        <v>405</v>
      </c>
      <c r="AT413">
        <f>_xlfn.RANK.AVG(Table2[[#This Row],[6M Return vs Nifty Z-Score]],Table2[6M Return vs Nifty Z-Score])</f>
        <v>515</v>
      </c>
      <c r="AU413">
        <f>_xlfn.RANK.AVG(Table2[[#This Row],[Sharpe Ratio Z-Score]],Table2[Sharpe Ratio Z-Score])</f>
        <v>305</v>
      </c>
      <c r="AV413">
        <f>(Table2[[#This Row],[Rank 1Y]]+Table2[[#This Row],[Rank 6M]]+Table2[[#This Row],[Rank Sharpe]])/3</f>
        <v>408.33333333333331</v>
      </c>
    </row>
    <row r="414" spans="1:48" x14ac:dyDescent="0.3">
      <c r="A414" t="s">
        <v>523</v>
      </c>
      <c r="B414" t="s">
        <v>524</v>
      </c>
      <c r="C414" t="s">
        <v>10406</v>
      </c>
      <c r="D414" t="s">
        <v>259</v>
      </c>
      <c r="E414">
        <v>40508.712507600001</v>
      </c>
      <c r="F414">
        <v>4293.7</v>
      </c>
      <c r="G414">
        <v>-4.8401523302868403</v>
      </c>
      <c r="H414">
        <f>(Table2[[#This Row],[1Y Return vs Nifty]]-AVERAGE(Table2[1Y Return vs Nifty]))/_xlfn.STDEV.P(Table2[1Y Return vs Nifty])</f>
        <v>-0.47711076291385301</v>
      </c>
      <c r="I414">
        <v>-7.0932890405558799</v>
      </c>
      <c r="J414">
        <f>(Table2[[#This Row],[1M Return vs Nifty]]-AVERAGE(Table2[1M Return vs Nifty]))/_xlfn.STDEV.P(Table2[1M Return vs Nifty])</f>
        <v>-0.37953133470944861</v>
      </c>
      <c r="K414">
        <v>-4.4276376024427098</v>
      </c>
      <c r="L414">
        <f>(Table2[[#This Row],[6M Return vs Nifty]]-AVERAGE(Table2[6M Return vs Nifty]))/_xlfn.STDEV.P(Table2[6M Return vs Nifty])</f>
        <v>-0.53286421673471573</v>
      </c>
      <c r="M414">
        <v>-3.4486410341908802</v>
      </c>
      <c r="N414">
        <f>(Table2[[#This Row],[1W Return vs Nifty]]-AVERAGE(Table2[1W Return vs Nifty]))/_xlfn.STDEV.P(Table2[1W Return vs Nifty])</f>
        <v>-9.6514654581554532E-2</v>
      </c>
      <c r="O414">
        <v>4336.8</v>
      </c>
      <c r="P414">
        <v>4330.1399046427196</v>
      </c>
      <c r="Q414">
        <v>4003.21987372787</v>
      </c>
      <c r="R414">
        <v>44.998078300308499</v>
      </c>
      <c r="S414" s="2">
        <f>(Table2[[#This Row],[Close Price]]-Table2[[#This Row],[20D EMA]])/Table2[[#This Row],[20D EMA]]</f>
        <v>-9.9382032835271077E-3</v>
      </c>
      <c r="T414" s="2">
        <f>(Table2[[#This Row],[Close Price]]-Table2[[#This Row],[50D EMA]])/Table2[[#This Row],[50D EMA]]</f>
        <v>-8.4154104590591517E-3</v>
      </c>
      <c r="U414" s="2">
        <f>(Table2[[#This Row],[Close Price]]-Table2[[#This Row],[200D EMA]])/Table2[[#This Row],[200D EMA]]</f>
        <v>7.2561621753148814E-2</v>
      </c>
      <c r="V414">
        <v>0.73481152265323102</v>
      </c>
      <c r="W414">
        <v>4270</v>
      </c>
      <c r="X414">
        <v>4355.55</v>
      </c>
      <c r="Y414">
        <v>4270</v>
      </c>
      <c r="Z414">
        <v>4355.55</v>
      </c>
      <c r="AA414">
        <v>4209.2</v>
      </c>
      <c r="AB414">
        <v>4449.8999999999996</v>
      </c>
      <c r="AC414" s="2">
        <f>(Table2[[#This Row],[Close Price]]/Table2[[#This Row],[Day Low]])-1</f>
        <v>5.5503512880561434E-3</v>
      </c>
      <c r="AD414" s="2">
        <f>(Table2[[#This Row],[Day High]]/Table2[[#This Row],[Close Price]])-1</f>
        <v>1.4404825674825927E-2</v>
      </c>
      <c r="AE414" s="2">
        <f>(Table2[[#This Row],[Close Price]]/Table2[[#This Row],[Current Week Low]])-1</f>
        <v>5.5503512880561434E-3</v>
      </c>
      <c r="AF414" s="2">
        <f>(Table2[[#This Row],[Current Week High]]/Table2[[#This Row],[Close Price]])-1</f>
        <v>1.4404825674825927E-2</v>
      </c>
      <c r="AG414" s="2">
        <f>(Table2[[#This Row],[Close Price]]/Table2[[#This Row],[Current Month Low]])-1</f>
        <v>2.007507364819916E-2</v>
      </c>
      <c r="AH414" s="2">
        <f>(Table2[[#This Row],[Current Month High]]/Table2[[#This Row],[Close Price]])-1</f>
        <v>3.6378880685655757E-2</v>
      </c>
      <c r="AI414">
        <v>15.284020774623199</v>
      </c>
      <c r="AJ414">
        <v>28.551967784913298</v>
      </c>
      <c r="AK414" t="str">
        <f>IF(AND(Table2[[#This Row],[20D EMA]]&gt;Table2[[#This Row],[50D EMA]],Table2[[#This Row],[50D EMA]]&gt;Table2[[#This Row],[200D EMA]]),"Uptrend","Downtrend/NoTrend")</f>
        <v>Uptrend</v>
      </c>
      <c r="AL414">
        <v>-0.04</v>
      </c>
      <c r="AM414" t="s">
        <v>10438</v>
      </c>
      <c r="AN414">
        <v>-1.53</v>
      </c>
      <c r="AO414" t="s">
        <v>10438</v>
      </c>
      <c r="AP414">
        <v>9.2822403877715995E-2</v>
      </c>
      <c r="AQ414">
        <f>(Table2[[#This Row],[Sharpe Ratio]]-AVERAGE(Table2[Sharpe Ratio]))/_xlfn.STDEV.P(Table2[Sharpe Ratio])</f>
        <v>0.32820288041316925</v>
      </c>
      <c r="AR4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-1.1578180885264027</v>
      </c>
      <c r="AS414">
        <f>_xlfn.RANK.AVG(Table2[[#This Row],[1Y Return vs Nifty Z-Score]],Table2[1Y Return vs Nifty Z-Score])</f>
        <v>466</v>
      </c>
      <c r="AT414">
        <f>_xlfn.RANK.AVG(Table2[[#This Row],[6M Return vs Nifty Z-Score]],Table2[6M Return vs Nifty Z-Score])</f>
        <v>499</v>
      </c>
      <c r="AU414">
        <f>_xlfn.RANK.AVG(Table2[[#This Row],[Sharpe Ratio Z-Score]],Table2[Sharpe Ratio Z-Score])</f>
        <v>261</v>
      </c>
      <c r="AV414">
        <f>(Table2[[#This Row],[Rank 1Y]]+Table2[[#This Row],[Rank 6M]]+Table2[[#This Row],[Rank Sharpe]])/3</f>
        <v>408.66666666666669</v>
      </c>
    </row>
    <row r="415" spans="1:48" x14ac:dyDescent="0.3">
      <c r="A415" t="s">
        <v>178</v>
      </c>
      <c r="B415" t="s">
        <v>179</v>
      </c>
      <c r="C415" t="s">
        <v>10397</v>
      </c>
      <c r="D415" t="s">
        <v>180</v>
      </c>
      <c r="E415">
        <v>148999.12382335999</v>
      </c>
      <c r="F415">
        <v>1449.3</v>
      </c>
      <c r="G415">
        <v>16.522004500245298</v>
      </c>
      <c r="H415">
        <f>(Table2[[#This Row],[1Y Return vs Nifty]]-AVERAGE(Table2[1Y Return vs Nifty]))/_xlfn.STDEV.P(Table2[1Y Return vs Nifty])</f>
        <v>-0.12791611861665766</v>
      </c>
      <c r="I415">
        <v>-3.36369179106988</v>
      </c>
      <c r="J415">
        <f>(Table2[[#This Row],[1M Return vs Nifty]]-AVERAGE(Table2[1M Return vs Nifty]))/_xlfn.STDEV.P(Table2[1M Return vs Nifty])</f>
        <v>-1.9338075449538649E-2</v>
      </c>
      <c r="K415">
        <v>3.48215930825083</v>
      </c>
      <c r="L415">
        <f>(Table2[[#This Row],[6M Return vs Nifty]]-AVERAGE(Table2[6M Return vs Nifty]))/_xlfn.STDEV.P(Table2[6M Return vs Nifty])</f>
        <v>-0.29434603254006031</v>
      </c>
      <c r="M415">
        <v>-3.49529670436235</v>
      </c>
      <c r="N415">
        <f>(Table2[[#This Row],[1W Return vs Nifty]]-AVERAGE(Table2[1W Return vs Nifty]))/_xlfn.STDEV.P(Table2[1W Return vs Nifty])</f>
        <v>-0.10544138734577853</v>
      </c>
      <c r="O415">
        <v>1460.67</v>
      </c>
      <c r="P415">
        <v>1443.24035680765</v>
      </c>
      <c r="Q415">
        <v>1307.2222465621601</v>
      </c>
      <c r="R415">
        <v>46.955853704648398</v>
      </c>
      <c r="S415" s="2">
        <f>(Table2[[#This Row],[Close Price]]-Table2[[#This Row],[20D EMA]])/Table2[[#This Row],[20D EMA]]</f>
        <v>-7.7840990778205331E-3</v>
      </c>
      <c r="T415" s="2">
        <f>(Table2[[#This Row],[Close Price]]-Table2[[#This Row],[50D EMA]])/Table2[[#This Row],[50D EMA]]</f>
        <v>4.1986375753471274E-3</v>
      </c>
      <c r="U415" s="2">
        <f>(Table2[[#This Row],[Close Price]]-Table2[[#This Row],[200D EMA]])/Table2[[#This Row],[200D EMA]]</f>
        <v>0.10868676218713962</v>
      </c>
      <c r="V415">
        <v>1.18799077832908</v>
      </c>
      <c r="W415">
        <v>1442.05</v>
      </c>
      <c r="X415">
        <v>1464.95</v>
      </c>
      <c r="Y415">
        <v>1442.05</v>
      </c>
      <c r="Z415">
        <v>1464.95</v>
      </c>
      <c r="AA415">
        <v>1416.2</v>
      </c>
      <c r="AB415">
        <v>1541.85</v>
      </c>
      <c r="AC415" s="2">
        <f>(Table2[[#This Row],[Close Price]]/Table2[[#This Row],[Day Low]])-1</f>
        <v>5.02756492493317E-3</v>
      </c>
      <c r="AD415" s="2">
        <f>(Table2[[#This Row],[Day High]]/Table2[[#This Row],[Close Price]])-1</f>
        <v>1.0798316428620724E-2</v>
      </c>
      <c r="AE415" s="2">
        <f>(Table2[[#This Row],[Close Price]]/Table2[[#This Row],[Current Week Low]])-1</f>
        <v>5.02756492493317E-3</v>
      </c>
      <c r="AF415" s="2">
        <f>(Table2[[#This Row],[Current Week High]]/Table2[[#This Row],[Close Price]])-1</f>
        <v>1.0798316428620724E-2</v>
      </c>
      <c r="AG415" s="2">
        <f>(Table2[[#This Row],[Close Price]]/Table2[[#This Row],[Current Month Low]])-1</f>
        <v>2.3372405027538345E-2</v>
      </c>
      <c r="AH415" s="2">
        <f>(Table2[[#This Row],[Current Month High]]/Table2[[#This Row],[Close Price]])-1</f>
        <v>6.3858414406954944E-2</v>
      </c>
      <c r="AI415">
        <v>6.38584144069549</v>
      </c>
      <c r="AJ415">
        <v>51.0002083767451</v>
      </c>
      <c r="AK415" t="str">
        <f>IF(AND(Table2[[#This Row],[20D EMA]]&gt;Table2[[#This Row],[50D EMA]],Table2[[#This Row],[50D EMA]]&gt;Table2[[#This Row],[200D EMA]]),"Uptrend","Downtrend/NoTrend")</f>
        <v>Uptrend</v>
      </c>
      <c r="AL415">
        <v>-0.09</v>
      </c>
      <c r="AM415" t="s">
        <v>10438</v>
      </c>
      <c r="AN415">
        <v>-0.57999999999999996</v>
      </c>
      <c r="AO415" t="s">
        <v>10438</v>
      </c>
      <c r="AP415">
        <v>1.5733739018309999E-2</v>
      </c>
      <c r="AQ415">
        <f>(Table2[[#This Row],[Sharpe Ratio]]-AVERAGE(Table2[Sharpe Ratio]))/_xlfn.STDEV.P(Table2[Sharpe Ratio])</f>
        <v>-0.56415998106690968</v>
      </c>
      <c r="AR4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-1.1112015950189447</v>
      </c>
      <c r="AS415">
        <f>_xlfn.RANK.AVG(Table2[[#This Row],[1Y Return vs Nifty Z-Score]],Table2[1Y Return vs Nifty Z-Score])</f>
        <v>334</v>
      </c>
      <c r="AT415">
        <f>_xlfn.RANK.AVG(Table2[[#This Row],[6M Return vs Nifty Z-Score]],Table2[6M Return vs Nifty Z-Score])</f>
        <v>411</v>
      </c>
      <c r="AU415">
        <f>_xlfn.RANK.AVG(Table2[[#This Row],[Sharpe Ratio Z-Score]],Table2[Sharpe Ratio Z-Score])</f>
        <v>485</v>
      </c>
      <c r="AV415">
        <f>(Table2[[#This Row],[Rank 1Y]]+Table2[[#This Row],[Rank 6M]]+Table2[[#This Row],[Rank Sharpe]])/3</f>
        <v>410</v>
      </c>
    </row>
    <row r="416" spans="1:48" x14ac:dyDescent="0.3">
      <c r="A416" t="s">
        <v>874</v>
      </c>
      <c r="B416" t="s">
        <v>875</v>
      </c>
      <c r="C416" t="s">
        <v>10406</v>
      </c>
      <c r="D416" t="s">
        <v>443</v>
      </c>
      <c r="E416">
        <v>18308.27472705</v>
      </c>
      <c r="F416">
        <v>296.2</v>
      </c>
      <c r="G416">
        <v>2.1845123719550399</v>
      </c>
      <c r="H416">
        <f>(Table2[[#This Row],[1Y Return vs Nifty]]-AVERAGE(Table2[1Y Return vs Nifty]))/_xlfn.STDEV.P(Table2[1Y Return vs Nifty])</f>
        <v>-0.36228269047406686</v>
      </c>
      <c r="I416">
        <v>-2.5150319421235401</v>
      </c>
      <c r="J416">
        <f>(Table2[[#This Row],[1M Return vs Nifty]]-AVERAGE(Table2[1M Return vs Nifty]))/_xlfn.STDEV.P(Table2[1M Return vs Nifty])</f>
        <v>6.2622934425490884E-2</v>
      </c>
      <c r="K416">
        <v>3.6329204722111101</v>
      </c>
      <c r="L416">
        <f>(Table2[[#This Row],[6M Return vs Nifty]]-AVERAGE(Table2[6M Return vs Nifty]))/_xlfn.STDEV.P(Table2[6M Return vs Nifty])</f>
        <v>-0.28979986283673154</v>
      </c>
      <c r="M416">
        <v>-6.2692526855623196</v>
      </c>
      <c r="N416">
        <f>(Table2[[#This Row],[1W Return vs Nifty]]-AVERAGE(Table2[1W Return vs Nifty]))/_xlfn.STDEV.P(Table2[1W Return vs Nifty])</f>
        <v>-0.63618853239558326</v>
      </c>
      <c r="O416">
        <v>303.36</v>
      </c>
      <c r="P416">
        <v>304.40255117515301</v>
      </c>
      <c r="Q416">
        <v>275.82784341591901</v>
      </c>
      <c r="R416">
        <v>34.680573842591997</v>
      </c>
      <c r="S416" s="2">
        <f>(Table2[[#This Row],[Close Price]]-Table2[[#This Row],[20D EMA]])/Table2[[#This Row],[20D EMA]]</f>
        <v>-2.3602320675105568E-2</v>
      </c>
      <c r="T416" s="2">
        <f>(Table2[[#This Row],[Close Price]]-Table2[[#This Row],[50D EMA]])/Table2[[#This Row],[50D EMA]]</f>
        <v>-2.6946394317284406E-2</v>
      </c>
      <c r="U416" s="2">
        <f>(Table2[[#This Row],[Close Price]]-Table2[[#This Row],[200D EMA]])/Table2[[#This Row],[200D EMA]]</f>
        <v>7.3858231032035232E-2</v>
      </c>
      <c r="V416">
        <v>0.56219258794482696</v>
      </c>
      <c r="W416">
        <v>291.35000000000002</v>
      </c>
      <c r="X416">
        <v>298.5</v>
      </c>
      <c r="Y416">
        <v>291.35000000000002</v>
      </c>
      <c r="Z416">
        <v>298.5</v>
      </c>
      <c r="AA416">
        <v>291.35000000000002</v>
      </c>
      <c r="AB416">
        <v>316.2</v>
      </c>
      <c r="AC416" s="2">
        <f>(Table2[[#This Row],[Close Price]]/Table2[[#This Row],[Day Low]])-1</f>
        <v>1.6646644928779653E-2</v>
      </c>
      <c r="AD416" s="2">
        <f>(Table2[[#This Row],[Day High]]/Table2[[#This Row],[Close Price]])-1</f>
        <v>7.7650236326807232E-3</v>
      </c>
      <c r="AE416" s="2">
        <f>(Table2[[#This Row],[Close Price]]/Table2[[#This Row],[Current Week Low]])-1</f>
        <v>1.6646644928779653E-2</v>
      </c>
      <c r="AF416" s="2">
        <f>(Table2[[#This Row],[Current Week High]]/Table2[[#This Row],[Close Price]])-1</f>
        <v>7.7650236326807232E-3</v>
      </c>
      <c r="AG416" s="2">
        <f>(Table2[[#This Row],[Close Price]]/Table2[[#This Row],[Current Month Low]])-1</f>
        <v>1.6646644928779653E-2</v>
      </c>
      <c r="AH416" s="2">
        <f>(Table2[[#This Row],[Current Month High]]/Table2[[#This Row],[Close Price]])-1</f>
        <v>6.7521944632005448E-2</v>
      </c>
      <c r="AI416">
        <v>20.1553004726536</v>
      </c>
      <c r="AJ416">
        <v>59.418729817007502</v>
      </c>
      <c r="AK416" t="str">
        <f>IF(AND(Table2[[#This Row],[20D EMA]]&gt;Table2[[#This Row],[50D EMA]],Table2[[#This Row],[50D EMA]]&gt;Table2[[#This Row],[200D EMA]]),"Uptrend","Downtrend/NoTrend")</f>
        <v>Downtrend/NoTrend</v>
      </c>
      <c r="AL416">
        <v>-0.22</v>
      </c>
      <c r="AM416" t="s">
        <v>10438</v>
      </c>
      <c r="AN416">
        <v>-3.39</v>
      </c>
      <c r="AO416" t="s">
        <v>10438</v>
      </c>
      <c r="AP416">
        <v>4.2121173276249001E-2</v>
      </c>
      <c r="AQ416">
        <f>(Table2[[#This Row],[Sharpe Ratio]]-AVERAGE(Table2[Sharpe Ratio]))/_xlfn.STDEV.P(Table2[Sharpe Ratio])</f>
        <v>-0.25870435559360389</v>
      </c>
      <c r="AR4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6">
        <f>_xlfn.RANK.AVG(Table2[[#This Row],[1Y Return vs Nifty Z-Score]],Table2[1Y Return vs Nifty Z-Score])</f>
        <v>418</v>
      </c>
      <c r="AT416">
        <f>_xlfn.RANK.AVG(Table2[[#This Row],[6M Return vs Nifty Z-Score]],Table2[6M Return vs Nifty Z-Score])</f>
        <v>409</v>
      </c>
      <c r="AU416">
        <f>_xlfn.RANK.AVG(Table2[[#This Row],[Sharpe Ratio Z-Score]],Table2[Sharpe Ratio Z-Score])</f>
        <v>403</v>
      </c>
      <c r="AV416">
        <f>(Table2[[#This Row],[Rank 1Y]]+Table2[[#This Row],[Rank 6M]]+Table2[[#This Row],[Rank Sharpe]])/3</f>
        <v>410</v>
      </c>
    </row>
    <row r="417" spans="1:48" x14ac:dyDescent="0.3">
      <c r="A417" t="s">
        <v>1583</v>
      </c>
      <c r="B417" t="s">
        <v>1584</v>
      </c>
      <c r="C417" t="s">
        <v>10408</v>
      </c>
      <c r="D417" t="s">
        <v>278</v>
      </c>
      <c r="E417">
        <v>6171.8747316299996</v>
      </c>
      <c r="F417">
        <v>628.79999999999995</v>
      </c>
      <c r="G417">
        <v>-30.070362125325499</v>
      </c>
      <c r="H417">
        <f>(Table2[[#This Row],[1Y Return vs Nifty]]-AVERAGE(Table2[1Y Return vs Nifty]))/_xlfn.STDEV.P(Table2[1Y Return vs Nifty])</f>
        <v>-0.88953419959277347</v>
      </c>
      <c r="I417">
        <v>-11.9075961103641</v>
      </c>
      <c r="J417">
        <f>(Table2[[#This Row],[1M Return vs Nifty]]-AVERAGE(Table2[1M Return vs Nifty]))/_xlfn.STDEV.P(Table2[1M Return vs Nifty])</f>
        <v>-0.84448259849302054</v>
      </c>
      <c r="K417">
        <v>24.761351328258598</v>
      </c>
      <c r="L417">
        <f>(Table2[[#This Row],[6M Return vs Nifty]]-AVERAGE(Table2[6M Return vs Nifty]))/_xlfn.STDEV.P(Table2[6M Return vs Nifty])</f>
        <v>0.34732331738723532</v>
      </c>
      <c r="M417">
        <v>-8.9772078849956891</v>
      </c>
      <c r="N417">
        <f>(Table2[[#This Row],[1W Return vs Nifty]]-AVERAGE(Table2[1W Return vs Nifty]))/_xlfn.STDEV.P(Table2[1W Return vs Nifty])</f>
        <v>-1.15430760161034</v>
      </c>
      <c r="O417">
        <v>649.01</v>
      </c>
      <c r="P417">
        <v>633.92525258977105</v>
      </c>
      <c r="Q417">
        <v>570.526548975021</v>
      </c>
      <c r="R417">
        <v>33.746795449170399</v>
      </c>
      <c r="S417" s="2">
        <f>(Table2[[#This Row],[Close Price]]-Table2[[#This Row],[20D EMA]])/Table2[[#This Row],[20D EMA]]</f>
        <v>-3.1139735905456059E-2</v>
      </c>
      <c r="T417" s="2">
        <f>(Table2[[#This Row],[Close Price]]-Table2[[#This Row],[50D EMA]])/Table2[[#This Row],[50D EMA]]</f>
        <v>-8.084947821265882E-3</v>
      </c>
      <c r="U417" s="2">
        <f>(Table2[[#This Row],[Close Price]]-Table2[[#This Row],[200D EMA]])/Table2[[#This Row],[200D EMA]]</f>
        <v>0.10213977093558586</v>
      </c>
      <c r="V417">
        <v>0.35749720686416198</v>
      </c>
      <c r="W417">
        <v>648.5</v>
      </c>
      <c r="X417">
        <v>625.04999999999995</v>
      </c>
      <c r="Y417">
        <v>649.45000000000005</v>
      </c>
      <c r="Z417">
        <v>625.04999999999995</v>
      </c>
      <c r="AA417">
        <v>649.45000000000005</v>
      </c>
      <c r="AB417">
        <v>625.04999999999995</v>
      </c>
      <c r="AC417" s="2">
        <f>(Table2[[#This Row],[Close Price]]/Table2[[#This Row],[Day Low]])-1</f>
        <v>-3.0377794911333966E-2</v>
      </c>
      <c r="AD417" s="2">
        <f>(Table2[[#This Row],[Day High]]/Table2[[#This Row],[Close Price]])-1</f>
        <v>-5.9637404580152875E-3</v>
      </c>
      <c r="AE417" s="2">
        <f>(Table2[[#This Row],[Close Price]]/Table2[[#This Row],[Current Week Low]])-1</f>
        <v>-3.1796135191315855E-2</v>
      </c>
      <c r="AF417" s="2">
        <f>(Table2[[#This Row],[Current Week High]]/Table2[[#This Row],[Close Price]])-1</f>
        <v>-5.9637404580152875E-3</v>
      </c>
      <c r="AG417" s="2">
        <f>(Table2[[#This Row],[Close Price]]/Table2[[#This Row],[Current Month Low]])-1</f>
        <v>-3.1796135191315855E-2</v>
      </c>
      <c r="AH417" s="2">
        <f>(Table2[[#This Row],[Current Month High]]/Table2[[#This Row],[Close Price]])-1</f>
        <v>-5.9637404580152875E-3</v>
      </c>
      <c r="AI417">
        <v>15.5852417302799</v>
      </c>
      <c r="AJ417">
        <v>44.5683411886423</v>
      </c>
      <c r="AK417" t="str">
        <f>IF(AND(Table2[[#This Row],[20D EMA]]&gt;Table2[[#This Row],[50D EMA]],Table2[[#This Row],[50D EMA]]&gt;Table2[[#This Row],[200D EMA]]),"Uptrend","Downtrend/NoTrend")</f>
        <v>Uptrend</v>
      </c>
      <c r="AL417">
        <v>0.09</v>
      </c>
      <c r="AM417" t="s">
        <v>10439</v>
      </c>
      <c r="AN417">
        <v>-6.71</v>
      </c>
      <c r="AO417" t="s">
        <v>10438</v>
      </c>
      <c r="AP417">
        <v>4.6915596460026E-2</v>
      </c>
      <c r="AQ417">
        <f>(Table2[[#This Row],[Sharpe Ratio]]-AVERAGE(Table2[Sharpe Ratio]))/_xlfn.STDEV.P(Table2[Sharpe Ratio])</f>
        <v>-0.20320507824557174</v>
      </c>
      <c r="AR4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-2.7442061605544703</v>
      </c>
      <c r="AS417">
        <f>_xlfn.RANK.AVG(Table2[[#This Row],[1Y Return vs Nifty Z-Score]],Table2[1Y Return vs Nifty Z-Score])</f>
        <v>631</v>
      </c>
      <c r="AT417">
        <f>_xlfn.RANK.AVG(Table2[[#This Row],[6M Return vs Nifty Z-Score]],Table2[6M Return vs Nifty Z-Score])</f>
        <v>210</v>
      </c>
      <c r="AU417">
        <f>_xlfn.RANK.AVG(Table2[[#This Row],[Sharpe Ratio Z-Score]],Table2[Sharpe Ratio Z-Score])</f>
        <v>389</v>
      </c>
      <c r="AV417">
        <f>(Table2[[#This Row],[Rank 1Y]]+Table2[[#This Row],[Rank 6M]]+Table2[[#This Row],[Rank Sharpe]])/3</f>
        <v>410</v>
      </c>
    </row>
    <row r="418" spans="1:48" x14ac:dyDescent="0.3">
      <c r="A418" t="s">
        <v>1703</v>
      </c>
      <c r="B418" t="s">
        <v>1704</v>
      </c>
      <c r="C418" t="s">
        <v>10402</v>
      </c>
      <c r="D418" t="s">
        <v>1409</v>
      </c>
      <c r="E418">
        <v>4980.7150047599998</v>
      </c>
      <c r="F418">
        <v>899.7</v>
      </c>
      <c r="G418">
        <v>-3.82169758621755</v>
      </c>
      <c r="H418">
        <f>(Table2[[#This Row],[1Y Return vs Nifty]]-AVERAGE(Table2[1Y Return vs Nifty]))/_xlfn.STDEV.P(Table2[1Y Return vs Nifty])</f>
        <v>-0.46046268075111157</v>
      </c>
      <c r="I418">
        <v>-0.76027615510955604</v>
      </c>
      <c r="J418">
        <f>(Table2[[#This Row],[1M Return vs Nifty]]-AVERAGE(Table2[1M Return vs Nifty]))/_xlfn.STDEV.P(Table2[1M Return vs Nifty])</f>
        <v>0.23209195851833694</v>
      </c>
      <c r="K418">
        <v>-19.897063335222899</v>
      </c>
      <c r="L418">
        <f>(Table2[[#This Row],[6M Return vs Nifty]]-AVERAGE(Table2[6M Return vs Nifty]))/_xlfn.STDEV.P(Table2[6M Return vs Nifty])</f>
        <v>-0.99934134351511605</v>
      </c>
      <c r="M418">
        <v>-0.37784842220911602</v>
      </c>
      <c r="N418">
        <f>(Table2[[#This Row],[1W Return vs Nifty]]-AVERAGE(Table2[1W Return vs Nifty]))/_xlfn.STDEV.P(Table2[1W Return vs Nifty])</f>
        <v>0.49102690083430406</v>
      </c>
      <c r="O418">
        <v>877.71</v>
      </c>
      <c r="P418">
        <v>858.92310471327096</v>
      </c>
      <c r="Q418">
        <v>851.57038657241401</v>
      </c>
      <c r="R418">
        <v>72.919188595365895</v>
      </c>
      <c r="S418" s="2">
        <f>(Table2[[#This Row],[Close Price]]-Table2[[#This Row],[20D EMA]])/Table2[[#This Row],[20D EMA]]</f>
        <v>2.5053833270670275E-2</v>
      </c>
      <c r="T418" s="2">
        <f>(Table2[[#This Row],[Close Price]]-Table2[[#This Row],[50D EMA]])/Table2[[#This Row],[50D EMA]]</f>
        <v>4.7474442197408796E-2</v>
      </c>
      <c r="U418" s="2">
        <f>(Table2[[#This Row],[Close Price]]-Table2[[#This Row],[200D EMA]])/Table2[[#This Row],[200D EMA]]</f>
        <v>5.6518655634924773E-2</v>
      </c>
      <c r="V418">
        <v>0.89424937515859304</v>
      </c>
      <c r="W418">
        <v>924</v>
      </c>
      <c r="X418">
        <v>874.85</v>
      </c>
      <c r="Y418">
        <v>909</v>
      </c>
      <c r="Z418">
        <v>874.85</v>
      </c>
      <c r="AA418">
        <v>909</v>
      </c>
      <c r="AB418">
        <v>822.05</v>
      </c>
      <c r="AC418" s="2">
        <f>(Table2[[#This Row],[Close Price]]/Table2[[#This Row],[Day Low]])-1</f>
        <v>-2.6298701298701266E-2</v>
      </c>
      <c r="AD418" s="2">
        <f>(Table2[[#This Row],[Day High]]/Table2[[#This Row],[Close Price]])-1</f>
        <v>-2.7620317883739087E-2</v>
      </c>
      <c r="AE418" s="2">
        <f>(Table2[[#This Row],[Close Price]]/Table2[[#This Row],[Current Week Low]])-1</f>
        <v>-1.0231023102310166E-2</v>
      </c>
      <c r="AF418" s="2">
        <f>(Table2[[#This Row],[Current Week High]]/Table2[[#This Row],[Close Price]])-1</f>
        <v>-2.7620317883739087E-2</v>
      </c>
      <c r="AG418" s="2">
        <f>(Table2[[#This Row],[Close Price]]/Table2[[#This Row],[Current Month Low]])-1</f>
        <v>-1.0231023102310166E-2</v>
      </c>
      <c r="AH418" s="2">
        <f>(Table2[[#This Row],[Current Month High]]/Table2[[#This Row],[Close Price]])-1</f>
        <v>-8.630654662665338E-2</v>
      </c>
      <c r="AI418">
        <v>22.918750694676</v>
      </c>
      <c r="AJ418">
        <v>42.877560743210999</v>
      </c>
      <c r="AK418" t="str">
        <f>IF(AND(Table2[[#This Row],[20D EMA]]&gt;Table2[[#This Row],[50D EMA]],Table2[[#This Row],[50D EMA]]&gt;Table2[[#This Row],[200D EMA]]),"Uptrend","Downtrend/NoTrend")</f>
        <v>Uptrend</v>
      </c>
      <c r="AL418">
        <v>-0.09</v>
      </c>
      <c r="AM418" t="s">
        <v>10438</v>
      </c>
      <c r="AN418">
        <v>6.83</v>
      </c>
      <c r="AO418" t="s">
        <v>10439</v>
      </c>
      <c r="AP418">
        <v>0.15509726801683199</v>
      </c>
      <c r="AQ418">
        <f>(Table2[[#This Row],[Sharpe Ratio]]-AVERAGE(Table2[Sharpe Ratio]))/_xlfn.STDEV.P(Table2[Sharpe Ratio])</f>
        <v>1.0490841677310427</v>
      </c>
      <c r="AR4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0.31239900281745608</v>
      </c>
      <c r="AS418">
        <f>_xlfn.RANK.AVG(Table2[[#This Row],[1Y Return vs Nifty Z-Score]],Table2[1Y Return vs Nifty Z-Score])</f>
        <v>463</v>
      </c>
      <c r="AT418">
        <f>_xlfn.RANK.AVG(Table2[[#This Row],[6M Return vs Nifty Z-Score]],Table2[6M Return vs Nifty Z-Score])</f>
        <v>662</v>
      </c>
      <c r="AU418">
        <f>_xlfn.RANK.AVG(Table2[[#This Row],[Sharpe Ratio Z-Score]],Table2[Sharpe Ratio Z-Score])</f>
        <v>107</v>
      </c>
      <c r="AV418">
        <f>(Table2[[#This Row],[Rank 1Y]]+Table2[[#This Row],[Rank 6M]]+Table2[[#This Row],[Rank Sharpe]])/3</f>
        <v>410.66666666666669</v>
      </c>
    </row>
    <row r="419" spans="1:48" x14ac:dyDescent="0.3">
      <c r="A419" t="s">
        <v>1204</v>
      </c>
      <c r="B419" t="s">
        <v>1205</v>
      </c>
      <c r="C419" t="s">
        <v>10397</v>
      </c>
      <c r="D419" t="s">
        <v>226</v>
      </c>
      <c r="E419">
        <v>10114.072300399999</v>
      </c>
      <c r="F419">
        <v>738.85</v>
      </c>
      <c r="G419">
        <v>-15.6438479267437</v>
      </c>
      <c r="H419">
        <f>(Table2[[#This Row],[1Y Return vs Nifty]]-AVERAGE(Table2[1Y Return vs Nifty]))/_xlfn.STDEV.P(Table2[1Y Return vs Nifty])</f>
        <v>-0.65371243618253261</v>
      </c>
      <c r="I419">
        <v>1.1019785974909</v>
      </c>
      <c r="J419">
        <f>(Table2[[#This Row],[1M Return vs Nifty]]-AVERAGE(Table2[1M Return vs Nifty]))/_xlfn.STDEV.P(Table2[1M Return vs Nifty])</f>
        <v>0.41194290864542077</v>
      </c>
      <c r="K419">
        <v>7.7660393358412003</v>
      </c>
      <c r="L419">
        <f>(Table2[[#This Row],[6M Return vs Nifty]]-AVERAGE(Table2[6M Return vs Nifty]))/_xlfn.STDEV.P(Table2[6M Return vs Nifty])</f>
        <v>-0.165166573569727</v>
      </c>
      <c r="M419">
        <v>0.86680173620638401</v>
      </c>
      <c r="N419">
        <f>(Table2[[#This Row],[1W Return vs Nifty]]-AVERAGE(Table2[1W Return vs Nifty]))/_xlfn.STDEV.P(Table2[1W Return vs Nifty])</f>
        <v>0.72916857382474964</v>
      </c>
      <c r="O419">
        <v>735.24</v>
      </c>
      <c r="P419">
        <v>697.28314285699003</v>
      </c>
      <c r="Q419">
        <v>638.293877748098</v>
      </c>
      <c r="R419">
        <v>58.288972330937398</v>
      </c>
      <c r="S419" s="2">
        <f>(Table2[[#This Row],[Close Price]]-Table2[[#This Row],[20D EMA]])/Table2[[#This Row],[20D EMA]]</f>
        <v>4.9099613731570825E-3</v>
      </c>
      <c r="T419" s="2">
        <f>(Table2[[#This Row],[Close Price]]-Table2[[#This Row],[50D EMA]])/Table2[[#This Row],[50D EMA]]</f>
        <v>5.9612594351123149E-2</v>
      </c>
      <c r="U419" s="2">
        <f>(Table2[[#This Row],[Close Price]]-Table2[[#This Row],[200D EMA]])/Table2[[#This Row],[200D EMA]]</f>
        <v>0.15753891077048116</v>
      </c>
      <c r="V419">
        <v>0.763593752791907</v>
      </c>
      <c r="W419">
        <v>734</v>
      </c>
      <c r="X419">
        <v>766</v>
      </c>
      <c r="Y419">
        <v>734</v>
      </c>
      <c r="Z419">
        <v>766</v>
      </c>
      <c r="AA419">
        <v>710</v>
      </c>
      <c r="AB419">
        <v>855</v>
      </c>
      <c r="AC419" s="2">
        <f>(Table2[[#This Row],[Close Price]]/Table2[[#This Row],[Day Low]])-1</f>
        <v>6.607629427793027E-3</v>
      </c>
      <c r="AD419" s="2">
        <f>(Table2[[#This Row],[Day High]]/Table2[[#This Row],[Close Price]])-1</f>
        <v>3.67462949177777E-2</v>
      </c>
      <c r="AE419" s="2">
        <f>(Table2[[#This Row],[Close Price]]/Table2[[#This Row],[Current Week Low]])-1</f>
        <v>6.607629427793027E-3</v>
      </c>
      <c r="AF419" s="2">
        <f>(Table2[[#This Row],[Current Week High]]/Table2[[#This Row],[Close Price]])-1</f>
        <v>3.67462949177777E-2</v>
      </c>
      <c r="AG419" s="2">
        <f>(Table2[[#This Row],[Close Price]]/Table2[[#This Row],[Current Month Low]])-1</f>
        <v>4.0633802816901543E-2</v>
      </c>
      <c r="AH419" s="2">
        <f>(Table2[[#This Row],[Current Month High]]/Table2[[#This Row],[Close Price]])-1</f>
        <v>0.15720376260404678</v>
      </c>
      <c r="AI419">
        <v>15.720376260404599</v>
      </c>
      <c r="AJ419">
        <v>33.946700507614203</v>
      </c>
      <c r="AK419" t="str">
        <f>IF(AND(Table2[[#This Row],[20D EMA]]&gt;Table2[[#This Row],[50D EMA]],Table2[[#This Row],[50D EMA]]&gt;Table2[[#This Row],[200D EMA]]),"Uptrend","Downtrend/NoTrend")</f>
        <v>Uptrend</v>
      </c>
      <c r="AL419">
        <v>0.08</v>
      </c>
      <c r="AM419" t="s">
        <v>10439</v>
      </c>
      <c r="AN419">
        <v>-5.66</v>
      </c>
      <c r="AO419" t="s">
        <v>10438</v>
      </c>
      <c r="AP419">
        <v>7.3246729514955006E-2</v>
      </c>
      <c r="AQ419">
        <f>(Table2[[#This Row],[Sharpe Ratio]]-AVERAGE(Table2[Sharpe Ratio]))/_xlfn.STDEV.P(Table2[Sharpe Ratio])</f>
        <v>0.10159881583876273</v>
      </c>
      <c r="AR4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0.42383128855667351</v>
      </c>
      <c r="AS419">
        <f>_xlfn.RANK.AVG(Table2[[#This Row],[1Y Return vs Nifty Z-Score]],Table2[1Y Return vs Nifty Z-Score])</f>
        <v>544</v>
      </c>
      <c r="AT419">
        <f>_xlfn.RANK.AVG(Table2[[#This Row],[6M Return vs Nifty Z-Score]],Table2[6M Return vs Nifty Z-Score])</f>
        <v>363</v>
      </c>
      <c r="AU419">
        <f>_xlfn.RANK.AVG(Table2[[#This Row],[Sharpe Ratio Z-Score]],Table2[Sharpe Ratio Z-Score])</f>
        <v>326</v>
      </c>
      <c r="AV419">
        <f>(Table2[[#This Row],[Rank 1Y]]+Table2[[#This Row],[Rank 6M]]+Table2[[#This Row],[Rank Sharpe]])/3</f>
        <v>411</v>
      </c>
    </row>
    <row r="420" spans="1:48" x14ac:dyDescent="0.3">
      <c r="A420" t="s">
        <v>293</v>
      </c>
      <c r="B420" t="s">
        <v>294</v>
      </c>
      <c r="C420" t="s">
        <v>10395</v>
      </c>
      <c r="D420" t="s">
        <v>295</v>
      </c>
      <c r="E420">
        <v>95857.665390124996</v>
      </c>
      <c r="F420">
        <v>91.64</v>
      </c>
      <c r="G420">
        <v>-2.4076087007243299</v>
      </c>
      <c r="H420">
        <f>(Table2[[#This Row],[1Y Return vs Nifty]]-AVERAGE(Table2[1Y Return vs Nifty]))/_xlfn.STDEV.P(Table2[1Y Return vs Nifty])</f>
        <v>-0.43734739940139961</v>
      </c>
      <c r="I420">
        <v>-15.1130062378893</v>
      </c>
      <c r="J420">
        <f>(Table2[[#This Row],[1M Return vs Nifty]]-AVERAGE(Table2[1M Return vs Nifty]))/_xlfn.STDEV.P(Table2[1M Return vs Nifty])</f>
        <v>-1.1540514457075943</v>
      </c>
      <c r="K420">
        <v>-3.62068392909273</v>
      </c>
      <c r="L420">
        <f>(Table2[[#This Row],[6M Return vs Nifty]]-AVERAGE(Table2[6M Return vs Nifty]))/_xlfn.STDEV.P(Table2[6M Return vs Nifty])</f>
        <v>-0.50853070639686726</v>
      </c>
      <c r="M420">
        <v>-8.01840063881777</v>
      </c>
      <c r="N420">
        <f>(Table2[[#This Row],[1W Return vs Nifty]]-AVERAGE(Table2[1W Return vs Nifty]))/_xlfn.STDEV.P(Table2[1W Return vs Nifty])</f>
        <v>-0.97085688645448498</v>
      </c>
      <c r="O420">
        <v>91.56</v>
      </c>
      <c r="P420">
        <v>92.031902911343494</v>
      </c>
      <c r="Q420">
        <v>84.415150717803698</v>
      </c>
      <c r="R420">
        <v>42.346772249613402</v>
      </c>
      <c r="S420" s="2">
        <f>(Table2[[#This Row],[Close Price]]-Table2[[#This Row],[20D EMA]])/Table2[[#This Row],[20D EMA]]</f>
        <v>8.7374399301002941E-4</v>
      </c>
      <c r="T420" s="2">
        <f>(Table2[[#This Row],[Close Price]]-Table2[[#This Row],[50D EMA]])/Table2[[#This Row],[50D EMA]]</f>
        <v>-4.2583375867064534E-3</v>
      </c>
      <c r="U420" s="2">
        <f>(Table2[[#This Row],[Close Price]]-Table2[[#This Row],[200D EMA]])/Table2[[#This Row],[200D EMA]]</f>
        <v>8.5587115828871407E-2</v>
      </c>
      <c r="V420">
        <v>0.71485002525271901</v>
      </c>
      <c r="W420">
        <v>89.5</v>
      </c>
      <c r="X420">
        <v>92.59</v>
      </c>
      <c r="Y420">
        <v>89.5</v>
      </c>
      <c r="Z420">
        <v>92.59</v>
      </c>
      <c r="AA420">
        <v>85.86</v>
      </c>
      <c r="AB420">
        <v>95.99</v>
      </c>
      <c r="AC420" s="2">
        <f>(Table2[[#This Row],[Close Price]]/Table2[[#This Row],[Day Low]])-1</f>
        <v>2.3910614525139762E-2</v>
      </c>
      <c r="AD420" s="2">
        <f>(Table2[[#This Row],[Day High]]/Table2[[#This Row],[Close Price]])-1</f>
        <v>1.0366652116979624E-2</v>
      </c>
      <c r="AE420" s="2">
        <f>(Table2[[#This Row],[Close Price]]/Table2[[#This Row],[Current Week Low]])-1</f>
        <v>2.3910614525139762E-2</v>
      </c>
      <c r="AF420" s="2">
        <f>(Table2[[#This Row],[Current Week High]]/Table2[[#This Row],[Close Price]])-1</f>
        <v>1.0366652116979624E-2</v>
      </c>
      <c r="AG420" s="2">
        <f>(Table2[[#This Row],[Close Price]]/Table2[[#This Row],[Current Month Low]])-1</f>
        <v>6.7318891218262289E-2</v>
      </c>
      <c r="AH420" s="2">
        <f>(Table2[[#This Row],[Current Month High]]/Table2[[#This Row],[Close Price]])-1</f>
        <v>4.7468354430379778E-2</v>
      </c>
      <c r="AI420">
        <v>17.743343518114301</v>
      </c>
      <c r="AJ420">
        <v>54.016806722688997</v>
      </c>
      <c r="AK420" t="str">
        <f>IF(AND(Table2[[#This Row],[20D EMA]]&gt;Table2[[#This Row],[50D EMA]],Table2[[#This Row],[50D EMA]]&gt;Table2[[#This Row],[200D EMA]]),"Uptrend","Downtrend/NoTrend")</f>
        <v>Downtrend/NoTrend</v>
      </c>
      <c r="AL420">
        <v>7.0000000000000007E-2</v>
      </c>
      <c r="AM420" t="s">
        <v>10439</v>
      </c>
      <c r="AN420">
        <v>-0.93</v>
      </c>
      <c r="AO420" t="s">
        <v>10438</v>
      </c>
      <c r="AP420">
        <v>8.2659914400297005E-2</v>
      </c>
      <c r="AQ420">
        <f>(Table2[[#This Row],[Sharpe Ratio]]-AVERAGE(Table2[Sharpe Ratio]))/_xlfn.STDEV.P(Table2[Sharpe Ratio])</f>
        <v>0.21056394858875471</v>
      </c>
      <c r="AR4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0">
        <f>_xlfn.RANK.AVG(Table2[[#This Row],[1Y Return vs Nifty Z-Score]],Table2[1Y Return vs Nifty Z-Score])</f>
        <v>453</v>
      </c>
      <c r="AT420">
        <f>_xlfn.RANK.AVG(Table2[[#This Row],[6M Return vs Nifty Z-Score]],Table2[6M Return vs Nifty Z-Score])</f>
        <v>489</v>
      </c>
      <c r="AU420">
        <f>_xlfn.RANK.AVG(Table2[[#This Row],[Sharpe Ratio Z-Score]],Table2[Sharpe Ratio Z-Score])</f>
        <v>292</v>
      </c>
      <c r="AV420">
        <f>(Table2[[#This Row],[Rank 1Y]]+Table2[[#This Row],[Rank 6M]]+Table2[[#This Row],[Rank Sharpe]])/3</f>
        <v>411.33333333333331</v>
      </c>
    </row>
    <row r="421" spans="1:48" x14ac:dyDescent="0.3">
      <c r="A421" t="s">
        <v>1996</v>
      </c>
      <c r="B421" t="s">
        <v>1997</v>
      </c>
      <c r="C421" t="s">
        <v>10406</v>
      </c>
      <c r="D421" t="s">
        <v>125</v>
      </c>
      <c r="E421">
        <v>3479.0056589999999</v>
      </c>
      <c r="F421">
        <v>605.45000000000005</v>
      </c>
      <c r="G421">
        <v>-18.5897375853014</v>
      </c>
      <c r="H421">
        <f>(Table2[[#This Row],[1Y Return vs Nifty]]-AVERAGE(Table2[1Y Return vs Nifty]))/_xlfn.STDEV.P(Table2[1Y Return vs Nifty])</f>
        <v>-0.70186716604522958</v>
      </c>
      <c r="I421">
        <v>-6.0761060768236703</v>
      </c>
      <c r="J421">
        <f>(Table2[[#This Row],[1M Return vs Nifty]]-AVERAGE(Table2[1M Return vs Nifty]))/_xlfn.STDEV.P(Table2[1M Return vs Nifty])</f>
        <v>-0.28129487043147516</v>
      </c>
      <c r="K421">
        <v>-2.70910958778253</v>
      </c>
      <c r="L421">
        <f>(Table2[[#This Row],[6M Return vs Nifty]]-AVERAGE(Table2[6M Return vs Nifty]))/_xlfn.STDEV.P(Table2[6M Return vs Nifty])</f>
        <v>-0.48104238285295919</v>
      </c>
      <c r="M421">
        <v>0.699943851655631</v>
      </c>
      <c r="N421">
        <f>(Table2[[#This Row],[1W Return vs Nifty]]-AVERAGE(Table2[1W Return vs Nifty]))/_xlfn.STDEV.P(Table2[1W Return vs Nifty])</f>
        <v>0.69724328501174815</v>
      </c>
      <c r="O421">
        <v>594.95000000000005</v>
      </c>
      <c r="P421">
        <v>585.57420504038203</v>
      </c>
      <c r="Q421">
        <v>567.82745122433096</v>
      </c>
      <c r="R421">
        <v>61.671222188624498</v>
      </c>
      <c r="S421" s="2">
        <f>(Table2[[#This Row],[Close Price]]-Table2[[#This Row],[20D EMA]])/Table2[[#This Row],[20D EMA]]</f>
        <v>1.764854189427683E-2</v>
      </c>
      <c r="T421" s="2">
        <f>(Table2[[#This Row],[Close Price]]-Table2[[#This Row],[50D EMA]])/Table2[[#This Row],[50D EMA]]</f>
        <v>3.39424018143821E-2</v>
      </c>
      <c r="U421" s="2">
        <f>(Table2[[#This Row],[Close Price]]-Table2[[#This Row],[200D EMA]])/Table2[[#This Row],[200D EMA]]</f>
        <v>6.6257009404086714E-2</v>
      </c>
      <c r="V421">
        <v>0.64504357611912</v>
      </c>
      <c r="W421">
        <v>610.9</v>
      </c>
      <c r="X421">
        <v>585.65</v>
      </c>
      <c r="Y421">
        <v>613.9</v>
      </c>
      <c r="Z421">
        <v>585.65</v>
      </c>
      <c r="AA421">
        <v>613.9</v>
      </c>
      <c r="AB421">
        <v>548.25</v>
      </c>
      <c r="AC421" s="2">
        <f>(Table2[[#This Row],[Close Price]]/Table2[[#This Row],[Day Low]])-1</f>
        <v>-8.9212637092812574E-3</v>
      </c>
      <c r="AD421" s="2">
        <f>(Table2[[#This Row],[Day High]]/Table2[[#This Row],[Close Price]])-1</f>
        <v>-3.270294822033204E-2</v>
      </c>
      <c r="AE421" s="2">
        <f>(Table2[[#This Row],[Close Price]]/Table2[[#This Row],[Current Week Low]])-1</f>
        <v>-1.3764456751913845E-2</v>
      </c>
      <c r="AF421" s="2">
        <f>(Table2[[#This Row],[Current Week High]]/Table2[[#This Row],[Close Price]])-1</f>
        <v>-3.270294822033204E-2</v>
      </c>
      <c r="AG421" s="2">
        <f>(Table2[[#This Row],[Close Price]]/Table2[[#This Row],[Current Month Low]])-1</f>
        <v>-1.3764456751913845E-2</v>
      </c>
      <c r="AH421" s="2">
        <f>(Table2[[#This Row],[Current Month High]]/Table2[[#This Row],[Close Price]])-1</f>
        <v>-9.4475183747625757E-2</v>
      </c>
      <c r="AI421">
        <v>14.286894045751</v>
      </c>
      <c r="AJ421">
        <v>31.619565217391301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0.06</v>
      </c>
      <c r="AM421" t="s">
        <v>10439</v>
      </c>
      <c r="AN421">
        <v>6.38</v>
      </c>
      <c r="AO421" t="s">
        <v>10439</v>
      </c>
      <c r="AP421">
        <v>0.12313206546333701</v>
      </c>
      <c r="AQ421">
        <f>(Table2[[#This Row],[Sharpe Ratio]]-AVERAGE(Table2[Sharpe Ratio]))/_xlfn.STDEV.P(Table2[Sharpe Ratio])</f>
        <v>0.67906141963376931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-8.7899714684146479E-2</v>
      </c>
      <c r="AS421">
        <f>_xlfn.RANK.AVG(Table2[[#This Row],[1Y Return vs Nifty Z-Score]],Table2[1Y Return vs Nifty Z-Score])</f>
        <v>567</v>
      </c>
      <c r="AT421">
        <f>_xlfn.RANK.AVG(Table2[[#This Row],[6M Return vs Nifty Z-Score]],Table2[6M Return vs Nifty Z-Score])</f>
        <v>481</v>
      </c>
      <c r="AU421">
        <f>_xlfn.RANK.AVG(Table2[[#This Row],[Sharpe Ratio Z-Score]],Table2[Sharpe Ratio Z-Score])</f>
        <v>186</v>
      </c>
      <c r="AV421">
        <f>(Table2[[#This Row],[Rank 1Y]]+Table2[[#This Row],[Rank 6M]]+Table2[[#This Row],[Rank Sharpe]])/3</f>
        <v>411.33333333333331</v>
      </c>
    </row>
    <row r="422" spans="1:48" x14ac:dyDescent="0.3">
      <c r="A422" t="s">
        <v>1531</v>
      </c>
      <c r="B422" t="s">
        <v>1532</v>
      </c>
      <c r="C422" t="s">
        <v>10408</v>
      </c>
      <c r="D422" t="s">
        <v>387</v>
      </c>
      <c r="E422">
        <v>6722.7386081459999</v>
      </c>
      <c r="F422">
        <v>85</v>
      </c>
      <c r="G422">
        <v>-13.0445936229666</v>
      </c>
      <c r="H422">
        <f>(Table2[[#This Row],[1Y Return vs Nifty]]-AVERAGE(Table2[1Y Return vs Nifty]))/_xlfn.STDEV.P(Table2[1Y Return vs Nifty])</f>
        <v>-0.61122395108967276</v>
      </c>
      <c r="I422">
        <v>-12.490494129243601</v>
      </c>
      <c r="J422">
        <f>(Table2[[#This Row],[1M Return vs Nifty]]-AVERAGE(Table2[1M Return vs Nifty]))/_xlfn.STDEV.P(Table2[1M Return vs Nifty])</f>
        <v>-0.90077713197523157</v>
      </c>
      <c r="K422">
        <v>10.143352983301</v>
      </c>
      <c r="L422">
        <f>(Table2[[#This Row],[6M Return vs Nifty]]-AVERAGE(Table2[6M Return vs Nifty]))/_xlfn.STDEV.P(Table2[6M Return vs Nifty])</f>
        <v>-9.3479203988000706E-2</v>
      </c>
      <c r="M422">
        <v>-5.9660456884777702</v>
      </c>
      <c r="N422">
        <f>(Table2[[#This Row],[1W Return vs Nifty]]-AVERAGE(Table2[1W Return vs Nifty]))/_xlfn.STDEV.P(Table2[1W Return vs Nifty])</f>
        <v>-0.57817526572790712</v>
      </c>
      <c r="O422">
        <v>84.5</v>
      </c>
      <c r="P422">
        <v>84.730762442442895</v>
      </c>
      <c r="Q422">
        <v>77.500693352051897</v>
      </c>
      <c r="R422">
        <v>33.931630055844899</v>
      </c>
      <c r="S422" s="2">
        <f>(Table2[[#This Row],[Close Price]]-Table2[[#This Row],[20D EMA]])/Table2[[#This Row],[20D EMA]]</f>
        <v>5.9171597633136093E-3</v>
      </c>
      <c r="T422" s="2">
        <f>(Table2[[#This Row],[Close Price]]-Table2[[#This Row],[50D EMA]])/Table2[[#This Row],[50D EMA]]</f>
        <v>3.1775656183903262E-3</v>
      </c>
      <c r="U422" s="2">
        <f>(Table2[[#This Row],[Close Price]]-Table2[[#This Row],[200D EMA]])/Table2[[#This Row],[200D EMA]]</f>
        <v>9.6764381369880387E-2</v>
      </c>
      <c r="V422">
        <v>0.432223724082685</v>
      </c>
      <c r="W422">
        <v>85.47</v>
      </c>
      <c r="X422">
        <v>82.98</v>
      </c>
      <c r="Y422">
        <v>85.5</v>
      </c>
      <c r="Z422">
        <v>82.98</v>
      </c>
      <c r="AA422">
        <v>85.5</v>
      </c>
      <c r="AB422">
        <v>82.25</v>
      </c>
      <c r="AC422" s="2">
        <f>(Table2[[#This Row],[Close Price]]/Table2[[#This Row],[Day Low]])-1</f>
        <v>-5.4990054990055048E-3</v>
      </c>
      <c r="AD422" s="2">
        <f>(Table2[[#This Row],[Day High]]/Table2[[#This Row],[Close Price]])-1</f>
        <v>-2.376470588235291E-2</v>
      </c>
      <c r="AE422" s="2">
        <f>(Table2[[#This Row],[Close Price]]/Table2[[#This Row],[Current Week Low]])-1</f>
        <v>-5.8479532163743242E-3</v>
      </c>
      <c r="AF422" s="2">
        <f>(Table2[[#This Row],[Current Week High]]/Table2[[#This Row],[Close Price]])-1</f>
        <v>-2.376470588235291E-2</v>
      </c>
      <c r="AG422" s="2">
        <f>(Table2[[#This Row],[Close Price]]/Table2[[#This Row],[Current Month Low]])-1</f>
        <v>-5.8479532163743242E-3</v>
      </c>
      <c r="AH422" s="2">
        <f>(Table2[[#This Row],[Current Month High]]/Table2[[#This Row],[Close Price]])-1</f>
        <v>-3.2352941176470584E-2</v>
      </c>
      <c r="AI422">
        <v>15.705882352941099</v>
      </c>
      <c r="AJ422">
        <v>44.927536231883998</v>
      </c>
      <c r="AK422" t="str">
        <f>IF(AND(Table2[[#This Row],[20D EMA]]&gt;Table2[[#This Row],[50D EMA]],Table2[[#This Row],[50D EMA]]&gt;Table2[[#This Row],[200D EMA]]),"Uptrend","Downtrend/NoTrend")</f>
        <v>Downtrend/NoTrend</v>
      </c>
      <c r="AL422">
        <v>-0.02</v>
      </c>
      <c r="AM422" t="s">
        <v>10438</v>
      </c>
      <c r="AN422">
        <v>-0.91</v>
      </c>
      <c r="AO422" t="s">
        <v>10438</v>
      </c>
      <c r="AP422">
        <v>5.8364592567368999E-2</v>
      </c>
      <c r="AQ422">
        <f>(Table2[[#This Row],[Sharpe Ratio]]-AVERAGE(Table2[Sharpe Ratio]))/_xlfn.STDEV.P(Table2[Sharpe Ratio])</f>
        <v>-7.0673804730120568E-2</v>
      </c>
      <c r="AR4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2">
        <f>_xlfn.RANK.AVG(Table2[[#This Row],[1Y Return vs Nifty Z-Score]],Table2[1Y Return vs Nifty Z-Score])</f>
        <v>532</v>
      </c>
      <c r="AT422">
        <f>_xlfn.RANK.AVG(Table2[[#This Row],[6M Return vs Nifty Z-Score]],Table2[6M Return vs Nifty Z-Score])</f>
        <v>344</v>
      </c>
      <c r="AU422">
        <f>_xlfn.RANK.AVG(Table2[[#This Row],[Sharpe Ratio Z-Score]],Table2[Sharpe Ratio Z-Score])</f>
        <v>366</v>
      </c>
      <c r="AV422">
        <f>(Table2[[#This Row],[Rank 1Y]]+Table2[[#This Row],[Rank 6M]]+Table2[[#This Row],[Rank Sharpe]])/3</f>
        <v>414</v>
      </c>
    </row>
    <row r="423" spans="1:48" x14ac:dyDescent="0.3">
      <c r="A423" t="s">
        <v>2016</v>
      </c>
      <c r="B423" t="s">
        <v>2017</v>
      </c>
      <c r="C423" t="s">
        <v>10404</v>
      </c>
      <c r="D423" t="s">
        <v>46</v>
      </c>
      <c r="E423">
        <v>3425.9655886999999</v>
      </c>
      <c r="F423">
        <v>2004.2</v>
      </c>
      <c r="G423">
        <v>-15.8823279841138</v>
      </c>
      <c r="H423">
        <f>(Table2[[#This Row],[1Y Return vs Nifty]]-AVERAGE(Table2[1Y Return vs Nifty]))/_xlfn.STDEV.P(Table2[1Y Return vs Nifty])</f>
        <v>-0.65761072976149859</v>
      </c>
      <c r="I423">
        <v>-1.7115493417069201</v>
      </c>
      <c r="J423">
        <f>(Table2[[#This Row],[1M Return vs Nifty]]-AVERAGE(Table2[1M Return vs Nifty]))/_xlfn.STDEV.P(Table2[1M Return vs Nifty])</f>
        <v>0.14022086182705565</v>
      </c>
      <c r="K423">
        <v>13.114481570429099</v>
      </c>
      <c r="L423">
        <f>(Table2[[#This Row],[6M Return vs Nifty]]-AVERAGE(Table2[6M Return vs Nifty]))/_xlfn.STDEV.P(Table2[6M Return vs Nifty])</f>
        <v>-3.8854756518720925E-3</v>
      </c>
      <c r="M423">
        <v>-5.4721518730828898</v>
      </c>
      <c r="N423">
        <f>(Table2[[#This Row],[1W Return vs Nifty]]-AVERAGE(Table2[1W Return vs Nifty]))/_xlfn.STDEV.P(Table2[1W Return vs Nifty])</f>
        <v>-0.48367746754540186</v>
      </c>
      <c r="O423">
        <v>2032.85</v>
      </c>
      <c r="P423">
        <v>1969.6056584857199</v>
      </c>
      <c r="Q423">
        <v>1778.6359600158401</v>
      </c>
      <c r="R423">
        <v>43.550124827929302</v>
      </c>
      <c r="S423" s="2">
        <f>(Table2[[#This Row],[Close Price]]-Table2[[#This Row],[20D EMA]])/Table2[[#This Row],[20D EMA]]</f>
        <v>-1.4093514032023939E-2</v>
      </c>
      <c r="T423" s="2">
        <f>(Table2[[#This Row],[Close Price]]-Table2[[#This Row],[50D EMA]])/Table2[[#This Row],[50D EMA]]</f>
        <v>1.7564095312803424E-2</v>
      </c>
      <c r="U423" s="2">
        <f>(Table2[[#This Row],[Close Price]]-Table2[[#This Row],[200D EMA]])/Table2[[#This Row],[200D EMA]]</f>
        <v>0.12681855368658529</v>
      </c>
      <c r="V423">
        <v>0.61101143294027904</v>
      </c>
      <c r="W423">
        <v>2018.8</v>
      </c>
      <c r="X423">
        <v>1993.15</v>
      </c>
      <c r="Y423">
        <v>2045.15</v>
      </c>
      <c r="Z423">
        <v>1993.15</v>
      </c>
      <c r="AA423">
        <v>2045.15</v>
      </c>
      <c r="AB423">
        <v>1929.6</v>
      </c>
      <c r="AC423" s="2">
        <f>(Table2[[#This Row],[Close Price]]/Table2[[#This Row],[Day Low]])-1</f>
        <v>-7.2320190212006308E-3</v>
      </c>
      <c r="AD423" s="2">
        <f>(Table2[[#This Row],[Day High]]/Table2[[#This Row],[Close Price]])-1</f>
        <v>-5.5134218141901226E-3</v>
      </c>
      <c r="AE423" s="2">
        <f>(Table2[[#This Row],[Close Price]]/Table2[[#This Row],[Current Week Low]])-1</f>
        <v>-2.0022981199423029E-2</v>
      </c>
      <c r="AF423" s="2">
        <f>(Table2[[#This Row],[Current Week High]]/Table2[[#This Row],[Close Price]])-1</f>
        <v>-5.5134218141901226E-3</v>
      </c>
      <c r="AG423" s="2">
        <f>(Table2[[#This Row],[Close Price]]/Table2[[#This Row],[Current Month Low]])-1</f>
        <v>-2.0022981199423029E-2</v>
      </c>
      <c r="AH423" s="2">
        <f>(Table2[[#This Row],[Current Month High]]/Table2[[#This Row],[Close Price]])-1</f>
        <v>-3.7221834148288613E-2</v>
      </c>
      <c r="AI423">
        <v>12.987725775870601</v>
      </c>
      <c r="AJ423">
        <v>41.739745403111698</v>
      </c>
      <c r="AK423" t="str">
        <f>IF(AND(Table2[[#This Row],[20D EMA]]&gt;Table2[[#This Row],[50D EMA]],Table2[[#This Row],[50D EMA]]&gt;Table2[[#This Row],[200D EMA]]),"Uptrend","Downtrend/NoTrend")</f>
        <v>Uptrend</v>
      </c>
      <c r="AL423">
        <v>-0.03</v>
      </c>
      <c r="AM423" t="s">
        <v>10438</v>
      </c>
      <c r="AN423">
        <v>-1.66</v>
      </c>
      <c r="AO423" t="s">
        <v>10438</v>
      </c>
      <c r="AP423">
        <v>5.5453656227979001E-2</v>
      </c>
      <c r="AQ423">
        <f>(Table2[[#This Row],[Sharpe Ratio]]-AVERAGE(Table2[Sharpe Ratio]))/_xlfn.STDEV.P(Table2[Sharpe Ratio])</f>
        <v>-0.10437021763520744</v>
      </c>
      <c r="AR4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-1.1093230287669245</v>
      </c>
      <c r="AS423">
        <f>_xlfn.RANK.AVG(Table2[[#This Row],[1Y Return vs Nifty Z-Score]],Table2[1Y Return vs Nifty Z-Score])</f>
        <v>550</v>
      </c>
      <c r="AT423">
        <f>_xlfn.RANK.AVG(Table2[[#This Row],[6M Return vs Nifty Z-Score]],Table2[6M Return vs Nifty Z-Score])</f>
        <v>318</v>
      </c>
      <c r="AU423">
        <f>_xlfn.RANK.AVG(Table2[[#This Row],[Sharpe Ratio Z-Score]],Table2[Sharpe Ratio Z-Score])</f>
        <v>374</v>
      </c>
      <c r="AV423">
        <f>(Table2[[#This Row],[Rank 1Y]]+Table2[[#This Row],[Rank 6M]]+Table2[[#This Row],[Rank Sharpe]])/3</f>
        <v>414</v>
      </c>
    </row>
    <row r="424" spans="1:48" x14ac:dyDescent="0.3">
      <c r="A424" t="s">
        <v>669</v>
      </c>
      <c r="B424" t="s">
        <v>670</v>
      </c>
      <c r="C424" t="s">
        <v>10406</v>
      </c>
      <c r="D424" t="s">
        <v>259</v>
      </c>
      <c r="E424">
        <v>28549.079822520001</v>
      </c>
      <c r="F424">
        <v>1502.55</v>
      </c>
      <c r="G424">
        <v>-5.43984398220499</v>
      </c>
      <c r="H424">
        <f>(Table2[[#This Row],[1Y Return vs Nifty]]-AVERAGE(Table2[1Y Return vs Nifty]))/_xlfn.STDEV.P(Table2[1Y Return vs Nifty])</f>
        <v>-0.48691357050209499</v>
      </c>
      <c r="I424">
        <v>-9.7889610689349595</v>
      </c>
      <c r="J424">
        <f>(Table2[[#This Row],[1M Return vs Nifty]]-AVERAGE(Table2[1M Return vs Nifty]))/_xlfn.STDEV.P(Table2[1M Return vs Nifty])</f>
        <v>-0.63987121294467841</v>
      </c>
      <c r="K424">
        <v>4.2852897550476596</v>
      </c>
      <c r="L424">
        <f>(Table2[[#This Row],[6M Return vs Nifty]]-AVERAGE(Table2[6M Return vs Nifty]))/_xlfn.STDEV.P(Table2[6M Return vs Nifty])</f>
        <v>-0.27012781075709097</v>
      </c>
      <c r="M424">
        <v>-2.7971539378245698</v>
      </c>
      <c r="N424">
        <f>(Table2[[#This Row],[1W Return vs Nifty]]-AVERAGE(Table2[1W Return vs Nifty]))/_xlfn.STDEV.P(Table2[1W Return vs Nifty])</f>
        <v>2.8135815280490469E-2</v>
      </c>
      <c r="O424">
        <v>1519.54</v>
      </c>
      <c r="P424">
        <v>1557.6564400920499</v>
      </c>
      <c r="Q424">
        <v>1437.1535852197401</v>
      </c>
      <c r="R424">
        <v>45.543686636844598</v>
      </c>
      <c r="S424" s="2">
        <f>(Table2[[#This Row],[Close Price]]-Table2[[#This Row],[20D EMA]])/Table2[[#This Row],[20D EMA]]</f>
        <v>-1.1181015307264047E-2</v>
      </c>
      <c r="T424" s="2">
        <f>(Table2[[#This Row],[Close Price]]-Table2[[#This Row],[50D EMA]])/Table2[[#This Row],[50D EMA]]</f>
        <v>-3.5377788499236361E-2</v>
      </c>
      <c r="U424" s="2">
        <f>(Table2[[#This Row],[Close Price]]-Table2[[#This Row],[200D EMA]])/Table2[[#This Row],[200D EMA]]</f>
        <v>4.5504123882668251E-2</v>
      </c>
      <c r="V424">
        <v>0.63821176630422705</v>
      </c>
      <c r="W424">
        <v>1494</v>
      </c>
      <c r="X424">
        <v>1515.15</v>
      </c>
      <c r="Y424">
        <v>1494</v>
      </c>
      <c r="Z424">
        <v>1515.15</v>
      </c>
      <c r="AA424">
        <v>1467.8</v>
      </c>
      <c r="AB424">
        <v>1576.8</v>
      </c>
      <c r="AC424" s="2">
        <f>(Table2[[#This Row],[Close Price]]/Table2[[#This Row],[Day Low]])-1</f>
        <v>5.7228915662650426E-3</v>
      </c>
      <c r="AD424" s="2">
        <f>(Table2[[#This Row],[Day High]]/Table2[[#This Row],[Close Price]])-1</f>
        <v>8.3857442348009847E-3</v>
      </c>
      <c r="AE424" s="2">
        <f>(Table2[[#This Row],[Close Price]]/Table2[[#This Row],[Current Week Low]])-1</f>
        <v>5.7228915662650426E-3</v>
      </c>
      <c r="AF424" s="2">
        <f>(Table2[[#This Row],[Current Week High]]/Table2[[#This Row],[Close Price]])-1</f>
        <v>8.3857442348009847E-3</v>
      </c>
      <c r="AG424" s="2">
        <f>(Table2[[#This Row],[Close Price]]/Table2[[#This Row],[Current Month Low]])-1</f>
        <v>2.3674887586864646E-2</v>
      </c>
      <c r="AH424" s="2">
        <f>(Table2[[#This Row],[Current Month High]]/Table2[[#This Row],[Close Price]])-1</f>
        <v>4.9415992812219312E-2</v>
      </c>
      <c r="AI424">
        <v>22.535023792885401</v>
      </c>
      <c r="AJ424">
        <v>46.504485179407197</v>
      </c>
      <c r="AK424" t="str">
        <f>IF(AND(Table2[[#This Row],[20D EMA]]&gt;Table2[[#This Row],[50D EMA]],Table2[[#This Row],[50D EMA]]&gt;Table2[[#This Row],[200D EMA]]),"Uptrend","Downtrend/NoTrend")</f>
        <v>Downtrend/NoTrend</v>
      </c>
      <c r="AL424">
        <v>-0.16</v>
      </c>
      <c r="AM424" t="s">
        <v>10438</v>
      </c>
      <c r="AN424">
        <v>-2.61</v>
      </c>
      <c r="AO424" t="s">
        <v>10438</v>
      </c>
      <c r="AP424">
        <v>5.1937748839677E-2</v>
      </c>
      <c r="AQ424">
        <f>(Table2[[#This Row],[Sharpe Ratio]]-AVERAGE(Table2[Sharpe Ratio]))/_xlfn.STDEV.P(Table2[Sharpe Ratio])</f>
        <v>-0.14506965358271309</v>
      </c>
      <c r="AR4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4">
        <f>_xlfn.RANK.AVG(Table2[[#This Row],[1Y Return vs Nifty Z-Score]],Table2[1Y Return vs Nifty Z-Score])</f>
        <v>470</v>
      </c>
      <c r="AT424">
        <f>_xlfn.RANK.AVG(Table2[[#This Row],[6M Return vs Nifty Z-Score]],Table2[6M Return vs Nifty Z-Score])</f>
        <v>398</v>
      </c>
      <c r="AU424">
        <f>_xlfn.RANK.AVG(Table2[[#This Row],[Sharpe Ratio Z-Score]],Table2[Sharpe Ratio Z-Score])</f>
        <v>376</v>
      </c>
      <c r="AV424">
        <f>(Table2[[#This Row],[Rank 1Y]]+Table2[[#This Row],[Rank 6M]]+Table2[[#This Row],[Rank Sharpe]])/3</f>
        <v>414.66666666666669</v>
      </c>
    </row>
    <row r="425" spans="1:48" x14ac:dyDescent="0.3">
      <c r="A425" t="s">
        <v>2165</v>
      </c>
      <c r="B425" t="s">
        <v>2166</v>
      </c>
      <c r="C425" t="s">
        <v>10399</v>
      </c>
      <c r="D425" t="s">
        <v>266</v>
      </c>
      <c r="E425">
        <v>2812.5998061149999</v>
      </c>
      <c r="F425">
        <v>862.35</v>
      </c>
      <c r="G425">
        <v>4.0032987784763803</v>
      </c>
      <c r="H425">
        <f>(Table2[[#This Row],[1Y Return vs Nifty]]-AVERAGE(Table2[1Y Return vs Nifty]))/_xlfn.STDEV.P(Table2[1Y Return vs Nifty])</f>
        <v>-0.33255205618857869</v>
      </c>
      <c r="I425">
        <v>15.1214630361643</v>
      </c>
      <c r="J425">
        <f>(Table2[[#This Row],[1M Return vs Nifty]]-AVERAGE(Table2[1M Return vs Nifty]))/_xlfn.STDEV.P(Table2[1M Return vs Nifty])</f>
        <v>1.7659024531526184</v>
      </c>
      <c r="K425">
        <v>21.008196059741799</v>
      </c>
      <c r="L425">
        <f>(Table2[[#This Row],[6M Return vs Nifty]]-AVERAGE(Table2[6M Return vs Nifty]))/_xlfn.STDEV.P(Table2[6M Return vs Nifty])</f>
        <v>0.23414774666721039</v>
      </c>
      <c r="M425">
        <v>4.6896805809958204</v>
      </c>
      <c r="N425">
        <f>(Table2[[#This Row],[1W Return vs Nifty]]-AVERAGE(Table2[1W Return vs Nifty]))/_xlfn.STDEV.P(Table2[1W Return vs Nifty])</f>
        <v>1.4606084548085796</v>
      </c>
      <c r="O425">
        <v>844.64</v>
      </c>
      <c r="P425">
        <v>731.95814711873504</v>
      </c>
      <c r="Q425">
        <v>662.37712811131996</v>
      </c>
      <c r="R425">
        <v>87.344255690284697</v>
      </c>
      <c r="S425" s="2">
        <f>(Table2[[#This Row],[Close Price]]-Table2[[#This Row],[20D EMA]])/Table2[[#This Row],[20D EMA]]</f>
        <v>2.096751278651264E-2</v>
      </c>
      <c r="T425" s="2">
        <f>(Table2[[#This Row],[Close Price]]-Table2[[#This Row],[50D EMA]])/Table2[[#This Row],[50D EMA]]</f>
        <v>0.17814113196845582</v>
      </c>
      <c r="U425" s="2">
        <f>(Table2[[#This Row],[Close Price]]-Table2[[#This Row],[200D EMA]])/Table2[[#This Row],[200D EMA]]</f>
        <v>0.30190183718884744</v>
      </c>
      <c r="V425">
        <v>1.16208695284246</v>
      </c>
      <c r="W425">
        <v>868</v>
      </c>
      <c r="X425">
        <v>851</v>
      </c>
      <c r="Y425">
        <v>878</v>
      </c>
      <c r="Z425">
        <v>851</v>
      </c>
      <c r="AA425">
        <v>878</v>
      </c>
      <c r="AB425">
        <v>701.05</v>
      </c>
      <c r="AC425" s="2">
        <f>(Table2[[#This Row],[Close Price]]/Table2[[#This Row],[Day Low]])-1</f>
        <v>-6.5092165898616994E-3</v>
      </c>
      <c r="AD425" s="2">
        <f>(Table2[[#This Row],[Day High]]/Table2[[#This Row],[Close Price]])-1</f>
        <v>-1.3161709282773826E-2</v>
      </c>
      <c r="AE425" s="2">
        <f>(Table2[[#This Row],[Close Price]]/Table2[[#This Row],[Current Week Low]])-1</f>
        <v>-1.7824601366742576E-2</v>
      </c>
      <c r="AF425" s="2">
        <f>(Table2[[#This Row],[Current Week High]]/Table2[[#This Row],[Close Price]])-1</f>
        <v>-1.3161709282773826E-2</v>
      </c>
      <c r="AG425" s="2">
        <f>(Table2[[#This Row],[Close Price]]/Table2[[#This Row],[Current Month Low]])-1</f>
        <v>-1.7824601366742576E-2</v>
      </c>
      <c r="AH425" s="2">
        <f>(Table2[[#This Row],[Current Month High]]/Table2[[#This Row],[Close Price]])-1</f>
        <v>-0.18704702267060946</v>
      </c>
      <c r="AI425">
        <v>2.1163100829129702</v>
      </c>
      <c r="AJ425">
        <v>63.3083988258687</v>
      </c>
      <c r="AK425" t="str">
        <f>IF(AND(Table2[[#This Row],[20D EMA]]&gt;Table2[[#This Row],[50D EMA]],Table2[[#This Row],[50D EMA]]&gt;Table2[[#This Row],[200D EMA]]),"Uptrend","Downtrend/NoTrend")</f>
        <v>Uptrend</v>
      </c>
      <c r="AL425">
        <v>0.1</v>
      </c>
      <c r="AM425" t="s">
        <v>10439</v>
      </c>
      <c r="AN425">
        <v>13.42</v>
      </c>
      <c r="AO425" t="s">
        <v>10439</v>
      </c>
      <c r="AP425">
        <v>-2.813697227702E-3</v>
      </c>
      <c r="AQ425">
        <f>(Table2[[#This Row],[Sharpe Ratio]]-AVERAGE(Table2[Sharpe Ratio]))/_xlfn.STDEV.P(Table2[Sharpe Ratio])</f>
        <v>-0.77886136825264363</v>
      </c>
      <c r="AR4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2.349245230187186</v>
      </c>
      <c r="AS425">
        <f>_xlfn.RANK.AVG(Table2[[#This Row],[1Y Return vs Nifty Z-Score]],Table2[1Y Return vs Nifty Z-Score])</f>
        <v>411</v>
      </c>
      <c r="AT425">
        <f>_xlfn.RANK.AVG(Table2[[#This Row],[6M Return vs Nifty Z-Score]],Table2[6M Return vs Nifty Z-Score])</f>
        <v>242</v>
      </c>
      <c r="AU425">
        <f>_xlfn.RANK.AVG(Table2[[#This Row],[Sharpe Ratio Z-Score]],Table2[Sharpe Ratio Z-Score])</f>
        <v>591</v>
      </c>
      <c r="AV425">
        <f>(Table2[[#This Row],[Rank 1Y]]+Table2[[#This Row],[Rank 6M]]+Table2[[#This Row],[Rank Sharpe]])/3</f>
        <v>414.66666666666669</v>
      </c>
    </row>
    <row r="426" spans="1:48" x14ac:dyDescent="0.3">
      <c r="A426" t="s">
        <v>1297</v>
      </c>
      <c r="B426" t="s">
        <v>1298</v>
      </c>
      <c r="C426" t="s">
        <v>10399</v>
      </c>
      <c r="D426" t="s">
        <v>54</v>
      </c>
      <c r="E426">
        <v>9040.1506238750007</v>
      </c>
      <c r="F426">
        <v>524.70000000000005</v>
      </c>
      <c r="G426">
        <v>-4.9195600262349704</v>
      </c>
      <c r="H426">
        <f>(Table2[[#This Row],[1Y Return vs Nifty]]-AVERAGE(Table2[1Y Return vs Nifty]))/_xlfn.STDEV.P(Table2[1Y Return vs Nifty])</f>
        <v>-0.47840879393015168</v>
      </c>
      <c r="I426">
        <v>4.9783943065826097</v>
      </c>
      <c r="J426">
        <f>(Table2[[#This Row],[1M Return vs Nifty]]-AVERAGE(Table2[1M Return vs Nifty]))/_xlfn.STDEV.P(Table2[1M Return vs Nifty])</f>
        <v>0.78631545214096443</v>
      </c>
      <c r="K426">
        <v>23.131020092901199</v>
      </c>
      <c r="L426">
        <f>(Table2[[#This Row],[6M Return vs Nifty]]-AVERAGE(Table2[6M Return vs Nifty]))/_xlfn.STDEV.P(Table2[6M Return vs Nifty])</f>
        <v>0.29816103796542648</v>
      </c>
      <c r="M426">
        <v>0.77592832272955703</v>
      </c>
      <c r="N426">
        <f>(Table2[[#This Row],[1W Return vs Nifty]]-AVERAGE(Table2[1W Return vs Nifty]))/_xlfn.STDEV.P(Table2[1W Return vs Nifty])</f>
        <v>0.71178156224611144</v>
      </c>
      <c r="O426">
        <v>503.91</v>
      </c>
      <c r="P426">
        <v>478.20410770505299</v>
      </c>
      <c r="Q426">
        <v>409.66373444321698</v>
      </c>
      <c r="R426">
        <v>60.316958928882599</v>
      </c>
      <c r="S426" s="2">
        <f>(Table2[[#This Row],[Close Price]]-Table2[[#This Row],[20D EMA]])/Table2[[#This Row],[20D EMA]]</f>
        <v>4.1257367387033436E-2</v>
      </c>
      <c r="T426" s="2">
        <f>(Table2[[#This Row],[Close Price]]-Table2[[#This Row],[50D EMA]])/Table2[[#This Row],[50D EMA]]</f>
        <v>9.7230223550536329E-2</v>
      </c>
      <c r="U426" s="2">
        <f>(Table2[[#This Row],[Close Price]]-Table2[[#This Row],[200D EMA]])/Table2[[#This Row],[200D EMA]]</f>
        <v>0.28080656373728419</v>
      </c>
      <c r="V426">
        <v>0.71703720027317897</v>
      </c>
      <c r="W426">
        <v>520</v>
      </c>
      <c r="X426">
        <v>532.15</v>
      </c>
      <c r="Y426">
        <v>520</v>
      </c>
      <c r="Z426">
        <v>532.15</v>
      </c>
      <c r="AA426">
        <v>460.5</v>
      </c>
      <c r="AB426">
        <v>547</v>
      </c>
      <c r="AC426" s="2">
        <f>(Table2[[#This Row],[Close Price]]/Table2[[#This Row],[Day Low]])-1</f>
        <v>9.0384615384615508E-3</v>
      </c>
      <c r="AD426" s="2">
        <f>(Table2[[#This Row],[Day High]]/Table2[[#This Row],[Close Price]])-1</f>
        <v>1.4198589670287642E-2</v>
      </c>
      <c r="AE426" s="2">
        <f>(Table2[[#This Row],[Close Price]]/Table2[[#This Row],[Current Week Low]])-1</f>
        <v>9.0384615384615508E-3</v>
      </c>
      <c r="AF426" s="2">
        <f>(Table2[[#This Row],[Current Week High]]/Table2[[#This Row],[Close Price]])-1</f>
        <v>1.4198589670287642E-2</v>
      </c>
      <c r="AG426" s="2">
        <f>(Table2[[#This Row],[Close Price]]/Table2[[#This Row],[Current Month Low]])-1</f>
        <v>0.13941368078175898</v>
      </c>
      <c r="AH426" s="2">
        <f>(Table2[[#This Row],[Current Month High]]/Table2[[#This Row],[Close Price]])-1</f>
        <v>4.2500476462740577E-2</v>
      </c>
      <c r="AI426">
        <v>4.2500476462740497</v>
      </c>
      <c r="AJ426">
        <v>64.225352112676006</v>
      </c>
      <c r="AK426" t="str">
        <f>IF(AND(Table2[[#This Row],[20D EMA]]&gt;Table2[[#This Row],[50D EMA]],Table2[[#This Row],[50D EMA]]&gt;Table2[[#This Row],[200D EMA]]),"Uptrend","Downtrend/NoTrend")</f>
        <v>Uptrend</v>
      </c>
      <c r="AL426">
        <v>0.08</v>
      </c>
      <c r="AM426" t="s">
        <v>10439</v>
      </c>
      <c r="AN426">
        <v>9.61</v>
      </c>
      <c r="AO426" t="s">
        <v>10439</v>
      </c>
      <c r="AQ426">
        <f>(Table2[[#This Row],[Sharpe Ratio]]-AVERAGE(Table2[Sharpe Ratio]))/_xlfn.STDEV.P(Table2[Sharpe Ratio])</f>
        <v>-0.74629057572393687</v>
      </c>
      <c r="AR4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0.57155868269841392</v>
      </c>
      <c r="AS426">
        <f>_xlfn.RANK.AVG(Table2[[#This Row],[1Y Return vs Nifty Z-Score]],Table2[1Y Return vs Nifty Z-Score])</f>
        <v>468</v>
      </c>
      <c r="AT426">
        <f>_xlfn.RANK.AVG(Table2[[#This Row],[6M Return vs Nifty Z-Score]],Table2[6M Return vs Nifty Z-Score])</f>
        <v>220</v>
      </c>
      <c r="AU426">
        <f>_xlfn.RANK.AVG(Table2[[#This Row],[Sharpe Ratio Z-Score]],Table2[Sharpe Ratio Z-Score])</f>
        <v>558</v>
      </c>
      <c r="AV426">
        <f>(Table2[[#This Row],[Rank 1Y]]+Table2[[#This Row],[Rank 6M]]+Table2[[#This Row],[Rank Sharpe]])/3</f>
        <v>415.33333333333331</v>
      </c>
    </row>
    <row r="427" spans="1:48" x14ac:dyDescent="0.3">
      <c r="A427" t="s">
        <v>677</v>
      </c>
      <c r="B427" t="s">
        <v>678</v>
      </c>
      <c r="C427" t="s">
        <v>10399</v>
      </c>
      <c r="D427" t="s">
        <v>266</v>
      </c>
      <c r="E427">
        <v>27398.072212499999</v>
      </c>
      <c r="F427">
        <v>3287.95</v>
      </c>
      <c r="G427">
        <v>5.9620110944442404</v>
      </c>
      <c r="H427">
        <f>(Table2[[#This Row],[1Y Return vs Nifty]]-AVERAGE(Table2[1Y Return vs Nifty]))/_xlfn.STDEV.P(Table2[1Y Return vs Nifty])</f>
        <v>-0.30053413515743282</v>
      </c>
      <c r="I427">
        <v>-4.5894824052112302</v>
      </c>
      <c r="J427">
        <f>(Table2[[#This Row],[1M Return vs Nifty]]-AVERAGE(Table2[1M Return vs Nifty]))/_xlfn.STDEV.P(Table2[1M Return vs Nifty])</f>
        <v>-0.13772123774370554</v>
      </c>
      <c r="K427">
        <v>27.614777620055602</v>
      </c>
      <c r="L427">
        <f>(Table2[[#This Row],[6M Return vs Nifty]]-AVERAGE(Table2[6M Return vs Nifty]))/_xlfn.STDEV.P(Table2[6M Return vs Nifty])</f>
        <v>0.43336775892436136</v>
      </c>
      <c r="M427">
        <v>-5.1758615672902497</v>
      </c>
      <c r="N427">
        <f>(Table2[[#This Row],[1W Return vs Nifty]]-AVERAGE(Table2[1W Return vs Nifty]))/_xlfn.STDEV.P(Table2[1W Return vs Nifty])</f>
        <v>-0.42698758675019505</v>
      </c>
      <c r="O427">
        <v>3318.23</v>
      </c>
      <c r="P427">
        <v>3207.6627416817901</v>
      </c>
      <c r="Q427">
        <v>2785.2080403395598</v>
      </c>
      <c r="R427">
        <v>41.142449973418003</v>
      </c>
      <c r="S427" s="2">
        <f>(Table2[[#This Row],[Close Price]]-Table2[[#This Row],[20D EMA]])/Table2[[#This Row],[20D EMA]]</f>
        <v>-9.1253469470169938E-3</v>
      </c>
      <c r="T427" s="2">
        <f>(Table2[[#This Row],[Close Price]]-Table2[[#This Row],[50D EMA]])/Table2[[#This Row],[50D EMA]]</f>
        <v>2.5029831620052061E-2</v>
      </c>
      <c r="U427" s="2">
        <f>(Table2[[#This Row],[Close Price]]-Table2[[#This Row],[200D EMA]])/Table2[[#This Row],[200D EMA]]</f>
        <v>0.18050427557976889</v>
      </c>
      <c r="V427">
        <v>0.52192189083268703</v>
      </c>
      <c r="W427">
        <v>3268.5</v>
      </c>
      <c r="X427">
        <v>3310.9</v>
      </c>
      <c r="Y427">
        <v>3268.5</v>
      </c>
      <c r="Z427">
        <v>3310.9</v>
      </c>
      <c r="AA427">
        <v>3210</v>
      </c>
      <c r="AB427">
        <v>3452.9</v>
      </c>
      <c r="AC427" s="2">
        <f>(Table2[[#This Row],[Close Price]]/Table2[[#This Row],[Day Low]])-1</f>
        <v>5.9507419305491194E-3</v>
      </c>
      <c r="AD427" s="2">
        <f>(Table2[[#This Row],[Day High]]/Table2[[#This Row],[Close Price]])-1</f>
        <v>6.9800331513558689E-3</v>
      </c>
      <c r="AE427" s="2">
        <f>(Table2[[#This Row],[Close Price]]/Table2[[#This Row],[Current Week Low]])-1</f>
        <v>5.9507419305491194E-3</v>
      </c>
      <c r="AF427" s="2">
        <f>(Table2[[#This Row],[Current Week High]]/Table2[[#This Row],[Close Price]])-1</f>
        <v>6.9800331513558689E-3</v>
      </c>
      <c r="AG427" s="2">
        <f>(Table2[[#This Row],[Close Price]]/Table2[[#This Row],[Current Month Low]])-1</f>
        <v>2.4283489096573074E-2</v>
      </c>
      <c r="AH427" s="2">
        <f>(Table2[[#This Row],[Current Month High]]/Table2[[#This Row],[Close Price]])-1</f>
        <v>5.0168037835125245E-2</v>
      </c>
      <c r="AI427">
        <v>5.2144953542480899</v>
      </c>
      <c r="AJ427">
        <v>69.159335288367501</v>
      </c>
      <c r="AK427" t="str">
        <f>IF(AND(Table2[[#This Row],[20D EMA]]&gt;Table2[[#This Row],[50D EMA]],Table2[[#This Row],[50D EMA]]&gt;Table2[[#This Row],[200D EMA]]),"Uptrend","Downtrend/NoTrend")</f>
        <v>Uptrend</v>
      </c>
      <c r="AL427">
        <v>-0.01</v>
      </c>
      <c r="AM427" t="s">
        <v>10438</v>
      </c>
      <c r="AN427">
        <v>-3.42</v>
      </c>
      <c r="AO427" t="s">
        <v>10438</v>
      </c>
      <c r="AP427">
        <v>-4.5722182352850999E-2</v>
      </c>
      <c r="AQ427">
        <f>(Table2[[#This Row],[Sharpe Ratio]]-AVERAGE(Table2[Sharpe Ratio]))/_xlfn.STDEV.P(Table2[Sharpe Ratio])</f>
        <v>-1.275561351809064</v>
      </c>
      <c r="AR4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-1.7074365525360362</v>
      </c>
      <c r="AS427">
        <f>_xlfn.RANK.AVG(Table2[[#This Row],[1Y Return vs Nifty Z-Score]],Table2[1Y Return vs Nifty Z-Score])</f>
        <v>397</v>
      </c>
      <c r="AT427">
        <f>_xlfn.RANK.AVG(Table2[[#This Row],[6M Return vs Nifty Z-Score]],Table2[6M Return vs Nifty Z-Score])</f>
        <v>186</v>
      </c>
      <c r="AU427">
        <f>_xlfn.RANK.AVG(Table2[[#This Row],[Sharpe Ratio Z-Score]],Table2[Sharpe Ratio Z-Score])</f>
        <v>667</v>
      </c>
      <c r="AV427">
        <f>(Table2[[#This Row],[Rank 1Y]]+Table2[[#This Row],[Rank 6M]]+Table2[[#This Row],[Rank Sharpe]])/3</f>
        <v>416.66666666666669</v>
      </c>
    </row>
    <row r="428" spans="1:48" x14ac:dyDescent="0.3">
      <c r="A428" t="s">
        <v>976</v>
      </c>
      <c r="B428" t="s">
        <v>977</v>
      </c>
      <c r="C428" t="s">
        <v>10397</v>
      </c>
      <c r="D428" t="s">
        <v>180</v>
      </c>
      <c r="E428">
        <v>15513.59452656</v>
      </c>
      <c r="F428">
        <v>488.6</v>
      </c>
      <c r="G428">
        <v>13.099516714289299</v>
      </c>
      <c r="H428">
        <f>(Table2[[#This Row],[1Y Return vs Nifty]]-AVERAGE(Table2[1Y Return vs Nifty]))/_xlfn.STDEV.P(Table2[1Y Return vs Nifty])</f>
        <v>-0.18386151844259041</v>
      </c>
      <c r="I428">
        <v>-3.40533802240446</v>
      </c>
      <c r="J428">
        <f>(Table2[[#This Row],[1M Return vs Nifty]]-AVERAGE(Table2[1M Return vs Nifty]))/_xlfn.STDEV.P(Table2[1M Return vs Nifty])</f>
        <v>-2.3360142926760731E-2</v>
      </c>
      <c r="K428">
        <v>11.2242628527795</v>
      </c>
      <c r="L428">
        <f>(Table2[[#This Row],[6M Return vs Nifty]]-AVERAGE(Table2[6M Return vs Nifty]))/_xlfn.STDEV.P(Table2[6M Return vs Nifty])</f>
        <v>-6.0884604877934782E-2</v>
      </c>
      <c r="M428">
        <v>-4.6386004246579597</v>
      </c>
      <c r="N428">
        <f>(Table2[[#This Row],[1W Return vs Nifty]]-AVERAGE(Table2[1W Return vs Nifty]))/_xlfn.STDEV.P(Table2[1W Return vs Nifty])</f>
        <v>-0.32419222174410273</v>
      </c>
      <c r="O428">
        <v>491.25</v>
      </c>
      <c r="P428">
        <v>481.76403330778402</v>
      </c>
      <c r="Q428">
        <v>441.88446927070601</v>
      </c>
      <c r="R428">
        <v>39.417554175438397</v>
      </c>
      <c r="S428" s="2">
        <f>(Table2[[#This Row],[Close Price]]-Table2[[#This Row],[20D EMA]])/Table2[[#This Row],[20D EMA]]</f>
        <v>-5.3944020356233632E-3</v>
      </c>
      <c r="T428" s="2">
        <f>(Table2[[#This Row],[Close Price]]-Table2[[#This Row],[50D EMA]])/Table2[[#This Row],[50D EMA]]</f>
        <v>1.4189450061849507E-2</v>
      </c>
      <c r="U428" s="2">
        <f>(Table2[[#This Row],[Close Price]]-Table2[[#This Row],[200D EMA]])/Table2[[#This Row],[200D EMA]]</f>
        <v>0.1057188789784673</v>
      </c>
      <c r="V428">
        <v>2.7534836784544399</v>
      </c>
      <c r="W428">
        <v>476.3</v>
      </c>
      <c r="X428">
        <v>492</v>
      </c>
      <c r="Y428">
        <v>476.3</v>
      </c>
      <c r="Z428">
        <v>492</v>
      </c>
      <c r="AA428">
        <v>452.4</v>
      </c>
      <c r="AB428">
        <v>547</v>
      </c>
      <c r="AC428" s="2">
        <f>(Table2[[#This Row],[Close Price]]/Table2[[#This Row],[Day Low]])-1</f>
        <v>2.5824060466092869E-2</v>
      </c>
      <c r="AD428" s="2">
        <f>(Table2[[#This Row],[Day High]]/Table2[[#This Row],[Close Price]])-1</f>
        <v>6.9586573884568015E-3</v>
      </c>
      <c r="AE428" s="2">
        <f>(Table2[[#This Row],[Close Price]]/Table2[[#This Row],[Current Week Low]])-1</f>
        <v>2.5824060466092869E-2</v>
      </c>
      <c r="AF428" s="2">
        <f>(Table2[[#This Row],[Current Week High]]/Table2[[#This Row],[Close Price]])-1</f>
        <v>6.9586573884568015E-3</v>
      </c>
      <c r="AG428" s="2">
        <f>(Table2[[#This Row],[Close Price]]/Table2[[#This Row],[Current Month Low]])-1</f>
        <v>8.0017683465959388E-2</v>
      </c>
      <c r="AH428" s="2">
        <f>(Table2[[#This Row],[Current Month High]]/Table2[[#This Row],[Close Price]])-1</f>
        <v>0.11952517396643469</v>
      </c>
      <c r="AI428">
        <v>11.952517396643399</v>
      </c>
      <c r="AJ428">
        <v>90.635973468591402</v>
      </c>
      <c r="AK428" t="str">
        <f>IF(AND(Table2[[#This Row],[20D EMA]]&gt;Table2[[#This Row],[50D EMA]],Table2[[#This Row],[50D EMA]]&gt;Table2[[#This Row],[200D EMA]]),"Uptrend","Downtrend/NoTrend")</f>
        <v>Uptrend</v>
      </c>
      <c r="AL428">
        <v>-7.0000000000000007E-2</v>
      </c>
      <c r="AM428" t="s">
        <v>10438</v>
      </c>
      <c r="AN428">
        <v>-6.77</v>
      </c>
      <c r="AO428" t="s">
        <v>10438</v>
      </c>
      <c r="AQ428">
        <f>(Table2[[#This Row],[Sharpe Ratio]]-AVERAGE(Table2[Sharpe Ratio]))/_xlfn.STDEV.P(Table2[Sharpe Ratio])</f>
        <v>-0.74629057572393687</v>
      </c>
      <c r="AR4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-1.3385890637153255</v>
      </c>
      <c r="AS428">
        <f>_xlfn.RANK.AVG(Table2[[#This Row],[1Y Return vs Nifty Z-Score]],Table2[1Y Return vs Nifty Z-Score])</f>
        <v>357</v>
      </c>
      <c r="AT428">
        <f>_xlfn.RANK.AVG(Table2[[#This Row],[6M Return vs Nifty Z-Score]],Table2[6M Return vs Nifty Z-Score])</f>
        <v>336</v>
      </c>
      <c r="AU428">
        <f>_xlfn.RANK.AVG(Table2[[#This Row],[Sharpe Ratio Z-Score]],Table2[Sharpe Ratio Z-Score])</f>
        <v>558</v>
      </c>
      <c r="AV428">
        <f>(Table2[[#This Row],[Rank 1Y]]+Table2[[#This Row],[Rank 6M]]+Table2[[#This Row],[Rank Sharpe]])/3</f>
        <v>417</v>
      </c>
    </row>
    <row r="429" spans="1:48" x14ac:dyDescent="0.3">
      <c r="A429" t="s">
        <v>229</v>
      </c>
      <c r="B429" t="s">
        <v>230</v>
      </c>
      <c r="C429" t="s">
        <v>10395</v>
      </c>
      <c r="D429" t="s">
        <v>37</v>
      </c>
      <c r="E429">
        <v>119370.419664278</v>
      </c>
      <c r="F429">
        <v>111.51</v>
      </c>
      <c r="G429">
        <v>7.1972633000646402</v>
      </c>
      <c r="H429">
        <f>(Table2[[#This Row],[1Y Return vs Nifty]]-AVERAGE(Table2[1Y Return vs Nifty]))/_xlfn.STDEV.P(Table2[1Y Return vs Nifty])</f>
        <v>-0.28034219208816186</v>
      </c>
      <c r="I429">
        <v>-12.2865036354524</v>
      </c>
      <c r="J429">
        <f>(Table2[[#This Row],[1M Return vs Nifty]]-AVERAGE(Table2[1M Return vs Nifty]))/_xlfn.STDEV.P(Table2[1M Return vs Nifty])</f>
        <v>-0.88107634502650223</v>
      </c>
      <c r="K429">
        <v>-27.4248349491196</v>
      </c>
      <c r="L429">
        <f>(Table2[[#This Row],[6M Return vs Nifty]]-AVERAGE(Table2[6M Return vs Nifty]))/_xlfn.STDEV.P(Table2[6M Return vs Nifty])</f>
        <v>-1.2263396390024877</v>
      </c>
      <c r="M429">
        <v>-4.9501996360529903</v>
      </c>
      <c r="N429">
        <f>(Table2[[#This Row],[1W Return vs Nifty]]-AVERAGE(Table2[1W Return vs Nifty]))/_xlfn.STDEV.P(Table2[1W Return vs Nifty])</f>
        <v>-0.38381118937319325</v>
      </c>
      <c r="O429">
        <v>111.23</v>
      </c>
      <c r="P429">
        <v>114.795622184012</v>
      </c>
      <c r="Q429">
        <v>111.128187018953</v>
      </c>
      <c r="R429">
        <v>39.784224808279099</v>
      </c>
      <c r="S429" s="2">
        <f>(Table2[[#This Row],[Close Price]]-Table2[[#This Row],[20D EMA]])/Table2[[#This Row],[20D EMA]]</f>
        <v>2.5173064820642015E-3</v>
      </c>
      <c r="T429" s="2">
        <f>(Table2[[#This Row],[Close Price]]-Table2[[#This Row],[50D EMA]])/Table2[[#This Row],[50D EMA]]</f>
        <v>-2.8621493759973703E-2</v>
      </c>
      <c r="U429" s="2">
        <f>(Table2[[#This Row],[Close Price]]-Table2[[#This Row],[200D EMA]])/Table2[[#This Row],[200D EMA]]</f>
        <v>3.4357888065058321E-3</v>
      </c>
      <c r="V429">
        <v>0.73512755053127099</v>
      </c>
      <c r="W429">
        <v>108.51</v>
      </c>
      <c r="X429">
        <v>111.9</v>
      </c>
      <c r="Y429">
        <v>108.51</v>
      </c>
      <c r="Z429">
        <v>111.9</v>
      </c>
      <c r="AA429">
        <v>105.6</v>
      </c>
      <c r="AB429">
        <v>117.49</v>
      </c>
      <c r="AC429" s="2">
        <f>(Table2[[#This Row],[Close Price]]/Table2[[#This Row],[Day Low]])-1</f>
        <v>2.7647221454243809E-2</v>
      </c>
      <c r="AD429" s="2">
        <f>(Table2[[#This Row],[Day High]]/Table2[[#This Row],[Close Price]])-1</f>
        <v>3.4974441754103136E-3</v>
      </c>
      <c r="AE429" s="2">
        <f>(Table2[[#This Row],[Close Price]]/Table2[[#This Row],[Current Week Low]])-1</f>
        <v>2.7647221454243809E-2</v>
      </c>
      <c r="AF429" s="2">
        <f>(Table2[[#This Row],[Current Week High]]/Table2[[#This Row],[Close Price]])-1</f>
        <v>3.4974441754103136E-3</v>
      </c>
      <c r="AG429" s="2">
        <f>(Table2[[#This Row],[Close Price]]/Table2[[#This Row],[Current Month Low]])-1</f>
        <v>5.596590909090926E-2</v>
      </c>
      <c r="AH429" s="2">
        <f>(Table2[[#This Row],[Current Month High]]/Table2[[#This Row],[Close Price]])-1</f>
        <v>5.3627477356290809E-2</v>
      </c>
      <c r="AI429">
        <v>28.1499417092637</v>
      </c>
      <c r="AJ429">
        <v>65.567928730512193</v>
      </c>
      <c r="AK429" t="str">
        <f>IF(AND(Table2[[#This Row],[20D EMA]]&gt;Table2[[#This Row],[50D EMA]],Table2[[#This Row],[50D EMA]]&gt;Table2[[#This Row],[200D EMA]]),"Uptrend","Downtrend/NoTrend")</f>
        <v>Downtrend/NoTrend</v>
      </c>
      <c r="AL429">
        <v>-0.1</v>
      </c>
      <c r="AM429" t="s">
        <v>10438</v>
      </c>
      <c r="AN429">
        <v>-1.67</v>
      </c>
      <c r="AO429" t="s">
        <v>10438</v>
      </c>
      <c r="AP429">
        <v>0.127528518335666</v>
      </c>
      <c r="AQ429">
        <f>(Table2[[#This Row],[Sharpe Ratio]]-AVERAGE(Table2[Sharpe Ratio]))/_xlfn.STDEV.P(Table2[Sharpe Ratio])</f>
        <v>0.72995387279363388</v>
      </c>
      <c r="AR4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9">
        <f>_xlfn.RANK.AVG(Table2[[#This Row],[1Y Return vs Nifty Z-Score]],Table2[1Y Return vs Nifty Z-Score])</f>
        <v>385</v>
      </c>
      <c r="AT429">
        <f>_xlfn.RANK.AVG(Table2[[#This Row],[6M Return vs Nifty Z-Score]],Table2[6M Return vs Nifty Z-Score])</f>
        <v>707</v>
      </c>
      <c r="AU429">
        <f>_xlfn.RANK.AVG(Table2[[#This Row],[Sharpe Ratio Z-Score]],Table2[Sharpe Ratio Z-Score])</f>
        <v>163</v>
      </c>
      <c r="AV429">
        <f>(Table2[[#This Row],[Rank 1Y]]+Table2[[#This Row],[Rank 6M]]+Table2[[#This Row],[Rank Sharpe]])/3</f>
        <v>418.33333333333331</v>
      </c>
    </row>
    <row r="430" spans="1:48" x14ac:dyDescent="0.3">
      <c r="A430" t="s">
        <v>1192</v>
      </c>
      <c r="B430" t="s">
        <v>1193</v>
      </c>
      <c r="C430" t="s">
        <v>10404</v>
      </c>
      <c r="D430" t="s">
        <v>111</v>
      </c>
      <c r="E430">
        <v>10306.406692500001</v>
      </c>
      <c r="F430">
        <v>740.2</v>
      </c>
      <c r="G430">
        <v>39.0450463012941</v>
      </c>
      <c r="H430">
        <f>(Table2[[#This Row],[1Y Return vs Nifty]]-AVERAGE(Table2[1Y Return vs Nifty]))/_xlfn.STDEV.P(Table2[1Y Return vs Nifty])</f>
        <v>0.24025483118963958</v>
      </c>
      <c r="I430">
        <v>1.48768772017118</v>
      </c>
      <c r="J430">
        <f>(Table2[[#This Row],[1M Return vs Nifty]]-AVERAGE(Table2[1M Return vs Nifty]))/_xlfn.STDEV.P(Table2[1M Return vs Nifty])</f>
        <v>0.44919353297051035</v>
      </c>
      <c r="K430">
        <v>-0.39785510202986502</v>
      </c>
      <c r="L430">
        <f>(Table2[[#This Row],[6M Return vs Nifty]]-AVERAGE(Table2[6M Return vs Nifty]))/_xlfn.STDEV.P(Table2[6M Return vs Nifty])</f>
        <v>-0.41134701274703556</v>
      </c>
      <c r="M430">
        <v>-2.9065177227094399</v>
      </c>
      <c r="N430">
        <f>(Table2[[#This Row],[1W Return vs Nifty]]-AVERAGE(Table2[1W Return vs Nifty]))/_xlfn.STDEV.P(Table2[1W Return vs Nifty])</f>
        <v>7.2109999651527538E-3</v>
      </c>
      <c r="O430">
        <v>720.41</v>
      </c>
      <c r="P430">
        <v>714.25992658974099</v>
      </c>
      <c r="Q430">
        <v>649.16232872756996</v>
      </c>
      <c r="R430">
        <v>64.501012976955593</v>
      </c>
      <c r="S430" s="2">
        <f>(Table2[[#This Row],[Close Price]]-Table2[[#This Row],[20D EMA]])/Table2[[#This Row],[20D EMA]]</f>
        <v>2.7470468205605249E-2</v>
      </c>
      <c r="T430" s="2">
        <f>(Table2[[#This Row],[Close Price]]-Table2[[#This Row],[50D EMA]])/Table2[[#This Row],[50D EMA]]</f>
        <v>3.6317413933763372E-2</v>
      </c>
      <c r="U430" s="2">
        <f>(Table2[[#This Row],[Close Price]]-Table2[[#This Row],[200D EMA]])/Table2[[#This Row],[200D EMA]]</f>
        <v>0.14023868490778571</v>
      </c>
      <c r="V430">
        <v>0.965610274820903</v>
      </c>
      <c r="W430">
        <v>734</v>
      </c>
      <c r="X430">
        <v>756.95</v>
      </c>
      <c r="Y430">
        <v>734</v>
      </c>
      <c r="Z430">
        <v>756.95</v>
      </c>
      <c r="AA430">
        <v>668.95</v>
      </c>
      <c r="AB430">
        <v>759.45</v>
      </c>
      <c r="AC430" s="2">
        <f>(Table2[[#This Row],[Close Price]]/Table2[[#This Row],[Day Low]])-1</f>
        <v>8.4468664850136932E-3</v>
      </c>
      <c r="AD430" s="2">
        <f>(Table2[[#This Row],[Day High]]/Table2[[#This Row],[Close Price]])-1</f>
        <v>2.2629019184004395E-2</v>
      </c>
      <c r="AE430" s="2">
        <f>(Table2[[#This Row],[Close Price]]/Table2[[#This Row],[Current Week Low]])-1</f>
        <v>8.4468664850136932E-3</v>
      </c>
      <c r="AF430" s="2">
        <f>(Table2[[#This Row],[Current Week High]]/Table2[[#This Row],[Close Price]])-1</f>
        <v>2.2629019184004395E-2</v>
      </c>
      <c r="AG430" s="2">
        <f>(Table2[[#This Row],[Close Price]]/Table2[[#This Row],[Current Month Low]])-1</f>
        <v>0.10651020255624477</v>
      </c>
      <c r="AH430" s="2">
        <f>(Table2[[#This Row],[Current Month High]]/Table2[[#This Row],[Close Price]])-1</f>
        <v>2.6006484733855695E-2</v>
      </c>
      <c r="AI430">
        <v>9.4366387462847694</v>
      </c>
      <c r="AJ430">
        <v>72.540792540792495</v>
      </c>
      <c r="AK430" t="str">
        <f>IF(AND(Table2[[#This Row],[20D EMA]]&gt;Table2[[#This Row],[50D EMA]],Table2[[#This Row],[50D EMA]]&gt;Table2[[#This Row],[200D EMA]]),"Uptrend","Downtrend/NoTrend")</f>
        <v>Uptrend</v>
      </c>
      <c r="AL430">
        <v>-0.17</v>
      </c>
      <c r="AM430" t="s">
        <v>10438</v>
      </c>
      <c r="AN430">
        <v>5.44</v>
      </c>
      <c r="AO430" t="s">
        <v>10439</v>
      </c>
      <c r="AQ430">
        <f>(Table2[[#This Row],[Sharpe Ratio]]-AVERAGE(Table2[Sharpe Ratio]))/_xlfn.STDEV.P(Table2[Sharpe Ratio])</f>
        <v>-0.74629057572393687</v>
      </c>
      <c r="AR4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-0.46097822434566982</v>
      </c>
      <c r="AS430">
        <f>_xlfn.RANK.AVG(Table2[[#This Row],[1Y Return vs Nifty Z-Score]],Table2[1Y Return vs Nifty Z-Score])</f>
        <v>241</v>
      </c>
      <c r="AT430">
        <f>_xlfn.RANK.AVG(Table2[[#This Row],[6M Return vs Nifty Z-Score]],Table2[6M Return vs Nifty Z-Score])</f>
        <v>457</v>
      </c>
      <c r="AU430">
        <f>_xlfn.RANK.AVG(Table2[[#This Row],[Sharpe Ratio Z-Score]],Table2[Sharpe Ratio Z-Score])</f>
        <v>558</v>
      </c>
      <c r="AV430">
        <f>(Table2[[#This Row],[Rank 1Y]]+Table2[[#This Row],[Rank 6M]]+Table2[[#This Row],[Rank Sharpe]])/3</f>
        <v>418.66666666666669</v>
      </c>
    </row>
    <row r="431" spans="1:48" x14ac:dyDescent="0.3">
      <c r="A431" t="s">
        <v>553</v>
      </c>
      <c r="B431" t="s">
        <v>554</v>
      </c>
      <c r="C431" t="s">
        <v>10395</v>
      </c>
      <c r="D431" t="s">
        <v>43</v>
      </c>
      <c r="E431">
        <v>38398.400000000001</v>
      </c>
      <c r="F431">
        <v>236.6</v>
      </c>
      <c r="G431">
        <v>37.0970274562575</v>
      </c>
      <c r="H431">
        <f>(Table2[[#This Row],[1Y Return vs Nifty]]-AVERAGE(Table2[1Y Return vs Nifty]))/_xlfn.STDEV.P(Table2[1Y Return vs Nifty])</f>
        <v>0.20841171005383038</v>
      </c>
      <c r="I431">
        <v>-18.485802825369699</v>
      </c>
      <c r="J431">
        <f>(Table2[[#This Row],[1M Return vs Nifty]]-AVERAGE(Table2[1M Return vs Nifty]))/_xlfn.STDEV.P(Table2[1M Return vs Nifty])</f>
        <v>-1.4797859726280798</v>
      </c>
      <c r="K431">
        <v>-12.6055361876187</v>
      </c>
      <c r="L431">
        <f>(Table2[[#This Row],[6M Return vs Nifty]]-AVERAGE(Table2[6M Return vs Nifty]))/_xlfn.STDEV.P(Table2[6M Return vs Nifty])</f>
        <v>-0.77946694789045035</v>
      </c>
      <c r="M431">
        <v>-7.0855792161745699</v>
      </c>
      <c r="N431">
        <f>(Table2[[#This Row],[1W Return vs Nifty]]-AVERAGE(Table2[1W Return vs Nifty]))/_xlfn.STDEV.P(Table2[1W Return vs Nifty])</f>
        <v>-0.79237809650086566</v>
      </c>
      <c r="O431">
        <v>246.72</v>
      </c>
      <c r="P431">
        <v>252.66235547297001</v>
      </c>
      <c r="Q431">
        <v>233.10870417645</v>
      </c>
      <c r="R431">
        <v>28.165664571134801</v>
      </c>
      <c r="S431" s="2">
        <f>(Table2[[#This Row],[Close Price]]-Table2[[#This Row],[20D EMA]])/Table2[[#This Row],[20D EMA]]</f>
        <v>-4.101815823605709E-2</v>
      </c>
      <c r="T431" s="2">
        <f>(Table2[[#This Row],[Close Price]]-Table2[[#This Row],[50D EMA]])/Table2[[#This Row],[50D EMA]]</f>
        <v>-6.3572412451004687E-2</v>
      </c>
      <c r="U431" s="2">
        <f>(Table2[[#This Row],[Close Price]]-Table2[[#This Row],[200D EMA]])/Table2[[#This Row],[200D EMA]]</f>
        <v>1.4977114800944017E-2</v>
      </c>
      <c r="V431">
        <v>0.34348063732564599</v>
      </c>
      <c r="W431">
        <v>233.8</v>
      </c>
      <c r="X431">
        <v>241.95</v>
      </c>
      <c r="Y431">
        <v>233.8</v>
      </c>
      <c r="Z431">
        <v>241.95</v>
      </c>
      <c r="AA431">
        <v>226.65</v>
      </c>
      <c r="AB431">
        <v>271.35000000000002</v>
      </c>
      <c r="AC431" s="2">
        <f>(Table2[[#This Row],[Close Price]]/Table2[[#This Row],[Day Low]])-1</f>
        <v>1.1976047904191489E-2</v>
      </c>
      <c r="AD431" s="2">
        <f>(Table2[[#This Row],[Day High]]/Table2[[#This Row],[Close Price]])-1</f>
        <v>2.2612003381234036E-2</v>
      </c>
      <c r="AE431" s="2">
        <f>(Table2[[#This Row],[Close Price]]/Table2[[#This Row],[Current Week Low]])-1</f>
        <v>1.1976047904191489E-2</v>
      </c>
      <c r="AF431" s="2">
        <f>(Table2[[#This Row],[Current Week High]]/Table2[[#This Row],[Close Price]])-1</f>
        <v>2.2612003381234036E-2</v>
      </c>
      <c r="AG431" s="2">
        <f>(Table2[[#This Row],[Close Price]]/Table2[[#This Row],[Current Month Low]])-1</f>
        <v>4.3900286785792941E-2</v>
      </c>
      <c r="AH431" s="2">
        <f>(Table2[[#This Row],[Current Month High]]/Table2[[#This Row],[Close Price]])-1</f>
        <v>0.14687235841082003</v>
      </c>
      <c r="AI431">
        <v>37.235841081994899</v>
      </c>
      <c r="AJ431">
        <v>81.860107609531099</v>
      </c>
      <c r="AK431" t="str">
        <f>IF(AND(Table2[[#This Row],[20D EMA]]&gt;Table2[[#This Row],[50D EMA]],Table2[[#This Row],[50D EMA]]&gt;Table2[[#This Row],[200D EMA]]),"Uptrend","Downtrend/NoTrend")</f>
        <v>Downtrend/NoTrend</v>
      </c>
      <c r="AL431">
        <v>-0.11</v>
      </c>
      <c r="AM431" t="s">
        <v>10438</v>
      </c>
      <c r="AN431">
        <v>-10.53</v>
      </c>
      <c r="AO431" t="s">
        <v>10438</v>
      </c>
      <c r="AP431">
        <v>3.2722916206330999E-2</v>
      </c>
      <c r="AQ431">
        <f>(Table2[[#This Row],[Sharpe Ratio]]-AVERAGE(Table2[Sharpe Ratio]))/_xlfn.STDEV.P(Table2[Sharpe Ratio])</f>
        <v>-0.36749668695818205</v>
      </c>
      <c r="AR4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1">
        <f>_xlfn.RANK.AVG(Table2[[#This Row],[1Y Return vs Nifty Z-Score]],Table2[1Y Return vs Nifty Z-Score])</f>
        <v>245</v>
      </c>
      <c r="AT431">
        <f>_xlfn.RANK.AVG(Table2[[#This Row],[6M Return vs Nifty Z-Score]],Table2[6M Return vs Nifty Z-Score])</f>
        <v>589</v>
      </c>
      <c r="AU431">
        <f>_xlfn.RANK.AVG(Table2[[#This Row],[Sharpe Ratio Z-Score]],Table2[Sharpe Ratio Z-Score])</f>
        <v>431</v>
      </c>
      <c r="AV431">
        <f>(Table2[[#This Row],[Rank 1Y]]+Table2[[#This Row],[Rank 6M]]+Table2[[#This Row],[Rank Sharpe]])/3</f>
        <v>421.66666666666669</v>
      </c>
    </row>
    <row r="432" spans="1:48" x14ac:dyDescent="0.3">
      <c r="A432" t="s">
        <v>701</v>
      </c>
      <c r="B432" t="s">
        <v>702</v>
      </c>
      <c r="C432" t="s">
        <v>10404</v>
      </c>
      <c r="D432" t="s">
        <v>327</v>
      </c>
      <c r="E432">
        <v>26164.7775009</v>
      </c>
      <c r="F432">
        <v>2039</v>
      </c>
      <c r="G432">
        <v>-7.9324017223464098</v>
      </c>
      <c r="H432">
        <f>(Table2[[#This Row],[1Y Return vs Nifty]]-AVERAGE(Table2[1Y Return vs Nifty]))/_xlfn.STDEV.P(Table2[1Y Return vs Nifty])</f>
        <v>-0.52765794946924549</v>
      </c>
      <c r="I432">
        <v>-4.2815902680155196</v>
      </c>
      <c r="J432">
        <f>(Table2[[#This Row],[1M Return vs Nifty]]-AVERAGE(Table2[1M Return vs Nifty]))/_xlfn.STDEV.P(Table2[1M Return vs Nifty])</f>
        <v>-0.10798594329272795</v>
      </c>
      <c r="K432">
        <v>49.3735539252107</v>
      </c>
      <c r="L432">
        <f>(Table2[[#This Row],[6M Return vs Nifty]]-AVERAGE(Table2[6M Return vs Nifty]))/_xlfn.STDEV.P(Table2[6M Return vs Nifty])</f>
        <v>1.0894988673712702</v>
      </c>
      <c r="M432">
        <v>-4.1672298141023596</v>
      </c>
      <c r="N432">
        <f>(Table2[[#This Row],[1W Return vs Nifty]]-AVERAGE(Table2[1W Return vs Nifty]))/_xlfn.STDEV.P(Table2[1W Return vs Nifty])</f>
        <v>-0.23400383825557136</v>
      </c>
      <c r="O432">
        <v>2090.15</v>
      </c>
      <c r="P432">
        <v>2045.6226959865901</v>
      </c>
      <c r="Q432">
        <v>1748.87127206676</v>
      </c>
      <c r="R432">
        <v>41.360358332507602</v>
      </c>
      <c r="S432" s="2">
        <f>(Table2[[#This Row],[Close Price]]-Table2[[#This Row],[20D EMA]])/Table2[[#This Row],[20D EMA]]</f>
        <v>-2.4471927852068077E-2</v>
      </c>
      <c r="T432" s="2">
        <f>(Table2[[#This Row],[Close Price]]-Table2[[#This Row],[50D EMA]])/Table2[[#This Row],[50D EMA]]</f>
        <v>-3.2374963377085559E-3</v>
      </c>
      <c r="U432" s="2">
        <f>(Table2[[#This Row],[Close Price]]-Table2[[#This Row],[200D EMA]])/Table2[[#This Row],[200D EMA]]</f>
        <v>0.16589484461619364</v>
      </c>
      <c r="V432">
        <v>0.36965000447785401</v>
      </c>
      <c r="W432">
        <v>2029.6</v>
      </c>
      <c r="X432">
        <v>2100</v>
      </c>
      <c r="Y432">
        <v>2029.6</v>
      </c>
      <c r="Z432">
        <v>2100</v>
      </c>
      <c r="AA432">
        <v>1980.2</v>
      </c>
      <c r="AB432">
        <v>2280</v>
      </c>
      <c r="AC432" s="2">
        <f>(Table2[[#This Row],[Close Price]]/Table2[[#This Row],[Day Low]])-1</f>
        <v>4.6314544737879881E-3</v>
      </c>
      <c r="AD432" s="2">
        <f>(Table2[[#This Row],[Day High]]/Table2[[#This Row],[Close Price]])-1</f>
        <v>2.9916625796959195E-2</v>
      </c>
      <c r="AE432" s="2">
        <f>(Table2[[#This Row],[Close Price]]/Table2[[#This Row],[Current Week Low]])-1</f>
        <v>4.6314544737879881E-3</v>
      </c>
      <c r="AF432" s="2">
        <f>(Table2[[#This Row],[Current Week High]]/Table2[[#This Row],[Close Price]])-1</f>
        <v>2.9916625796959195E-2</v>
      </c>
      <c r="AG432" s="2">
        <f>(Table2[[#This Row],[Close Price]]/Table2[[#This Row],[Current Month Low]])-1</f>
        <v>2.9693970306029716E-2</v>
      </c>
      <c r="AH432" s="2">
        <f>(Table2[[#This Row],[Current Month High]]/Table2[[#This Row],[Close Price]])-1</f>
        <v>0.11819519372241305</v>
      </c>
      <c r="AI432">
        <v>11.819519372241301</v>
      </c>
      <c r="AJ432">
        <v>71.907933563780404</v>
      </c>
      <c r="AK432" t="str">
        <f>IF(AND(Table2[[#This Row],[20D EMA]]&gt;Table2[[#This Row],[50D EMA]],Table2[[#This Row],[50D EMA]]&gt;Table2[[#This Row],[200D EMA]]),"Uptrend","Downtrend/NoTrend")</f>
        <v>Uptrend</v>
      </c>
      <c r="AL432">
        <v>-0.12</v>
      </c>
      <c r="AM432" t="s">
        <v>10438</v>
      </c>
      <c r="AN432">
        <v>-8.82</v>
      </c>
      <c r="AO432" t="s">
        <v>10438</v>
      </c>
      <c r="AP432">
        <v>-6.2501977337442005E-2</v>
      </c>
      <c r="AQ432">
        <f>(Table2[[#This Row],[Sharpe Ratio]]-AVERAGE(Table2[Sharpe Ratio]))/_xlfn.STDEV.P(Table2[Sharpe Ratio])</f>
        <v>-1.4698008796930613</v>
      </c>
      <c r="AR4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-1.2499497433393361</v>
      </c>
      <c r="AS432">
        <f>_xlfn.RANK.AVG(Table2[[#This Row],[1Y Return vs Nifty Z-Score]],Table2[1Y Return vs Nifty Z-Score])</f>
        <v>486</v>
      </c>
      <c r="AT432">
        <f>_xlfn.RANK.AVG(Table2[[#This Row],[6M Return vs Nifty Z-Score]],Table2[6M Return vs Nifty Z-Score])</f>
        <v>95</v>
      </c>
      <c r="AU432">
        <f>_xlfn.RANK.AVG(Table2[[#This Row],[Sharpe Ratio Z-Score]],Table2[Sharpe Ratio Z-Score])</f>
        <v>685</v>
      </c>
      <c r="AV432">
        <f>(Table2[[#This Row],[Rank 1Y]]+Table2[[#This Row],[Rank 6M]]+Table2[[#This Row],[Rank Sharpe]])/3</f>
        <v>422</v>
      </c>
    </row>
    <row r="433" spans="1:48" x14ac:dyDescent="0.3">
      <c r="A433" t="s">
        <v>211</v>
      </c>
      <c r="B433" t="s">
        <v>212</v>
      </c>
      <c r="C433" t="s">
        <v>10399</v>
      </c>
      <c r="D433" t="s">
        <v>54</v>
      </c>
      <c r="E433">
        <v>132330.80629080001</v>
      </c>
      <c r="F433">
        <v>1658.15</v>
      </c>
      <c r="G433">
        <v>8.7559978919142001</v>
      </c>
      <c r="H433">
        <f>(Table2[[#This Row],[1Y Return vs Nifty]]-AVERAGE(Table2[1Y Return vs Nifty]))/_xlfn.STDEV.P(Table2[1Y Return vs Nifty])</f>
        <v>-0.25486247224186387</v>
      </c>
      <c r="I433">
        <v>-1.10728096383653</v>
      </c>
      <c r="J433">
        <f>(Table2[[#This Row],[1M Return vs Nifty]]-AVERAGE(Table2[1M Return vs Nifty]))/_xlfn.STDEV.P(Table2[1M Return vs Nifty])</f>
        <v>0.19857928015837303</v>
      </c>
      <c r="K433">
        <v>-4.7615984201126604</v>
      </c>
      <c r="L433">
        <f>(Table2[[#This Row],[6M Return vs Nifty]]-AVERAGE(Table2[6M Return vs Nifty]))/_xlfn.STDEV.P(Table2[6M Return vs Nifty])</f>
        <v>-0.54293473165717987</v>
      </c>
      <c r="M433">
        <v>-3.6784974258703</v>
      </c>
      <c r="N433">
        <f>(Table2[[#This Row],[1W Return vs Nifty]]-AVERAGE(Table2[1W Return vs Nifty]))/_xlfn.STDEV.P(Table2[1W Return vs Nifty])</f>
        <v>-0.14049358737000073</v>
      </c>
      <c r="O433">
        <v>1633.82</v>
      </c>
      <c r="P433">
        <v>1592.71006955595</v>
      </c>
      <c r="Q433">
        <v>1454.7299005687801</v>
      </c>
      <c r="R433">
        <v>49.264722898136398</v>
      </c>
      <c r="S433" s="2">
        <f>(Table2[[#This Row],[Close Price]]-Table2[[#This Row],[20D EMA]])/Table2[[#This Row],[20D EMA]]</f>
        <v>1.4891481313731105E-2</v>
      </c>
      <c r="T433" s="2">
        <f>(Table2[[#This Row],[Close Price]]-Table2[[#This Row],[50D EMA]])/Table2[[#This Row],[50D EMA]]</f>
        <v>4.1087158105489255E-2</v>
      </c>
      <c r="U433" s="2">
        <f>(Table2[[#This Row],[Close Price]]-Table2[[#This Row],[200D EMA]])/Table2[[#This Row],[200D EMA]]</f>
        <v>0.13983358653155165</v>
      </c>
      <c r="V433">
        <v>0.81337909566715805</v>
      </c>
      <c r="W433">
        <v>1638</v>
      </c>
      <c r="X433">
        <v>1664.85</v>
      </c>
      <c r="Y433">
        <v>1638</v>
      </c>
      <c r="Z433">
        <v>1664.85</v>
      </c>
      <c r="AA433">
        <v>1608.05</v>
      </c>
      <c r="AB433">
        <v>1683</v>
      </c>
      <c r="AC433" s="2">
        <f>(Table2[[#This Row],[Close Price]]/Table2[[#This Row],[Day Low]])-1</f>
        <v>1.2301587301587258E-2</v>
      </c>
      <c r="AD433" s="2">
        <f>(Table2[[#This Row],[Day High]]/Table2[[#This Row],[Close Price]])-1</f>
        <v>4.0406477097969518E-3</v>
      </c>
      <c r="AE433" s="2">
        <f>(Table2[[#This Row],[Close Price]]/Table2[[#This Row],[Current Week Low]])-1</f>
        <v>1.2301587301587258E-2</v>
      </c>
      <c r="AF433" s="2">
        <f>(Table2[[#This Row],[Current Week High]]/Table2[[#This Row],[Close Price]])-1</f>
        <v>4.0406477097969518E-3</v>
      </c>
      <c r="AG433" s="2">
        <f>(Table2[[#This Row],[Close Price]]/Table2[[#This Row],[Current Month Low]])-1</f>
        <v>3.115574764466289E-2</v>
      </c>
      <c r="AH433" s="2">
        <f>(Table2[[#This Row],[Current Month High]]/Table2[[#This Row],[Close Price]])-1</f>
        <v>1.4986581431112977E-2</v>
      </c>
      <c r="AI433">
        <v>1.49865814311129</v>
      </c>
      <c r="AJ433">
        <v>46.479681978798503</v>
      </c>
      <c r="AK433" t="str">
        <f>IF(AND(Table2[[#This Row],[20D EMA]]&gt;Table2[[#This Row],[50D EMA]],Table2[[#This Row],[50D EMA]]&gt;Table2[[#This Row],[200D EMA]]),"Uptrend","Downtrend/NoTrend")</f>
        <v>Uptrend</v>
      </c>
      <c r="AL433">
        <v>-0.02</v>
      </c>
      <c r="AM433" t="s">
        <v>10438</v>
      </c>
      <c r="AN433">
        <v>1.87</v>
      </c>
      <c r="AO433" t="s">
        <v>10439</v>
      </c>
      <c r="AP433">
        <v>4.8305430993901E-2</v>
      </c>
      <c r="AQ433">
        <f>(Table2[[#This Row],[Sharpe Ratio]]-AVERAGE(Table2[Sharpe Ratio]))/_xlfn.STDEV.P(Table2[Sharpe Ratio])</f>
        <v>-0.18711663354498617</v>
      </c>
      <c r="AR4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-0.92682814465565766</v>
      </c>
      <c r="AS433">
        <f>_xlfn.RANK.AVG(Table2[[#This Row],[1Y Return vs Nifty Z-Score]],Table2[1Y Return vs Nifty Z-Score])</f>
        <v>376</v>
      </c>
      <c r="AT433">
        <f>_xlfn.RANK.AVG(Table2[[#This Row],[6M Return vs Nifty Z-Score]],Table2[6M Return vs Nifty Z-Score])</f>
        <v>507</v>
      </c>
      <c r="AU433">
        <f>_xlfn.RANK.AVG(Table2[[#This Row],[Sharpe Ratio Z-Score]],Table2[Sharpe Ratio Z-Score])</f>
        <v>384</v>
      </c>
      <c r="AV433">
        <f>(Table2[[#This Row],[Rank 1Y]]+Table2[[#This Row],[Rank 6M]]+Table2[[#This Row],[Rank Sharpe]])/3</f>
        <v>422.33333333333331</v>
      </c>
    </row>
    <row r="434" spans="1:48" x14ac:dyDescent="0.3">
      <c r="A434" t="s">
        <v>1438</v>
      </c>
      <c r="B434" t="s">
        <v>1439</v>
      </c>
      <c r="C434" t="s">
        <v>605</v>
      </c>
      <c r="D434" t="s">
        <v>605</v>
      </c>
      <c r="E434">
        <v>7690.2463747499996</v>
      </c>
      <c r="F434">
        <v>532.20000000000005</v>
      </c>
      <c r="G434">
        <v>-8.79061382792462</v>
      </c>
      <c r="H434">
        <f>(Table2[[#This Row],[1Y Return vs Nifty]]-AVERAGE(Table2[1Y Return vs Nifty]))/_xlfn.STDEV.P(Table2[1Y Return vs Nifty])</f>
        <v>-0.54168663923668525</v>
      </c>
      <c r="I434">
        <v>-10.8736494368825</v>
      </c>
      <c r="J434">
        <f>(Table2[[#This Row],[1M Return vs Nifty]]-AVERAGE(Table2[1M Return vs Nifty]))/_xlfn.STDEV.P(Table2[1M Return vs Nifty])</f>
        <v>-0.74462714566266341</v>
      </c>
      <c r="K434">
        <v>-2.70261252165125</v>
      </c>
      <c r="L434">
        <f>(Table2[[#This Row],[6M Return vs Nifty]]-AVERAGE(Table2[6M Return vs Nifty]))/_xlfn.STDEV.P(Table2[6M Return vs Nifty])</f>
        <v>-0.48084646525435049</v>
      </c>
      <c r="M434">
        <v>-1.91289475777583</v>
      </c>
      <c r="N434">
        <f>(Table2[[#This Row],[1W Return vs Nifty]]-AVERAGE(Table2[1W Return vs Nifty]))/_xlfn.STDEV.P(Table2[1W Return vs Nifty])</f>
        <v>0.19732308374317542</v>
      </c>
      <c r="O434">
        <v>548.44000000000005</v>
      </c>
      <c r="P434">
        <v>545.46429113020395</v>
      </c>
      <c r="Q434">
        <v>512.13719993171696</v>
      </c>
      <c r="R434">
        <v>49.132579541002201</v>
      </c>
      <c r="S434" s="2">
        <f>(Table2[[#This Row],[Close Price]]-Table2[[#This Row],[20D EMA]])/Table2[[#This Row],[20D EMA]]</f>
        <v>-2.961126103128876E-2</v>
      </c>
      <c r="T434" s="2">
        <f>(Table2[[#This Row],[Close Price]]-Table2[[#This Row],[50D EMA]])/Table2[[#This Row],[50D EMA]]</f>
        <v>-2.4317432590720545E-2</v>
      </c>
      <c r="U434" s="2">
        <f>(Table2[[#This Row],[Close Price]]-Table2[[#This Row],[200D EMA]])/Table2[[#This Row],[200D EMA]]</f>
        <v>3.9174658804238482E-2</v>
      </c>
      <c r="V434">
        <v>0.62837814475799203</v>
      </c>
      <c r="W434">
        <v>530.1</v>
      </c>
      <c r="X434">
        <v>547.9</v>
      </c>
      <c r="Y434">
        <v>530.1</v>
      </c>
      <c r="Z434">
        <v>547.9</v>
      </c>
      <c r="AA434">
        <v>518.79999999999995</v>
      </c>
      <c r="AB434">
        <v>565</v>
      </c>
      <c r="AC434" s="2">
        <f>(Table2[[#This Row],[Close Price]]/Table2[[#This Row],[Day Low]])-1</f>
        <v>3.9615166949633629E-3</v>
      </c>
      <c r="AD434" s="2">
        <f>(Table2[[#This Row],[Day High]]/Table2[[#This Row],[Close Price]])-1</f>
        <v>2.9500187899285768E-2</v>
      </c>
      <c r="AE434" s="2">
        <f>(Table2[[#This Row],[Close Price]]/Table2[[#This Row],[Current Week Low]])-1</f>
        <v>3.9615166949633629E-3</v>
      </c>
      <c r="AF434" s="2">
        <f>(Table2[[#This Row],[Current Week High]]/Table2[[#This Row],[Close Price]])-1</f>
        <v>2.9500187899285768E-2</v>
      </c>
      <c r="AG434" s="2">
        <f>(Table2[[#This Row],[Close Price]]/Table2[[#This Row],[Current Month Low]])-1</f>
        <v>2.5828835774865277E-2</v>
      </c>
      <c r="AH434" s="2">
        <f>(Table2[[#This Row],[Current Month High]]/Table2[[#This Row],[Close Price]])-1</f>
        <v>6.1630965802329962E-2</v>
      </c>
      <c r="AI434">
        <v>25.140924464487</v>
      </c>
      <c r="AJ434">
        <v>34.836584747909797</v>
      </c>
      <c r="AK434" t="str">
        <f>IF(AND(Table2[[#This Row],[20D EMA]]&gt;Table2[[#This Row],[50D EMA]],Table2[[#This Row],[50D EMA]]&gt;Table2[[#This Row],[200D EMA]]),"Uptrend","Downtrend/NoTrend")</f>
        <v>Uptrend</v>
      </c>
      <c r="AL434">
        <v>-0.17</v>
      </c>
      <c r="AM434" t="s">
        <v>10438</v>
      </c>
      <c r="AN434">
        <v>-1.94</v>
      </c>
      <c r="AO434" t="s">
        <v>10438</v>
      </c>
      <c r="AP434">
        <v>8.2102620781527996E-2</v>
      </c>
      <c r="AQ434">
        <f>(Table2[[#This Row],[Sharpe Ratio]]-AVERAGE(Table2[Sharpe Ratio]))/_xlfn.STDEV.P(Table2[Sharpe Ratio])</f>
        <v>0.20411282987712195</v>
      </c>
      <c r="AR4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-1.3657243365334018</v>
      </c>
      <c r="AS434">
        <f>_xlfn.RANK.AVG(Table2[[#This Row],[1Y Return vs Nifty Z-Score]],Table2[1Y Return vs Nifty Z-Score])</f>
        <v>494</v>
      </c>
      <c r="AT434">
        <f>_xlfn.RANK.AVG(Table2[[#This Row],[6M Return vs Nifty Z-Score]],Table2[6M Return vs Nifty Z-Score])</f>
        <v>480</v>
      </c>
      <c r="AU434">
        <f>_xlfn.RANK.AVG(Table2[[#This Row],[Sharpe Ratio Z-Score]],Table2[Sharpe Ratio Z-Score])</f>
        <v>293</v>
      </c>
      <c r="AV434">
        <f>(Table2[[#This Row],[Rank 1Y]]+Table2[[#This Row],[Rank 6M]]+Table2[[#This Row],[Rank Sharpe]])/3</f>
        <v>422.33333333333331</v>
      </c>
    </row>
    <row r="435" spans="1:48" x14ac:dyDescent="0.3">
      <c r="A435" t="s">
        <v>1843</v>
      </c>
      <c r="B435" t="s">
        <v>1844</v>
      </c>
      <c r="C435" t="s">
        <v>10397</v>
      </c>
      <c r="D435" t="s">
        <v>1001</v>
      </c>
      <c r="E435">
        <v>4171.2069801050002</v>
      </c>
      <c r="F435">
        <v>507.85</v>
      </c>
      <c r="G435">
        <v>-21.175825007712401</v>
      </c>
      <c r="H435">
        <f>(Table2[[#This Row],[1Y Return vs Nifty]]-AVERAGE(Table2[1Y Return vs Nifty]))/_xlfn.STDEV.P(Table2[1Y Return vs Nifty])</f>
        <v>-0.74414041985355139</v>
      </c>
      <c r="I435">
        <v>12.5497959940868</v>
      </c>
      <c r="J435">
        <f>(Table2[[#This Row],[1M Return vs Nifty]]-AVERAGE(Table2[1M Return vs Nifty]))/_xlfn.STDEV.P(Table2[1M Return vs Nifty])</f>
        <v>1.5175386026738982</v>
      </c>
      <c r="K435">
        <v>25.829180108441001</v>
      </c>
      <c r="L435">
        <f>(Table2[[#This Row],[6M Return vs Nifty]]-AVERAGE(Table2[6M Return vs Nifty]))/_xlfn.STDEV.P(Table2[6M Return vs Nifty])</f>
        <v>0.3795234591298845</v>
      </c>
      <c r="M435">
        <v>6.2272321816568796</v>
      </c>
      <c r="N435">
        <f>(Table2[[#This Row],[1W Return vs Nifty]]-AVERAGE(Table2[1W Return vs Nifty]))/_xlfn.STDEV.P(Table2[1W Return vs Nifty])</f>
        <v>1.7547916098219491</v>
      </c>
      <c r="O435">
        <v>494.23</v>
      </c>
      <c r="P435">
        <v>441.08500610750099</v>
      </c>
      <c r="Q435">
        <v>410.623470349782</v>
      </c>
      <c r="R435">
        <v>79.541044933545194</v>
      </c>
      <c r="S435" s="2">
        <f>(Table2[[#This Row],[Close Price]]-Table2[[#This Row],[20D EMA]])/Table2[[#This Row],[20D EMA]]</f>
        <v>2.7558019545555722E-2</v>
      </c>
      <c r="T435" s="2">
        <f>(Table2[[#This Row],[Close Price]]-Table2[[#This Row],[50D EMA]])/Table2[[#This Row],[50D EMA]]</f>
        <v>0.15136536714700094</v>
      </c>
      <c r="U435" s="2">
        <f>(Table2[[#This Row],[Close Price]]-Table2[[#This Row],[200D EMA]])/Table2[[#This Row],[200D EMA]]</f>
        <v>0.23677781878224693</v>
      </c>
      <c r="V435">
        <v>1.50693575535229</v>
      </c>
      <c r="W435">
        <v>528</v>
      </c>
      <c r="X435">
        <v>505</v>
      </c>
      <c r="Y435">
        <v>538.75</v>
      </c>
      <c r="Z435">
        <v>505</v>
      </c>
      <c r="AA435">
        <v>538.75</v>
      </c>
      <c r="AB435">
        <v>446.55</v>
      </c>
      <c r="AC435" s="2">
        <f>(Table2[[#This Row],[Close Price]]/Table2[[#This Row],[Day Low]])-1</f>
        <v>-3.8162878787878718E-2</v>
      </c>
      <c r="AD435" s="2">
        <f>(Table2[[#This Row],[Day High]]/Table2[[#This Row],[Close Price]])-1</f>
        <v>-5.6118932755735429E-3</v>
      </c>
      <c r="AE435" s="2">
        <f>(Table2[[#This Row],[Close Price]]/Table2[[#This Row],[Current Week Low]])-1</f>
        <v>-5.7354988399071938E-2</v>
      </c>
      <c r="AF435" s="2">
        <f>(Table2[[#This Row],[Current Week High]]/Table2[[#This Row],[Close Price]])-1</f>
        <v>-5.6118932755735429E-3</v>
      </c>
      <c r="AG435" s="2">
        <f>(Table2[[#This Row],[Close Price]]/Table2[[#This Row],[Current Month Low]])-1</f>
        <v>-5.7354988399071938E-2</v>
      </c>
      <c r="AH435" s="2">
        <f>(Table2[[#This Row],[Current Month High]]/Table2[[#This Row],[Close Price]])-1</f>
        <v>-0.12070493255882642</v>
      </c>
      <c r="AI435">
        <v>6.0844737619375699</v>
      </c>
      <c r="AJ435">
        <v>50.229256027214902</v>
      </c>
      <c r="AK435" t="str">
        <f>IF(AND(Table2[[#This Row],[20D EMA]]&gt;Table2[[#This Row],[50D EMA]],Table2[[#This Row],[50D EMA]]&gt;Table2[[#This Row],[200D EMA]]),"Uptrend","Downtrend/NoTrend")</f>
        <v>Uptrend</v>
      </c>
      <c r="AL435">
        <v>7.0000000000000007E-2</v>
      </c>
      <c r="AM435" t="s">
        <v>10439</v>
      </c>
      <c r="AN435">
        <v>10.1</v>
      </c>
      <c r="AO435" t="s">
        <v>10439</v>
      </c>
      <c r="AP435">
        <v>1.3720023952437E-2</v>
      </c>
      <c r="AQ435">
        <f>(Table2[[#This Row],[Sharpe Ratio]]-AVERAGE(Table2[Sharpe Ratio]))/_xlfn.STDEV.P(Table2[Sharpe Ratio])</f>
        <v>-0.58747034117841601</v>
      </c>
      <c r="AR4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2.3202429105937643</v>
      </c>
      <c r="AS435">
        <f>_xlfn.RANK.AVG(Table2[[#This Row],[1Y Return vs Nifty Z-Score]],Table2[1Y Return vs Nifty Z-Score])</f>
        <v>580</v>
      </c>
      <c r="AT435">
        <f>_xlfn.RANK.AVG(Table2[[#This Row],[6M Return vs Nifty Z-Score]],Table2[6M Return vs Nifty Z-Score])</f>
        <v>197</v>
      </c>
      <c r="AU435">
        <f>_xlfn.RANK.AVG(Table2[[#This Row],[Sharpe Ratio Z-Score]],Table2[Sharpe Ratio Z-Score])</f>
        <v>492</v>
      </c>
      <c r="AV435">
        <f>(Table2[[#This Row],[Rank 1Y]]+Table2[[#This Row],[Rank 6M]]+Table2[[#This Row],[Rank Sharpe]])/3</f>
        <v>423</v>
      </c>
    </row>
    <row r="436" spans="1:48" x14ac:dyDescent="0.3">
      <c r="A436" t="s">
        <v>645</v>
      </c>
      <c r="B436" t="s">
        <v>646</v>
      </c>
      <c r="C436" t="s">
        <v>10401</v>
      </c>
      <c r="D436" t="s">
        <v>197</v>
      </c>
      <c r="E436">
        <v>29880.254214000001</v>
      </c>
      <c r="F436">
        <v>1386.05</v>
      </c>
      <c r="G436">
        <v>-18.903138069703001</v>
      </c>
      <c r="H436">
        <f>(Table2[[#This Row],[1Y Return vs Nifty]]-AVERAGE(Table2[1Y Return vs Nifty]))/_xlfn.STDEV.P(Table2[1Y Return vs Nifty])</f>
        <v>-0.706990139888244</v>
      </c>
      <c r="I436">
        <v>1.0646915867136399</v>
      </c>
      <c r="J436">
        <f>(Table2[[#This Row],[1M Return vs Nifty]]-AVERAGE(Table2[1M Return vs Nifty]))/_xlfn.STDEV.P(Table2[1M Return vs Nifty])</f>
        <v>0.40834184154849185</v>
      </c>
      <c r="K436">
        <v>15.872694894781199</v>
      </c>
      <c r="L436">
        <f>(Table2[[#This Row],[6M Return vs Nifty]]-AVERAGE(Table2[6M Return vs Nifty]))/_xlfn.STDEV.P(Table2[6M Return vs Nifty])</f>
        <v>7.9287839816765293E-2</v>
      </c>
      <c r="M436">
        <v>-1.2327373517300899</v>
      </c>
      <c r="N436">
        <f>(Table2[[#This Row],[1W Return vs Nifty]]-AVERAGE(Table2[1W Return vs Nifty]))/_xlfn.STDEV.P(Table2[1W Return vs Nifty])</f>
        <v>0.32745910749042251</v>
      </c>
      <c r="O436">
        <v>1380.9</v>
      </c>
      <c r="P436">
        <v>1361.9921888747101</v>
      </c>
      <c r="Q436">
        <v>1264.6833469675901</v>
      </c>
      <c r="R436">
        <v>71.281570601148104</v>
      </c>
      <c r="S436" s="2">
        <f>(Table2[[#This Row],[Close Price]]-Table2[[#This Row],[20D EMA]])/Table2[[#This Row],[20D EMA]]</f>
        <v>3.7294518067925724E-3</v>
      </c>
      <c r="T436" s="2">
        <f>(Table2[[#This Row],[Close Price]]-Table2[[#This Row],[50D EMA]])/Table2[[#This Row],[50D EMA]]</f>
        <v>1.7663692436567218E-2</v>
      </c>
      <c r="U436" s="2">
        <f>(Table2[[#This Row],[Close Price]]-Table2[[#This Row],[200D EMA]])/Table2[[#This Row],[200D EMA]]</f>
        <v>9.5966040292550903E-2</v>
      </c>
      <c r="V436">
        <v>0.57129142798040899</v>
      </c>
      <c r="W436">
        <v>1382.1</v>
      </c>
      <c r="X436">
        <v>1429.5</v>
      </c>
      <c r="Y436">
        <v>1382.1</v>
      </c>
      <c r="Z436">
        <v>1429.5</v>
      </c>
      <c r="AA436">
        <v>1323</v>
      </c>
      <c r="AB436">
        <v>1444.95</v>
      </c>
      <c r="AC436" s="2">
        <f>(Table2[[#This Row],[Close Price]]/Table2[[#This Row],[Day Low]])-1</f>
        <v>2.8579697561681439E-3</v>
      </c>
      <c r="AD436" s="2">
        <f>(Table2[[#This Row],[Day High]]/Table2[[#This Row],[Close Price]])-1</f>
        <v>3.1348075466252956E-2</v>
      </c>
      <c r="AE436" s="2">
        <f>(Table2[[#This Row],[Close Price]]/Table2[[#This Row],[Current Week Low]])-1</f>
        <v>2.8579697561681439E-3</v>
      </c>
      <c r="AF436" s="2">
        <f>(Table2[[#This Row],[Current Week High]]/Table2[[#This Row],[Close Price]])-1</f>
        <v>3.1348075466252956E-2</v>
      </c>
      <c r="AG436" s="2">
        <f>(Table2[[#This Row],[Close Price]]/Table2[[#This Row],[Current Month Low]])-1</f>
        <v>4.7656840513983445E-2</v>
      </c>
      <c r="AH436" s="2">
        <f>(Table2[[#This Row],[Current Month High]]/Table2[[#This Row],[Close Price]])-1</f>
        <v>4.2494859492803405E-2</v>
      </c>
      <c r="AI436">
        <v>8.6504815843584293</v>
      </c>
      <c r="AJ436">
        <v>38.183540202382702</v>
      </c>
      <c r="AK436" t="str">
        <f>IF(AND(Table2[[#This Row],[20D EMA]]&gt;Table2[[#This Row],[50D EMA]],Table2[[#This Row],[50D EMA]]&gt;Table2[[#This Row],[200D EMA]]),"Uptrend","Downtrend/NoTrend")</f>
        <v>Uptrend</v>
      </c>
      <c r="AL436">
        <v>-7.0000000000000007E-2</v>
      </c>
      <c r="AM436" t="s">
        <v>10438</v>
      </c>
      <c r="AN436">
        <v>0.65</v>
      </c>
      <c r="AO436" t="s">
        <v>10439</v>
      </c>
      <c r="AP436">
        <v>3.8482035562861998E-2</v>
      </c>
      <c r="AQ436">
        <f>(Table2[[#This Row],[Sharpe Ratio]]-AVERAGE(Table2[Sharpe Ratio]))/_xlfn.STDEV.P(Table2[Sharpe Ratio])</f>
        <v>-0.30083028097006165</v>
      </c>
      <c r="AR4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-0.192731632002626</v>
      </c>
      <c r="AS436">
        <f>_xlfn.RANK.AVG(Table2[[#This Row],[1Y Return vs Nifty Z-Score]],Table2[1Y Return vs Nifty Z-Score])</f>
        <v>570</v>
      </c>
      <c r="AT436">
        <f>_xlfn.RANK.AVG(Table2[[#This Row],[6M Return vs Nifty Z-Score]],Table2[6M Return vs Nifty Z-Score])</f>
        <v>289</v>
      </c>
      <c r="AU436">
        <f>_xlfn.RANK.AVG(Table2[[#This Row],[Sharpe Ratio Z-Score]],Table2[Sharpe Ratio Z-Score])</f>
        <v>413</v>
      </c>
      <c r="AV436">
        <f>(Table2[[#This Row],[Rank 1Y]]+Table2[[#This Row],[Rank 6M]]+Table2[[#This Row],[Rank Sharpe]])/3</f>
        <v>424</v>
      </c>
    </row>
    <row r="437" spans="1:48" x14ac:dyDescent="0.3">
      <c r="A437" t="s">
        <v>835</v>
      </c>
      <c r="B437" t="s">
        <v>836</v>
      </c>
      <c r="C437" t="s">
        <v>10405</v>
      </c>
      <c r="D437" t="s">
        <v>429</v>
      </c>
      <c r="E437">
        <v>19592.511022809998</v>
      </c>
      <c r="F437">
        <v>8235.35</v>
      </c>
      <c r="G437">
        <v>-9.2407894395793502</v>
      </c>
      <c r="H437">
        <f>(Table2[[#This Row],[1Y Return vs Nifty]]-AVERAGE(Table2[1Y Return vs Nifty]))/_xlfn.STDEV.P(Table2[1Y Return vs Nifty])</f>
        <v>-0.5490453958374405</v>
      </c>
      <c r="I437">
        <v>-3.7376259526517202</v>
      </c>
      <c r="J437">
        <f>(Table2[[#This Row],[1M Return vs Nifty]]-AVERAGE(Table2[1M Return vs Nifty]))/_xlfn.STDEV.P(Table2[1M Return vs Nifty])</f>
        <v>-5.5451509528070084E-2</v>
      </c>
      <c r="K437">
        <v>20.959096699832099</v>
      </c>
      <c r="L437">
        <f>(Table2[[#This Row],[6M Return vs Nifty]]-AVERAGE(Table2[6M Return vs Nifty]))/_xlfn.STDEV.P(Table2[6M Return vs Nifty])</f>
        <v>0.23266716628025394</v>
      </c>
      <c r="M437">
        <v>-1.73995052937776</v>
      </c>
      <c r="N437">
        <f>(Table2[[#This Row],[1W Return vs Nifty]]-AVERAGE(Table2[1W Return vs Nifty]))/_xlfn.STDEV.P(Table2[1W Return vs Nifty])</f>
        <v>0.2304128862119984</v>
      </c>
      <c r="O437">
        <v>8273.59</v>
      </c>
      <c r="P437">
        <v>8115.5075761471799</v>
      </c>
      <c r="Q437">
        <v>7422.4911414602702</v>
      </c>
      <c r="R437">
        <v>47.874936861454202</v>
      </c>
      <c r="S437" s="2">
        <f>(Table2[[#This Row],[Close Price]]-Table2[[#This Row],[20D EMA]])/Table2[[#This Row],[20D EMA]]</f>
        <v>-4.6219355805641547E-3</v>
      </c>
      <c r="T437" s="2">
        <f>(Table2[[#This Row],[Close Price]]-Table2[[#This Row],[50D EMA]])/Table2[[#This Row],[50D EMA]]</f>
        <v>1.4767089147332844E-2</v>
      </c>
      <c r="U437" s="2">
        <f>(Table2[[#This Row],[Close Price]]-Table2[[#This Row],[200D EMA]])/Table2[[#This Row],[200D EMA]]</f>
        <v>0.10951294424580635</v>
      </c>
      <c r="V437">
        <v>3.6394165580270101</v>
      </c>
      <c r="W437">
        <v>8170</v>
      </c>
      <c r="X437">
        <v>8283.5</v>
      </c>
      <c r="Y437">
        <v>8170</v>
      </c>
      <c r="Z437">
        <v>8283.5</v>
      </c>
      <c r="AA437">
        <v>7958.1</v>
      </c>
      <c r="AB437">
        <v>9488.7000000000007</v>
      </c>
      <c r="AC437" s="2">
        <f>(Table2[[#This Row],[Close Price]]/Table2[[#This Row],[Day Low]])-1</f>
        <v>7.9987760097919303E-3</v>
      </c>
      <c r="AD437" s="2">
        <f>(Table2[[#This Row],[Day High]]/Table2[[#This Row],[Close Price]])-1</f>
        <v>5.8467460399376225E-3</v>
      </c>
      <c r="AE437" s="2">
        <f>(Table2[[#This Row],[Close Price]]/Table2[[#This Row],[Current Week Low]])-1</f>
        <v>7.9987760097919303E-3</v>
      </c>
      <c r="AF437" s="2">
        <f>(Table2[[#This Row],[Current Week High]]/Table2[[#This Row],[Close Price]])-1</f>
        <v>5.8467460399376225E-3</v>
      </c>
      <c r="AG437" s="2">
        <f>(Table2[[#This Row],[Close Price]]/Table2[[#This Row],[Current Month Low]])-1</f>
        <v>3.4838717784395845E-2</v>
      </c>
      <c r="AH437" s="2">
        <f>(Table2[[#This Row],[Current Month High]]/Table2[[#This Row],[Close Price]])-1</f>
        <v>0.15219146727218646</v>
      </c>
      <c r="AI437">
        <v>15.2191467272186</v>
      </c>
      <c r="AJ437">
        <v>50.099332920205498</v>
      </c>
      <c r="AK437" t="str">
        <f>IF(AND(Table2[[#This Row],[20D EMA]]&gt;Table2[[#This Row],[50D EMA]],Table2[[#This Row],[50D EMA]]&gt;Table2[[#This Row],[200D EMA]]),"Uptrend","Downtrend/NoTrend")</f>
        <v>Uptrend</v>
      </c>
      <c r="AL437">
        <v>-0.04</v>
      </c>
      <c r="AM437" t="s">
        <v>10438</v>
      </c>
      <c r="AN437">
        <v>1.88</v>
      </c>
      <c r="AO437" t="s">
        <v>10439</v>
      </c>
      <c r="AP437">
        <v>1.148610815233E-3</v>
      </c>
      <c r="AQ437">
        <f>(Table2[[#This Row],[Sharpe Ratio]]-AVERAGE(Table2[Sharpe Ratio]))/_xlfn.STDEV.P(Table2[Sharpe Ratio])</f>
        <v>-0.73299448821642021</v>
      </c>
      <c r="AR4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-0.87441134108967844</v>
      </c>
      <c r="AS437">
        <f>_xlfn.RANK.AVG(Table2[[#This Row],[1Y Return vs Nifty Z-Score]],Table2[1Y Return vs Nifty Z-Score])</f>
        <v>500</v>
      </c>
      <c r="AT437">
        <f>_xlfn.RANK.AVG(Table2[[#This Row],[6M Return vs Nifty Z-Score]],Table2[6M Return vs Nifty Z-Score])</f>
        <v>244</v>
      </c>
      <c r="AU437">
        <f>_xlfn.RANK.AVG(Table2[[#This Row],[Sharpe Ratio Z-Score]],Table2[Sharpe Ratio Z-Score])</f>
        <v>528</v>
      </c>
      <c r="AV437">
        <f>(Table2[[#This Row],[Rank 1Y]]+Table2[[#This Row],[Rank 6M]]+Table2[[#This Row],[Rank Sharpe]])/3</f>
        <v>424</v>
      </c>
    </row>
    <row r="438" spans="1:48" x14ac:dyDescent="0.3">
      <c r="A438" t="s">
        <v>603</v>
      </c>
      <c r="B438" t="s">
        <v>604</v>
      </c>
      <c r="C438" t="s">
        <v>605</v>
      </c>
      <c r="D438" t="s">
        <v>605</v>
      </c>
      <c r="E438">
        <v>32846.616329999997</v>
      </c>
      <c r="F438">
        <v>935.5</v>
      </c>
      <c r="G438">
        <v>-3.4457113385515501</v>
      </c>
      <c r="H438">
        <f>(Table2[[#This Row],[1Y Return vs Nifty]]-AVERAGE(Table2[1Y Return vs Nifty]))/_xlfn.STDEV.P(Table2[1Y Return vs Nifty])</f>
        <v>-0.45431665415576733</v>
      </c>
      <c r="I438">
        <v>3.2344201649283302</v>
      </c>
      <c r="J438">
        <f>(Table2[[#This Row],[1M Return vs Nifty]]-AVERAGE(Table2[1M Return vs Nifty]))/_xlfn.STDEV.P(Table2[1M Return vs Nifty])</f>
        <v>0.6178876868550397</v>
      </c>
      <c r="K438">
        <v>-4.1661396697411304</v>
      </c>
      <c r="L438">
        <f>(Table2[[#This Row],[6M Return vs Nifty]]-AVERAGE(Table2[6M Return vs Nifty]))/_xlfn.STDEV.P(Table2[6M Return vs Nifty])</f>
        <v>-0.52497880415297005</v>
      </c>
      <c r="M438">
        <v>9.3044324097775899</v>
      </c>
      <c r="N438">
        <f>(Table2[[#This Row],[1W Return vs Nifty]]-AVERAGE(Table2[1W Return vs Nifty]))/_xlfn.STDEV.P(Table2[1W Return vs Nifty])</f>
        <v>2.3435591486331355</v>
      </c>
      <c r="O438">
        <v>879.24</v>
      </c>
      <c r="P438">
        <v>868.88865013786301</v>
      </c>
      <c r="Q438">
        <v>824.07163251694601</v>
      </c>
      <c r="R438">
        <v>83.075341962260595</v>
      </c>
      <c r="S438" s="2">
        <f>(Table2[[#This Row],[Close Price]]-Table2[[#This Row],[20D EMA]])/Table2[[#This Row],[20D EMA]]</f>
        <v>6.3987079750693773E-2</v>
      </c>
      <c r="T438" s="2">
        <f>(Table2[[#This Row],[Close Price]]-Table2[[#This Row],[50D EMA]])/Table2[[#This Row],[50D EMA]]</f>
        <v>7.6662699934644141E-2</v>
      </c>
      <c r="U438" s="2">
        <f>(Table2[[#This Row],[Close Price]]-Table2[[#This Row],[200D EMA]])/Table2[[#This Row],[200D EMA]]</f>
        <v>0.13521684655340033</v>
      </c>
      <c r="V438">
        <v>1.363792664619</v>
      </c>
      <c r="W438">
        <v>930</v>
      </c>
      <c r="X438">
        <v>964.9</v>
      </c>
      <c r="Y438">
        <v>930</v>
      </c>
      <c r="Z438">
        <v>964.9</v>
      </c>
      <c r="AA438">
        <v>812</v>
      </c>
      <c r="AB438">
        <v>972.15</v>
      </c>
      <c r="AC438" s="2">
        <f>(Table2[[#This Row],[Close Price]]/Table2[[#This Row],[Day Low]])-1</f>
        <v>5.9139784946236063E-3</v>
      </c>
      <c r="AD438" s="2">
        <f>(Table2[[#This Row],[Day High]]/Table2[[#This Row],[Close Price]])-1</f>
        <v>3.1427044361304057E-2</v>
      </c>
      <c r="AE438" s="2">
        <f>(Table2[[#This Row],[Close Price]]/Table2[[#This Row],[Current Week Low]])-1</f>
        <v>5.9139784946236063E-3</v>
      </c>
      <c r="AF438" s="2">
        <f>(Table2[[#This Row],[Current Week High]]/Table2[[#This Row],[Close Price]])-1</f>
        <v>3.1427044361304057E-2</v>
      </c>
      <c r="AG438" s="2">
        <f>(Table2[[#This Row],[Close Price]]/Table2[[#This Row],[Current Month Low]])-1</f>
        <v>0.15209359605911321</v>
      </c>
      <c r="AH438" s="2">
        <f>(Table2[[#This Row],[Current Month High]]/Table2[[#This Row],[Close Price]])-1</f>
        <v>3.9176910742918292E-2</v>
      </c>
      <c r="AI438">
        <v>7.8834847675040001</v>
      </c>
      <c r="AJ438">
        <v>31.760563380281599</v>
      </c>
      <c r="AK438" t="str">
        <f>IF(AND(Table2[[#This Row],[20D EMA]]&gt;Table2[[#This Row],[50D EMA]],Table2[[#This Row],[50D EMA]]&gt;Table2[[#This Row],[200D EMA]]),"Uptrend","Downtrend/NoTrend")</f>
        <v>Uptrend</v>
      </c>
      <c r="AL438">
        <v>-0.11</v>
      </c>
      <c r="AM438" t="s">
        <v>10438</v>
      </c>
      <c r="AN438">
        <v>10.38</v>
      </c>
      <c r="AO438" t="s">
        <v>10439</v>
      </c>
      <c r="AP438">
        <v>7.6558318482942006E-2</v>
      </c>
      <c r="AQ438">
        <f>(Table2[[#This Row],[Sharpe Ratio]]-AVERAGE(Table2[Sharpe Ratio]))/_xlfn.STDEV.P(Table2[Sharpe Ratio])</f>
        <v>0.13993310289521016</v>
      </c>
      <c r="AR4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2.1220844800746481</v>
      </c>
      <c r="AS438">
        <f>_xlfn.RANK.AVG(Table2[[#This Row],[1Y Return vs Nifty Z-Score]],Table2[1Y Return vs Nifty Z-Score])</f>
        <v>462</v>
      </c>
      <c r="AT438">
        <f>_xlfn.RANK.AVG(Table2[[#This Row],[6M Return vs Nifty Z-Score]],Table2[6M Return vs Nifty Z-Score])</f>
        <v>495</v>
      </c>
      <c r="AU438">
        <f>_xlfn.RANK.AVG(Table2[[#This Row],[Sharpe Ratio Z-Score]],Table2[Sharpe Ratio Z-Score])</f>
        <v>316</v>
      </c>
      <c r="AV438">
        <f>(Table2[[#This Row],[Rank 1Y]]+Table2[[#This Row],[Rank 6M]]+Table2[[#This Row],[Rank Sharpe]])/3</f>
        <v>424.33333333333331</v>
      </c>
    </row>
    <row r="439" spans="1:48" x14ac:dyDescent="0.3">
      <c r="A439" t="s">
        <v>1182</v>
      </c>
      <c r="B439" t="s">
        <v>1183</v>
      </c>
      <c r="C439" t="s">
        <v>10407</v>
      </c>
      <c r="D439" t="s">
        <v>132</v>
      </c>
      <c r="E439">
        <v>10522.692625121999</v>
      </c>
      <c r="F439">
        <v>197.81</v>
      </c>
      <c r="G439">
        <v>-11.8487030700277</v>
      </c>
      <c r="H439">
        <f>(Table2[[#This Row],[1Y Return vs Nifty]]-AVERAGE(Table2[1Y Return vs Nifty]))/_xlfn.STDEV.P(Table2[1Y Return vs Nifty])</f>
        <v>-0.59167542986287336</v>
      </c>
      <c r="I439">
        <v>-10.7912527764682</v>
      </c>
      <c r="J439">
        <f>(Table2[[#This Row],[1M Return vs Nifty]]-AVERAGE(Table2[1M Return vs Nifty]))/_xlfn.STDEV.P(Table2[1M Return vs Nifty])</f>
        <v>-0.73666952458954371</v>
      </c>
      <c r="K439">
        <v>-18.011489042955201</v>
      </c>
      <c r="L439">
        <f>(Table2[[#This Row],[6M Return vs Nifty]]-AVERAGE(Table2[6M Return vs Nifty]))/_xlfn.STDEV.P(Table2[6M Return vs Nifty])</f>
        <v>-0.94248226591379491</v>
      </c>
      <c r="M439">
        <v>-1.2110272561873601</v>
      </c>
      <c r="N439">
        <f>(Table2[[#This Row],[1W Return vs Nifty]]-AVERAGE(Table2[1W Return vs Nifty]))/_xlfn.STDEV.P(Table2[1W Return vs Nifty])</f>
        <v>0.33161294818081366</v>
      </c>
      <c r="O439">
        <v>193.71</v>
      </c>
      <c r="P439">
        <v>197.73073070610599</v>
      </c>
      <c r="Q439">
        <v>197.51303932472101</v>
      </c>
      <c r="R439">
        <v>57.475215820856903</v>
      </c>
      <c r="S439" s="2">
        <f>(Table2[[#This Row],[Close Price]]-Table2[[#This Row],[20D EMA]])/Table2[[#This Row],[20D EMA]]</f>
        <v>2.1165660007227267E-2</v>
      </c>
      <c r="T439" s="2">
        <f>(Table2[[#This Row],[Close Price]]-Table2[[#This Row],[50D EMA]])/Table2[[#This Row],[50D EMA]]</f>
        <v>4.008951649090683E-4</v>
      </c>
      <c r="U439" s="2">
        <f>(Table2[[#This Row],[Close Price]]-Table2[[#This Row],[200D EMA]])/Table2[[#This Row],[200D EMA]]</f>
        <v>1.5034990919803426E-3</v>
      </c>
      <c r="V439">
        <v>0.629624243088031</v>
      </c>
      <c r="W439">
        <v>194.55</v>
      </c>
      <c r="X439">
        <v>201.9</v>
      </c>
      <c r="Y439">
        <v>194.55</v>
      </c>
      <c r="Z439">
        <v>201.9</v>
      </c>
      <c r="AA439">
        <v>178.6</v>
      </c>
      <c r="AB439">
        <v>201.9</v>
      </c>
      <c r="AC439" s="2">
        <f>(Table2[[#This Row],[Close Price]]/Table2[[#This Row],[Day Low]])-1</f>
        <v>1.6756617836031884E-2</v>
      </c>
      <c r="AD439" s="2">
        <f>(Table2[[#This Row],[Day High]]/Table2[[#This Row],[Close Price]])-1</f>
        <v>2.0676406652848645E-2</v>
      </c>
      <c r="AE439" s="2">
        <f>(Table2[[#This Row],[Close Price]]/Table2[[#This Row],[Current Week Low]])-1</f>
        <v>1.6756617836031884E-2</v>
      </c>
      <c r="AF439" s="2">
        <f>(Table2[[#This Row],[Current Week High]]/Table2[[#This Row],[Close Price]])-1</f>
        <v>2.0676406652848645E-2</v>
      </c>
      <c r="AG439" s="2">
        <f>(Table2[[#This Row],[Close Price]]/Table2[[#This Row],[Current Month Low]])-1</f>
        <v>0.10755879059350515</v>
      </c>
      <c r="AH439" s="2">
        <f>(Table2[[#This Row],[Current Month High]]/Table2[[#This Row],[Close Price]])-1</f>
        <v>2.0676406652848645E-2</v>
      </c>
      <c r="AI439">
        <v>44.0270967089631</v>
      </c>
      <c r="AJ439">
        <v>45.931390630763502</v>
      </c>
      <c r="AK439" t="str">
        <f>IF(AND(Table2[[#This Row],[20D EMA]]&gt;Table2[[#This Row],[50D EMA]],Table2[[#This Row],[50D EMA]]&gt;Table2[[#This Row],[200D EMA]]),"Uptrend","Downtrend/NoTrend")</f>
        <v>Downtrend/NoTrend</v>
      </c>
      <c r="AL439">
        <v>-0.02</v>
      </c>
      <c r="AM439" t="s">
        <v>10438</v>
      </c>
      <c r="AN439">
        <v>2.84</v>
      </c>
      <c r="AO439" t="s">
        <v>10439</v>
      </c>
      <c r="AP439">
        <v>0.153953847264858</v>
      </c>
      <c r="AQ439">
        <f>(Table2[[#This Row],[Sharpe Ratio]]-AVERAGE(Table2[Sharpe Ratio]))/_xlfn.STDEV.P(Table2[Sharpe Ratio])</f>
        <v>1.0358481593507169</v>
      </c>
      <c r="AR4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9">
        <f>_xlfn.RANK.AVG(Table2[[#This Row],[1Y Return vs Nifty Z-Score]],Table2[1Y Return vs Nifty Z-Score])</f>
        <v>522</v>
      </c>
      <c r="AT439">
        <f>_xlfn.RANK.AVG(Table2[[#This Row],[6M Return vs Nifty Z-Score]],Table2[6M Return vs Nifty Z-Score])</f>
        <v>645</v>
      </c>
      <c r="AU439">
        <f>_xlfn.RANK.AVG(Table2[[#This Row],[Sharpe Ratio Z-Score]],Table2[Sharpe Ratio Z-Score])</f>
        <v>111</v>
      </c>
      <c r="AV439">
        <f>(Table2[[#This Row],[Rank 1Y]]+Table2[[#This Row],[Rank 6M]]+Table2[[#This Row],[Rank Sharpe]])/3</f>
        <v>426</v>
      </c>
    </row>
    <row r="440" spans="1:48" x14ac:dyDescent="0.3">
      <c r="A440" t="s">
        <v>572</v>
      </c>
      <c r="B440" t="s">
        <v>573</v>
      </c>
      <c r="C440" t="s">
        <v>10399</v>
      </c>
      <c r="D440" t="s">
        <v>54</v>
      </c>
      <c r="E440">
        <v>36397.675635369997</v>
      </c>
      <c r="F440">
        <v>1456.55</v>
      </c>
      <c r="G440">
        <v>31.411117814194</v>
      </c>
      <c r="H440">
        <f>(Table2[[#This Row],[1Y Return vs Nifty]]-AVERAGE(Table2[1Y Return vs Nifty]))/_xlfn.STDEV.P(Table2[1Y Return vs Nifty])</f>
        <v>0.11546748112051541</v>
      </c>
      <c r="I440">
        <v>-2.3705428318948498</v>
      </c>
      <c r="J440">
        <f>(Table2[[#This Row],[1M Return vs Nifty]]-AVERAGE(Table2[1M Return vs Nifty]))/_xlfn.STDEV.P(Table2[1M Return vs Nifty])</f>
        <v>7.6577257120256093E-2</v>
      </c>
      <c r="K440">
        <v>3.8996705288378499</v>
      </c>
      <c r="L440">
        <f>(Table2[[#This Row],[6M Return vs Nifty]]-AVERAGE(Table2[6M Return vs Nifty]))/_xlfn.STDEV.P(Table2[6M Return vs Nifty])</f>
        <v>-0.28175607361448046</v>
      </c>
      <c r="M440">
        <v>-4.9363998589653102</v>
      </c>
      <c r="N440">
        <f>(Table2[[#This Row],[1W Return vs Nifty]]-AVERAGE(Table2[1W Return vs Nifty]))/_xlfn.STDEV.P(Table2[1W Return vs Nifty])</f>
        <v>-0.38117084744230162</v>
      </c>
      <c r="O440">
        <v>1426.49</v>
      </c>
      <c r="P440">
        <v>1368.49567311189</v>
      </c>
      <c r="Q440">
        <v>1228.3739377859999</v>
      </c>
      <c r="R440">
        <v>49.545642805865803</v>
      </c>
      <c r="S440" s="2">
        <f>(Table2[[#This Row],[Close Price]]-Table2[[#This Row],[20D EMA]])/Table2[[#This Row],[20D EMA]]</f>
        <v>2.1072702928166299E-2</v>
      </c>
      <c r="T440" s="2">
        <f>(Table2[[#This Row],[Close Price]]-Table2[[#This Row],[50D EMA]])/Table2[[#This Row],[50D EMA]]</f>
        <v>6.4343884031345777E-2</v>
      </c>
      <c r="U440" s="2">
        <f>(Table2[[#This Row],[Close Price]]-Table2[[#This Row],[200D EMA]])/Table2[[#This Row],[200D EMA]]</f>
        <v>0.18575456153462572</v>
      </c>
      <c r="V440">
        <v>0.53825024114775899</v>
      </c>
      <c r="W440">
        <v>1431.95</v>
      </c>
      <c r="X440">
        <v>1461.6</v>
      </c>
      <c r="Y440">
        <v>1431.95</v>
      </c>
      <c r="Z440">
        <v>1461.6</v>
      </c>
      <c r="AA440">
        <v>1375</v>
      </c>
      <c r="AB440">
        <v>1479.9</v>
      </c>
      <c r="AC440" s="2">
        <f>(Table2[[#This Row],[Close Price]]/Table2[[#This Row],[Day Low]])-1</f>
        <v>1.7179370788086068E-2</v>
      </c>
      <c r="AD440" s="2">
        <f>(Table2[[#This Row],[Day High]]/Table2[[#This Row],[Close Price]])-1</f>
        <v>3.467096907074918E-3</v>
      </c>
      <c r="AE440" s="2">
        <f>(Table2[[#This Row],[Close Price]]/Table2[[#This Row],[Current Week Low]])-1</f>
        <v>1.7179370788086068E-2</v>
      </c>
      <c r="AF440" s="2">
        <f>(Table2[[#This Row],[Current Week High]]/Table2[[#This Row],[Close Price]])-1</f>
        <v>3.467096907074918E-3</v>
      </c>
      <c r="AG440" s="2">
        <f>(Table2[[#This Row],[Close Price]]/Table2[[#This Row],[Current Month Low]])-1</f>
        <v>5.9309090909090978E-2</v>
      </c>
      <c r="AH440" s="2">
        <f>(Table2[[#This Row],[Current Month High]]/Table2[[#This Row],[Close Price]])-1</f>
        <v>1.6031032233702946E-2</v>
      </c>
      <c r="AI440">
        <v>1.60310322337029</v>
      </c>
      <c r="AJ440">
        <v>64.461130243324106</v>
      </c>
      <c r="AK440" t="str">
        <f>IF(AND(Table2[[#This Row],[20D EMA]]&gt;Table2[[#This Row],[50D EMA]],Table2[[#This Row],[50D EMA]]&gt;Table2[[#This Row],[200D EMA]]),"Uptrend","Downtrend/NoTrend")</f>
        <v>Uptrend</v>
      </c>
      <c r="AL440">
        <v>0.08</v>
      </c>
      <c r="AM440" t="s">
        <v>10439</v>
      </c>
      <c r="AN440">
        <v>0.86</v>
      </c>
      <c r="AO440" t="s">
        <v>10439</v>
      </c>
      <c r="AP440">
        <v>-1.3186218438241E-2</v>
      </c>
      <c r="AQ440">
        <f>(Table2[[#This Row],[Sharpe Ratio]]-AVERAGE(Table2[Sharpe Ratio]))/_xlfn.STDEV.P(Table2[Sharpe Ratio])</f>
        <v>-0.89893158512668792</v>
      </c>
      <c r="AR4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-1.3698137679426985</v>
      </c>
      <c r="AS440">
        <f>_xlfn.RANK.AVG(Table2[[#This Row],[1Y Return vs Nifty Z-Score]],Table2[1Y Return vs Nifty Z-Score])</f>
        <v>265</v>
      </c>
      <c r="AT440">
        <f>_xlfn.RANK.AVG(Table2[[#This Row],[6M Return vs Nifty Z-Score]],Table2[6M Return vs Nifty Z-Score])</f>
        <v>403</v>
      </c>
      <c r="AU440">
        <f>_xlfn.RANK.AVG(Table2[[#This Row],[Sharpe Ratio Z-Score]],Table2[Sharpe Ratio Z-Score])</f>
        <v>612</v>
      </c>
      <c r="AV440">
        <f>(Table2[[#This Row],[Rank 1Y]]+Table2[[#This Row],[Rank 6M]]+Table2[[#This Row],[Rank Sharpe]])/3</f>
        <v>426.66666666666669</v>
      </c>
    </row>
    <row r="441" spans="1:48" x14ac:dyDescent="0.3">
      <c r="A441" t="s">
        <v>904</v>
      </c>
      <c r="B441" t="s">
        <v>905</v>
      </c>
      <c r="C441" t="s">
        <v>10395</v>
      </c>
      <c r="D441" t="s">
        <v>51</v>
      </c>
      <c r="E441">
        <v>17392.540811491999</v>
      </c>
      <c r="F441">
        <v>208.54</v>
      </c>
      <c r="G441">
        <v>16.690126583451601</v>
      </c>
      <c r="H441">
        <f>(Table2[[#This Row],[1Y Return vs Nifty]]-AVERAGE(Table2[1Y Return vs Nifty]))/_xlfn.STDEV.P(Table2[1Y Return vs Nifty])</f>
        <v>-0.12516792556155287</v>
      </c>
      <c r="I441">
        <v>-9.9305332347460507</v>
      </c>
      <c r="J441">
        <f>(Table2[[#This Row],[1M Return vs Nifty]]-AVERAGE(Table2[1M Return vs Nifty]))/_xlfn.STDEV.P(Table2[1M Return vs Nifty])</f>
        <v>-0.65354382594089644</v>
      </c>
      <c r="K441">
        <v>1.60719041198779</v>
      </c>
      <c r="L441">
        <f>(Table2[[#This Row],[6M Return vs Nifty]]-AVERAGE(Table2[6M Return vs Nifty]))/_xlfn.STDEV.P(Table2[6M Return vs Nifty])</f>
        <v>-0.35088530676004853</v>
      </c>
      <c r="M441">
        <v>-5.8131535440624802</v>
      </c>
      <c r="N441">
        <f>(Table2[[#This Row],[1W Return vs Nifty]]-AVERAGE(Table2[1W Return vs Nifty]))/_xlfn.STDEV.P(Table2[1W Return vs Nifty])</f>
        <v>-0.54892207292350848</v>
      </c>
      <c r="O441">
        <v>208.84</v>
      </c>
      <c r="P441">
        <v>207.14104614803099</v>
      </c>
      <c r="Q441">
        <v>187.747775834078</v>
      </c>
      <c r="R441">
        <v>40.1942871866733</v>
      </c>
      <c r="S441" s="2">
        <f>(Table2[[#This Row],[Close Price]]-Table2[[#This Row],[20D EMA]])/Table2[[#This Row],[20D EMA]]</f>
        <v>-1.436506416395381E-3</v>
      </c>
      <c r="T441" s="2">
        <f>(Table2[[#This Row],[Close Price]]-Table2[[#This Row],[50D EMA]])/Table2[[#This Row],[50D EMA]]</f>
        <v>6.7536293650329966E-3</v>
      </c>
      <c r="U441" s="2">
        <f>(Table2[[#This Row],[Close Price]]-Table2[[#This Row],[200D EMA]])/Table2[[#This Row],[200D EMA]]</f>
        <v>0.11074551521876409</v>
      </c>
      <c r="V441">
        <v>0.61908169124939005</v>
      </c>
      <c r="W441">
        <v>203.23</v>
      </c>
      <c r="X441">
        <v>209.5</v>
      </c>
      <c r="Y441">
        <v>203.23</v>
      </c>
      <c r="Z441">
        <v>209.5</v>
      </c>
      <c r="AA441">
        <v>199</v>
      </c>
      <c r="AB441">
        <v>218.35</v>
      </c>
      <c r="AC441" s="2">
        <f>(Table2[[#This Row],[Close Price]]/Table2[[#This Row],[Day Low]])-1</f>
        <v>2.6128032278698976E-2</v>
      </c>
      <c r="AD441" s="2">
        <f>(Table2[[#This Row],[Day High]]/Table2[[#This Row],[Close Price]])-1</f>
        <v>4.6034333940732086E-3</v>
      </c>
      <c r="AE441" s="2">
        <f>(Table2[[#This Row],[Close Price]]/Table2[[#This Row],[Current Week Low]])-1</f>
        <v>2.6128032278698976E-2</v>
      </c>
      <c r="AF441" s="2">
        <f>(Table2[[#This Row],[Current Week High]]/Table2[[#This Row],[Close Price]])-1</f>
        <v>4.6034333940732086E-3</v>
      </c>
      <c r="AG441" s="2">
        <f>(Table2[[#This Row],[Close Price]]/Table2[[#This Row],[Current Month Low]])-1</f>
        <v>4.7939698492462268E-2</v>
      </c>
      <c r="AH441" s="2">
        <f>(Table2[[#This Row],[Current Month High]]/Table2[[#This Row],[Close Price]])-1</f>
        <v>4.7041334995684192E-2</v>
      </c>
      <c r="AI441">
        <v>10.4824014577539</v>
      </c>
      <c r="AJ441">
        <v>66.366174710809702</v>
      </c>
      <c r="AK441" t="str">
        <f>IF(AND(Table2[[#This Row],[20D EMA]]&gt;Table2[[#This Row],[50D EMA]],Table2[[#This Row],[50D EMA]]&gt;Table2[[#This Row],[200D EMA]]),"Uptrend","Downtrend/NoTrend")</f>
        <v>Uptrend</v>
      </c>
      <c r="AL441">
        <v>-0.04</v>
      </c>
      <c r="AM441" t="s">
        <v>10438</v>
      </c>
      <c r="AN441">
        <v>-0.81</v>
      </c>
      <c r="AO441" t="s">
        <v>10438</v>
      </c>
      <c r="AP441">
        <v>3.9892008608719996E-3</v>
      </c>
      <c r="AQ441">
        <f>(Table2[[#This Row],[Sharpe Ratio]]-AVERAGE(Table2[Sharpe Ratio]))/_xlfn.STDEV.P(Table2[Sharpe Ratio])</f>
        <v>-0.70011238984253776</v>
      </c>
      <c r="AR4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-2.3786315210285442</v>
      </c>
      <c r="AS441">
        <f>_xlfn.RANK.AVG(Table2[[#This Row],[1Y Return vs Nifty Z-Score]],Table2[1Y Return vs Nifty Z-Score])</f>
        <v>331</v>
      </c>
      <c r="AT441">
        <f>_xlfn.RANK.AVG(Table2[[#This Row],[6M Return vs Nifty Z-Score]],Table2[6M Return vs Nifty Z-Score])</f>
        <v>430</v>
      </c>
      <c r="AU441">
        <f>_xlfn.RANK.AVG(Table2[[#This Row],[Sharpe Ratio Z-Score]],Table2[Sharpe Ratio Z-Score])</f>
        <v>519</v>
      </c>
      <c r="AV441">
        <f>(Table2[[#This Row],[Rank 1Y]]+Table2[[#This Row],[Rank 6M]]+Table2[[#This Row],[Rank Sharpe]])/3</f>
        <v>426.66666666666669</v>
      </c>
    </row>
    <row r="442" spans="1:48" x14ac:dyDescent="0.3">
      <c r="A442" t="s">
        <v>477</v>
      </c>
      <c r="B442" t="s">
        <v>478</v>
      </c>
      <c r="C442" t="s">
        <v>10402</v>
      </c>
      <c r="D442" t="s">
        <v>479</v>
      </c>
      <c r="E442">
        <v>46248.592485360001</v>
      </c>
      <c r="F442">
        <v>704.85</v>
      </c>
      <c r="G442">
        <v>-1.6163090047391599</v>
      </c>
      <c r="H442">
        <f>(Table2[[#This Row],[1Y Return vs Nifty]]-AVERAGE(Table2[1Y Return vs Nifty]))/_xlfn.STDEV.P(Table2[1Y Return vs Nifty])</f>
        <v>-0.42441248753533328</v>
      </c>
      <c r="I442">
        <v>2.39617312575872</v>
      </c>
      <c r="J442">
        <f>(Table2[[#This Row],[1M Return vs Nifty]]-AVERAGE(Table2[1M Return vs Nifty]))/_xlfn.STDEV.P(Table2[1M Return vs Nifty])</f>
        <v>0.5369323147582048</v>
      </c>
      <c r="K442">
        <v>33.931779158114402</v>
      </c>
      <c r="L442">
        <f>(Table2[[#This Row],[6M Return vs Nifty]]-AVERAGE(Table2[6M Return vs Nifty]))/_xlfn.STDEV.P(Table2[6M Return vs Nifty])</f>
        <v>0.62385554937263976</v>
      </c>
      <c r="M442">
        <v>1.13200393929678</v>
      </c>
      <c r="N442">
        <f>(Table2[[#This Row],[1W Return vs Nifty]]-AVERAGE(Table2[1W Return vs Nifty]))/_xlfn.STDEV.P(Table2[1W Return vs Nifty])</f>
        <v>0.77991029903779996</v>
      </c>
      <c r="O442">
        <v>667.65</v>
      </c>
      <c r="P442">
        <v>632.89988023658702</v>
      </c>
      <c r="Q442">
        <v>556.21079401724398</v>
      </c>
      <c r="R442">
        <v>77.133047534519505</v>
      </c>
      <c r="S442" s="2">
        <f>(Table2[[#This Row],[Close Price]]-Table2[[#This Row],[20D EMA]])/Table2[[#This Row],[20D EMA]]</f>
        <v>5.5717816221073989E-2</v>
      </c>
      <c r="T442" s="2">
        <f>(Table2[[#This Row],[Close Price]]-Table2[[#This Row],[50D EMA]])/Table2[[#This Row],[50D EMA]]</f>
        <v>0.11368325703666908</v>
      </c>
      <c r="U442" s="2">
        <f>(Table2[[#This Row],[Close Price]]-Table2[[#This Row],[200D EMA]])/Table2[[#This Row],[200D EMA]]</f>
        <v>0.26723538554368265</v>
      </c>
      <c r="V442">
        <v>0.87178722659062102</v>
      </c>
      <c r="W442">
        <v>699.8</v>
      </c>
      <c r="X442">
        <v>715.45</v>
      </c>
      <c r="Y442">
        <v>699.8</v>
      </c>
      <c r="Z442">
        <v>715.45</v>
      </c>
      <c r="AA442">
        <v>634.79999999999995</v>
      </c>
      <c r="AB442">
        <v>715.45</v>
      </c>
      <c r="AC442" s="2">
        <f>(Table2[[#This Row],[Close Price]]/Table2[[#This Row],[Day Low]])-1</f>
        <v>7.2163475278652633E-3</v>
      </c>
      <c r="AD442" s="2">
        <f>(Table2[[#This Row],[Day High]]/Table2[[#This Row],[Close Price]])-1</f>
        <v>1.5038660707952012E-2</v>
      </c>
      <c r="AE442" s="2">
        <f>(Table2[[#This Row],[Close Price]]/Table2[[#This Row],[Current Week Low]])-1</f>
        <v>7.2163475278652633E-3</v>
      </c>
      <c r="AF442" s="2">
        <f>(Table2[[#This Row],[Current Week High]]/Table2[[#This Row],[Close Price]])-1</f>
        <v>1.5038660707952012E-2</v>
      </c>
      <c r="AG442" s="2">
        <f>(Table2[[#This Row],[Close Price]]/Table2[[#This Row],[Current Month Low]])-1</f>
        <v>0.1103497164461249</v>
      </c>
      <c r="AH442" s="2">
        <f>(Table2[[#This Row],[Current Month High]]/Table2[[#This Row],[Close Price]])-1</f>
        <v>1.5038660707952012E-2</v>
      </c>
      <c r="AI442">
        <v>1.5038660707952001</v>
      </c>
      <c r="AJ442">
        <v>67.402921268257899</v>
      </c>
      <c r="AK442" t="str">
        <f>IF(AND(Table2[[#This Row],[20D EMA]]&gt;Table2[[#This Row],[50D EMA]],Table2[[#This Row],[50D EMA]]&gt;Table2[[#This Row],[200D EMA]]),"Uptrend","Downtrend/NoTrend")</f>
        <v>Uptrend</v>
      </c>
      <c r="AL442">
        <v>7.0000000000000007E-2</v>
      </c>
      <c r="AM442" t="s">
        <v>10439</v>
      </c>
      <c r="AN442">
        <v>9.26</v>
      </c>
      <c r="AO442" t="s">
        <v>10439</v>
      </c>
      <c r="AP442">
        <v>-6.1976242091364001E-2</v>
      </c>
      <c r="AQ442">
        <f>(Table2[[#This Row],[Sharpe Ratio]]-AVERAGE(Table2[Sharpe Ratio]))/_xlfn.STDEV.P(Table2[Sharpe Ratio])</f>
        <v>-1.4637150743489589</v>
      </c>
      <c r="AR4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5.2570601284352425E-2</v>
      </c>
      <c r="AS442">
        <f>_xlfn.RANK.AVG(Table2[[#This Row],[1Y Return vs Nifty Z-Score]],Table2[1Y Return vs Nifty Z-Score])</f>
        <v>448</v>
      </c>
      <c r="AT442">
        <f>_xlfn.RANK.AVG(Table2[[#This Row],[6M Return vs Nifty Z-Score]],Table2[6M Return vs Nifty Z-Score])</f>
        <v>152</v>
      </c>
      <c r="AU442">
        <f>_xlfn.RANK.AVG(Table2[[#This Row],[Sharpe Ratio Z-Score]],Table2[Sharpe Ratio Z-Score])</f>
        <v>683</v>
      </c>
      <c r="AV442">
        <f>(Table2[[#This Row],[Rank 1Y]]+Table2[[#This Row],[Rank 6M]]+Table2[[#This Row],[Rank Sharpe]])/3</f>
        <v>427.66666666666669</v>
      </c>
    </row>
    <row r="443" spans="1:48" x14ac:dyDescent="0.3">
      <c r="A443" t="s">
        <v>1161</v>
      </c>
      <c r="B443" t="s">
        <v>1162</v>
      </c>
      <c r="C443" t="s">
        <v>10404</v>
      </c>
      <c r="D443" t="s">
        <v>467</v>
      </c>
      <c r="E443">
        <v>10913.126116904999</v>
      </c>
      <c r="F443">
        <v>356.35</v>
      </c>
      <c r="G443">
        <v>-10.5732818361589</v>
      </c>
      <c r="H443">
        <f>(Table2[[#This Row],[1Y Return vs Nifty]]-AVERAGE(Table2[1Y Return vs Nifty]))/_xlfn.STDEV.P(Table2[1Y Return vs Nifty])</f>
        <v>-0.57082686725643494</v>
      </c>
      <c r="I443">
        <v>20.334353334925499</v>
      </c>
      <c r="J443">
        <f>(Table2[[#This Row],[1M Return vs Nifty]]-AVERAGE(Table2[1M Return vs Nifty]))/_xlfn.STDEV.P(Table2[1M Return vs Nifty])</f>
        <v>2.269347683635329</v>
      </c>
      <c r="K443">
        <v>43.564496209486997</v>
      </c>
      <c r="L443">
        <f>(Table2[[#This Row],[6M Return vs Nifty]]-AVERAGE(Table2[6M Return vs Nifty]))/_xlfn.STDEV.P(Table2[6M Return vs Nifty])</f>
        <v>0.91432801104205474</v>
      </c>
      <c r="M443">
        <v>7.45961923130257</v>
      </c>
      <c r="N443">
        <f>(Table2[[#This Row],[1W Return vs Nifty]]-AVERAGE(Table2[1W Return vs Nifty]))/_xlfn.STDEV.P(Table2[1W Return vs Nifty])</f>
        <v>1.9905869550360631</v>
      </c>
      <c r="O443">
        <v>316.11</v>
      </c>
      <c r="P443">
        <v>300.82475351193199</v>
      </c>
      <c r="Q443">
        <v>285.93420024218699</v>
      </c>
      <c r="R443">
        <v>92.937089034345206</v>
      </c>
      <c r="S443" s="2">
        <f>(Table2[[#This Row],[Close Price]]-Table2[[#This Row],[20D EMA]])/Table2[[#This Row],[20D EMA]]</f>
        <v>0.12729745974502549</v>
      </c>
      <c r="T443" s="2">
        <f>(Table2[[#This Row],[Close Price]]-Table2[[#This Row],[50D EMA]])/Table2[[#This Row],[50D EMA]]</f>
        <v>0.1845767206316872</v>
      </c>
      <c r="U443" s="2">
        <f>(Table2[[#This Row],[Close Price]]-Table2[[#This Row],[200D EMA]])/Table2[[#This Row],[200D EMA]]</f>
        <v>0.24626574819720998</v>
      </c>
      <c r="V443">
        <v>2.59463523317199</v>
      </c>
      <c r="W443">
        <v>347.85</v>
      </c>
      <c r="X443">
        <v>359.95</v>
      </c>
      <c r="Y443">
        <v>347.85</v>
      </c>
      <c r="Z443">
        <v>359.95</v>
      </c>
      <c r="AA443">
        <v>272</v>
      </c>
      <c r="AB443">
        <v>360</v>
      </c>
      <c r="AC443" s="2">
        <f>(Table2[[#This Row],[Close Price]]/Table2[[#This Row],[Day Low]])-1</f>
        <v>2.4435820037372435E-2</v>
      </c>
      <c r="AD443" s="2">
        <f>(Table2[[#This Row],[Day High]]/Table2[[#This Row],[Close Price]])-1</f>
        <v>1.010242738880307E-2</v>
      </c>
      <c r="AE443" s="2">
        <f>(Table2[[#This Row],[Close Price]]/Table2[[#This Row],[Current Week Low]])-1</f>
        <v>2.4435820037372435E-2</v>
      </c>
      <c r="AF443" s="2">
        <f>(Table2[[#This Row],[Current Week High]]/Table2[[#This Row],[Close Price]])-1</f>
        <v>1.010242738880307E-2</v>
      </c>
      <c r="AG443" s="2">
        <f>(Table2[[#This Row],[Close Price]]/Table2[[#This Row],[Current Month Low]])-1</f>
        <v>0.31011029411764723</v>
      </c>
      <c r="AH443" s="2">
        <f>(Table2[[#This Row],[Current Month High]]/Table2[[#This Row],[Close Price]])-1</f>
        <v>1.0242738880314128E-2</v>
      </c>
      <c r="AI443">
        <v>1.02427388803141</v>
      </c>
      <c r="AJ443">
        <v>67.300469483568094</v>
      </c>
      <c r="AK443" t="str">
        <f>IF(AND(Table2[[#This Row],[20D EMA]]&gt;Table2[[#This Row],[50D EMA]],Table2[[#This Row],[50D EMA]]&gt;Table2[[#This Row],[200D EMA]]),"Uptrend","Downtrend/NoTrend")</f>
        <v>Uptrend</v>
      </c>
      <c r="AL443">
        <v>0.03</v>
      </c>
      <c r="AM443" t="s">
        <v>10439</v>
      </c>
      <c r="AN443">
        <v>24.75</v>
      </c>
      <c r="AO443" t="s">
        <v>10439</v>
      </c>
      <c r="AP443">
        <v>-3.6262181245370999E-2</v>
      </c>
      <c r="AQ443">
        <f>(Table2[[#This Row],[Sharpe Ratio]]-AVERAGE(Table2[Sharpe Ratio]))/_xlfn.STDEV.P(Table2[Sharpe Ratio])</f>
        <v>-1.1660542838987351</v>
      </c>
      <c r="AR4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3.4373814985582767</v>
      </c>
      <c r="AS443">
        <f>_xlfn.RANK.AVG(Table2[[#This Row],[1Y Return vs Nifty Z-Score]],Table2[1Y Return vs Nifty Z-Score])</f>
        <v>514</v>
      </c>
      <c r="AT443">
        <f>_xlfn.RANK.AVG(Table2[[#This Row],[6M Return vs Nifty Z-Score]],Table2[6M Return vs Nifty Z-Score])</f>
        <v>117</v>
      </c>
      <c r="AU443">
        <f>_xlfn.RANK.AVG(Table2[[#This Row],[Sharpe Ratio Z-Score]],Table2[Sharpe Ratio Z-Score])</f>
        <v>652</v>
      </c>
      <c r="AV443">
        <f>(Table2[[#This Row],[Rank 1Y]]+Table2[[#This Row],[Rank 6M]]+Table2[[#This Row],[Rank Sharpe]])/3</f>
        <v>427.66666666666669</v>
      </c>
    </row>
    <row r="444" spans="1:48" x14ac:dyDescent="0.3">
      <c r="A444" t="s">
        <v>446</v>
      </c>
      <c r="B444" t="s">
        <v>447</v>
      </c>
      <c r="C444" t="s">
        <v>10395</v>
      </c>
      <c r="D444" t="s">
        <v>37</v>
      </c>
      <c r="E444">
        <v>50939.752586975999</v>
      </c>
      <c r="F444">
        <v>61.58</v>
      </c>
      <c r="G444">
        <v>-8.6826369493119095</v>
      </c>
      <c r="H444">
        <f>(Table2[[#This Row],[1Y Return vs Nifty]]-AVERAGE(Table2[1Y Return vs Nifty]))/_xlfn.STDEV.P(Table2[1Y Return vs Nifty])</f>
        <v>-0.53992160455322136</v>
      </c>
      <c r="I444">
        <v>-7.9822425681375098</v>
      </c>
      <c r="J444">
        <f>(Table2[[#This Row],[1M Return vs Nifty]]-AVERAGE(Table2[1M Return vs Nifty]))/_xlfn.STDEV.P(Table2[1M Return vs Nifty])</f>
        <v>-0.46538378659935431</v>
      </c>
      <c r="K444">
        <v>-11.8529687192325</v>
      </c>
      <c r="L444">
        <f>(Table2[[#This Row],[6M Return vs Nifty]]-AVERAGE(Table2[6M Return vs Nifty]))/_xlfn.STDEV.P(Table2[6M Return vs Nifty])</f>
        <v>-0.75677344158806081</v>
      </c>
      <c r="M444">
        <v>-4.4039173162871297</v>
      </c>
      <c r="N444">
        <f>(Table2[[#This Row],[1W Return vs Nifty]]-AVERAGE(Table2[1W Return vs Nifty]))/_xlfn.STDEV.P(Table2[1W Return vs Nifty])</f>
        <v>-0.27928978255494497</v>
      </c>
      <c r="O444">
        <v>59.8</v>
      </c>
      <c r="P444">
        <v>60.662550811139198</v>
      </c>
      <c r="Q444">
        <v>57.918451644497601</v>
      </c>
      <c r="R444">
        <v>40.9850216170232</v>
      </c>
      <c r="S444" s="2">
        <f>(Table2[[#This Row],[Close Price]]-Table2[[#This Row],[20D EMA]])/Table2[[#This Row],[20D EMA]]</f>
        <v>2.9765886287625439E-2</v>
      </c>
      <c r="T444" s="2">
        <f>(Table2[[#This Row],[Close Price]]-Table2[[#This Row],[50D EMA]])/Table2[[#This Row],[50D EMA]]</f>
        <v>1.5123814884031106E-2</v>
      </c>
      <c r="U444" s="2">
        <f>(Table2[[#This Row],[Close Price]]-Table2[[#This Row],[200D EMA]])/Table2[[#This Row],[200D EMA]]</f>
        <v>6.321903040462673E-2</v>
      </c>
      <c r="V444">
        <v>0.751999001854606</v>
      </c>
      <c r="W444">
        <v>59.17</v>
      </c>
      <c r="X444">
        <v>61.75</v>
      </c>
      <c r="Y444">
        <v>59.17</v>
      </c>
      <c r="Z444">
        <v>61.75</v>
      </c>
      <c r="AA444">
        <v>57.25</v>
      </c>
      <c r="AB444">
        <v>61.75</v>
      </c>
      <c r="AC444" s="2">
        <f>(Table2[[#This Row],[Close Price]]/Table2[[#This Row],[Day Low]])-1</f>
        <v>4.0730099712692258E-2</v>
      </c>
      <c r="AD444" s="2">
        <f>(Table2[[#This Row],[Day High]]/Table2[[#This Row],[Close Price]])-1</f>
        <v>2.7606365703150004E-3</v>
      </c>
      <c r="AE444" s="2">
        <f>(Table2[[#This Row],[Close Price]]/Table2[[#This Row],[Current Week Low]])-1</f>
        <v>4.0730099712692258E-2</v>
      </c>
      <c r="AF444" s="2">
        <f>(Table2[[#This Row],[Current Week High]]/Table2[[#This Row],[Close Price]])-1</f>
        <v>2.7606365703150004E-3</v>
      </c>
      <c r="AG444" s="2">
        <f>(Table2[[#This Row],[Close Price]]/Table2[[#This Row],[Current Month Low]])-1</f>
        <v>7.5633187772925714E-2</v>
      </c>
      <c r="AH444" s="2">
        <f>(Table2[[#This Row],[Current Month High]]/Table2[[#This Row],[Close Price]])-1</f>
        <v>2.7606365703150004E-3</v>
      </c>
      <c r="AI444">
        <v>24.878207210133102</v>
      </c>
      <c r="AJ444">
        <v>50.746634026927701</v>
      </c>
      <c r="AK444" t="str">
        <f>IF(AND(Table2[[#This Row],[20D EMA]]&gt;Table2[[#This Row],[50D EMA]],Table2[[#This Row],[50D EMA]]&gt;Table2[[#This Row],[200D EMA]]),"Uptrend","Downtrend/NoTrend")</f>
        <v>Downtrend/NoTrend</v>
      </c>
      <c r="AL444">
        <v>-0.03</v>
      </c>
      <c r="AM444" t="s">
        <v>10438</v>
      </c>
      <c r="AN444">
        <v>2.0699999999999998</v>
      </c>
      <c r="AO444" t="s">
        <v>10439</v>
      </c>
      <c r="AP444">
        <v>0.109972070587969</v>
      </c>
      <c r="AQ444">
        <f>(Table2[[#This Row],[Sharpe Ratio]]-AVERAGE(Table2[Sharpe Ratio]))/_xlfn.STDEV.P(Table2[Sharpe Ratio])</f>
        <v>0.52672396891433737</v>
      </c>
      <c r="AR4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4">
        <f>_xlfn.RANK.AVG(Table2[[#This Row],[1Y Return vs Nifty Z-Score]],Table2[1Y Return vs Nifty Z-Score])</f>
        <v>493</v>
      </c>
      <c r="AT444">
        <f>_xlfn.RANK.AVG(Table2[[#This Row],[6M Return vs Nifty Z-Score]],Table2[6M Return vs Nifty Z-Score])</f>
        <v>582</v>
      </c>
      <c r="AU444">
        <f>_xlfn.RANK.AVG(Table2[[#This Row],[Sharpe Ratio Z-Score]],Table2[Sharpe Ratio Z-Score])</f>
        <v>209</v>
      </c>
      <c r="AV444">
        <f>(Table2[[#This Row],[Rank 1Y]]+Table2[[#This Row],[Rank 6M]]+Table2[[#This Row],[Rank Sharpe]])/3</f>
        <v>428</v>
      </c>
    </row>
    <row r="445" spans="1:48" x14ac:dyDescent="0.3">
      <c r="A445" t="s">
        <v>630</v>
      </c>
      <c r="B445" t="s">
        <v>631</v>
      </c>
      <c r="C445" t="s">
        <v>10402</v>
      </c>
      <c r="D445" t="s">
        <v>605</v>
      </c>
      <c r="E445">
        <v>31391.048138179998</v>
      </c>
      <c r="F445">
        <v>1356</v>
      </c>
      <c r="G445">
        <v>-30.147721695074601</v>
      </c>
      <c r="H445">
        <f>(Table2[[#This Row],[1Y Return vs Nifty]]-AVERAGE(Table2[1Y Return vs Nifty]))/_xlfn.STDEV.P(Table2[1Y Return vs Nifty])</f>
        <v>-0.89079875109175466</v>
      </c>
      <c r="I445">
        <v>5.9859195337059399</v>
      </c>
      <c r="J445">
        <f>(Table2[[#This Row],[1M Return vs Nifty]]-AVERAGE(Table2[1M Return vs Nifty]))/_xlfn.STDEV.P(Table2[1M Return vs Nifty])</f>
        <v>0.88361920133108085</v>
      </c>
      <c r="K445">
        <v>29.206064607152999</v>
      </c>
      <c r="L445">
        <f>(Table2[[#This Row],[6M Return vs Nifty]]-AVERAGE(Table2[6M Return vs Nifty]))/_xlfn.STDEV.P(Table2[6M Return vs Nifty])</f>
        <v>0.4813526676369892</v>
      </c>
      <c r="M445">
        <v>-2.4076717639607899</v>
      </c>
      <c r="N445">
        <f>(Table2[[#This Row],[1W Return vs Nifty]]-AVERAGE(Table2[1W Return vs Nifty]))/_xlfn.STDEV.P(Table2[1W Return vs Nifty])</f>
        <v>0.10265630270962789</v>
      </c>
      <c r="O445">
        <v>1260.52</v>
      </c>
      <c r="P445">
        <v>1196.2722918831801</v>
      </c>
      <c r="Q445">
        <v>1131.5276246813</v>
      </c>
      <c r="R445">
        <v>64.742814993134004</v>
      </c>
      <c r="S445" s="2">
        <f>(Table2[[#This Row],[Close Price]]-Table2[[#This Row],[20D EMA]])/Table2[[#This Row],[20D EMA]]</f>
        <v>7.5746517310316397E-2</v>
      </c>
      <c r="T445" s="2">
        <f>(Table2[[#This Row],[Close Price]]-Table2[[#This Row],[50D EMA]])/Table2[[#This Row],[50D EMA]]</f>
        <v>0.13352119680493099</v>
      </c>
      <c r="U445" s="2">
        <f>(Table2[[#This Row],[Close Price]]-Table2[[#This Row],[200D EMA]])/Table2[[#This Row],[200D EMA]]</f>
        <v>0.19837993383672239</v>
      </c>
      <c r="V445">
        <v>1.53195815434557</v>
      </c>
      <c r="W445">
        <v>1288.95</v>
      </c>
      <c r="X445">
        <v>1368.9</v>
      </c>
      <c r="Y445">
        <v>1288.95</v>
      </c>
      <c r="Z445">
        <v>1368.9</v>
      </c>
      <c r="AA445">
        <v>1216</v>
      </c>
      <c r="AB445">
        <v>1368.9</v>
      </c>
      <c r="AC445" s="2">
        <f>(Table2[[#This Row],[Close Price]]/Table2[[#This Row],[Day Low]])-1</f>
        <v>5.2019085301989954E-2</v>
      </c>
      <c r="AD445" s="2">
        <f>(Table2[[#This Row],[Day High]]/Table2[[#This Row],[Close Price]])-1</f>
        <v>9.5132743362833505E-3</v>
      </c>
      <c r="AE445" s="2">
        <f>(Table2[[#This Row],[Close Price]]/Table2[[#This Row],[Current Week Low]])-1</f>
        <v>5.2019085301989954E-2</v>
      </c>
      <c r="AF445" s="2">
        <f>(Table2[[#This Row],[Current Week High]]/Table2[[#This Row],[Close Price]])-1</f>
        <v>9.5132743362833505E-3</v>
      </c>
      <c r="AG445" s="2">
        <f>(Table2[[#This Row],[Close Price]]/Table2[[#This Row],[Current Month Low]])-1</f>
        <v>0.11513157894736836</v>
      </c>
      <c r="AH445" s="2">
        <f>(Table2[[#This Row],[Current Month High]]/Table2[[#This Row],[Close Price]])-1</f>
        <v>9.5132743362833505E-3</v>
      </c>
      <c r="AI445">
        <v>9.7271386430678408</v>
      </c>
      <c r="AJ445">
        <v>53.0387675639072</v>
      </c>
      <c r="AK445" t="str">
        <f>IF(AND(Table2[[#This Row],[20D EMA]]&gt;Table2[[#This Row],[50D EMA]],Table2[[#This Row],[50D EMA]]&gt;Table2[[#This Row],[200D EMA]]),"Uptrend","Downtrend/NoTrend")</f>
        <v>Uptrend</v>
      </c>
      <c r="AL445">
        <v>0.04</v>
      </c>
      <c r="AM445" t="s">
        <v>10439</v>
      </c>
      <c r="AN445">
        <v>5.1100000000000003</v>
      </c>
      <c r="AO445" t="s">
        <v>10439</v>
      </c>
      <c r="AP445">
        <v>1.7040295454441998E-2</v>
      </c>
      <c r="AQ445">
        <f>(Table2[[#This Row],[Sharpe Ratio]]-AVERAGE(Table2[Sharpe Ratio]))/_xlfn.STDEV.P(Table2[Sharpe Ratio])</f>
        <v>-0.54903554685653178</v>
      </c>
      <c r="AR4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2.7793873729411611E-2</v>
      </c>
      <c r="AS445">
        <f>_xlfn.RANK.AVG(Table2[[#This Row],[1Y Return vs Nifty Z-Score]],Table2[1Y Return vs Nifty Z-Score])</f>
        <v>632</v>
      </c>
      <c r="AT445">
        <f>_xlfn.RANK.AVG(Table2[[#This Row],[6M Return vs Nifty Z-Score]],Table2[6M Return vs Nifty Z-Score])</f>
        <v>170</v>
      </c>
      <c r="AU445">
        <f>_xlfn.RANK.AVG(Table2[[#This Row],[Sharpe Ratio Z-Score]],Table2[Sharpe Ratio Z-Score])</f>
        <v>483</v>
      </c>
      <c r="AV445">
        <f>(Table2[[#This Row],[Rank 1Y]]+Table2[[#This Row],[Rank 6M]]+Table2[[#This Row],[Rank Sharpe]])/3</f>
        <v>428.33333333333331</v>
      </c>
    </row>
    <row r="446" spans="1:48" x14ac:dyDescent="0.3">
      <c r="A446" t="s">
        <v>940</v>
      </c>
      <c r="B446" t="s">
        <v>941</v>
      </c>
      <c r="C446" t="s">
        <v>10394</v>
      </c>
      <c r="D446" t="s">
        <v>21</v>
      </c>
      <c r="E446">
        <v>16423.343670760001</v>
      </c>
      <c r="F446">
        <v>719.9</v>
      </c>
      <c r="G446">
        <v>4.7027147384120296</v>
      </c>
      <c r="H446">
        <f>(Table2[[#This Row],[1Y Return vs Nifty]]-AVERAGE(Table2[1Y Return vs Nifty]))/_xlfn.STDEV.P(Table2[1Y Return vs Nifty])</f>
        <v>-0.32111911384651903</v>
      </c>
      <c r="I446">
        <v>-12.3707185290321</v>
      </c>
      <c r="J446">
        <f>(Table2[[#This Row],[1M Return vs Nifty]]-AVERAGE(Table2[1M Return vs Nifty]))/_xlfn.STDEV.P(Table2[1M Return vs Nifty])</f>
        <v>-0.8892095655775627</v>
      </c>
      <c r="K446">
        <v>2.5248538719737401</v>
      </c>
      <c r="L446">
        <f>(Table2[[#This Row],[6M Return vs Nifty]]-AVERAGE(Table2[6M Return vs Nifty]))/_xlfn.STDEV.P(Table2[6M Return vs Nifty])</f>
        <v>-0.32321336718322796</v>
      </c>
      <c r="M446">
        <v>-11.1058590262117</v>
      </c>
      <c r="N446">
        <f>(Table2[[#This Row],[1W Return vs Nifty]]-AVERAGE(Table2[1W Return vs Nifty]))/_xlfn.STDEV.P(Table2[1W Return vs Nifty])</f>
        <v>-1.5615871416117943</v>
      </c>
      <c r="O446">
        <v>760.77</v>
      </c>
      <c r="P446">
        <v>756.10047403194301</v>
      </c>
      <c r="Q446">
        <v>655.34711608401597</v>
      </c>
      <c r="R446">
        <v>28.956063743262298</v>
      </c>
      <c r="S446" s="2">
        <f>(Table2[[#This Row],[Close Price]]-Table2[[#This Row],[20D EMA]])/Table2[[#This Row],[20D EMA]]</f>
        <v>-5.3721887035503513E-2</v>
      </c>
      <c r="T446" s="2">
        <f>(Table2[[#This Row],[Close Price]]-Table2[[#This Row],[50D EMA]])/Table2[[#This Row],[50D EMA]]</f>
        <v>-4.7877861838787401E-2</v>
      </c>
      <c r="U446" s="2">
        <f>(Table2[[#This Row],[Close Price]]-Table2[[#This Row],[200D EMA]])/Table2[[#This Row],[200D EMA]]</f>
        <v>9.8501820381411864E-2</v>
      </c>
      <c r="V446">
        <v>0.53114175025392096</v>
      </c>
      <c r="W446">
        <v>716.15</v>
      </c>
      <c r="X446">
        <v>737.3</v>
      </c>
      <c r="Y446">
        <v>716.15</v>
      </c>
      <c r="Z446">
        <v>737.3</v>
      </c>
      <c r="AA446">
        <v>713.15</v>
      </c>
      <c r="AB446">
        <v>814.8</v>
      </c>
      <c r="AC446" s="2">
        <f>(Table2[[#This Row],[Close Price]]/Table2[[#This Row],[Day Low]])-1</f>
        <v>5.2363331704252669E-3</v>
      </c>
      <c r="AD446" s="2">
        <f>(Table2[[#This Row],[Day High]]/Table2[[#This Row],[Close Price]])-1</f>
        <v>2.4170023614390912E-2</v>
      </c>
      <c r="AE446" s="2">
        <f>(Table2[[#This Row],[Close Price]]/Table2[[#This Row],[Current Week Low]])-1</f>
        <v>5.2363331704252669E-3</v>
      </c>
      <c r="AF446" s="2">
        <f>(Table2[[#This Row],[Current Week High]]/Table2[[#This Row],[Close Price]])-1</f>
        <v>2.4170023614390912E-2</v>
      </c>
      <c r="AG446" s="2">
        <f>(Table2[[#This Row],[Close Price]]/Table2[[#This Row],[Current Month Low]])-1</f>
        <v>9.4650494285914988E-3</v>
      </c>
      <c r="AH446" s="2">
        <f>(Table2[[#This Row],[Current Month High]]/Table2[[#This Row],[Close Price]])-1</f>
        <v>0.13182386442561467</v>
      </c>
      <c r="AI446">
        <v>16.613418530351399</v>
      </c>
      <c r="AJ446">
        <v>57.769011615165397</v>
      </c>
      <c r="AK446" t="str">
        <f>IF(AND(Table2[[#This Row],[20D EMA]]&gt;Table2[[#This Row],[50D EMA]],Table2[[#This Row],[50D EMA]]&gt;Table2[[#This Row],[200D EMA]]),"Uptrend","Downtrend/NoTrend")</f>
        <v>Uptrend</v>
      </c>
      <c r="AL446">
        <v>-0.14000000000000001</v>
      </c>
      <c r="AM446" t="s">
        <v>10438</v>
      </c>
      <c r="AN446">
        <v>-9.85</v>
      </c>
      <c r="AO446" t="s">
        <v>10438</v>
      </c>
      <c r="AP446">
        <v>2.6290416163576E-2</v>
      </c>
      <c r="AQ446">
        <f>(Table2[[#This Row],[Sharpe Ratio]]-AVERAGE(Table2[Sharpe Ratio]))/_xlfn.STDEV.P(Table2[Sharpe Ratio])</f>
        <v>-0.441958012174962</v>
      </c>
      <c r="AR4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-3.5370872003940663</v>
      </c>
      <c r="AS446">
        <f>_xlfn.RANK.AVG(Table2[[#This Row],[1Y Return vs Nifty Z-Score]],Table2[1Y Return vs Nifty Z-Score])</f>
        <v>407</v>
      </c>
      <c r="AT446">
        <f>_xlfn.RANK.AVG(Table2[[#This Row],[6M Return vs Nifty Z-Score]],Table2[6M Return vs Nifty Z-Score])</f>
        <v>422</v>
      </c>
      <c r="AU446">
        <f>_xlfn.RANK.AVG(Table2[[#This Row],[Sharpe Ratio Z-Score]],Table2[Sharpe Ratio Z-Score])</f>
        <v>456</v>
      </c>
      <c r="AV446">
        <f>(Table2[[#This Row],[Rank 1Y]]+Table2[[#This Row],[Rank 6M]]+Table2[[#This Row],[Rank Sharpe]])/3</f>
        <v>428.33333333333331</v>
      </c>
    </row>
    <row r="447" spans="1:48" x14ac:dyDescent="0.3">
      <c r="A447" t="s">
        <v>1575</v>
      </c>
      <c r="B447" t="s">
        <v>1576</v>
      </c>
      <c r="C447" t="s">
        <v>10408</v>
      </c>
      <c r="D447" t="s">
        <v>387</v>
      </c>
      <c r="E447">
        <v>6267.7323247000004</v>
      </c>
      <c r="F447">
        <v>323.3</v>
      </c>
      <c r="G447">
        <v>18.5644344626443</v>
      </c>
      <c r="H447">
        <f>(Table2[[#This Row],[1Y Return vs Nifty]]-AVERAGE(Table2[1Y Return vs Nifty]))/_xlfn.STDEV.P(Table2[1Y Return vs Nifty])</f>
        <v>-9.4529714337362472E-2</v>
      </c>
      <c r="I447">
        <v>-12.1458302623012</v>
      </c>
      <c r="J447">
        <f>(Table2[[#This Row],[1M Return vs Nifty]]-AVERAGE(Table2[1M Return vs Nifty]))/_xlfn.STDEV.P(Table2[1M Return vs Nifty])</f>
        <v>-0.86749053471591175</v>
      </c>
      <c r="K447">
        <v>8.8758714966435406</v>
      </c>
      <c r="L447">
        <f>(Table2[[#This Row],[6M Return vs Nifty]]-AVERAGE(Table2[6M Return vs Nifty]))/_xlfn.STDEV.P(Table2[6M Return vs Nifty])</f>
        <v>-0.13169982913315023</v>
      </c>
      <c r="M447">
        <v>-4.5209533658344299</v>
      </c>
      <c r="N447">
        <f>(Table2[[#This Row],[1W Return vs Nifty]]-AVERAGE(Table2[1W Return vs Nifty]))/_xlfn.STDEV.P(Table2[1W Return vs Nifty])</f>
        <v>-0.30168254927010618</v>
      </c>
      <c r="O447">
        <v>323.45</v>
      </c>
      <c r="P447">
        <v>331.682887467461</v>
      </c>
      <c r="Q447">
        <v>293.91478712050599</v>
      </c>
      <c r="R447">
        <v>36.141165964044902</v>
      </c>
      <c r="S447" s="2">
        <f>(Table2[[#This Row],[Close Price]]-Table2[[#This Row],[20D EMA]])/Table2[[#This Row],[20D EMA]]</f>
        <v>-4.6375019322917688E-4</v>
      </c>
      <c r="T447" s="2">
        <f>(Table2[[#This Row],[Close Price]]-Table2[[#This Row],[50D EMA]])/Table2[[#This Row],[50D EMA]]</f>
        <v>-2.5273801526113925E-2</v>
      </c>
      <c r="U447" s="2">
        <f>(Table2[[#This Row],[Close Price]]-Table2[[#This Row],[200D EMA]])/Table2[[#This Row],[200D EMA]]</f>
        <v>9.9978681465407143E-2</v>
      </c>
      <c r="V447">
        <v>0.31271190956031902</v>
      </c>
      <c r="W447">
        <v>325.95</v>
      </c>
      <c r="X447">
        <v>322.14999999999998</v>
      </c>
      <c r="Y447">
        <v>328.45</v>
      </c>
      <c r="Z447">
        <v>322.14999999999998</v>
      </c>
      <c r="AA447">
        <v>328.45</v>
      </c>
      <c r="AB447">
        <v>313.05</v>
      </c>
      <c r="AC447" s="2">
        <f>(Table2[[#This Row],[Close Price]]/Table2[[#This Row],[Day Low]])-1</f>
        <v>-8.1300813008129413E-3</v>
      </c>
      <c r="AD447" s="2">
        <f>(Table2[[#This Row],[Day High]]/Table2[[#This Row],[Close Price]])-1</f>
        <v>-3.5570677389422656E-3</v>
      </c>
      <c r="AE447" s="2">
        <f>(Table2[[#This Row],[Close Price]]/Table2[[#This Row],[Current Week Low]])-1</f>
        <v>-1.5679707718069702E-2</v>
      </c>
      <c r="AF447" s="2">
        <f>(Table2[[#This Row],[Current Week High]]/Table2[[#This Row],[Close Price]])-1</f>
        <v>-3.5570677389422656E-3</v>
      </c>
      <c r="AG447" s="2">
        <f>(Table2[[#This Row],[Close Price]]/Table2[[#This Row],[Current Month Low]])-1</f>
        <v>-1.5679707718069702E-2</v>
      </c>
      <c r="AH447" s="2">
        <f>(Table2[[#This Row],[Current Month High]]/Table2[[#This Row],[Close Price]])-1</f>
        <v>-3.1704299412310566E-2</v>
      </c>
      <c r="AI447">
        <v>15.4345808846272</v>
      </c>
      <c r="AJ447">
        <v>57.630424183325196</v>
      </c>
      <c r="AK447" t="str">
        <f>IF(AND(Table2[[#This Row],[20D EMA]]&gt;Table2[[#This Row],[50D EMA]],Table2[[#This Row],[50D EMA]]&gt;Table2[[#This Row],[200D EMA]]),"Uptrend","Downtrend/NoTrend")</f>
        <v>Downtrend/NoTrend</v>
      </c>
      <c r="AL447">
        <v>-0.06</v>
      </c>
      <c r="AM447" t="s">
        <v>10438</v>
      </c>
      <c r="AN447">
        <v>-5.37</v>
      </c>
      <c r="AO447" t="s">
        <v>10438</v>
      </c>
      <c r="AP447">
        <v>-1.1491203672522E-2</v>
      </c>
      <c r="AQ447">
        <f>(Table2[[#This Row],[Sharpe Ratio]]-AVERAGE(Table2[Sharpe Ratio]))/_xlfn.STDEV.P(Table2[Sharpe Ratio])</f>
        <v>-0.87931043551478827</v>
      </c>
      <c r="AR4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7">
        <f>_xlfn.RANK.AVG(Table2[[#This Row],[1Y Return vs Nifty Z-Score]],Table2[1Y Return vs Nifty Z-Score])</f>
        <v>322</v>
      </c>
      <c r="AT447">
        <f>_xlfn.RANK.AVG(Table2[[#This Row],[6M Return vs Nifty Z-Score]],Table2[6M Return vs Nifty Z-Score])</f>
        <v>356</v>
      </c>
      <c r="AU447">
        <f>_xlfn.RANK.AVG(Table2[[#This Row],[Sharpe Ratio Z-Score]],Table2[Sharpe Ratio Z-Score])</f>
        <v>608</v>
      </c>
      <c r="AV447">
        <f>(Table2[[#This Row],[Rank 1Y]]+Table2[[#This Row],[Rank 6M]]+Table2[[#This Row],[Rank Sharpe]])/3</f>
        <v>428.66666666666669</v>
      </c>
    </row>
    <row r="448" spans="1:48" x14ac:dyDescent="0.3">
      <c r="A448" t="s">
        <v>1746</v>
      </c>
      <c r="B448" t="s">
        <v>1747</v>
      </c>
      <c r="C448" t="s">
        <v>10398</v>
      </c>
      <c r="D448" t="s">
        <v>46</v>
      </c>
      <c r="E448">
        <v>4743.5883092519998</v>
      </c>
      <c r="F448">
        <v>60.26</v>
      </c>
      <c r="G448">
        <v>-16.842636949311899</v>
      </c>
      <c r="H448">
        <f>(Table2[[#This Row],[1Y Return vs Nifty]]-AVERAGE(Table2[1Y Return vs Nifty]))/_xlfn.STDEV.P(Table2[1Y Return vs Nifty])</f>
        <v>-0.67330833699179826</v>
      </c>
      <c r="I448">
        <v>3.4796087249242298</v>
      </c>
      <c r="J448">
        <f>(Table2[[#This Row],[1M Return vs Nifty]]-AVERAGE(Table2[1M Return vs Nifty]))/_xlfn.STDEV.P(Table2[1M Return vs Nifty])</f>
        <v>0.64156725884376808</v>
      </c>
      <c r="K448">
        <v>-10.0688505573436</v>
      </c>
      <c r="L448">
        <f>(Table2[[#This Row],[6M Return vs Nifty]]-AVERAGE(Table2[6M Return vs Nifty]))/_xlfn.STDEV.P(Table2[6M Return vs Nifty])</f>
        <v>-0.70297375125882655</v>
      </c>
      <c r="M448">
        <v>-5.6222954638897704</v>
      </c>
      <c r="N448">
        <f>(Table2[[#This Row],[1W Return vs Nifty]]-AVERAGE(Table2[1W Return vs Nifty]))/_xlfn.STDEV.P(Table2[1W Return vs Nifty])</f>
        <v>-0.51240477349702918</v>
      </c>
      <c r="O448">
        <v>59.29</v>
      </c>
      <c r="P448">
        <v>58.409783104851797</v>
      </c>
      <c r="Q448">
        <v>57.6459463360558</v>
      </c>
      <c r="R448">
        <v>51.709529074703902</v>
      </c>
      <c r="S448" s="2">
        <f>(Table2[[#This Row],[Close Price]]-Table2[[#This Row],[20D EMA]])/Table2[[#This Row],[20D EMA]]</f>
        <v>1.6360263113509847E-2</v>
      </c>
      <c r="T448" s="2">
        <f>(Table2[[#This Row],[Close Price]]-Table2[[#This Row],[50D EMA]])/Table2[[#This Row],[50D EMA]]</f>
        <v>3.1676489738488904E-2</v>
      </c>
      <c r="U448" s="2">
        <f>(Table2[[#This Row],[Close Price]]-Table2[[#This Row],[200D EMA]])/Table2[[#This Row],[200D EMA]]</f>
        <v>4.5346703976463058E-2</v>
      </c>
      <c r="V448">
        <v>1.0929242676248501</v>
      </c>
      <c r="W448">
        <v>61</v>
      </c>
      <c r="X448">
        <v>59.87</v>
      </c>
      <c r="Y448">
        <v>61.38</v>
      </c>
      <c r="Z448">
        <v>59.87</v>
      </c>
      <c r="AA448">
        <v>61.38</v>
      </c>
      <c r="AB448">
        <v>55.12</v>
      </c>
      <c r="AC448" s="2">
        <f>(Table2[[#This Row],[Close Price]]/Table2[[#This Row],[Day Low]])-1</f>
        <v>-1.2131147540983656E-2</v>
      </c>
      <c r="AD448" s="2">
        <f>(Table2[[#This Row],[Day High]]/Table2[[#This Row],[Close Price]])-1</f>
        <v>-6.4719548622634848E-3</v>
      </c>
      <c r="AE448" s="2">
        <f>(Table2[[#This Row],[Close Price]]/Table2[[#This Row],[Current Week Low]])-1</f>
        <v>-1.8246985988921494E-2</v>
      </c>
      <c r="AF448" s="2">
        <f>(Table2[[#This Row],[Current Week High]]/Table2[[#This Row],[Close Price]])-1</f>
        <v>-6.4719548622634848E-3</v>
      </c>
      <c r="AG448" s="2">
        <f>(Table2[[#This Row],[Close Price]]/Table2[[#This Row],[Current Month Low]])-1</f>
        <v>-1.8246985988921494E-2</v>
      </c>
      <c r="AH448" s="2">
        <f>(Table2[[#This Row],[Current Month High]]/Table2[[#This Row],[Close Price]])-1</f>
        <v>-8.5297046133421817E-2</v>
      </c>
      <c r="AI448">
        <v>31.0985728509791</v>
      </c>
      <c r="AJ448">
        <v>43.305588585017802</v>
      </c>
      <c r="AK448" t="str">
        <f>IF(AND(Table2[[#This Row],[20D EMA]]&gt;Table2[[#This Row],[50D EMA]],Table2[[#This Row],[50D EMA]]&gt;Table2[[#This Row],[200D EMA]]),"Uptrend","Downtrend/NoTrend")</f>
        <v>Uptrend</v>
      </c>
      <c r="AL448">
        <v>-0.17</v>
      </c>
      <c r="AM448" t="s">
        <v>10438</v>
      </c>
      <c r="AN448">
        <v>3.42</v>
      </c>
      <c r="AO448" t="s">
        <v>10439</v>
      </c>
      <c r="AP448">
        <v>0.12651246662561599</v>
      </c>
      <c r="AQ448">
        <f>(Table2[[#This Row],[Sharpe Ratio]]-AVERAGE(Table2[Sharpe Ratio]))/_xlfn.STDEV.P(Table2[Sharpe Ratio])</f>
        <v>0.71819226279499704</v>
      </c>
      <c r="AR4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-0.52892734010888887</v>
      </c>
      <c r="AS448">
        <f>_xlfn.RANK.AVG(Table2[[#This Row],[1Y Return vs Nifty Z-Score]],Table2[1Y Return vs Nifty Z-Score])</f>
        <v>556</v>
      </c>
      <c r="AT448">
        <f>_xlfn.RANK.AVG(Table2[[#This Row],[6M Return vs Nifty Z-Score]],Table2[6M Return vs Nifty Z-Score])</f>
        <v>565</v>
      </c>
      <c r="AU448">
        <f>_xlfn.RANK.AVG(Table2[[#This Row],[Sharpe Ratio Z-Score]],Table2[Sharpe Ratio Z-Score])</f>
        <v>169</v>
      </c>
      <c r="AV448">
        <f>(Table2[[#This Row],[Rank 1Y]]+Table2[[#This Row],[Rank 6M]]+Table2[[#This Row],[Rank Sharpe]])/3</f>
        <v>430</v>
      </c>
    </row>
    <row r="449" spans="1:48" x14ac:dyDescent="0.3">
      <c r="A449" t="s">
        <v>35</v>
      </c>
      <c r="B449" t="s">
        <v>36</v>
      </c>
      <c r="C449" t="s">
        <v>10395</v>
      </c>
      <c r="D449" t="s">
        <v>37</v>
      </c>
      <c r="E449">
        <v>697636.95396577998</v>
      </c>
      <c r="F449">
        <v>801.85</v>
      </c>
      <c r="G449">
        <v>3.13758357084633</v>
      </c>
      <c r="H449">
        <f>(Table2[[#This Row],[1Y Return vs Nifty]]-AVERAGE(Table2[1Y Return vs Nifty]))/_xlfn.STDEV.P(Table2[1Y Return vs Nifty])</f>
        <v>-0.34670339476310769</v>
      </c>
      <c r="I449">
        <v>-9.3344046627648005</v>
      </c>
      <c r="J449">
        <f>(Table2[[#This Row],[1M Return vs Nifty]]-AVERAGE(Table2[1M Return vs Nifty]))/_xlfn.STDEV.P(Table2[1M Return vs Nifty])</f>
        <v>-0.59597152552441734</v>
      </c>
      <c r="K449">
        <v>-9.0377428784624492</v>
      </c>
      <c r="L449">
        <f>(Table2[[#This Row],[6M Return vs Nifty]]-AVERAGE(Table2[6M Return vs Nifty]))/_xlfn.STDEV.P(Table2[6M Return vs Nifty])</f>
        <v>-0.67188092624034779</v>
      </c>
      <c r="M449">
        <v>-3.3633469604404098</v>
      </c>
      <c r="N449">
        <f>(Table2[[#This Row],[1W Return vs Nifty]]-AVERAGE(Table2[1W Return vs Nifty]))/_xlfn.STDEV.P(Table2[1W Return vs Nifty])</f>
        <v>-8.0195150436738666E-2</v>
      </c>
      <c r="O449">
        <v>797.38</v>
      </c>
      <c r="P449">
        <v>811.46989484552796</v>
      </c>
      <c r="Q449">
        <v>765.86374455338898</v>
      </c>
      <c r="R449">
        <v>38.976596343431098</v>
      </c>
      <c r="S449" s="2">
        <f>(Table2[[#This Row],[Close Price]]-Table2[[#This Row],[20D EMA]])/Table2[[#This Row],[20D EMA]]</f>
        <v>5.6058591888434968E-3</v>
      </c>
      <c r="T449" s="2">
        <f>(Table2[[#This Row],[Close Price]]-Table2[[#This Row],[50D EMA]])/Table2[[#This Row],[50D EMA]]</f>
        <v>-1.1854900479529421E-2</v>
      </c>
      <c r="U449" s="2">
        <f>(Table2[[#This Row],[Close Price]]-Table2[[#This Row],[200D EMA]])/Table2[[#This Row],[200D EMA]]</f>
        <v>4.6987803904461244E-2</v>
      </c>
      <c r="V449">
        <v>1.01838890036996</v>
      </c>
      <c r="W449">
        <v>784.5</v>
      </c>
      <c r="X449">
        <v>805</v>
      </c>
      <c r="Y449">
        <v>784.5</v>
      </c>
      <c r="Z449">
        <v>805</v>
      </c>
      <c r="AA449">
        <v>765.4</v>
      </c>
      <c r="AB449">
        <v>825.95</v>
      </c>
      <c r="AC449" s="2">
        <f>(Table2[[#This Row],[Close Price]]/Table2[[#This Row],[Day Low]])-1</f>
        <v>2.2115997450605551E-2</v>
      </c>
      <c r="AD449" s="2">
        <f>(Table2[[#This Row],[Day High]]/Table2[[#This Row],[Close Price]])-1</f>
        <v>3.928415539065977E-3</v>
      </c>
      <c r="AE449" s="2">
        <f>(Table2[[#This Row],[Close Price]]/Table2[[#This Row],[Current Week Low]])-1</f>
        <v>2.2115997450605551E-2</v>
      </c>
      <c r="AF449" s="2">
        <f>(Table2[[#This Row],[Current Week High]]/Table2[[#This Row],[Close Price]])-1</f>
        <v>3.928415539065977E-3</v>
      </c>
      <c r="AG449" s="2">
        <f>(Table2[[#This Row],[Close Price]]/Table2[[#This Row],[Current Month Low]])-1</f>
        <v>4.762215834857586E-2</v>
      </c>
      <c r="AH449" s="2">
        <f>(Table2[[#This Row],[Current Month High]]/Table2[[#This Row],[Close Price]])-1</f>
        <v>3.0055496663964565E-2</v>
      </c>
      <c r="AI449">
        <v>13.736983226289199</v>
      </c>
      <c r="AJ449">
        <v>47.615979381443204</v>
      </c>
      <c r="AK449" t="str">
        <f>IF(AND(Table2[[#This Row],[20D EMA]]&gt;Table2[[#This Row],[50D EMA]],Table2[[#This Row],[50D EMA]]&gt;Table2[[#This Row],[200D EMA]]),"Uptrend","Downtrend/NoTrend")</f>
        <v>Downtrend/NoTrend</v>
      </c>
      <c r="AL449">
        <v>-0.06</v>
      </c>
      <c r="AM449" t="s">
        <v>10438</v>
      </c>
      <c r="AN449">
        <v>-2.06</v>
      </c>
      <c r="AO449" t="s">
        <v>10438</v>
      </c>
      <c r="AP449">
        <v>7.5161735059859E-2</v>
      </c>
      <c r="AQ449">
        <f>(Table2[[#This Row],[Sharpe Ratio]]-AVERAGE(Table2[Sharpe Ratio]))/_xlfn.STDEV.P(Table2[Sharpe Ratio])</f>
        <v>0.12376653441214049</v>
      </c>
      <c r="AR4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9">
        <f>_xlfn.RANK.AVG(Table2[[#This Row],[1Y Return vs Nifty Z-Score]],Table2[1Y Return vs Nifty Z-Score])</f>
        <v>415</v>
      </c>
      <c r="AT449">
        <f>_xlfn.RANK.AVG(Table2[[#This Row],[6M Return vs Nifty Z-Score]],Table2[6M Return vs Nifty Z-Score])</f>
        <v>555</v>
      </c>
      <c r="AU449">
        <f>_xlfn.RANK.AVG(Table2[[#This Row],[Sharpe Ratio Z-Score]],Table2[Sharpe Ratio Z-Score])</f>
        <v>321</v>
      </c>
      <c r="AV449">
        <f>(Table2[[#This Row],[Rank 1Y]]+Table2[[#This Row],[Rank 6M]]+Table2[[#This Row],[Rank Sharpe]])/3</f>
        <v>430.33333333333331</v>
      </c>
    </row>
    <row r="450" spans="1:48" x14ac:dyDescent="0.3">
      <c r="A450" t="s">
        <v>2092</v>
      </c>
      <c r="B450" t="s">
        <v>2093</v>
      </c>
      <c r="C450" t="s">
        <v>10401</v>
      </c>
      <c r="D450" t="s">
        <v>259</v>
      </c>
      <c r="E450">
        <v>3050.1542220000001</v>
      </c>
      <c r="F450">
        <v>314.89999999999998</v>
      </c>
      <c r="G450">
        <v>-17.1249684611516</v>
      </c>
      <c r="H450">
        <f>(Table2[[#This Row],[1Y Return vs Nifty]]-AVERAGE(Table2[1Y Return vs Nifty]))/_xlfn.STDEV.P(Table2[1Y Return vs Nifty])</f>
        <v>-0.67792344456884979</v>
      </c>
      <c r="I450">
        <v>-5.1582792507531599</v>
      </c>
      <c r="J450">
        <f>(Table2[[#This Row],[1M Return vs Nifty]]-AVERAGE(Table2[1M Return vs Nifty]))/_xlfn.STDEV.P(Table2[1M Return vs Nifty])</f>
        <v>-0.19265392241380996</v>
      </c>
      <c r="K450">
        <v>-0.49914617155443203</v>
      </c>
      <c r="L450">
        <f>(Table2[[#This Row],[6M Return vs Nifty]]-AVERAGE(Table2[6M Return vs Nifty]))/_xlfn.STDEV.P(Table2[6M Return vs Nifty])</f>
        <v>-0.41440142264540752</v>
      </c>
      <c r="M450">
        <v>-4.1349638555264896</v>
      </c>
      <c r="N450">
        <f>(Table2[[#This Row],[1W Return vs Nifty]]-AVERAGE(Table2[1W Return vs Nifty]))/_xlfn.STDEV.P(Table2[1W Return vs Nifty])</f>
        <v>-0.22783032089895122</v>
      </c>
      <c r="O450">
        <v>314.93</v>
      </c>
      <c r="P450">
        <v>320.01541306607697</v>
      </c>
      <c r="Q450">
        <v>307.89807500184202</v>
      </c>
      <c r="R450">
        <v>43.645608169705</v>
      </c>
      <c r="S450" s="2">
        <f>(Table2[[#This Row],[Close Price]]-Table2[[#This Row],[20D EMA]])/Table2[[#This Row],[20D EMA]]</f>
        <v>-9.5259263963514299E-5</v>
      </c>
      <c r="T450" s="2">
        <f>(Table2[[#This Row],[Close Price]]-Table2[[#This Row],[50D EMA]])/Table2[[#This Row],[50D EMA]]</f>
        <v>-1.5984895905688027E-2</v>
      </c>
      <c r="U450" s="2">
        <f>(Table2[[#This Row],[Close Price]]-Table2[[#This Row],[200D EMA]])/Table2[[#This Row],[200D EMA]]</f>
        <v>2.2741048309951502E-2</v>
      </c>
      <c r="V450">
        <v>0.92642245049520899</v>
      </c>
      <c r="W450">
        <v>323.8</v>
      </c>
      <c r="X450">
        <v>314</v>
      </c>
      <c r="Y450">
        <v>318.64999999999998</v>
      </c>
      <c r="Z450">
        <v>314</v>
      </c>
      <c r="AA450">
        <v>318.64999999999998</v>
      </c>
      <c r="AB450">
        <v>300.05</v>
      </c>
      <c r="AC450" s="2">
        <f>(Table2[[#This Row],[Close Price]]/Table2[[#This Row],[Day Low]])-1</f>
        <v>-2.7486102532427559E-2</v>
      </c>
      <c r="AD450" s="2">
        <f>(Table2[[#This Row],[Day High]]/Table2[[#This Row],[Close Price]])-1</f>
        <v>-2.8580501746585663E-3</v>
      </c>
      <c r="AE450" s="2">
        <f>(Table2[[#This Row],[Close Price]]/Table2[[#This Row],[Current Week Low]])-1</f>
        <v>-1.1768397928761942E-2</v>
      </c>
      <c r="AF450" s="2">
        <f>(Table2[[#This Row],[Current Week High]]/Table2[[#This Row],[Close Price]])-1</f>
        <v>-2.8580501746585663E-3</v>
      </c>
      <c r="AG450" s="2">
        <f>(Table2[[#This Row],[Close Price]]/Table2[[#This Row],[Current Month Low]])-1</f>
        <v>-1.1768397928761942E-2</v>
      </c>
      <c r="AH450" s="2">
        <f>(Table2[[#This Row],[Current Month High]]/Table2[[#This Row],[Close Price]])-1</f>
        <v>-4.7157827881867176E-2</v>
      </c>
      <c r="AI450">
        <v>27.516671959352099</v>
      </c>
      <c r="AJ450">
        <v>28.451968182745201</v>
      </c>
      <c r="AK450" t="str">
        <f>IF(AND(Table2[[#This Row],[20D EMA]]&gt;Table2[[#This Row],[50D EMA]],Table2[[#This Row],[50D EMA]]&gt;Table2[[#This Row],[200D EMA]]),"Uptrend","Downtrend/NoTrend")</f>
        <v>Downtrend/NoTrend</v>
      </c>
      <c r="AL450">
        <v>-0.15</v>
      </c>
      <c r="AM450" t="s">
        <v>10438</v>
      </c>
      <c r="AN450">
        <v>-3.74</v>
      </c>
      <c r="AO450" t="s">
        <v>10438</v>
      </c>
      <c r="AP450">
        <v>8.4810756433453996E-2</v>
      </c>
      <c r="AQ450">
        <f>(Table2[[#This Row],[Sharpe Ratio]]-AVERAGE(Table2[Sharpe Ratio]))/_xlfn.STDEV.P(Table2[Sharpe Ratio])</f>
        <v>0.23546166286101605</v>
      </c>
      <c r="AR4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0">
        <f>_xlfn.RANK.AVG(Table2[[#This Row],[1Y Return vs Nifty Z-Score]],Table2[1Y Return vs Nifty Z-Score])</f>
        <v>558</v>
      </c>
      <c r="AT450">
        <f>_xlfn.RANK.AVG(Table2[[#This Row],[6M Return vs Nifty Z-Score]],Table2[6M Return vs Nifty Z-Score])</f>
        <v>458</v>
      </c>
      <c r="AU450">
        <f>_xlfn.RANK.AVG(Table2[[#This Row],[Sharpe Ratio Z-Score]],Table2[Sharpe Ratio Z-Score])</f>
        <v>281</v>
      </c>
      <c r="AV450">
        <f>(Table2[[#This Row],[Rank 1Y]]+Table2[[#This Row],[Rank 6M]]+Table2[[#This Row],[Rank Sharpe]])/3</f>
        <v>432.33333333333331</v>
      </c>
    </row>
    <row r="451" spans="1:48" x14ac:dyDescent="0.3">
      <c r="A451" t="s">
        <v>548</v>
      </c>
      <c r="B451" t="s">
        <v>549</v>
      </c>
      <c r="C451" t="s">
        <v>10408</v>
      </c>
      <c r="D451" t="s">
        <v>278</v>
      </c>
      <c r="E451">
        <v>38791.544790809901</v>
      </c>
      <c r="F451">
        <v>2868.25</v>
      </c>
      <c r="G451">
        <v>2.3068415596446399</v>
      </c>
      <c r="H451">
        <f>(Table2[[#This Row],[1Y Return vs Nifty]]-AVERAGE(Table2[1Y Return vs Nifty]))/_xlfn.STDEV.P(Table2[1Y Return vs Nifty])</f>
        <v>-0.36028304701477998</v>
      </c>
      <c r="I451">
        <v>-6.7751166579644604</v>
      </c>
      <c r="J451">
        <f>(Table2[[#This Row],[1M Return vs Nifty]]-AVERAGE(Table2[1M Return vs Nifty]))/_xlfn.STDEV.P(Table2[1M Return vs Nifty])</f>
        <v>-0.3488032051485721</v>
      </c>
      <c r="K451">
        <v>16.701369734397499</v>
      </c>
      <c r="L451">
        <f>(Table2[[#This Row],[6M Return vs Nifty]]-AVERAGE(Table2[6M Return vs Nifty]))/_xlfn.STDEV.P(Table2[6M Return vs Nifty])</f>
        <v>0.10427634714062103</v>
      </c>
      <c r="M451">
        <v>-5.0862202373491696</v>
      </c>
      <c r="N451">
        <f>(Table2[[#This Row],[1W Return vs Nifty]]-AVERAGE(Table2[1W Return vs Nifty]))/_xlfn.STDEV.P(Table2[1W Return vs Nifty])</f>
        <v>-0.40983631244478419</v>
      </c>
      <c r="O451">
        <v>2902.13</v>
      </c>
      <c r="P451">
        <v>2858.4427452556602</v>
      </c>
      <c r="Q451">
        <v>2548.2142625285801</v>
      </c>
      <c r="R451">
        <v>34.188788901479498</v>
      </c>
      <c r="S451" s="2">
        <f>(Table2[[#This Row],[Close Price]]-Table2[[#This Row],[20D EMA]])/Table2[[#This Row],[20D EMA]]</f>
        <v>-1.1674184133722509E-2</v>
      </c>
      <c r="T451" s="2">
        <f>(Table2[[#This Row],[Close Price]]-Table2[[#This Row],[50D EMA]])/Table2[[#This Row],[50D EMA]]</f>
        <v>3.4309781997969246E-3</v>
      </c>
      <c r="U451" s="2">
        <f>(Table2[[#This Row],[Close Price]]-Table2[[#This Row],[200D EMA]])/Table2[[#This Row],[200D EMA]]</f>
        <v>0.12559216160804706</v>
      </c>
      <c r="V451">
        <v>0.36874748572807498</v>
      </c>
      <c r="W451">
        <v>2835</v>
      </c>
      <c r="X451">
        <v>2882.9</v>
      </c>
      <c r="Y451">
        <v>2835</v>
      </c>
      <c r="Z451">
        <v>2882.9</v>
      </c>
      <c r="AA451">
        <v>2809.8</v>
      </c>
      <c r="AB451">
        <v>3023.8</v>
      </c>
      <c r="AC451" s="2">
        <f>(Table2[[#This Row],[Close Price]]/Table2[[#This Row],[Day Low]])-1</f>
        <v>1.1728395061728403E-2</v>
      </c>
      <c r="AD451" s="2">
        <f>(Table2[[#This Row],[Day High]]/Table2[[#This Row],[Close Price]])-1</f>
        <v>5.1076440338184703E-3</v>
      </c>
      <c r="AE451" s="2">
        <f>(Table2[[#This Row],[Close Price]]/Table2[[#This Row],[Current Week Low]])-1</f>
        <v>1.1728395061728403E-2</v>
      </c>
      <c r="AF451" s="2">
        <f>(Table2[[#This Row],[Current Week High]]/Table2[[#This Row],[Close Price]])-1</f>
        <v>5.1076440338184703E-3</v>
      </c>
      <c r="AG451" s="2">
        <f>(Table2[[#This Row],[Close Price]]/Table2[[#This Row],[Current Month Low]])-1</f>
        <v>2.0802192326855984E-2</v>
      </c>
      <c r="AH451" s="2">
        <f>(Table2[[#This Row],[Current Month High]]/Table2[[#This Row],[Close Price]])-1</f>
        <v>5.4231674365902593E-2</v>
      </c>
      <c r="AI451">
        <v>10.4854876666957</v>
      </c>
      <c r="AJ451">
        <v>49.244217810963399</v>
      </c>
      <c r="AK451" t="str">
        <f>IF(AND(Table2[[#This Row],[20D EMA]]&gt;Table2[[#This Row],[50D EMA]],Table2[[#This Row],[50D EMA]]&gt;Table2[[#This Row],[200D EMA]]),"Uptrend","Downtrend/NoTrend")</f>
        <v>Uptrend</v>
      </c>
      <c r="AL451">
        <v>0.05</v>
      </c>
      <c r="AM451" t="s">
        <v>10439</v>
      </c>
      <c r="AN451">
        <v>-4.3499999999999996</v>
      </c>
      <c r="AO451" t="s">
        <v>10438</v>
      </c>
      <c r="AP451">
        <v>-7.2589872323010002E-3</v>
      </c>
      <c r="AQ451">
        <f>(Table2[[#This Row],[Sharpe Ratio]]-AVERAGE(Table2[Sharpe Ratio]))/_xlfn.STDEV.P(Table2[Sharpe Ratio])</f>
        <v>-0.83031915022159353</v>
      </c>
      <c r="AR4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-1.8449653676891089</v>
      </c>
      <c r="AS451">
        <f>_xlfn.RANK.AVG(Table2[[#This Row],[1Y Return vs Nifty Z-Score]],Table2[1Y Return vs Nifty Z-Score])</f>
        <v>416</v>
      </c>
      <c r="AT451">
        <f>_xlfn.RANK.AVG(Table2[[#This Row],[6M Return vs Nifty Z-Score]],Table2[6M Return vs Nifty Z-Score])</f>
        <v>282</v>
      </c>
      <c r="AU451">
        <f>_xlfn.RANK.AVG(Table2[[#This Row],[Sharpe Ratio Z-Score]],Table2[Sharpe Ratio Z-Score])</f>
        <v>602</v>
      </c>
      <c r="AV451">
        <f>(Table2[[#This Row],[Rank 1Y]]+Table2[[#This Row],[Rank 6M]]+Table2[[#This Row],[Rank Sharpe]])/3</f>
        <v>433.33333333333331</v>
      </c>
    </row>
    <row r="452" spans="1:48" x14ac:dyDescent="0.3">
      <c r="A452" t="s">
        <v>688</v>
      </c>
      <c r="B452" t="s">
        <v>689</v>
      </c>
      <c r="C452" t="s">
        <v>10406</v>
      </c>
      <c r="D452" t="s">
        <v>259</v>
      </c>
      <c r="E452">
        <v>26621.6015060549</v>
      </c>
      <c r="F452">
        <v>5382.9</v>
      </c>
      <c r="G452">
        <v>-25.942577929048198</v>
      </c>
      <c r="H452">
        <f>(Table2[[#This Row],[1Y Return vs Nifty]]-AVERAGE(Table2[1Y Return vs Nifty]))/_xlfn.STDEV.P(Table2[1Y Return vs Nifty])</f>
        <v>-0.8220597331524514</v>
      </c>
      <c r="I452">
        <v>-2.8561026146297301</v>
      </c>
      <c r="J452">
        <f>(Table2[[#This Row],[1M Return vs Nifty]]-AVERAGE(Table2[1M Return vs Nifty]))/_xlfn.STDEV.P(Table2[1M Return vs Nifty])</f>
        <v>2.9683357052919388E-2</v>
      </c>
      <c r="K452">
        <v>11.7845358601299</v>
      </c>
      <c r="L452">
        <f>(Table2[[#This Row],[6M Return vs Nifty]]-AVERAGE(Table2[6M Return vs Nifty]))/_xlfn.STDEV.P(Table2[6M Return vs Nifty])</f>
        <v>-4.3989695707026766E-2</v>
      </c>
      <c r="M452">
        <v>-4.0135088201036497</v>
      </c>
      <c r="N452">
        <f>(Table2[[#This Row],[1W Return vs Nifty]]-AVERAGE(Table2[1W Return vs Nifty]))/_xlfn.STDEV.P(Table2[1W Return vs Nifty])</f>
        <v>-0.20459205982362227</v>
      </c>
      <c r="O452">
        <v>5369.58</v>
      </c>
      <c r="P452">
        <v>5453.3970379874499</v>
      </c>
      <c r="Q452">
        <v>5269.7368146254003</v>
      </c>
      <c r="R452">
        <v>52.864080462984099</v>
      </c>
      <c r="S452" s="2">
        <f>(Table2[[#This Row],[Close Price]]-Table2[[#This Row],[20D EMA]])/Table2[[#This Row],[20D EMA]]</f>
        <v>2.4806409439843916E-3</v>
      </c>
      <c r="T452" s="2">
        <f>(Table2[[#This Row],[Close Price]]-Table2[[#This Row],[50D EMA]])/Table2[[#This Row],[50D EMA]]</f>
        <v>-1.292717869180985E-2</v>
      </c>
      <c r="U452" s="2">
        <f>(Table2[[#This Row],[Close Price]]-Table2[[#This Row],[200D EMA]])/Table2[[#This Row],[200D EMA]]</f>
        <v>2.1474162630006711E-2</v>
      </c>
      <c r="V452">
        <v>1.00094095184786</v>
      </c>
      <c r="W452">
        <v>5345</v>
      </c>
      <c r="X452">
        <v>5404.85</v>
      </c>
      <c r="Y452">
        <v>5345</v>
      </c>
      <c r="Z452">
        <v>5404.85</v>
      </c>
      <c r="AA452">
        <v>5177.2</v>
      </c>
      <c r="AB452">
        <v>5580</v>
      </c>
      <c r="AC452" s="2">
        <f>(Table2[[#This Row],[Close Price]]/Table2[[#This Row],[Day Low]])-1</f>
        <v>7.0907390084189448E-3</v>
      </c>
      <c r="AD452" s="2">
        <f>(Table2[[#This Row],[Day High]]/Table2[[#This Row],[Close Price]])-1</f>
        <v>4.0777276189416511E-3</v>
      </c>
      <c r="AE452" s="2">
        <f>(Table2[[#This Row],[Close Price]]/Table2[[#This Row],[Current Week Low]])-1</f>
        <v>7.0907390084189448E-3</v>
      </c>
      <c r="AF452" s="2">
        <f>(Table2[[#This Row],[Current Week High]]/Table2[[#This Row],[Close Price]])-1</f>
        <v>4.0777276189416511E-3</v>
      </c>
      <c r="AG452" s="2">
        <f>(Table2[[#This Row],[Close Price]]/Table2[[#This Row],[Current Month Low]])-1</f>
        <v>3.9731901413891713E-2</v>
      </c>
      <c r="AH452" s="2">
        <f>(Table2[[#This Row],[Current Month High]]/Table2[[#This Row],[Close Price]])-1</f>
        <v>3.6615950509948147E-2</v>
      </c>
      <c r="AI452">
        <v>36.543498857493098</v>
      </c>
      <c r="AJ452">
        <v>33.753261274692399</v>
      </c>
      <c r="AK452" t="str">
        <f>IF(AND(Table2[[#This Row],[20D EMA]]&gt;Table2[[#This Row],[50D EMA]],Table2[[#This Row],[50D EMA]]&gt;Table2[[#This Row],[200D EMA]]),"Uptrend","Downtrend/NoTrend")</f>
        <v>Downtrend/NoTrend</v>
      </c>
      <c r="AL452">
        <v>-0.2</v>
      </c>
      <c r="AM452" t="s">
        <v>10438</v>
      </c>
      <c r="AN452">
        <v>1.21</v>
      </c>
      <c r="AO452" t="s">
        <v>10439</v>
      </c>
      <c r="AP452">
        <v>5.9673365999185997E-2</v>
      </c>
      <c r="AQ452">
        <f>(Table2[[#This Row],[Sharpe Ratio]]-AVERAGE(Table2[Sharpe Ratio]))/_xlfn.STDEV.P(Table2[Sharpe Ratio])</f>
        <v>-5.5523707024117595E-2</v>
      </c>
      <c r="AR4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2">
        <f>_xlfn.RANK.AVG(Table2[[#This Row],[1Y Return vs Nifty Z-Score]],Table2[1Y Return vs Nifty Z-Score])</f>
        <v>609</v>
      </c>
      <c r="AT452">
        <f>_xlfn.RANK.AVG(Table2[[#This Row],[6M Return vs Nifty Z-Score]],Table2[6M Return vs Nifty Z-Score])</f>
        <v>331</v>
      </c>
      <c r="AU452">
        <f>_xlfn.RANK.AVG(Table2[[#This Row],[Sharpe Ratio Z-Score]],Table2[Sharpe Ratio Z-Score])</f>
        <v>363</v>
      </c>
      <c r="AV452">
        <f>(Table2[[#This Row],[Rank 1Y]]+Table2[[#This Row],[Rank 6M]]+Table2[[#This Row],[Rank Sharpe]])/3</f>
        <v>434.33333333333331</v>
      </c>
    </row>
    <row r="453" spans="1:48" x14ac:dyDescent="0.3">
      <c r="A453" t="s">
        <v>423</v>
      </c>
      <c r="B453" t="s">
        <v>424</v>
      </c>
      <c r="C453" t="s">
        <v>10397</v>
      </c>
      <c r="D453" t="s">
        <v>239</v>
      </c>
      <c r="E453">
        <v>55254.066012274998</v>
      </c>
      <c r="F453">
        <v>2144.0500000000002</v>
      </c>
      <c r="G453">
        <v>3.95987128478995</v>
      </c>
      <c r="H453">
        <f>(Table2[[#This Row],[1Y Return vs Nifty]]-AVERAGE(Table2[1Y Return vs Nifty]))/_xlfn.STDEV.P(Table2[1Y Return vs Nifty])</f>
        <v>-0.3332619399484843</v>
      </c>
      <c r="I453">
        <v>-1.81507420501273</v>
      </c>
      <c r="J453">
        <f>(Table2[[#This Row],[1M Return vs Nifty]]-AVERAGE(Table2[1M Return vs Nifty]))/_xlfn.STDEV.P(Table2[1M Return vs Nifty])</f>
        <v>0.13022274261091366</v>
      </c>
      <c r="K453">
        <v>7.7822330460104503</v>
      </c>
      <c r="L453">
        <f>(Table2[[#This Row],[6M Return vs Nifty]]-AVERAGE(Table2[6M Return vs Nifty]))/_xlfn.STDEV.P(Table2[6M Return vs Nifty])</f>
        <v>-0.16467825580524403</v>
      </c>
      <c r="M453">
        <v>-1.8707921516475901</v>
      </c>
      <c r="N453">
        <f>(Table2[[#This Row],[1W Return vs Nifty]]-AVERAGE(Table2[1W Return vs Nifty]))/_xlfn.STDEV.P(Table2[1W Return vs Nifty])</f>
        <v>0.20537866867428645</v>
      </c>
      <c r="O453">
        <v>2067.8000000000002</v>
      </c>
      <c r="P453">
        <v>2034.52500651029</v>
      </c>
      <c r="Q453">
        <v>1899.39211171026</v>
      </c>
      <c r="R453">
        <v>54.611977035548897</v>
      </c>
      <c r="S453" s="2">
        <f>(Table2[[#This Row],[Close Price]]-Table2[[#This Row],[20D EMA]])/Table2[[#This Row],[20D EMA]]</f>
        <v>3.6874939549279423E-2</v>
      </c>
      <c r="T453" s="2">
        <f>(Table2[[#This Row],[Close Price]]-Table2[[#This Row],[50D EMA]])/Table2[[#This Row],[50D EMA]]</f>
        <v>5.3833200938420707E-2</v>
      </c>
      <c r="U453" s="2">
        <f>(Table2[[#This Row],[Close Price]]-Table2[[#This Row],[200D EMA]])/Table2[[#This Row],[200D EMA]]</f>
        <v>0.1288085207795478</v>
      </c>
      <c r="V453">
        <v>1.04690781344289</v>
      </c>
      <c r="W453">
        <v>2074.6999999999998</v>
      </c>
      <c r="X453">
        <v>2162.9</v>
      </c>
      <c r="Y453">
        <v>2074.6999999999998</v>
      </c>
      <c r="Z453">
        <v>2162.9</v>
      </c>
      <c r="AA453">
        <v>2003.05</v>
      </c>
      <c r="AB453">
        <v>2162.9</v>
      </c>
      <c r="AC453" s="2">
        <f>(Table2[[#This Row],[Close Price]]/Table2[[#This Row],[Day Low]])-1</f>
        <v>3.3426519496794871E-2</v>
      </c>
      <c r="AD453" s="2">
        <f>(Table2[[#This Row],[Day High]]/Table2[[#This Row],[Close Price]])-1</f>
        <v>8.791772579930468E-3</v>
      </c>
      <c r="AE453" s="2">
        <f>(Table2[[#This Row],[Close Price]]/Table2[[#This Row],[Current Week Low]])-1</f>
        <v>3.3426519496794871E-2</v>
      </c>
      <c r="AF453" s="2">
        <f>(Table2[[#This Row],[Current Week High]]/Table2[[#This Row],[Close Price]])-1</f>
        <v>8.791772579930468E-3</v>
      </c>
      <c r="AG453" s="2">
        <f>(Table2[[#This Row],[Close Price]]/Table2[[#This Row],[Current Month Low]])-1</f>
        <v>7.0392651206909518E-2</v>
      </c>
      <c r="AH453" s="2">
        <f>(Table2[[#This Row],[Current Month High]]/Table2[[#This Row],[Close Price]])-1</f>
        <v>8.791772579930468E-3</v>
      </c>
      <c r="AI453">
        <v>1.7910030083253501</v>
      </c>
      <c r="AJ453">
        <v>39.668425509738697</v>
      </c>
      <c r="AK453" t="str">
        <f>IF(AND(Table2[[#This Row],[20D EMA]]&gt;Table2[[#This Row],[50D EMA]],Table2[[#This Row],[50D EMA]]&gt;Table2[[#This Row],[200D EMA]]),"Uptrend","Downtrend/NoTrend")</f>
        <v>Uptrend</v>
      </c>
      <c r="AL453">
        <v>-0.08</v>
      </c>
      <c r="AM453" t="s">
        <v>10438</v>
      </c>
      <c r="AN453">
        <v>5.61</v>
      </c>
      <c r="AO453" t="s">
        <v>10439</v>
      </c>
      <c r="AP453">
        <v>3.1164001161099999E-4</v>
      </c>
      <c r="AQ453">
        <f>(Table2[[#This Row],[Sharpe Ratio]]-AVERAGE(Table2[Sharpe Ratio]))/_xlfn.STDEV.P(Table2[Sharpe Ratio])</f>
        <v>-0.74268309370281127</v>
      </c>
      <c r="AR4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-0.90502187817133928</v>
      </c>
      <c r="AS453">
        <f>_xlfn.RANK.AVG(Table2[[#This Row],[1Y Return vs Nifty Z-Score]],Table2[1Y Return vs Nifty Z-Score])</f>
        <v>412</v>
      </c>
      <c r="AT453">
        <f>_xlfn.RANK.AVG(Table2[[#This Row],[6M Return vs Nifty Z-Score]],Table2[6M Return vs Nifty Z-Score])</f>
        <v>362</v>
      </c>
      <c r="AU453">
        <f>_xlfn.RANK.AVG(Table2[[#This Row],[Sharpe Ratio Z-Score]],Table2[Sharpe Ratio Z-Score])</f>
        <v>532</v>
      </c>
      <c r="AV453">
        <f>(Table2[[#This Row],[Rank 1Y]]+Table2[[#This Row],[Rank 6M]]+Table2[[#This Row],[Rank Sharpe]])/3</f>
        <v>435.33333333333331</v>
      </c>
    </row>
    <row r="454" spans="1:48" x14ac:dyDescent="0.3">
      <c r="A454" t="s">
        <v>956</v>
      </c>
      <c r="B454" t="s">
        <v>957</v>
      </c>
      <c r="C454" t="s">
        <v>10408</v>
      </c>
      <c r="D454" t="s">
        <v>472</v>
      </c>
      <c r="E454">
        <v>16224.339499920001</v>
      </c>
      <c r="F454">
        <v>5304.35</v>
      </c>
      <c r="G454">
        <v>-24.418202743448902</v>
      </c>
      <c r="H454">
        <f>(Table2[[#This Row],[1Y Return vs Nifty]]-AVERAGE(Table2[1Y Return vs Nifty]))/_xlfn.STDEV.P(Table2[1Y Return vs Nifty])</f>
        <v>-0.79714166636108619</v>
      </c>
      <c r="I454">
        <v>-9.3021068256439694</v>
      </c>
      <c r="J454">
        <f>(Table2[[#This Row],[1M Return vs Nifty]]-AVERAGE(Table2[1M Return vs Nifty]))/_xlfn.STDEV.P(Table2[1M Return vs Nifty])</f>
        <v>-0.5928522977790619</v>
      </c>
      <c r="K454">
        <v>13.4845162370066</v>
      </c>
      <c r="L454">
        <f>(Table2[[#This Row],[6M Return vs Nifty]]-AVERAGE(Table2[6M Return vs Nifty]))/_xlfn.STDEV.P(Table2[6M Return vs Nifty])</f>
        <v>7.2728382413479046E-3</v>
      </c>
      <c r="M454">
        <v>-2.6840379261097298</v>
      </c>
      <c r="N454">
        <f>(Table2[[#This Row],[1W Return vs Nifty]]-AVERAGE(Table2[1W Return vs Nifty]))/_xlfn.STDEV.P(Table2[1W Return vs Nifty])</f>
        <v>4.9778552470249683E-2</v>
      </c>
      <c r="O454">
        <v>5330.4</v>
      </c>
      <c r="P454">
        <v>5267.2128193909202</v>
      </c>
      <c r="Q454">
        <v>4883.9589048727503</v>
      </c>
      <c r="R454">
        <v>46.547652363706298</v>
      </c>
      <c r="S454" s="2">
        <f>(Table2[[#This Row],[Close Price]]-Table2[[#This Row],[20D EMA]])/Table2[[#This Row],[20D EMA]]</f>
        <v>-4.8870628845863861E-3</v>
      </c>
      <c r="T454" s="2">
        <f>(Table2[[#This Row],[Close Price]]-Table2[[#This Row],[50D EMA]])/Table2[[#This Row],[50D EMA]]</f>
        <v>7.0506322570377039E-3</v>
      </c>
      <c r="U454" s="2">
        <f>(Table2[[#This Row],[Close Price]]-Table2[[#This Row],[200D EMA]])/Table2[[#This Row],[200D EMA]]</f>
        <v>8.6075887065270709E-2</v>
      </c>
      <c r="V454">
        <v>0.77058081151677904</v>
      </c>
      <c r="W454">
        <v>5255.05</v>
      </c>
      <c r="X454">
        <v>5344.65</v>
      </c>
      <c r="Y454">
        <v>5255.05</v>
      </c>
      <c r="Z454">
        <v>5344.65</v>
      </c>
      <c r="AA454">
        <v>5181.6000000000004</v>
      </c>
      <c r="AB454">
        <v>5668</v>
      </c>
      <c r="AC454" s="2">
        <f>(Table2[[#This Row],[Close Price]]/Table2[[#This Row],[Day Low]])-1</f>
        <v>9.3814521270016993E-3</v>
      </c>
      <c r="AD454" s="2">
        <f>(Table2[[#This Row],[Day High]]/Table2[[#This Row],[Close Price]])-1</f>
        <v>7.5975378698613927E-3</v>
      </c>
      <c r="AE454" s="2">
        <f>(Table2[[#This Row],[Close Price]]/Table2[[#This Row],[Current Week Low]])-1</f>
        <v>9.3814521270016993E-3</v>
      </c>
      <c r="AF454" s="2">
        <f>(Table2[[#This Row],[Current Week High]]/Table2[[#This Row],[Close Price]])-1</f>
        <v>7.5975378698613927E-3</v>
      </c>
      <c r="AG454" s="2">
        <f>(Table2[[#This Row],[Close Price]]/Table2[[#This Row],[Current Month Low]])-1</f>
        <v>2.3689593947815446E-2</v>
      </c>
      <c r="AH454" s="2">
        <f>(Table2[[#This Row],[Current Month High]]/Table2[[#This Row],[Close Price]])-1</f>
        <v>6.8556939116008575E-2</v>
      </c>
      <c r="AI454">
        <v>12.338929369291201</v>
      </c>
      <c r="AJ454">
        <v>31.9161900024869</v>
      </c>
      <c r="AK454" t="str">
        <f>IF(AND(Table2[[#This Row],[20D EMA]]&gt;Table2[[#This Row],[50D EMA]],Table2[[#This Row],[50D EMA]]&gt;Table2[[#This Row],[200D EMA]]),"Uptrend","Downtrend/NoTrend")</f>
        <v>Uptrend</v>
      </c>
      <c r="AL454">
        <v>-0.02</v>
      </c>
      <c r="AM454" t="s">
        <v>10438</v>
      </c>
      <c r="AN454">
        <v>-0.75</v>
      </c>
      <c r="AO454" t="s">
        <v>10438</v>
      </c>
      <c r="AP454">
        <v>4.5911916571218001E-2</v>
      </c>
      <c r="AQ454">
        <f>(Table2[[#This Row],[Sharpe Ratio]]-AVERAGE(Table2[Sharpe Ratio]))/_xlfn.STDEV.P(Table2[Sharpe Ratio])</f>
        <v>-0.21482347453275857</v>
      </c>
      <c r="AR4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-1.5477660479613091</v>
      </c>
      <c r="AS454">
        <f>_xlfn.RANK.AVG(Table2[[#This Row],[1Y Return vs Nifty Z-Score]],Table2[1Y Return vs Nifty Z-Score])</f>
        <v>605</v>
      </c>
      <c r="AT454">
        <f>_xlfn.RANK.AVG(Table2[[#This Row],[6M Return vs Nifty Z-Score]],Table2[6M Return vs Nifty Z-Score])</f>
        <v>312</v>
      </c>
      <c r="AU454">
        <f>_xlfn.RANK.AVG(Table2[[#This Row],[Sharpe Ratio Z-Score]],Table2[Sharpe Ratio Z-Score])</f>
        <v>394</v>
      </c>
      <c r="AV454">
        <f>(Table2[[#This Row],[Rank 1Y]]+Table2[[#This Row],[Rank 6M]]+Table2[[#This Row],[Rank Sharpe]])/3</f>
        <v>437</v>
      </c>
    </row>
    <row r="455" spans="1:48" x14ac:dyDescent="0.3">
      <c r="A455" t="s">
        <v>1412</v>
      </c>
      <c r="B455" t="s">
        <v>1413</v>
      </c>
      <c r="C455" t="s">
        <v>10406</v>
      </c>
      <c r="D455" t="s">
        <v>1414</v>
      </c>
      <c r="E455">
        <v>7878.8755785949998</v>
      </c>
      <c r="F455">
        <v>249.84</v>
      </c>
      <c r="G455">
        <v>0.41781831802530001</v>
      </c>
      <c r="H455">
        <f>(Table2[[#This Row],[1Y Return vs Nifty]]-AVERAGE(Table2[1Y Return vs Nifty]))/_xlfn.STDEV.P(Table2[1Y Return vs Nifty])</f>
        <v>-0.39116180163489422</v>
      </c>
      <c r="I455">
        <v>-6.8203392802739096</v>
      </c>
      <c r="J455">
        <f>(Table2[[#This Row],[1M Return vs Nifty]]-AVERAGE(Table2[1M Return vs Nifty]))/_xlfn.STDEV.P(Table2[1M Return vs Nifty])</f>
        <v>-0.35317066968490113</v>
      </c>
      <c r="K455">
        <v>21.065335349216699</v>
      </c>
      <c r="L455">
        <f>(Table2[[#This Row],[6M Return vs Nifty]]-AVERAGE(Table2[6M Return vs Nifty]))/_xlfn.STDEV.P(Table2[6M Return vs Nifty])</f>
        <v>0.23587076935990439</v>
      </c>
      <c r="M455">
        <v>-6.53628644146902</v>
      </c>
      <c r="N455">
        <f>(Table2[[#This Row],[1W Return vs Nifty]]-AVERAGE(Table2[1W Return vs Nifty]))/_xlfn.STDEV.P(Table2[1W Return vs Nifty])</f>
        <v>-0.68728069266775127</v>
      </c>
      <c r="O455">
        <v>248.92</v>
      </c>
      <c r="P455">
        <v>238.59977932067301</v>
      </c>
      <c r="Q455">
        <v>211.700321032739</v>
      </c>
      <c r="R455">
        <v>45.141097349460701</v>
      </c>
      <c r="S455" s="2">
        <f>(Table2[[#This Row],[Close Price]]-Table2[[#This Row],[20D EMA]])/Table2[[#This Row],[20D EMA]]</f>
        <v>3.6959665756066849E-3</v>
      </c>
      <c r="T455" s="2">
        <f>(Table2[[#This Row],[Close Price]]-Table2[[#This Row],[50D EMA]])/Table2[[#This Row],[50D EMA]]</f>
        <v>4.7109099226032305E-2</v>
      </c>
      <c r="U455" s="2">
        <f>(Table2[[#This Row],[Close Price]]-Table2[[#This Row],[200D EMA]])/Table2[[#This Row],[200D EMA]]</f>
        <v>0.18015881497582986</v>
      </c>
      <c r="V455">
        <v>0.98807977704096905</v>
      </c>
      <c r="W455">
        <v>247.06</v>
      </c>
      <c r="X455">
        <v>250.35</v>
      </c>
      <c r="Y455">
        <v>247.06</v>
      </c>
      <c r="Z455">
        <v>250.35</v>
      </c>
      <c r="AA455">
        <v>239.33</v>
      </c>
      <c r="AB455">
        <v>269</v>
      </c>
      <c r="AC455" s="2">
        <f>(Table2[[#This Row],[Close Price]]/Table2[[#This Row],[Day Low]])-1</f>
        <v>1.1252327369869697E-2</v>
      </c>
      <c r="AD455" s="2">
        <f>(Table2[[#This Row],[Day High]]/Table2[[#This Row],[Close Price]])-1</f>
        <v>2.0413064361191058E-3</v>
      </c>
      <c r="AE455" s="2">
        <f>(Table2[[#This Row],[Close Price]]/Table2[[#This Row],[Current Week Low]])-1</f>
        <v>1.1252327369869697E-2</v>
      </c>
      <c r="AF455" s="2">
        <f>(Table2[[#This Row],[Current Week High]]/Table2[[#This Row],[Close Price]])-1</f>
        <v>2.0413064361191058E-3</v>
      </c>
      <c r="AG455" s="2">
        <f>(Table2[[#This Row],[Close Price]]/Table2[[#This Row],[Current Month Low]])-1</f>
        <v>4.3914260644298597E-2</v>
      </c>
      <c r="AH455" s="2">
        <f>(Table2[[#This Row],[Current Month High]]/Table2[[#This Row],[Close Price]])-1</f>
        <v>7.668908101184746E-2</v>
      </c>
      <c r="AI455">
        <v>7.6689081011847398</v>
      </c>
      <c r="AJ455">
        <v>47.311320754716903</v>
      </c>
      <c r="AK455" t="str">
        <f>IF(AND(Table2[[#This Row],[20D EMA]]&gt;Table2[[#This Row],[50D EMA]],Table2[[#This Row],[50D EMA]]&gt;Table2[[#This Row],[200D EMA]]),"Uptrend","Downtrend/NoTrend")</f>
        <v>Uptrend</v>
      </c>
      <c r="AL455">
        <v>-0.03</v>
      </c>
      <c r="AM455" t="s">
        <v>10438</v>
      </c>
      <c r="AN455">
        <v>-2.81</v>
      </c>
      <c r="AO455" t="s">
        <v>10438</v>
      </c>
      <c r="AP455">
        <v>-3.1404516043450001E-2</v>
      </c>
      <c r="AQ455">
        <f>(Table2[[#This Row],[Sharpe Ratio]]-AVERAGE(Table2[Sharpe Ratio]))/_xlfn.STDEV.P(Table2[Sharpe Ratio])</f>
        <v>-1.109822929683375</v>
      </c>
      <c r="AR4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-2.3055653243110172</v>
      </c>
      <c r="AS455">
        <f>_xlfn.RANK.AVG(Table2[[#This Row],[1Y Return vs Nifty Z-Score]],Table2[1Y Return vs Nifty Z-Score])</f>
        <v>429</v>
      </c>
      <c r="AT455">
        <f>_xlfn.RANK.AVG(Table2[[#This Row],[6M Return vs Nifty Z-Score]],Table2[6M Return vs Nifty Z-Score])</f>
        <v>241</v>
      </c>
      <c r="AU455">
        <f>_xlfn.RANK.AVG(Table2[[#This Row],[Sharpe Ratio Z-Score]],Table2[Sharpe Ratio Z-Score])</f>
        <v>644</v>
      </c>
      <c r="AV455">
        <f>(Table2[[#This Row],[Rank 1Y]]+Table2[[#This Row],[Rank 6M]]+Table2[[#This Row],[Rank Sharpe]])/3</f>
        <v>438</v>
      </c>
    </row>
    <row r="456" spans="1:48" x14ac:dyDescent="0.3">
      <c r="A456" t="s">
        <v>274</v>
      </c>
      <c r="B456" t="s">
        <v>275</v>
      </c>
      <c r="C456" t="s">
        <v>10399</v>
      </c>
      <c r="D456" t="s">
        <v>54</v>
      </c>
      <c r="E456">
        <v>101593.33729335001</v>
      </c>
      <c r="F456">
        <v>2650.25</v>
      </c>
      <c r="G456">
        <v>20.2476904444501</v>
      </c>
      <c r="H456">
        <f>(Table2[[#This Row],[1Y Return vs Nifty]]-AVERAGE(Table2[1Y Return vs Nifty]))/_xlfn.STDEV.P(Table2[1Y Return vs Nifty])</f>
        <v>-6.7014516387513851E-2</v>
      </c>
      <c r="I456">
        <v>4.7217848499284703</v>
      </c>
      <c r="J456">
        <f>(Table2[[#This Row],[1M Return vs Nifty]]-AVERAGE(Table2[1M Return vs Nifty]))/_xlfn.STDEV.P(Table2[1M Return vs Nifty])</f>
        <v>0.76153288438196398</v>
      </c>
      <c r="K456">
        <v>0.37418940824825597</v>
      </c>
      <c r="L456">
        <f>(Table2[[#This Row],[6M Return vs Nifty]]-AVERAGE(Table2[6M Return vs Nifty]))/_xlfn.STDEV.P(Table2[6M Return vs Nifty])</f>
        <v>-0.38806618053501818</v>
      </c>
      <c r="M456">
        <v>-1.3003933122560101</v>
      </c>
      <c r="N456">
        <f>(Table2[[#This Row],[1W Return vs Nifty]]-AVERAGE(Table2[1W Return vs Nifty]))/_xlfn.STDEV.P(Table2[1W Return vs Nifty])</f>
        <v>0.31451434263542971</v>
      </c>
      <c r="O456">
        <v>2435.62</v>
      </c>
      <c r="P456">
        <v>2329.5977043889702</v>
      </c>
      <c r="Q456">
        <v>2144.3736035127599</v>
      </c>
      <c r="R456">
        <v>67.131047942938096</v>
      </c>
      <c r="S456" s="2">
        <f>(Table2[[#This Row],[Close Price]]-Table2[[#This Row],[20D EMA]])/Table2[[#This Row],[20D EMA]]</f>
        <v>8.8121299710135451E-2</v>
      </c>
      <c r="T456" s="2">
        <f>(Table2[[#This Row],[Close Price]]-Table2[[#This Row],[50D EMA]])/Table2[[#This Row],[50D EMA]]</f>
        <v>0.1376427762642965</v>
      </c>
      <c r="U456" s="2">
        <f>(Table2[[#This Row],[Close Price]]-Table2[[#This Row],[200D EMA]])/Table2[[#This Row],[200D EMA]]</f>
        <v>0.23590870343607542</v>
      </c>
      <c r="V456">
        <v>1.0422436123244301</v>
      </c>
      <c r="W456">
        <v>2586.25</v>
      </c>
      <c r="X456">
        <v>2665</v>
      </c>
      <c r="Y456">
        <v>2586.25</v>
      </c>
      <c r="Z456">
        <v>2665</v>
      </c>
      <c r="AA456">
        <v>2371</v>
      </c>
      <c r="AB456">
        <v>2665</v>
      </c>
      <c r="AC456" s="2">
        <f>(Table2[[#This Row],[Close Price]]/Table2[[#This Row],[Day Low]])-1</f>
        <v>2.4746254229096154E-2</v>
      </c>
      <c r="AD456" s="2">
        <f>(Table2[[#This Row],[Day High]]/Table2[[#This Row],[Close Price]])-1</f>
        <v>5.565512687482288E-3</v>
      </c>
      <c r="AE456" s="2">
        <f>(Table2[[#This Row],[Close Price]]/Table2[[#This Row],[Current Week Low]])-1</f>
        <v>2.4746254229096154E-2</v>
      </c>
      <c r="AF456" s="2">
        <f>(Table2[[#This Row],[Current Week High]]/Table2[[#This Row],[Close Price]])-1</f>
        <v>5.565512687482288E-3</v>
      </c>
      <c r="AG456" s="2">
        <f>(Table2[[#This Row],[Close Price]]/Table2[[#This Row],[Current Month Low]])-1</f>
        <v>0.11777730915225648</v>
      </c>
      <c r="AH456" s="2">
        <f>(Table2[[#This Row],[Current Month High]]/Table2[[#This Row],[Close Price]])-1</f>
        <v>5.565512687482288E-3</v>
      </c>
      <c r="AI456">
        <v>0.55655126874822802</v>
      </c>
      <c r="AJ456">
        <v>57.467098422506702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0.06</v>
      </c>
      <c r="AM456" t="s">
        <v>10439</v>
      </c>
      <c r="AN456">
        <v>7.16</v>
      </c>
      <c r="AO456" t="s">
        <v>10439</v>
      </c>
      <c r="AQ456">
        <f>(Table2[[#This Row],[Sharpe Ratio]]-AVERAGE(Table2[Sharpe Ratio]))/_xlfn.STDEV.P(Table2[Sharpe Ratio])</f>
        <v>-0.74629057572393687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-0.12532404562907523</v>
      </c>
      <c r="AS456">
        <f>_xlfn.RANK.AVG(Table2[[#This Row],[1Y Return vs Nifty Z-Score]],Table2[1Y Return vs Nifty Z-Score])</f>
        <v>315</v>
      </c>
      <c r="AT456">
        <f>_xlfn.RANK.AVG(Table2[[#This Row],[6M Return vs Nifty Z-Score]],Table2[6M Return vs Nifty Z-Score])</f>
        <v>447</v>
      </c>
      <c r="AU456">
        <f>_xlfn.RANK.AVG(Table2[[#This Row],[Sharpe Ratio Z-Score]],Table2[Sharpe Ratio Z-Score])</f>
        <v>558</v>
      </c>
      <c r="AV456">
        <f>(Table2[[#This Row],[Rank 1Y]]+Table2[[#This Row],[Rank 6M]]+Table2[[#This Row],[Rank Sharpe]])/3</f>
        <v>440</v>
      </c>
    </row>
    <row r="457" spans="1:48" x14ac:dyDescent="0.3">
      <c r="A457" t="s">
        <v>1165</v>
      </c>
      <c r="B457" t="s">
        <v>1166</v>
      </c>
      <c r="C457" t="s">
        <v>10399</v>
      </c>
      <c r="D457" t="s">
        <v>266</v>
      </c>
      <c r="E457">
        <v>10814.54580045</v>
      </c>
      <c r="F457">
        <v>2175.5500000000002</v>
      </c>
      <c r="G457">
        <v>20.1024671155016</v>
      </c>
      <c r="H457">
        <f>(Table2[[#This Row],[1Y Return vs Nifty]]-AVERAGE(Table2[1Y Return vs Nifty]))/_xlfn.STDEV.P(Table2[1Y Return vs Nifty])</f>
        <v>-6.9388396941716432E-2</v>
      </c>
      <c r="I457">
        <v>-4.5190859200036799</v>
      </c>
      <c r="J457">
        <f>(Table2[[#This Row],[1M Return vs Nifty]]-AVERAGE(Table2[1M Return vs Nifty]))/_xlfn.STDEV.P(Table2[1M Return vs Nifty])</f>
        <v>-0.1309225574168032</v>
      </c>
      <c r="K457">
        <v>14.1282152670621</v>
      </c>
      <c r="L457">
        <f>(Table2[[#This Row],[6M Return vs Nifty]]-AVERAGE(Table2[6M Return vs Nifty]))/_xlfn.STDEV.P(Table2[6M Return vs Nifty])</f>
        <v>2.6683440757466943E-2</v>
      </c>
      <c r="M457">
        <v>-5.6458332889852496</v>
      </c>
      <c r="N457">
        <f>(Table2[[#This Row],[1W Return vs Nifty]]-AVERAGE(Table2[1W Return vs Nifty]))/_xlfn.STDEV.P(Table2[1W Return vs Nifty])</f>
        <v>-0.51690831773304946</v>
      </c>
      <c r="O457">
        <v>2137.2800000000002</v>
      </c>
      <c r="P457">
        <v>2092.3480795943701</v>
      </c>
      <c r="Q457">
        <v>1881.22874664249</v>
      </c>
      <c r="R457">
        <v>35.451837857720299</v>
      </c>
      <c r="S457" s="2">
        <f>(Table2[[#This Row],[Close Price]]-Table2[[#This Row],[20D EMA]])/Table2[[#This Row],[20D EMA]]</f>
        <v>1.7905936517442721E-2</v>
      </c>
      <c r="T457" s="2">
        <f>(Table2[[#This Row],[Close Price]]-Table2[[#This Row],[50D EMA]])/Table2[[#This Row],[50D EMA]]</f>
        <v>3.9764856152308979E-2</v>
      </c>
      <c r="U457" s="2">
        <f>(Table2[[#This Row],[Close Price]]-Table2[[#This Row],[200D EMA]])/Table2[[#This Row],[200D EMA]]</f>
        <v>0.15645160317840029</v>
      </c>
      <c r="V457">
        <v>0.80970193430786896</v>
      </c>
      <c r="W457">
        <v>2111.9499999999998</v>
      </c>
      <c r="X457">
        <v>2190</v>
      </c>
      <c r="Y457">
        <v>2111.9499999999998</v>
      </c>
      <c r="Z457">
        <v>2190</v>
      </c>
      <c r="AA457">
        <v>2082.25</v>
      </c>
      <c r="AB457">
        <v>2214</v>
      </c>
      <c r="AC457" s="2">
        <f>(Table2[[#This Row],[Close Price]]/Table2[[#This Row],[Day Low]])-1</f>
        <v>3.0114349298042242E-2</v>
      </c>
      <c r="AD457" s="2">
        <f>(Table2[[#This Row],[Day High]]/Table2[[#This Row],[Close Price]])-1</f>
        <v>6.6419985750729715E-3</v>
      </c>
      <c r="AE457" s="2">
        <f>(Table2[[#This Row],[Close Price]]/Table2[[#This Row],[Current Week Low]])-1</f>
        <v>3.0114349298042242E-2</v>
      </c>
      <c r="AF457" s="2">
        <f>(Table2[[#This Row],[Current Week High]]/Table2[[#This Row],[Close Price]])-1</f>
        <v>6.6419985750729715E-3</v>
      </c>
      <c r="AG457" s="2">
        <f>(Table2[[#This Row],[Close Price]]/Table2[[#This Row],[Current Month Low]])-1</f>
        <v>4.4807299795893929E-2</v>
      </c>
      <c r="AH457" s="2">
        <f>(Table2[[#This Row],[Current Month High]]/Table2[[#This Row],[Close Price]])-1</f>
        <v>1.7673691710142103E-2</v>
      </c>
      <c r="AI457">
        <v>1.7673691710142101</v>
      </c>
      <c r="AJ457">
        <v>59.9610308444542</v>
      </c>
      <c r="AK457" t="str">
        <f>IF(AND(Table2[[#This Row],[20D EMA]]&gt;Table2[[#This Row],[50D EMA]],Table2[[#This Row],[50D EMA]]&gt;Table2[[#This Row],[200D EMA]]),"Uptrend","Downtrend/NoTrend")</f>
        <v>Uptrend</v>
      </c>
      <c r="AL457">
        <v>-0.09</v>
      </c>
      <c r="AM457" t="s">
        <v>10438</v>
      </c>
      <c r="AN457">
        <v>1.43</v>
      </c>
      <c r="AO457" t="s">
        <v>10439</v>
      </c>
      <c r="AP457">
        <v>-6.9502079665711994E-2</v>
      </c>
      <c r="AQ457">
        <f>(Table2[[#This Row],[Sharpe Ratio]]-AVERAGE(Table2[Sharpe Ratio]))/_xlfn.STDEV.P(Table2[Sharpe Ratio])</f>
        <v>-1.5508326546719244</v>
      </c>
      <c r="AR4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-2.2413684860060266</v>
      </c>
      <c r="AS457">
        <f>_xlfn.RANK.AVG(Table2[[#This Row],[1Y Return vs Nifty Z-Score]],Table2[1Y Return vs Nifty Z-Score])</f>
        <v>316</v>
      </c>
      <c r="AT457">
        <f>_xlfn.RANK.AVG(Table2[[#This Row],[6M Return vs Nifty Z-Score]],Table2[6M Return vs Nifty Z-Score])</f>
        <v>308</v>
      </c>
      <c r="AU457">
        <f>_xlfn.RANK.AVG(Table2[[#This Row],[Sharpe Ratio Z-Score]],Table2[Sharpe Ratio Z-Score])</f>
        <v>696</v>
      </c>
      <c r="AV457">
        <f>(Table2[[#This Row],[Rank 1Y]]+Table2[[#This Row],[Rank 6M]]+Table2[[#This Row],[Rank Sharpe]])/3</f>
        <v>440</v>
      </c>
    </row>
    <row r="458" spans="1:48" x14ac:dyDescent="0.3">
      <c r="A458" t="s">
        <v>272</v>
      </c>
      <c r="B458" t="s">
        <v>273</v>
      </c>
      <c r="C458" t="s">
        <v>10399</v>
      </c>
      <c r="D458" t="s">
        <v>266</v>
      </c>
      <c r="E458">
        <v>101837.64009010499</v>
      </c>
      <c r="F458">
        <v>7152.8</v>
      </c>
      <c r="G458">
        <v>8.4895159626665802</v>
      </c>
      <c r="H458">
        <f>(Table2[[#This Row],[1Y Return vs Nifty]]-AVERAGE(Table2[1Y Return vs Nifty]))/_xlfn.STDEV.P(Table2[1Y Return vs Nifty])</f>
        <v>-0.25921849599140651</v>
      </c>
      <c r="I458">
        <v>-1.0990500979108599</v>
      </c>
      <c r="J458">
        <f>(Table2[[#This Row],[1M Return vs Nifty]]-AVERAGE(Table2[1M Return vs Nifty]))/_xlfn.STDEV.P(Table2[1M Return vs Nifty])</f>
        <v>0.19937419237703338</v>
      </c>
      <c r="K458">
        <v>-4.2551718746846596</v>
      </c>
      <c r="L458">
        <f>(Table2[[#This Row],[6M Return vs Nifty]]-AVERAGE(Table2[6M Return vs Nifty]))/_xlfn.STDEV.P(Table2[6M Return vs Nifty])</f>
        <v>-0.52766355068916326</v>
      </c>
      <c r="M458">
        <v>-1.51386998808193</v>
      </c>
      <c r="N458">
        <f>(Table2[[#This Row],[1W Return vs Nifty]]-AVERAGE(Table2[1W Return vs Nifty]))/_xlfn.STDEV.P(Table2[1W Return vs Nifty])</f>
        <v>0.27366937717915851</v>
      </c>
      <c r="O458">
        <v>6950.91</v>
      </c>
      <c r="P458">
        <v>6751.3809374659904</v>
      </c>
      <c r="Q458">
        <v>6208.3821616367304</v>
      </c>
      <c r="R458">
        <v>70.025581662202995</v>
      </c>
      <c r="S458" s="2">
        <f>(Table2[[#This Row],[Close Price]]-Table2[[#This Row],[20D EMA]])/Table2[[#This Row],[20D EMA]]</f>
        <v>2.9045117833492354E-2</v>
      </c>
      <c r="T458" s="2">
        <f>(Table2[[#This Row],[Close Price]]-Table2[[#This Row],[50D EMA]])/Table2[[#This Row],[50D EMA]]</f>
        <v>5.9457326767977513E-2</v>
      </c>
      <c r="U458" s="2">
        <f>(Table2[[#This Row],[Close Price]]-Table2[[#This Row],[200D EMA]])/Table2[[#This Row],[200D EMA]]</f>
        <v>0.15211979768241113</v>
      </c>
      <c r="V458">
        <v>0.91732496598326296</v>
      </c>
      <c r="W458">
        <v>7090.4</v>
      </c>
      <c r="X458">
        <v>7182</v>
      </c>
      <c r="Y458">
        <v>7090.4</v>
      </c>
      <c r="Z458">
        <v>7182</v>
      </c>
      <c r="AA458">
        <v>6790.05</v>
      </c>
      <c r="AB458">
        <v>7182</v>
      </c>
      <c r="AC458" s="2">
        <f>(Table2[[#This Row],[Close Price]]/Table2[[#This Row],[Day Low]])-1</f>
        <v>8.8006318402347183E-3</v>
      </c>
      <c r="AD458" s="2">
        <f>(Table2[[#This Row],[Day High]]/Table2[[#This Row],[Close Price]])-1</f>
        <v>4.082317414159542E-3</v>
      </c>
      <c r="AE458" s="2">
        <f>(Table2[[#This Row],[Close Price]]/Table2[[#This Row],[Current Week Low]])-1</f>
        <v>8.8006318402347183E-3</v>
      </c>
      <c r="AF458" s="2">
        <f>(Table2[[#This Row],[Current Week High]]/Table2[[#This Row],[Close Price]])-1</f>
        <v>4.082317414159542E-3</v>
      </c>
      <c r="AG458" s="2">
        <f>(Table2[[#This Row],[Close Price]]/Table2[[#This Row],[Current Month Low]])-1</f>
        <v>5.3423759766128454E-2</v>
      </c>
      <c r="AH458" s="2">
        <f>(Table2[[#This Row],[Current Month High]]/Table2[[#This Row],[Close Price]])-1</f>
        <v>4.082317414159542E-3</v>
      </c>
      <c r="AI458">
        <v>0.40823174141595397</v>
      </c>
      <c r="AJ458">
        <v>51.349978840456998</v>
      </c>
      <c r="AK458" t="str">
        <f>IF(AND(Table2[[#This Row],[20D EMA]]&gt;Table2[[#This Row],[50D EMA]],Table2[[#This Row],[50D EMA]]&gt;Table2[[#This Row],[200D EMA]]),"Uptrend","Downtrend/NoTrend")</f>
        <v>Uptrend</v>
      </c>
      <c r="AL458">
        <v>0</v>
      </c>
      <c r="AM458" t="s">
        <v>10440</v>
      </c>
      <c r="AN458">
        <v>3.15</v>
      </c>
      <c r="AO458" t="s">
        <v>10439</v>
      </c>
      <c r="AP458">
        <v>2.8097817182667E-2</v>
      </c>
      <c r="AQ458">
        <f>(Table2[[#This Row],[Sharpe Ratio]]-AVERAGE(Table2[Sharpe Ratio]))/_xlfn.STDEV.P(Table2[Sharpe Ratio])</f>
        <v>-0.42103590192464718</v>
      </c>
      <c r="AR4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-0.73487437904902508</v>
      </c>
      <c r="AS458">
        <f>_xlfn.RANK.AVG(Table2[[#This Row],[1Y Return vs Nifty Z-Score]],Table2[1Y Return vs Nifty Z-Score])</f>
        <v>378</v>
      </c>
      <c r="AT458">
        <f>_xlfn.RANK.AVG(Table2[[#This Row],[6M Return vs Nifty Z-Score]],Table2[6M Return vs Nifty Z-Score])</f>
        <v>497</v>
      </c>
      <c r="AU458">
        <f>_xlfn.RANK.AVG(Table2[[#This Row],[Sharpe Ratio Z-Score]],Table2[Sharpe Ratio Z-Score])</f>
        <v>449</v>
      </c>
      <c r="AV458">
        <f>(Table2[[#This Row],[Rank 1Y]]+Table2[[#This Row],[Rank 6M]]+Table2[[#This Row],[Rank Sharpe]])/3</f>
        <v>441.33333333333331</v>
      </c>
    </row>
    <row r="459" spans="1:48" x14ac:dyDescent="0.3">
      <c r="A459" t="s">
        <v>588</v>
      </c>
      <c r="B459" t="s">
        <v>589</v>
      </c>
      <c r="C459" t="s">
        <v>10404</v>
      </c>
      <c r="D459" t="s">
        <v>590</v>
      </c>
      <c r="E459">
        <v>33899.295249149996</v>
      </c>
      <c r="F459">
        <v>1229.9000000000001</v>
      </c>
      <c r="G459">
        <v>-16.651103747101502</v>
      </c>
      <c r="H459">
        <f>(Table2[[#This Row],[1Y Return vs Nifty]]-AVERAGE(Table2[1Y Return vs Nifty]))/_xlfn.STDEV.P(Table2[1Y Return vs Nifty])</f>
        <v>-0.67017745610989354</v>
      </c>
      <c r="I459">
        <v>-14.841344076223001</v>
      </c>
      <c r="J459">
        <f>(Table2[[#This Row],[1M Return vs Nifty]]-AVERAGE(Table2[1M Return vs Nifty]))/_xlfn.STDEV.P(Table2[1M Return vs Nifty])</f>
        <v>-1.1278151330758048</v>
      </c>
      <c r="K459">
        <v>-9.0463876336713192</v>
      </c>
      <c r="L459">
        <f>(Table2[[#This Row],[6M Return vs Nifty]]-AVERAGE(Table2[6M Return vs Nifty]))/_xlfn.STDEV.P(Table2[6M Return vs Nifty])</f>
        <v>-0.67214160693019454</v>
      </c>
      <c r="M459">
        <v>-4.4956137629086301</v>
      </c>
      <c r="N459">
        <f>(Table2[[#This Row],[1W Return vs Nifty]]-AVERAGE(Table2[1W Return vs Nifty]))/_xlfn.STDEV.P(Table2[1W Return vs Nifty])</f>
        <v>-0.29683426688901876</v>
      </c>
      <c r="O459">
        <v>1263.6400000000001</v>
      </c>
      <c r="P459">
        <v>1272.7837405105299</v>
      </c>
      <c r="Q459">
        <v>1200.2342959765699</v>
      </c>
      <c r="R459">
        <v>42.4141621927008</v>
      </c>
      <c r="S459" s="2">
        <f>(Table2[[#This Row],[Close Price]]-Table2[[#This Row],[20D EMA]])/Table2[[#This Row],[20D EMA]]</f>
        <v>-2.6700642588078888E-2</v>
      </c>
      <c r="T459" s="2">
        <f>(Table2[[#This Row],[Close Price]]-Table2[[#This Row],[50D EMA]])/Table2[[#This Row],[50D EMA]]</f>
        <v>-3.3692872673977289E-2</v>
      </c>
      <c r="U459" s="2">
        <f>(Table2[[#This Row],[Close Price]]-Table2[[#This Row],[200D EMA]])/Table2[[#This Row],[200D EMA]]</f>
        <v>2.4716594187381306E-2</v>
      </c>
      <c r="V459">
        <v>0.73044284290501105</v>
      </c>
      <c r="W459">
        <v>1221.6500000000001</v>
      </c>
      <c r="X459">
        <v>1252.2</v>
      </c>
      <c r="Y459">
        <v>1221.6500000000001</v>
      </c>
      <c r="Z459">
        <v>1252.2</v>
      </c>
      <c r="AA459">
        <v>1200</v>
      </c>
      <c r="AB459">
        <v>1318.4</v>
      </c>
      <c r="AC459" s="2">
        <f>(Table2[[#This Row],[Close Price]]/Table2[[#This Row],[Day Low]])-1</f>
        <v>6.7531617075267114E-3</v>
      </c>
      <c r="AD459" s="2">
        <f>(Table2[[#This Row],[Day High]]/Table2[[#This Row],[Close Price]])-1</f>
        <v>1.8131555411009082E-2</v>
      </c>
      <c r="AE459" s="2">
        <f>(Table2[[#This Row],[Close Price]]/Table2[[#This Row],[Current Week Low]])-1</f>
        <v>6.7531617075267114E-3</v>
      </c>
      <c r="AF459" s="2">
        <f>(Table2[[#This Row],[Current Week High]]/Table2[[#This Row],[Close Price]])-1</f>
        <v>1.8131555411009082E-2</v>
      </c>
      <c r="AG459" s="2">
        <f>(Table2[[#This Row],[Close Price]]/Table2[[#This Row],[Current Month Low]])-1</f>
        <v>2.4916666666666698E-2</v>
      </c>
      <c r="AH459" s="2">
        <f>(Table2[[#This Row],[Current Month High]]/Table2[[#This Row],[Close Price]])-1</f>
        <v>7.1957069680461894E-2</v>
      </c>
      <c r="AI459">
        <v>17.180258557606201</v>
      </c>
      <c r="AJ459">
        <v>24.2260491894348</v>
      </c>
      <c r="AK459" t="str">
        <f>IF(AND(Table2[[#This Row],[20D EMA]]&gt;Table2[[#This Row],[50D EMA]],Table2[[#This Row],[50D EMA]]&gt;Table2[[#This Row],[200D EMA]]),"Uptrend","Downtrend/NoTrend")</f>
        <v>Downtrend/NoTrend</v>
      </c>
      <c r="AL459">
        <v>-0.15</v>
      </c>
      <c r="AM459" t="s">
        <v>10438</v>
      </c>
      <c r="AN459">
        <v>-3.33</v>
      </c>
      <c r="AO459" t="s">
        <v>10438</v>
      </c>
      <c r="AP459">
        <v>0.10808983584880601</v>
      </c>
      <c r="AQ459">
        <f>(Table2[[#This Row],[Sharpe Ratio]]-AVERAGE(Table2[Sharpe Ratio]))/_xlfn.STDEV.P(Table2[Sharpe Ratio])</f>
        <v>0.50493559858933545</v>
      </c>
      <c r="AR4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9">
        <f>_xlfn.RANK.AVG(Table2[[#This Row],[1Y Return vs Nifty Z-Score]],Table2[1Y Return vs Nifty Z-Score])</f>
        <v>555</v>
      </c>
      <c r="AT459">
        <f>_xlfn.RANK.AVG(Table2[[#This Row],[6M Return vs Nifty Z-Score]],Table2[6M Return vs Nifty Z-Score])</f>
        <v>556</v>
      </c>
      <c r="AU459">
        <f>_xlfn.RANK.AVG(Table2[[#This Row],[Sharpe Ratio Z-Score]],Table2[Sharpe Ratio Z-Score])</f>
        <v>213</v>
      </c>
      <c r="AV459">
        <f>(Table2[[#This Row],[Rank 1Y]]+Table2[[#This Row],[Rank 6M]]+Table2[[#This Row],[Rank Sharpe]])/3</f>
        <v>441.33333333333331</v>
      </c>
    </row>
    <row r="460" spans="1:48" x14ac:dyDescent="0.3">
      <c r="A460" t="s">
        <v>247</v>
      </c>
      <c r="B460" t="s">
        <v>248</v>
      </c>
      <c r="C460" t="s">
        <v>10395</v>
      </c>
      <c r="D460" t="s">
        <v>43</v>
      </c>
      <c r="E460">
        <v>110922.5327616</v>
      </c>
      <c r="F460">
        <v>791.05</v>
      </c>
      <c r="G460">
        <v>5.0645973878289698</v>
      </c>
      <c r="H460">
        <f>(Table2[[#This Row],[1Y Return vs Nifty]]-AVERAGE(Table2[1Y Return vs Nifty]))/_xlfn.STDEV.P(Table2[1Y Return vs Nifty])</f>
        <v>-0.3152036304970165</v>
      </c>
      <c r="I460">
        <v>3.70617666070494E-2</v>
      </c>
      <c r="J460">
        <f>(Table2[[#This Row],[1M Return vs Nifty]]-AVERAGE(Table2[1M Return vs Nifty]))/_xlfn.STDEV.P(Table2[1M Return vs Nifty])</f>
        <v>0.30909645137455821</v>
      </c>
      <c r="K460">
        <v>14.4751139532151</v>
      </c>
      <c r="L460">
        <f>(Table2[[#This Row],[6M Return vs Nifty]]-AVERAGE(Table2[6M Return vs Nifty]))/_xlfn.STDEV.P(Table2[6M Return vs Nifty])</f>
        <v>3.7144094255265846E-2</v>
      </c>
      <c r="M460">
        <v>-0.47250182840865401</v>
      </c>
      <c r="N460">
        <f>(Table2[[#This Row],[1W Return vs Nifty]]-AVERAGE(Table2[1W Return vs Nifty]))/_xlfn.STDEV.P(Table2[1W Return vs Nifty])</f>
        <v>0.47291665487145623</v>
      </c>
      <c r="O460">
        <v>753.23</v>
      </c>
      <c r="P460">
        <v>722.54216662944395</v>
      </c>
      <c r="Q460">
        <v>629.86135074730896</v>
      </c>
      <c r="R460">
        <v>69.553446353843896</v>
      </c>
      <c r="S460" s="2">
        <f>(Table2[[#This Row],[Close Price]]-Table2[[#This Row],[20D EMA]])/Table2[[#This Row],[20D EMA]]</f>
        <v>5.0210427093981831E-2</v>
      </c>
      <c r="T460" s="2">
        <f>(Table2[[#This Row],[Close Price]]-Table2[[#This Row],[50D EMA]])/Table2[[#This Row],[50D EMA]]</f>
        <v>9.4814997012749105E-2</v>
      </c>
      <c r="U460" s="2">
        <f>(Table2[[#This Row],[Close Price]]-Table2[[#This Row],[200D EMA]])/Table2[[#This Row],[200D EMA]]</f>
        <v>0.25591131931090261</v>
      </c>
      <c r="V460">
        <v>0.63892418078424396</v>
      </c>
      <c r="W460">
        <v>766</v>
      </c>
      <c r="X460">
        <v>793</v>
      </c>
      <c r="Y460">
        <v>766</v>
      </c>
      <c r="Z460">
        <v>793</v>
      </c>
      <c r="AA460">
        <v>740.35</v>
      </c>
      <c r="AB460">
        <v>793</v>
      </c>
      <c r="AC460" s="2">
        <f>(Table2[[#This Row],[Close Price]]/Table2[[#This Row],[Day Low]])-1</f>
        <v>3.2702349869451641E-2</v>
      </c>
      <c r="AD460" s="2">
        <f>(Table2[[#This Row],[Day High]]/Table2[[#This Row],[Close Price]])-1</f>
        <v>2.4650780608053147E-3</v>
      </c>
      <c r="AE460" s="2">
        <f>(Table2[[#This Row],[Close Price]]/Table2[[#This Row],[Current Week Low]])-1</f>
        <v>3.2702349869451641E-2</v>
      </c>
      <c r="AF460" s="2">
        <f>(Table2[[#This Row],[Current Week High]]/Table2[[#This Row],[Close Price]])-1</f>
        <v>2.4650780608053147E-3</v>
      </c>
      <c r="AG460" s="2">
        <f>(Table2[[#This Row],[Close Price]]/Table2[[#This Row],[Current Month Low]])-1</f>
        <v>6.8481123792800691E-2</v>
      </c>
      <c r="AH460" s="2">
        <f>(Table2[[#This Row],[Current Month High]]/Table2[[#This Row],[Close Price]])-1</f>
        <v>2.4650780608053147E-3</v>
      </c>
      <c r="AI460">
        <v>0.24650780608053099</v>
      </c>
      <c r="AJ460">
        <v>70.687237026647907</v>
      </c>
      <c r="AK460" t="str">
        <f>IF(AND(Table2[[#This Row],[20D EMA]]&gt;Table2[[#This Row],[50D EMA]],Table2[[#This Row],[50D EMA]]&gt;Table2[[#This Row],[200D EMA]]),"Uptrend","Downtrend/NoTrend")</f>
        <v>Uptrend</v>
      </c>
      <c r="AL460">
        <v>0.2</v>
      </c>
      <c r="AM460" t="s">
        <v>10439</v>
      </c>
      <c r="AN460">
        <v>4.3499999999999996</v>
      </c>
      <c r="AO460" t="s">
        <v>10439</v>
      </c>
      <c r="AP460">
        <v>-1.9410559406079001E-2</v>
      </c>
      <c r="AQ460">
        <f>(Table2[[#This Row],[Sharpe Ratio]]-AVERAGE(Table2[Sharpe Ratio]))/_xlfn.STDEV.P(Table2[Sharpe Ratio])</f>
        <v>-0.97098330280810885</v>
      </c>
      <c r="AR4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-0.46702973280384513</v>
      </c>
      <c r="AS460">
        <f>_xlfn.RANK.AVG(Table2[[#This Row],[1Y Return vs Nifty Z-Score]],Table2[1Y Return vs Nifty Z-Score])</f>
        <v>402</v>
      </c>
      <c r="AT460">
        <f>_xlfn.RANK.AVG(Table2[[#This Row],[6M Return vs Nifty Z-Score]],Table2[6M Return vs Nifty Z-Score])</f>
        <v>302</v>
      </c>
      <c r="AU460">
        <f>_xlfn.RANK.AVG(Table2[[#This Row],[Sharpe Ratio Z-Score]],Table2[Sharpe Ratio Z-Score])</f>
        <v>624</v>
      </c>
      <c r="AV460">
        <f>(Table2[[#This Row],[Rank 1Y]]+Table2[[#This Row],[Rank 6M]]+Table2[[#This Row],[Rank Sharpe]])/3</f>
        <v>442.66666666666669</v>
      </c>
    </row>
    <row r="461" spans="1:48" x14ac:dyDescent="0.3">
      <c r="A461" t="s">
        <v>306</v>
      </c>
      <c r="B461" t="s">
        <v>307</v>
      </c>
      <c r="C461" t="s">
        <v>10397</v>
      </c>
      <c r="D461" t="s">
        <v>180</v>
      </c>
      <c r="E461">
        <v>91797.259060700002</v>
      </c>
      <c r="F461">
        <v>702.5</v>
      </c>
      <c r="G461">
        <v>-10.4708332174528</v>
      </c>
      <c r="H461">
        <f>(Table2[[#This Row],[1Y Return vs Nifty]]-AVERAGE(Table2[1Y Return vs Nifty]))/_xlfn.STDEV.P(Table2[1Y Return vs Nifty])</f>
        <v>-0.56915219979417364</v>
      </c>
      <c r="I461">
        <v>-0.62022648294614702</v>
      </c>
      <c r="J461">
        <f>(Table2[[#This Row],[1M Return vs Nifty]]-AVERAGE(Table2[1M Return vs Nifty]))/_xlfn.STDEV.P(Table2[1M Return vs Nifty])</f>
        <v>0.24561753366771064</v>
      </c>
      <c r="K461">
        <v>24.087655693758599</v>
      </c>
      <c r="L461">
        <f>(Table2[[#This Row],[6M Return vs Nifty]]-AVERAGE(Table2[6M Return vs Nifty]))/_xlfn.STDEV.P(Table2[6M Return vs Nifty])</f>
        <v>0.32700817386900349</v>
      </c>
      <c r="M461">
        <v>2.3923637421135302</v>
      </c>
      <c r="N461">
        <f>(Table2[[#This Row],[1W Return vs Nifty]]-AVERAGE(Table2[1W Return vs Nifty]))/_xlfn.STDEV.P(Table2[1W Return vs Nifty])</f>
        <v>1.0210577331045638</v>
      </c>
      <c r="O461">
        <v>681.87</v>
      </c>
      <c r="P461">
        <v>664.561451596967</v>
      </c>
      <c r="Q461">
        <v>602.52169059042501</v>
      </c>
      <c r="R461">
        <v>77.623806124780899</v>
      </c>
      <c r="S461" s="2">
        <f>(Table2[[#This Row],[Close Price]]-Table2[[#This Row],[20D EMA]])/Table2[[#This Row],[20D EMA]]</f>
        <v>3.0255033950753071E-2</v>
      </c>
      <c r="T461" s="2">
        <f>(Table2[[#This Row],[Close Price]]-Table2[[#This Row],[50D EMA]])/Table2[[#This Row],[50D EMA]]</f>
        <v>5.7088096686717521E-2</v>
      </c>
      <c r="U461" s="2">
        <f>(Table2[[#This Row],[Close Price]]-Table2[[#This Row],[200D EMA]])/Table2[[#This Row],[200D EMA]]</f>
        <v>0.16593312899922977</v>
      </c>
      <c r="V461">
        <v>0.75150015048844698</v>
      </c>
      <c r="W461">
        <v>696.85</v>
      </c>
      <c r="X461">
        <v>710</v>
      </c>
      <c r="Y461">
        <v>696.85</v>
      </c>
      <c r="Z461">
        <v>710</v>
      </c>
      <c r="AA461">
        <v>633</v>
      </c>
      <c r="AB461">
        <v>710.5</v>
      </c>
      <c r="AC461" s="2">
        <f>(Table2[[#This Row],[Close Price]]/Table2[[#This Row],[Day Low]])-1</f>
        <v>8.1079141852622438E-3</v>
      </c>
      <c r="AD461" s="2">
        <f>(Table2[[#This Row],[Day High]]/Table2[[#This Row],[Close Price]])-1</f>
        <v>1.067615658362997E-2</v>
      </c>
      <c r="AE461" s="2">
        <f>(Table2[[#This Row],[Close Price]]/Table2[[#This Row],[Current Week Low]])-1</f>
        <v>8.1079141852622438E-3</v>
      </c>
      <c r="AF461" s="2">
        <f>(Table2[[#This Row],[Current Week High]]/Table2[[#This Row],[Close Price]])-1</f>
        <v>1.067615658362997E-2</v>
      </c>
      <c r="AG461" s="2">
        <f>(Table2[[#This Row],[Close Price]]/Table2[[#This Row],[Current Month Low]])-1</f>
        <v>0.10979462875197465</v>
      </c>
      <c r="AH461" s="2">
        <f>(Table2[[#This Row],[Current Month High]]/Table2[[#This Row],[Close Price]])-1</f>
        <v>1.1387900355871894E-2</v>
      </c>
      <c r="AI461">
        <v>1.1387900355871801</v>
      </c>
      <c r="AJ461">
        <v>44.458153403249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-0.01</v>
      </c>
      <c r="AM461" t="s">
        <v>10438</v>
      </c>
      <c r="AN461">
        <v>9.1</v>
      </c>
      <c r="AO461" t="s">
        <v>10439</v>
      </c>
      <c r="AP461">
        <v>-8.0063356398310005E-3</v>
      </c>
      <c r="AQ461">
        <f>(Table2[[#This Row],[Sharpe Ratio]]-AVERAGE(Table2[Sharpe Ratio]))/_xlfn.STDEV.P(Table2[Sharpe Ratio])</f>
        <v>-0.83897030489760638</v>
      </c>
      <c r="AR4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0.18556093594949796</v>
      </c>
      <c r="AS461">
        <f>_xlfn.RANK.AVG(Table2[[#This Row],[1Y Return vs Nifty Z-Score]],Table2[1Y Return vs Nifty Z-Score])</f>
        <v>513</v>
      </c>
      <c r="AT461">
        <f>_xlfn.RANK.AVG(Table2[[#This Row],[6M Return vs Nifty Z-Score]],Table2[6M Return vs Nifty Z-Score])</f>
        <v>213</v>
      </c>
      <c r="AU461">
        <f>_xlfn.RANK.AVG(Table2[[#This Row],[Sharpe Ratio Z-Score]],Table2[Sharpe Ratio Z-Score])</f>
        <v>603</v>
      </c>
      <c r="AV461">
        <f>(Table2[[#This Row],[Rank 1Y]]+Table2[[#This Row],[Rank 6M]]+Table2[[#This Row],[Rank Sharpe]])/3</f>
        <v>443</v>
      </c>
    </row>
    <row r="462" spans="1:48" x14ac:dyDescent="0.3">
      <c r="A462" t="s">
        <v>300</v>
      </c>
      <c r="B462" t="s">
        <v>301</v>
      </c>
      <c r="C462" t="s">
        <v>10395</v>
      </c>
      <c r="D462" t="s">
        <v>37</v>
      </c>
      <c r="E462">
        <v>94221.648230000006</v>
      </c>
      <c r="F462">
        <v>127.37</v>
      </c>
      <c r="G462">
        <v>-7.03126997233983</v>
      </c>
      <c r="H462">
        <f>(Table2[[#This Row],[1Y Return vs Nifty]]-AVERAGE(Table2[1Y Return vs Nifty]))/_xlfn.STDEV.P(Table2[1Y Return vs Nifty])</f>
        <v>-0.51292767745576084</v>
      </c>
      <c r="I462">
        <v>-7.9903183674873404</v>
      </c>
      <c r="J462">
        <f>(Table2[[#This Row],[1M Return vs Nifty]]-AVERAGE(Table2[1M Return vs Nifty]))/_xlfn.STDEV.P(Table2[1M Return vs Nifty])</f>
        <v>-0.46616372295557762</v>
      </c>
      <c r="K462">
        <v>-32.475196654108203</v>
      </c>
      <c r="L462">
        <f>(Table2[[#This Row],[6M Return vs Nifty]]-AVERAGE(Table2[6M Return vs Nifty]))/_xlfn.STDEV.P(Table2[6M Return vs Nifty])</f>
        <v>-1.3786321841842177</v>
      </c>
      <c r="M462">
        <v>-1.71549956038062</v>
      </c>
      <c r="N462">
        <f>(Table2[[#This Row],[1W Return vs Nifty]]-AVERAGE(Table2[1W Return vs Nifty]))/_xlfn.STDEV.P(Table2[1W Return vs Nifty])</f>
        <v>0.23509114429427683</v>
      </c>
      <c r="O462">
        <v>123.04</v>
      </c>
      <c r="P462">
        <v>126.706495392359</v>
      </c>
      <c r="Q462">
        <v>128.62988071760799</v>
      </c>
      <c r="R462">
        <v>57.005042232711098</v>
      </c>
      <c r="S462" s="2">
        <f>(Table2[[#This Row],[Close Price]]-Table2[[#This Row],[20D EMA]])/Table2[[#This Row],[20D EMA]]</f>
        <v>3.5191807542262664E-2</v>
      </c>
      <c r="T462" s="2">
        <f>(Table2[[#This Row],[Close Price]]-Table2[[#This Row],[50D EMA]])/Table2[[#This Row],[50D EMA]]</f>
        <v>5.2365477048859684E-3</v>
      </c>
      <c r="U462" s="2">
        <f>(Table2[[#This Row],[Close Price]]-Table2[[#This Row],[200D EMA]])/Table2[[#This Row],[200D EMA]]</f>
        <v>-9.7946193417834757E-3</v>
      </c>
      <c r="V462">
        <v>0.98974930130696803</v>
      </c>
      <c r="W462">
        <v>122.52</v>
      </c>
      <c r="X462">
        <v>127.95</v>
      </c>
      <c r="Y462">
        <v>122.52</v>
      </c>
      <c r="Z462">
        <v>127.95</v>
      </c>
      <c r="AA462">
        <v>117.11</v>
      </c>
      <c r="AB462">
        <v>127.95</v>
      </c>
      <c r="AC462" s="2">
        <f>(Table2[[#This Row],[Close Price]]/Table2[[#This Row],[Day Low]])-1</f>
        <v>3.958537381651972E-2</v>
      </c>
      <c r="AD462" s="2">
        <f>(Table2[[#This Row],[Day High]]/Table2[[#This Row],[Close Price]])-1</f>
        <v>4.5536625579021273E-3</v>
      </c>
      <c r="AE462" s="2">
        <f>(Table2[[#This Row],[Close Price]]/Table2[[#This Row],[Current Week Low]])-1</f>
        <v>3.958537381651972E-2</v>
      </c>
      <c r="AF462" s="2">
        <f>(Table2[[#This Row],[Current Week High]]/Table2[[#This Row],[Close Price]])-1</f>
        <v>4.5536625579021273E-3</v>
      </c>
      <c r="AG462" s="2">
        <f>(Table2[[#This Row],[Close Price]]/Table2[[#This Row],[Current Month Low]])-1</f>
        <v>8.7609939373238799E-2</v>
      </c>
      <c r="AH462" s="2">
        <f>(Table2[[#This Row],[Current Month High]]/Table2[[#This Row],[Close Price]])-1</f>
        <v>4.5536625579021273E-3</v>
      </c>
      <c r="AI462">
        <v>35.432205385883599</v>
      </c>
      <c r="AJ462">
        <v>39.583561643835601</v>
      </c>
      <c r="AK462" t="str">
        <f>IF(AND(Table2[[#This Row],[20D EMA]]&gt;Table2[[#This Row],[50D EMA]],Table2[[#This Row],[50D EMA]]&gt;Table2[[#This Row],[200D EMA]]),"Uptrend","Downtrend/NoTrend")</f>
        <v>Downtrend/NoTrend</v>
      </c>
      <c r="AL462">
        <v>-0.08</v>
      </c>
      <c r="AM462" t="s">
        <v>10438</v>
      </c>
      <c r="AN462">
        <v>3.57</v>
      </c>
      <c r="AO462" t="s">
        <v>10439</v>
      </c>
      <c r="AP462">
        <v>0.14298572805965601</v>
      </c>
      <c r="AQ462">
        <f>(Table2[[#This Row],[Sharpe Ratio]]-AVERAGE(Table2[Sharpe Ratio]))/_xlfn.STDEV.P(Table2[Sharpe Ratio])</f>
        <v>0.90888342002283862</v>
      </c>
      <c r="AR4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2">
        <f>_xlfn.RANK.AVG(Table2[[#This Row],[1Y Return vs Nifty Z-Score]],Table2[1Y Return vs Nifty Z-Score])</f>
        <v>478</v>
      </c>
      <c r="AT462">
        <f>_xlfn.RANK.AVG(Table2[[#This Row],[6M Return vs Nifty Z-Score]],Table2[6M Return vs Nifty Z-Score])</f>
        <v>723</v>
      </c>
      <c r="AU462">
        <f>_xlfn.RANK.AVG(Table2[[#This Row],[Sharpe Ratio Z-Score]],Table2[Sharpe Ratio Z-Score])</f>
        <v>131</v>
      </c>
      <c r="AV462">
        <f>(Table2[[#This Row],[Rank 1Y]]+Table2[[#This Row],[Rank 6M]]+Table2[[#This Row],[Rank Sharpe]])/3</f>
        <v>444</v>
      </c>
    </row>
    <row r="463" spans="1:48" x14ac:dyDescent="0.3">
      <c r="A463" t="s">
        <v>1291</v>
      </c>
      <c r="B463" t="s">
        <v>1292</v>
      </c>
      <c r="C463" t="s">
        <v>10395</v>
      </c>
      <c r="D463" t="s">
        <v>533</v>
      </c>
      <c r="E463">
        <v>9083.1169824999997</v>
      </c>
      <c r="F463">
        <v>279.05</v>
      </c>
      <c r="G463">
        <v>-21.5243922369181</v>
      </c>
      <c r="H463">
        <f>(Table2[[#This Row],[1Y Return vs Nifty]]-AVERAGE(Table2[1Y Return vs Nifty]))/_xlfn.STDEV.P(Table2[1Y Return vs Nifty])</f>
        <v>-0.74983824384116382</v>
      </c>
      <c r="I463">
        <v>-2.4167070701497799</v>
      </c>
      <c r="J463">
        <f>(Table2[[#This Row],[1M Return vs Nifty]]-AVERAGE(Table2[1M Return vs Nifty]))/_xlfn.STDEV.P(Table2[1M Return vs Nifty])</f>
        <v>7.211885415447046E-2</v>
      </c>
      <c r="K463">
        <v>13.867349598635499</v>
      </c>
      <c r="L463">
        <f>(Table2[[#This Row],[6M Return vs Nifty]]-AVERAGE(Table2[6M Return vs Nifty]))/_xlfn.STDEV.P(Table2[6M Return vs Nifty])</f>
        <v>1.8817093965715733E-2</v>
      </c>
      <c r="M463">
        <v>-7.5558237489498303</v>
      </c>
      <c r="N463">
        <f>(Table2[[#This Row],[1W Return vs Nifty]]-AVERAGE(Table2[1W Return vs Nifty]))/_xlfn.STDEV.P(Table2[1W Return vs Nifty])</f>
        <v>-0.88235102503226348</v>
      </c>
      <c r="O463">
        <v>275.77999999999997</v>
      </c>
      <c r="P463">
        <v>262.77599302353002</v>
      </c>
      <c r="Q463">
        <v>236.224211032413</v>
      </c>
      <c r="R463">
        <v>45.154479208516399</v>
      </c>
      <c r="S463" s="2">
        <f>(Table2[[#This Row],[Close Price]]-Table2[[#This Row],[20D EMA]])/Table2[[#This Row],[20D EMA]]</f>
        <v>1.1857277540068312E-2</v>
      </c>
      <c r="T463" s="2">
        <f>(Table2[[#This Row],[Close Price]]-Table2[[#This Row],[50D EMA]])/Table2[[#This Row],[50D EMA]]</f>
        <v>6.1931102568463132E-2</v>
      </c>
      <c r="U463" s="2">
        <f>(Table2[[#This Row],[Close Price]]-Table2[[#This Row],[200D EMA]])/Table2[[#This Row],[200D EMA]]</f>
        <v>0.18129297069262204</v>
      </c>
      <c r="V463">
        <v>0.77154321200695397</v>
      </c>
      <c r="W463">
        <v>271.8</v>
      </c>
      <c r="X463">
        <v>281.89999999999998</v>
      </c>
      <c r="Y463">
        <v>271.8</v>
      </c>
      <c r="Z463">
        <v>281.89999999999998</v>
      </c>
      <c r="AA463">
        <v>264.60000000000002</v>
      </c>
      <c r="AB463">
        <v>296.14999999999998</v>
      </c>
      <c r="AC463" s="2">
        <f>(Table2[[#This Row],[Close Price]]/Table2[[#This Row],[Day Low]])-1</f>
        <v>2.6674025018395886E-2</v>
      </c>
      <c r="AD463" s="2">
        <f>(Table2[[#This Row],[Day High]]/Table2[[#This Row],[Close Price]])-1</f>
        <v>1.0213223436659868E-2</v>
      </c>
      <c r="AE463" s="2">
        <f>(Table2[[#This Row],[Close Price]]/Table2[[#This Row],[Current Week Low]])-1</f>
        <v>2.6674025018395886E-2</v>
      </c>
      <c r="AF463" s="2">
        <f>(Table2[[#This Row],[Current Week High]]/Table2[[#This Row],[Close Price]])-1</f>
        <v>1.0213223436659868E-2</v>
      </c>
      <c r="AG463" s="2">
        <f>(Table2[[#This Row],[Close Price]]/Table2[[#This Row],[Current Month Low]])-1</f>
        <v>5.4610733182161697E-2</v>
      </c>
      <c r="AH463" s="2">
        <f>(Table2[[#This Row],[Current Month High]]/Table2[[#This Row],[Close Price]])-1</f>
        <v>6.1279340619960543E-2</v>
      </c>
      <c r="AI463">
        <v>6.1279340619960498</v>
      </c>
      <c r="AJ463">
        <v>38.417658730158699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0.1</v>
      </c>
      <c r="AM463" t="s">
        <v>10439</v>
      </c>
      <c r="AN463">
        <v>-0.68</v>
      </c>
      <c r="AO463" t="s">
        <v>10438</v>
      </c>
      <c r="AP463">
        <v>3.0762642776889001E-2</v>
      </c>
      <c r="AQ463">
        <f>(Table2[[#This Row],[Sharpe Ratio]]-AVERAGE(Table2[Sharpe Ratio]))/_xlfn.STDEV.P(Table2[Sharpe Ratio])</f>
        <v>-0.39018841744761973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-1.9314417382008608</v>
      </c>
      <c r="AS463">
        <f>_xlfn.RANK.AVG(Table2[[#This Row],[1Y Return vs Nifty Z-Score]],Table2[1Y Return vs Nifty Z-Score])</f>
        <v>583</v>
      </c>
      <c r="AT463">
        <f>_xlfn.RANK.AVG(Table2[[#This Row],[6M Return vs Nifty Z-Score]],Table2[6M Return vs Nifty Z-Score])</f>
        <v>310</v>
      </c>
      <c r="AU463">
        <f>_xlfn.RANK.AVG(Table2[[#This Row],[Sharpe Ratio Z-Score]],Table2[Sharpe Ratio Z-Score])</f>
        <v>439</v>
      </c>
      <c r="AV463">
        <f>(Table2[[#This Row],[Rank 1Y]]+Table2[[#This Row],[Rank 6M]]+Table2[[#This Row],[Rank Sharpe]])/3</f>
        <v>444</v>
      </c>
    </row>
    <row r="464" spans="1:48" x14ac:dyDescent="0.3">
      <c r="A464" t="s">
        <v>61</v>
      </c>
      <c r="B464" t="s">
        <v>62</v>
      </c>
      <c r="C464" t="s">
        <v>10395</v>
      </c>
      <c r="D464" t="s">
        <v>24</v>
      </c>
      <c r="E464">
        <v>385086.15973800002</v>
      </c>
      <c r="F464">
        <v>1246.8</v>
      </c>
      <c r="G464">
        <v>-9.4813827170139593</v>
      </c>
      <c r="H464">
        <f>(Table2[[#This Row],[1Y Return vs Nifty]]-AVERAGE(Table2[1Y Return vs Nifty]))/_xlfn.STDEV.P(Table2[1Y Return vs Nifty])</f>
        <v>-0.55297823298495152</v>
      </c>
      <c r="I464">
        <v>1.9831114037067701</v>
      </c>
      <c r="J464">
        <f>(Table2[[#This Row],[1M Return vs Nifty]]-AVERAGE(Table2[1M Return vs Nifty]))/_xlfn.STDEV.P(Table2[1M Return vs Nifty])</f>
        <v>0.49704005884185681</v>
      </c>
      <c r="K464">
        <v>2.4327183908198999</v>
      </c>
      <c r="L464">
        <f>(Table2[[#This Row],[6M Return vs Nifty]]-AVERAGE(Table2[6M Return vs Nifty]))/_xlfn.STDEV.P(Table2[6M Return vs Nifty])</f>
        <v>-0.32599169233023706</v>
      </c>
      <c r="M464">
        <v>-0.42204867399203899</v>
      </c>
      <c r="N464">
        <f>(Table2[[#This Row],[1W Return vs Nifty]]-AVERAGE(Table2[1W Return vs Nifty]))/_xlfn.STDEV.P(Table2[1W Return vs Nifty])</f>
        <v>0.48256996871163899</v>
      </c>
      <c r="O464">
        <v>1209.25</v>
      </c>
      <c r="P464">
        <v>1198.0722378836799</v>
      </c>
      <c r="Q464">
        <v>1138.2227481539301</v>
      </c>
      <c r="R464">
        <v>81.287956474421804</v>
      </c>
      <c r="S464" s="2">
        <f>(Table2[[#This Row],[Close Price]]-Table2[[#This Row],[20D EMA]])/Table2[[#This Row],[20D EMA]]</f>
        <v>3.105230514781886E-2</v>
      </c>
      <c r="T464" s="2">
        <f>(Table2[[#This Row],[Close Price]]-Table2[[#This Row],[50D EMA]])/Table2[[#This Row],[50D EMA]]</f>
        <v>4.0671806403255448E-2</v>
      </c>
      <c r="U464" s="2">
        <f>(Table2[[#This Row],[Close Price]]-Table2[[#This Row],[200D EMA]])/Table2[[#This Row],[200D EMA]]</f>
        <v>9.5391918692690023E-2</v>
      </c>
      <c r="V464">
        <v>0.81622566494321902</v>
      </c>
      <c r="W464">
        <v>1240.55</v>
      </c>
      <c r="X464">
        <v>1252.45</v>
      </c>
      <c r="Y464">
        <v>1240.55</v>
      </c>
      <c r="Z464">
        <v>1252.45</v>
      </c>
      <c r="AA464">
        <v>1145</v>
      </c>
      <c r="AB464">
        <v>1261.7</v>
      </c>
      <c r="AC464" s="2">
        <f>(Table2[[#This Row],[Close Price]]/Table2[[#This Row],[Day Low]])-1</f>
        <v>5.0380879448632676E-3</v>
      </c>
      <c r="AD464" s="2">
        <f>(Table2[[#This Row],[Day High]]/Table2[[#This Row],[Close Price]])-1</f>
        <v>4.5316008982996259E-3</v>
      </c>
      <c r="AE464" s="2">
        <f>(Table2[[#This Row],[Close Price]]/Table2[[#This Row],[Current Week Low]])-1</f>
        <v>5.0380879448632676E-3</v>
      </c>
      <c r="AF464" s="2">
        <f>(Table2[[#This Row],[Current Week High]]/Table2[[#This Row],[Close Price]])-1</f>
        <v>4.5316008982996259E-3</v>
      </c>
      <c r="AG464" s="2">
        <f>(Table2[[#This Row],[Close Price]]/Table2[[#This Row],[Current Month Low]])-1</f>
        <v>8.8908296943231324E-2</v>
      </c>
      <c r="AH464" s="2">
        <f>(Table2[[#This Row],[Current Month High]]/Table2[[#This Row],[Close Price]])-1</f>
        <v>1.1950593519409747E-2</v>
      </c>
      <c r="AI464">
        <v>7.4470644850818104</v>
      </c>
      <c r="AJ464">
        <v>31.048980449863301</v>
      </c>
      <c r="AK464" t="str">
        <f>IF(AND(Table2[[#This Row],[20D EMA]]&gt;Table2[[#This Row],[50D EMA]],Table2[[#This Row],[50D EMA]]&gt;Table2[[#This Row],[200D EMA]]),"Uptrend","Downtrend/NoTrend")</f>
        <v>Uptrend</v>
      </c>
      <c r="AL464">
        <v>-0.04</v>
      </c>
      <c r="AM464" t="s">
        <v>10438</v>
      </c>
      <c r="AN464">
        <v>5.61</v>
      </c>
      <c r="AO464" t="s">
        <v>10439</v>
      </c>
      <c r="AP464">
        <v>4.1141506362770003E-2</v>
      </c>
      <c r="AQ464">
        <f>(Table2[[#This Row],[Sharpe Ratio]]-AVERAGE(Table2[Sharpe Ratio]))/_xlfn.STDEV.P(Table2[Sharpe Ratio])</f>
        <v>-0.2700447825137467</v>
      </c>
      <c r="AR4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-0.16940468027543937</v>
      </c>
      <c r="AS464">
        <f>_xlfn.RANK.AVG(Table2[[#This Row],[1Y Return vs Nifty Z-Score]],Table2[1Y Return vs Nifty Z-Score])</f>
        <v>502</v>
      </c>
      <c r="AT464">
        <f>_xlfn.RANK.AVG(Table2[[#This Row],[6M Return vs Nifty Z-Score]],Table2[6M Return vs Nifty Z-Score])</f>
        <v>423</v>
      </c>
      <c r="AU464">
        <f>_xlfn.RANK.AVG(Table2[[#This Row],[Sharpe Ratio Z-Score]],Table2[Sharpe Ratio Z-Score])</f>
        <v>408</v>
      </c>
      <c r="AV464">
        <f>(Table2[[#This Row],[Rank 1Y]]+Table2[[#This Row],[Rank 6M]]+Table2[[#This Row],[Rank Sharpe]])/3</f>
        <v>444.33333333333331</v>
      </c>
    </row>
    <row r="465" spans="1:48" x14ac:dyDescent="0.3">
      <c r="A465" t="s">
        <v>123</v>
      </c>
      <c r="B465" t="s">
        <v>124</v>
      </c>
      <c r="C465" t="s">
        <v>10403</v>
      </c>
      <c r="D465" t="s">
        <v>125</v>
      </c>
      <c r="E465">
        <v>239219.327510679</v>
      </c>
      <c r="F465">
        <v>982.1</v>
      </c>
      <c r="G465">
        <v>-5.9162361286938703</v>
      </c>
      <c r="H465">
        <f>(Table2[[#This Row],[1Y Return vs Nifty]]-AVERAGE(Table2[1Y Return vs Nifty]))/_xlfn.STDEV.P(Table2[1Y Return vs Nifty])</f>
        <v>-0.49470087341625574</v>
      </c>
      <c r="I465">
        <v>0.337452255271529</v>
      </c>
      <c r="J465">
        <f>(Table2[[#This Row],[1M Return vs Nifty]]-AVERAGE(Table2[1M Return vs Nifty]))/_xlfn.STDEV.P(Table2[1M Return vs Nifty])</f>
        <v>0.33810725922456064</v>
      </c>
      <c r="K465">
        <v>2.1028923267085502</v>
      </c>
      <c r="L465">
        <f>(Table2[[#This Row],[6M Return vs Nifty]]-AVERAGE(Table2[6M Return vs Nifty]))/_xlfn.STDEV.P(Table2[6M Return vs Nifty])</f>
        <v>-0.33593752466956717</v>
      </c>
      <c r="M465">
        <v>5.7171634165556803E-2</v>
      </c>
      <c r="N465">
        <f>(Table2[[#This Row],[1W Return vs Nifty]]-AVERAGE(Table2[1W Return vs Nifty]))/_xlfn.STDEV.P(Table2[1W Return vs Nifty])</f>
        <v>0.57426025223751742</v>
      </c>
      <c r="O465">
        <v>949.74</v>
      </c>
      <c r="P465">
        <v>932.78733226187205</v>
      </c>
      <c r="Q465">
        <v>879.02889967358897</v>
      </c>
      <c r="R465">
        <v>68.807166486807702</v>
      </c>
      <c r="S465" s="2">
        <f>(Table2[[#This Row],[Close Price]]-Table2[[#This Row],[20D EMA]])/Table2[[#This Row],[20D EMA]]</f>
        <v>3.4072482995346105E-2</v>
      </c>
      <c r="T465" s="2">
        <f>(Table2[[#This Row],[Close Price]]-Table2[[#This Row],[50D EMA]])/Table2[[#This Row],[50D EMA]]</f>
        <v>5.2865927776433251E-2</v>
      </c>
      <c r="U465" s="2">
        <f>(Table2[[#This Row],[Close Price]]-Table2[[#This Row],[200D EMA]])/Table2[[#This Row],[200D EMA]]</f>
        <v>0.11725564468322326</v>
      </c>
      <c r="V465">
        <v>1.04576005781993</v>
      </c>
      <c r="W465">
        <v>976.2</v>
      </c>
      <c r="X465">
        <v>987.95</v>
      </c>
      <c r="Y465">
        <v>976.2</v>
      </c>
      <c r="Z465">
        <v>987.95</v>
      </c>
      <c r="AA465">
        <v>911.7</v>
      </c>
      <c r="AB465">
        <v>988</v>
      </c>
      <c r="AC465" s="2">
        <f>(Table2[[#This Row],[Close Price]]/Table2[[#This Row],[Day Low]])-1</f>
        <v>6.0438434746978853E-3</v>
      </c>
      <c r="AD465" s="2">
        <f>(Table2[[#This Row],[Day High]]/Table2[[#This Row],[Close Price]])-1</f>
        <v>5.9566235617554142E-3</v>
      </c>
      <c r="AE465" s="2">
        <f>(Table2[[#This Row],[Close Price]]/Table2[[#This Row],[Current Week Low]])-1</f>
        <v>6.0438434746978853E-3</v>
      </c>
      <c r="AF465" s="2">
        <f>(Table2[[#This Row],[Current Week High]]/Table2[[#This Row],[Close Price]])-1</f>
        <v>5.9566235617554142E-3</v>
      </c>
      <c r="AG465" s="2">
        <f>(Table2[[#This Row],[Close Price]]/Table2[[#This Row],[Current Month Low]])-1</f>
        <v>7.7218383240100774E-2</v>
      </c>
      <c r="AH465" s="2">
        <f>(Table2[[#This Row],[Current Month High]]/Table2[[#This Row],[Close Price]])-1</f>
        <v>6.0075348742489876E-3</v>
      </c>
      <c r="AI465">
        <v>0.60075348742489798</v>
      </c>
      <c r="AJ465">
        <v>35.836791147994397</v>
      </c>
      <c r="AK465" t="str">
        <f>IF(AND(Table2[[#This Row],[20D EMA]]&gt;Table2[[#This Row],[50D EMA]],Table2[[#This Row],[50D EMA]]&gt;Table2[[#This Row],[200D EMA]]),"Uptrend","Downtrend/NoTrend")</f>
        <v>Uptrend</v>
      </c>
      <c r="AL465">
        <v>0.09</v>
      </c>
      <c r="AM465" t="s">
        <v>10439</v>
      </c>
      <c r="AN465">
        <v>6.12</v>
      </c>
      <c r="AO465" t="s">
        <v>10439</v>
      </c>
      <c r="AP465">
        <v>3.1168805107213999E-2</v>
      </c>
      <c r="AQ465">
        <f>(Table2[[#This Row],[Sharpe Ratio]]-AVERAGE(Table2[Sharpe Ratio]))/_xlfn.STDEV.P(Table2[Sharpe Ratio])</f>
        <v>-0.38548676409851518</v>
      </c>
      <c r="AR4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-0.30375765072226002</v>
      </c>
      <c r="AS465">
        <f>_xlfn.RANK.AVG(Table2[[#This Row],[1Y Return vs Nifty Z-Score]],Table2[1Y Return vs Nifty Z-Score])</f>
        <v>474</v>
      </c>
      <c r="AT465">
        <f>_xlfn.RANK.AVG(Table2[[#This Row],[6M Return vs Nifty Z-Score]],Table2[6M Return vs Nifty Z-Score])</f>
        <v>425</v>
      </c>
      <c r="AU465">
        <f>_xlfn.RANK.AVG(Table2[[#This Row],[Sharpe Ratio Z-Score]],Table2[Sharpe Ratio Z-Score])</f>
        <v>436</v>
      </c>
      <c r="AV465">
        <f>(Table2[[#This Row],[Rank 1Y]]+Table2[[#This Row],[Rank 6M]]+Table2[[#This Row],[Rank Sharpe]])/3</f>
        <v>445</v>
      </c>
    </row>
    <row r="466" spans="1:48" x14ac:dyDescent="0.3">
      <c r="A466" t="s">
        <v>475</v>
      </c>
      <c r="B466" t="s">
        <v>476</v>
      </c>
      <c r="C466" t="s">
        <v>10394</v>
      </c>
      <c r="D466" t="s">
        <v>21</v>
      </c>
      <c r="E466">
        <v>46321.163103229999</v>
      </c>
      <c r="F466">
        <v>6885.3</v>
      </c>
      <c r="G466">
        <v>-1.5847811442455899</v>
      </c>
      <c r="H466">
        <f>(Table2[[#This Row],[1Y Return vs Nifty]]-AVERAGE(Table2[1Y Return vs Nifty]))/_xlfn.STDEV.P(Table2[1Y Return vs Nifty])</f>
        <v>-0.42389712009758612</v>
      </c>
      <c r="I466">
        <v>11.2961352606404</v>
      </c>
      <c r="J466">
        <f>(Table2[[#This Row],[1M Return vs Nifty]]-AVERAGE(Table2[1M Return vs Nifty]))/_xlfn.STDEV.P(Table2[1M Return vs Nifty])</f>
        <v>1.3964638282734021</v>
      </c>
      <c r="K466">
        <v>6.7313120978972201</v>
      </c>
      <c r="L466">
        <f>(Table2[[#This Row],[6M Return vs Nifty]]-AVERAGE(Table2[6M Return vs Nifty]))/_xlfn.STDEV.P(Table2[6M Return vs Nifty])</f>
        <v>-0.19636854559475964</v>
      </c>
      <c r="M466">
        <v>-3.0398623434053702</v>
      </c>
      <c r="N466">
        <f>(Table2[[#This Row],[1W Return vs Nifty]]-AVERAGE(Table2[1W Return vs Nifty]))/_xlfn.STDEV.P(Table2[1W Return vs Nifty])</f>
        <v>-1.8302121808141992E-2</v>
      </c>
      <c r="O466">
        <v>6676.78</v>
      </c>
      <c r="P466">
        <v>6320.4178309106501</v>
      </c>
      <c r="Q466">
        <v>5776.65788685607</v>
      </c>
      <c r="R466">
        <v>68.537719480764395</v>
      </c>
      <c r="S466" s="2">
        <f>(Table2[[#This Row],[Close Price]]-Table2[[#This Row],[20D EMA]])/Table2[[#This Row],[20D EMA]]</f>
        <v>3.1230623144689572E-2</v>
      </c>
      <c r="T466" s="2">
        <f>(Table2[[#This Row],[Close Price]]-Table2[[#This Row],[50D EMA]])/Table2[[#This Row],[50D EMA]]</f>
        <v>8.9374181296485819E-2</v>
      </c>
      <c r="U466" s="2">
        <f>(Table2[[#This Row],[Close Price]]-Table2[[#This Row],[200D EMA]])/Table2[[#This Row],[200D EMA]]</f>
        <v>0.19191756459500245</v>
      </c>
      <c r="V466">
        <v>0.98963765936617598</v>
      </c>
      <c r="W466">
        <v>6870</v>
      </c>
      <c r="X466">
        <v>7003.85</v>
      </c>
      <c r="Y466">
        <v>6870</v>
      </c>
      <c r="Z466">
        <v>7003.85</v>
      </c>
      <c r="AA466">
        <v>6222.7</v>
      </c>
      <c r="AB466">
        <v>7088.1</v>
      </c>
      <c r="AC466" s="2">
        <f>(Table2[[#This Row],[Close Price]]/Table2[[#This Row],[Day Low]])-1</f>
        <v>2.2270742358079243E-3</v>
      </c>
      <c r="AD466" s="2">
        <f>(Table2[[#This Row],[Day High]]/Table2[[#This Row],[Close Price]])-1</f>
        <v>1.7217840907440607E-2</v>
      </c>
      <c r="AE466" s="2">
        <f>(Table2[[#This Row],[Close Price]]/Table2[[#This Row],[Current Week Low]])-1</f>
        <v>2.2270742358079243E-3</v>
      </c>
      <c r="AF466" s="2">
        <f>(Table2[[#This Row],[Current Week High]]/Table2[[#This Row],[Close Price]])-1</f>
        <v>1.7217840907440607E-2</v>
      </c>
      <c r="AG466" s="2">
        <f>(Table2[[#This Row],[Close Price]]/Table2[[#This Row],[Current Month Low]])-1</f>
        <v>0.1064811094862359</v>
      </c>
      <c r="AH466" s="2">
        <f>(Table2[[#This Row],[Current Month High]]/Table2[[#This Row],[Close Price]])-1</f>
        <v>2.9454054289573373E-2</v>
      </c>
      <c r="AI466">
        <v>2.9454054289573302</v>
      </c>
      <c r="AJ466">
        <v>60.5994518630824</v>
      </c>
      <c r="AK466" t="str">
        <f>IF(AND(Table2[[#This Row],[20D EMA]]&gt;Table2[[#This Row],[50D EMA]],Table2[[#This Row],[50D EMA]]&gt;Table2[[#This Row],[200D EMA]]),"Uptrend","Downtrend/NoTrend")</f>
        <v>Uptrend</v>
      </c>
      <c r="AL466">
        <v>0.05</v>
      </c>
      <c r="AM466" t="s">
        <v>10439</v>
      </c>
      <c r="AN466">
        <v>5.0999999999999996</v>
      </c>
      <c r="AO466" t="s">
        <v>10439</v>
      </c>
      <c r="AP466">
        <v>5.155508528138E-3</v>
      </c>
      <c r="AQ466">
        <f>(Table2[[#This Row],[Sharpe Ratio]]-AVERAGE(Table2[Sharpe Ratio]))/_xlfn.STDEV.P(Table2[Sharpe Ratio])</f>
        <v>-0.68661144713940747</v>
      </c>
      <c r="AR4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7.1284593633506824E-2</v>
      </c>
      <c r="AS466">
        <f>_xlfn.RANK.AVG(Table2[[#This Row],[1Y Return vs Nifty Z-Score]],Table2[1Y Return vs Nifty Z-Score])</f>
        <v>447</v>
      </c>
      <c r="AT466">
        <f>_xlfn.RANK.AVG(Table2[[#This Row],[6M Return vs Nifty Z-Score]],Table2[6M Return vs Nifty Z-Score])</f>
        <v>375</v>
      </c>
      <c r="AU466">
        <f>_xlfn.RANK.AVG(Table2[[#This Row],[Sharpe Ratio Z-Score]],Table2[Sharpe Ratio Z-Score])</f>
        <v>514</v>
      </c>
      <c r="AV466">
        <f>(Table2[[#This Row],[Rank 1Y]]+Table2[[#This Row],[Rank 6M]]+Table2[[#This Row],[Rank Sharpe]])/3</f>
        <v>445.33333333333331</v>
      </c>
    </row>
    <row r="467" spans="1:48" x14ac:dyDescent="0.3">
      <c r="A467" t="s">
        <v>1329</v>
      </c>
      <c r="B467" t="s">
        <v>1330</v>
      </c>
      <c r="C467" t="s">
        <v>10408</v>
      </c>
      <c r="D467" t="s">
        <v>387</v>
      </c>
      <c r="E467">
        <v>8716.2974912199898</v>
      </c>
      <c r="F467">
        <v>221.77</v>
      </c>
      <c r="G467">
        <v>-5.8011478899200197</v>
      </c>
      <c r="H467">
        <f>(Table2[[#This Row],[1Y Return vs Nifty]]-AVERAGE(Table2[1Y Return vs Nifty]))/_xlfn.STDEV.P(Table2[1Y Return vs Nifty])</f>
        <v>-0.49281959350055055</v>
      </c>
      <c r="I467">
        <v>-14.7853565798411</v>
      </c>
      <c r="J467">
        <f>(Table2[[#This Row],[1M Return vs Nifty]]-AVERAGE(Table2[1M Return vs Nifty]))/_xlfn.STDEV.P(Table2[1M Return vs Nifty])</f>
        <v>-1.1224080294529191</v>
      </c>
      <c r="K467">
        <v>-4.9290979387600302</v>
      </c>
      <c r="L467">
        <f>(Table2[[#This Row],[6M Return vs Nifty]]-AVERAGE(Table2[6M Return vs Nifty]))/_xlfn.STDEV.P(Table2[6M Return vs Nifty])</f>
        <v>-0.54798564276050243</v>
      </c>
      <c r="M467">
        <v>-4.2253288416730204</v>
      </c>
      <c r="N467">
        <f>(Table2[[#This Row],[1W Return vs Nifty]]-AVERAGE(Table2[1W Return vs Nifty]))/_xlfn.STDEV.P(Table2[1W Return vs Nifty])</f>
        <v>-0.24512005394979408</v>
      </c>
      <c r="O467">
        <v>226.51</v>
      </c>
      <c r="P467">
        <v>230.509176422102</v>
      </c>
      <c r="Q467">
        <v>225.127966575263</v>
      </c>
      <c r="R467">
        <v>34.395659391075803</v>
      </c>
      <c r="S467" s="2">
        <f>(Table2[[#This Row],[Close Price]]-Table2[[#This Row],[20D EMA]])/Table2[[#This Row],[20D EMA]]</f>
        <v>-2.0926228422586114E-2</v>
      </c>
      <c r="T467" s="2">
        <f>(Table2[[#This Row],[Close Price]]-Table2[[#This Row],[50D EMA]])/Table2[[#This Row],[50D EMA]]</f>
        <v>-3.7912488160987801E-2</v>
      </c>
      <c r="U467" s="2">
        <f>(Table2[[#This Row],[Close Price]]-Table2[[#This Row],[200D EMA]])/Table2[[#This Row],[200D EMA]]</f>
        <v>-1.4915812665772838E-2</v>
      </c>
      <c r="V467">
        <v>0.39549667793877002</v>
      </c>
      <c r="W467">
        <v>218.58</v>
      </c>
      <c r="X467">
        <v>222.75</v>
      </c>
      <c r="Y467">
        <v>218.58</v>
      </c>
      <c r="Z467">
        <v>222.75</v>
      </c>
      <c r="AA467">
        <v>215.75</v>
      </c>
      <c r="AB467">
        <v>244.25</v>
      </c>
      <c r="AC467" s="2">
        <f>(Table2[[#This Row],[Close Price]]/Table2[[#This Row],[Day Low]])-1</f>
        <v>1.459419892030378E-2</v>
      </c>
      <c r="AD467" s="2">
        <f>(Table2[[#This Row],[Day High]]/Table2[[#This Row],[Close Price]])-1</f>
        <v>4.4189926500428633E-3</v>
      </c>
      <c r="AE467" s="2">
        <f>(Table2[[#This Row],[Close Price]]/Table2[[#This Row],[Current Week Low]])-1</f>
        <v>1.459419892030378E-2</v>
      </c>
      <c r="AF467" s="2">
        <f>(Table2[[#This Row],[Current Week High]]/Table2[[#This Row],[Close Price]])-1</f>
        <v>4.4189926500428633E-3</v>
      </c>
      <c r="AG467" s="2">
        <f>(Table2[[#This Row],[Close Price]]/Table2[[#This Row],[Current Month Low]])-1</f>
        <v>2.7902665121668724E-2</v>
      </c>
      <c r="AH467" s="2">
        <f>(Table2[[#This Row],[Current Month High]]/Table2[[#This Row],[Close Price]])-1</f>
        <v>0.10136628038057438</v>
      </c>
      <c r="AI467">
        <v>45.3082021914596</v>
      </c>
      <c r="AJ467">
        <v>33.435619735258697</v>
      </c>
      <c r="AK467" t="str">
        <f>IF(AND(Table2[[#This Row],[20D EMA]]&gt;Table2[[#This Row],[50D EMA]],Table2[[#This Row],[50D EMA]]&gt;Table2[[#This Row],[200D EMA]]),"Uptrend","Downtrend/NoTrend")</f>
        <v>Downtrend/NoTrend</v>
      </c>
      <c r="AL467">
        <v>-0.11</v>
      </c>
      <c r="AM467" t="s">
        <v>10438</v>
      </c>
      <c r="AN467">
        <v>-7.18</v>
      </c>
      <c r="AO467" t="s">
        <v>10438</v>
      </c>
      <c r="AP467">
        <v>6.2263885667314001E-2</v>
      </c>
      <c r="AQ467">
        <f>(Table2[[#This Row],[Sharpe Ratio]]-AVERAGE(Table2[Sharpe Ratio]))/_xlfn.STDEV.P(Table2[Sharpe Ratio])</f>
        <v>-2.5536372984967096E-2</v>
      </c>
      <c r="AR4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7">
        <f>_xlfn.RANK.AVG(Table2[[#This Row],[1Y Return vs Nifty Z-Score]],Table2[1Y Return vs Nifty Z-Score])</f>
        <v>473</v>
      </c>
      <c r="AT467">
        <f>_xlfn.RANK.AVG(Table2[[#This Row],[6M Return vs Nifty Z-Score]],Table2[6M Return vs Nifty Z-Score])</f>
        <v>509</v>
      </c>
      <c r="AU467">
        <f>_xlfn.RANK.AVG(Table2[[#This Row],[Sharpe Ratio Z-Score]],Table2[Sharpe Ratio Z-Score])</f>
        <v>354</v>
      </c>
      <c r="AV467">
        <f>(Table2[[#This Row],[Rank 1Y]]+Table2[[#This Row],[Rank 6M]]+Table2[[#This Row],[Rank Sharpe]])/3</f>
        <v>445.33333333333331</v>
      </c>
    </row>
    <row r="468" spans="1:48" x14ac:dyDescent="0.3">
      <c r="A468" t="s">
        <v>1992</v>
      </c>
      <c r="B468" t="s">
        <v>1993</v>
      </c>
      <c r="C468" t="s">
        <v>10406</v>
      </c>
      <c r="D468" t="s">
        <v>514</v>
      </c>
      <c r="E468">
        <v>3495.2895600000002</v>
      </c>
      <c r="F468">
        <v>817.9</v>
      </c>
      <c r="G468">
        <v>-8.8501557463043898</v>
      </c>
      <c r="H468">
        <f>(Table2[[#This Row],[1Y Return vs Nifty]]-AVERAGE(Table2[1Y Return vs Nifty]))/_xlfn.STDEV.P(Table2[1Y Return vs Nifty])</f>
        <v>-0.54265993604254337</v>
      </c>
      <c r="I468">
        <v>-11.1485796536258</v>
      </c>
      <c r="J468">
        <f>(Table2[[#This Row],[1M Return vs Nifty]]-AVERAGE(Table2[1M Return vs Nifty]))/_xlfn.STDEV.P(Table2[1M Return vs Nifty])</f>
        <v>-0.77117907720204082</v>
      </c>
      <c r="K468">
        <v>-51.7859633140908</v>
      </c>
      <c r="L468">
        <f>(Table2[[#This Row],[6M Return vs Nifty]]-AVERAGE(Table2[6M Return vs Nifty]))/_xlfn.STDEV.P(Table2[6M Return vs Nifty])</f>
        <v>-1.9609441008048285</v>
      </c>
      <c r="M468">
        <v>-5.1383411863472501</v>
      </c>
      <c r="N468">
        <f>(Table2[[#This Row],[1W Return vs Nifty]]-AVERAGE(Table2[1W Return vs Nifty]))/_xlfn.STDEV.P(Table2[1W Return vs Nifty])</f>
        <v>-0.41980872911811978</v>
      </c>
      <c r="O468">
        <v>809.1</v>
      </c>
      <c r="P468">
        <v>905.62528158209</v>
      </c>
      <c r="Q468">
        <v>959.64079147267501</v>
      </c>
      <c r="R468">
        <v>44.224489262387401</v>
      </c>
      <c r="S468" s="2">
        <f>(Table2[[#This Row],[Close Price]]-Table2[[#This Row],[20D EMA]])/Table2[[#This Row],[20D EMA]]</f>
        <v>1.0876282288962988E-2</v>
      </c>
      <c r="T468" s="2">
        <f>(Table2[[#This Row],[Close Price]]-Table2[[#This Row],[50D EMA]])/Table2[[#This Row],[50D EMA]]</f>
        <v>-9.6867085500128236E-2</v>
      </c>
      <c r="U468" s="2">
        <f>(Table2[[#This Row],[Close Price]]-Table2[[#This Row],[200D EMA]])/Table2[[#This Row],[200D EMA]]</f>
        <v>-0.14770192423266845</v>
      </c>
      <c r="V468">
        <v>0.67704561598156898</v>
      </c>
      <c r="W468">
        <v>835</v>
      </c>
      <c r="X468">
        <v>813.4</v>
      </c>
      <c r="Y468">
        <v>835.45</v>
      </c>
      <c r="Z468">
        <v>813.4</v>
      </c>
      <c r="AA468">
        <v>835.45</v>
      </c>
      <c r="AB468">
        <v>784.15</v>
      </c>
      <c r="AC468" s="2">
        <f>(Table2[[#This Row],[Close Price]]/Table2[[#This Row],[Day Low]])-1</f>
        <v>-2.0479041916167673E-2</v>
      </c>
      <c r="AD468" s="2">
        <f>(Table2[[#This Row],[Day High]]/Table2[[#This Row],[Close Price]])-1</f>
        <v>-5.5018950972001157E-3</v>
      </c>
      <c r="AE468" s="2">
        <f>(Table2[[#This Row],[Close Price]]/Table2[[#This Row],[Current Week Low]])-1</f>
        <v>-2.1006643126458835E-2</v>
      </c>
      <c r="AF468" s="2">
        <f>(Table2[[#This Row],[Current Week High]]/Table2[[#This Row],[Close Price]])-1</f>
        <v>-5.5018950972001157E-3</v>
      </c>
      <c r="AG468" s="2">
        <f>(Table2[[#This Row],[Close Price]]/Table2[[#This Row],[Current Month Low]])-1</f>
        <v>-2.1006643126458835E-2</v>
      </c>
      <c r="AH468" s="2">
        <f>(Table2[[#This Row],[Current Month High]]/Table2[[#This Row],[Close Price]])-1</f>
        <v>-4.126421322900109E-2</v>
      </c>
      <c r="AI468">
        <v>82.779068345763505</v>
      </c>
      <c r="AJ468">
        <v>31.919354838709602</v>
      </c>
      <c r="AK468" t="str">
        <f>IF(AND(Table2[[#This Row],[20D EMA]]&gt;Table2[[#This Row],[50D EMA]],Table2[[#This Row],[50D EMA]]&gt;Table2[[#This Row],[200D EMA]]),"Uptrend","Downtrend/NoTrend")</f>
        <v>Downtrend/NoTrend</v>
      </c>
      <c r="AL468">
        <v>-0.28999999999999998</v>
      </c>
      <c r="AM468" t="s">
        <v>10438</v>
      </c>
      <c r="AN468">
        <v>-2.5099999999999998</v>
      </c>
      <c r="AO468" t="s">
        <v>10438</v>
      </c>
      <c r="AP468">
        <v>0.15572862465278001</v>
      </c>
      <c r="AQ468">
        <f>(Table2[[#This Row],[Sharpe Ratio]]-AVERAGE(Table2[Sharpe Ratio]))/_xlfn.STDEV.P(Table2[Sharpe Ratio])</f>
        <v>1.0563926250158657</v>
      </c>
      <c r="AR4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8">
        <f>_xlfn.RANK.AVG(Table2[[#This Row],[1Y Return vs Nifty Z-Score]],Table2[1Y Return vs Nifty Z-Score])</f>
        <v>496</v>
      </c>
      <c r="AT468">
        <f>_xlfn.RANK.AVG(Table2[[#This Row],[6M Return vs Nifty Z-Score]],Table2[6M Return vs Nifty Z-Score])</f>
        <v>738</v>
      </c>
      <c r="AU468">
        <f>_xlfn.RANK.AVG(Table2[[#This Row],[Sharpe Ratio Z-Score]],Table2[Sharpe Ratio Z-Score])</f>
        <v>105</v>
      </c>
      <c r="AV468">
        <f>(Table2[[#This Row],[Rank 1Y]]+Table2[[#This Row],[Rank 6M]]+Table2[[#This Row],[Rank Sharpe]])/3</f>
        <v>446.33333333333331</v>
      </c>
    </row>
    <row r="469" spans="1:48" x14ac:dyDescent="0.3">
      <c r="A469" t="s">
        <v>1257</v>
      </c>
      <c r="B469" t="s">
        <v>1258</v>
      </c>
      <c r="C469" t="s">
        <v>10395</v>
      </c>
      <c r="D469" t="s">
        <v>141</v>
      </c>
      <c r="E469">
        <v>9478.3501710700002</v>
      </c>
      <c r="F469">
        <v>105.62</v>
      </c>
      <c r="G469">
        <v>-5.6538675347360403</v>
      </c>
      <c r="H469">
        <f>(Table2[[#This Row],[1Y Return vs Nifty]]-AVERAGE(Table2[1Y Return vs Nifty]))/_xlfn.STDEV.P(Table2[1Y Return vs Nifty])</f>
        <v>-0.4904120879453564</v>
      </c>
      <c r="I469">
        <v>-2.8938334620678101</v>
      </c>
      <c r="J469">
        <f>(Table2[[#This Row],[1M Return vs Nifty]]-AVERAGE(Table2[1M Return vs Nifty]))/_xlfn.STDEV.P(Table2[1M Return vs Nifty])</f>
        <v>2.6039425549260798E-2</v>
      </c>
      <c r="K469">
        <v>13.7349957729556</v>
      </c>
      <c r="L469">
        <f>(Table2[[#This Row],[6M Return vs Nifty]]-AVERAGE(Table2[6M Return vs Nifty]))/_xlfn.STDEV.P(Table2[6M Return vs Nifty])</f>
        <v>1.482599349514529E-2</v>
      </c>
      <c r="M469">
        <v>2.0440584544965401</v>
      </c>
      <c r="N469">
        <f>(Table2[[#This Row],[1W Return vs Nifty]]-AVERAGE(Table2[1W Return vs Nifty]))/_xlfn.STDEV.P(Table2[1W Return vs Nifty])</f>
        <v>0.95441571057019747</v>
      </c>
      <c r="O469">
        <v>87.25</v>
      </c>
      <c r="P469">
        <v>85.186643737221999</v>
      </c>
      <c r="Q469">
        <v>85.111262443750604</v>
      </c>
      <c r="R469">
        <v>70.583906393253898</v>
      </c>
      <c r="S469" s="2">
        <f>(Table2[[#This Row],[Close Price]]-Table2[[#This Row],[20D EMA]])/Table2[[#This Row],[20D EMA]]</f>
        <v>0.21054441260744991</v>
      </c>
      <c r="T469" s="2">
        <f>(Table2[[#This Row],[Close Price]]-Table2[[#This Row],[50D EMA]])/Table2[[#This Row],[50D EMA]]</f>
        <v>0.23986572737634132</v>
      </c>
      <c r="U469" s="2">
        <f>(Table2[[#This Row],[Close Price]]-Table2[[#This Row],[200D EMA]])/Table2[[#This Row],[200D EMA]]</f>
        <v>0.24096385093339992</v>
      </c>
      <c r="V469">
        <v>3.60742017424396</v>
      </c>
      <c r="W469">
        <v>92.58</v>
      </c>
      <c r="X469">
        <v>105.81</v>
      </c>
      <c r="Y469">
        <v>92.58</v>
      </c>
      <c r="Z469">
        <v>105.81</v>
      </c>
      <c r="AA469">
        <v>81.11</v>
      </c>
      <c r="AB469">
        <v>105.81</v>
      </c>
      <c r="AC469" s="2">
        <f>(Table2[[#This Row],[Close Price]]/Table2[[#This Row],[Day Low]])-1</f>
        <v>0.14085115575718299</v>
      </c>
      <c r="AD469" s="2">
        <f>(Table2[[#This Row],[Day High]]/Table2[[#This Row],[Close Price]])-1</f>
        <v>1.7989017231585525E-3</v>
      </c>
      <c r="AE469" s="2">
        <f>(Table2[[#This Row],[Close Price]]/Table2[[#This Row],[Current Week Low]])-1</f>
        <v>0.14085115575718299</v>
      </c>
      <c r="AF469" s="2">
        <f>(Table2[[#This Row],[Current Week High]]/Table2[[#This Row],[Close Price]])-1</f>
        <v>1.7989017231585525E-3</v>
      </c>
      <c r="AG469" s="2">
        <f>(Table2[[#This Row],[Close Price]]/Table2[[#This Row],[Current Month Low]])-1</f>
        <v>0.30218222167426956</v>
      </c>
      <c r="AH469" s="2">
        <f>(Table2[[#This Row],[Current Month High]]/Table2[[#This Row],[Close Price]])-1</f>
        <v>1.7989017231585525E-3</v>
      </c>
      <c r="AI469">
        <v>0.179890172315855</v>
      </c>
      <c r="AJ469">
        <v>45.883977900552402</v>
      </c>
      <c r="AK469" t="str">
        <f>IF(AND(Table2[[#This Row],[20D EMA]]&gt;Table2[[#This Row],[50D EMA]],Table2[[#This Row],[50D EMA]]&gt;Table2[[#This Row],[200D EMA]]),"Uptrend","Downtrend/NoTrend")</f>
        <v>Uptrend</v>
      </c>
      <c r="AL469">
        <v>0.21</v>
      </c>
      <c r="AM469" t="s">
        <v>10439</v>
      </c>
      <c r="AN469">
        <v>25.69</v>
      </c>
      <c r="AO469" t="s">
        <v>10439</v>
      </c>
      <c r="AQ469">
        <f>(Table2[[#This Row],[Sharpe Ratio]]-AVERAGE(Table2[Sharpe Ratio]))/_xlfn.STDEV.P(Table2[Sharpe Ratio])</f>
        <v>-0.74629057572393687</v>
      </c>
      <c r="AR4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-0.24142153405468958</v>
      </c>
      <c r="AS469">
        <f>_xlfn.RANK.AVG(Table2[[#This Row],[1Y Return vs Nifty Z-Score]],Table2[1Y Return vs Nifty Z-Score])</f>
        <v>472</v>
      </c>
      <c r="AT469">
        <f>_xlfn.RANK.AVG(Table2[[#This Row],[6M Return vs Nifty Z-Score]],Table2[6M Return vs Nifty Z-Score])</f>
        <v>311</v>
      </c>
      <c r="AU469">
        <f>_xlfn.RANK.AVG(Table2[[#This Row],[Sharpe Ratio Z-Score]],Table2[Sharpe Ratio Z-Score])</f>
        <v>558</v>
      </c>
      <c r="AV469">
        <f>(Table2[[#This Row],[Rank 1Y]]+Table2[[#This Row],[Rank 6M]]+Table2[[#This Row],[Rank Sharpe]])/3</f>
        <v>447</v>
      </c>
    </row>
    <row r="470" spans="1:48" x14ac:dyDescent="0.3">
      <c r="A470" t="s">
        <v>1896</v>
      </c>
      <c r="B470" t="s">
        <v>1897</v>
      </c>
      <c r="C470" t="s">
        <v>10403</v>
      </c>
      <c r="D470" t="s">
        <v>125</v>
      </c>
      <c r="E470">
        <v>3854.8939927199999</v>
      </c>
      <c r="F470">
        <v>217.28</v>
      </c>
      <c r="G470">
        <v>-22.6567073010707</v>
      </c>
      <c r="H470">
        <f>(Table2[[#This Row],[1Y Return vs Nifty]]-AVERAGE(Table2[1Y Return vs Nifty]))/_xlfn.STDEV.P(Table2[1Y Return vs Nifty])</f>
        <v>-0.76834753385320942</v>
      </c>
      <c r="I470">
        <v>-10.5147326245615</v>
      </c>
      <c r="J470">
        <f>(Table2[[#This Row],[1M Return vs Nifty]]-AVERAGE(Table2[1M Return vs Nifty]))/_xlfn.STDEV.P(Table2[1M Return vs Nifty])</f>
        <v>-0.70996404190504037</v>
      </c>
      <c r="K470">
        <v>-3.9263889952744799</v>
      </c>
      <c r="L470">
        <f>(Table2[[#This Row],[6M Return vs Nifty]]-AVERAGE(Table2[6M Return vs Nifty]))/_xlfn.STDEV.P(Table2[6M Return vs Nifty])</f>
        <v>-0.51774917535479958</v>
      </c>
      <c r="M470">
        <v>-2.4394387230439101</v>
      </c>
      <c r="N470">
        <f>(Table2[[#This Row],[1W Return vs Nifty]]-AVERAGE(Table2[1W Return vs Nifty]))/_xlfn.STDEV.P(Table2[1W Return vs Nifty])</f>
        <v>9.6578260031752891E-2</v>
      </c>
      <c r="O470">
        <v>214.16</v>
      </c>
      <c r="P470">
        <v>221.65754402428499</v>
      </c>
      <c r="Q470">
        <v>214.01393071983301</v>
      </c>
      <c r="R470">
        <v>50.779536701137701</v>
      </c>
      <c r="S470" s="2">
        <f>(Table2[[#This Row],[Close Price]]-Table2[[#This Row],[20D EMA]])/Table2[[#This Row],[20D EMA]]</f>
        <v>1.4568546880836778E-2</v>
      </c>
      <c r="T470" s="2">
        <f>(Table2[[#This Row],[Close Price]]-Table2[[#This Row],[50D EMA]])/Table2[[#This Row],[50D EMA]]</f>
        <v>-1.9749131677672019E-2</v>
      </c>
      <c r="U470" s="2">
        <f>(Table2[[#This Row],[Close Price]]-Table2[[#This Row],[200D EMA]])/Table2[[#This Row],[200D EMA]]</f>
        <v>1.5261012538677307E-2</v>
      </c>
      <c r="V470">
        <v>0.55563960187304695</v>
      </c>
      <c r="W470">
        <v>226.8</v>
      </c>
      <c r="X470">
        <v>211.11</v>
      </c>
      <c r="Y470">
        <v>218</v>
      </c>
      <c r="Z470">
        <v>211.11</v>
      </c>
      <c r="AA470">
        <v>218</v>
      </c>
      <c r="AB470">
        <v>203</v>
      </c>
      <c r="AC470" s="2">
        <f>(Table2[[#This Row],[Close Price]]/Table2[[#This Row],[Day Low]])-1</f>
        <v>-4.1975308641975406E-2</v>
      </c>
      <c r="AD470" s="2">
        <f>(Table2[[#This Row],[Day High]]/Table2[[#This Row],[Close Price]])-1</f>
        <v>-2.8396539027982226E-2</v>
      </c>
      <c r="AE470" s="2">
        <f>(Table2[[#This Row],[Close Price]]/Table2[[#This Row],[Current Week Low]])-1</f>
        <v>-3.3027522935780151E-3</v>
      </c>
      <c r="AF470" s="2">
        <f>(Table2[[#This Row],[Current Week High]]/Table2[[#This Row],[Close Price]])-1</f>
        <v>-2.8396539027982226E-2</v>
      </c>
      <c r="AG470" s="2">
        <f>(Table2[[#This Row],[Close Price]]/Table2[[#This Row],[Current Month Low]])-1</f>
        <v>-3.3027522935780151E-3</v>
      </c>
      <c r="AH470" s="2">
        <f>(Table2[[#This Row],[Current Month High]]/Table2[[#This Row],[Close Price]])-1</f>
        <v>-6.5721649484536071E-2</v>
      </c>
      <c r="AI470">
        <v>26.541789396170799</v>
      </c>
      <c r="AJ470">
        <v>36.611128575919501</v>
      </c>
      <c r="AK470" t="str">
        <f>IF(AND(Table2[[#This Row],[20D EMA]]&gt;Table2[[#This Row],[50D EMA]],Table2[[#This Row],[50D EMA]]&gt;Table2[[#This Row],[200D EMA]]),"Uptrend","Downtrend/NoTrend")</f>
        <v>Downtrend/NoTrend</v>
      </c>
      <c r="AL470">
        <v>-0.09</v>
      </c>
      <c r="AM470" t="s">
        <v>10438</v>
      </c>
      <c r="AN470">
        <v>3.72</v>
      </c>
      <c r="AO470" t="s">
        <v>10439</v>
      </c>
      <c r="AP470">
        <v>9.1289181670628994E-2</v>
      </c>
      <c r="AQ470">
        <f>(Table2[[#This Row],[Sharpe Ratio]]-AVERAGE(Table2[Sharpe Ratio]))/_xlfn.STDEV.P(Table2[Sharpe Ratio])</f>
        <v>0.31045460888069093</v>
      </c>
      <c r="AR4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0">
        <f>_xlfn.RANK.AVG(Table2[[#This Row],[1Y Return vs Nifty Z-Score]],Table2[1Y Return vs Nifty Z-Score])</f>
        <v>588</v>
      </c>
      <c r="AT470">
        <f>_xlfn.RANK.AVG(Table2[[#This Row],[6M Return vs Nifty Z-Score]],Table2[6M Return vs Nifty Z-Score])</f>
        <v>491</v>
      </c>
      <c r="AU470">
        <f>_xlfn.RANK.AVG(Table2[[#This Row],[Sharpe Ratio Z-Score]],Table2[Sharpe Ratio Z-Score])</f>
        <v>263</v>
      </c>
      <c r="AV470">
        <f>(Table2[[#This Row],[Rank 1Y]]+Table2[[#This Row],[Rank 6M]]+Table2[[#This Row],[Rank Sharpe]])/3</f>
        <v>447.33333333333331</v>
      </c>
    </row>
    <row r="471" spans="1:48" x14ac:dyDescent="0.3">
      <c r="A471" t="s">
        <v>539</v>
      </c>
      <c r="B471" t="s">
        <v>540</v>
      </c>
      <c r="C471" t="s">
        <v>10395</v>
      </c>
      <c r="D471" t="s">
        <v>51</v>
      </c>
      <c r="E471">
        <v>39594.016752900003</v>
      </c>
      <c r="F471">
        <v>332</v>
      </c>
      <c r="G471">
        <v>-21.212846879335199</v>
      </c>
      <c r="H471">
        <f>(Table2[[#This Row],[1Y Return vs Nifty]]-AVERAGE(Table2[1Y Return vs Nifty]))/_xlfn.STDEV.P(Table2[1Y Return vs Nifty])</f>
        <v>-0.74474559466783152</v>
      </c>
      <c r="I471">
        <v>-2.23173076735387</v>
      </c>
      <c r="J471">
        <f>(Table2[[#This Row],[1M Return vs Nifty]]-AVERAGE(Table2[1M Return vs Nifty]))/_xlfn.STDEV.P(Table2[1M Return vs Nifty])</f>
        <v>8.9983307856298225E-2</v>
      </c>
      <c r="K471">
        <v>3.8457223404751399</v>
      </c>
      <c r="L471">
        <f>(Table2[[#This Row],[6M Return vs Nifty]]-AVERAGE(Table2[6M Return vs Nifty]))/_xlfn.STDEV.P(Table2[6M Return vs Nifty])</f>
        <v>-0.28338286935578055</v>
      </c>
      <c r="M471">
        <v>-6.7263105086915802</v>
      </c>
      <c r="N471">
        <f>(Table2[[#This Row],[1W Return vs Nifty]]-AVERAGE(Table2[1W Return vs Nifty]))/_xlfn.STDEV.P(Table2[1W Return vs Nifty])</f>
        <v>-0.72363841854828159</v>
      </c>
      <c r="O471">
        <v>322.86</v>
      </c>
      <c r="P471">
        <v>312.572395995259</v>
      </c>
      <c r="Q471">
        <v>292.52413200933501</v>
      </c>
      <c r="R471">
        <v>41.680037957603702</v>
      </c>
      <c r="S471" s="2">
        <f>(Table2[[#This Row],[Close Price]]-Table2[[#This Row],[20D EMA]])/Table2[[#This Row],[20D EMA]]</f>
        <v>2.8309483986867331E-2</v>
      </c>
      <c r="T471" s="2">
        <f>(Table2[[#This Row],[Close Price]]-Table2[[#This Row],[50D EMA]])/Table2[[#This Row],[50D EMA]]</f>
        <v>6.2153933788304423E-2</v>
      </c>
      <c r="U471" s="2">
        <f>(Table2[[#This Row],[Close Price]]-Table2[[#This Row],[200D EMA]])/Table2[[#This Row],[200D EMA]]</f>
        <v>0.1349490987957371</v>
      </c>
      <c r="V471">
        <v>0.98017351336279901</v>
      </c>
      <c r="W471">
        <v>320.5</v>
      </c>
      <c r="X471">
        <v>332.65</v>
      </c>
      <c r="Y471">
        <v>320.5</v>
      </c>
      <c r="Z471">
        <v>332.65</v>
      </c>
      <c r="AA471">
        <v>314.85000000000002</v>
      </c>
      <c r="AB471">
        <v>336.85</v>
      </c>
      <c r="AC471" s="2">
        <f>(Table2[[#This Row],[Close Price]]/Table2[[#This Row],[Day Low]])-1</f>
        <v>3.5881435257410388E-2</v>
      </c>
      <c r="AD471" s="2">
        <f>(Table2[[#This Row],[Day High]]/Table2[[#This Row],[Close Price]])-1</f>
        <v>1.9578313253010293E-3</v>
      </c>
      <c r="AE471" s="2">
        <f>(Table2[[#This Row],[Close Price]]/Table2[[#This Row],[Current Week Low]])-1</f>
        <v>3.5881435257410388E-2</v>
      </c>
      <c r="AF471" s="2">
        <f>(Table2[[#This Row],[Current Week High]]/Table2[[#This Row],[Close Price]])-1</f>
        <v>1.9578313253010293E-3</v>
      </c>
      <c r="AG471" s="2">
        <f>(Table2[[#This Row],[Close Price]]/Table2[[#This Row],[Current Month Low]])-1</f>
        <v>5.4470382721931054E-2</v>
      </c>
      <c r="AH471" s="2">
        <f>(Table2[[#This Row],[Current Month High]]/Table2[[#This Row],[Close Price]])-1</f>
        <v>1.4608433734939918E-2</v>
      </c>
      <c r="AI471">
        <v>1.4608433734939901</v>
      </c>
      <c r="AJ471">
        <v>39.877817568990899</v>
      </c>
      <c r="AK471" t="str">
        <f>IF(AND(Table2[[#This Row],[20D EMA]]&gt;Table2[[#This Row],[50D EMA]],Table2[[#This Row],[50D EMA]]&gt;Table2[[#This Row],[200D EMA]]),"Uptrend","Downtrend/NoTrend")</f>
        <v>Uptrend</v>
      </c>
      <c r="AL471">
        <v>7.0000000000000007E-2</v>
      </c>
      <c r="AM471" t="s">
        <v>10439</v>
      </c>
      <c r="AN471">
        <v>0.88</v>
      </c>
      <c r="AO471" t="s">
        <v>10439</v>
      </c>
      <c r="AP471">
        <v>6.0869762231153E-2</v>
      </c>
      <c r="AQ471">
        <f>(Table2[[#This Row],[Sharpe Ratio]]-AVERAGE(Table2[Sharpe Ratio]))/_xlfn.STDEV.P(Table2[Sharpe Ratio])</f>
        <v>-4.167446515478207E-2</v>
      </c>
      <c r="AR4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-1.7034580398703776</v>
      </c>
      <c r="AS471">
        <f>_xlfn.RANK.AVG(Table2[[#This Row],[1Y Return vs Nifty Z-Score]],Table2[1Y Return vs Nifty Z-Score])</f>
        <v>581</v>
      </c>
      <c r="AT471">
        <f>_xlfn.RANK.AVG(Table2[[#This Row],[6M Return vs Nifty Z-Score]],Table2[6M Return vs Nifty Z-Score])</f>
        <v>404</v>
      </c>
      <c r="AU471">
        <f>_xlfn.RANK.AVG(Table2[[#This Row],[Sharpe Ratio Z-Score]],Table2[Sharpe Ratio Z-Score])</f>
        <v>359</v>
      </c>
      <c r="AV471">
        <f>(Table2[[#This Row],[Rank 1Y]]+Table2[[#This Row],[Rank 6M]]+Table2[[#This Row],[Rank Sharpe]])/3</f>
        <v>448</v>
      </c>
    </row>
    <row r="472" spans="1:48" x14ac:dyDescent="0.3">
      <c r="A472" t="s">
        <v>1805</v>
      </c>
      <c r="B472" t="s">
        <v>1806</v>
      </c>
      <c r="C472" t="s">
        <v>10408</v>
      </c>
      <c r="D472" t="s">
        <v>472</v>
      </c>
      <c r="E472">
        <v>4424.4952177499999</v>
      </c>
      <c r="F472">
        <v>380.65</v>
      </c>
      <c r="G472">
        <v>-11.421884023022701</v>
      </c>
      <c r="H472">
        <f>(Table2[[#This Row],[1Y Return vs Nifty]]-AVERAGE(Table2[1Y Return vs Nifty]))/_xlfn.STDEV.P(Table2[1Y Return vs Nifty])</f>
        <v>-0.58469846932089486</v>
      </c>
      <c r="I472">
        <v>-0.74842221952223198</v>
      </c>
      <c r="J472">
        <f>(Table2[[#This Row],[1M Return vs Nifty]]-AVERAGE(Table2[1M Return vs Nifty]))/_xlfn.STDEV.P(Table2[1M Return vs Nifty])</f>
        <v>0.23323677588295821</v>
      </c>
      <c r="K472">
        <v>-15.351269566586399</v>
      </c>
      <c r="L472">
        <f>(Table2[[#This Row],[6M Return vs Nifty]]-AVERAGE(Table2[6M Return vs Nifty]))/_xlfn.STDEV.P(Table2[6M Return vs Nifty])</f>
        <v>-0.86226393335396312</v>
      </c>
      <c r="M472">
        <v>-5.6492546238532704</v>
      </c>
      <c r="N472">
        <f>(Table2[[#This Row],[1W Return vs Nifty]]-AVERAGE(Table2[1W Return vs Nifty]))/_xlfn.STDEV.P(Table2[1W Return vs Nifty])</f>
        <v>-0.51756292931512515</v>
      </c>
      <c r="O472">
        <v>387.86</v>
      </c>
      <c r="P472">
        <v>377.50420387760403</v>
      </c>
      <c r="Q472">
        <v>362.629921694578</v>
      </c>
      <c r="R472">
        <v>48.770226008691303</v>
      </c>
      <c r="S472" s="2">
        <f>(Table2[[#This Row],[Close Price]]-Table2[[#This Row],[20D EMA]])/Table2[[#This Row],[20D EMA]]</f>
        <v>-1.8589181663486918E-2</v>
      </c>
      <c r="T472" s="2">
        <f>(Table2[[#This Row],[Close Price]]-Table2[[#This Row],[50D EMA]])/Table2[[#This Row],[50D EMA]]</f>
        <v>8.333141962614787E-3</v>
      </c>
      <c r="U472" s="2">
        <f>(Table2[[#This Row],[Close Price]]-Table2[[#This Row],[200D EMA]])/Table2[[#This Row],[200D EMA]]</f>
        <v>4.9692750728383729E-2</v>
      </c>
      <c r="V472">
        <v>2.3948161896535698</v>
      </c>
      <c r="W472">
        <v>407.6</v>
      </c>
      <c r="X472">
        <v>380</v>
      </c>
      <c r="Y472">
        <v>389.9</v>
      </c>
      <c r="Z472">
        <v>380</v>
      </c>
      <c r="AA472">
        <v>389.9</v>
      </c>
      <c r="AB472">
        <v>357.05</v>
      </c>
      <c r="AC472" s="2">
        <f>(Table2[[#This Row],[Close Price]]/Table2[[#This Row],[Day Low]])-1</f>
        <v>-6.6118743866535934E-2</v>
      </c>
      <c r="AD472" s="2">
        <f>(Table2[[#This Row],[Day High]]/Table2[[#This Row],[Close Price]])-1</f>
        <v>-1.7076054117955985E-3</v>
      </c>
      <c r="AE472" s="2">
        <f>(Table2[[#This Row],[Close Price]]/Table2[[#This Row],[Current Week Low]])-1</f>
        <v>-2.3724031803026402E-2</v>
      </c>
      <c r="AF472" s="2">
        <f>(Table2[[#This Row],[Current Week High]]/Table2[[#This Row],[Close Price]])-1</f>
        <v>-1.7076054117955985E-3</v>
      </c>
      <c r="AG472" s="2">
        <f>(Table2[[#This Row],[Close Price]]/Table2[[#This Row],[Current Month Low]])-1</f>
        <v>-2.3724031803026402E-2</v>
      </c>
      <c r="AH472" s="2">
        <f>(Table2[[#This Row],[Current Month High]]/Table2[[#This Row],[Close Price]])-1</f>
        <v>-6.1999211874425253E-2</v>
      </c>
      <c r="AI472">
        <v>20.543806646525599</v>
      </c>
      <c r="AJ472">
        <v>35.1980110104777</v>
      </c>
      <c r="AK472" t="str">
        <f>IF(AND(Table2[[#This Row],[20D EMA]]&gt;Table2[[#This Row],[50D EMA]],Table2[[#This Row],[50D EMA]]&gt;Table2[[#This Row],[200D EMA]]),"Uptrend","Downtrend/NoTrend")</f>
        <v>Uptrend</v>
      </c>
      <c r="AL472">
        <v>-0.05</v>
      </c>
      <c r="AM472" t="s">
        <v>10438</v>
      </c>
      <c r="AN472">
        <v>4.72</v>
      </c>
      <c r="AO472" t="s">
        <v>10439</v>
      </c>
      <c r="AP472">
        <v>0.111447504713637</v>
      </c>
      <c r="AQ472">
        <f>(Table2[[#This Row],[Sharpe Ratio]]-AVERAGE(Table2[Sharpe Ratio]))/_xlfn.STDEV.P(Table2[Sharpe Ratio])</f>
        <v>0.54380329725278642</v>
      </c>
      <c r="AR4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-1.1874852588542386</v>
      </c>
      <c r="AS472">
        <f>_xlfn.RANK.AVG(Table2[[#This Row],[1Y Return vs Nifty Z-Score]],Table2[1Y Return vs Nifty Z-Score])</f>
        <v>518</v>
      </c>
      <c r="AT472">
        <f>_xlfn.RANK.AVG(Table2[[#This Row],[6M Return vs Nifty Z-Score]],Table2[6M Return vs Nifty Z-Score])</f>
        <v>623</v>
      </c>
      <c r="AU472">
        <f>_xlfn.RANK.AVG(Table2[[#This Row],[Sharpe Ratio Z-Score]],Table2[Sharpe Ratio Z-Score])</f>
        <v>204</v>
      </c>
      <c r="AV472">
        <f>(Table2[[#This Row],[Rank 1Y]]+Table2[[#This Row],[Rank 6M]]+Table2[[#This Row],[Rank Sharpe]])/3</f>
        <v>448.33333333333331</v>
      </c>
    </row>
    <row r="473" spans="1:48" x14ac:dyDescent="0.3">
      <c r="A473" t="s">
        <v>951</v>
      </c>
      <c r="B473" t="s">
        <v>952</v>
      </c>
      <c r="C473" t="s">
        <v>605</v>
      </c>
      <c r="D473" t="s">
        <v>605</v>
      </c>
      <c r="E473">
        <v>16302.821155055901</v>
      </c>
      <c r="F473">
        <v>173.63</v>
      </c>
      <c r="G473">
        <v>10.011938214086699</v>
      </c>
      <c r="H473">
        <f>(Table2[[#This Row],[1Y Return vs Nifty]]-AVERAGE(Table2[1Y Return vs Nifty]))/_xlfn.STDEV.P(Table2[1Y Return vs Nifty])</f>
        <v>-0.23433235266926047</v>
      </c>
      <c r="I473">
        <v>-15.3087379511884</v>
      </c>
      <c r="J473">
        <f>(Table2[[#This Row],[1M Return vs Nifty]]-AVERAGE(Table2[1M Return vs Nifty]))/_xlfn.STDEV.P(Table2[1M Return vs Nifty])</f>
        <v>-1.1729546245329876</v>
      </c>
      <c r="K473">
        <v>6.1475781591254499</v>
      </c>
      <c r="L473">
        <f>(Table2[[#This Row],[6M Return vs Nifty]]-AVERAGE(Table2[6M Return vs Nifty]))/_xlfn.STDEV.P(Table2[6M Return vs Nifty])</f>
        <v>-0.21397091398684884</v>
      </c>
      <c r="M473">
        <v>-9.7158914379938306</v>
      </c>
      <c r="N473">
        <f>(Table2[[#This Row],[1W Return vs Nifty]]-AVERAGE(Table2[1W Return vs Nifty]))/_xlfn.STDEV.P(Table2[1W Return vs Nifty])</f>
        <v>-1.2956415627496272</v>
      </c>
      <c r="O473">
        <v>181.55</v>
      </c>
      <c r="P473">
        <v>178.67533986623499</v>
      </c>
      <c r="Q473">
        <v>157.32932321614999</v>
      </c>
      <c r="R473">
        <v>26.744256589478098</v>
      </c>
      <c r="S473" s="2">
        <f>(Table2[[#This Row],[Close Price]]-Table2[[#This Row],[20D EMA]])/Table2[[#This Row],[20D EMA]]</f>
        <v>-4.3624345910217653E-2</v>
      </c>
      <c r="T473" s="2">
        <f>(Table2[[#This Row],[Close Price]]-Table2[[#This Row],[50D EMA]])/Table2[[#This Row],[50D EMA]]</f>
        <v>-2.8237471774292873E-2</v>
      </c>
      <c r="U473" s="2">
        <f>(Table2[[#This Row],[Close Price]]-Table2[[#This Row],[200D EMA]])/Table2[[#This Row],[200D EMA]]</f>
        <v>0.10360863728788182</v>
      </c>
      <c r="V473">
        <v>0.66549049937515403</v>
      </c>
      <c r="W473">
        <v>171.01</v>
      </c>
      <c r="X473">
        <v>175.3</v>
      </c>
      <c r="Y473">
        <v>171.01</v>
      </c>
      <c r="Z473">
        <v>175.3</v>
      </c>
      <c r="AA473">
        <v>170.1</v>
      </c>
      <c r="AB473">
        <v>194.18</v>
      </c>
      <c r="AC473" s="2">
        <f>(Table2[[#This Row],[Close Price]]/Table2[[#This Row],[Day Low]])-1</f>
        <v>1.5320741477106603E-2</v>
      </c>
      <c r="AD473" s="2">
        <f>(Table2[[#This Row],[Day High]]/Table2[[#This Row],[Close Price]])-1</f>
        <v>9.618153544894481E-3</v>
      </c>
      <c r="AE473" s="2">
        <f>(Table2[[#This Row],[Close Price]]/Table2[[#This Row],[Current Week Low]])-1</f>
        <v>1.5320741477106603E-2</v>
      </c>
      <c r="AF473" s="2">
        <f>(Table2[[#This Row],[Current Week High]]/Table2[[#This Row],[Close Price]])-1</f>
        <v>9.618153544894481E-3</v>
      </c>
      <c r="AG473" s="2">
        <f>(Table2[[#This Row],[Close Price]]/Table2[[#This Row],[Current Month Low]])-1</f>
        <v>2.0752498530276275E-2</v>
      </c>
      <c r="AH473" s="2">
        <f>(Table2[[#This Row],[Current Month High]]/Table2[[#This Row],[Close Price]])-1</f>
        <v>0.11835512296262163</v>
      </c>
      <c r="AI473">
        <v>22.645856130852899</v>
      </c>
      <c r="AJ473">
        <v>50.134025075659302</v>
      </c>
      <c r="AK473" t="str">
        <f>IF(AND(Table2[[#This Row],[20D EMA]]&gt;Table2[[#This Row],[50D EMA]],Table2[[#This Row],[50D EMA]]&gt;Table2[[#This Row],[200D EMA]]),"Uptrend","Downtrend/NoTrend")</f>
        <v>Uptrend</v>
      </c>
      <c r="AL473">
        <v>-0.01</v>
      </c>
      <c r="AM473" t="s">
        <v>10438</v>
      </c>
      <c r="AN473">
        <v>-8.3800000000000008</v>
      </c>
      <c r="AO473" t="s">
        <v>10438</v>
      </c>
      <c r="AP473">
        <v>-3.6350748292389998E-3</v>
      </c>
      <c r="AQ473">
        <f>(Table2[[#This Row],[Sharpe Ratio]]-AVERAGE(Table2[Sharpe Ratio]))/_xlfn.STDEV.P(Table2[Sharpe Ratio])</f>
        <v>-0.7883694699716185</v>
      </c>
      <c r="AR4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-3.7052689239103422</v>
      </c>
      <c r="AS473">
        <f>_xlfn.RANK.AVG(Table2[[#This Row],[1Y Return vs Nifty Z-Score]],Table2[1Y Return vs Nifty Z-Score])</f>
        <v>370</v>
      </c>
      <c r="AT473">
        <f>_xlfn.RANK.AVG(Table2[[#This Row],[6M Return vs Nifty Z-Score]],Table2[6M Return vs Nifty Z-Score])</f>
        <v>381</v>
      </c>
      <c r="AU473">
        <f>_xlfn.RANK.AVG(Table2[[#This Row],[Sharpe Ratio Z-Score]],Table2[Sharpe Ratio Z-Score])</f>
        <v>595</v>
      </c>
      <c r="AV473">
        <f>(Table2[[#This Row],[Rank 1Y]]+Table2[[#This Row],[Rank 6M]]+Table2[[#This Row],[Rank Sharpe]])/3</f>
        <v>448.66666666666669</v>
      </c>
    </row>
    <row r="474" spans="1:48" x14ac:dyDescent="0.3">
      <c r="A474" t="s">
        <v>1307</v>
      </c>
      <c r="B474" t="s">
        <v>1308</v>
      </c>
      <c r="C474" t="s">
        <v>10394</v>
      </c>
      <c r="D474" t="s">
        <v>290</v>
      </c>
      <c r="E474">
        <v>8900.8005097000005</v>
      </c>
      <c r="F474">
        <v>757.55</v>
      </c>
      <c r="G474">
        <v>5.7436325748435397</v>
      </c>
      <c r="H474">
        <f>(Table2[[#This Row],[1Y Return vs Nifty]]-AVERAGE(Table2[1Y Return vs Nifty]))/_xlfn.STDEV.P(Table2[1Y Return vs Nifty])</f>
        <v>-0.30410384069227486</v>
      </c>
      <c r="I474">
        <v>-4.0698402527540196</v>
      </c>
      <c r="J474">
        <f>(Table2[[#This Row],[1M Return vs Nifty]]-AVERAGE(Table2[1M Return vs Nifty]))/_xlfn.STDEV.P(Table2[1M Return vs Nifty])</f>
        <v>-8.7535765151941641E-2</v>
      </c>
      <c r="K474">
        <v>-19.0373453071429</v>
      </c>
      <c r="L474">
        <f>(Table2[[#This Row],[6M Return vs Nifty]]-AVERAGE(Table2[6M Return vs Nifty]))/_xlfn.STDEV.P(Table2[6M Return vs Nifty])</f>
        <v>-0.97341673567849429</v>
      </c>
      <c r="M474">
        <v>-2.1677524828322299</v>
      </c>
      <c r="N474">
        <f>(Table2[[#This Row],[1W Return vs Nifty]]-AVERAGE(Table2[1W Return vs Nifty]))/_xlfn.STDEV.P(Table2[1W Return vs Nifty])</f>
        <v>0.14856059043603259</v>
      </c>
      <c r="O474">
        <v>748.3</v>
      </c>
      <c r="P474">
        <v>753.86088258519806</v>
      </c>
      <c r="Q474">
        <v>719.03029001565994</v>
      </c>
      <c r="R474">
        <v>55.782751559076502</v>
      </c>
      <c r="S474" s="2">
        <f>(Table2[[#This Row],[Close Price]]-Table2[[#This Row],[20D EMA]])/Table2[[#This Row],[20D EMA]]</f>
        <v>1.2361352398770547E-2</v>
      </c>
      <c r="T474" s="2">
        <f>(Table2[[#This Row],[Close Price]]-Table2[[#This Row],[50D EMA]])/Table2[[#This Row],[50D EMA]]</f>
        <v>4.8936315705238511E-3</v>
      </c>
      <c r="U474" s="2">
        <f>(Table2[[#This Row],[Close Price]]-Table2[[#This Row],[200D EMA]])/Table2[[#This Row],[200D EMA]]</f>
        <v>5.3571748672091517E-2</v>
      </c>
      <c r="V474">
        <v>1.29066261007252</v>
      </c>
      <c r="W474">
        <v>742.35</v>
      </c>
      <c r="X474">
        <v>765</v>
      </c>
      <c r="Y474">
        <v>742.35</v>
      </c>
      <c r="Z474">
        <v>765</v>
      </c>
      <c r="AA474">
        <v>711.55</v>
      </c>
      <c r="AB474">
        <v>779.05</v>
      </c>
      <c r="AC474" s="2">
        <f>(Table2[[#This Row],[Close Price]]/Table2[[#This Row],[Day Low]])-1</f>
        <v>2.0475516939449045E-2</v>
      </c>
      <c r="AD474" s="2">
        <f>(Table2[[#This Row],[Day High]]/Table2[[#This Row],[Close Price]])-1</f>
        <v>9.8343343673685801E-3</v>
      </c>
      <c r="AE474" s="2">
        <f>(Table2[[#This Row],[Close Price]]/Table2[[#This Row],[Current Week Low]])-1</f>
        <v>2.0475516939449045E-2</v>
      </c>
      <c r="AF474" s="2">
        <f>(Table2[[#This Row],[Current Week High]]/Table2[[#This Row],[Close Price]])-1</f>
        <v>9.8343343673685801E-3</v>
      </c>
      <c r="AG474" s="2">
        <f>(Table2[[#This Row],[Close Price]]/Table2[[#This Row],[Current Month Low]])-1</f>
        <v>6.4647600309184261E-2</v>
      </c>
      <c r="AH474" s="2">
        <f>(Table2[[#This Row],[Current Month High]]/Table2[[#This Row],[Close Price]])-1</f>
        <v>2.8380964952808396E-2</v>
      </c>
      <c r="AI474">
        <v>21.6685367302488</v>
      </c>
      <c r="AJ474">
        <v>40.3910303928836</v>
      </c>
      <c r="AK474" t="str">
        <f>IF(AND(Table2[[#This Row],[20D EMA]]&gt;Table2[[#This Row],[50D EMA]],Table2[[#This Row],[50D EMA]]&gt;Table2[[#This Row],[200D EMA]]),"Uptrend","Downtrend/NoTrend")</f>
        <v>Downtrend/NoTrend</v>
      </c>
      <c r="AL474">
        <v>-0.15</v>
      </c>
      <c r="AM474" t="s">
        <v>10438</v>
      </c>
      <c r="AN474">
        <v>-0.19</v>
      </c>
      <c r="AO474" t="s">
        <v>10438</v>
      </c>
      <c r="AP474">
        <v>8.1943443020070006E-2</v>
      </c>
      <c r="AQ474">
        <f>(Table2[[#This Row],[Sharpe Ratio]]-AVERAGE(Table2[Sharpe Ratio]))/_xlfn.STDEV.P(Table2[Sharpe Ratio])</f>
        <v>0.20227022016325927</v>
      </c>
      <c r="AR4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4">
        <f>_xlfn.RANK.AVG(Table2[[#This Row],[1Y Return vs Nifty Z-Score]],Table2[1Y Return vs Nifty Z-Score])</f>
        <v>399</v>
      </c>
      <c r="AT474">
        <f>_xlfn.RANK.AVG(Table2[[#This Row],[6M Return vs Nifty Z-Score]],Table2[6M Return vs Nifty Z-Score])</f>
        <v>654</v>
      </c>
      <c r="AU474">
        <f>_xlfn.RANK.AVG(Table2[[#This Row],[Sharpe Ratio Z-Score]],Table2[Sharpe Ratio Z-Score])</f>
        <v>294</v>
      </c>
      <c r="AV474">
        <f>(Table2[[#This Row],[Rank 1Y]]+Table2[[#This Row],[Rank 6M]]+Table2[[#This Row],[Rank Sharpe]])/3</f>
        <v>449</v>
      </c>
    </row>
    <row r="475" spans="1:48" x14ac:dyDescent="0.3">
      <c r="A475" t="s">
        <v>1522</v>
      </c>
      <c r="B475" t="s">
        <v>1523</v>
      </c>
      <c r="C475" t="s">
        <v>10395</v>
      </c>
      <c r="D475" t="s">
        <v>533</v>
      </c>
      <c r="E475">
        <v>6880.9712547500003</v>
      </c>
      <c r="F475">
        <v>329.8</v>
      </c>
      <c r="G475">
        <v>-7.98339632888902</v>
      </c>
      <c r="H475">
        <f>(Table2[[#This Row],[1Y Return vs Nifty]]-AVERAGE(Table2[1Y Return vs Nifty]))/_xlfn.STDEV.P(Table2[1Y Return vs Nifty])</f>
        <v>-0.52849152838330304</v>
      </c>
      <c r="I475">
        <v>4.1002002139445697</v>
      </c>
      <c r="J475">
        <f>(Table2[[#This Row],[1M Return vs Nifty]]-AVERAGE(Table2[1M Return vs Nifty]))/_xlfn.STDEV.P(Table2[1M Return vs Nifty])</f>
        <v>0.70150211404294627</v>
      </c>
      <c r="K475">
        <v>-14.2809204082506</v>
      </c>
      <c r="L475">
        <f>(Table2[[#This Row],[6M Return vs Nifty]]-AVERAGE(Table2[6M Return vs Nifty]))/_xlfn.STDEV.P(Table2[6M Return vs Nifty])</f>
        <v>-0.82998779016305702</v>
      </c>
      <c r="M475">
        <v>4.7968773837349303</v>
      </c>
      <c r="N475">
        <f>(Table2[[#This Row],[1W Return vs Nifty]]-AVERAGE(Table2[1W Return vs Nifty]))/_xlfn.STDEV.P(Table2[1W Return vs Nifty])</f>
        <v>1.4811186566278738</v>
      </c>
      <c r="O475">
        <v>301.79000000000002</v>
      </c>
      <c r="P475">
        <v>300.48647739414503</v>
      </c>
      <c r="Q475">
        <v>311.185889320012</v>
      </c>
      <c r="R475">
        <v>79.2449608430084</v>
      </c>
      <c r="S475" s="2">
        <f>(Table2[[#This Row],[Close Price]]-Table2[[#This Row],[20D EMA]])/Table2[[#This Row],[20D EMA]]</f>
        <v>9.2812883130653723E-2</v>
      </c>
      <c r="T475" s="2">
        <f>(Table2[[#This Row],[Close Price]]-Table2[[#This Row],[50D EMA]])/Table2[[#This Row],[50D EMA]]</f>
        <v>9.7553550030155728E-2</v>
      </c>
      <c r="U475" s="2">
        <f>(Table2[[#This Row],[Close Price]]-Table2[[#This Row],[200D EMA]])/Table2[[#This Row],[200D EMA]]</f>
        <v>5.9816692590601232E-2</v>
      </c>
      <c r="V475">
        <v>1.08935911620254</v>
      </c>
      <c r="W475">
        <v>327</v>
      </c>
      <c r="X475">
        <v>337.25</v>
      </c>
      <c r="Y475">
        <v>327</v>
      </c>
      <c r="Z475">
        <v>337.25</v>
      </c>
      <c r="AA475">
        <v>283.25</v>
      </c>
      <c r="AB475">
        <v>337.25</v>
      </c>
      <c r="AC475" s="2">
        <f>(Table2[[#This Row],[Close Price]]/Table2[[#This Row],[Day Low]])-1</f>
        <v>8.5626911314984344E-3</v>
      </c>
      <c r="AD475" s="2">
        <f>(Table2[[#This Row],[Day High]]/Table2[[#This Row],[Close Price]])-1</f>
        <v>2.2589448150394098E-2</v>
      </c>
      <c r="AE475" s="2">
        <f>(Table2[[#This Row],[Close Price]]/Table2[[#This Row],[Current Week Low]])-1</f>
        <v>8.5626911314984344E-3</v>
      </c>
      <c r="AF475" s="2">
        <f>(Table2[[#This Row],[Current Week High]]/Table2[[#This Row],[Close Price]])-1</f>
        <v>2.2589448150394098E-2</v>
      </c>
      <c r="AG475" s="2">
        <f>(Table2[[#This Row],[Close Price]]/Table2[[#This Row],[Current Month Low]])-1</f>
        <v>0.16434245366284195</v>
      </c>
      <c r="AH475" s="2">
        <f>(Table2[[#This Row],[Current Month High]]/Table2[[#This Row],[Close Price]])-1</f>
        <v>2.2589448150394098E-2</v>
      </c>
      <c r="AI475">
        <v>22.886597938144298</v>
      </c>
      <c r="AJ475">
        <v>29.561972107640901</v>
      </c>
      <c r="AK475" t="str">
        <f>IF(AND(Table2[[#This Row],[20D EMA]]&gt;Table2[[#This Row],[50D EMA]],Table2[[#This Row],[50D EMA]]&gt;Table2[[#This Row],[200D EMA]]),"Uptrend","Downtrend/NoTrend")</f>
        <v>Downtrend/NoTrend</v>
      </c>
      <c r="AL475">
        <v>0.04</v>
      </c>
      <c r="AM475" t="s">
        <v>10439</v>
      </c>
      <c r="AN475">
        <v>10.62</v>
      </c>
      <c r="AO475" t="s">
        <v>10439</v>
      </c>
      <c r="AP475">
        <v>9.5366719928968002E-2</v>
      </c>
      <c r="AQ475">
        <f>(Table2[[#This Row],[Sharpe Ratio]]-AVERAGE(Table2[Sharpe Ratio]))/_xlfn.STDEV.P(Table2[Sharpe Ratio])</f>
        <v>0.3576553706871386</v>
      </c>
      <c r="AR4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5">
        <f>_xlfn.RANK.AVG(Table2[[#This Row],[1Y Return vs Nifty Z-Score]],Table2[1Y Return vs Nifty Z-Score])</f>
        <v>487</v>
      </c>
      <c r="AT475">
        <f>_xlfn.RANK.AVG(Table2[[#This Row],[6M Return vs Nifty Z-Score]],Table2[6M Return vs Nifty Z-Score])</f>
        <v>611</v>
      </c>
      <c r="AU475">
        <f>_xlfn.RANK.AVG(Table2[[#This Row],[Sharpe Ratio Z-Score]],Table2[Sharpe Ratio Z-Score])</f>
        <v>253</v>
      </c>
      <c r="AV475">
        <f>(Table2[[#This Row],[Rank 1Y]]+Table2[[#This Row],[Rank 6M]]+Table2[[#This Row],[Rank Sharpe]])/3</f>
        <v>450.33333333333331</v>
      </c>
    </row>
    <row r="476" spans="1:48" x14ac:dyDescent="0.3">
      <c r="A476" t="s">
        <v>661</v>
      </c>
      <c r="B476" t="s">
        <v>662</v>
      </c>
      <c r="C476" t="s">
        <v>10395</v>
      </c>
      <c r="D476" t="s">
        <v>533</v>
      </c>
      <c r="E476">
        <v>28970.488165725001</v>
      </c>
      <c r="F476">
        <v>898.15</v>
      </c>
      <c r="G476">
        <v>13.9372689101264</v>
      </c>
      <c r="H476">
        <f>(Table2[[#This Row],[1Y Return vs Nifty]]-AVERAGE(Table2[1Y Return vs Nifty]))/_xlfn.STDEV.P(Table2[1Y Return vs Nifty])</f>
        <v>-0.17016727481563529</v>
      </c>
      <c r="I476">
        <v>8.0754166087610404</v>
      </c>
      <c r="J476">
        <f>(Table2[[#This Row],[1M Return vs Nifty]]-AVERAGE(Table2[1M Return vs Nifty]))/_xlfn.STDEV.P(Table2[1M Return vs Nifty])</f>
        <v>1.0854165299251721</v>
      </c>
      <c r="K476">
        <v>4.30376728239108</v>
      </c>
      <c r="L476">
        <f>(Table2[[#This Row],[6M Return vs Nifty]]-AVERAGE(Table2[6M Return vs Nifty]))/_xlfn.STDEV.P(Table2[6M Return vs Nifty])</f>
        <v>-0.26957062498859147</v>
      </c>
      <c r="M476">
        <v>3.4414408062466699</v>
      </c>
      <c r="N476">
        <f>(Table2[[#This Row],[1W Return vs Nifty]]-AVERAGE(Table2[1W Return vs Nifty]))/_xlfn.STDEV.P(Table2[1W Return vs Nifty])</f>
        <v>1.2217799725703229</v>
      </c>
      <c r="O476">
        <v>848.44</v>
      </c>
      <c r="P476">
        <v>814.77239116543501</v>
      </c>
      <c r="Q476">
        <v>751.77515980408305</v>
      </c>
      <c r="R476">
        <v>86.681340191425406</v>
      </c>
      <c r="S476" s="2">
        <f>(Table2[[#This Row],[Close Price]]-Table2[[#This Row],[20D EMA]])/Table2[[#This Row],[20D EMA]]</f>
        <v>5.8589882608080616E-2</v>
      </c>
      <c r="T476" s="2">
        <f>(Table2[[#This Row],[Close Price]]-Table2[[#This Row],[50D EMA]])/Table2[[#This Row],[50D EMA]]</f>
        <v>0.10233239336362786</v>
      </c>
      <c r="U476" s="2">
        <f>(Table2[[#This Row],[Close Price]]-Table2[[#This Row],[200D EMA]])/Table2[[#This Row],[200D EMA]]</f>
        <v>0.19470560883398044</v>
      </c>
      <c r="V476">
        <v>0.72777025377893101</v>
      </c>
      <c r="W476">
        <v>889.15</v>
      </c>
      <c r="X476">
        <v>907.2</v>
      </c>
      <c r="Y476">
        <v>889.15</v>
      </c>
      <c r="Z476">
        <v>907.2</v>
      </c>
      <c r="AA476">
        <v>810</v>
      </c>
      <c r="AB476">
        <v>922.45</v>
      </c>
      <c r="AC476" s="2">
        <f>(Table2[[#This Row],[Close Price]]/Table2[[#This Row],[Day Low]])-1</f>
        <v>1.0122026654670213E-2</v>
      </c>
      <c r="AD476" s="2">
        <f>(Table2[[#This Row],[Day High]]/Table2[[#This Row],[Close Price]])-1</f>
        <v>1.0076267883983858E-2</v>
      </c>
      <c r="AE476" s="2">
        <f>(Table2[[#This Row],[Close Price]]/Table2[[#This Row],[Current Week Low]])-1</f>
        <v>1.0122026654670213E-2</v>
      </c>
      <c r="AF476" s="2">
        <f>(Table2[[#This Row],[Current Week High]]/Table2[[#This Row],[Close Price]])-1</f>
        <v>1.0076267883983858E-2</v>
      </c>
      <c r="AG476" s="2">
        <f>(Table2[[#This Row],[Close Price]]/Table2[[#This Row],[Current Month Low]])-1</f>
        <v>0.10882716049382712</v>
      </c>
      <c r="AH476" s="2">
        <f>(Table2[[#This Row],[Current Month High]]/Table2[[#This Row],[Close Price]])-1</f>
        <v>2.7055614318321153E-2</v>
      </c>
      <c r="AI476">
        <v>2.70556143183211</v>
      </c>
      <c r="AJ476">
        <v>47.758493049271998</v>
      </c>
      <c r="AK476" t="str">
        <f>IF(AND(Table2[[#This Row],[20D EMA]]&gt;Table2[[#This Row],[50D EMA]],Table2[[#This Row],[50D EMA]]&gt;Table2[[#This Row],[200D EMA]]),"Uptrend","Downtrend/NoTrend")</f>
        <v>Uptrend</v>
      </c>
      <c r="AL476">
        <v>0.1</v>
      </c>
      <c r="AM476" t="s">
        <v>10439</v>
      </c>
      <c r="AN476">
        <v>7.67</v>
      </c>
      <c r="AO476" t="s">
        <v>10439</v>
      </c>
      <c r="AP476">
        <v>-1.0041209651056E-2</v>
      </c>
      <c r="AQ476">
        <f>(Table2[[#This Row],[Sharpe Ratio]]-AVERAGE(Table2[Sharpe Ratio]))/_xlfn.STDEV.P(Table2[Sharpe Ratio])</f>
        <v>-0.86252559669984374</v>
      </c>
      <c r="AR4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1.0049330059914245</v>
      </c>
      <c r="AS476">
        <f>_xlfn.RANK.AVG(Table2[[#This Row],[1Y Return vs Nifty Z-Score]],Table2[1Y Return vs Nifty Z-Score])</f>
        <v>351</v>
      </c>
      <c r="AT476">
        <f>_xlfn.RANK.AVG(Table2[[#This Row],[6M Return vs Nifty Z-Score]],Table2[6M Return vs Nifty Z-Score])</f>
        <v>397</v>
      </c>
      <c r="AU476">
        <f>_xlfn.RANK.AVG(Table2[[#This Row],[Sharpe Ratio Z-Score]],Table2[Sharpe Ratio Z-Score])</f>
        <v>605</v>
      </c>
      <c r="AV476">
        <f>(Table2[[#This Row],[Rank 1Y]]+Table2[[#This Row],[Rank 6M]]+Table2[[#This Row],[Rank Sharpe]])/3</f>
        <v>451</v>
      </c>
    </row>
    <row r="477" spans="1:48" x14ac:dyDescent="0.3">
      <c r="A477" t="s">
        <v>758</v>
      </c>
      <c r="B477" t="s">
        <v>759</v>
      </c>
      <c r="C477" t="s">
        <v>10393</v>
      </c>
      <c r="D477" t="s">
        <v>192</v>
      </c>
      <c r="E477">
        <v>22655.907803279999</v>
      </c>
      <c r="F477">
        <v>403.45</v>
      </c>
      <c r="G477">
        <v>9.8430522517416303</v>
      </c>
      <c r="H477">
        <f>(Table2[[#This Row],[1Y Return vs Nifty]]-AVERAGE(Table2[1Y Return vs Nifty]))/_xlfn.STDEV.P(Table2[1Y Return vs Nifty])</f>
        <v>-0.23709303240847043</v>
      </c>
      <c r="I477">
        <v>14.7650687975949</v>
      </c>
      <c r="J477">
        <f>(Table2[[#This Row],[1M Return vs Nifty]]-AVERAGE(Table2[1M Return vs Nifty]))/_xlfn.STDEV.P(Table2[1M Return vs Nifty])</f>
        <v>1.7314829719634746</v>
      </c>
      <c r="K477">
        <v>-1.8695607676849699</v>
      </c>
      <c r="L477">
        <f>(Table2[[#This Row],[6M Return vs Nifty]]-AVERAGE(Table2[6M Return vs Nifty]))/_xlfn.STDEV.P(Table2[6M Return vs Nifty])</f>
        <v>-0.45572597304201784</v>
      </c>
      <c r="M477">
        <v>-7.0335915964821396</v>
      </c>
      <c r="N477">
        <f>(Table2[[#This Row],[1W Return vs Nifty]]-AVERAGE(Table2[1W Return vs Nifty]))/_xlfn.STDEV.P(Table2[1W Return vs Nifty])</f>
        <v>-0.78243119001904149</v>
      </c>
      <c r="O477">
        <v>407.21</v>
      </c>
      <c r="P477">
        <v>378.60006182814999</v>
      </c>
      <c r="Q477">
        <v>336.13872634355698</v>
      </c>
      <c r="R477">
        <v>36.235416145381301</v>
      </c>
      <c r="S477" s="2">
        <f>(Table2[[#This Row],[Close Price]]-Table2[[#This Row],[20D EMA]])/Table2[[#This Row],[20D EMA]]</f>
        <v>-9.2335649910365442E-3</v>
      </c>
      <c r="T477" s="2">
        <f>(Table2[[#This Row],[Close Price]]-Table2[[#This Row],[50D EMA]])/Table2[[#This Row],[50D EMA]]</f>
        <v>6.5636381705425115E-2</v>
      </c>
      <c r="U477" s="2">
        <f>(Table2[[#This Row],[Close Price]]-Table2[[#This Row],[200D EMA]])/Table2[[#This Row],[200D EMA]]</f>
        <v>0.20024849379492871</v>
      </c>
      <c r="V477">
        <v>0.56822732882048099</v>
      </c>
      <c r="W477">
        <v>397.55</v>
      </c>
      <c r="X477">
        <v>405.3</v>
      </c>
      <c r="Y477">
        <v>397.55</v>
      </c>
      <c r="Z477">
        <v>405.3</v>
      </c>
      <c r="AA477">
        <v>393.5</v>
      </c>
      <c r="AB477">
        <v>469.7</v>
      </c>
      <c r="AC477" s="2">
        <f>(Table2[[#This Row],[Close Price]]/Table2[[#This Row],[Day Low]])-1</f>
        <v>1.4840900515658451E-2</v>
      </c>
      <c r="AD477" s="2">
        <f>(Table2[[#This Row],[Day High]]/Table2[[#This Row],[Close Price]])-1</f>
        <v>4.5854504895279646E-3</v>
      </c>
      <c r="AE477" s="2">
        <f>(Table2[[#This Row],[Close Price]]/Table2[[#This Row],[Current Week Low]])-1</f>
        <v>1.4840900515658451E-2</v>
      </c>
      <c r="AF477" s="2">
        <f>(Table2[[#This Row],[Current Week High]]/Table2[[#This Row],[Close Price]])-1</f>
        <v>4.5854504895279646E-3</v>
      </c>
      <c r="AG477" s="2">
        <f>(Table2[[#This Row],[Close Price]]/Table2[[#This Row],[Current Month Low]])-1</f>
        <v>2.528589580686158E-2</v>
      </c>
      <c r="AH477" s="2">
        <f>(Table2[[#This Row],[Current Month High]]/Table2[[#This Row],[Close Price]])-1</f>
        <v>0.16420869996282073</v>
      </c>
      <c r="AI477">
        <v>16.420869996282001</v>
      </c>
      <c r="AJ477">
        <v>58.526522593320202</v>
      </c>
      <c r="AK477" t="str">
        <f>IF(AND(Table2[[#This Row],[20D EMA]]&gt;Table2[[#This Row],[50D EMA]],Table2[[#This Row],[50D EMA]]&gt;Table2[[#This Row],[200D EMA]]),"Uptrend","Downtrend/NoTrend")</f>
        <v>Uptrend</v>
      </c>
      <c r="AL477">
        <v>0.27</v>
      </c>
      <c r="AM477" t="s">
        <v>10439</v>
      </c>
      <c r="AN477">
        <v>-12.37</v>
      </c>
      <c r="AO477" t="s">
        <v>10438</v>
      </c>
      <c r="AP477">
        <v>7.8033891712539997E-3</v>
      </c>
      <c r="AQ477">
        <f>(Table2[[#This Row],[Sharpe Ratio]]-AVERAGE(Table2[Sharpe Ratio]))/_xlfn.STDEV.P(Table2[Sharpe Ratio])</f>
        <v>-0.6559601140042689</v>
      </c>
      <c r="AR4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-0.39972733751032413</v>
      </c>
      <c r="AS477">
        <f>_xlfn.RANK.AVG(Table2[[#This Row],[1Y Return vs Nifty Z-Score]],Table2[1Y Return vs Nifty Z-Score])</f>
        <v>372</v>
      </c>
      <c r="AT477">
        <f>_xlfn.RANK.AVG(Table2[[#This Row],[6M Return vs Nifty Z-Score]],Table2[6M Return vs Nifty Z-Score])</f>
        <v>475</v>
      </c>
      <c r="AU477">
        <f>_xlfn.RANK.AVG(Table2[[#This Row],[Sharpe Ratio Z-Score]],Table2[Sharpe Ratio Z-Score])</f>
        <v>506</v>
      </c>
      <c r="AV477">
        <f>(Table2[[#This Row],[Rank 1Y]]+Table2[[#This Row],[Rank 6M]]+Table2[[#This Row],[Rank Sharpe]])/3</f>
        <v>451</v>
      </c>
    </row>
    <row r="478" spans="1:48" x14ac:dyDescent="0.3">
      <c r="A478" t="s">
        <v>695</v>
      </c>
      <c r="B478" t="s">
        <v>696</v>
      </c>
      <c r="C478" t="s">
        <v>10406</v>
      </c>
      <c r="D478" t="s">
        <v>259</v>
      </c>
      <c r="E478">
        <v>26315.376</v>
      </c>
      <c r="F478">
        <v>2350.25</v>
      </c>
      <c r="G478">
        <v>-18.697537777349599</v>
      </c>
      <c r="H478">
        <f>(Table2[[#This Row],[1Y Return vs Nifty]]-AVERAGE(Table2[1Y Return vs Nifty]))/_xlfn.STDEV.P(Table2[1Y Return vs Nifty])</f>
        <v>-0.70362931253708738</v>
      </c>
      <c r="I478">
        <v>-8.8265132287889791</v>
      </c>
      <c r="J478">
        <f>(Table2[[#This Row],[1M Return vs Nifty]]-AVERAGE(Table2[1M Return vs Nifty]))/_xlfn.STDEV.P(Table2[1M Return vs Nifty])</f>
        <v>-0.5469209019003376</v>
      </c>
      <c r="K478">
        <v>4.0306315345277701</v>
      </c>
      <c r="L478">
        <f>(Table2[[#This Row],[6M Return vs Nifty]]-AVERAGE(Table2[6M Return vs Nifty]))/_xlfn.STDEV.P(Table2[6M Return vs Nifty])</f>
        <v>-0.27780697332402471</v>
      </c>
      <c r="M478">
        <v>-6.3509264841139998</v>
      </c>
      <c r="N478">
        <f>(Table2[[#This Row],[1W Return vs Nifty]]-AVERAGE(Table2[1W Return vs Nifty]))/_xlfn.STDEV.P(Table2[1W Return vs Nifty])</f>
        <v>-0.65181536126397988</v>
      </c>
      <c r="O478">
        <v>2427.52</v>
      </c>
      <c r="P478">
        <v>2471.3330223090702</v>
      </c>
      <c r="Q478">
        <v>2366.7572249884602</v>
      </c>
      <c r="R478">
        <v>34.193490726426099</v>
      </c>
      <c r="S478" s="2">
        <f>(Table2[[#This Row],[Close Price]]-Table2[[#This Row],[20D EMA]])/Table2[[#This Row],[20D EMA]]</f>
        <v>-3.1830839704719213E-2</v>
      </c>
      <c r="T478" s="2">
        <f>(Table2[[#This Row],[Close Price]]-Table2[[#This Row],[50D EMA]])/Table2[[#This Row],[50D EMA]]</f>
        <v>-4.8995024634898153E-2</v>
      </c>
      <c r="U478" s="2">
        <f>(Table2[[#This Row],[Close Price]]-Table2[[#This Row],[200D EMA]])/Table2[[#This Row],[200D EMA]]</f>
        <v>-6.9746169206436675E-3</v>
      </c>
      <c r="V478">
        <v>0.46574255337020998</v>
      </c>
      <c r="W478">
        <v>2335.0500000000002</v>
      </c>
      <c r="X478">
        <v>2379.9499999999998</v>
      </c>
      <c r="Y478">
        <v>2335.0500000000002</v>
      </c>
      <c r="Z478">
        <v>2379.9499999999998</v>
      </c>
      <c r="AA478">
        <v>2325.1999999999998</v>
      </c>
      <c r="AB478">
        <v>2539.4</v>
      </c>
      <c r="AC478" s="2">
        <f>(Table2[[#This Row],[Close Price]]/Table2[[#This Row],[Day Low]])-1</f>
        <v>6.5094965846554942E-3</v>
      </c>
      <c r="AD478" s="2">
        <f>(Table2[[#This Row],[Day High]]/Table2[[#This Row],[Close Price]])-1</f>
        <v>1.2636953515583471E-2</v>
      </c>
      <c r="AE478" s="2">
        <f>(Table2[[#This Row],[Close Price]]/Table2[[#This Row],[Current Week Low]])-1</f>
        <v>6.5094965846554942E-3</v>
      </c>
      <c r="AF478" s="2">
        <f>(Table2[[#This Row],[Current Week High]]/Table2[[#This Row],[Close Price]])-1</f>
        <v>1.2636953515583471E-2</v>
      </c>
      <c r="AG478" s="2">
        <f>(Table2[[#This Row],[Close Price]]/Table2[[#This Row],[Current Month Low]])-1</f>
        <v>1.0773266815757854E-2</v>
      </c>
      <c r="AH478" s="2">
        <f>(Table2[[#This Row],[Current Month High]]/Table2[[#This Row],[Close Price]])-1</f>
        <v>8.0480799914902645E-2</v>
      </c>
      <c r="AI478">
        <v>25.944048505478101</v>
      </c>
      <c r="AJ478">
        <v>25.3332977815699</v>
      </c>
      <c r="AK478" t="str">
        <f>IF(AND(Table2[[#This Row],[20D EMA]]&gt;Table2[[#This Row],[50D EMA]],Table2[[#This Row],[50D EMA]]&gt;Table2[[#This Row],[200D EMA]]),"Uptrend","Downtrend/NoTrend")</f>
        <v>Downtrend/NoTrend</v>
      </c>
      <c r="AL478">
        <v>-0.24</v>
      </c>
      <c r="AM478" t="s">
        <v>10438</v>
      </c>
      <c r="AN478">
        <v>-3.69</v>
      </c>
      <c r="AO478" t="s">
        <v>10438</v>
      </c>
      <c r="AP478">
        <v>4.7693031838441001E-2</v>
      </c>
      <c r="AQ478">
        <f>(Table2[[#This Row],[Sharpe Ratio]]-AVERAGE(Table2[Sharpe Ratio]))/_xlfn.STDEV.P(Table2[Sharpe Ratio])</f>
        <v>-0.19420564285304645</v>
      </c>
      <c r="AR4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8">
        <f>_xlfn.RANK.AVG(Table2[[#This Row],[1Y Return vs Nifty Z-Score]],Table2[1Y Return vs Nifty Z-Score])</f>
        <v>569</v>
      </c>
      <c r="AT478">
        <f>_xlfn.RANK.AVG(Table2[[#This Row],[6M Return vs Nifty Z-Score]],Table2[6M Return vs Nifty Z-Score])</f>
        <v>401</v>
      </c>
      <c r="AU478">
        <f>_xlfn.RANK.AVG(Table2[[#This Row],[Sharpe Ratio Z-Score]],Table2[Sharpe Ratio Z-Score])</f>
        <v>385</v>
      </c>
      <c r="AV478">
        <f>(Table2[[#This Row],[Rank 1Y]]+Table2[[#This Row],[Rank 6M]]+Table2[[#This Row],[Rank Sharpe]])/3</f>
        <v>451.66666666666669</v>
      </c>
    </row>
    <row r="479" spans="1:48" x14ac:dyDescent="0.3">
      <c r="A479" t="s">
        <v>2018</v>
      </c>
      <c r="B479" t="s">
        <v>2019</v>
      </c>
      <c r="C479" t="s">
        <v>10394</v>
      </c>
      <c r="D479" t="s">
        <v>290</v>
      </c>
      <c r="E479">
        <v>3419.7566745200002</v>
      </c>
      <c r="F479">
        <v>1287.5999999999999</v>
      </c>
      <c r="G479">
        <v>0.25277212993916998</v>
      </c>
      <c r="H479">
        <f>(Table2[[#This Row],[1Y Return vs Nifty]]-AVERAGE(Table2[1Y Return vs Nifty]))/_xlfn.STDEV.P(Table2[1Y Return vs Nifty])</f>
        <v>-0.39385971483713095</v>
      </c>
      <c r="I479">
        <v>-14.9074642889308</v>
      </c>
      <c r="J479">
        <f>(Table2[[#This Row],[1M Return vs Nifty]]-AVERAGE(Table2[1M Return vs Nifty]))/_xlfn.STDEV.P(Table2[1M Return vs Nifty])</f>
        <v>-1.1342008238957619</v>
      </c>
      <c r="K479">
        <v>-12.9264173799452</v>
      </c>
      <c r="L479">
        <f>(Table2[[#This Row],[6M Return vs Nifty]]-AVERAGE(Table2[6M Return vs Nifty]))/_xlfn.STDEV.P(Table2[6M Return vs Nifty])</f>
        <v>-0.78914304959066739</v>
      </c>
      <c r="M479">
        <v>-6.6707009822113301</v>
      </c>
      <c r="N479">
        <f>(Table2[[#This Row],[1W Return vs Nifty]]-AVERAGE(Table2[1W Return vs Nifty]))/_xlfn.STDEV.P(Table2[1W Return vs Nifty])</f>
        <v>-0.71299852461449365</v>
      </c>
      <c r="O479">
        <v>1290.51</v>
      </c>
      <c r="P479">
        <v>1345.0091109697901</v>
      </c>
      <c r="Q479">
        <v>1318.2392642637101</v>
      </c>
      <c r="R479">
        <v>28.369600059240199</v>
      </c>
      <c r="S479" s="2">
        <f>(Table2[[#This Row],[Close Price]]-Table2[[#This Row],[20D EMA]])/Table2[[#This Row],[20D EMA]]</f>
        <v>-2.2549224725109313E-3</v>
      </c>
      <c r="T479" s="2">
        <f>(Table2[[#This Row],[Close Price]]-Table2[[#This Row],[50D EMA]])/Table2[[#This Row],[50D EMA]]</f>
        <v>-4.2683064747715015E-2</v>
      </c>
      <c r="U479" s="2">
        <f>(Table2[[#This Row],[Close Price]]-Table2[[#This Row],[200D EMA]])/Table2[[#This Row],[200D EMA]]</f>
        <v>-2.3242566880166054E-2</v>
      </c>
      <c r="V479">
        <v>0.268837877148633</v>
      </c>
      <c r="W479">
        <v>1304</v>
      </c>
      <c r="X479">
        <v>1256.0999999999999</v>
      </c>
      <c r="Y479">
        <v>1299.45</v>
      </c>
      <c r="Z479">
        <v>1256.0999999999999</v>
      </c>
      <c r="AA479">
        <v>1299.45</v>
      </c>
      <c r="AB479">
        <v>1247</v>
      </c>
      <c r="AC479" s="2">
        <f>(Table2[[#This Row],[Close Price]]/Table2[[#This Row],[Day Low]])-1</f>
        <v>-1.2576687116564456E-2</v>
      </c>
      <c r="AD479" s="2">
        <f>(Table2[[#This Row],[Day High]]/Table2[[#This Row],[Close Price]])-1</f>
        <v>-2.4464119291705555E-2</v>
      </c>
      <c r="AE479" s="2">
        <f>(Table2[[#This Row],[Close Price]]/Table2[[#This Row],[Current Week Low]])-1</f>
        <v>-9.1192427565509604E-3</v>
      </c>
      <c r="AF479" s="2">
        <f>(Table2[[#This Row],[Current Week High]]/Table2[[#This Row],[Close Price]])-1</f>
        <v>-2.4464119291705555E-2</v>
      </c>
      <c r="AG479" s="2">
        <f>(Table2[[#This Row],[Close Price]]/Table2[[#This Row],[Current Month Low]])-1</f>
        <v>-9.1192427565509604E-3</v>
      </c>
      <c r="AH479" s="2">
        <f>(Table2[[#This Row],[Current Month High]]/Table2[[#This Row],[Close Price]])-1</f>
        <v>-3.1531531531531432E-2</v>
      </c>
      <c r="AI479">
        <v>41.577353215284198</v>
      </c>
      <c r="AJ479">
        <v>33.195407054929099</v>
      </c>
      <c r="AK479" t="str">
        <f>IF(AND(Table2[[#This Row],[20D EMA]]&gt;Table2[[#This Row],[50D EMA]],Table2[[#This Row],[50D EMA]]&gt;Table2[[#This Row],[200D EMA]]),"Uptrend","Downtrend/NoTrend")</f>
        <v>Downtrend/NoTrend</v>
      </c>
      <c r="AL479">
        <v>-0.19</v>
      </c>
      <c r="AM479" t="s">
        <v>10438</v>
      </c>
      <c r="AN479">
        <v>-4.51</v>
      </c>
      <c r="AO479" t="s">
        <v>10438</v>
      </c>
      <c r="AP479">
        <v>7.0227669541695001E-2</v>
      </c>
      <c r="AQ479">
        <f>(Table2[[#This Row],[Sharpe Ratio]]-AVERAGE(Table2[Sharpe Ratio]))/_xlfn.STDEV.P(Table2[Sharpe Ratio])</f>
        <v>6.6650785520274897E-2</v>
      </c>
      <c r="AR4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9">
        <f>_xlfn.RANK.AVG(Table2[[#This Row],[1Y Return vs Nifty Z-Score]],Table2[1Y Return vs Nifty Z-Score])</f>
        <v>432</v>
      </c>
      <c r="AT479">
        <f>_xlfn.RANK.AVG(Table2[[#This Row],[6M Return vs Nifty Z-Score]],Table2[6M Return vs Nifty Z-Score])</f>
        <v>592</v>
      </c>
      <c r="AU479">
        <f>_xlfn.RANK.AVG(Table2[[#This Row],[Sharpe Ratio Z-Score]],Table2[Sharpe Ratio Z-Score])</f>
        <v>331</v>
      </c>
      <c r="AV479">
        <f>(Table2[[#This Row],[Rank 1Y]]+Table2[[#This Row],[Rank 6M]]+Table2[[#This Row],[Rank Sharpe]])/3</f>
        <v>451.66666666666669</v>
      </c>
    </row>
    <row r="480" spans="1:48" x14ac:dyDescent="0.3">
      <c r="A480" t="s">
        <v>174</v>
      </c>
      <c r="B480" t="s">
        <v>175</v>
      </c>
      <c r="C480" t="s">
        <v>5658</v>
      </c>
      <c r="D480" t="s">
        <v>80</v>
      </c>
      <c r="E480">
        <v>151863.87803609</v>
      </c>
      <c r="F480">
        <v>622.04999999999995</v>
      </c>
      <c r="G480">
        <v>15.248874046195199</v>
      </c>
      <c r="H480">
        <f>(Table2[[#This Row],[1Y Return vs Nifty]]-AVERAGE(Table2[1Y Return vs Nifty]))/_xlfn.STDEV.P(Table2[1Y Return vs Nifty])</f>
        <v>-0.14872723518942543</v>
      </c>
      <c r="I480">
        <v>-10.6664550968722</v>
      </c>
      <c r="J480">
        <f>(Table2[[#This Row],[1M Return vs Nifty]]-AVERAGE(Table2[1M Return vs Nifty]))/_xlfn.STDEV.P(Table2[1M Return vs Nifty])</f>
        <v>-0.72461694090428064</v>
      </c>
      <c r="K480">
        <v>-12.851096158351501</v>
      </c>
      <c r="L480">
        <f>(Table2[[#This Row],[6M Return vs Nifty]]-AVERAGE(Table2[6M Return vs Nifty]))/_xlfn.STDEV.P(Table2[6M Return vs Nifty])</f>
        <v>-0.78687175473838566</v>
      </c>
      <c r="M480">
        <v>-4.4776358803616496</v>
      </c>
      <c r="N480">
        <f>(Table2[[#This Row],[1W Return vs Nifty]]-AVERAGE(Table2[1W Return vs Nifty]))/_xlfn.STDEV.P(Table2[1W Return vs Nifty])</f>
        <v>-0.29339451878179645</v>
      </c>
      <c r="O480">
        <v>624.51</v>
      </c>
      <c r="P480">
        <v>633.90168092189197</v>
      </c>
      <c r="Q480">
        <v>598.81481407601302</v>
      </c>
      <c r="R480">
        <v>42.027216397379597</v>
      </c>
      <c r="S480" s="2">
        <f>(Table2[[#This Row],[Close Price]]-Table2[[#This Row],[20D EMA]])/Table2[[#This Row],[20D EMA]]</f>
        <v>-3.9390882451842829E-3</v>
      </c>
      <c r="T480" s="2">
        <f>(Table2[[#This Row],[Close Price]]-Table2[[#This Row],[50D EMA]])/Table2[[#This Row],[50D EMA]]</f>
        <v>-1.8696402421044141E-2</v>
      </c>
      <c r="U480" s="2">
        <f>(Table2[[#This Row],[Close Price]]-Table2[[#This Row],[200D EMA]])/Table2[[#This Row],[200D EMA]]</f>
        <v>3.8801955759627346E-2</v>
      </c>
      <c r="V480">
        <v>0.485721744212399</v>
      </c>
      <c r="W480">
        <v>617.1</v>
      </c>
      <c r="X480">
        <v>624</v>
      </c>
      <c r="Y480">
        <v>617.1</v>
      </c>
      <c r="Z480">
        <v>624</v>
      </c>
      <c r="AA480">
        <v>598</v>
      </c>
      <c r="AB480">
        <v>636.75</v>
      </c>
      <c r="AC480" s="2">
        <f>(Table2[[#This Row],[Close Price]]/Table2[[#This Row],[Day Low]])-1</f>
        <v>8.0213903743313608E-3</v>
      </c>
      <c r="AD480" s="2">
        <f>(Table2[[#This Row],[Day High]]/Table2[[#This Row],[Close Price]])-1</f>
        <v>3.1347962382446415E-3</v>
      </c>
      <c r="AE480" s="2">
        <f>(Table2[[#This Row],[Close Price]]/Table2[[#This Row],[Current Week Low]])-1</f>
        <v>8.0213903743313608E-3</v>
      </c>
      <c r="AF480" s="2">
        <f>(Table2[[#This Row],[Current Week High]]/Table2[[#This Row],[Close Price]])-1</f>
        <v>3.1347962382446415E-3</v>
      </c>
      <c r="AG480" s="2">
        <f>(Table2[[#This Row],[Close Price]]/Table2[[#This Row],[Current Month Low]])-1</f>
        <v>4.021739130434776E-2</v>
      </c>
      <c r="AH480" s="2">
        <f>(Table2[[#This Row],[Current Month High]]/Table2[[#This Row],[Close Price]])-1</f>
        <v>2.3631540872920187E-2</v>
      </c>
      <c r="AI480">
        <v>13.6484205449722</v>
      </c>
      <c r="AJ480">
        <v>53.953718599183198</v>
      </c>
      <c r="AK480" t="str">
        <f>IF(AND(Table2[[#This Row],[20D EMA]]&gt;Table2[[#This Row],[50D EMA]],Table2[[#This Row],[50D EMA]]&gt;Table2[[#This Row],[200D EMA]]),"Uptrend","Downtrend/NoTrend")</f>
        <v>Downtrend/NoTrend</v>
      </c>
      <c r="AL480">
        <v>-0.13</v>
      </c>
      <c r="AM480" t="s">
        <v>10438</v>
      </c>
      <c r="AN480">
        <v>-1.55</v>
      </c>
      <c r="AO480" t="s">
        <v>10438</v>
      </c>
      <c r="AP480">
        <v>3.4796187974718E-2</v>
      </c>
      <c r="AQ480">
        <f>(Table2[[#This Row],[Sharpe Ratio]]-AVERAGE(Table2[Sharpe Ratio]))/_xlfn.STDEV.P(Table2[Sharpe Ratio])</f>
        <v>-0.34349691045098851</v>
      </c>
      <c r="AR4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0">
        <f>_xlfn.RANK.AVG(Table2[[#This Row],[1Y Return vs Nifty Z-Score]],Table2[1Y Return vs Nifty Z-Score])</f>
        <v>340</v>
      </c>
      <c r="AT480">
        <f>_xlfn.RANK.AVG(Table2[[#This Row],[6M Return vs Nifty Z-Score]],Table2[6M Return vs Nifty Z-Score])</f>
        <v>591</v>
      </c>
      <c r="AU480">
        <f>_xlfn.RANK.AVG(Table2[[#This Row],[Sharpe Ratio Z-Score]],Table2[Sharpe Ratio Z-Score])</f>
        <v>425</v>
      </c>
      <c r="AV480">
        <f>(Table2[[#This Row],[Rank 1Y]]+Table2[[#This Row],[Rank 6M]]+Table2[[#This Row],[Rank Sharpe]])/3</f>
        <v>452</v>
      </c>
    </row>
    <row r="481" spans="1:48" x14ac:dyDescent="0.3">
      <c r="A481" t="s">
        <v>1048</v>
      </c>
      <c r="B481" t="s">
        <v>1049</v>
      </c>
      <c r="C481" t="s">
        <v>10397</v>
      </c>
      <c r="D481" t="s">
        <v>114</v>
      </c>
      <c r="E481">
        <v>13239.62204136</v>
      </c>
      <c r="F481">
        <v>2080.3000000000002</v>
      </c>
      <c r="G481">
        <v>0.62377929822103395</v>
      </c>
      <c r="H481">
        <f>(Table2[[#This Row],[1Y Return vs Nifty]]-AVERAGE(Table2[1Y Return vs Nifty]))/_xlfn.STDEV.P(Table2[1Y Return vs Nifty])</f>
        <v>-0.38779507833119869</v>
      </c>
      <c r="I481">
        <v>-14.5116184323845</v>
      </c>
      <c r="J481">
        <f>(Table2[[#This Row],[1M Return vs Nifty]]-AVERAGE(Table2[1M Return vs Nifty]))/_xlfn.STDEV.P(Table2[1M Return vs Nifty])</f>
        <v>-1.0959712243716868</v>
      </c>
      <c r="K481">
        <v>22.149317549198599</v>
      </c>
      <c r="L481">
        <f>(Table2[[#This Row],[6M Return vs Nifty]]-AVERAGE(Table2[6M Return vs Nifty]))/_xlfn.STDEV.P(Table2[6M Return vs Nifty])</f>
        <v>0.2685580139198081</v>
      </c>
      <c r="M481">
        <v>-8.4224104786480094</v>
      </c>
      <c r="N481">
        <f>(Table2[[#This Row],[1W Return vs Nifty]]-AVERAGE(Table2[1W Return vs Nifty]))/_xlfn.STDEV.P(Table2[1W Return vs Nifty])</f>
        <v>-1.0481569844067138</v>
      </c>
      <c r="O481">
        <v>2190.48</v>
      </c>
      <c r="P481">
        <v>2177.3844420534301</v>
      </c>
      <c r="Q481">
        <v>1900.2611597472101</v>
      </c>
      <c r="R481">
        <v>20.9426456512121</v>
      </c>
      <c r="S481" s="2">
        <f>(Table2[[#This Row],[Close Price]]-Table2[[#This Row],[20D EMA]])/Table2[[#This Row],[20D EMA]]</f>
        <v>-5.0299477740038637E-2</v>
      </c>
      <c r="T481" s="2">
        <f>(Table2[[#This Row],[Close Price]]-Table2[[#This Row],[50D EMA]])/Table2[[#This Row],[50D EMA]]</f>
        <v>-4.4587643862225967E-2</v>
      </c>
      <c r="U481" s="2">
        <f>(Table2[[#This Row],[Close Price]]-Table2[[#This Row],[200D EMA]])/Table2[[#This Row],[200D EMA]]</f>
        <v>9.4744261508107927E-2</v>
      </c>
      <c r="V481">
        <v>0.533457291327322</v>
      </c>
      <c r="W481">
        <v>2064.0500000000002</v>
      </c>
      <c r="X481">
        <v>2124.35</v>
      </c>
      <c r="Y481">
        <v>2064.0500000000002</v>
      </c>
      <c r="Z481">
        <v>2124.35</v>
      </c>
      <c r="AA481">
        <v>2055.5</v>
      </c>
      <c r="AB481">
        <v>2321</v>
      </c>
      <c r="AC481" s="2">
        <f>(Table2[[#This Row],[Close Price]]/Table2[[#This Row],[Day Low]])-1</f>
        <v>7.8728712967224279E-3</v>
      </c>
      <c r="AD481" s="2">
        <f>(Table2[[#This Row],[Day High]]/Table2[[#This Row],[Close Price]])-1</f>
        <v>2.1174830553285506E-2</v>
      </c>
      <c r="AE481" s="2">
        <f>(Table2[[#This Row],[Close Price]]/Table2[[#This Row],[Current Week Low]])-1</f>
        <v>7.8728712967224279E-3</v>
      </c>
      <c r="AF481" s="2">
        <f>(Table2[[#This Row],[Current Week High]]/Table2[[#This Row],[Close Price]])-1</f>
        <v>2.1174830553285506E-2</v>
      </c>
      <c r="AG481" s="2">
        <f>(Table2[[#This Row],[Close Price]]/Table2[[#This Row],[Current Month Low]])-1</f>
        <v>1.2065190951106919E-2</v>
      </c>
      <c r="AH481" s="2">
        <f>(Table2[[#This Row],[Current Month High]]/Table2[[#This Row],[Close Price]])-1</f>
        <v>0.11570446570206205</v>
      </c>
      <c r="AI481">
        <v>19.405854924770399</v>
      </c>
      <c r="AJ481">
        <v>44.450230878727901</v>
      </c>
      <c r="AK481" t="str">
        <f>IF(AND(Table2[[#This Row],[20D EMA]]&gt;Table2[[#This Row],[50D EMA]],Table2[[#This Row],[50D EMA]]&gt;Table2[[#This Row],[200D EMA]]),"Uptrend","Downtrend/NoTrend")</f>
        <v>Uptrend</v>
      </c>
      <c r="AL481">
        <v>-0.15</v>
      </c>
      <c r="AM481" t="s">
        <v>10438</v>
      </c>
      <c r="AN481">
        <v>-8.25</v>
      </c>
      <c r="AO481" t="s">
        <v>10438</v>
      </c>
      <c r="AP481">
        <v>-7.1697156496440997E-2</v>
      </c>
      <c r="AQ481">
        <f>(Table2[[#This Row],[Sharpe Ratio]]-AVERAGE(Table2[Sharpe Ratio]))/_xlfn.STDEV.P(Table2[Sharpe Ratio])</f>
        <v>-1.5762424220535547</v>
      </c>
      <c r="AR4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-3.8396076952433464</v>
      </c>
      <c r="AS481">
        <f>_xlfn.RANK.AVG(Table2[[#This Row],[1Y Return vs Nifty Z-Score]],Table2[1Y Return vs Nifty Z-Score])</f>
        <v>426</v>
      </c>
      <c r="AT481">
        <f>_xlfn.RANK.AVG(Table2[[#This Row],[6M Return vs Nifty Z-Score]],Table2[6M Return vs Nifty Z-Score])</f>
        <v>232</v>
      </c>
      <c r="AU481">
        <f>_xlfn.RANK.AVG(Table2[[#This Row],[Sharpe Ratio Z-Score]],Table2[Sharpe Ratio Z-Score])</f>
        <v>698</v>
      </c>
      <c r="AV481">
        <f>(Table2[[#This Row],[Rank 1Y]]+Table2[[#This Row],[Rank 6M]]+Table2[[#This Row],[Rank Sharpe]])/3</f>
        <v>452</v>
      </c>
    </row>
    <row r="482" spans="1:48" x14ac:dyDescent="0.3">
      <c r="A482" t="s">
        <v>1742</v>
      </c>
      <c r="B482" t="s">
        <v>1743</v>
      </c>
      <c r="C482" t="s">
        <v>10399</v>
      </c>
      <c r="D482" t="s">
        <v>54</v>
      </c>
      <c r="E482">
        <v>4765.5739874999999</v>
      </c>
      <c r="F482">
        <v>380.25</v>
      </c>
      <c r="G482">
        <v>-3.2059657720453401</v>
      </c>
      <c r="H482">
        <f>(Table2[[#This Row],[1Y Return vs Nifty]]-AVERAGE(Table2[1Y Return vs Nifty]))/_xlfn.STDEV.P(Table2[1Y Return vs Nifty])</f>
        <v>-0.45039767404144143</v>
      </c>
      <c r="I482">
        <v>9.9214142203701492</v>
      </c>
      <c r="J482">
        <f>(Table2[[#This Row],[1M Return vs Nifty]]-AVERAGE(Table2[1M Return vs Nifty]))/_xlfn.STDEV.P(Table2[1M Return vs Nifty])</f>
        <v>1.2636974143834421</v>
      </c>
      <c r="K482">
        <v>23.706089678606599</v>
      </c>
      <c r="L482">
        <f>(Table2[[#This Row],[6M Return vs Nifty]]-AVERAGE(Table2[6M Return vs Nifty]))/_xlfn.STDEV.P(Table2[6M Return vs Nifty])</f>
        <v>0.31550213469859123</v>
      </c>
      <c r="M482">
        <v>-4.9304484170003402</v>
      </c>
      <c r="N482">
        <f>(Table2[[#This Row],[1W Return vs Nifty]]-AVERAGE(Table2[1W Return vs Nifty]))/_xlfn.STDEV.P(Table2[1W Return vs Nifty])</f>
        <v>-0.38003214486257608</v>
      </c>
      <c r="O482">
        <v>382.78</v>
      </c>
      <c r="P482">
        <v>349.57134632619801</v>
      </c>
      <c r="Q482">
        <v>319.55074626139998</v>
      </c>
      <c r="R482">
        <v>60.239275973312999</v>
      </c>
      <c r="S482" s="2">
        <f>(Table2[[#This Row],[Close Price]]-Table2[[#This Row],[20D EMA]])/Table2[[#This Row],[20D EMA]]</f>
        <v>-6.6095407283556428E-3</v>
      </c>
      <c r="T482" s="2">
        <f>(Table2[[#This Row],[Close Price]]-Table2[[#This Row],[50D EMA]])/Table2[[#This Row],[50D EMA]]</f>
        <v>8.776077901183181E-2</v>
      </c>
      <c r="U482" s="2">
        <f>(Table2[[#This Row],[Close Price]]-Table2[[#This Row],[200D EMA]])/Table2[[#This Row],[200D EMA]]</f>
        <v>0.18995184473437784</v>
      </c>
      <c r="V482">
        <v>2.0480969793083701</v>
      </c>
      <c r="W482">
        <v>386.95</v>
      </c>
      <c r="X482">
        <v>378</v>
      </c>
      <c r="Y482">
        <v>395.6</v>
      </c>
      <c r="Z482">
        <v>378</v>
      </c>
      <c r="AA482">
        <v>395.6</v>
      </c>
      <c r="AB482">
        <v>325.10000000000002</v>
      </c>
      <c r="AC482" s="2">
        <f>(Table2[[#This Row],[Close Price]]/Table2[[#This Row],[Day Low]])-1</f>
        <v>-1.7314898565706116E-2</v>
      </c>
      <c r="AD482" s="2">
        <f>(Table2[[#This Row],[Day High]]/Table2[[#This Row],[Close Price]])-1</f>
        <v>-5.9171597633136397E-3</v>
      </c>
      <c r="AE482" s="2">
        <f>(Table2[[#This Row],[Close Price]]/Table2[[#This Row],[Current Week Low]])-1</f>
        <v>-3.8801820020222477E-2</v>
      </c>
      <c r="AF482" s="2">
        <f>(Table2[[#This Row],[Current Week High]]/Table2[[#This Row],[Close Price]])-1</f>
        <v>-5.9171597633136397E-3</v>
      </c>
      <c r="AG482" s="2">
        <f>(Table2[[#This Row],[Close Price]]/Table2[[#This Row],[Current Month Low]])-1</f>
        <v>-3.8801820020222477E-2</v>
      </c>
      <c r="AH482" s="2">
        <f>(Table2[[#This Row],[Current Month High]]/Table2[[#This Row],[Close Price]])-1</f>
        <v>-0.14503616042077572</v>
      </c>
      <c r="AI482">
        <v>8.06048652202497</v>
      </c>
      <c r="AJ482">
        <v>52.039184326269499</v>
      </c>
      <c r="AK482" t="str">
        <f>IF(AND(Table2[[#This Row],[20D EMA]]&gt;Table2[[#This Row],[50D EMA]],Table2[[#This Row],[50D EMA]]&gt;Table2[[#This Row],[200D EMA]]),"Uptrend","Downtrend/NoTrend")</f>
        <v>Uptrend</v>
      </c>
      <c r="AL482">
        <v>-0.02</v>
      </c>
      <c r="AM482" t="s">
        <v>10438</v>
      </c>
      <c r="AN482">
        <v>7.75</v>
      </c>
      <c r="AO482" t="s">
        <v>10439</v>
      </c>
      <c r="AP482">
        <v>-6.1928489489427002E-2</v>
      </c>
      <c r="AQ482">
        <f>(Table2[[#This Row],[Sharpe Ratio]]-AVERAGE(Table2[Sharpe Ratio]))/_xlfn.STDEV.P(Table2[Sharpe Ratio])</f>
        <v>-1.4631622998446223</v>
      </c>
      <c r="AR4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-0.71439256966660658</v>
      </c>
      <c r="AS482">
        <f>_xlfn.RANK.AVG(Table2[[#This Row],[1Y Return vs Nifty Z-Score]],Table2[1Y Return vs Nifty Z-Score])</f>
        <v>459</v>
      </c>
      <c r="AT482">
        <f>_xlfn.RANK.AVG(Table2[[#This Row],[6M Return vs Nifty Z-Score]],Table2[6M Return vs Nifty Z-Score])</f>
        <v>216</v>
      </c>
      <c r="AU482">
        <f>_xlfn.RANK.AVG(Table2[[#This Row],[Sharpe Ratio Z-Score]],Table2[Sharpe Ratio Z-Score])</f>
        <v>682</v>
      </c>
      <c r="AV482">
        <f>(Table2[[#This Row],[Rank 1Y]]+Table2[[#This Row],[Rank 6M]]+Table2[[#This Row],[Rank Sharpe]])/3</f>
        <v>452.33333333333331</v>
      </c>
    </row>
    <row r="483" spans="1:48" x14ac:dyDescent="0.3">
      <c r="A483" t="s">
        <v>801</v>
      </c>
      <c r="B483" t="s">
        <v>802</v>
      </c>
      <c r="C483" t="s">
        <v>10399</v>
      </c>
      <c r="D483" t="s">
        <v>266</v>
      </c>
      <c r="E483">
        <v>20975.667400499999</v>
      </c>
      <c r="F483">
        <v>422.35</v>
      </c>
      <c r="G483">
        <v>-3.3320633908150099</v>
      </c>
      <c r="H483">
        <f>(Table2[[#This Row],[1Y Return vs Nifty]]-AVERAGE(Table2[1Y Return vs Nifty]))/_xlfn.STDEV.P(Table2[1Y Return vs Nifty])</f>
        <v>-0.45245891783261444</v>
      </c>
      <c r="I483">
        <v>1.2665879880420201</v>
      </c>
      <c r="J483">
        <f>(Table2[[#This Row],[1M Return vs Nifty]]-AVERAGE(Table2[1M Return vs Nifty]))/_xlfn.STDEV.P(Table2[1M Return vs Nifty])</f>
        <v>0.42784038735992985</v>
      </c>
      <c r="K483">
        <v>-20.7851448090335</v>
      </c>
      <c r="L483">
        <f>(Table2[[#This Row],[6M Return vs Nifty]]-AVERAGE(Table2[6M Return vs Nifty]))/_xlfn.STDEV.P(Table2[6M Return vs Nifty])</f>
        <v>-1.0261212448124359</v>
      </c>
      <c r="M483">
        <v>-1.73453788155321</v>
      </c>
      <c r="N483">
        <f>(Table2[[#This Row],[1W Return vs Nifty]]-AVERAGE(Table2[1W Return vs Nifty]))/_xlfn.STDEV.P(Table2[1W Return vs Nifty])</f>
        <v>0.23144850011485393</v>
      </c>
      <c r="O483">
        <v>410.47</v>
      </c>
      <c r="P483">
        <v>394.14040567113801</v>
      </c>
      <c r="Q483">
        <v>378.75174689975199</v>
      </c>
      <c r="R483">
        <v>65.920456078362506</v>
      </c>
      <c r="S483" s="2">
        <f>(Table2[[#This Row],[Close Price]]-Table2[[#This Row],[20D EMA]])/Table2[[#This Row],[20D EMA]]</f>
        <v>2.8942431846419946E-2</v>
      </c>
      <c r="T483" s="2">
        <f>(Table2[[#This Row],[Close Price]]-Table2[[#This Row],[50D EMA]])/Table2[[#This Row],[50D EMA]]</f>
        <v>7.1572449621923481E-2</v>
      </c>
      <c r="U483" s="2">
        <f>(Table2[[#This Row],[Close Price]]-Table2[[#This Row],[200D EMA]])/Table2[[#This Row],[200D EMA]]</f>
        <v>0.115110368353727</v>
      </c>
      <c r="V483">
        <v>0.50409438546013696</v>
      </c>
      <c r="W483">
        <v>421</v>
      </c>
      <c r="X483">
        <v>431.85</v>
      </c>
      <c r="Y483">
        <v>421</v>
      </c>
      <c r="Z483">
        <v>431.85</v>
      </c>
      <c r="AA483">
        <v>398.75</v>
      </c>
      <c r="AB483">
        <v>439</v>
      </c>
      <c r="AC483" s="2">
        <f>(Table2[[#This Row],[Close Price]]/Table2[[#This Row],[Day Low]])-1</f>
        <v>3.2066508313539632E-3</v>
      </c>
      <c r="AD483" s="2">
        <f>(Table2[[#This Row],[Day High]]/Table2[[#This Row],[Close Price]])-1</f>
        <v>2.249319284953244E-2</v>
      </c>
      <c r="AE483" s="2">
        <f>(Table2[[#This Row],[Close Price]]/Table2[[#This Row],[Current Week Low]])-1</f>
        <v>3.2066508313539632E-3</v>
      </c>
      <c r="AF483" s="2">
        <f>(Table2[[#This Row],[Current Week High]]/Table2[[#This Row],[Close Price]])-1</f>
        <v>2.249319284953244E-2</v>
      </c>
      <c r="AG483" s="2">
        <f>(Table2[[#This Row],[Close Price]]/Table2[[#This Row],[Current Month Low]])-1</f>
        <v>5.9184952978056593E-2</v>
      </c>
      <c r="AH483" s="2">
        <f>(Table2[[#This Row],[Current Month High]]/Table2[[#This Row],[Close Price]])-1</f>
        <v>3.9422280099443485E-2</v>
      </c>
      <c r="AI483">
        <v>32.117911684621703</v>
      </c>
      <c r="AJ483">
        <v>35.7602057216329</v>
      </c>
      <c r="AK483" t="str">
        <f>IF(AND(Table2[[#This Row],[20D EMA]]&gt;Table2[[#This Row],[50D EMA]],Table2[[#This Row],[50D EMA]]&gt;Table2[[#This Row],[200D EMA]]),"Uptrend","Downtrend/NoTrend")</f>
        <v>Uptrend</v>
      </c>
      <c r="AL483">
        <v>7.0000000000000007E-2</v>
      </c>
      <c r="AM483" t="s">
        <v>10439</v>
      </c>
      <c r="AN483">
        <v>4.03</v>
      </c>
      <c r="AO483" t="s">
        <v>10439</v>
      </c>
      <c r="AP483">
        <v>0.10322551535645801</v>
      </c>
      <c r="AQ483">
        <f>(Table2[[#This Row],[Sharpe Ratio]]-AVERAGE(Table2[Sharpe Ratio]))/_xlfn.STDEV.P(Table2[Sharpe Ratio])</f>
        <v>0.4486272040721328</v>
      </c>
      <c r="AR4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-0.37066407109813382</v>
      </c>
      <c r="AS483">
        <f>_xlfn.RANK.AVG(Table2[[#This Row],[1Y Return vs Nifty Z-Score]],Table2[1Y Return vs Nifty Z-Score])</f>
        <v>460</v>
      </c>
      <c r="AT483">
        <f>_xlfn.RANK.AVG(Table2[[#This Row],[6M Return vs Nifty Z-Score]],Table2[6M Return vs Nifty Z-Score])</f>
        <v>668</v>
      </c>
      <c r="AU483">
        <f>_xlfn.RANK.AVG(Table2[[#This Row],[Sharpe Ratio Z-Score]],Table2[Sharpe Ratio Z-Score])</f>
        <v>231</v>
      </c>
      <c r="AV483">
        <f>(Table2[[#This Row],[Rank 1Y]]+Table2[[#This Row],[Rank 6M]]+Table2[[#This Row],[Rank Sharpe]])/3</f>
        <v>453</v>
      </c>
    </row>
    <row r="484" spans="1:48" x14ac:dyDescent="0.3">
      <c r="A484" t="s">
        <v>402</v>
      </c>
      <c r="B484" t="s">
        <v>403</v>
      </c>
      <c r="C484" t="s">
        <v>10401</v>
      </c>
      <c r="D484" t="s">
        <v>404</v>
      </c>
      <c r="E484">
        <v>59501.097910099998</v>
      </c>
      <c r="F484">
        <v>3129.45</v>
      </c>
      <c r="G484">
        <v>-9.7106097086929495</v>
      </c>
      <c r="H484">
        <f>(Table2[[#This Row],[1Y Return vs Nifty]]-AVERAGE(Table2[1Y Return vs Nifty]))/_xlfn.STDEV.P(Table2[1Y Return vs Nifty])</f>
        <v>-0.55672527212793999</v>
      </c>
      <c r="I484">
        <v>1.97133192613272</v>
      </c>
      <c r="J484">
        <f>(Table2[[#This Row],[1M Return vs Nifty]]-AVERAGE(Table2[1M Return vs Nifty]))/_xlfn.STDEV.P(Table2[1M Return vs Nifty])</f>
        <v>0.49590243240769938</v>
      </c>
      <c r="K484">
        <v>20.691685332007701</v>
      </c>
      <c r="L484">
        <f>(Table2[[#This Row],[6M Return vs Nifty]]-AVERAGE(Table2[6M Return vs Nifty]))/_xlfn.STDEV.P(Table2[6M Return vs Nifty])</f>
        <v>0.22460343536445068</v>
      </c>
      <c r="M484">
        <v>-3.1879416793328801</v>
      </c>
      <c r="N484">
        <f>(Table2[[#This Row],[1W Return vs Nifty]]-AVERAGE(Table2[1W Return vs Nifty]))/_xlfn.STDEV.P(Table2[1W Return vs Nifty])</f>
        <v>-4.6634469299250664E-2</v>
      </c>
      <c r="O484">
        <v>3030.17</v>
      </c>
      <c r="P484">
        <v>3015.2087316055099</v>
      </c>
      <c r="Q484">
        <v>2795.0547249450201</v>
      </c>
      <c r="R484">
        <v>61.0250443167551</v>
      </c>
      <c r="S484" s="2">
        <f>(Table2[[#This Row],[Close Price]]-Table2[[#This Row],[20D EMA]])/Table2[[#This Row],[20D EMA]]</f>
        <v>3.2763838332502709E-2</v>
      </c>
      <c r="T484" s="2">
        <f>(Table2[[#This Row],[Close Price]]-Table2[[#This Row],[50D EMA]])/Table2[[#This Row],[50D EMA]]</f>
        <v>3.7888344908599346E-2</v>
      </c>
      <c r="U484" s="2">
        <f>(Table2[[#This Row],[Close Price]]-Table2[[#This Row],[200D EMA]])/Table2[[#This Row],[200D EMA]]</f>
        <v>0.11963818528152698</v>
      </c>
      <c r="V484">
        <v>0.59777391904007504</v>
      </c>
      <c r="W484">
        <v>3068.55</v>
      </c>
      <c r="X484">
        <v>3155.8</v>
      </c>
      <c r="Y484">
        <v>3068.55</v>
      </c>
      <c r="Z484">
        <v>3155.8</v>
      </c>
      <c r="AA484">
        <v>2834.85</v>
      </c>
      <c r="AB484">
        <v>3155.8</v>
      </c>
      <c r="AC484" s="2">
        <f>(Table2[[#This Row],[Close Price]]/Table2[[#This Row],[Day Low]])-1</f>
        <v>1.9846507308011851E-2</v>
      </c>
      <c r="AD484" s="2">
        <f>(Table2[[#This Row],[Day High]]/Table2[[#This Row],[Close Price]])-1</f>
        <v>8.4200099058941991E-3</v>
      </c>
      <c r="AE484" s="2">
        <f>(Table2[[#This Row],[Close Price]]/Table2[[#This Row],[Current Week Low]])-1</f>
        <v>1.9846507308011851E-2</v>
      </c>
      <c r="AF484" s="2">
        <f>(Table2[[#This Row],[Current Week High]]/Table2[[#This Row],[Close Price]])-1</f>
        <v>8.4200099058941991E-3</v>
      </c>
      <c r="AG484" s="2">
        <f>(Table2[[#This Row],[Close Price]]/Table2[[#This Row],[Current Month Low]])-1</f>
        <v>0.10392084237261234</v>
      </c>
      <c r="AH484" s="2">
        <f>(Table2[[#This Row],[Current Month High]]/Table2[[#This Row],[Close Price]])-1</f>
        <v>8.4200099058941991E-3</v>
      </c>
      <c r="AI484">
        <v>7.8464266883957201</v>
      </c>
      <c r="AJ484">
        <v>42.649740176861997</v>
      </c>
      <c r="AK484" t="str">
        <f>IF(AND(Table2[[#This Row],[20D EMA]]&gt;Table2[[#This Row],[50D EMA]],Table2[[#This Row],[50D EMA]]&gt;Table2[[#This Row],[200D EMA]]),"Uptrend","Downtrend/NoTrend")</f>
        <v>Uptrend</v>
      </c>
      <c r="AL484">
        <v>-0.06</v>
      </c>
      <c r="AM484" t="s">
        <v>10438</v>
      </c>
      <c r="AN484">
        <v>5.81</v>
      </c>
      <c r="AO484" t="s">
        <v>10439</v>
      </c>
      <c r="AP484">
        <v>-1.3088913020208001E-2</v>
      </c>
      <c r="AQ484">
        <f>(Table2[[#This Row],[Sharpe Ratio]]-AVERAGE(Table2[Sharpe Ratio]))/_xlfn.STDEV.P(Table2[Sharpe Ratio])</f>
        <v>-0.89780519720140972</v>
      </c>
      <c r="AR4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-0.78065907085645025</v>
      </c>
      <c r="AS484">
        <f>_xlfn.RANK.AVG(Table2[[#This Row],[1Y Return vs Nifty Z-Score]],Table2[1Y Return vs Nifty Z-Score])</f>
        <v>505</v>
      </c>
      <c r="AT484">
        <f>_xlfn.RANK.AVG(Table2[[#This Row],[6M Return vs Nifty Z-Score]],Table2[6M Return vs Nifty Z-Score])</f>
        <v>248</v>
      </c>
      <c r="AU484">
        <f>_xlfn.RANK.AVG(Table2[[#This Row],[Sharpe Ratio Z-Score]],Table2[Sharpe Ratio Z-Score])</f>
        <v>611</v>
      </c>
      <c r="AV484">
        <f>(Table2[[#This Row],[Rank 1Y]]+Table2[[#This Row],[Rank 6M]]+Table2[[#This Row],[Rank Sharpe]])/3</f>
        <v>454.66666666666669</v>
      </c>
    </row>
    <row r="485" spans="1:48" x14ac:dyDescent="0.3">
      <c r="A485" t="s">
        <v>412</v>
      </c>
      <c r="B485" t="s">
        <v>413</v>
      </c>
      <c r="C485" t="s">
        <v>10395</v>
      </c>
      <c r="D485" t="s">
        <v>37</v>
      </c>
      <c r="E485">
        <v>57304.907537567997</v>
      </c>
      <c r="F485">
        <v>50.26</v>
      </c>
      <c r="G485">
        <v>-13.3049011002553</v>
      </c>
      <c r="H485">
        <f>(Table2[[#This Row],[1Y Return vs Nifty]]-AVERAGE(Table2[1Y Return vs Nifty]))/_xlfn.STDEV.P(Table2[1Y Return vs Nifty])</f>
        <v>-0.61547904469566161</v>
      </c>
      <c r="I485">
        <v>-13.5293727536316</v>
      </c>
      <c r="J485">
        <f>(Table2[[#This Row],[1M Return vs Nifty]]-AVERAGE(Table2[1M Return vs Nifty]))/_xlfn.STDEV.P(Table2[1M Return vs Nifty])</f>
        <v>-1.0011088977564662</v>
      </c>
      <c r="K485">
        <v>-17.765140492892499</v>
      </c>
      <c r="L485">
        <f>(Table2[[#This Row],[6M Return vs Nifty]]-AVERAGE(Table2[6M Return vs Nifty]))/_xlfn.STDEV.P(Table2[6M Return vs Nifty])</f>
        <v>-0.93505367962980268</v>
      </c>
      <c r="M485">
        <v>-6.5571332008969501</v>
      </c>
      <c r="N485">
        <f>(Table2[[#This Row],[1W Return vs Nifty]]-AVERAGE(Table2[1W Return vs Nifty]))/_xlfn.STDEV.P(Table2[1W Return vs Nifty])</f>
        <v>-0.69126934934611994</v>
      </c>
      <c r="O485">
        <v>49.63</v>
      </c>
      <c r="P485">
        <v>51.3316488928672</v>
      </c>
      <c r="Q485">
        <v>49.741350013673802</v>
      </c>
      <c r="R485">
        <v>33.588223644498498</v>
      </c>
      <c r="S485" s="2">
        <f>(Table2[[#This Row],[Close Price]]-Table2[[#This Row],[20D EMA]])/Table2[[#This Row],[20D EMA]]</f>
        <v>1.2693935119887072E-2</v>
      </c>
      <c r="T485" s="2">
        <f>(Table2[[#This Row],[Close Price]]-Table2[[#This Row],[50D EMA]])/Table2[[#This Row],[50D EMA]]</f>
        <v>-2.0876962185723071E-2</v>
      </c>
      <c r="U485" s="2">
        <f>(Table2[[#This Row],[Close Price]]-Table2[[#This Row],[200D EMA]])/Table2[[#This Row],[200D EMA]]</f>
        <v>1.0426938275370891E-2</v>
      </c>
      <c r="V485">
        <v>0.515750148930883</v>
      </c>
      <c r="W485">
        <v>48</v>
      </c>
      <c r="X485">
        <v>50.64</v>
      </c>
      <c r="Y485">
        <v>48</v>
      </c>
      <c r="Z485">
        <v>50.64</v>
      </c>
      <c r="AA485">
        <v>47.01</v>
      </c>
      <c r="AB485">
        <v>51.39</v>
      </c>
      <c r="AC485" s="2">
        <f>(Table2[[#This Row],[Close Price]]/Table2[[#This Row],[Day Low]])-1</f>
        <v>4.7083333333333366E-2</v>
      </c>
      <c r="AD485" s="2">
        <f>(Table2[[#This Row],[Day High]]/Table2[[#This Row],[Close Price]])-1</f>
        <v>7.5606844409072949E-3</v>
      </c>
      <c r="AE485" s="2">
        <f>(Table2[[#This Row],[Close Price]]/Table2[[#This Row],[Current Week Low]])-1</f>
        <v>4.7083333333333366E-2</v>
      </c>
      <c r="AF485" s="2">
        <f>(Table2[[#This Row],[Current Week High]]/Table2[[#This Row],[Close Price]])-1</f>
        <v>7.5606844409072949E-3</v>
      </c>
      <c r="AG485" s="2">
        <f>(Table2[[#This Row],[Close Price]]/Table2[[#This Row],[Current Month Low]])-1</f>
        <v>6.9134226760263706E-2</v>
      </c>
      <c r="AH485" s="2">
        <f>(Table2[[#This Row],[Current Month High]]/Table2[[#This Row],[Close Price]])-1</f>
        <v>2.2483087942698043E-2</v>
      </c>
      <c r="AI485">
        <v>40.569040986868302</v>
      </c>
      <c r="AJ485">
        <v>44.633093525179802</v>
      </c>
      <c r="AK485" t="str">
        <f>IF(AND(Table2[[#This Row],[20D EMA]]&gt;Table2[[#This Row],[50D EMA]],Table2[[#This Row],[50D EMA]]&gt;Table2[[#This Row],[200D EMA]]),"Uptrend","Downtrend/NoTrend")</f>
        <v>Downtrend/NoTrend</v>
      </c>
      <c r="AL485">
        <v>-0.08</v>
      </c>
      <c r="AM485" t="s">
        <v>10438</v>
      </c>
      <c r="AN485">
        <v>0.82</v>
      </c>
      <c r="AO485" t="s">
        <v>10439</v>
      </c>
      <c r="AP485">
        <v>0.117064610221326</v>
      </c>
      <c r="AQ485">
        <f>(Table2[[#This Row],[Sharpe Ratio]]-AVERAGE(Table2[Sharpe Ratio]))/_xlfn.STDEV.P(Table2[Sharpe Ratio])</f>
        <v>0.60882577952328154</v>
      </c>
      <c r="AR4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5">
        <f>_xlfn.RANK.AVG(Table2[[#This Row],[1Y Return vs Nifty Z-Score]],Table2[1Y Return vs Nifty Z-Score])</f>
        <v>534</v>
      </c>
      <c r="AT485">
        <f>_xlfn.RANK.AVG(Table2[[#This Row],[6M Return vs Nifty Z-Score]],Table2[6M Return vs Nifty Z-Score])</f>
        <v>644</v>
      </c>
      <c r="AU485">
        <f>_xlfn.RANK.AVG(Table2[[#This Row],[Sharpe Ratio Z-Score]],Table2[Sharpe Ratio Z-Score])</f>
        <v>197</v>
      </c>
      <c r="AV485">
        <f>(Table2[[#This Row],[Rank 1Y]]+Table2[[#This Row],[Rank 6M]]+Table2[[#This Row],[Rank Sharpe]])/3</f>
        <v>458.33333333333331</v>
      </c>
    </row>
    <row r="486" spans="1:48" x14ac:dyDescent="0.3">
      <c r="A486" t="s">
        <v>743</v>
      </c>
      <c r="B486" t="s">
        <v>744</v>
      </c>
      <c r="C486" t="s">
        <v>10395</v>
      </c>
      <c r="D486" t="s">
        <v>533</v>
      </c>
      <c r="E486">
        <v>23352.153260039999</v>
      </c>
      <c r="F486">
        <v>2616.5500000000002</v>
      </c>
      <c r="G486">
        <v>8.4775217893591908</v>
      </c>
      <c r="H486">
        <f>(Table2[[#This Row],[1Y Return vs Nifty]]-AVERAGE(Table2[1Y Return vs Nifty]))/_xlfn.STDEV.P(Table2[1Y Return vs Nifty])</f>
        <v>-0.25941455770534949</v>
      </c>
      <c r="I486">
        <v>-5.9690366363641196</v>
      </c>
      <c r="J486">
        <f>(Table2[[#This Row],[1M Return vs Nifty]]-AVERAGE(Table2[1M Return vs Nifty]))/_xlfn.STDEV.P(Table2[1M Return vs Nifty])</f>
        <v>-0.27095442663916613</v>
      </c>
      <c r="K486">
        <v>-21.264285392375299</v>
      </c>
      <c r="L486">
        <f>(Table2[[#This Row],[6M Return vs Nifty]]-AVERAGE(Table2[6M Return vs Nifty]))/_xlfn.STDEV.P(Table2[6M Return vs Nifty])</f>
        <v>-1.0405696236018014</v>
      </c>
      <c r="M486">
        <v>2.7710576534493101</v>
      </c>
      <c r="N486">
        <f>(Table2[[#This Row],[1W Return vs Nifty]]-AVERAGE(Table2[1W Return vs Nifty]))/_xlfn.STDEV.P(Table2[1W Return vs Nifty])</f>
        <v>1.0935140783571167</v>
      </c>
      <c r="O486">
        <v>2512.21</v>
      </c>
      <c r="P486">
        <v>2456.7835810131</v>
      </c>
      <c r="Q486">
        <v>2503.5065354396602</v>
      </c>
      <c r="R486">
        <v>59.414987218829197</v>
      </c>
      <c r="S486" s="2">
        <f>(Table2[[#This Row],[Close Price]]-Table2[[#This Row],[20D EMA]])/Table2[[#This Row],[20D EMA]]</f>
        <v>4.1533152085215866E-2</v>
      </c>
      <c r="T486" s="2">
        <f>(Table2[[#This Row],[Close Price]]-Table2[[#This Row],[50D EMA]])/Table2[[#This Row],[50D EMA]]</f>
        <v>6.5030725629083491E-2</v>
      </c>
      <c r="U486" s="2">
        <f>(Table2[[#This Row],[Close Price]]-Table2[[#This Row],[200D EMA]])/Table2[[#This Row],[200D EMA]]</f>
        <v>4.5154052110548043E-2</v>
      </c>
      <c r="V486">
        <v>0.78950408054958099</v>
      </c>
      <c r="W486">
        <v>2581.3000000000002</v>
      </c>
      <c r="X486">
        <v>2647.65</v>
      </c>
      <c r="Y486">
        <v>2581.3000000000002</v>
      </c>
      <c r="Z486">
        <v>2647.65</v>
      </c>
      <c r="AA486">
        <v>2315.15</v>
      </c>
      <c r="AB486">
        <v>2694</v>
      </c>
      <c r="AC486" s="2">
        <f>(Table2[[#This Row],[Close Price]]/Table2[[#This Row],[Day Low]])-1</f>
        <v>1.3655909812885003E-2</v>
      </c>
      <c r="AD486" s="2">
        <f>(Table2[[#This Row],[Day High]]/Table2[[#This Row],[Close Price]])-1</f>
        <v>1.1885880262177295E-2</v>
      </c>
      <c r="AE486" s="2">
        <f>(Table2[[#This Row],[Close Price]]/Table2[[#This Row],[Current Week Low]])-1</f>
        <v>1.3655909812885003E-2</v>
      </c>
      <c r="AF486" s="2">
        <f>(Table2[[#This Row],[Current Week High]]/Table2[[#This Row],[Close Price]])-1</f>
        <v>1.1885880262177295E-2</v>
      </c>
      <c r="AG486" s="2">
        <f>(Table2[[#This Row],[Close Price]]/Table2[[#This Row],[Current Month Low]])-1</f>
        <v>0.13018594907457404</v>
      </c>
      <c r="AH486" s="2">
        <f>(Table2[[#This Row],[Current Month High]]/Table2[[#This Row],[Close Price]])-1</f>
        <v>2.9600045861917446E-2</v>
      </c>
      <c r="AI486">
        <v>48.898358525539301</v>
      </c>
      <c r="AJ486">
        <v>43.447273923412197</v>
      </c>
      <c r="AK486" t="str">
        <f>IF(AND(Table2[[#This Row],[20D EMA]]&gt;Table2[[#This Row],[50D EMA]],Table2[[#This Row],[50D EMA]]&gt;Table2[[#This Row],[200D EMA]]),"Uptrend","Downtrend/NoTrend")</f>
        <v>Downtrend/NoTrend</v>
      </c>
      <c r="AL486">
        <v>7.0000000000000007E-2</v>
      </c>
      <c r="AM486" t="s">
        <v>10439</v>
      </c>
      <c r="AN486">
        <v>4.3899999999999997</v>
      </c>
      <c r="AO486" t="s">
        <v>10439</v>
      </c>
      <c r="AP486">
        <v>7.4284204091139006E-2</v>
      </c>
      <c r="AQ486">
        <f>(Table2[[#This Row],[Sharpe Ratio]]-AVERAGE(Table2[Sharpe Ratio]))/_xlfn.STDEV.P(Table2[Sharpe Ratio])</f>
        <v>0.1136084126219586</v>
      </c>
      <c r="AR4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6">
        <f>_xlfn.RANK.AVG(Table2[[#This Row],[1Y Return vs Nifty Z-Score]],Table2[1Y Return vs Nifty Z-Score])</f>
        <v>379</v>
      </c>
      <c r="AT486">
        <f>_xlfn.RANK.AVG(Table2[[#This Row],[6M Return vs Nifty Z-Score]],Table2[6M Return vs Nifty Z-Score])</f>
        <v>673</v>
      </c>
      <c r="AU486">
        <f>_xlfn.RANK.AVG(Table2[[#This Row],[Sharpe Ratio Z-Score]],Table2[Sharpe Ratio Z-Score])</f>
        <v>324</v>
      </c>
      <c r="AV486">
        <f>(Table2[[#This Row],[Rank 1Y]]+Table2[[#This Row],[Rank 6M]]+Table2[[#This Row],[Rank Sharpe]])/3</f>
        <v>458.66666666666669</v>
      </c>
    </row>
    <row r="487" spans="1:48" x14ac:dyDescent="0.3">
      <c r="A487" t="s">
        <v>1475</v>
      </c>
      <c r="B487" t="s">
        <v>1476</v>
      </c>
      <c r="C487" t="s">
        <v>605</v>
      </c>
      <c r="D487" t="s">
        <v>605</v>
      </c>
      <c r="E487">
        <v>7244.802052</v>
      </c>
      <c r="F487">
        <v>354.1</v>
      </c>
      <c r="G487">
        <v>-32.8352274707714</v>
      </c>
      <c r="H487">
        <f>(Table2[[#This Row],[1Y Return vs Nifty]]-AVERAGE(Table2[1Y Return vs Nifty]))/_xlfn.STDEV.P(Table2[1Y Return vs Nifty])</f>
        <v>-0.93472983121798014</v>
      </c>
      <c r="I487">
        <v>-6.0217019074096498</v>
      </c>
      <c r="J487">
        <f>(Table2[[#This Row],[1M Return vs Nifty]]-AVERAGE(Table2[1M Return vs Nifty]))/_xlfn.STDEV.P(Table2[1M Return vs Nifty])</f>
        <v>-0.27604067975411317</v>
      </c>
      <c r="K487">
        <v>-9.80839934791552</v>
      </c>
      <c r="L487">
        <f>(Table2[[#This Row],[6M Return vs Nifty]]-AVERAGE(Table2[6M Return vs Nifty]))/_xlfn.STDEV.P(Table2[6M Return vs Nifty])</f>
        <v>-0.69511990238691646</v>
      </c>
      <c r="M487">
        <v>-2.51865451525972</v>
      </c>
      <c r="N487">
        <f>(Table2[[#This Row],[1W Return vs Nifty]]-AVERAGE(Table2[1W Return vs Nifty]))/_xlfn.STDEV.P(Table2[1W Return vs Nifty])</f>
        <v>8.1421726962611587E-2</v>
      </c>
      <c r="O487">
        <v>360.29</v>
      </c>
      <c r="P487">
        <v>360.67993095954398</v>
      </c>
      <c r="Q487">
        <v>350.00087332323301</v>
      </c>
      <c r="R487">
        <v>52.335240006476603</v>
      </c>
      <c r="S487" s="2">
        <f>(Table2[[#This Row],[Close Price]]-Table2[[#This Row],[20D EMA]])/Table2[[#This Row],[20D EMA]]</f>
        <v>-1.7180604513031161E-2</v>
      </c>
      <c r="T487" s="2">
        <f>(Table2[[#This Row],[Close Price]]-Table2[[#This Row],[50D EMA]])/Table2[[#This Row],[50D EMA]]</f>
        <v>-1.8243130251352973E-2</v>
      </c>
      <c r="U487" s="2">
        <f>(Table2[[#This Row],[Close Price]]-Table2[[#This Row],[200D EMA]])/Table2[[#This Row],[200D EMA]]</f>
        <v>1.1711761281753677E-2</v>
      </c>
      <c r="V487">
        <v>1.21970178680469</v>
      </c>
      <c r="W487">
        <v>352</v>
      </c>
      <c r="X487">
        <v>363.15</v>
      </c>
      <c r="Y487">
        <v>352</v>
      </c>
      <c r="Z487">
        <v>363.15</v>
      </c>
      <c r="AA487">
        <v>344</v>
      </c>
      <c r="AB487">
        <v>397.6</v>
      </c>
      <c r="AC487" s="2">
        <f>(Table2[[#This Row],[Close Price]]/Table2[[#This Row],[Day Low]])-1</f>
        <v>5.9659090909092161E-3</v>
      </c>
      <c r="AD487" s="2">
        <f>(Table2[[#This Row],[Day High]]/Table2[[#This Row],[Close Price]])-1</f>
        <v>2.5557752047444149E-2</v>
      </c>
      <c r="AE487" s="2">
        <f>(Table2[[#This Row],[Close Price]]/Table2[[#This Row],[Current Week Low]])-1</f>
        <v>5.9659090909092161E-3</v>
      </c>
      <c r="AF487" s="2">
        <f>(Table2[[#This Row],[Current Week High]]/Table2[[#This Row],[Close Price]])-1</f>
        <v>2.5557752047444149E-2</v>
      </c>
      <c r="AG487" s="2">
        <f>(Table2[[#This Row],[Close Price]]/Table2[[#This Row],[Current Month Low]])-1</f>
        <v>2.93604651162791E-2</v>
      </c>
      <c r="AH487" s="2">
        <f>(Table2[[#This Row],[Current Month High]]/Table2[[#This Row],[Close Price]])-1</f>
        <v>0.12284665348771528</v>
      </c>
      <c r="AI487">
        <v>23.397345382660198</v>
      </c>
      <c r="AJ487">
        <v>32.250233426704</v>
      </c>
      <c r="AK487" t="str">
        <f>IF(AND(Table2[[#This Row],[20D EMA]]&gt;Table2[[#This Row],[50D EMA]],Table2[[#This Row],[50D EMA]]&gt;Table2[[#This Row],[200D EMA]]),"Uptrend","Downtrend/NoTrend")</f>
        <v>Downtrend/NoTrend</v>
      </c>
      <c r="AL487">
        <v>-0.12</v>
      </c>
      <c r="AM487" t="s">
        <v>10438</v>
      </c>
      <c r="AN487">
        <v>-5.03</v>
      </c>
      <c r="AO487" t="s">
        <v>10438</v>
      </c>
      <c r="AP487">
        <v>0.128820181583468</v>
      </c>
      <c r="AQ487">
        <f>(Table2[[#This Row],[Sharpe Ratio]]-AVERAGE(Table2[Sharpe Ratio]))/_xlfn.STDEV.P(Table2[Sharpe Ratio])</f>
        <v>0.74490590645486554</v>
      </c>
      <c r="AR4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7">
        <f>_xlfn.RANK.AVG(Table2[[#This Row],[1Y Return vs Nifty Z-Score]],Table2[1Y Return vs Nifty Z-Score])</f>
        <v>654</v>
      </c>
      <c r="AT487">
        <f>_xlfn.RANK.AVG(Table2[[#This Row],[6M Return vs Nifty Z-Score]],Table2[6M Return vs Nifty Z-Score])</f>
        <v>562</v>
      </c>
      <c r="AU487">
        <f>_xlfn.RANK.AVG(Table2[[#This Row],[Sharpe Ratio Z-Score]],Table2[Sharpe Ratio Z-Score])</f>
        <v>160</v>
      </c>
      <c r="AV487">
        <f>(Table2[[#This Row],[Rank 1Y]]+Table2[[#This Row],[Rank 6M]]+Table2[[#This Row],[Rank Sharpe]])/3</f>
        <v>458.66666666666669</v>
      </c>
    </row>
    <row r="488" spans="1:48" x14ac:dyDescent="0.3">
      <c r="A488" t="s">
        <v>1939</v>
      </c>
      <c r="B488" t="s">
        <v>1940</v>
      </c>
      <c r="C488" t="s">
        <v>10394</v>
      </c>
      <c r="D488" t="s">
        <v>21</v>
      </c>
      <c r="E488">
        <v>3706.0003950999999</v>
      </c>
      <c r="F488">
        <v>628.29999999999995</v>
      </c>
      <c r="G488">
        <v>-23.365427004560502</v>
      </c>
      <c r="H488">
        <f>(Table2[[#This Row],[1Y Return vs Nifty]]-AVERAGE(Table2[1Y Return vs Nifty]))/_xlfn.STDEV.P(Table2[1Y Return vs Nifty])</f>
        <v>-0.77993255903254055</v>
      </c>
      <c r="I488">
        <v>6.95498121651495</v>
      </c>
      <c r="J488">
        <f>(Table2[[#This Row],[1M Return vs Nifty]]-AVERAGE(Table2[1M Return vs Nifty]))/_xlfn.STDEV.P(Table2[1M Return vs Nifty])</f>
        <v>0.97720825736199002</v>
      </c>
      <c r="K488">
        <v>-0.27762597998586303</v>
      </c>
      <c r="L488">
        <f>(Table2[[#This Row],[6M Return vs Nifty]]-AVERAGE(Table2[6M Return vs Nifty]))/_xlfn.STDEV.P(Table2[6M Return vs Nifty])</f>
        <v>-0.40772153004488376</v>
      </c>
      <c r="M488">
        <v>-3.9326705059340901</v>
      </c>
      <c r="N488">
        <f>(Table2[[#This Row],[1W Return vs Nifty]]-AVERAGE(Table2[1W Return vs Nifty]))/_xlfn.STDEV.P(Table2[1W Return vs Nifty])</f>
        <v>-0.18912508603351438</v>
      </c>
      <c r="O488">
        <v>631.26</v>
      </c>
      <c r="P488">
        <v>624.13934633316399</v>
      </c>
      <c r="Q488">
        <v>603.449378035005</v>
      </c>
      <c r="R488">
        <v>43.671998494778599</v>
      </c>
      <c r="S488" s="2">
        <f>(Table2[[#This Row],[Close Price]]-Table2[[#This Row],[20D EMA]])/Table2[[#This Row],[20D EMA]]</f>
        <v>-4.6890346291544472E-3</v>
      </c>
      <c r="T488" s="2">
        <f>(Table2[[#This Row],[Close Price]]-Table2[[#This Row],[50D EMA]])/Table2[[#This Row],[50D EMA]]</f>
        <v>6.6662255653003218E-3</v>
      </c>
      <c r="U488" s="2">
        <f>(Table2[[#This Row],[Close Price]]-Table2[[#This Row],[200D EMA]])/Table2[[#This Row],[200D EMA]]</f>
        <v>4.118095546956288E-2</v>
      </c>
      <c r="V488">
        <v>0.36512850507382</v>
      </c>
      <c r="W488">
        <v>630</v>
      </c>
      <c r="X488">
        <v>624</v>
      </c>
      <c r="Y488">
        <v>634.1</v>
      </c>
      <c r="Z488">
        <v>624</v>
      </c>
      <c r="AA488">
        <v>634.1</v>
      </c>
      <c r="AB488">
        <v>615.1</v>
      </c>
      <c r="AC488" s="2">
        <f>(Table2[[#This Row],[Close Price]]/Table2[[#This Row],[Day Low]])-1</f>
        <v>-2.6984126984127554E-3</v>
      </c>
      <c r="AD488" s="2">
        <f>(Table2[[#This Row],[Day High]]/Table2[[#This Row],[Close Price]])-1</f>
        <v>-6.8438643959890522E-3</v>
      </c>
      <c r="AE488" s="2">
        <f>(Table2[[#This Row],[Close Price]]/Table2[[#This Row],[Current Week Low]])-1</f>
        <v>-9.146822267781185E-3</v>
      </c>
      <c r="AF488" s="2">
        <f>(Table2[[#This Row],[Current Week High]]/Table2[[#This Row],[Close Price]])-1</f>
        <v>-6.8438643959890522E-3</v>
      </c>
      <c r="AG488" s="2">
        <f>(Table2[[#This Row],[Close Price]]/Table2[[#This Row],[Current Month Low]])-1</f>
        <v>-9.146822267781185E-3</v>
      </c>
      <c r="AH488" s="2">
        <f>(Table2[[#This Row],[Current Month High]]/Table2[[#This Row],[Close Price]])-1</f>
        <v>-2.1009072099315462E-2</v>
      </c>
      <c r="AI488">
        <v>25.974852777335599</v>
      </c>
      <c r="AJ488">
        <v>39.622222222222199</v>
      </c>
      <c r="AK488" t="str">
        <f>IF(AND(Table2[[#This Row],[20D EMA]]&gt;Table2[[#This Row],[50D EMA]],Table2[[#This Row],[50D EMA]]&gt;Table2[[#This Row],[200D EMA]]),"Uptrend","Downtrend/NoTrend")</f>
        <v>Uptrend</v>
      </c>
      <c r="AL488">
        <v>-0.15</v>
      </c>
      <c r="AM488" t="s">
        <v>10438</v>
      </c>
      <c r="AN488">
        <v>-5.43</v>
      </c>
      <c r="AO488" t="s">
        <v>10438</v>
      </c>
      <c r="AP488">
        <v>7.3091623041364004E-2</v>
      </c>
      <c r="AQ488">
        <f>(Table2[[#This Row],[Sharpe Ratio]]-AVERAGE(Table2[Sharpe Ratio]))/_xlfn.STDEV.P(Table2[Sharpe Ratio])</f>
        <v>9.9803334533434845E-2</v>
      </c>
      <c r="AR4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-0.29976758321551389</v>
      </c>
      <c r="AS488">
        <f>_xlfn.RANK.AVG(Table2[[#This Row],[1Y Return vs Nifty Z-Score]],Table2[1Y Return vs Nifty Z-Score])</f>
        <v>597</v>
      </c>
      <c r="AT488">
        <f>_xlfn.RANK.AVG(Table2[[#This Row],[6M Return vs Nifty Z-Score]],Table2[6M Return vs Nifty Z-Score])</f>
        <v>452</v>
      </c>
      <c r="AU488">
        <f>_xlfn.RANK.AVG(Table2[[#This Row],[Sharpe Ratio Z-Score]],Table2[Sharpe Ratio Z-Score])</f>
        <v>327</v>
      </c>
      <c r="AV488">
        <f>(Table2[[#This Row],[Rank 1Y]]+Table2[[#This Row],[Rank 6M]]+Table2[[#This Row],[Rank Sharpe]])/3</f>
        <v>458.66666666666669</v>
      </c>
    </row>
    <row r="489" spans="1:48" x14ac:dyDescent="0.3">
      <c r="A489" t="s">
        <v>570</v>
      </c>
      <c r="B489" t="s">
        <v>571</v>
      </c>
      <c r="C489" t="s">
        <v>10399</v>
      </c>
      <c r="D489" t="s">
        <v>183</v>
      </c>
      <c r="E489">
        <v>36467.554093699997</v>
      </c>
      <c r="F489">
        <v>894</v>
      </c>
      <c r="G489">
        <v>-15.746279569920899</v>
      </c>
      <c r="H489">
        <f>(Table2[[#This Row],[1Y Return vs Nifty]]-AVERAGE(Table2[1Y Return vs Nifty]))/_xlfn.STDEV.P(Table2[1Y Return vs Nifty])</f>
        <v>-0.6553868261557827</v>
      </c>
      <c r="I489">
        <v>3.0518808610027</v>
      </c>
      <c r="J489">
        <f>(Table2[[#This Row],[1M Return vs Nifty]]-AVERAGE(Table2[1M Return vs Nifty]))/_xlfn.STDEV.P(Table2[1M Return vs Nifty])</f>
        <v>0.6002585911576237</v>
      </c>
      <c r="K489">
        <v>9.3930058559959804</v>
      </c>
      <c r="L489">
        <f>(Table2[[#This Row],[6M Return vs Nifty]]-AVERAGE(Table2[6M Return vs Nifty]))/_xlfn.STDEV.P(Table2[6M Return vs Nifty])</f>
        <v>-0.1161057563939811</v>
      </c>
      <c r="M489">
        <v>-4.1487212662708304</v>
      </c>
      <c r="N489">
        <f>(Table2[[#This Row],[1W Return vs Nifty]]-AVERAGE(Table2[1W Return vs Nifty]))/_xlfn.STDEV.P(Table2[1W Return vs Nifty])</f>
        <v>-0.23046255678348671</v>
      </c>
      <c r="O489">
        <v>890.29</v>
      </c>
      <c r="P489">
        <v>844.78453549089602</v>
      </c>
      <c r="Q489">
        <v>762.59235884641896</v>
      </c>
      <c r="R489">
        <v>55.8664535947213</v>
      </c>
      <c r="S489" s="2">
        <f>(Table2[[#This Row],[Close Price]]-Table2[[#This Row],[20D EMA]])/Table2[[#This Row],[20D EMA]]</f>
        <v>4.1671814801918887E-3</v>
      </c>
      <c r="T489" s="2">
        <f>(Table2[[#This Row],[Close Price]]-Table2[[#This Row],[50D EMA]])/Table2[[#This Row],[50D EMA]]</f>
        <v>5.825800833404858E-2</v>
      </c>
      <c r="U489" s="2">
        <f>(Table2[[#This Row],[Close Price]]-Table2[[#This Row],[200D EMA]])/Table2[[#This Row],[200D EMA]]</f>
        <v>0.17231701790503473</v>
      </c>
      <c r="V489">
        <v>0.71214463660679195</v>
      </c>
      <c r="W489">
        <v>890.4</v>
      </c>
      <c r="X489">
        <v>917.4</v>
      </c>
      <c r="Y489">
        <v>890.4</v>
      </c>
      <c r="Z489">
        <v>917.4</v>
      </c>
      <c r="AA489">
        <v>854.05</v>
      </c>
      <c r="AB489">
        <v>945.25</v>
      </c>
      <c r="AC489" s="2">
        <f>(Table2[[#This Row],[Close Price]]/Table2[[#This Row],[Day Low]])-1</f>
        <v>4.0431266846361336E-3</v>
      </c>
      <c r="AD489" s="2">
        <f>(Table2[[#This Row],[Day High]]/Table2[[#This Row],[Close Price]])-1</f>
        <v>2.6174496644295386E-2</v>
      </c>
      <c r="AE489" s="2">
        <f>(Table2[[#This Row],[Close Price]]/Table2[[#This Row],[Current Week Low]])-1</f>
        <v>4.0431266846361336E-3</v>
      </c>
      <c r="AF489" s="2">
        <f>(Table2[[#This Row],[Current Week High]]/Table2[[#This Row],[Close Price]])-1</f>
        <v>2.6174496644295386E-2</v>
      </c>
      <c r="AG489" s="2">
        <f>(Table2[[#This Row],[Close Price]]/Table2[[#This Row],[Current Month Low]])-1</f>
        <v>4.6777120777472092E-2</v>
      </c>
      <c r="AH489" s="2">
        <f>(Table2[[#This Row],[Current Month High]]/Table2[[#This Row],[Close Price]])-1</f>
        <v>5.7326621923937449E-2</v>
      </c>
      <c r="AI489">
        <v>5.7326621923937404</v>
      </c>
      <c r="AJ489">
        <v>47.124166872377103</v>
      </c>
      <c r="AK489" t="str">
        <f>IF(AND(Table2[[#This Row],[20D EMA]]&gt;Table2[[#This Row],[50D EMA]],Table2[[#This Row],[50D EMA]]&gt;Table2[[#This Row],[200D EMA]]),"Uptrend","Downtrend/NoTrend")</f>
        <v>Uptrend</v>
      </c>
      <c r="AL489">
        <v>0.08</v>
      </c>
      <c r="AM489" t="s">
        <v>10439</v>
      </c>
      <c r="AN489">
        <v>-1.4</v>
      </c>
      <c r="AO489" t="s">
        <v>10438</v>
      </c>
      <c r="AP489">
        <v>1.8252853704108001E-2</v>
      </c>
      <c r="AQ489">
        <f>(Table2[[#This Row],[Sharpe Ratio]]-AVERAGE(Table2[Sharpe Ratio]))/_xlfn.STDEV.P(Table2[Sharpe Ratio])</f>
        <v>-0.53499921672477169</v>
      </c>
      <c r="AR4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-0.93669576490039852</v>
      </c>
      <c r="AS489">
        <f>_xlfn.RANK.AVG(Table2[[#This Row],[1Y Return vs Nifty Z-Score]],Table2[1Y Return vs Nifty Z-Score])</f>
        <v>548</v>
      </c>
      <c r="AT489">
        <f>_xlfn.RANK.AVG(Table2[[#This Row],[6M Return vs Nifty Z-Score]],Table2[6M Return vs Nifty Z-Score])</f>
        <v>352</v>
      </c>
      <c r="AU489">
        <f>_xlfn.RANK.AVG(Table2[[#This Row],[Sharpe Ratio Z-Score]],Table2[Sharpe Ratio Z-Score])</f>
        <v>477</v>
      </c>
      <c r="AV489">
        <f>(Table2[[#This Row],[Rank 1Y]]+Table2[[#This Row],[Rank 6M]]+Table2[[#This Row],[Rank Sharpe]])/3</f>
        <v>459</v>
      </c>
    </row>
    <row r="490" spans="1:48" x14ac:dyDescent="0.3">
      <c r="A490" t="s">
        <v>1666</v>
      </c>
      <c r="B490" t="s">
        <v>1667</v>
      </c>
      <c r="C490" t="s">
        <v>10405</v>
      </c>
      <c r="D490" t="s">
        <v>132</v>
      </c>
      <c r="E490">
        <v>5310.12</v>
      </c>
      <c r="F490">
        <v>200.24</v>
      </c>
      <c r="G490">
        <v>34.262713527668602</v>
      </c>
      <c r="H490">
        <f>(Table2[[#This Row],[1Y Return vs Nifty]]-AVERAGE(Table2[1Y Return vs Nifty]))/_xlfn.STDEV.P(Table2[1Y Return vs Nifty])</f>
        <v>0.16208084318622989</v>
      </c>
      <c r="I490">
        <v>-11.9324316119627</v>
      </c>
      <c r="J490">
        <f>(Table2[[#This Row],[1M Return vs Nifty]]-AVERAGE(Table2[1M Return vs Nifty]))/_xlfn.STDEV.P(Table2[1M Return vs Nifty])</f>
        <v>-0.84688113636929874</v>
      </c>
      <c r="K490">
        <v>-17.393523745244298</v>
      </c>
      <c r="L490">
        <f>(Table2[[#This Row],[6M Return vs Nifty]]-AVERAGE(Table2[6M Return vs Nifty]))/_xlfn.STDEV.P(Table2[6M Return vs Nifty])</f>
        <v>-0.92384765843025196</v>
      </c>
      <c r="M490">
        <v>-6.7123446033440501</v>
      </c>
      <c r="N490">
        <f>(Table2[[#This Row],[1W Return vs Nifty]]-AVERAGE(Table2[1W Return vs Nifty]))/_xlfn.STDEV.P(Table2[1W Return vs Nifty])</f>
        <v>-0.72096629092928777</v>
      </c>
      <c r="O490">
        <v>192.46</v>
      </c>
      <c r="P490">
        <v>199.511587699628</v>
      </c>
      <c r="Q490">
        <v>188.65196544630601</v>
      </c>
      <c r="R490">
        <v>31.5808666652059</v>
      </c>
      <c r="S490" s="2">
        <f>(Table2[[#This Row],[Close Price]]-Table2[[#This Row],[20D EMA]])/Table2[[#This Row],[20D EMA]]</f>
        <v>4.042398420451003E-2</v>
      </c>
      <c r="T490" s="2">
        <f>(Table2[[#This Row],[Close Price]]-Table2[[#This Row],[50D EMA]])/Table2[[#This Row],[50D EMA]]</f>
        <v>3.6509774132451162E-3</v>
      </c>
      <c r="U490" s="2">
        <f>(Table2[[#This Row],[Close Price]]-Table2[[#This Row],[200D EMA]])/Table2[[#This Row],[200D EMA]]</f>
        <v>6.1425464220738163E-2</v>
      </c>
      <c r="V490">
        <v>0.54049787597601595</v>
      </c>
      <c r="W490">
        <v>200.2</v>
      </c>
      <c r="X490">
        <v>187.31</v>
      </c>
      <c r="Y490">
        <v>203.8</v>
      </c>
      <c r="Z490">
        <v>187.31</v>
      </c>
      <c r="AA490">
        <v>203.8</v>
      </c>
      <c r="AB490">
        <v>183.33</v>
      </c>
      <c r="AC490" s="2">
        <f>(Table2[[#This Row],[Close Price]]/Table2[[#This Row],[Day Low]])-1</f>
        <v>1.9980019980025965E-4</v>
      </c>
      <c r="AD490" s="2">
        <f>(Table2[[#This Row],[Day High]]/Table2[[#This Row],[Close Price]])-1</f>
        <v>-6.4572512984418684E-2</v>
      </c>
      <c r="AE490" s="2">
        <f>(Table2[[#This Row],[Close Price]]/Table2[[#This Row],[Current Week Low]])-1</f>
        <v>-1.7468105986261029E-2</v>
      </c>
      <c r="AF490" s="2">
        <f>(Table2[[#This Row],[Current Week High]]/Table2[[#This Row],[Close Price]])-1</f>
        <v>-6.4572512984418684E-2</v>
      </c>
      <c r="AG490" s="2">
        <f>(Table2[[#This Row],[Close Price]]/Table2[[#This Row],[Current Month Low]])-1</f>
        <v>-1.7468105986261029E-2</v>
      </c>
      <c r="AH490" s="2">
        <f>(Table2[[#This Row],[Current Month High]]/Table2[[#This Row],[Close Price]])-1</f>
        <v>-8.4448661606072672E-2</v>
      </c>
      <c r="AI490">
        <v>32.316220535357502</v>
      </c>
      <c r="AJ490">
        <v>82.700729927007302</v>
      </c>
      <c r="AK490" t="str">
        <f>IF(AND(Table2[[#This Row],[20D EMA]]&gt;Table2[[#This Row],[50D EMA]],Table2[[#This Row],[50D EMA]]&gt;Table2[[#This Row],[200D EMA]]),"Uptrend","Downtrend/NoTrend")</f>
        <v>Downtrend/NoTrend</v>
      </c>
      <c r="AL490">
        <v>0.04</v>
      </c>
      <c r="AM490" t="s">
        <v>10439</v>
      </c>
      <c r="AN490">
        <v>-0.39</v>
      </c>
      <c r="AO490" t="s">
        <v>10438</v>
      </c>
      <c r="AP490">
        <v>1.7276626305387999E-2</v>
      </c>
      <c r="AQ490">
        <f>(Table2[[#This Row],[Sharpe Ratio]]-AVERAGE(Table2[Sharpe Ratio]))/_xlfn.STDEV.P(Table2[Sharpe Ratio])</f>
        <v>-0.54629982851466119</v>
      </c>
      <c r="AR4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0">
        <f>_xlfn.RANK.AVG(Table2[[#This Row],[1Y Return vs Nifty Z-Score]],Table2[1Y Return vs Nifty Z-Score])</f>
        <v>258</v>
      </c>
      <c r="AT490">
        <f>_xlfn.RANK.AVG(Table2[[#This Row],[6M Return vs Nifty Z-Score]],Table2[6M Return vs Nifty Z-Score])</f>
        <v>641</v>
      </c>
      <c r="AU490">
        <f>_xlfn.RANK.AVG(Table2[[#This Row],[Sharpe Ratio Z-Score]],Table2[Sharpe Ratio Z-Score])</f>
        <v>482</v>
      </c>
      <c r="AV490">
        <f>(Table2[[#This Row],[Rank 1Y]]+Table2[[#This Row],[Rank 6M]]+Table2[[#This Row],[Rank Sharpe]])/3</f>
        <v>460.33333333333331</v>
      </c>
    </row>
    <row r="491" spans="1:48" x14ac:dyDescent="0.3">
      <c r="A491" t="s">
        <v>1421</v>
      </c>
      <c r="B491" t="s">
        <v>1422</v>
      </c>
      <c r="C491" t="s">
        <v>10395</v>
      </c>
      <c r="D491" t="s">
        <v>21</v>
      </c>
      <c r="E491">
        <v>7780.0605807920001</v>
      </c>
      <c r="F491">
        <v>28.4</v>
      </c>
      <c r="G491">
        <v>40.913385039693502</v>
      </c>
      <c r="H491">
        <f>(Table2[[#This Row],[1Y Return vs Nifty]]-AVERAGE(Table2[1Y Return vs Nifty]))/_xlfn.STDEV.P(Table2[1Y Return vs Nifty])</f>
        <v>0.27079546837144225</v>
      </c>
      <c r="I491">
        <v>-13.2411354900975</v>
      </c>
      <c r="J491">
        <f>(Table2[[#This Row],[1M Return vs Nifty]]-AVERAGE(Table2[1M Return vs Nifty]))/_xlfn.STDEV.P(Table2[1M Return vs Nifty])</f>
        <v>-0.97327181175292687</v>
      </c>
      <c r="K491">
        <v>-31.631943532467599</v>
      </c>
      <c r="L491">
        <f>(Table2[[#This Row],[6M Return vs Nifty]]-AVERAGE(Table2[6M Return vs Nifty]))/_xlfn.STDEV.P(Table2[6M Return vs Nifty])</f>
        <v>-1.3532040719758909</v>
      </c>
      <c r="M491">
        <v>-3.7988284388058302</v>
      </c>
      <c r="N491">
        <f>(Table2[[#This Row],[1W Return vs Nifty]]-AVERAGE(Table2[1W Return vs Nifty]))/_xlfn.STDEV.P(Table2[1W Return vs Nifty])</f>
        <v>-0.16351678673196632</v>
      </c>
      <c r="O491">
        <v>29.13</v>
      </c>
      <c r="P491">
        <v>29.0539558279484</v>
      </c>
      <c r="Q491">
        <v>27.977156110166401</v>
      </c>
      <c r="R491">
        <v>44.5006179536826</v>
      </c>
      <c r="S491" s="2">
        <f>(Table2[[#This Row],[Close Price]]-Table2[[#This Row],[20D EMA]])/Table2[[#This Row],[20D EMA]]</f>
        <v>-2.5060075523515291E-2</v>
      </c>
      <c r="T491" s="2">
        <f>(Table2[[#This Row],[Close Price]]-Table2[[#This Row],[50D EMA]])/Table2[[#This Row],[50D EMA]]</f>
        <v>-2.2508323197742649E-2</v>
      </c>
      <c r="U491" s="2">
        <f>(Table2[[#This Row],[Close Price]]-Table2[[#This Row],[200D EMA]])/Table2[[#This Row],[200D EMA]]</f>
        <v>1.5113898216407471E-2</v>
      </c>
      <c r="V491">
        <v>0.53269399623370906</v>
      </c>
      <c r="W491">
        <v>28.01</v>
      </c>
      <c r="X491">
        <v>28.75</v>
      </c>
      <c r="Y491">
        <v>28.01</v>
      </c>
      <c r="Z491">
        <v>28.75</v>
      </c>
      <c r="AA491">
        <v>26.8</v>
      </c>
      <c r="AB491">
        <v>31.64</v>
      </c>
      <c r="AC491" s="2">
        <f>(Table2[[#This Row],[Close Price]]/Table2[[#This Row],[Day Low]])-1</f>
        <v>1.3923598714744578E-2</v>
      </c>
      <c r="AD491" s="2">
        <f>(Table2[[#This Row],[Day High]]/Table2[[#This Row],[Close Price]])-1</f>
        <v>1.2323943661971981E-2</v>
      </c>
      <c r="AE491" s="2">
        <f>(Table2[[#This Row],[Close Price]]/Table2[[#This Row],[Current Week Low]])-1</f>
        <v>1.3923598714744578E-2</v>
      </c>
      <c r="AF491" s="2">
        <f>(Table2[[#This Row],[Current Week High]]/Table2[[#This Row],[Close Price]])-1</f>
        <v>1.2323943661971981E-2</v>
      </c>
      <c r="AG491" s="2">
        <f>(Table2[[#This Row],[Close Price]]/Table2[[#This Row],[Current Month Low]])-1</f>
        <v>5.9701492537313383E-2</v>
      </c>
      <c r="AH491" s="2">
        <f>(Table2[[#This Row],[Current Month High]]/Table2[[#This Row],[Close Price]])-1</f>
        <v>0.11408450704225359</v>
      </c>
      <c r="AI491">
        <v>42.615469352427397</v>
      </c>
      <c r="AJ491">
        <v>74.782485590049504</v>
      </c>
      <c r="AK491" t="str">
        <f>IF(AND(Table2[[#This Row],[20D EMA]]&gt;Table2[[#This Row],[50D EMA]],Table2[[#This Row],[50D EMA]]&gt;Table2[[#This Row],[200D EMA]]),"Uptrend","Downtrend/NoTrend")</f>
        <v>Uptrend</v>
      </c>
      <c r="AL491">
        <v>-0.15</v>
      </c>
      <c r="AM491" t="s">
        <v>10438</v>
      </c>
      <c r="AN491">
        <v>-6.18</v>
      </c>
      <c r="AO491" t="s">
        <v>10438</v>
      </c>
      <c r="AP491">
        <v>3.1181480342285E-2</v>
      </c>
      <c r="AQ491">
        <f>(Table2[[#This Row],[Sharpe Ratio]]-AVERAGE(Table2[Sharpe Ratio]))/_xlfn.STDEV.P(Table2[Sharpe Ratio])</f>
        <v>-0.38534003812967754</v>
      </c>
      <c r="AR4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-2.6045372402190194</v>
      </c>
      <c r="AS491">
        <f>_xlfn.RANK.AVG(Table2[[#This Row],[1Y Return vs Nifty Z-Score]],Table2[1Y Return vs Nifty Z-Score])</f>
        <v>233</v>
      </c>
      <c r="AT491">
        <f>_xlfn.RANK.AVG(Table2[[#This Row],[6M Return vs Nifty Z-Score]],Table2[6M Return vs Nifty Z-Score])</f>
        <v>719</v>
      </c>
      <c r="AU491">
        <f>_xlfn.RANK.AVG(Table2[[#This Row],[Sharpe Ratio Z-Score]],Table2[Sharpe Ratio Z-Score])</f>
        <v>435</v>
      </c>
      <c r="AV491">
        <f>(Table2[[#This Row],[Rank 1Y]]+Table2[[#This Row],[Rank 6M]]+Table2[[#This Row],[Rank Sharpe]])/3</f>
        <v>462.33333333333331</v>
      </c>
    </row>
    <row r="492" spans="1:48" x14ac:dyDescent="0.3">
      <c r="A492" t="s">
        <v>1489</v>
      </c>
      <c r="B492" t="s">
        <v>1490</v>
      </c>
      <c r="C492" t="s">
        <v>10398</v>
      </c>
      <c r="D492" t="s">
        <v>46</v>
      </c>
      <c r="E492">
        <v>7102.0945645299998</v>
      </c>
      <c r="F492">
        <v>189.16</v>
      </c>
      <c r="G492">
        <v>-7.3543184234810397</v>
      </c>
      <c r="H492">
        <f>(Table2[[#This Row],[1Y Return vs Nifty]]-AVERAGE(Table2[1Y Return vs Nifty]))/_xlfn.STDEV.P(Table2[1Y Return vs Nifty])</f>
        <v>-0.51820836095049971</v>
      </c>
      <c r="I492">
        <v>-10.527803082660601</v>
      </c>
      <c r="J492">
        <f>(Table2[[#This Row],[1M Return vs Nifty]]-AVERAGE(Table2[1M Return vs Nifty]))/_xlfn.STDEV.P(Table2[1M Return vs Nifty])</f>
        <v>-0.71122634734656864</v>
      </c>
      <c r="K492">
        <v>-26.8380273546029</v>
      </c>
      <c r="L492">
        <f>(Table2[[#This Row],[6M Return vs Nifty]]-AVERAGE(Table2[6M Return vs Nifty]))/_xlfn.STDEV.P(Table2[6M Return vs Nifty])</f>
        <v>-1.2086445851981942</v>
      </c>
      <c r="M492">
        <v>-2.9572508177325201</v>
      </c>
      <c r="N492">
        <f>(Table2[[#This Row],[1W Return vs Nifty]]-AVERAGE(Table2[1W Return vs Nifty]))/_xlfn.STDEV.P(Table2[1W Return vs Nifty])</f>
        <v>-2.4958755316214689E-3</v>
      </c>
      <c r="O492">
        <v>189.92</v>
      </c>
      <c r="P492">
        <v>193.64002901311599</v>
      </c>
      <c r="Q492">
        <v>190.33989751692701</v>
      </c>
      <c r="R492">
        <v>47.747210924915002</v>
      </c>
      <c r="S492" s="2">
        <f>(Table2[[#This Row],[Close Price]]-Table2[[#This Row],[20D EMA]])/Table2[[#This Row],[20D EMA]]</f>
        <v>-4.0016849199662544E-3</v>
      </c>
      <c r="T492" s="2">
        <f>(Table2[[#This Row],[Close Price]]-Table2[[#This Row],[50D EMA]])/Table2[[#This Row],[50D EMA]]</f>
        <v>-2.3135862124935673E-2</v>
      </c>
      <c r="U492" s="2">
        <f>(Table2[[#This Row],[Close Price]]-Table2[[#This Row],[200D EMA]])/Table2[[#This Row],[200D EMA]]</f>
        <v>-6.1988975108179028E-3</v>
      </c>
      <c r="V492">
        <v>0.618562769198306</v>
      </c>
      <c r="W492">
        <v>191.22</v>
      </c>
      <c r="X492">
        <v>188.67</v>
      </c>
      <c r="Y492">
        <v>191.95</v>
      </c>
      <c r="Z492">
        <v>188.67</v>
      </c>
      <c r="AA492">
        <v>191.95</v>
      </c>
      <c r="AB492">
        <v>184.31</v>
      </c>
      <c r="AC492" s="2">
        <f>(Table2[[#This Row],[Close Price]]/Table2[[#This Row],[Day Low]])-1</f>
        <v>-1.0772931701704902E-2</v>
      </c>
      <c r="AD492" s="2">
        <f>(Table2[[#This Row],[Day High]]/Table2[[#This Row],[Close Price]])-1</f>
        <v>-2.5903996616620795E-3</v>
      </c>
      <c r="AE492" s="2">
        <f>(Table2[[#This Row],[Close Price]]/Table2[[#This Row],[Current Week Low]])-1</f>
        <v>-1.4535035165407661E-2</v>
      </c>
      <c r="AF492" s="2">
        <f>(Table2[[#This Row],[Current Week High]]/Table2[[#This Row],[Close Price]])-1</f>
        <v>-2.5903996616620795E-3</v>
      </c>
      <c r="AG492" s="2">
        <f>(Table2[[#This Row],[Close Price]]/Table2[[#This Row],[Current Month Low]])-1</f>
        <v>-1.4535035165407661E-2</v>
      </c>
      <c r="AH492" s="2">
        <f>(Table2[[#This Row],[Current Month High]]/Table2[[#This Row],[Close Price]])-1</f>
        <v>-2.5639670120532809E-2</v>
      </c>
      <c r="AI492">
        <v>31.793190949460701</v>
      </c>
      <c r="AJ492">
        <v>37.871720116618</v>
      </c>
      <c r="AK492" t="str">
        <f>IF(AND(Table2[[#This Row],[20D EMA]]&gt;Table2[[#This Row],[50D EMA]],Table2[[#This Row],[50D EMA]]&gt;Table2[[#This Row],[200D EMA]]),"Uptrend","Downtrend/NoTrend")</f>
        <v>Downtrend/NoTrend</v>
      </c>
      <c r="AL492">
        <v>-0.08</v>
      </c>
      <c r="AM492" t="s">
        <v>10438</v>
      </c>
      <c r="AN492">
        <v>-3.41</v>
      </c>
      <c r="AO492" t="s">
        <v>10438</v>
      </c>
      <c r="AP492">
        <v>0.114064805589114</v>
      </c>
      <c r="AQ492">
        <f>(Table2[[#This Row],[Sharpe Ratio]]-AVERAGE(Table2[Sharpe Ratio]))/_xlfn.STDEV.P(Table2[Sharpe Ratio])</f>
        <v>0.57410064515542025</v>
      </c>
      <c r="AR4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2">
        <f>_xlfn.RANK.AVG(Table2[[#This Row],[1Y Return vs Nifty Z-Score]],Table2[1Y Return vs Nifty Z-Score])</f>
        <v>481</v>
      </c>
      <c r="AT492">
        <f>_xlfn.RANK.AVG(Table2[[#This Row],[6M Return vs Nifty Z-Score]],Table2[6M Return vs Nifty Z-Score])</f>
        <v>705</v>
      </c>
      <c r="AU492">
        <f>_xlfn.RANK.AVG(Table2[[#This Row],[Sharpe Ratio Z-Score]],Table2[Sharpe Ratio Z-Score])</f>
        <v>201</v>
      </c>
      <c r="AV492">
        <f>(Table2[[#This Row],[Rank 1Y]]+Table2[[#This Row],[Rank 6M]]+Table2[[#This Row],[Rank Sharpe]])/3</f>
        <v>462.33333333333331</v>
      </c>
    </row>
    <row r="493" spans="1:48" x14ac:dyDescent="0.3">
      <c r="A493" t="s">
        <v>219</v>
      </c>
      <c r="B493" t="s">
        <v>220</v>
      </c>
      <c r="C493" t="s">
        <v>10395</v>
      </c>
      <c r="D493" t="s">
        <v>37</v>
      </c>
      <c r="E493">
        <v>121785.57931545</v>
      </c>
      <c r="F493">
        <v>244.5</v>
      </c>
      <c r="G493">
        <v>-19.377135569367098</v>
      </c>
      <c r="H493">
        <f>(Table2[[#This Row],[1Y Return vs Nifty]]-AVERAGE(Table2[1Y Return vs Nifty]))/_xlfn.STDEV.P(Table2[1Y Return vs Nifty])</f>
        <v>-0.71473829891572549</v>
      </c>
      <c r="I493">
        <v>-11.7423480800464</v>
      </c>
      <c r="J493">
        <f>(Table2[[#This Row],[1M Return vs Nifty]]-AVERAGE(Table2[1M Return vs Nifty]))/_xlfn.STDEV.P(Table2[1M Return vs Nifty])</f>
        <v>-0.82852344187507332</v>
      </c>
      <c r="K493">
        <v>-23.907360039056901</v>
      </c>
      <c r="L493">
        <f>(Table2[[#This Row],[6M Return vs Nifty]]-AVERAGE(Table2[6M Return vs Nifty]))/_xlfn.STDEV.P(Table2[6M Return vs Nifty])</f>
        <v>-1.1202709575975121</v>
      </c>
      <c r="M493">
        <v>-4.1851231535997302</v>
      </c>
      <c r="N493">
        <f>(Table2[[#This Row],[1W Return vs Nifty]]-AVERAGE(Table2[1W Return vs Nifty]))/_xlfn.STDEV.P(Table2[1W Return vs Nifty])</f>
        <v>-0.23742741055376196</v>
      </c>
      <c r="O493">
        <v>241.3</v>
      </c>
      <c r="P493">
        <v>247.31817784313901</v>
      </c>
      <c r="Q493">
        <v>245.74393075609399</v>
      </c>
      <c r="R493">
        <v>33.623944513190501</v>
      </c>
      <c r="S493" s="2">
        <f>(Table2[[#This Row],[Close Price]]-Table2[[#This Row],[20D EMA]])/Table2[[#This Row],[20D EMA]]</f>
        <v>1.3261500207210893E-2</v>
      </c>
      <c r="T493" s="2">
        <f>(Table2[[#This Row],[Close Price]]-Table2[[#This Row],[50D EMA]])/Table2[[#This Row],[50D EMA]]</f>
        <v>-1.1394948271559862E-2</v>
      </c>
      <c r="U493" s="2">
        <f>(Table2[[#This Row],[Close Price]]-Table2[[#This Row],[200D EMA]])/Table2[[#This Row],[200D EMA]]</f>
        <v>-5.061898181032253E-3</v>
      </c>
      <c r="V493">
        <v>0.78592875572007304</v>
      </c>
      <c r="W493">
        <v>236</v>
      </c>
      <c r="X493">
        <v>245.4</v>
      </c>
      <c r="Y493">
        <v>236</v>
      </c>
      <c r="Z493">
        <v>245.4</v>
      </c>
      <c r="AA493">
        <v>231</v>
      </c>
      <c r="AB493">
        <v>255.95</v>
      </c>
      <c r="AC493" s="2">
        <f>(Table2[[#This Row],[Close Price]]/Table2[[#This Row],[Day Low]])-1</f>
        <v>3.6016949152542388E-2</v>
      </c>
      <c r="AD493" s="2">
        <f>(Table2[[#This Row],[Day High]]/Table2[[#This Row],[Close Price]])-1</f>
        <v>3.6809815950920033E-3</v>
      </c>
      <c r="AE493" s="2">
        <f>(Table2[[#This Row],[Close Price]]/Table2[[#This Row],[Current Week Low]])-1</f>
        <v>3.6016949152542388E-2</v>
      </c>
      <c r="AF493" s="2">
        <f>(Table2[[#This Row],[Current Week High]]/Table2[[#This Row],[Close Price]])-1</f>
        <v>3.6809815950920033E-3</v>
      </c>
      <c r="AG493" s="2">
        <f>(Table2[[#This Row],[Close Price]]/Table2[[#This Row],[Current Month Low]])-1</f>
        <v>5.8441558441558517E-2</v>
      </c>
      <c r="AH493" s="2">
        <f>(Table2[[#This Row],[Current Month High]]/Table2[[#This Row],[Close Price]])-1</f>
        <v>4.6830265848670782E-2</v>
      </c>
      <c r="AI493">
        <v>22.576687116564401</v>
      </c>
      <c r="AJ493">
        <v>30.157040191642199</v>
      </c>
      <c r="AK493" t="str">
        <f>IF(AND(Table2[[#This Row],[20D EMA]]&gt;Table2[[#This Row],[50D EMA]],Table2[[#This Row],[50D EMA]]&gt;Table2[[#This Row],[200D EMA]]),"Uptrend","Downtrend/NoTrend")</f>
        <v>Downtrend/NoTrend</v>
      </c>
      <c r="AL493">
        <v>-0.11</v>
      </c>
      <c r="AM493" t="s">
        <v>10438</v>
      </c>
      <c r="AN493">
        <v>0.27</v>
      </c>
      <c r="AO493" t="s">
        <v>10439</v>
      </c>
      <c r="AP493">
        <v>0.14553686170671601</v>
      </c>
      <c r="AQ493">
        <f>(Table2[[#This Row],[Sharpe Ratio]]-AVERAGE(Table2[Sharpe Ratio]))/_xlfn.STDEV.P(Table2[Sharpe Ratio])</f>
        <v>0.93841482941305854</v>
      </c>
      <c r="AR4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3">
        <f>_xlfn.RANK.AVG(Table2[[#This Row],[1Y Return vs Nifty Z-Score]],Table2[1Y Return vs Nifty Z-Score])</f>
        <v>572</v>
      </c>
      <c r="AT493">
        <f>_xlfn.RANK.AVG(Table2[[#This Row],[6M Return vs Nifty Z-Score]],Table2[6M Return vs Nifty Z-Score])</f>
        <v>688</v>
      </c>
      <c r="AU493">
        <f>_xlfn.RANK.AVG(Table2[[#This Row],[Sharpe Ratio Z-Score]],Table2[Sharpe Ratio Z-Score])</f>
        <v>128</v>
      </c>
      <c r="AV493">
        <f>(Table2[[#This Row],[Rank 1Y]]+Table2[[#This Row],[Rank 6M]]+Table2[[#This Row],[Rank Sharpe]])/3</f>
        <v>462.66666666666669</v>
      </c>
    </row>
    <row r="494" spans="1:48" x14ac:dyDescent="0.3">
      <c r="A494" t="s">
        <v>72</v>
      </c>
      <c r="B494" t="s">
        <v>73</v>
      </c>
      <c r="C494" t="s">
        <v>10402</v>
      </c>
      <c r="D494" t="s">
        <v>74</v>
      </c>
      <c r="E494">
        <v>346225.78249473998</v>
      </c>
      <c r="F494">
        <v>5297.45</v>
      </c>
      <c r="G494">
        <v>12.7344761207462</v>
      </c>
      <c r="H494">
        <f>(Table2[[#This Row],[1Y Return vs Nifty]]-AVERAGE(Table2[1Y Return vs Nifty]))/_xlfn.STDEV.P(Table2[1Y Return vs Nifty])</f>
        <v>-0.18982862285192287</v>
      </c>
      <c r="I494">
        <v>0.93718514270586095</v>
      </c>
      <c r="J494">
        <f>(Table2[[#This Row],[1M Return vs Nifty]]-AVERAGE(Table2[1M Return vs Nifty]))/_xlfn.STDEV.P(Table2[1M Return vs Nifty])</f>
        <v>0.39602765356207248</v>
      </c>
      <c r="K494">
        <v>0.69470303828174096</v>
      </c>
      <c r="L494">
        <f>(Table2[[#This Row],[6M Return vs Nifty]]-AVERAGE(Table2[6M Return vs Nifty]))/_xlfn.STDEV.P(Table2[6M Return vs Nifty])</f>
        <v>-0.37840116259481404</v>
      </c>
      <c r="M494">
        <v>0.399941547415402</v>
      </c>
      <c r="N494">
        <f>(Table2[[#This Row],[1W Return vs Nifty]]-AVERAGE(Table2[1W Return vs Nifty]))/_xlfn.STDEV.P(Table2[1W Return vs Nifty])</f>
        <v>0.63984317932766799</v>
      </c>
      <c r="O494">
        <v>5203.7299999999996</v>
      </c>
      <c r="P494">
        <v>5074.31891447001</v>
      </c>
      <c r="Q494">
        <v>4596.6912680949999</v>
      </c>
      <c r="R494">
        <v>64.742685083084098</v>
      </c>
      <c r="S494" s="2">
        <f>(Table2[[#This Row],[Close Price]]-Table2[[#This Row],[20D EMA]])/Table2[[#This Row],[20D EMA]]</f>
        <v>1.8010158098133503E-2</v>
      </c>
      <c r="T494" s="2">
        <f>(Table2[[#This Row],[Close Price]]-Table2[[#This Row],[50D EMA]])/Table2[[#This Row],[50D EMA]]</f>
        <v>4.3972617663762835E-2</v>
      </c>
      <c r="U494" s="2">
        <f>(Table2[[#This Row],[Close Price]]-Table2[[#This Row],[200D EMA]])/Table2[[#This Row],[200D EMA]]</f>
        <v>0.15244850938083868</v>
      </c>
      <c r="V494">
        <v>0.74673240670555197</v>
      </c>
      <c r="W494">
        <v>5260.25</v>
      </c>
      <c r="X494">
        <v>5363</v>
      </c>
      <c r="Y494">
        <v>5260.25</v>
      </c>
      <c r="Z494">
        <v>5363</v>
      </c>
      <c r="AA494">
        <v>4951</v>
      </c>
      <c r="AB494">
        <v>5449</v>
      </c>
      <c r="AC494" s="2">
        <f>(Table2[[#This Row],[Close Price]]/Table2[[#This Row],[Day Low]])-1</f>
        <v>7.0719072287439566E-3</v>
      </c>
      <c r="AD494" s="2">
        <f>(Table2[[#This Row],[Day High]]/Table2[[#This Row],[Close Price]])-1</f>
        <v>1.2373877997904792E-2</v>
      </c>
      <c r="AE494" s="2">
        <f>(Table2[[#This Row],[Close Price]]/Table2[[#This Row],[Current Week Low]])-1</f>
        <v>7.0719072287439566E-3</v>
      </c>
      <c r="AF494" s="2">
        <f>(Table2[[#This Row],[Current Week High]]/Table2[[#This Row],[Close Price]])-1</f>
        <v>1.2373877997904792E-2</v>
      </c>
      <c r="AG494" s="2">
        <f>(Table2[[#This Row],[Close Price]]/Table2[[#This Row],[Current Month Low]])-1</f>
        <v>6.9975762472227698E-2</v>
      </c>
      <c r="AH494" s="2">
        <f>(Table2[[#This Row],[Current Month High]]/Table2[[#This Row],[Close Price]])-1</f>
        <v>2.8608103899045778E-2</v>
      </c>
      <c r="AI494">
        <v>2.8608103899045698</v>
      </c>
      <c r="AJ494">
        <v>46.500276548672502</v>
      </c>
      <c r="AK494" t="str">
        <f>IF(AND(Table2[[#This Row],[20D EMA]]&gt;Table2[[#This Row],[50D EMA]],Table2[[#This Row],[50D EMA]]&gt;Table2[[#This Row],[200D EMA]]),"Uptrend","Downtrend/NoTrend")</f>
        <v>Uptrend</v>
      </c>
      <c r="AL494">
        <v>-0.04</v>
      </c>
      <c r="AM494" t="s">
        <v>10438</v>
      </c>
      <c r="AN494">
        <v>-0.2</v>
      </c>
      <c r="AO494" t="s">
        <v>10438</v>
      </c>
      <c r="AP494">
        <v>-2.602652387175E-3</v>
      </c>
      <c r="AQ494">
        <f>(Table2[[#This Row],[Sharpe Ratio]]-AVERAGE(Table2[Sharpe Ratio]))/_xlfn.STDEV.P(Table2[Sharpe Ratio])</f>
        <v>-0.77641835567567452</v>
      </c>
      <c r="AR4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-0.30877730823267091</v>
      </c>
      <c r="AS494">
        <f>_xlfn.RANK.AVG(Table2[[#This Row],[1Y Return vs Nifty Z-Score]],Table2[1Y Return vs Nifty Z-Score])</f>
        <v>358</v>
      </c>
      <c r="AT494">
        <f>_xlfn.RANK.AVG(Table2[[#This Row],[6M Return vs Nifty Z-Score]],Table2[6M Return vs Nifty Z-Score])</f>
        <v>443</v>
      </c>
      <c r="AU494">
        <f>_xlfn.RANK.AVG(Table2[[#This Row],[Sharpe Ratio Z-Score]],Table2[Sharpe Ratio Z-Score])</f>
        <v>590</v>
      </c>
      <c r="AV494">
        <f>(Table2[[#This Row],[Rank 1Y]]+Table2[[#This Row],[Rank 6M]]+Table2[[#This Row],[Rank Sharpe]])/3</f>
        <v>463.66666666666669</v>
      </c>
    </row>
    <row r="495" spans="1:48" x14ac:dyDescent="0.3">
      <c r="A495" t="s">
        <v>224</v>
      </c>
      <c r="B495" t="s">
        <v>225</v>
      </c>
      <c r="C495" t="s">
        <v>10397</v>
      </c>
      <c r="D495" t="s">
        <v>226</v>
      </c>
      <c r="E495">
        <v>120395.570616695</v>
      </c>
      <c r="F495">
        <v>1211.55</v>
      </c>
      <c r="G495">
        <v>4.3564709744975598</v>
      </c>
      <c r="H495">
        <f>(Table2[[#This Row],[1Y Return vs Nifty]]-AVERAGE(Table2[1Y Return vs Nifty]))/_xlfn.STDEV.P(Table2[1Y Return vs Nifty])</f>
        <v>-0.32677895751021818</v>
      </c>
      <c r="I495">
        <v>-4.26063934261078</v>
      </c>
      <c r="J495">
        <f>(Table2[[#This Row],[1M Return vs Nifty]]-AVERAGE(Table2[1M Return vs Nifty]))/_xlfn.STDEV.P(Table2[1M Return vs Nifty])</f>
        <v>-0.10596256607496418</v>
      </c>
      <c r="K495">
        <v>-7.13648145372819</v>
      </c>
      <c r="L495">
        <f>(Table2[[#This Row],[6M Return vs Nifty]]-AVERAGE(Table2[6M Return vs Nifty]))/_xlfn.STDEV.P(Table2[6M Return vs Nifty])</f>
        <v>-0.61454880661362565</v>
      </c>
      <c r="M495">
        <v>-2.3803693763331299</v>
      </c>
      <c r="N495">
        <f>(Table2[[#This Row],[1W Return vs Nifty]]-AVERAGE(Table2[1W Return vs Nifty]))/_xlfn.STDEV.P(Table2[1W Return vs Nifty])</f>
        <v>0.10788012903730998</v>
      </c>
      <c r="O495">
        <v>1204.8</v>
      </c>
      <c r="P495">
        <v>1186.4273786620699</v>
      </c>
      <c r="Q495">
        <v>1103.6092101558199</v>
      </c>
      <c r="R495">
        <v>57.515477917325903</v>
      </c>
      <c r="S495" s="2">
        <f>(Table2[[#This Row],[Close Price]]-Table2[[#This Row],[20D EMA]])/Table2[[#This Row],[20D EMA]]</f>
        <v>5.6025896414342632E-3</v>
      </c>
      <c r="T495" s="2">
        <f>(Table2[[#This Row],[Close Price]]-Table2[[#This Row],[50D EMA]])/Table2[[#This Row],[50D EMA]]</f>
        <v>2.1175018201502319E-2</v>
      </c>
      <c r="U495" s="2">
        <f>(Table2[[#This Row],[Close Price]]-Table2[[#This Row],[200D EMA]])/Table2[[#This Row],[200D EMA]]</f>
        <v>9.7807075956660175E-2</v>
      </c>
      <c r="V495">
        <v>1.21781427725725</v>
      </c>
      <c r="W495">
        <v>1210.25</v>
      </c>
      <c r="X495">
        <v>1233.6500000000001</v>
      </c>
      <c r="Y495">
        <v>1210.25</v>
      </c>
      <c r="Z495">
        <v>1233.6500000000001</v>
      </c>
      <c r="AA495">
        <v>1168.75</v>
      </c>
      <c r="AB495">
        <v>1234.3</v>
      </c>
      <c r="AC495" s="2">
        <f>(Table2[[#This Row],[Close Price]]/Table2[[#This Row],[Day Low]])-1</f>
        <v>1.0741582317701504E-3</v>
      </c>
      <c r="AD495" s="2">
        <f>(Table2[[#This Row],[Day High]]/Table2[[#This Row],[Close Price]])-1</f>
        <v>1.8241096116545119E-2</v>
      </c>
      <c r="AE495" s="2">
        <f>(Table2[[#This Row],[Close Price]]/Table2[[#This Row],[Current Week Low]])-1</f>
        <v>1.0741582317701504E-3</v>
      </c>
      <c r="AF495" s="2">
        <f>(Table2[[#This Row],[Current Week High]]/Table2[[#This Row],[Close Price]])-1</f>
        <v>1.8241096116545119E-2</v>
      </c>
      <c r="AG495" s="2">
        <f>(Table2[[#This Row],[Close Price]]/Table2[[#This Row],[Current Month Low]])-1</f>
        <v>3.6620320855614841E-2</v>
      </c>
      <c r="AH495" s="2">
        <f>(Table2[[#This Row],[Current Month High]]/Table2[[#This Row],[Close Price]])-1</f>
        <v>1.8777598943502172E-2</v>
      </c>
      <c r="AI495">
        <v>3.4559365129912001</v>
      </c>
      <c r="AJ495">
        <v>43.463060346412597</v>
      </c>
      <c r="AK495" t="str">
        <f>IF(AND(Table2[[#This Row],[20D EMA]]&gt;Table2[[#This Row],[50D EMA]],Table2[[#This Row],[50D EMA]]&gt;Table2[[#This Row],[200D EMA]]),"Uptrend","Downtrend/NoTrend")</f>
        <v>Uptrend</v>
      </c>
      <c r="AL495">
        <v>-7.0000000000000007E-2</v>
      </c>
      <c r="AM495" t="s">
        <v>10438</v>
      </c>
      <c r="AN495">
        <v>1.93</v>
      </c>
      <c r="AO495" t="s">
        <v>10439</v>
      </c>
      <c r="AP495">
        <v>2.7523275207204E-2</v>
      </c>
      <c r="AQ495">
        <f>(Table2[[#This Row],[Sharpe Ratio]]-AVERAGE(Table2[Sharpe Ratio]))/_xlfn.STDEV.P(Table2[Sharpe Ratio])</f>
        <v>-0.4276866841401602</v>
      </c>
      <c r="AR4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-1.3670968853016583</v>
      </c>
      <c r="AS495">
        <f>_xlfn.RANK.AVG(Table2[[#This Row],[1Y Return vs Nifty Z-Score]],Table2[1Y Return vs Nifty Z-Score])</f>
        <v>409</v>
      </c>
      <c r="AT495">
        <f>_xlfn.RANK.AVG(Table2[[#This Row],[6M Return vs Nifty Z-Score]],Table2[6M Return vs Nifty Z-Score])</f>
        <v>534</v>
      </c>
      <c r="AU495">
        <f>_xlfn.RANK.AVG(Table2[[#This Row],[Sharpe Ratio Z-Score]],Table2[Sharpe Ratio Z-Score])</f>
        <v>452</v>
      </c>
      <c r="AV495">
        <f>(Table2[[#This Row],[Rank 1Y]]+Table2[[#This Row],[Rank 6M]]+Table2[[#This Row],[Rank Sharpe]])/3</f>
        <v>465</v>
      </c>
    </row>
    <row r="496" spans="1:48" x14ac:dyDescent="0.3">
      <c r="A496" t="s">
        <v>760</v>
      </c>
      <c r="B496" t="s">
        <v>761</v>
      </c>
      <c r="C496" t="s">
        <v>10394</v>
      </c>
      <c r="D496" t="s">
        <v>290</v>
      </c>
      <c r="E496">
        <v>22615.76607655</v>
      </c>
      <c r="F496">
        <v>2049.6</v>
      </c>
      <c r="G496">
        <v>-7.2279538667765699</v>
      </c>
      <c r="H496">
        <f>(Table2[[#This Row],[1Y Return vs Nifty]]-AVERAGE(Table2[1Y Return vs Nifty]))/_xlfn.STDEV.P(Table2[1Y Return vs Nifty])</f>
        <v>-0.51614275368152196</v>
      </c>
      <c r="I496">
        <v>0.31506171878622102</v>
      </c>
      <c r="J496">
        <f>(Table2[[#This Row],[1M Return vs Nifty]]-AVERAGE(Table2[1M Return vs Nifty]))/_xlfn.STDEV.P(Table2[1M Return vs Nifty])</f>
        <v>0.33594484870842983</v>
      </c>
      <c r="K496">
        <v>-11.823388734319</v>
      </c>
      <c r="L496">
        <f>(Table2[[#This Row],[6M Return vs Nifty]]-AVERAGE(Table2[6M Return vs Nifty]))/_xlfn.STDEV.P(Table2[6M Return vs Nifty])</f>
        <v>-0.75588146365617048</v>
      </c>
      <c r="M496">
        <v>-5.2891991039128499</v>
      </c>
      <c r="N496">
        <f>(Table2[[#This Row],[1W Return vs Nifty]]-AVERAGE(Table2[1W Return vs Nifty]))/_xlfn.STDEV.P(Table2[1W Return vs Nifty])</f>
        <v>-0.44867270879146159</v>
      </c>
      <c r="O496">
        <v>2028.31</v>
      </c>
      <c r="P496">
        <v>1948.1569929004299</v>
      </c>
      <c r="Q496">
        <v>1865.80013302007</v>
      </c>
      <c r="R496">
        <v>51.249544353241603</v>
      </c>
      <c r="S496" s="2">
        <f>(Table2[[#This Row],[Close Price]]-Table2[[#This Row],[20D EMA]])/Table2[[#This Row],[20D EMA]]</f>
        <v>1.0496423130586529E-2</v>
      </c>
      <c r="T496" s="2">
        <f>(Table2[[#This Row],[Close Price]]-Table2[[#This Row],[50D EMA]])/Table2[[#This Row],[50D EMA]]</f>
        <v>5.2071269137576481E-2</v>
      </c>
      <c r="U496" s="2">
        <f>(Table2[[#This Row],[Close Price]]-Table2[[#This Row],[200D EMA]])/Table2[[#This Row],[200D EMA]]</f>
        <v>9.850994419344529E-2</v>
      </c>
      <c r="V496">
        <v>0.68781372884858105</v>
      </c>
      <c r="W496">
        <v>2017</v>
      </c>
      <c r="X496">
        <v>2084.3000000000002</v>
      </c>
      <c r="Y496">
        <v>2017</v>
      </c>
      <c r="Z496">
        <v>2084.3000000000002</v>
      </c>
      <c r="AA496">
        <v>1925</v>
      </c>
      <c r="AB496">
        <v>2157.4499999999998</v>
      </c>
      <c r="AC496" s="2">
        <f>(Table2[[#This Row],[Close Price]]/Table2[[#This Row],[Day Low]])-1</f>
        <v>1.6162617749132302E-2</v>
      </c>
      <c r="AD496" s="2">
        <f>(Table2[[#This Row],[Day High]]/Table2[[#This Row],[Close Price]])-1</f>
        <v>1.6930132708821377E-2</v>
      </c>
      <c r="AE496" s="2">
        <f>(Table2[[#This Row],[Close Price]]/Table2[[#This Row],[Current Week Low]])-1</f>
        <v>1.6162617749132302E-2</v>
      </c>
      <c r="AF496" s="2">
        <f>(Table2[[#This Row],[Current Week High]]/Table2[[#This Row],[Close Price]])-1</f>
        <v>1.6930132708821377E-2</v>
      </c>
      <c r="AG496" s="2">
        <f>(Table2[[#This Row],[Close Price]]/Table2[[#This Row],[Current Month Low]])-1</f>
        <v>6.4727272727272744E-2</v>
      </c>
      <c r="AH496" s="2">
        <f>(Table2[[#This Row],[Current Month High]]/Table2[[#This Row],[Close Price]])-1</f>
        <v>5.2620023419203799E-2</v>
      </c>
      <c r="AI496">
        <v>19.972189695550298</v>
      </c>
      <c r="AJ496">
        <v>32.909668633681299</v>
      </c>
      <c r="AK496" t="str">
        <f>IF(AND(Table2[[#This Row],[20D EMA]]&gt;Table2[[#This Row],[50D EMA]],Table2[[#This Row],[50D EMA]]&gt;Table2[[#This Row],[200D EMA]]),"Uptrend","Downtrend/NoTrend")</f>
        <v>Uptrend</v>
      </c>
      <c r="AL496">
        <v>0.01</v>
      </c>
      <c r="AM496" t="s">
        <v>10439</v>
      </c>
      <c r="AN496">
        <v>2.69</v>
      </c>
      <c r="AO496" t="s">
        <v>10439</v>
      </c>
      <c r="AP496">
        <v>6.9468956869843002E-2</v>
      </c>
      <c r="AQ496">
        <f>(Table2[[#This Row],[Sharpe Ratio]]-AVERAGE(Table2[Sharpe Ratio]))/_xlfn.STDEV.P(Table2[Sharpe Ratio])</f>
        <v>5.7868080408831582E-2</v>
      </c>
      <c r="AR4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-1.3268839970118926</v>
      </c>
      <c r="AS496">
        <f>_xlfn.RANK.AVG(Table2[[#This Row],[1Y Return vs Nifty Z-Score]],Table2[1Y Return vs Nifty Z-Score])</f>
        <v>479</v>
      </c>
      <c r="AT496">
        <f>_xlfn.RANK.AVG(Table2[[#This Row],[6M Return vs Nifty Z-Score]],Table2[6M Return vs Nifty Z-Score])</f>
        <v>581</v>
      </c>
      <c r="AU496">
        <f>_xlfn.RANK.AVG(Table2[[#This Row],[Sharpe Ratio Z-Score]],Table2[Sharpe Ratio Z-Score])</f>
        <v>335</v>
      </c>
      <c r="AV496">
        <f>(Table2[[#This Row],[Rank 1Y]]+Table2[[#This Row],[Rank 6M]]+Table2[[#This Row],[Rank Sharpe]])/3</f>
        <v>465</v>
      </c>
    </row>
    <row r="497" spans="1:48" x14ac:dyDescent="0.3">
      <c r="A497" t="s">
        <v>41</v>
      </c>
      <c r="B497" t="s">
        <v>42</v>
      </c>
      <c r="C497" t="s">
        <v>10395</v>
      </c>
      <c r="D497" t="s">
        <v>43</v>
      </c>
      <c r="E497">
        <v>639046.142720534</v>
      </c>
      <c r="F497">
        <v>1032.8499999999999</v>
      </c>
      <c r="G497">
        <v>27.880551792665901</v>
      </c>
      <c r="H497">
        <f>(Table2[[#This Row],[1Y Return vs Nifty]]-AVERAGE(Table2[1Y Return vs Nifty]))/_xlfn.STDEV.P(Table2[1Y Return vs Nifty])</f>
        <v>5.7755389788370762E-2</v>
      </c>
      <c r="I497">
        <v>-10.840413440256601</v>
      </c>
      <c r="J497">
        <f>(Table2[[#This Row],[1M Return vs Nifty]]-AVERAGE(Table2[1M Return vs Nifty]))/_xlfn.STDEV.P(Table2[1M Return vs Nifty])</f>
        <v>-0.7414173133004468</v>
      </c>
      <c r="K497">
        <v>-2.3013385004506799</v>
      </c>
      <c r="L497">
        <f>(Table2[[#This Row],[6M Return vs Nifty]]-AVERAGE(Table2[6M Return vs Nifty]))/_xlfn.STDEV.P(Table2[6M Return vs Nifty])</f>
        <v>-0.4687461355010224</v>
      </c>
      <c r="M497">
        <v>-4.9450791277850303</v>
      </c>
      <c r="N497">
        <f>(Table2[[#This Row],[1W Return vs Nifty]]-AVERAGE(Table2[1W Return vs Nifty]))/_xlfn.STDEV.P(Table2[1W Return vs Nifty])</f>
        <v>-0.38283147117908983</v>
      </c>
      <c r="O497">
        <v>1038.19</v>
      </c>
      <c r="P497">
        <v>1051.9464161063499</v>
      </c>
      <c r="Q497">
        <v>967.11556373128701</v>
      </c>
      <c r="R497">
        <v>35.157038081064101</v>
      </c>
      <c r="S497" s="2">
        <f>(Table2[[#This Row],[Close Price]]-Table2[[#This Row],[20D EMA]])/Table2[[#This Row],[20D EMA]]</f>
        <v>-5.1435671697860176E-3</v>
      </c>
      <c r="T497" s="2">
        <f>(Table2[[#This Row],[Close Price]]-Table2[[#This Row],[50D EMA]])/Table2[[#This Row],[50D EMA]]</f>
        <v>-1.8153411441842317E-2</v>
      </c>
      <c r="U497" s="2">
        <f>(Table2[[#This Row],[Close Price]]-Table2[[#This Row],[200D EMA]])/Table2[[#This Row],[200D EMA]]</f>
        <v>6.7969577508502604E-2</v>
      </c>
      <c r="V497">
        <v>0.34332396027244799</v>
      </c>
      <c r="W497">
        <v>1012.15</v>
      </c>
      <c r="X497">
        <v>1037.45</v>
      </c>
      <c r="Y497">
        <v>1012.15</v>
      </c>
      <c r="Z497">
        <v>1037.45</v>
      </c>
      <c r="AA497">
        <v>991</v>
      </c>
      <c r="AB497">
        <v>1079.95</v>
      </c>
      <c r="AC497" s="2">
        <f>(Table2[[#This Row],[Close Price]]/Table2[[#This Row],[Day Low]])-1</f>
        <v>2.0451514103640767E-2</v>
      </c>
      <c r="AD497" s="2">
        <f>(Table2[[#This Row],[Day High]]/Table2[[#This Row],[Close Price]])-1</f>
        <v>4.4536960836520922E-3</v>
      </c>
      <c r="AE497" s="2">
        <f>(Table2[[#This Row],[Close Price]]/Table2[[#This Row],[Current Week Low]])-1</f>
        <v>2.0451514103640767E-2</v>
      </c>
      <c r="AF497" s="2">
        <f>(Table2[[#This Row],[Current Week High]]/Table2[[#This Row],[Close Price]])-1</f>
        <v>4.4536960836520922E-3</v>
      </c>
      <c r="AG497" s="2">
        <f>(Table2[[#This Row],[Close Price]]/Table2[[#This Row],[Current Month Low]])-1</f>
        <v>4.2230070635721484E-2</v>
      </c>
      <c r="AH497" s="2">
        <f>(Table2[[#This Row],[Current Month High]]/Table2[[#This Row],[Close Price]])-1</f>
        <v>4.5601975117393723E-2</v>
      </c>
      <c r="AI497">
        <v>18.313404657016999</v>
      </c>
      <c r="AJ497">
        <v>72.905331882480894</v>
      </c>
      <c r="AK497" t="str">
        <f>IF(AND(Table2[[#This Row],[20D EMA]]&gt;Table2[[#This Row],[50D EMA]],Table2[[#This Row],[50D EMA]]&gt;Table2[[#This Row],[200D EMA]]),"Uptrend","Downtrend/NoTrend")</f>
        <v>Downtrend/NoTrend</v>
      </c>
      <c r="AL497">
        <v>-0.02</v>
      </c>
      <c r="AM497" t="s">
        <v>10438</v>
      </c>
      <c r="AN497">
        <v>-3.41</v>
      </c>
      <c r="AO497" t="s">
        <v>10438</v>
      </c>
      <c r="AP497">
        <v>-2.6887590286929001E-2</v>
      </c>
      <c r="AQ497">
        <f>(Table2[[#This Row],[Sharpe Ratio]]-AVERAGE(Table2[Sharpe Ratio]))/_xlfn.STDEV.P(Table2[Sharpe Ratio])</f>
        <v>-1.0575359066750847</v>
      </c>
      <c r="AR4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7">
        <f>_xlfn.RANK.AVG(Table2[[#This Row],[1Y Return vs Nifty Z-Score]],Table2[1Y Return vs Nifty Z-Score])</f>
        <v>285</v>
      </c>
      <c r="AT497">
        <f>_xlfn.RANK.AVG(Table2[[#This Row],[6M Return vs Nifty Z-Score]],Table2[6M Return vs Nifty Z-Score])</f>
        <v>477</v>
      </c>
      <c r="AU497">
        <f>_xlfn.RANK.AVG(Table2[[#This Row],[Sharpe Ratio Z-Score]],Table2[Sharpe Ratio Z-Score])</f>
        <v>638</v>
      </c>
      <c r="AV497">
        <f>(Table2[[#This Row],[Rank 1Y]]+Table2[[#This Row],[Rank 6M]]+Table2[[#This Row],[Rank Sharpe]])/3</f>
        <v>466.66666666666669</v>
      </c>
    </row>
    <row r="498" spans="1:48" x14ac:dyDescent="0.3">
      <c r="A498" t="s">
        <v>1331</v>
      </c>
      <c r="B498" t="s">
        <v>1332</v>
      </c>
      <c r="C498" t="s">
        <v>10401</v>
      </c>
      <c r="D498" t="s">
        <v>197</v>
      </c>
      <c r="E498">
        <v>8708.8248000000003</v>
      </c>
      <c r="F498">
        <v>566.6</v>
      </c>
      <c r="G498">
        <v>-16.562881099871401</v>
      </c>
      <c r="H498">
        <f>(Table2[[#This Row],[1Y Return vs Nifty]]-AVERAGE(Table2[1Y Return vs Nifty]))/_xlfn.STDEV.P(Table2[1Y Return vs Nifty])</f>
        <v>-0.66873533225681714</v>
      </c>
      <c r="I498">
        <v>-9.7007887881695503</v>
      </c>
      <c r="J498">
        <f>(Table2[[#This Row],[1M Return vs Nifty]]-AVERAGE(Table2[1M Return vs Nifty]))/_xlfn.STDEV.P(Table2[1M Return vs Nifty])</f>
        <v>-0.63135579986900392</v>
      </c>
      <c r="K498">
        <v>-5.53382660179357</v>
      </c>
      <c r="L498">
        <f>(Table2[[#This Row],[6M Return vs Nifty]]-AVERAGE(Table2[6M Return vs Nifty]))/_xlfn.STDEV.P(Table2[6M Return vs Nifty])</f>
        <v>-0.56622110243990587</v>
      </c>
      <c r="M498">
        <v>-0.82725726909753505</v>
      </c>
      <c r="N498">
        <f>(Table2[[#This Row],[1W Return vs Nifty]]-AVERAGE(Table2[1W Return vs Nifty]))/_xlfn.STDEV.P(Table2[1W Return vs Nifty])</f>
        <v>0.40504051025611887</v>
      </c>
      <c r="O498">
        <v>566.16999999999996</v>
      </c>
      <c r="P498">
        <v>578.65480801624994</v>
      </c>
      <c r="Q498">
        <v>549.50532779905404</v>
      </c>
      <c r="R498">
        <v>54.7268641839214</v>
      </c>
      <c r="S498" s="2">
        <f>(Table2[[#This Row],[Close Price]]-Table2[[#This Row],[20D EMA]])/Table2[[#This Row],[20D EMA]]</f>
        <v>7.5948919935719603E-4</v>
      </c>
      <c r="T498" s="2">
        <f>(Table2[[#This Row],[Close Price]]-Table2[[#This Row],[50D EMA]])/Table2[[#This Row],[50D EMA]]</f>
        <v>-2.0832468423750479E-2</v>
      </c>
      <c r="U498" s="2">
        <f>(Table2[[#This Row],[Close Price]]-Table2[[#This Row],[200D EMA]])/Table2[[#This Row],[200D EMA]]</f>
        <v>3.1109201924239119E-2</v>
      </c>
      <c r="V498">
        <v>0.494952241797745</v>
      </c>
      <c r="W498">
        <v>564.15</v>
      </c>
      <c r="X498">
        <v>578</v>
      </c>
      <c r="Y498">
        <v>564.15</v>
      </c>
      <c r="Z498">
        <v>578</v>
      </c>
      <c r="AA498">
        <v>541</v>
      </c>
      <c r="AB498">
        <v>591</v>
      </c>
      <c r="AC498" s="2">
        <f>(Table2[[#This Row],[Close Price]]/Table2[[#This Row],[Day Low]])-1</f>
        <v>4.3428166267838186E-3</v>
      </c>
      <c r="AD498" s="2">
        <f>(Table2[[#This Row],[Day High]]/Table2[[#This Row],[Close Price]])-1</f>
        <v>2.0120014119308083E-2</v>
      </c>
      <c r="AE498" s="2">
        <f>(Table2[[#This Row],[Close Price]]/Table2[[#This Row],[Current Week Low]])-1</f>
        <v>4.3428166267838186E-3</v>
      </c>
      <c r="AF498" s="2">
        <f>(Table2[[#This Row],[Current Week High]]/Table2[[#This Row],[Close Price]])-1</f>
        <v>2.0120014119308083E-2</v>
      </c>
      <c r="AG498" s="2">
        <f>(Table2[[#This Row],[Close Price]]/Table2[[#This Row],[Current Month Low]])-1</f>
        <v>4.7319778188539718E-2</v>
      </c>
      <c r="AH498" s="2">
        <f>(Table2[[#This Row],[Current Month High]]/Table2[[#This Row],[Close Price]])-1</f>
        <v>4.3063889869396466E-2</v>
      </c>
      <c r="AI498">
        <v>24.9205788916343</v>
      </c>
      <c r="AJ498">
        <v>30.854503464203201</v>
      </c>
      <c r="AK498" t="str">
        <f>IF(AND(Table2[[#This Row],[20D EMA]]&gt;Table2[[#This Row],[50D EMA]],Table2[[#This Row],[50D EMA]]&gt;Table2[[#This Row],[200D EMA]]),"Uptrend","Downtrend/NoTrend")</f>
        <v>Downtrend/NoTrend</v>
      </c>
      <c r="AL498">
        <v>-0.2</v>
      </c>
      <c r="AM498" t="s">
        <v>10438</v>
      </c>
      <c r="AN498">
        <v>-3.7</v>
      </c>
      <c r="AO498" t="s">
        <v>10438</v>
      </c>
      <c r="AP498">
        <v>6.9486332964710004E-2</v>
      </c>
      <c r="AQ498">
        <f>(Table2[[#This Row],[Sharpe Ratio]]-AVERAGE(Table2[Sharpe Ratio]))/_xlfn.STDEV.P(Table2[Sharpe Ratio])</f>
        <v>5.8069222584080656E-2</v>
      </c>
      <c r="AR4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8">
        <f>_xlfn.RANK.AVG(Table2[[#This Row],[1Y Return vs Nifty Z-Score]],Table2[1Y Return vs Nifty Z-Score])</f>
        <v>554</v>
      </c>
      <c r="AT498">
        <f>_xlfn.RANK.AVG(Table2[[#This Row],[6M Return vs Nifty Z-Score]],Table2[6M Return vs Nifty Z-Score])</f>
        <v>513</v>
      </c>
      <c r="AU498">
        <f>_xlfn.RANK.AVG(Table2[[#This Row],[Sharpe Ratio Z-Score]],Table2[Sharpe Ratio Z-Score])</f>
        <v>334</v>
      </c>
      <c r="AV498">
        <f>(Table2[[#This Row],[Rank 1Y]]+Table2[[#This Row],[Rank 6M]]+Table2[[#This Row],[Rank Sharpe]])/3</f>
        <v>467</v>
      </c>
    </row>
    <row r="499" spans="1:48" x14ac:dyDescent="0.3">
      <c r="A499" t="s">
        <v>1821</v>
      </c>
      <c r="B499" t="s">
        <v>1822</v>
      </c>
      <c r="C499" t="s">
        <v>10401</v>
      </c>
      <c r="D499" t="s">
        <v>197</v>
      </c>
      <c r="E499">
        <v>4297.0858822169903</v>
      </c>
      <c r="F499">
        <v>178.08</v>
      </c>
      <c r="G499">
        <v>-9.1557613034283296</v>
      </c>
      <c r="H499">
        <f>(Table2[[#This Row],[1Y Return vs Nifty]]-AVERAGE(Table2[1Y Return vs Nifty]))/_xlfn.STDEV.P(Table2[1Y Return vs Nifty])</f>
        <v>-0.54765549078271902</v>
      </c>
      <c r="I499">
        <v>-5.9014681408206799</v>
      </c>
      <c r="J499">
        <f>(Table2[[#This Row],[1M Return vs Nifty]]-AVERAGE(Table2[1M Return vs Nifty]))/_xlfn.STDEV.P(Table2[1M Return vs Nifty])</f>
        <v>-0.26442886502887847</v>
      </c>
      <c r="K499">
        <v>-4.5010497972672496</v>
      </c>
      <c r="L499">
        <f>(Table2[[#This Row],[6M Return vs Nifty]]-AVERAGE(Table2[6M Return vs Nifty]))/_xlfn.STDEV.P(Table2[6M Return vs Nifty])</f>
        <v>-0.53507794530511954</v>
      </c>
      <c r="M499">
        <v>-2.77004149384948</v>
      </c>
      <c r="N499">
        <f>(Table2[[#This Row],[1W Return vs Nifty]]-AVERAGE(Table2[1W Return vs Nifty]))/_xlfn.STDEV.P(Table2[1W Return vs Nifty])</f>
        <v>3.3323299268205694E-2</v>
      </c>
      <c r="O499">
        <v>171.59</v>
      </c>
      <c r="P499">
        <v>177.92716135188701</v>
      </c>
      <c r="Q499">
        <v>171.219777241868</v>
      </c>
      <c r="R499">
        <v>48.532550668680898</v>
      </c>
      <c r="S499" s="2">
        <f>(Table2[[#This Row],[Close Price]]-Table2[[#This Row],[20D EMA]])/Table2[[#This Row],[20D EMA]]</f>
        <v>3.7822716941546763E-2</v>
      </c>
      <c r="T499" s="2">
        <f>(Table2[[#This Row],[Close Price]]-Table2[[#This Row],[50D EMA]])/Table2[[#This Row],[50D EMA]]</f>
        <v>8.5899559657861787E-4</v>
      </c>
      <c r="U499" s="2">
        <f>(Table2[[#This Row],[Close Price]]-Table2[[#This Row],[200D EMA]])/Table2[[#This Row],[200D EMA]]</f>
        <v>4.0066766051454102E-2</v>
      </c>
      <c r="V499">
        <v>0.87911107033920199</v>
      </c>
      <c r="W499">
        <v>186.59</v>
      </c>
      <c r="X499">
        <v>169.09</v>
      </c>
      <c r="Y499">
        <v>185</v>
      </c>
      <c r="Z499">
        <v>169.09</v>
      </c>
      <c r="AA499">
        <v>185</v>
      </c>
      <c r="AB499">
        <v>162.12</v>
      </c>
      <c r="AC499" s="2">
        <f>(Table2[[#This Row],[Close Price]]/Table2[[#This Row],[Day Low]])-1</f>
        <v>-4.5608017578648297E-2</v>
      </c>
      <c r="AD499" s="2">
        <f>(Table2[[#This Row],[Day High]]/Table2[[#This Row],[Close Price]])-1</f>
        <v>-5.0482929020664868E-2</v>
      </c>
      <c r="AE499" s="2">
        <f>(Table2[[#This Row],[Close Price]]/Table2[[#This Row],[Current Week Low]])-1</f>
        <v>-3.7405405405405379E-2</v>
      </c>
      <c r="AF499" s="2">
        <f>(Table2[[#This Row],[Current Week High]]/Table2[[#This Row],[Close Price]])-1</f>
        <v>-5.0482929020664868E-2</v>
      </c>
      <c r="AG499" s="2">
        <f>(Table2[[#This Row],[Close Price]]/Table2[[#This Row],[Current Month Low]])-1</f>
        <v>-3.7405405405405379E-2</v>
      </c>
      <c r="AH499" s="2">
        <f>(Table2[[#This Row],[Current Month High]]/Table2[[#This Row],[Close Price]])-1</f>
        <v>-8.9622641509433998E-2</v>
      </c>
      <c r="AI499">
        <v>26.740790655884901</v>
      </c>
      <c r="AJ499">
        <v>41.277270924236397</v>
      </c>
      <c r="AK499" t="str">
        <f>IF(AND(Table2[[#This Row],[20D EMA]]&gt;Table2[[#This Row],[50D EMA]],Table2[[#This Row],[50D EMA]]&gt;Table2[[#This Row],[200D EMA]]),"Uptrend","Downtrend/NoTrend")</f>
        <v>Downtrend/NoTrend</v>
      </c>
      <c r="AL499">
        <v>-0.22</v>
      </c>
      <c r="AM499" t="s">
        <v>10438</v>
      </c>
      <c r="AN499">
        <v>5.0599999999999996</v>
      </c>
      <c r="AO499" t="s">
        <v>10439</v>
      </c>
      <c r="AP499">
        <v>4.2442677452634997E-2</v>
      </c>
      <c r="AQ499">
        <f>(Table2[[#This Row],[Sharpe Ratio]]-AVERAGE(Table2[Sharpe Ratio]))/_xlfn.STDEV.P(Table2[Sharpe Ratio])</f>
        <v>-0.25498268798733714</v>
      </c>
      <c r="AR4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9">
        <f>_xlfn.RANK.AVG(Table2[[#This Row],[1Y Return vs Nifty Z-Score]],Table2[1Y Return vs Nifty Z-Score])</f>
        <v>498</v>
      </c>
      <c r="AT499">
        <f>_xlfn.RANK.AVG(Table2[[#This Row],[6M Return vs Nifty Z-Score]],Table2[6M Return vs Nifty Z-Score])</f>
        <v>502</v>
      </c>
      <c r="AU499">
        <f>_xlfn.RANK.AVG(Table2[[#This Row],[Sharpe Ratio Z-Score]],Table2[Sharpe Ratio Z-Score])</f>
        <v>401</v>
      </c>
      <c r="AV499">
        <f>(Table2[[#This Row],[Rank 1Y]]+Table2[[#This Row],[Rank 6M]]+Table2[[#This Row],[Rank Sharpe]])/3</f>
        <v>467</v>
      </c>
    </row>
    <row r="500" spans="1:48" x14ac:dyDescent="0.3">
      <c r="A500" t="s">
        <v>960</v>
      </c>
      <c r="B500" t="s">
        <v>961</v>
      </c>
      <c r="C500" t="s">
        <v>10398</v>
      </c>
      <c r="D500" t="s">
        <v>46</v>
      </c>
      <c r="E500">
        <v>16146.677694419999</v>
      </c>
      <c r="F500">
        <v>1665.95</v>
      </c>
      <c r="G500">
        <v>2.01161341225004</v>
      </c>
      <c r="H500">
        <f>(Table2[[#This Row],[1Y Return vs Nifty]]-AVERAGE(Table2[1Y Return vs Nifty]))/_xlfn.STDEV.P(Table2[1Y Return vs Nifty])</f>
        <v>-0.36510896832665013</v>
      </c>
      <c r="I500">
        <v>2.3325255625943702</v>
      </c>
      <c r="J500">
        <f>(Table2[[#This Row],[1M Return vs Nifty]]-AVERAGE(Table2[1M Return vs Nifty]))/_xlfn.STDEV.P(Table2[1M Return vs Nifty])</f>
        <v>0.53078542497720294</v>
      </c>
      <c r="K500">
        <v>13.3665127878507</v>
      </c>
      <c r="L500">
        <f>(Table2[[#This Row],[6M Return vs Nifty]]-AVERAGE(Table2[6M Return vs Nifty]))/_xlfn.STDEV.P(Table2[6M Return vs Nifty])</f>
        <v>3.7144702150689948E-3</v>
      </c>
      <c r="M500">
        <v>2.0293790622955399</v>
      </c>
      <c r="N500">
        <f>(Table2[[#This Row],[1W Return vs Nifty]]-AVERAGE(Table2[1W Return vs Nifty]))/_xlfn.STDEV.P(Table2[1W Return vs Nifty])</f>
        <v>0.95160706993042188</v>
      </c>
      <c r="O500">
        <v>1628.49</v>
      </c>
      <c r="P500">
        <v>1624.5773180717299</v>
      </c>
      <c r="Q500">
        <v>1483.4854894903699</v>
      </c>
      <c r="R500">
        <v>62.9904778255002</v>
      </c>
      <c r="S500" s="2">
        <f>(Table2[[#This Row],[Close Price]]-Table2[[#This Row],[20D EMA]])/Table2[[#This Row],[20D EMA]]</f>
        <v>2.3002904531191495E-2</v>
      </c>
      <c r="T500" s="2">
        <f>(Table2[[#This Row],[Close Price]]-Table2[[#This Row],[50D EMA]])/Table2[[#This Row],[50D EMA]]</f>
        <v>2.5466736158410046E-2</v>
      </c>
      <c r="U500" s="2">
        <f>(Table2[[#This Row],[Close Price]]-Table2[[#This Row],[200D EMA]])/Table2[[#This Row],[200D EMA]]</f>
        <v>0.12299716566308526</v>
      </c>
      <c r="V500">
        <v>1.85288204372555</v>
      </c>
      <c r="W500">
        <v>1660.05</v>
      </c>
      <c r="X500">
        <v>1703</v>
      </c>
      <c r="Y500">
        <v>1660.05</v>
      </c>
      <c r="Z500">
        <v>1703</v>
      </c>
      <c r="AA500">
        <v>1542.3</v>
      </c>
      <c r="AB500">
        <v>1730</v>
      </c>
      <c r="AC500" s="2">
        <f>(Table2[[#This Row],[Close Price]]/Table2[[#This Row],[Day Low]])-1</f>
        <v>3.5541098159694862E-3</v>
      </c>
      <c r="AD500" s="2">
        <f>(Table2[[#This Row],[Day High]]/Table2[[#This Row],[Close Price]])-1</f>
        <v>2.2239563012095065E-2</v>
      </c>
      <c r="AE500" s="2">
        <f>(Table2[[#This Row],[Close Price]]/Table2[[#This Row],[Current Week Low]])-1</f>
        <v>3.5541098159694862E-3</v>
      </c>
      <c r="AF500" s="2">
        <f>(Table2[[#This Row],[Current Week High]]/Table2[[#This Row],[Close Price]])-1</f>
        <v>2.2239563012095065E-2</v>
      </c>
      <c r="AG500" s="2">
        <f>(Table2[[#This Row],[Close Price]]/Table2[[#This Row],[Current Month Low]])-1</f>
        <v>8.0172469688128079E-2</v>
      </c>
      <c r="AH500" s="2">
        <f>(Table2[[#This Row],[Current Month High]]/Table2[[#This Row],[Close Price]])-1</f>
        <v>3.844653200876369E-2</v>
      </c>
      <c r="AI500">
        <v>11.6480086437168</v>
      </c>
      <c r="AJ500">
        <v>62.539636079808702</v>
      </c>
      <c r="AK500" t="str">
        <f>IF(AND(Table2[[#This Row],[20D EMA]]&gt;Table2[[#This Row],[50D EMA]],Table2[[#This Row],[50D EMA]]&gt;Table2[[#This Row],[200D EMA]]),"Uptrend","Downtrend/NoTrend")</f>
        <v>Uptrend</v>
      </c>
      <c r="AL500">
        <v>-0.11</v>
      </c>
      <c r="AM500" t="s">
        <v>10438</v>
      </c>
      <c r="AN500">
        <v>3.67</v>
      </c>
      <c r="AO500" t="s">
        <v>10439</v>
      </c>
      <c r="AP500">
        <v>-5.1380909194807999E-2</v>
      </c>
      <c r="AQ500">
        <f>(Table2[[#This Row],[Sharpe Ratio]]-AVERAGE(Table2[Sharpe Ratio]))/_xlfn.STDEV.P(Table2[Sharpe Ratio])</f>
        <v>-1.34106563426398</v>
      </c>
      <c r="AR5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-0.22006763746793612</v>
      </c>
      <c r="AS500">
        <f>_xlfn.RANK.AVG(Table2[[#This Row],[1Y Return vs Nifty Z-Score]],Table2[1Y Return vs Nifty Z-Score])</f>
        <v>420</v>
      </c>
      <c r="AT500">
        <f>_xlfn.RANK.AVG(Table2[[#This Row],[6M Return vs Nifty Z-Score]],Table2[6M Return vs Nifty Z-Score])</f>
        <v>314</v>
      </c>
      <c r="AU500">
        <f>_xlfn.RANK.AVG(Table2[[#This Row],[Sharpe Ratio Z-Score]],Table2[Sharpe Ratio Z-Score])</f>
        <v>672</v>
      </c>
      <c r="AV500">
        <f>(Table2[[#This Row],[Rank 1Y]]+Table2[[#This Row],[Rank 6M]]+Table2[[#This Row],[Rank Sharpe]])/3</f>
        <v>468.66666666666669</v>
      </c>
    </row>
    <row r="501" spans="1:48" x14ac:dyDescent="0.3">
      <c r="A501" t="s">
        <v>2044</v>
      </c>
      <c r="B501" t="s">
        <v>2045</v>
      </c>
      <c r="C501" t="s">
        <v>10397</v>
      </c>
      <c r="D501" t="s">
        <v>538</v>
      </c>
      <c r="E501">
        <v>3306.5434574000001</v>
      </c>
      <c r="F501">
        <v>447.05</v>
      </c>
      <c r="G501">
        <v>-15.680495855379201</v>
      </c>
      <c r="H501">
        <f>(Table2[[#This Row],[1Y Return vs Nifty]]-AVERAGE(Table2[1Y Return vs Nifty]))/_xlfn.STDEV.P(Table2[1Y Return vs Nifty])</f>
        <v>-0.65431149837019575</v>
      </c>
      <c r="I501">
        <v>-10.7209209741091</v>
      </c>
      <c r="J501">
        <f>(Table2[[#This Row],[1M Return vs Nifty]]-AVERAGE(Table2[1M Return vs Nifty]))/_xlfn.STDEV.P(Table2[1M Return vs Nifty])</f>
        <v>-0.72987709113715438</v>
      </c>
      <c r="K501">
        <v>16.800273854671499</v>
      </c>
      <c r="L501">
        <f>(Table2[[#This Row],[6M Return vs Nifty]]-AVERAGE(Table2[6M Return vs Nifty]))/_xlfn.STDEV.P(Table2[6M Return vs Nifty])</f>
        <v>0.10725877910992122</v>
      </c>
      <c r="M501">
        <v>-4.6219363863884997</v>
      </c>
      <c r="N501">
        <f>(Table2[[#This Row],[1W Return vs Nifty]]-AVERAGE(Table2[1W Return vs Nifty]))/_xlfn.STDEV.P(Table2[1W Return vs Nifty])</f>
        <v>-0.32100385437401535</v>
      </c>
      <c r="O501">
        <v>452.77</v>
      </c>
      <c r="P501">
        <v>436.65238134856997</v>
      </c>
      <c r="Q501">
        <v>384.57610694950898</v>
      </c>
      <c r="R501">
        <v>48.041985780121998</v>
      </c>
      <c r="S501" s="2">
        <f>(Table2[[#This Row],[Close Price]]-Table2[[#This Row],[20D EMA]])/Table2[[#This Row],[20D EMA]]</f>
        <v>-1.2633345848885683E-2</v>
      </c>
      <c r="T501" s="2">
        <f>(Table2[[#This Row],[Close Price]]-Table2[[#This Row],[50D EMA]])/Table2[[#This Row],[50D EMA]]</f>
        <v>2.3812119423963125E-2</v>
      </c>
      <c r="U501" s="2">
        <f>(Table2[[#This Row],[Close Price]]-Table2[[#This Row],[200D EMA]])/Table2[[#This Row],[200D EMA]]</f>
        <v>0.16244871150742921</v>
      </c>
      <c r="V501">
        <v>0.36605032966295098</v>
      </c>
      <c r="W501">
        <v>490</v>
      </c>
      <c r="X501">
        <v>445.5</v>
      </c>
      <c r="Y501">
        <v>460.25</v>
      </c>
      <c r="Z501">
        <v>445.5</v>
      </c>
      <c r="AA501">
        <v>460.25</v>
      </c>
      <c r="AB501">
        <v>435.35</v>
      </c>
      <c r="AC501" s="2">
        <f>(Table2[[#This Row],[Close Price]]/Table2[[#This Row],[Day Low]])-1</f>
        <v>-8.7653061224489792E-2</v>
      </c>
      <c r="AD501" s="2">
        <f>(Table2[[#This Row],[Day High]]/Table2[[#This Row],[Close Price]])-1</f>
        <v>-3.4671736942176734E-3</v>
      </c>
      <c r="AE501" s="2">
        <f>(Table2[[#This Row],[Close Price]]/Table2[[#This Row],[Current Week Low]])-1</f>
        <v>-2.8680065181966308E-2</v>
      </c>
      <c r="AF501" s="2">
        <f>(Table2[[#This Row],[Current Week High]]/Table2[[#This Row],[Close Price]])-1</f>
        <v>-3.4671736942176734E-3</v>
      </c>
      <c r="AG501" s="2">
        <f>(Table2[[#This Row],[Close Price]]/Table2[[#This Row],[Current Month Low]])-1</f>
        <v>-2.8680065181966308E-2</v>
      </c>
      <c r="AH501" s="2">
        <f>(Table2[[#This Row],[Current Month High]]/Table2[[#This Row],[Close Price]])-1</f>
        <v>-2.6171569175707399E-2</v>
      </c>
      <c r="AI501">
        <v>12.962755843865301</v>
      </c>
      <c r="AJ501">
        <v>51.516692086087097</v>
      </c>
      <c r="AK501" t="str">
        <f>IF(AND(Table2[[#This Row],[20D EMA]]&gt;Table2[[#This Row],[50D EMA]],Table2[[#This Row],[50D EMA]]&gt;Table2[[#This Row],[200D EMA]]),"Uptrend","Downtrend/NoTrend")</f>
        <v>Uptrend</v>
      </c>
      <c r="AL501">
        <v>0.18</v>
      </c>
      <c r="AM501" t="s">
        <v>10439</v>
      </c>
      <c r="AN501">
        <v>-5.34</v>
      </c>
      <c r="AO501" t="s">
        <v>10438</v>
      </c>
      <c r="AP501">
        <v>-9.2897402601100005E-4</v>
      </c>
      <c r="AQ501">
        <f>(Table2[[#This Row],[Sharpe Ratio]]-AVERAGE(Table2[Sharpe Ratio]))/_xlfn.STDEV.P(Table2[Sharpe Ratio])</f>
        <v>-0.75704419198650585</v>
      </c>
      <c r="AR5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-2.3549778567579498</v>
      </c>
      <c r="AS501">
        <f>_xlfn.RANK.AVG(Table2[[#This Row],[1Y Return vs Nifty Z-Score]],Table2[1Y Return vs Nifty Z-Score])</f>
        <v>546</v>
      </c>
      <c r="AT501">
        <f>_xlfn.RANK.AVG(Table2[[#This Row],[6M Return vs Nifty Z-Score]],Table2[6M Return vs Nifty Z-Score])</f>
        <v>279</v>
      </c>
      <c r="AU501">
        <f>_xlfn.RANK.AVG(Table2[[#This Row],[Sharpe Ratio Z-Score]],Table2[Sharpe Ratio Z-Score])</f>
        <v>584</v>
      </c>
      <c r="AV501">
        <f>(Table2[[#This Row],[Rank 1Y]]+Table2[[#This Row],[Rank 6M]]+Table2[[#This Row],[Rank Sharpe]])/3</f>
        <v>469.66666666666669</v>
      </c>
    </row>
    <row r="502" spans="1:48" x14ac:dyDescent="0.3">
      <c r="A502" t="s">
        <v>1339</v>
      </c>
      <c r="B502" t="s">
        <v>1340</v>
      </c>
      <c r="C502" t="s">
        <v>5658</v>
      </c>
      <c r="D502" t="s">
        <v>80</v>
      </c>
      <c r="E502">
        <v>8609.8512429339899</v>
      </c>
      <c r="F502">
        <v>209.9</v>
      </c>
      <c r="G502">
        <v>5.3917533743232697</v>
      </c>
      <c r="H502">
        <f>(Table2[[#This Row],[1Y Return vs Nifty]]-AVERAGE(Table2[1Y Return vs Nifty]))/_xlfn.STDEV.P(Table2[1Y Return vs Nifty])</f>
        <v>-0.30985580353179665</v>
      </c>
      <c r="I502">
        <v>-10.2429337578613</v>
      </c>
      <c r="J502">
        <f>(Table2[[#This Row],[1M Return vs Nifty]]-AVERAGE(Table2[1M Return vs Nifty]))/_xlfn.STDEV.P(Table2[1M Return vs Nifty])</f>
        <v>-0.68371452671318234</v>
      </c>
      <c r="K502">
        <v>-24.0374070165721</v>
      </c>
      <c r="L502">
        <f>(Table2[[#This Row],[6M Return vs Nifty]]-AVERAGE(Table2[6M Return vs Nifty]))/_xlfn.STDEV.P(Table2[6M Return vs Nifty])</f>
        <v>-1.1241924955696174</v>
      </c>
      <c r="M502">
        <v>-0.24466444291458</v>
      </c>
      <c r="N502">
        <f>(Table2[[#This Row],[1W Return vs Nifty]]-AVERAGE(Table2[1W Return vs Nifty]))/_xlfn.STDEV.P(Table2[1W Return vs Nifty])</f>
        <v>0.51650928673228402</v>
      </c>
      <c r="O502">
        <v>214.64</v>
      </c>
      <c r="P502">
        <v>214.499305586682</v>
      </c>
      <c r="Q502">
        <v>202.883694393105</v>
      </c>
      <c r="R502">
        <v>45.599317284424501</v>
      </c>
      <c r="S502" s="2">
        <f>(Table2[[#This Row],[Close Price]]-Table2[[#This Row],[20D EMA]])/Table2[[#This Row],[20D EMA]]</f>
        <v>-2.2083488632128126E-2</v>
      </c>
      <c r="T502" s="2">
        <f>(Table2[[#This Row],[Close Price]]-Table2[[#This Row],[50D EMA]])/Table2[[#This Row],[50D EMA]]</f>
        <v>-2.1442053502701681E-2</v>
      </c>
      <c r="U502" s="2">
        <f>(Table2[[#This Row],[Close Price]]-Table2[[#This Row],[200D EMA]])/Table2[[#This Row],[200D EMA]]</f>
        <v>3.4582895524863093E-2</v>
      </c>
      <c r="V502">
        <v>1.0940898466208999</v>
      </c>
      <c r="W502">
        <v>206.68</v>
      </c>
      <c r="X502">
        <v>216.99</v>
      </c>
      <c r="Y502">
        <v>206.68</v>
      </c>
      <c r="Z502">
        <v>216.99</v>
      </c>
      <c r="AA502">
        <v>205.25</v>
      </c>
      <c r="AB502">
        <v>230</v>
      </c>
      <c r="AC502" s="2">
        <f>(Table2[[#This Row],[Close Price]]/Table2[[#This Row],[Day Low]])-1</f>
        <v>1.5579640023224206E-2</v>
      </c>
      <c r="AD502" s="2">
        <f>(Table2[[#This Row],[Day High]]/Table2[[#This Row],[Close Price]])-1</f>
        <v>3.3777989518818607E-2</v>
      </c>
      <c r="AE502" s="2">
        <f>(Table2[[#This Row],[Close Price]]/Table2[[#This Row],[Current Week Low]])-1</f>
        <v>1.5579640023224206E-2</v>
      </c>
      <c r="AF502" s="2">
        <f>(Table2[[#This Row],[Current Week High]]/Table2[[#This Row],[Close Price]])-1</f>
        <v>3.3777989518818607E-2</v>
      </c>
      <c r="AG502" s="2">
        <f>(Table2[[#This Row],[Close Price]]/Table2[[#This Row],[Current Month Low]])-1</f>
        <v>2.2655298416565106E-2</v>
      </c>
      <c r="AH502" s="2">
        <f>(Table2[[#This Row],[Current Month High]]/Table2[[#This Row],[Close Price]])-1</f>
        <v>9.5759885659838062E-2</v>
      </c>
      <c r="AI502">
        <v>21.962839447355801</v>
      </c>
      <c r="AJ502">
        <v>42.789115646258502</v>
      </c>
      <c r="AK502" t="str">
        <f>IF(AND(Table2[[#This Row],[20D EMA]]&gt;Table2[[#This Row],[50D EMA]],Table2[[#This Row],[50D EMA]]&gt;Table2[[#This Row],[200D EMA]]),"Uptrend","Downtrend/NoTrend")</f>
        <v>Uptrend</v>
      </c>
      <c r="AL502">
        <v>-0.05</v>
      </c>
      <c r="AM502" t="s">
        <v>10438</v>
      </c>
      <c r="AN502">
        <v>-5.68</v>
      </c>
      <c r="AO502" t="s">
        <v>10438</v>
      </c>
      <c r="AP502">
        <v>7.5207752437290998E-2</v>
      </c>
      <c r="AQ502">
        <f>(Table2[[#This Row],[Sharpe Ratio]]-AVERAGE(Table2[Sharpe Ratio]))/_xlfn.STDEV.P(Table2[Sharpe Ratio])</f>
        <v>0.12429922230701995</v>
      </c>
      <c r="AR5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-1.4769543167752925</v>
      </c>
      <c r="AS502">
        <f>_xlfn.RANK.AVG(Table2[[#This Row],[1Y Return vs Nifty Z-Score]],Table2[1Y Return vs Nifty Z-Score])</f>
        <v>400</v>
      </c>
      <c r="AT502">
        <f>_xlfn.RANK.AVG(Table2[[#This Row],[6M Return vs Nifty Z-Score]],Table2[6M Return vs Nifty Z-Score])</f>
        <v>690</v>
      </c>
      <c r="AU502">
        <f>_xlfn.RANK.AVG(Table2[[#This Row],[Sharpe Ratio Z-Score]],Table2[Sharpe Ratio Z-Score])</f>
        <v>320</v>
      </c>
      <c r="AV502">
        <f>(Table2[[#This Row],[Rank 1Y]]+Table2[[#This Row],[Rank 6M]]+Table2[[#This Row],[Rank Sharpe]])/3</f>
        <v>470</v>
      </c>
    </row>
    <row r="503" spans="1:48" x14ac:dyDescent="0.3">
      <c r="A503" t="s">
        <v>1082</v>
      </c>
      <c r="B503" t="s">
        <v>1083</v>
      </c>
      <c r="C503" t="s">
        <v>10395</v>
      </c>
      <c r="D503" t="s">
        <v>24</v>
      </c>
      <c r="E503">
        <v>12425.511861503999</v>
      </c>
      <c r="F503">
        <v>170.02</v>
      </c>
      <c r="G503">
        <v>-0.45160140062566601</v>
      </c>
      <c r="H503">
        <f>(Table2[[#This Row],[1Y Return vs Nifty]]-AVERAGE(Table2[1Y Return vs Nifty]))/_xlfn.STDEV.P(Table2[1Y Return vs Nifty])</f>
        <v>-0.40537369567760495</v>
      </c>
      <c r="I503">
        <v>-5.3874663930451003</v>
      </c>
      <c r="J503">
        <f>(Table2[[#This Row],[1M Return vs Nifty]]-AVERAGE(Table2[1M Return vs Nifty]))/_xlfn.STDEV.P(Table2[1M Return vs Nifty])</f>
        <v>-0.21478812571792699</v>
      </c>
      <c r="K503">
        <v>7.7642120074056802</v>
      </c>
      <c r="L503">
        <f>(Table2[[#This Row],[6M Return vs Nifty]]-AVERAGE(Table2[6M Return vs Nifty]))/_xlfn.STDEV.P(Table2[6M Return vs Nifty])</f>
        <v>-0.16522167625634318</v>
      </c>
      <c r="M503">
        <v>-4.7037453157831104</v>
      </c>
      <c r="N503">
        <f>(Table2[[#This Row],[1W Return vs Nifty]]-AVERAGE(Table2[1W Return vs Nifty]))/_xlfn.STDEV.P(Table2[1W Return vs Nifty])</f>
        <v>-0.33665653812604374</v>
      </c>
      <c r="O503">
        <v>168.17</v>
      </c>
      <c r="P503">
        <v>165.85320141168501</v>
      </c>
      <c r="Q503">
        <v>154.98294072777699</v>
      </c>
      <c r="R503">
        <v>48.143537274002398</v>
      </c>
      <c r="S503" s="2">
        <f>(Table2[[#This Row],[Close Price]]-Table2[[#This Row],[20D EMA]])/Table2[[#This Row],[20D EMA]]</f>
        <v>1.1000773027293945E-2</v>
      </c>
      <c r="T503" s="2">
        <f>(Table2[[#This Row],[Close Price]]-Table2[[#This Row],[50D EMA]])/Table2[[#This Row],[50D EMA]]</f>
        <v>2.5123413674554711E-2</v>
      </c>
      <c r="U503" s="2">
        <f>(Table2[[#This Row],[Close Price]]-Table2[[#This Row],[200D EMA]])/Table2[[#This Row],[200D EMA]]</f>
        <v>9.7023964067343219E-2</v>
      </c>
      <c r="V503">
        <v>0.64969861535903295</v>
      </c>
      <c r="W503">
        <v>167.65</v>
      </c>
      <c r="X503">
        <v>171.43</v>
      </c>
      <c r="Y503">
        <v>167.65</v>
      </c>
      <c r="Z503">
        <v>171.43</v>
      </c>
      <c r="AA503">
        <v>163.02000000000001</v>
      </c>
      <c r="AB503">
        <v>174.33</v>
      </c>
      <c r="AC503" s="2">
        <f>(Table2[[#This Row],[Close Price]]/Table2[[#This Row],[Day Low]])-1</f>
        <v>1.413659409484036E-2</v>
      </c>
      <c r="AD503" s="2">
        <f>(Table2[[#This Row],[Day High]]/Table2[[#This Row],[Close Price]])-1</f>
        <v>8.2931419832961151E-3</v>
      </c>
      <c r="AE503" s="2">
        <f>(Table2[[#This Row],[Close Price]]/Table2[[#This Row],[Current Week Low]])-1</f>
        <v>1.413659409484036E-2</v>
      </c>
      <c r="AF503" s="2">
        <f>(Table2[[#This Row],[Current Week High]]/Table2[[#This Row],[Close Price]])-1</f>
        <v>8.2931419832961151E-3</v>
      </c>
      <c r="AG503" s="2">
        <f>(Table2[[#This Row],[Close Price]]/Table2[[#This Row],[Current Month Low]])-1</f>
        <v>4.2939516623727192E-2</v>
      </c>
      <c r="AH503" s="2">
        <f>(Table2[[#This Row],[Current Month High]]/Table2[[#This Row],[Close Price]])-1</f>
        <v>2.5349958828373209E-2</v>
      </c>
      <c r="AI503">
        <v>3.9995294671214898</v>
      </c>
      <c r="AJ503">
        <v>36.947241240434899</v>
      </c>
      <c r="AK503" t="str">
        <f>IF(AND(Table2[[#This Row],[20D EMA]]&gt;Table2[[#This Row],[50D EMA]],Table2[[#This Row],[50D EMA]]&gt;Table2[[#This Row],[200D EMA]]),"Uptrend","Downtrend/NoTrend")</f>
        <v>Uptrend</v>
      </c>
      <c r="AL503">
        <v>-0.03</v>
      </c>
      <c r="AM503" t="s">
        <v>10438</v>
      </c>
      <c r="AN503">
        <v>-0.61</v>
      </c>
      <c r="AO503" t="s">
        <v>10438</v>
      </c>
      <c r="AP503">
        <v>-1.2110595161139E-2</v>
      </c>
      <c r="AQ503">
        <f>(Table2[[#This Row],[Sharpe Ratio]]-AVERAGE(Table2[Sharpe Ratio]))/_xlfn.STDEV.P(Table2[Sharpe Ratio])</f>
        <v>-0.88648038666346518</v>
      </c>
      <c r="AR5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-2.008520422441384</v>
      </c>
      <c r="AS503">
        <f>_xlfn.RANK.AVG(Table2[[#This Row],[1Y Return vs Nifty Z-Score]],Table2[1Y Return vs Nifty Z-Score])</f>
        <v>438</v>
      </c>
      <c r="AT503">
        <f>_xlfn.RANK.AVG(Table2[[#This Row],[6M Return vs Nifty Z-Score]],Table2[6M Return vs Nifty Z-Score])</f>
        <v>364</v>
      </c>
      <c r="AU503">
        <f>_xlfn.RANK.AVG(Table2[[#This Row],[Sharpe Ratio Z-Score]],Table2[Sharpe Ratio Z-Score])</f>
        <v>610</v>
      </c>
      <c r="AV503">
        <f>(Table2[[#This Row],[Rank 1Y]]+Table2[[#This Row],[Rank 6M]]+Table2[[#This Row],[Rank Sharpe]])/3</f>
        <v>470.66666666666669</v>
      </c>
    </row>
    <row r="504" spans="1:48" x14ac:dyDescent="0.3">
      <c r="A504" t="s">
        <v>2128</v>
      </c>
      <c r="B504" t="s">
        <v>2129</v>
      </c>
      <c r="C504" t="s">
        <v>10395</v>
      </c>
      <c r="D504" t="s">
        <v>533</v>
      </c>
      <c r="E504">
        <v>2924.5793092139902</v>
      </c>
      <c r="F504">
        <v>53.03</v>
      </c>
      <c r="G504">
        <v>-7.7958533235809098</v>
      </c>
      <c r="H504">
        <f>(Table2[[#This Row],[1Y Return vs Nifty]]-AVERAGE(Table2[1Y Return vs Nifty]))/_xlfn.STDEV.P(Table2[1Y Return vs Nifty])</f>
        <v>-0.52542587290906773</v>
      </c>
      <c r="I504">
        <v>-15.0706372219062</v>
      </c>
      <c r="J504">
        <f>(Table2[[#This Row],[1M Return vs Nifty]]-AVERAGE(Table2[1M Return vs Nifty]))/_xlfn.STDEV.P(Table2[1M Return vs Nifty])</f>
        <v>-1.1499595738678958</v>
      </c>
      <c r="K504">
        <v>19.286727744517101</v>
      </c>
      <c r="L504">
        <f>(Table2[[#This Row],[6M Return vs Nifty]]-AVERAGE(Table2[6M Return vs Nifty]))/_xlfn.STDEV.P(Table2[6M Return vs Nifty])</f>
        <v>0.18223724866935145</v>
      </c>
      <c r="M504">
        <v>-5.9982218057514203</v>
      </c>
      <c r="N504">
        <f>(Table2[[#This Row],[1W Return vs Nifty]]-AVERAGE(Table2[1W Return vs Nifty]))/_xlfn.STDEV.P(Table2[1W Return vs Nifty])</f>
        <v>-0.5843315935490826</v>
      </c>
      <c r="O504">
        <v>51.57</v>
      </c>
      <c r="P504">
        <v>53.347899715970797</v>
      </c>
      <c r="Q504">
        <v>48.419904177846902</v>
      </c>
      <c r="R504">
        <v>39.487104932997198</v>
      </c>
      <c r="S504" s="2">
        <f>(Table2[[#This Row],[Close Price]]-Table2[[#This Row],[20D EMA]])/Table2[[#This Row],[20D EMA]]</f>
        <v>2.8311033546635656E-2</v>
      </c>
      <c r="T504" s="2">
        <f>(Table2[[#This Row],[Close Price]]-Table2[[#This Row],[50D EMA]])/Table2[[#This Row],[50D EMA]]</f>
        <v>-5.9589921564545921E-3</v>
      </c>
      <c r="U504" s="2">
        <f>(Table2[[#This Row],[Close Price]]-Table2[[#This Row],[200D EMA]])/Table2[[#This Row],[200D EMA]]</f>
        <v>9.521075888998376E-2</v>
      </c>
      <c r="V504">
        <v>0.49626047698130898</v>
      </c>
      <c r="W504">
        <v>53.4</v>
      </c>
      <c r="X504">
        <v>51.01</v>
      </c>
      <c r="Y504">
        <v>53.79</v>
      </c>
      <c r="Z504">
        <v>51.01</v>
      </c>
      <c r="AA504">
        <v>53.79</v>
      </c>
      <c r="AB504">
        <v>48.41</v>
      </c>
      <c r="AC504" s="2">
        <f>(Table2[[#This Row],[Close Price]]/Table2[[#This Row],[Day Low]])-1</f>
        <v>-6.9288389513108006E-3</v>
      </c>
      <c r="AD504" s="2">
        <f>(Table2[[#This Row],[Day High]]/Table2[[#This Row],[Close Price]])-1</f>
        <v>-3.809164623797856E-2</v>
      </c>
      <c r="AE504" s="2">
        <f>(Table2[[#This Row],[Close Price]]/Table2[[#This Row],[Current Week Low]])-1</f>
        <v>-1.4129020263989545E-2</v>
      </c>
      <c r="AF504" s="2">
        <f>(Table2[[#This Row],[Current Week High]]/Table2[[#This Row],[Close Price]])-1</f>
        <v>-3.809164623797856E-2</v>
      </c>
      <c r="AG504" s="2">
        <f>(Table2[[#This Row],[Close Price]]/Table2[[#This Row],[Current Month Low]])-1</f>
        <v>-1.4129020263989545E-2</v>
      </c>
      <c r="AH504" s="2">
        <f>(Table2[[#This Row],[Current Month High]]/Table2[[#This Row],[Close Price]])-1</f>
        <v>-8.7120497831416288E-2</v>
      </c>
      <c r="AI504">
        <v>18.800678861022</v>
      </c>
      <c r="AJ504">
        <v>59.488721804511201</v>
      </c>
      <c r="AK504" t="str">
        <f>IF(AND(Table2[[#This Row],[20D EMA]]&gt;Table2[[#This Row],[50D EMA]],Table2[[#This Row],[50D EMA]]&gt;Table2[[#This Row],[200D EMA]]),"Uptrend","Downtrend/NoTrend")</f>
        <v>Downtrend/NoTrend</v>
      </c>
      <c r="AL504">
        <v>-0.09</v>
      </c>
      <c r="AM504" t="s">
        <v>10438</v>
      </c>
      <c r="AN504">
        <v>-4.6399999999999997</v>
      </c>
      <c r="AO504" t="s">
        <v>10438</v>
      </c>
      <c r="AP504">
        <v>-5.2592974956851002E-2</v>
      </c>
      <c r="AQ504">
        <f>(Table2[[#This Row],[Sharpe Ratio]]-AVERAGE(Table2[Sharpe Ratio]))/_xlfn.STDEV.P(Table2[Sharpe Ratio])</f>
        <v>-1.3550962634581858</v>
      </c>
      <c r="AR5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4">
        <f>_xlfn.RANK.AVG(Table2[[#This Row],[1Y Return vs Nifty Z-Score]],Table2[1Y Return vs Nifty Z-Score])</f>
        <v>484</v>
      </c>
      <c r="AT504">
        <f>_xlfn.RANK.AVG(Table2[[#This Row],[6M Return vs Nifty Z-Score]],Table2[6M Return vs Nifty Z-Score])</f>
        <v>257</v>
      </c>
      <c r="AU504">
        <f>_xlfn.RANK.AVG(Table2[[#This Row],[Sharpe Ratio Z-Score]],Table2[Sharpe Ratio Z-Score])</f>
        <v>676</v>
      </c>
      <c r="AV504">
        <f>(Table2[[#This Row],[Rank 1Y]]+Table2[[#This Row],[Rank 6M]]+Table2[[#This Row],[Rank Sharpe]])/3</f>
        <v>472.33333333333331</v>
      </c>
    </row>
    <row r="505" spans="1:48" x14ac:dyDescent="0.3">
      <c r="A505" t="s">
        <v>1219</v>
      </c>
      <c r="B505" t="s">
        <v>1220</v>
      </c>
      <c r="C505" t="s">
        <v>10402</v>
      </c>
      <c r="D505" t="s">
        <v>281</v>
      </c>
      <c r="E505">
        <v>9977.509892823</v>
      </c>
      <c r="F505">
        <v>125.76</v>
      </c>
      <c r="G505">
        <v>-20.254349460403301</v>
      </c>
      <c r="H505">
        <f>(Table2[[#This Row],[1Y Return vs Nifty]]-AVERAGE(Table2[1Y Return vs Nifty]))/_xlfn.STDEV.P(Table2[1Y Return vs Nifty])</f>
        <v>-0.72907759972149133</v>
      </c>
      <c r="I505">
        <v>-10.4580870300385</v>
      </c>
      <c r="J505">
        <f>(Table2[[#This Row],[1M Return vs Nifty]]-AVERAGE(Table2[1M Return vs Nifty]))/_xlfn.STDEV.P(Table2[1M Return vs Nifty])</f>
        <v>-0.7044933811475641</v>
      </c>
      <c r="K505">
        <v>-22.403635727622799</v>
      </c>
      <c r="L505">
        <f>(Table2[[#This Row],[6M Return vs Nifty]]-AVERAGE(Table2[6M Return vs Nifty]))/_xlfn.STDEV.P(Table2[6M Return vs Nifty])</f>
        <v>-1.0749264820892057</v>
      </c>
      <c r="M505">
        <v>-6.9779487064716204</v>
      </c>
      <c r="N505">
        <f>(Table2[[#This Row],[1W Return vs Nifty]]-AVERAGE(Table2[1W Return vs Nifty]))/_xlfn.STDEV.P(Table2[1W Return vs Nifty])</f>
        <v>-0.77178491256707271</v>
      </c>
      <c r="O505">
        <v>129.94999999999999</v>
      </c>
      <c r="P505">
        <v>133.45432747360201</v>
      </c>
      <c r="Q505">
        <v>132.253080939905</v>
      </c>
      <c r="R505">
        <v>29.946561749958899</v>
      </c>
      <c r="S505" s="2">
        <f>(Table2[[#This Row],[Close Price]]-Table2[[#This Row],[20D EMA]])/Table2[[#This Row],[20D EMA]]</f>
        <v>-3.2243170450173018E-2</v>
      </c>
      <c r="T505" s="2">
        <f>(Table2[[#This Row],[Close Price]]-Table2[[#This Row],[50D EMA]])/Table2[[#This Row],[50D EMA]]</f>
        <v>-5.7655136549423482E-2</v>
      </c>
      <c r="U505" s="2">
        <f>(Table2[[#This Row],[Close Price]]-Table2[[#This Row],[200D EMA]])/Table2[[#This Row],[200D EMA]]</f>
        <v>-4.9095876585706279E-2</v>
      </c>
      <c r="V505">
        <v>0.70886661668723205</v>
      </c>
      <c r="W505">
        <v>125.15</v>
      </c>
      <c r="X505">
        <v>127.3</v>
      </c>
      <c r="Y505">
        <v>125.15</v>
      </c>
      <c r="Z505">
        <v>127.3</v>
      </c>
      <c r="AA505">
        <v>125.01</v>
      </c>
      <c r="AB505">
        <v>135.35</v>
      </c>
      <c r="AC505" s="2">
        <f>(Table2[[#This Row],[Close Price]]/Table2[[#This Row],[Day Low]])-1</f>
        <v>4.8741510187775283E-3</v>
      </c>
      <c r="AD505" s="2">
        <f>(Table2[[#This Row],[Day High]]/Table2[[#This Row],[Close Price]])-1</f>
        <v>1.2245547073791219E-2</v>
      </c>
      <c r="AE505" s="2">
        <f>(Table2[[#This Row],[Close Price]]/Table2[[#This Row],[Current Week Low]])-1</f>
        <v>4.8741510187775283E-3</v>
      </c>
      <c r="AF505" s="2">
        <f>(Table2[[#This Row],[Current Week High]]/Table2[[#This Row],[Close Price]])-1</f>
        <v>1.2245547073791219E-2</v>
      </c>
      <c r="AG505" s="2">
        <f>(Table2[[#This Row],[Close Price]]/Table2[[#This Row],[Current Month Low]])-1</f>
        <v>5.9995200383968772E-3</v>
      </c>
      <c r="AH505" s="2">
        <f>(Table2[[#This Row],[Current Month High]]/Table2[[#This Row],[Close Price]])-1</f>
        <v>7.6256361323155053E-2</v>
      </c>
      <c r="AI505">
        <v>25.6361323155216</v>
      </c>
      <c r="AJ505">
        <v>24.8238213399503</v>
      </c>
      <c r="AK505" t="str">
        <f>IF(AND(Table2[[#This Row],[20D EMA]]&gt;Table2[[#This Row],[50D EMA]],Table2[[#This Row],[50D EMA]]&gt;Table2[[#This Row],[200D EMA]]),"Uptrend","Downtrend/NoTrend")</f>
        <v>Downtrend/NoTrend</v>
      </c>
      <c r="AL505">
        <v>-0.21</v>
      </c>
      <c r="AM505" t="s">
        <v>10438</v>
      </c>
      <c r="AN505">
        <v>-4.12</v>
      </c>
      <c r="AO505" t="s">
        <v>10438</v>
      </c>
      <c r="AP505">
        <v>0.127562781981226</v>
      </c>
      <c r="AQ505">
        <f>(Table2[[#This Row],[Sharpe Ratio]]-AVERAGE(Table2[Sharpe Ratio]))/_xlfn.STDEV.P(Table2[Sharpe Ratio])</f>
        <v>0.73035050185514927</v>
      </c>
      <c r="AR5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5">
        <f>_xlfn.RANK.AVG(Table2[[#This Row],[1Y Return vs Nifty Z-Score]],Table2[1Y Return vs Nifty Z-Score])</f>
        <v>577</v>
      </c>
      <c r="AT505">
        <f>_xlfn.RANK.AVG(Table2[[#This Row],[6M Return vs Nifty Z-Score]],Table2[6M Return vs Nifty Z-Score])</f>
        <v>680</v>
      </c>
      <c r="AU505">
        <f>_xlfn.RANK.AVG(Table2[[#This Row],[Sharpe Ratio Z-Score]],Table2[Sharpe Ratio Z-Score])</f>
        <v>162</v>
      </c>
      <c r="AV505">
        <f>(Table2[[#This Row],[Rank 1Y]]+Table2[[#This Row],[Rank 6M]]+Table2[[#This Row],[Rank Sharpe]])/3</f>
        <v>473</v>
      </c>
    </row>
    <row r="506" spans="1:48" x14ac:dyDescent="0.3">
      <c r="A506" t="s">
        <v>638</v>
      </c>
      <c r="B506" t="s">
        <v>639</v>
      </c>
      <c r="C506" t="s">
        <v>10401</v>
      </c>
      <c r="D506" t="s">
        <v>197</v>
      </c>
      <c r="E506">
        <v>30745.600122719999</v>
      </c>
      <c r="F506">
        <v>16346.05</v>
      </c>
      <c r="G506">
        <v>-26.159655576372899</v>
      </c>
      <c r="H506">
        <f>(Table2[[#This Row],[1Y Return vs Nifty]]-AVERAGE(Table2[1Y Return vs Nifty]))/_xlfn.STDEV.P(Table2[1Y Return vs Nifty])</f>
        <v>-0.82560817409143372</v>
      </c>
      <c r="I506">
        <v>-0.756936167560327</v>
      </c>
      <c r="J506">
        <f>(Table2[[#This Row],[1M Return vs Nifty]]-AVERAGE(Table2[1M Return vs Nifty]))/_xlfn.STDEV.P(Table2[1M Return vs Nifty])</f>
        <v>0.23241452444724794</v>
      </c>
      <c r="K506">
        <v>-8.1607266316337501</v>
      </c>
      <c r="L506">
        <f>(Table2[[#This Row],[6M Return vs Nifty]]-AVERAGE(Table2[6M Return vs Nifty]))/_xlfn.STDEV.P(Table2[6M Return vs Nifty])</f>
        <v>-0.64543469442623014</v>
      </c>
      <c r="M506">
        <v>-8.1647081995544699</v>
      </c>
      <c r="N506">
        <f>(Table2[[#This Row],[1W Return vs Nifty]]-AVERAGE(Table2[1W Return vs Nifty]))/_xlfn.STDEV.P(Table2[1W Return vs Nifty])</f>
        <v>-0.99885023627203084</v>
      </c>
      <c r="O506">
        <v>16244.49</v>
      </c>
      <c r="P506">
        <v>15965.118786982001</v>
      </c>
      <c r="Q506">
        <v>15222.9486171873</v>
      </c>
      <c r="R506">
        <v>46.084647859343498</v>
      </c>
      <c r="S506" s="2">
        <f>(Table2[[#This Row],[Close Price]]-Table2[[#This Row],[20D EMA]])/Table2[[#This Row],[20D EMA]]</f>
        <v>6.2519660512579643E-3</v>
      </c>
      <c r="T506" s="2">
        <f>(Table2[[#This Row],[Close Price]]-Table2[[#This Row],[50D EMA]])/Table2[[#This Row],[50D EMA]]</f>
        <v>2.3860217897571239E-2</v>
      </c>
      <c r="U506" s="2">
        <f>(Table2[[#This Row],[Close Price]]-Table2[[#This Row],[200D EMA]])/Table2[[#This Row],[200D EMA]]</f>
        <v>7.3776862226590897E-2</v>
      </c>
      <c r="V506">
        <v>0.70808812346483196</v>
      </c>
      <c r="W506">
        <v>16121.95</v>
      </c>
      <c r="X506">
        <v>16384.95</v>
      </c>
      <c r="Y506">
        <v>16121.95</v>
      </c>
      <c r="Z506">
        <v>16384.95</v>
      </c>
      <c r="AA506">
        <v>15075</v>
      </c>
      <c r="AB506">
        <v>17300</v>
      </c>
      <c r="AC506" s="2">
        <f>(Table2[[#This Row],[Close Price]]/Table2[[#This Row],[Day Low]])-1</f>
        <v>1.3900303623320953E-2</v>
      </c>
      <c r="AD506" s="2">
        <f>(Table2[[#This Row],[Day High]]/Table2[[#This Row],[Close Price]])-1</f>
        <v>2.3797798244837853E-3</v>
      </c>
      <c r="AE506" s="2">
        <f>(Table2[[#This Row],[Close Price]]/Table2[[#This Row],[Current Week Low]])-1</f>
        <v>1.3900303623320953E-2</v>
      </c>
      <c r="AF506" s="2">
        <f>(Table2[[#This Row],[Current Week High]]/Table2[[#This Row],[Close Price]])-1</f>
        <v>2.3797798244837853E-3</v>
      </c>
      <c r="AG506" s="2">
        <f>(Table2[[#This Row],[Close Price]]/Table2[[#This Row],[Current Month Low]])-1</f>
        <v>8.4315091210613646E-2</v>
      </c>
      <c r="AH506" s="2">
        <f>(Table2[[#This Row],[Current Month High]]/Table2[[#This Row],[Close Price]])-1</f>
        <v>5.8359664873165018E-2</v>
      </c>
      <c r="AI506">
        <v>11.647768115232701</v>
      </c>
      <c r="AJ506">
        <v>25.981117533718599</v>
      </c>
      <c r="AK506" t="str">
        <f>IF(AND(Table2[[#This Row],[20D EMA]]&gt;Table2[[#This Row],[50D EMA]],Table2[[#This Row],[50D EMA]]&gt;Table2[[#This Row],[200D EMA]]),"Uptrend","Downtrend/NoTrend")</f>
        <v>Uptrend</v>
      </c>
      <c r="AL506">
        <v>-0.03</v>
      </c>
      <c r="AM506" t="s">
        <v>10438</v>
      </c>
      <c r="AN506">
        <v>3.15</v>
      </c>
      <c r="AO506" t="s">
        <v>10439</v>
      </c>
      <c r="AP506">
        <v>8.7108680005340999E-2</v>
      </c>
      <c r="AQ506">
        <f>(Table2[[#This Row],[Sharpe Ratio]]-AVERAGE(Table2[Sharpe Ratio]))/_xlfn.STDEV.P(Table2[Sharpe Ratio])</f>
        <v>0.26206196340859272</v>
      </c>
      <c r="AR5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-1.9754166169338541</v>
      </c>
      <c r="AS506">
        <f>_xlfn.RANK.AVG(Table2[[#This Row],[1Y Return vs Nifty Z-Score]],Table2[1Y Return vs Nifty Z-Score])</f>
        <v>610</v>
      </c>
      <c r="AT506">
        <f>_xlfn.RANK.AVG(Table2[[#This Row],[6M Return vs Nifty Z-Score]],Table2[6M Return vs Nifty Z-Score])</f>
        <v>546</v>
      </c>
      <c r="AU506">
        <f>_xlfn.RANK.AVG(Table2[[#This Row],[Sharpe Ratio Z-Score]],Table2[Sharpe Ratio Z-Score])</f>
        <v>269</v>
      </c>
      <c r="AV506">
        <f>(Table2[[#This Row],[Rank 1Y]]+Table2[[#This Row],[Rank 6M]]+Table2[[#This Row],[Rank Sharpe]])/3</f>
        <v>475</v>
      </c>
    </row>
    <row r="507" spans="1:48" x14ac:dyDescent="0.3">
      <c r="A507" t="s">
        <v>1319</v>
      </c>
      <c r="B507" t="s">
        <v>1320</v>
      </c>
      <c r="C507" t="s">
        <v>10395</v>
      </c>
      <c r="D507" t="s">
        <v>24</v>
      </c>
      <c r="E507">
        <v>8819.6949202819997</v>
      </c>
      <c r="F507">
        <v>240.51</v>
      </c>
      <c r="G507">
        <v>-36.760604927173098</v>
      </c>
      <c r="H507">
        <f>(Table2[[#This Row],[1Y Return vs Nifty]]-AVERAGE(Table2[1Y Return vs Nifty]))/_xlfn.STDEV.P(Table2[1Y Return vs Nifty])</f>
        <v>-0.99889567343580798</v>
      </c>
      <c r="I507">
        <v>1.20750530339701</v>
      </c>
      <c r="J507">
        <f>(Table2[[#This Row],[1M Return vs Nifty]]-AVERAGE(Table2[1M Return vs Nifty]))/_xlfn.STDEV.P(Table2[1M Return vs Nifty])</f>
        <v>0.42213435978522473</v>
      </c>
      <c r="K507">
        <v>-12.9325039288096</v>
      </c>
      <c r="L507">
        <f>(Table2[[#This Row],[6M Return vs Nifty]]-AVERAGE(Table2[6M Return vs Nifty]))/_xlfn.STDEV.P(Table2[6M Return vs Nifty])</f>
        <v>-0.7893265881314846</v>
      </c>
      <c r="M507">
        <v>1.2906023078772799</v>
      </c>
      <c r="N507">
        <f>(Table2[[#This Row],[1W Return vs Nifty]]-AVERAGE(Table2[1W Return vs Nifty]))/_xlfn.STDEV.P(Table2[1W Return vs Nifty])</f>
        <v>0.81025527635688621</v>
      </c>
      <c r="O507">
        <v>228.48</v>
      </c>
      <c r="P507">
        <v>226.01590555077499</v>
      </c>
      <c r="Q507">
        <v>222.98383421646599</v>
      </c>
      <c r="R507">
        <v>63.957412475347198</v>
      </c>
      <c r="S507" s="2">
        <f>(Table2[[#This Row],[Close Price]]-Table2[[#This Row],[20D EMA]])/Table2[[#This Row],[20D EMA]]</f>
        <v>5.2652310924369755E-2</v>
      </c>
      <c r="T507" s="2">
        <f>(Table2[[#This Row],[Close Price]]-Table2[[#This Row],[50D EMA]])/Table2[[#This Row],[50D EMA]]</f>
        <v>6.4128647998929755E-2</v>
      </c>
      <c r="U507" s="2">
        <f>(Table2[[#This Row],[Close Price]]-Table2[[#This Row],[200D EMA]])/Table2[[#This Row],[200D EMA]]</f>
        <v>7.8598369451841621E-2</v>
      </c>
      <c r="V507">
        <v>1.05286554793442</v>
      </c>
      <c r="W507">
        <v>234.61</v>
      </c>
      <c r="X507">
        <v>243.2</v>
      </c>
      <c r="Y507">
        <v>234.61</v>
      </c>
      <c r="Z507">
        <v>243.2</v>
      </c>
      <c r="AA507">
        <v>216</v>
      </c>
      <c r="AB507">
        <v>243.2</v>
      </c>
      <c r="AC507" s="2">
        <f>(Table2[[#This Row],[Close Price]]/Table2[[#This Row],[Day Low]])-1</f>
        <v>2.5148118153531351E-2</v>
      </c>
      <c r="AD507" s="2">
        <f>(Table2[[#This Row],[Day High]]/Table2[[#This Row],[Close Price]])-1</f>
        <v>1.1184566130306495E-2</v>
      </c>
      <c r="AE507" s="2">
        <f>(Table2[[#This Row],[Close Price]]/Table2[[#This Row],[Current Week Low]])-1</f>
        <v>2.5148118153531351E-2</v>
      </c>
      <c r="AF507" s="2">
        <f>(Table2[[#This Row],[Current Week High]]/Table2[[#This Row],[Close Price]])-1</f>
        <v>1.1184566130306495E-2</v>
      </c>
      <c r="AG507" s="2">
        <f>(Table2[[#This Row],[Close Price]]/Table2[[#This Row],[Current Month Low]])-1</f>
        <v>0.1134722222222222</v>
      </c>
      <c r="AH507" s="2">
        <f>(Table2[[#This Row],[Current Month High]]/Table2[[#This Row],[Close Price]])-1</f>
        <v>1.1184566130306495E-2</v>
      </c>
      <c r="AI507">
        <v>19.142655191052299</v>
      </c>
      <c r="AJ507">
        <v>25.265625</v>
      </c>
      <c r="AK507" t="str">
        <f>IF(AND(Table2[[#This Row],[20D EMA]]&gt;Table2[[#This Row],[50D EMA]],Table2[[#This Row],[50D EMA]]&gt;Table2[[#This Row],[200D EMA]]),"Uptrend","Downtrend/NoTrend")</f>
        <v>Uptrend</v>
      </c>
      <c r="AL507">
        <v>0.06</v>
      </c>
      <c r="AM507" t="s">
        <v>10439</v>
      </c>
      <c r="AN507">
        <v>7.38</v>
      </c>
      <c r="AO507" t="s">
        <v>10439</v>
      </c>
      <c r="AP507">
        <v>0.12809038928501801</v>
      </c>
      <c r="AQ507">
        <f>(Table2[[#This Row],[Sharpe Ratio]]-AVERAGE(Table2[Sharpe Ratio]))/_xlfn.STDEV.P(Table2[Sharpe Ratio])</f>
        <v>0.73645797776238286</v>
      </c>
      <c r="AR5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0.18062535233720123</v>
      </c>
      <c r="AS507">
        <f>_xlfn.RANK.AVG(Table2[[#This Row],[1Y Return vs Nifty Z-Score]],Table2[1Y Return vs Nifty Z-Score])</f>
        <v>671</v>
      </c>
      <c r="AT507">
        <f>_xlfn.RANK.AVG(Table2[[#This Row],[6M Return vs Nifty Z-Score]],Table2[6M Return vs Nifty Z-Score])</f>
        <v>593</v>
      </c>
      <c r="AU507">
        <f>_xlfn.RANK.AVG(Table2[[#This Row],[Sharpe Ratio Z-Score]],Table2[Sharpe Ratio Z-Score])</f>
        <v>161</v>
      </c>
      <c r="AV507">
        <f>(Table2[[#This Row],[Rank 1Y]]+Table2[[#This Row],[Rank 6M]]+Table2[[#This Row],[Rank Sharpe]])/3</f>
        <v>475</v>
      </c>
    </row>
    <row r="508" spans="1:48" x14ac:dyDescent="0.3">
      <c r="A508" t="s">
        <v>845</v>
      </c>
      <c r="B508" t="s">
        <v>846</v>
      </c>
      <c r="C508" t="s">
        <v>10406</v>
      </c>
      <c r="D508" t="s">
        <v>552</v>
      </c>
      <c r="E508">
        <v>19304.979220735</v>
      </c>
      <c r="F508">
        <v>1701.7</v>
      </c>
      <c r="G508">
        <v>12.2776255956806</v>
      </c>
      <c r="H508">
        <f>(Table2[[#This Row],[1Y Return vs Nifty]]-AVERAGE(Table2[1Y Return vs Nifty]))/_xlfn.STDEV.P(Table2[1Y Return vs Nifty])</f>
        <v>-0.1972964903459607</v>
      </c>
      <c r="I508">
        <v>-0.69296885193211799</v>
      </c>
      <c r="J508">
        <f>(Table2[[#This Row],[1M Return vs Nifty]]-AVERAGE(Table2[1M Return vs Nifty]))/_xlfn.STDEV.P(Table2[1M Return vs Nifty])</f>
        <v>0.23859229495729625</v>
      </c>
      <c r="K508">
        <v>-5.3571925503962596</v>
      </c>
      <c r="L508">
        <f>(Table2[[#This Row],[6M Return vs Nifty]]-AVERAGE(Table2[6M Return vs Nifty]))/_xlfn.STDEV.P(Table2[6M Return vs Nifty])</f>
        <v>-0.56089474151282892</v>
      </c>
      <c r="M508">
        <v>1.21252529873299</v>
      </c>
      <c r="N508">
        <f>(Table2[[#This Row],[1W Return vs Nifty]]-AVERAGE(Table2[1W Return vs Nifty]))/_xlfn.STDEV.P(Table2[1W Return vs Nifty])</f>
        <v>0.79531662917639523</v>
      </c>
      <c r="O508">
        <v>1652.45</v>
      </c>
      <c r="P508">
        <v>1663.71105482191</v>
      </c>
      <c r="Q508">
        <v>1605.8209174936801</v>
      </c>
      <c r="R508">
        <v>68.478711466880995</v>
      </c>
      <c r="S508" s="2">
        <f>(Table2[[#This Row],[Close Price]]-Table2[[#This Row],[20D EMA]])/Table2[[#This Row],[20D EMA]]</f>
        <v>2.9804230082604615E-2</v>
      </c>
      <c r="T508" s="2">
        <f>(Table2[[#This Row],[Close Price]]-Table2[[#This Row],[50D EMA]])/Table2[[#This Row],[50D EMA]]</f>
        <v>2.2833859922963915E-2</v>
      </c>
      <c r="U508" s="2">
        <f>(Table2[[#This Row],[Close Price]]-Table2[[#This Row],[200D EMA]])/Table2[[#This Row],[200D EMA]]</f>
        <v>5.9707207361556422E-2</v>
      </c>
      <c r="V508">
        <v>2.2791830751891902</v>
      </c>
      <c r="W508">
        <v>1694</v>
      </c>
      <c r="X508">
        <v>1728.75</v>
      </c>
      <c r="Y508">
        <v>1694</v>
      </c>
      <c r="Z508">
        <v>1728.75</v>
      </c>
      <c r="AA508">
        <v>1519</v>
      </c>
      <c r="AB508">
        <v>1760</v>
      </c>
      <c r="AC508" s="2">
        <f>(Table2[[#This Row],[Close Price]]/Table2[[#This Row],[Day Low]])-1</f>
        <v>4.5454545454546302E-3</v>
      </c>
      <c r="AD508" s="2">
        <f>(Table2[[#This Row],[Day High]]/Table2[[#This Row],[Close Price]])-1</f>
        <v>1.5895868837045191E-2</v>
      </c>
      <c r="AE508" s="2">
        <f>(Table2[[#This Row],[Close Price]]/Table2[[#This Row],[Current Week Low]])-1</f>
        <v>4.5454545454546302E-3</v>
      </c>
      <c r="AF508" s="2">
        <f>(Table2[[#This Row],[Current Week High]]/Table2[[#This Row],[Close Price]])-1</f>
        <v>1.5895868837045191E-2</v>
      </c>
      <c r="AG508" s="2">
        <f>(Table2[[#This Row],[Close Price]]/Table2[[#This Row],[Current Month Low]])-1</f>
        <v>0.12027649769585258</v>
      </c>
      <c r="AH508" s="2">
        <f>(Table2[[#This Row],[Current Month High]]/Table2[[#This Row],[Close Price]])-1</f>
        <v>3.4259857789269432E-2</v>
      </c>
      <c r="AI508">
        <v>11.767644120585301</v>
      </c>
      <c r="AJ508">
        <v>46.1313868613138</v>
      </c>
      <c r="AK508" t="str">
        <f>IF(AND(Table2[[#This Row],[20D EMA]]&gt;Table2[[#This Row],[50D EMA]],Table2[[#This Row],[50D EMA]]&gt;Table2[[#This Row],[200D EMA]]),"Uptrend","Downtrend/NoTrend")</f>
        <v>Downtrend/NoTrend</v>
      </c>
      <c r="AL508">
        <v>-0.18</v>
      </c>
      <c r="AM508" t="s">
        <v>10438</v>
      </c>
      <c r="AN508">
        <v>7.72</v>
      </c>
      <c r="AO508" t="s">
        <v>10439</v>
      </c>
      <c r="AQ508">
        <f>(Table2[[#This Row],[Sharpe Ratio]]-AVERAGE(Table2[Sharpe Ratio]))/_xlfn.STDEV.P(Table2[Sharpe Ratio])</f>
        <v>-0.74629057572393687</v>
      </c>
      <c r="AR5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8">
        <f>_xlfn.RANK.AVG(Table2[[#This Row],[1Y Return vs Nifty Z-Score]],Table2[1Y Return vs Nifty Z-Score])</f>
        <v>359</v>
      </c>
      <c r="AT508">
        <f>_xlfn.RANK.AVG(Table2[[#This Row],[6M Return vs Nifty Z-Score]],Table2[6M Return vs Nifty Z-Score])</f>
        <v>512</v>
      </c>
      <c r="AU508">
        <f>_xlfn.RANK.AVG(Table2[[#This Row],[Sharpe Ratio Z-Score]],Table2[Sharpe Ratio Z-Score])</f>
        <v>558</v>
      </c>
      <c r="AV508">
        <f>(Table2[[#This Row],[Rank 1Y]]+Table2[[#This Row],[Rank 6M]]+Table2[[#This Row],[Rank Sharpe]])/3</f>
        <v>476.33333333333331</v>
      </c>
    </row>
    <row r="509" spans="1:48" x14ac:dyDescent="0.3">
      <c r="A509" t="s">
        <v>711</v>
      </c>
      <c r="B509" t="s">
        <v>712</v>
      </c>
      <c r="C509" t="s">
        <v>10399</v>
      </c>
      <c r="D509" t="s">
        <v>266</v>
      </c>
      <c r="E509">
        <v>25283.898459150001</v>
      </c>
      <c r="F509">
        <v>1229.5</v>
      </c>
      <c r="G509">
        <v>-16.075959297600502</v>
      </c>
      <c r="H509">
        <f>(Table2[[#This Row],[1Y Return vs Nifty]]-AVERAGE(Table2[1Y Return vs Nifty]))/_xlfn.STDEV.P(Table2[1Y Return vs Nifty])</f>
        <v>-0.66077590723745216</v>
      </c>
      <c r="I509">
        <v>-6.7373416462737801</v>
      </c>
      <c r="J509">
        <f>(Table2[[#This Row],[1M Return vs Nifty]]-AVERAGE(Table2[1M Return vs Nifty]))/_xlfn.STDEV.P(Table2[1M Return vs Nifty])</f>
        <v>-0.34515500839453317</v>
      </c>
      <c r="K509">
        <v>-19.158194030904198</v>
      </c>
      <c r="L509">
        <f>(Table2[[#This Row],[6M Return vs Nifty]]-AVERAGE(Table2[6M Return vs Nifty]))/_xlfn.STDEV.P(Table2[6M Return vs Nifty])</f>
        <v>-0.97706090233400189</v>
      </c>
      <c r="M509">
        <v>-7.3164113752842104</v>
      </c>
      <c r="N509">
        <f>(Table2[[#This Row],[1W Return vs Nifty]]-AVERAGE(Table2[1W Return vs Nifty]))/_xlfn.STDEV.P(Table2[1W Return vs Nifty])</f>
        <v>-0.83654372503406482</v>
      </c>
      <c r="O509">
        <v>1279.48</v>
      </c>
      <c r="P509">
        <v>1265.5890420972601</v>
      </c>
      <c r="Q509">
        <v>1218.35599518755</v>
      </c>
      <c r="R509">
        <v>33.626966089323901</v>
      </c>
      <c r="S509" s="2">
        <f>(Table2[[#This Row],[Close Price]]-Table2[[#This Row],[20D EMA]])/Table2[[#This Row],[20D EMA]]</f>
        <v>-3.9062744239847451E-2</v>
      </c>
      <c r="T509" s="2">
        <f>(Table2[[#This Row],[Close Price]]-Table2[[#This Row],[50D EMA]])/Table2[[#This Row],[50D EMA]]</f>
        <v>-2.8515608856296205E-2</v>
      </c>
      <c r="U509" s="2">
        <f>(Table2[[#This Row],[Close Price]]-Table2[[#This Row],[200D EMA]])/Table2[[#This Row],[200D EMA]]</f>
        <v>9.1467558385794675E-3</v>
      </c>
      <c r="V509">
        <v>1.0778687627086201</v>
      </c>
      <c r="W509">
        <v>1219.55</v>
      </c>
      <c r="X509">
        <v>1262.5999999999999</v>
      </c>
      <c r="Y509">
        <v>1219.55</v>
      </c>
      <c r="Z509">
        <v>1262.5999999999999</v>
      </c>
      <c r="AA509">
        <v>1219.55</v>
      </c>
      <c r="AB509">
        <v>1392.95</v>
      </c>
      <c r="AC509" s="2">
        <f>(Table2[[#This Row],[Close Price]]/Table2[[#This Row],[Day Low]])-1</f>
        <v>8.158747078840678E-3</v>
      </c>
      <c r="AD509" s="2">
        <f>(Table2[[#This Row],[Day High]]/Table2[[#This Row],[Close Price]])-1</f>
        <v>2.6921512810085257E-2</v>
      </c>
      <c r="AE509" s="2">
        <f>(Table2[[#This Row],[Close Price]]/Table2[[#This Row],[Current Week Low]])-1</f>
        <v>8.158747078840678E-3</v>
      </c>
      <c r="AF509" s="2">
        <f>(Table2[[#This Row],[Current Week High]]/Table2[[#This Row],[Close Price]])-1</f>
        <v>2.6921512810085257E-2</v>
      </c>
      <c r="AG509" s="2">
        <f>(Table2[[#This Row],[Close Price]]/Table2[[#This Row],[Current Month Low]])-1</f>
        <v>8.158747078840678E-3</v>
      </c>
      <c r="AH509" s="2">
        <f>(Table2[[#This Row],[Current Month High]]/Table2[[#This Row],[Close Price]])-1</f>
        <v>0.13294021960146396</v>
      </c>
      <c r="AI509">
        <v>17.519316795445299</v>
      </c>
      <c r="AJ509">
        <v>25.465584978825401</v>
      </c>
      <c r="AK509" t="str">
        <f>IF(AND(Table2[[#This Row],[20D EMA]]&gt;Table2[[#This Row],[50D EMA]],Table2[[#This Row],[50D EMA]]&gt;Table2[[#This Row],[200D EMA]]),"Uptrend","Downtrend/NoTrend")</f>
        <v>Uptrend</v>
      </c>
      <c r="AL509">
        <v>-0.14000000000000001</v>
      </c>
      <c r="AM509" t="s">
        <v>10438</v>
      </c>
      <c r="AN509">
        <v>-5.24</v>
      </c>
      <c r="AO509" t="s">
        <v>10438</v>
      </c>
      <c r="AP509">
        <v>0.10625487683109</v>
      </c>
      <c r="AQ509">
        <f>(Table2[[#This Row],[Sharpe Ratio]]-AVERAGE(Table2[Sharpe Ratio]))/_xlfn.STDEV.P(Table2[Sharpe Ratio])</f>
        <v>0.4836944824961445</v>
      </c>
      <c r="AR5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-2.3358410605039079</v>
      </c>
      <c r="AS509">
        <f>_xlfn.RANK.AVG(Table2[[#This Row],[1Y Return vs Nifty Z-Score]],Table2[1Y Return vs Nifty Z-Score])</f>
        <v>552</v>
      </c>
      <c r="AT509">
        <f>_xlfn.RANK.AVG(Table2[[#This Row],[6M Return vs Nifty Z-Score]],Table2[6M Return vs Nifty Z-Score])</f>
        <v>656</v>
      </c>
      <c r="AU509">
        <f>_xlfn.RANK.AVG(Table2[[#This Row],[Sharpe Ratio Z-Score]],Table2[Sharpe Ratio Z-Score])</f>
        <v>222</v>
      </c>
      <c r="AV509">
        <f>(Table2[[#This Row],[Rank 1Y]]+Table2[[#This Row],[Rank 6M]]+Table2[[#This Row],[Rank Sharpe]])/3</f>
        <v>476.66666666666669</v>
      </c>
    </row>
    <row r="510" spans="1:48" x14ac:dyDescent="0.3">
      <c r="A510" t="s">
        <v>47</v>
      </c>
      <c r="B510" t="s">
        <v>48</v>
      </c>
      <c r="C510" t="s">
        <v>10394</v>
      </c>
      <c r="D510" t="s">
        <v>21</v>
      </c>
      <c r="E510">
        <v>476292.98249024502</v>
      </c>
      <c r="F510">
        <v>1752.8</v>
      </c>
      <c r="G510">
        <v>6.8886147820585304</v>
      </c>
      <c r="H510">
        <f>(Table2[[#This Row],[1Y Return vs Nifty]]-AVERAGE(Table2[1Y Return vs Nifty]))/_xlfn.STDEV.P(Table2[1Y Return vs Nifty])</f>
        <v>-0.28538748832453986</v>
      </c>
      <c r="I510">
        <v>2.3736091061317102E-2</v>
      </c>
      <c r="J510">
        <f>(Table2[[#This Row],[1M Return vs Nifty]]-AVERAGE(Table2[1M Return vs Nifty]))/_xlfn.STDEV.P(Table2[1M Return vs Nifty])</f>
        <v>0.30780949780140254</v>
      </c>
      <c r="K510">
        <v>-5.1913784431945098</v>
      </c>
      <c r="L510">
        <f>(Table2[[#This Row],[6M Return vs Nifty]]-AVERAGE(Table2[6M Return vs Nifty]))/_xlfn.STDEV.P(Table2[6M Return vs Nifty])</f>
        <v>-0.55589465362054047</v>
      </c>
      <c r="M510">
        <v>-5.0974832275584703</v>
      </c>
      <c r="N510">
        <f>(Table2[[#This Row],[1W Return vs Nifty]]-AVERAGE(Table2[1W Return vs Nifty]))/_xlfn.STDEV.P(Table2[1W Return vs Nifty])</f>
        <v>-0.41199128532064222</v>
      </c>
      <c r="O510">
        <v>1754.32</v>
      </c>
      <c r="P510">
        <v>1683.0379386921099</v>
      </c>
      <c r="Q510">
        <v>1521.69091754687</v>
      </c>
      <c r="R510">
        <v>47.196058874822903</v>
      </c>
      <c r="S510" s="2">
        <f>(Table2[[#This Row],[Close Price]]-Table2[[#This Row],[20D EMA]])/Table2[[#This Row],[20D EMA]]</f>
        <v>-8.6643257786491736E-4</v>
      </c>
      <c r="T510" s="2">
        <f>(Table2[[#This Row],[Close Price]]-Table2[[#This Row],[50D EMA]])/Table2[[#This Row],[50D EMA]]</f>
        <v>4.1450082439675816E-2</v>
      </c>
      <c r="U510" s="2">
        <f>(Table2[[#This Row],[Close Price]]-Table2[[#This Row],[200D EMA]])/Table2[[#This Row],[200D EMA]]</f>
        <v>0.15187649462067027</v>
      </c>
      <c r="V510">
        <v>0.75384164733460501</v>
      </c>
      <c r="W510">
        <v>1732.5</v>
      </c>
      <c r="X510">
        <v>1764</v>
      </c>
      <c r="Y510">
        <v>1732.5</v>
      </c>
      <c r="Z510">
        <v>1764</v>
      </c>
      <c r="AA510">
        <v>1721.4</v>
      </c>
      <c r="AB510">
        <v>1828</v>
      </c>
      <c r="AC510" s="2">
        <f>(Table2[[#This Row],[Close Price]]/Table2[[#This Row],[Day Low]])-1</f>
        <v>1.1717171717171793E-2</v>
      </c>
      <c r="AD510" s="2">
        <f>(Table2[[#This Row],[Day High]]/Table2[[#This Row],[Close Price]])-1</f>
        <v>6.389776357827559E-3</v>
      </c>
      <c r="AE510" s="2">
        <f>(Table2[[#This Row],[Close Price]]/Table2[[#This Row],[Current Week Low]])-1</f>
        <v>1.1717171717171793E-2</v>
      </c>
      <c r="AF510" s="2">
        <f>(Table2[[#This Row],[Current Week High]]/Table2[[#This Row],[Close Price]])-1</f>
        <v>6.389776357827559E-3</v>
      </c>
      <c r="AG510" s="2">
        <f>(Table2[[#This Row],[Close Price]]/Table2[[#This Row],[Current Month Low]])-1</f>
        <v>1.8240966655048041E-2</v>
      </c>
      <c r="AH510" s="2">
        <f>(Table2[[#This Row],[Current Month High]]/Table2[[#This Row],[Close Price]])-1</f>
        <v>4.2902784116841675E-2</v>
      </c>
      <c r="AI510">
        <v>4.2902784116841604</v>
      </c>
      <c r="AJ510">
        <v>45.033304373008903</v>
      </c>
      <c r="AK510" t="str">
        <f>IF(AND(Table2[[#This Row],[20D EMA]]&gt;Table2[[#This Row],[50D EMA]],Table2[[#This Row],[50D EMA]]&gt;Table2[[#This Row],[200D EMA]]),"Uptrend","Downtrend/NoTrend")</f>
        <v>Uptrend</v>
      </c>
      <c r="AL510">
        <v>0.03</v>
      </c>
      <c r="AM510" t="s">
        <v>10439</v>
      </c>
      <c r="AN510">
        <v>-2.11</v>
      </c>
      <c r="AO510" t="s">
        <v>10438</v>
      </c>
      <c r="AP510">
        <v>8.1817027873000003E-5</v>
      </c>
      <c r="AQ510">
        <f>(Table2[[#This Row],[Sharpe Ratio]]-AVERAGE(Table2[Sharpe Ratio]))/_xlfn.STDEV.P(Table2[Sharpe Ratio])</f>
        <v>-0.74534347828433667</v>
      </c>
      <c r="AR5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-1.6908074077486568</v>
      </c>
      <c r="AS510">
        <f>_xlfn.RANK.AVG(Table2[[#This Row],[1Y Return vs Nifty Z-Score]],Table2[1Y Return vs Nifty Z-Score])</f>
        <v>388</v>
      </c>
      <c r="AT510">
        <f>_xlfn.RANK.AVG(Table2[[#This Row],[6M Return vs Nifty Z-Score]],Table2[6M Return vs Nifty Z-Score])</f>
        <v>511</v>
      </c>
      <c r="AU510">
        <f>_xlfn.RANK.AVG(Table2[[#This Row],[Sharpe Ratio Z-Score]],Table2[Sharpe Ratio Z-Score])</f>
        <v>533</v>
      </c>
      <c r="AV510">
        <f>(Table2[[#This Row],[Rank 1Y]]+Table2[[#This Row],[Rank 6M]]+Table2[[#This Row],[Rank Sharpe]])/3</f>
        <v>477.33333333333331</v>
      </c>
    </row>
    <row r="511" spans="1:48" x14ac:dyDescent="0.3">
      <c r="A511" t="s">
        <v>1345</v>
      </c>
      <c r="B511" t="s">
        <v>1346</v>
      </c>
      <c r="C511" t="s">
        <v>10406</v>
      </c>
      <c r="D511" t="s">
        <v>443</v>
      </c>
      <c r="E511">
        <v>8547.8122850799991</v>
      </c>
      <c r="F511">
        <v>630.4</v>
      </c>
      <c r="G511">
        <v>-22.814618962456102</v>
      </c>
      <c r="H511">
        <f>(Table2[[#This Row],[1Y Return vs Nifty]]-AVERAGE(Table2[1Y Return vs Nifty]))/_xlfn.STDEV.P(Table2[1Y Return vs Nifty])</f>
        <v>-0.77092882313337441</v>
      </c>
      <c r="I511">
        <v>-5.90189196210157</v>
      </c>
      <c r="J511">
        <f>(Table2[[#This Row],[1M Return vs Nifty]]-AVERAGE(Table2[1M Return vs Nifty]))/_xlfn.STDEV.P(Table2[1M Return vs Nifty])</f>
        <v>-0.26446979641055207</v>
      </c>
      <c r="K511">
        <v>-43.0401398470948</v>
      </c>
      <c r="L511">
        <f>(Table2[[#This Row],[6M Return vs Nifty]]-AVERAGE(Table2[6M Return vs Nifty]))/_xlfn.STDEV.P(Table2[6M Return vs Nifty])</f>
        <v>-1.6972157198884106</v>
      </c>
      <c r="M511">
        <v>-7.9561406027057</v>
      </c>
      <c r="N511">
        <f>(Table2[[#This Row],[1W Return vs Nifty]]-AVERAGE(Table2[1W Return vs Nifty]))/_xlfn.STDEV.P(Table2[1W Return vs Nifty])</f>
        <v>-0.95894453577511896</v>
      </c>
      <c r="O511">
        <v>655.12</v>
      </c>
      <c r="P511">
        <v>658.98063875487503</v>
      </c>
      <c r="Q511">
        <v>715.80767753242401</v>
      </c>
      <c r="R511">
        <v>33.601977315899298</v>
      </c>
      <c r="S511" s="2">
        <f>(Table2[[#This Row],[Close Price]]-Table2[[#This Row],[20D EMA]])/Table2[[#This Row],[20D EMA]]</f>
        <v>-3.7733544999389468E-2</v>
      </c>
      <c r="T511" s="2">
        <f>(Table2[[#This Row],[Close Price]]-Table2[[#This Row],[50D EMA]])/Table2[[#This Row],[50D EMA]]</f>
        <v>-4.3370984022956041E-2</v>
      </c>
      <c r="U511" s="2">
        <f>(Table2[[#This Row],[Close Price]]-Table2[[#This Row],[200D EMA]])/Table2[[#This Row],[200D EMA]]</f>
        <v>-0.11931651505449983</v>
      </c>
      <c r="V511">
        <v>0.55681881797400401</v>
      </c>
      <c r="W511">
        <v>627.4</v>
      </c>
      <c r="X511">
        <v>642.65</v>
      </c>
      <c r="Y511">
        <v>627.4</v>
      </c>
      <c r="Z511">
        <v>642.65</v>
      </c>
      <c r="AA511">
        <v>627.4</v>
      </c>
      <c r="AB511">
        <v>695</v>
      </c>
      <c r="AC511" s="2">
        <f>(Table2[[#This Row],[Close Price]]/Table2[[#This Row],[Day Low]])-1</f>
        <v>4.7816385081287383E-3</v>
      </c>
      <c r="AD511" s="2">
        <f>(Table2[[#This Row],[Day High]]/Table2[[#This Row],[Close Price]])-1</f>
        <v>1.9432106598984866E-2</v>
      </c>
      <c r="AE511" s="2">
        <f>(Table2[[#This Row],[Close Price]]/Table2[[#This Row],[Current Week Low]])-1</f>
        <v>4.7816385081287383E-3</v>
      </c>
      <c r="AF511" s="2">
        <f>(Table2[[#This Row],[Current Week High]]/Table2[[#This Row],[Close Price]])-1</f>
        <v>1.9432106598984866E-2</v>
      </c>
      <c r="AG511" s="2">
        <f>(Table2[[#This Row],[Close Price]]/Table2[[#This Row],[Current Month Low]])-1</f>
        <v>4.7816385081287383E-3</v>
      </c>
      <c r="AH511" s="2">
        <f>(Table2[[#This Row],[Current Month High]]/Table2[[#This Row],[Close Price]])-1</f>
        <v>0.10247461928934021</v>
      </c>
      <c r="AI511">
        <v>74.016497461928907</v>
      </c>
      <c r="AJ511">
        <v>10.7422046552481</v>
      </c>
      <c r="AK511" t="str">
        <f>IF(AND(Table2[[#This Row],[20D EMA]]&gt;Table2[[#This Row],[50D EMA]],Table2[[#This Row],[50D EMA]]&gt;Table2[[#This Row],[200D EMA]]),"Uptrend","Downtrend/NoTrend")</f>
        <v>Downtrend/NoTrend</v>
      </c>
      <c r="AL511">
        <v>0.02</v>
      </c>
      <c r="AM511" t="s">
        <v>10439</v>
      </c>
      <c r="AN511">
        <v>-7.5</v>
      </c>
      <c r="AO511" t="s">
        <v>10438</v>
      </c>
      <c r="AP511">
        <v>0.15500803478182301</v>
      </c>
      <c r="AQ511">
        <f>(Table2[[#This Row],[Sharpe Ratio]]-AVERAGE(Table2[Sharpe Ratio]))/_xlfn.STDEV.P(Table2[Sharpe Ratio])</f>
        <v>1.0480512217709983</v>
      </c>
      <c r="AR5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1">
        <f>_xlfn.RANK.AVG(Table2[[#This Row],[1Y Return vs Nifty Z-Score]],Table2[1Y Return vs Nifty Z-Score])</f>
        <v>592</v>
      </c>
      <c r="AT511">
        <f>_xlfn.RANK.AVG(Table2[[#This Row],[6M Return vs Nifty Z-Score]],Table2[6M Return vs Nifty Z-Score])</f>
        <v>736</v>
      </c>
      <c r="AU511">
        <f>_xlfn.RANK.AVG(Table2[[#This Row],[Sharpe Ratio Z-Score]],Table2[Sharpe Ratio Z-Score])</f>
        <v>108</v>
      </c>
      <c r="AV511">
        <f>(Table2[[#This Row],[Rank 1Y]]+Table2[[#This Row],[Rank 6M]]+Table2[[#This Row],[Rank Sharpe]])/3</f>
        <v>478.66666666666669</v>
      </c>
    </row>
    <row r="512" spans="1:48" x14ac:dyDescent="0.3">
      <c r="A512" t="s">
        <v>32</v>
      </c>
      <c r="B512" t="s">
        <v>33</v>
      </c>
      <c r="C512" t="s">
        <v>10397</v>
      </c>
      <c r="D512" t="s">
        <v>34</v>
      </c>
      <c r="E512">
        <v>699614.29417312006</v>
      </c>
      <c r="F512">
        <v>3028.55</v>
      </c>
      <c r="G512">
        <v>-9.5189905248516098</v>
      </c>
      <c r="H512">
        <f>(Table2[[#This Row],[1Y Return vs Nifty]]-AVERAGE(Table2[1Y Return vs Nifty]))/_xlfn.STDEV.P(Table2[1Y Return vs Nifty])</f>
        <v>-0.55359298575476068</v>
      </c>
      <c r="I512">
        <v>1.77534438883339</v>
      </c>
      <c r="J512">
        <f>(Table2[[#This Row],[1M Return vs Nifty]]-AVERAGE(Table2[1M Return vs Nifty]))/_xlfn.STDEV.P(Table2[1M Return vs Nifty])</f>
        <v>0.47697454687156066</v>
      </c>
      <c r="K512">
        <v>17.814595012558399</v>
      </c>
      <c r="L512">
        <f>(Table2[[#This Row],[6M Return vs Nifty]]-AVERAGE(Table2[6M Return vs Nifty]))/_xlfn.STDEV.P(Table2[6M Return vs Nifty])</f>
        <v>0.13784541028401934</v>
      </c>
      <c r="M512">
        <v>2.2804090877515</v>
      </c>
      <c r="N512">
        <f>(Table2[[#This Row],[1W Return vs Nifty]]-AVERAGE(Table2[1W Return vs Nifty]))/_xlfn.STDEV.P(Table2[1W Return vs Nifty])</f>
        <v>0.99963720099071918</v>
      </c>
      <c r="O512">
        <v>2880.58</v>
      </c>
      <c r="P512">
        <v>2780.0299371788201</v>
      </c>
      <c r="Q512">
        <v>2581.7427577416902</v>
      </c>
      <c r="R512">
        <v>72.722025299402802</v>
      </c>
      <c r="S512" s="2">
        <f>(Table2[[#This Row],[Close Price]]-Table2[[#This Row],[20D EMA]])/Table2[[#This Row],[20D EMA]]</f>
        <v>5.1368127252150696E-2</v>
      </c>
      <c r="T512" s="2">
        <f>(Table2[[#This Row],[Close Price]]-Table2[[#This Row],[50D EMA]])/Table2[[#This Row],[50D EMA]]</f>
        <v>8.9394743379410779E-2</v>
      </c>
      <c r="U512" s="2">
        <f>(Table2[[#This Row],[Close Price]]-Table2[[#This Row],[200D EMA]])/Table2[[#This Row],[200D EMA]]</f>
        <v>0.17306419894797828</v>
      </c>
      <c r="V512">
        <v>0.96557047881441804</v>
      </c>
      <c r="W512">
        <v>2969.95</v>
      </c>
      <c r="X512">
        <v>3035</v>
      </c>
      <c r="Y512">
        <v>2969.95</v>
      </c>
      <c r="Z512">
        <v>3035</v>
      </c>
      <c r="AA512">
        <v>2771.65</v>
      </c>
      <c r="AB512">
        <v>3035</v>
      </c>
      <c r="AC512" s="2">
        <f>(Table2[[#This Row],[Close Price]]/Table2[[#This Row],[Day Low]])-1</f>
        <v>1.9730971901883887E-2</v>
      </c>
      <c r="AD512" s="2">
        <f>(Table2[[#This Row],[Day High]]/Table2[[#This Row],[Close Price]])-1</f>
        <v>2.1297320499908956E-3</v>
      </c>
      <c r="AE512" s="2">
        <f>(Table2[[#This Row],[Close Price]]/Table2[[#This Row],[Current Week Low]])-1</f>
        <v>1.9730971901883887E-2</v>
      </c>
      <c r="AF512" s="2">
        <f>(Table2[[#This Row],[Current Week High]]/Table2[[#This Row],[Close Price]])-1</f>
        <v>2.1297320499908956E-3</v>
      </c>
      <c r="AG512" s="2">
        <f>(Table2[[#This Row],[Close Price]]/Table2[[#This Row],[Current Month Low]])-1</f>
        <v>9.2688470766510989E-2</v>
      </c>
      <c r="AH512" s="2">
        <f>(Table2[[#This Row],[Current Month High]]/Table2[[#This Row],[Close Price]])-1</f>
        <v>2.1297320499908956E-3</v>
      </c>
      <c r="AI512">
        <v>0.21297320499908901</v>
      </c>
      <c r="AJ512">
        <v>39.432793904375998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0.04</v>
      </c>
      <c r="AM512" t="s">
        <v>10439</v>
      </c>
      <c r="AN512">
        <v>6.7</v>
      </c>
      <c r="AO512" t="s">
        <v>10439</v>
      </c>
      <c r="AP512">
        <v>-4.8493748568882E-2</v>
      </c>
      <c r="AQ512">
        <f>(Table2[[#This Row],[Sharpe Ratio]]-AVERAGE(Table2[Sharpe Ratio]))/_xlfn.STDEV.P(Table2[Sharpe Ratio])</f>
        <v>-1.3076444442303641</v>
      </c>
      <c r="AR5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-0.24678027183882556</v>
      </c>
      <c r="AS512">
        <f>_xlfn.RANK.AVG(Table2[[#This Row],[1Y Return vs Nifty Z-Score]],Table2[1Y Return vs Nifty Z-Score])</f>
        <v>504</v>
      </c>
      <c r="AT512">
        <f>_xlfn.RANK.AVG(Table2[[#This Row],[6M Return vs Nifty Z-Score]],Table2[6M Return vs Nifty Z-Score])</f>
        <v>269</v>
      </c>
      <c r="AU512">
        <f>_xlfn.RANK.AVG(Table2[[#This Row],[Sharpe Ratio Z-Score]],Table2[Sharpe Ratio Z-Score])</f>
        <v>669</v>
      </c>
      <c r="AV512">
        <f>(Table2[[#This Row],[Rank 1Y]]+Table2[[#This Row],[Rank 6M]]+Table2[[#This Row],[Rank Sharpe]])/3</f>
        <v>480.66666666666669</v>
      </c>
    </row>
    <row r="513" spans="1:48" x14ac:dyDescent="0.3">
      <c r="A513" t="s">
        <v>410</v>
      </c>
      <c r="B513" t="s">
        <v>411</v>
      </c>
      <c r="C513" t="s">
        <v>10401</v>
      </c>
      <c r="D513" t="s">
        <v>404</v>
      </c>
      <c r="E513">
        <v>57651.7229019199</v>
      </c>
      <c r="F513">
        <v>137234.79999999999</v>
      </c>
      <c r="G513">
        <v>-6.3538393794464598</v>
      </c>
      <c r="H513">
        <f>(Table2[[#This Row],[1Y Return vs Nifty]]-AVERAGE(Table2[1Y Return vs Nifty]))/_xlfn.STDEV.P(Table2[1Y Return vs Nifty])</f>
        <v>-0.50185411700968552</v>
      </c>
      <c r="I513">
        <v>-7.0623517092215602</v>
      </c>
      <c r="J513">
        <f>(Table2[[#This Row],[1M Return vs Nifty]]-AVERAGE(Table2[1M Return vs Nifty]))/_xlfn.STDEV.P(Table2[1M Return vs Nifty])</f>
        <v>-0.37654350051162788</v>
      </c>
      <c r="K513">
        <v>-13.142730286122699</v>
      </c>
      <c r="L513">
        <f>(Table2[[#This Row],[6M Return vs Nifty]]-AVERAGE(Table2[6M Return vs Nifty]))/_xlfn.STDEV.P(Table2[6M Return vs Nifty])</f>
        <v>-0.79566591764680838</v>
      </c>
      <c r="M513">
        <v>-3.5772464380143401</v>
      </c>
      <c r="N513">
        <f>(Table2[[#This Row],[1W Return vs Nifty]]-AVERAGE(Table2[1W Return vs Nifty]))/_xlfn.STDEV.P(Table2[1W Return vs Nifty])</f>
        <v>-0.12112101148839761</v>
      </c>
      <c r="O513">
        <v>135931.59</v>
      </c>
      <c r="P513">
        <v>135109.85092871901</v>
      </c>
      <c r="Q513">
        <v>129335.77936054399</v>
      </c>
      <c r="R513">
        <v>51.3281126946694</v>
      </c>
      <c r="S513" s="2">
        <f>(Table2[[#This Row],[Close Price]]-Table2[[#This Row],[20D EMA]])/Table2[[#This Row],[20D EMA]]</f>
        <v>9.5872489978230356E-3</v>
      </c>
      <c r="T513" s="2">
        <f>(Table2[[#This Row],[Close Price]]-Table2[[#This Row],[50D EMA]])/Table2[[#This Row],[50D EMA]]</f>
        <v>1.5727565804228849E-2</v>
      </c>
      <c r="U513" s="2">
        <f>(Table2[[#This Row],[Close Price]]-Table2[[#This Row],[200D EMA]])/Table2[[#This Row],[200D EMA]]</f>
        <v>6.1073746789248637E-2</v>
      </c>
      <c r="V513">
        <v>0.63703348112662395</v>
      </c>
      <c r="W513">
        <v>136050</v>
      </c>
      <c r="X513">
        <v>137500</v>
      </c>
      <c r="Y513">
        <v>136050</v>
      </c>
      <c r="Z513">
        <v>137500</v>
      </c>
      <c r="AA513">
        <v>132600</v>
      </c>
      <c r="AB513">
        <v>138509</v>
      </c>
      <c r="AC513" s="2">
        <f>(Table2[[#This Row],[Close Price]]/Table2[[#This Row],[Day Low]])-1</f>
        <v>8.7085630282983661E-3</v>
      </c>
      <c r="AD513" s="2">
        <f>(Table2[[#This Row],[Day High]]/Table2[[#This Row],[Close Price]])-1</f>
        <v>1.9324544503289687E-3</v>
      </c>
      <c r="AE513" s="2">
        <f>(Table2[[#This Row],[Close Price]]/Table2[[#This Row],[Current Week Low]])-1</f>
        <v>8.7085630282983661E-3</v>
      </c>
      <c r="AF513" s="2">
        <f>(Table2[[#This Row],[Current Week High]]/Table2[[#This Row],[Close Price]])-1</f>
        <v>1.9324544503289687E-3</v>
      </c>
      <c r="AG513" s="2">
        <f>(Table2[[#This Row],[Close Price]]/Table2[[#This Row],[Current Month Low]])-1</f>
        <v>3.4953242835595644E-2</v>
      </c>
      <c r="AH513" s="2">
        <f>(Table2[[#This Row],[Current Month High]]/Table2[[#This Row],[Close Price]])-1</f>
        <v>9.2848169706227779E-3</v>
      </c>
      <c r="AI513">
        <v>10.3546622285309</v>
      </c>
      <c r="AJ513">
        <v>28.974014379023501</v>
      </c>
      <c r="AK513" t="str">
        <f>IF(AND(Table2[[#This Row],[20D EMA]]&gt;Table2[[#This Row],[50D EMA]],Table2[[#This Row],[50D EMA]]&gt;Table2[[#This Row],[200D EMA]]),"Uptrend","Downtrend/NoTrend")</f>
        <v>Uptrend</v>
      </c>
      <c r="AL513">
        <v>0.01</v>
      </c>
      <c r="AM513" t="s">
        <v>10439</v>
      </c>
      <c r="AN513">
        <v>0.9</v>
      </c>
      <c r="AO513" t="s">
        <v>10439</v>
      </c>
      <c r="AP513">
        <v>5.6391086809919E-2</v>
      </c>
      <c r="AQ513">
        <f>(Table2[[#This Row],[Sharpe Ratio]]-AVERAGE(Table2[Sharpe Ratio]))/_xlfn.STDEV.P(Table2[Sharpe Ratio])</f>
        <v>-9.3518709984055745E-2</v>
      </c>
      <c r="AR5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-1.8887032566405753</v>
      </c>
      <c r="AS513">
        <f>_xlfn.RANK.AVG(Table2[[#This Row],[1Y Return vs Nifty Z-Score]],Table2[1Y Return vs Nifty Z-Score])</f>
        <v>475</v>
      </c>
      <c r="AT513">
        <f>_xlfn.RANK.AVG(Table2[[#This Row],[6M Return vs Nifty Z-Score]],Table2[6M Return vs Nifty Z-Score])</f>
        <v>596</v>
      </c>
      <c r="AU513">
        <f>_xlfn.RANK.AVG(Table2[[#This Row],[Sharpe Ratio Z-Score]],Table2[Sharpe Ratio Z-Score])</f>
        <v>371</v>
      </c>
      <c r="AV513">
        <f>(Table2[[#This Row],[Rank 1Y]]+Table2[[#This Row],[Rank 6M]]+Table2[[#This Row],[Rank Sharpe]])/3</f>
        <v>480.66666666666669</v>
      </c>
    </row>
    <row r="514" spans="1:48" x14ac:dyDescent="0.3">
      <c r="A514" t="s">
        <v>416</v>
      </c>
      <c r="B514" t="s">
        <v>417</v>
      </c>
      <c r="C514" t="s">
        <v>10402</v>
      </c>
      <c r="D514" t="s">
        <v>418</v>
      </c>
      <c r="E514">
        <v>56967.274825189001</v>
      </c>
      <c r="F514">
        <v>202.01</v>
      </c>
      <c r="G514">
        <v>9.8690431629293904</v>
      </c>
      <c r="H514">
        <f>(Table2[[#This Row],[1Y Return vs Nifty]]-AVERAGE(Table2[1Y Return vs Nifty]))/_xlfn.STDEV.P(Table2[1Y Return vs Nifty])</f>
        <v>-0.23666817423243655</v>
      </c>
      <c r="I514">
        <v>-13.0847795328551</v>
      </c>
      <c r="J514">
        <f>(Table2[[#This Row],[1M Return vs Nifty]]-AVERAGE(Table2[1M Return vs Nifty]))/_xlfn.STDEV.P(Table2[1M Return vs Nifty])</f>
        <v>-0.95817142474690231</v>
      </c>
      <c r="K514">
        <v>7.3474996513358102</v>
      </c>
      <c r="L514">
        <f>(Table2[[#This Row],[6M Return vs Nifty]]-AVERAGE(Table2[6M Return vs Nifty]))/_xlfn.STDEV.P(Table2[6M Return vs Nifty])</f>
        <v>-0.17778754559830925</v>
      </c>
      <c r="M514">
        <v>-5.6737963749210802</v>
      </c>
      <c r="N514">
        <f>(Table2[[#This Row],[1W Return vs Nifty]]-AVERAGE(Table2[1W Return vs Nifty]))/_xlfn.STDEV.P(Table2[1W Return vs Nifty])</f>
        <v>-0.5222585569321605</v>
      </c>
      <c r="O514">
        <v>205.23</v>
      </c>
      <c r="P514">
        <v>198.99902204315899</v>
      </c>
      <c r="Q514">
        <v>178.93411318500199</v>
      </c>
      <c r="R514">
        <v>32.153140465962501</v>
      </c>
      <c r="S514" s="2">
        <f>(Table2[[#This Row],[Close Price]]-Table2[[#This Row],[20D EMA]])/Table2[[#This Row],[20D EMA]]</f>
        <v>-1.5689713979437699E-2</v>
      </c>
      <c r="T514" s="2">
        <f>(Table2[[#This Row],[Close Price]]-Table2[[#This Row],[50D EMA]])/Table2[[#This Row],[50D EMA]]</f>
        <v>1.5130616853925952E-2</v>
      </c>
      <c r="U514" s="2">
        <f>(Table2[[#This Row],[Close Price]]-Table2[[#This Row],[200D EMA]])/Table2[[#This Row],[200D EMA]]</f>
        <v>0.12896303787047908</v>
      </c>
      <c r="V514">
        <v>0.61450557061517097</v>
      </c>
      <c r="W514">
        <v>199</v>
      </c>
      <c r="X514">
        <v>202.83</v>
      </c>
      <c r="Y514">
        <v>199</v>
      </c>
      <c r="Z514">
        <v>202.83</v>
      </c>
      <c r="AA514">
        <v>194.34</v>
      </c>
      <c r="AB514">
        <v>220.8</v>
      </c>
      <c r="AC514" s="2">
        <f>(Table2[[#This Row],[Close Price]]/Table2[[#This Row],[Day Low]])-1</f>
        <v>1.5125628140703506E-2</v>
      </c>
      <c r="AD514" s="2">
        <f>(Table2[[#This Row],[Day High]]/Table2[[#This Row],[Close Price]])-1</f>
        <v>4.0592049898520166E-3</v>
      </c>
      <c r="AE514" s="2">
        <f>(Table2[[#This Row],[Close Price]]/Table2[[#This Row],[Current Week Low]])-1</f>
        <v>1.5125628140703506E-2</v>
      </c>
      <c r="AF514" s="2">
        <f>(Table2[[#This Row],[Current Week High]]/Table2[[#This Row],[Close Price]])-1</f>
        <v>4.0592049898520166E-3</v>
      </c>
      <c r="AG514" s="2">
        <f>(Table2[[#This Row],[Close Price]]/Table2[[#This Row],[Current Month Low]])-1</f>
        <v>3.9466913656478253E-2</v>
      </c>
      <c r="AH514" s="2">
        <f>(Table2[[#This Row],[Current Month High]]/Table2[[#This Row],[Close Price]])-1</f>
        <v>9.3015197267462213E-2</v>
      </c>
      <c r="AI514">
        <v>13.7567447156081</v>
      </c>
      <c r="AJ514">
        <v>47.9926739926739</v>
      </c>
      <c r="AK514" t="str">
        <f>IF(AND(Table2[[#This Row],[20D EMA]]&gt;Table2[[#This Row],[50D EMA]],Table2[[#This Row],[50D EMA]]&gt;Table2[[#This Row],[200D EMA]]),"Uptrend","Downtrend/NoTrend")</f>
        <v>Uptrend</v>
      </c>
      <c r="AL514">
        <v>0.06</v>
      </c>
      <c r="AM514" t="s">
        <v>10439</v>
      </c>
      <c r="AN514">
        <v>-6.22</v>
      </c>
      <c r="AO514" t="s">
        <v>10438</v>
      </c>
      <c r="AP514">
        <v>-7.5358734407255004E-2</v>
      </c>
      <c r="AQ514">
        <f>(Table2[[#This Row],[Sharpe Ratio]]-AVERAGE(Table2[Sharpe Ratio]))/_xlfn.STDEV.P(Table2[Sharpe Ratio])</f>
        <v>-1.6186281106367648</v>
      </c>
      <c r="AR5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-3.5135138121465737</v>
      </c>
      <c r="AS514">
        <f>_xlfn.RANK.AVG(Table2[[#This Row],[1Y Return vs Nifty Z-Score]],Table2[1Y Return vs Nifty Z-Score])</f>
        <v>371</v>
      </c>
      <c r="AT514">
        <f>_xlfn.RANK.AVG(Table2[[#This Row],[6M Return vs Nifty Z-Score]],Table2[6M Return vs Nifty Z-Score])</f>
        <v>370</v>
      </c>
      <c r="AU514">
        <f>_xlfn.RANK.AVG(Table2[[#This Row],[Sharpe Ratio Z-Score]],Table2[Sharpe Ratio Z-Score])</f>
        <v>703</v>
      </c>
      <c r="AV514">
        <f>(Table2[[#This Row],[Rank 1Y]]+Table2[[#This Row],[Rank 6M]]+Table2[[#This Row],[Rank Sharpe]])/3</f>
        <v>481.33333333333331</v>
      </c>
    </row>
    <row r="515" spans="1:48" x14ac:dyDescent="0.3">
      <c r="A515" t="s">
        <v>1990</v>
      </c>
      <c r="B515" t="s">
        <v>1991</v>
      </c>
      <c r="C515" t="s">
        <v>10403</v>
      </c>
      <c r="D515" t="s">
        <v>125</v>
      </c>
      <c r="E515">
        <v>3496.8793860000001</v>
      </c>
      <c r="F515">
        <v>1206.3</v>
      </c>
      <c r="G515">
        <v>-17.609682403857299</v>
      </c>
      <c r="H515">
        <f>(Table2[[#This Row],[1Y Return vs Nifty]]-AVERAGE(Table2[1Y Return vs Nifty]))/_xlfn.STDEV.P(Table2[1Y Return vs Nifty])</f>
        <v>-0.68584677900327795</v>
      </c>
      <c r="I515">
        <v>3.3467685904093001</v>
      </c>
      <c r="J515">
        <f>(Table2[[#This Row],[1M Return vs Nifty]]-AVERAGE(Table2[1M Return vs Nifty]))/_xlfn.STDEV.P(Table2[1M Return vs Nifty])</f>
        <v>0.62873795910689922</v>
      </c>
      <c r="K515">
        <v>5.9550282947669899</v>
      </c>
      <c r="L515">
        <f>(Table2[[#This Row],[6M Return vs Nifty]]-AVERAGE(Table2[6M Return vs Nifty]))/_xlfn.STDEV.P(Table2[6M Return vs Nifty])</f>
        <v>-0.21977721274928827</v>
      </c>
      <c r="M515">
        <v>5.99935646033867</v>
      </c>
      <c r="N515">
        <f>(Table2[[#This Row],[1W Return vs Nifty]]-AVERAGE(Table2[1W Return vs Nifty]))/_xlfn.STDEV.P(Table2[1W Return vs Nifty])</f>
        <v>1.7111916430829364</v>
      </c>
      <c r="O515">
        <v>1168.04</v>
      </c>
      <c r="P515">
        <v>1126.0822504227699</v>
      </c>
      <c r="Q515">
        <v>1125.27119052785</v>
      </c>
      <c r="R515">
        <v>73.8865931384383</v>
      </c>
      <c r="S515" s="2">
        <f>(Table2[[#This Row],[Close Price]]-Table2[[#This Row],[20D EMA]])/Table2[[#This Row],[20D EMA]]</f>
        <v>3.2755727543577265E-2</v>
      </c>
      <c r="T515" s="2">
        <f>(Table2[[#This Row],[Close Price]]-Table2[[#This Row],[50D EMA]])/Table2[[#This Row],[50D EMA]]</f>
        <v>7.1236137100210539E-2</v>
      </c>
      <c r="U515" s="2">
        <f>(Table2[[#This Row],[Close Price]]-Table2[[#This Row],[200D EMA]])/Table2[[#This Row],[200D EMA]]</f>
        <v>7.2008250237118779E-2</v>
      </c>
      <c r="V515">
        <v>1.4276098943082101</v>
      </c>
      <c r="W515">
        <v>1236.3</v>
      </c>
      <c r="X515">
        <v>1196.8</v>
      </c>
      <c r="Y515">
        <v>1237</v>
      </c>
      <c r="Z515">
        <v>1196.8</v>
      </c>
      <c r="AA515">
        <v>1237</v>
      </c>
      <c r="AB515">
        <v>1060</v>
      </c>
      <c r="AC515" s="2">
        <f>(Table2[[#This Row],[Close Price]]/Table2[[#This Row],[Day Low]])-1</f>
        <v>-2.4265954865323902E-2</v>
      </c>
      <c r="AD515" s="2">
        <f>(Table2[[#This Row],[Day High]]/Table2[[#This Row],[Close Price]])-1</f>
        <v>-7.8753212302080655E-3</v>
      </c>
      <c r="AE515" s="2">
        <f>(Table2[[#This Row],[Close Price]]/Table2[[#This Row],[Current Week Low]])-1</f>
        <v>-2.4818108326596588E-2</v>
      </c>
      <c r="AF515" s="2">
        <f>(Table2[[#This Row],[Current Week High]]/Table2[[#This Row],[Close Price]])-1</f>
        <v>-7.8753212302080655E-3</v>
      </c>
      <c r="AG515" s="2">
        <f>(Table2[[#This Row],[Close Price]]/Table2[[#This Row],[Current Month Low]])-1</f>
        <v>-2.4818108326596588E-2</v>
      </c>
      <c r="AH515" s="2">
        <f>(Table2[[#This Row],[Current Month High]]/Table2[[#This Row],[Close Price]])-1</f>
        <v>-0.12127994694520428</v>
      </c>
      <c r="AI515">
        <v>12.658542651081801</v>
      </c>
      <c r="AJ515">
        <v>26.3141361256544</v>
      </c>
      <c r="AK515" t="str">
        <f>IF(AND(Table2[[#This Row],[20D EMA]]&gt;Table2[[#This Row],[50D EMA]],Table2[[#This Row],[50D EMA]]&gt;Table2[[#This Row],[200D EMA]]),"Uptrend","Downtrend/NoTrend")</f>
        <v>Uptrend</v>
      </c>
      <c r="AL515">
        <v>0.01</v>
      </c>
      <c r="AM515" t="s">
        <v>10439</v>
      </c>
      <c r="AN515">
        <v>8.52</v>
      </c>
      <c r="AO515" t="s">
        <v>10439</v>
      </c>
      <c r="AP515">
        <v>1.0075828761980999E-2</v>
      </c>
      <c r="AQ515">
        <f>(Table2[[#This Row],[Sharpe Ratio]]-AVERAGE(Table2[Sharpe Ratio]))/_xlfn.STDEV.P(Table2[Sharpe Ratio])</f>
        <v>-0.62965481089102737</v>
      </c>
      <c r="AR5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0.80465079954624208</v>
      </c>
      <c r="AS515">
        <f>_xlfn.RANK.AVG(Table2[[#This Row],[1Y Return vs Nifty Z-Score]],Table2[1Y Return vs Nifty Z-Score])</f>
        <v>561</v>
      </c>
      <c r="AT515">
        <f>_xlfn.RANK.AVG(Table2[[#This Row],[6M Return vs Nifty Z-Score]],Table2[6M Return vs Nifty Z-Score])</f>
        <v>385</v>
      </c>
      <c r="AU515">
        <f>_xlfn.RANK.AVG(Table2[[#This Row],[Sharpe Ratio Z-Score]],Table2[Sharpe Ratio Z-Score])</f>
        <v>503</v>
      </c>
      <c r="AV515">
        <f>(Table2[[#This Row],[Rank 1Y]]+Table2[[#This Row],[Rank 6M]]+Table2[[#This Row],[Rank Sharpe]])/3</f>
        <v>483</v>
      </c>
    </row>
    <row r="516" spans="1:48" x14ac:dyDescent="0.3">
      <c r="A516" t="s">
        <v>1323</v>
      </c>
      <c r="B516" t="s">
        <v>1324</v>
      </c>
      <c r="C516" t="s">
        <v>10399</v>
      </c>
      <c r="D516" t="s">
        <v>266</v>
      </c>
      <c r="E516">
        <v>8800.5993029500005</v>
      </c>
      <c r="F516">
        <v>1398.65</v>
      </c>
      <c r="G516">
        <v>-2.0977389901282302</v>
      </c>
      <c r="H516">
        <f>(Table2[[#This Row],[1Y Return vs Nifty]]-AVERAGE(Table2[1Y Return vs Nifty]))/_xlfn.STDEV.P(Table2[1Y Return vs Nifty])</f>
        <v>-0.43228214104624013</v>
      </c>
      <c r="I516">
        <v>-3.2889914148065</v>
      </c>
      <c r="J516">
        <f>(Table2[[#This Row],[1M Return vs Nifty]]-AVERAGE(Table2[1M Return vs Nifty]))/_xlfn.STDEV.P(Table2[1M Return vs Nifty])</f>
        <v>-1.212373829880297E-2</v>
      </c>
      <c r="K516">
        <v>0.59620154910571399</v>
      </c>
      <c r="L516">
        <f>(Table2[[#This Row],[6M Return vs Nifty]]-AVERAGE(Table2[6M Return vs Nifty]))/_xlfn.STDEV.P(Table2[6M Return vs Nifty])</f>
        <v>-0.38137145331200961</v>
      </c>
      <c r="M516">
        <v>-4.5729878373082</v>
      </c>
      <c r="N516">
        <f>(Table2[[#This Row],[1W Return vs Nifty]]-AVERAGE(Table2[1W Return vs Nifty]))/_xlfn.STDEV.P(Table2[1W Return vs Nifty])</f>
        <v>-0.31163842000707886</v>
      </c>
      <c r="O516">
        <v>1354.27</v>
      </c>
      <c r="P516">
        <v>1330.51826170961</v>
      </c>
      <c r="Q516">
        <v>1233.4084219450999</v>
      </c>
      <c r="R516">
        <v>40.909397988578498</v>
      </c>
      <c r="S516" s="2">
        <f>(Table2[[#This Row],[Close Price]]-Table2[[#This Row],[20D EMA]])/Table2[[#This Row],[20D EMA]]</f>
        <v>3.2770422441610693E-2</v>
      </c>
      <c r="T516" s="2">
        <f>(Table2[[#This Row],[Close Price]]-Table2[[#This Row],[50D EMA]])/Table2[[#This Row],[50D EMA]]</f>
        <v>5.120691707218377E-2</v>
      </c>
      <c r="U516" s="2">
        <f>(Table2[[#This Row],[Close Price]]-Table2[[#This Row],[200D EMA]])/Table2[[#This Row],[200D EMA]]</f>
        <v>0.13397150134122826</v>
      </c>
      <c r="V516">
        <v>2.0825705088742801</v>
      </c>
      <c r="W516">
        <v>1361.7</v>
      </c>
      <c r="X516">
        <v>1424.7</v>
      </c>
      <c r="Y516">
        <v>1361.7</v>
      </c>
      <c r="Z516">
        <v>1424.7</v>
      </c>
      <c r="AA516">
        <v>1263.2</v>
      </c>
      <c r="AB516">
        <v>1424.7</v>
      </c>
      <c r="AC516" s="2">
        <f>(Table2[[#This Row],[Close Price]]/Table2[[#This Row],[Day Low]])-1</f>
        <v>2.7135198648748027E-2</v>
      </c>
      <c r="AD516" s="2">
        <f>(Table2[[#This Row],[Day High]]/Table2[[#This Row],[Close Price]])-1</f>
        <v>1.8625102777678482E-2</v>
      </c>
      <c r="AE516" s="2">
        <f>(Table2[[#This Row],[Close Price]]/Table2[[#This Row],[Current Week Low]])-1</f>
        <v>2.7135198648748027E-2</v>
      </c>
      <c r="AF516" s="2">
        <f>(Table2[[#This Row],[Current Week High]]/Table2[[#This Row],[Close Price]])-1</f>
        <v>1.8625102777678482E-2</v>
      </c>
      <c r="AG516" s="2">
        <f>(Table2[[#This Row],[Close Price]]/Table2[[#This Row],[Current Month Low]])-1</f>
        <v>0.10722767574414194</v>
      </c>
      <c r="AH516" s="2">
        <f>(Table2[[#This Row],[Current Month High]]/Table2[[#This Row],[Close Price]])-1</f>
        <v>1.8625102777678482E-2</v>
      </c>
      <c r="AI516">
        <v>18.253315697279501</v>
      </c>
      <c r="AJ516">
        <v>43.1722796601494</v>
      </c>
      <c r="AK516" t="str">
        <f>IF(AND(Table2[[#This Row],[20D EMA]]&gt;Table2[[#This Row],[50D EMA]],Table2[[#This Row],[50D EMA]]&gt;Table2[[#This Row],[200D EMA]]),"Uptrend","Downtrend/NoTrend")</f>
        <v>Uptrend</v>
      </c>
      <c r="AL516">
        <v>-0.05</v>
      </c>
      <c r="AM516" t="s">
        <v>10438</v>
      </c>
      <c r="AN516">
        <v>3.45</v>
      </c>
      <c r="AO516" t="s">
        <v>10439</v>
      </c>
      <c r="AQ516">
        <f>(Table2[[#This Row],[Sharpe Ratio]]-AVERAGE(Table2[Sharpe Ratio]))/_xlfn.STDEV.P(Table2[Sharpe Ratio])</f>
        <v>-0.74629057572393687</v>
      </c>
      <c r="AR5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-1.8837063283880684</v>
      </c>
      <c r="AS516">
        <f>_xlfn.RANK.AVG(Table2[[#This Row],[1Y Return vs Nifty Z-Score]],Table2[1Y Return vs Nifty Z-Score])</f>
        <v>451</v>
      </c>
      <c r="AT516">
        <f>_xlfn.RANK.AVG(Table2[[#This Row],[6M Return vs Nifty Z-Score]],Table2[6M Return vs Nifty Z-Score])</f>
        <v>444</v>
      </c>
      <c r="AU516">
        <f>_xlfn.RANK.AVG(Table2[[#This Row],[Sharpe Ratio Z-Score]],Table2[Sharpe Ratio Z-Score])</f>
        <v>558</v>
      </c>
      <c r="AV516">
        <f>(Table2[[#This Row],[Rank 1Y]]+Table2[[#This Row],[Rank 6M]]+Table2[[#This Row],[Rank Sharpe]])/3</f>
        <v>484.33333333333331</v>
      </c>
    </row>
    <row r="517" spans="1:48" x14ac:dyDescent="0.3">
      <c r="A517" t="s">
        <v>503</v>
      </c>
      <c r="B517" t="s">
        <v>504</v>
      </c>
      <c r="C517" t="s">
        <v>10406</v>
      </c>
      <c r="D517" t="s">
        <v>144</v>
      </c>
      <c r="E517">
        <v>43818.543780385</v>
      </c>
      <c r="F517">
        <v>49444.5</v>
      </c>
      <c r="G517">
        <v>-10.109725768826699</v>
      </c>
      <c r="H517">
        <f>(Table2[[#This Row],[1Y Return vs Nifty]]-AVERAGE(Table2[1Y Return vs Nifty]))/_xlfn.STDEV.P(Table2[1Y Return vs Nifty])</f>
        <v>-0.56324938819718007</v>
      </c>
      <c r="I517">
        <v>-10.462135877363</v>
      </c>
      <c r="J517">
        <f>(Table2[[#This Row],[1M Return vs Nifty]]-AVERAGE(Table2[1M Return vs Nifty]))/_xlfn.STDEV.P(Table2[1M Return vs Nifty])</f>
        <v>-0.70488440661667029</v>
      </c>
      <c r="K517">
        <v>14.3112250956823</v>
      </c>
      <c r="L517">
        <f>(Table2[[#This Row],[6M Return vs Nifty]]-AVERAGE(Table2[6M Return vs Nifty]))/_xlfn.STDEV.P(Table2[6M Return vs Nifty])</f>
        <v>3.22020618428265E-2</v>
      </c>
      <c r="M517">
        <v>-4.4264053935532104</v>
      </c>
      <c r="N517">
        <f>(Table2[[#This Row],[1W Return vs Nifty]]-AVERAGE(Table2[1W Return vs Nifty]))/_xlfn.STDEV.P(Table2[1W Return vs Nifty])</f>
        <v>-0.28359247621249489</v>
      </c>
      <c r="O517">
        <v>50372.62</v>
      </c>
      <c r="P517">
        <v>51360.596588796099</v>
      </c>
      <c r="Q517">
        <v>47502.418775906102</v>
      </c>
      <c r="R517">
        <v>38.5420191051846</v>
      </c>
      <c r="S517" s="2">
        <f>(Table2[[#This Row],[Close Price]]-Table2[[#This Row],[20D EMA]])/Table2[[#This Row],[20D EMA]]</f>
        <v>-1.8425088867722237E-2</v>
      </c>
      <c r="T517" s="2">
        <f>(Table2[[#This Row],[Close Price]]-Table2[[#This Row],[50D EMA]])/Table2[[#This Row],[50D EMA]]</f>
        <v>-3.7306743224514653E-2</v>
      </c>
      <c r="U517" s="2">
        <f>(Table2[[#This Row],[Close Price]]-Table2[[#This Row],[200D EMA]])/Table2[[#This Row],[200D EMA]]</f>
        <v>4.0883838636843237E-2</v>
      </c>
      <c r="V517">
        <v>1.02638812237444</v>
      </c>
      <c r="W517">
        <v>49175.15</v>
      </c>
      <c r="X517">
        <v>50279.95</v>
      </c>
      <c r="Y517">
        <v>49175.15</v>
      </c>
      <c r="Z517">
        <v>50279.95</v>
      </c>
      <c r="AA517">
        <v>48826.7</v>
      </c>
      <c r="AB517">
        <v>51600</v>
      </c>
      <c r="AC517" s="2">
        <f>(Table2[[#This Row],[Close Price]]/Table2[[#This Row],[Day Low]])-1</f>
        <v>5.4773600080528784E-3</v>
      </c>
      <c r="AD517" s="2">
        <f>(Table2[[#This Row],[Day High]]/Table2[[#This Row],[Close Price]])-1</f>
        <v>1.6896722587952162E-2</v>
      </c>
      <c r="AE517" s="2">
        <f>(Table2[[#This Row],[Close Price]]/Table2[[#This Row],[Current Week Low]])-1</f>
        <v>5.4773600080528784E-3</v>
      </c>
      <c r="AF517" s="2">
        <f>(Table2[[#This Row],[Current Week High]]/Table2[[#This Row],[Close Price]])-1</f>
        <v>1.6896722587952162E-2</v>
      </c>
      <c r="AG517" s="2">
        <f>(Table2[[#This Row],[Close Price]]/Table2[[#This Row],[Current Month Low]])-1</f>
        <v>1.2652913262620746E-2</v>
      </c>
      <c r="AH517" s="2">
        <f>(Table2[[#This Row],[Current Month High]]/Table2[[#This Row],[Close Price]])-1</f>
        <v>4.3594333040075206E-2</v>
      </c>
      <c r="AI517">
        <v>21.336043442647799</v>
      </c>
      <c r="AJ517">
        <v>41.360066556691798</v>
      </c>
      <c r="AK517" t="str">
        <f>IF(AND(Table2[[#This Row],[20D EMA]]&gt;Table2[[#This Row],[50D EMA]],Table2[[#This Row],[50D EMA]]&gt;Table2[[#This Row],[200D EMA]]),"Uptrend","Downtrend/NoTrend")</f>
        <v>Downtrend/NoTrend</v>
      </c>
      <c r="AL517">
        <v>-0.27</v>
      </c>
      <c r="AM517" t="s">
        <v>10438</v>
      </c>
      <c r="AN517">
        <v>-0.56999999999999995</v>
      </c>
      <c r="AO517" t="s">
        <v>10438</v>
      </c>
      <c r="AP517">
        <v>-2.7310489473488998E-2</v>
      </c>
      <c r="AQ517">
        <f>(Table2[[#This Row],[Sharpe Ratio]]-AVERAGE(Table2[Sharpe Ratio]))/_xlfn.STDEV.P(Table2[Sharpe Ratio])</f>
        <v>-1.0624313025017544</v>
      </c>
      <c r="AR5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7">
        <f>_xlfn.RANK.AVG(Table2[[#This Row],[1Y Return vs Nifty Z-Score]],Table2[1Y Return vs Nifty Z-Score])</f>
        <v>509</v>
      </c>
      <c r="AT517">
        <f>_xlfn.RANK.AVG(Table2[[#This Row],[6M Return vs Nifty Z-Score]],Table2[6M Return vs Nifty Z-Score])</f>
        <v>306</v>
      </c>
      <c r="AU517">
        <f>_xlfn.RANK.AVG(Table2[[#This Row],[Sharpe Ratio Z-Score]],Table2[Sharpe Ratio Z-Score])</f>
        <v>639</v>
      </c>
      <c r="AV517">
        <f>(Table2[[#This Row],[Rank 1Y]]+Table2[[#This Row],[Rank 6M]]+Table2[[#This Row],[Rank Sharpe]])/3</f>
        <v>484.66666666666669</v>
      </c>
    </row>
    <row r="518" spans="1:48" x14ac:dyDescent="0.3">
      <c r="A518" t="s">
        <v>1143</v>
      </c>
      <c r="B518" t="s">
        <v>1144</v>
      </c>
      <c r="C518" t="s">
        <v>10394</v>
      </c>
      <c r="D518" t="s">
        <v>290</v>
      </c>
      <c r="E518">
        <v>11260.42877174</v>
      </c>
      <c r="F518">
        <v>2092.15</v>
      </c>
      <c r="G518">
        <v>-9.4338372535567103</v>
      </c>
      <c r="H518">
        <f>(Table2[[#This Row],[1Y Return vs Nifty]]-AVERAGE(Table2[1Y Return vs Nifty]))/_xlfn.STDEV.P(Table2[1Y Return vs Nifty])</f>
        <v>-0.55220103518926034</v>
      </c>
      <c r="I518">
        <v>-9.1502591587768798</v>
      </c>
      <c r="J518">
        <f>(Table2[[#This Row],[1M Return vs Nifty]]-AVERAGE(Table2[1M Return vs Nifty]))/_xlfn.STDEV.P(Table2[1M Return vs Nifty])</f>
        <v>-0.57818730786697214</v>
      </c>
      <c r="K518">
        <v>-3.97135057671326</v>
      </c>
      <c r="L518">
        <f>(Table2[[#This Row],[6M Return vs Nifty]]-AVERAGE(Table2[6M Return vs Nifty]))/_xlfn.STDEV.P(Table2[6M Return vs Nifty])</f>
        <v>-0.51910498194305721</v>
      </c>
      <c r="M518">
        <v>-2.57983351213245</v>
      </c>
      <c r="N518">
        <f>(Table2[[#This Row],[1W Return vs Nifty]]-AVERAGE(Table2[1W Return vs Nifty]))/_xlfn.STDEV.P(Table2[1W Return vs Nifty])</f>
        <v>6.9716213916522746E-2</v>
      </c>
      <c r="O518">
        <v>2088.5</v>
      </c>
      <c r="P518">
        <v>2136.9641897947799</v>
      </c>
      <c r="Q518">
        <v>2027.61457250841</v>
      </c>
      <c r="R518">
        <v>48.627258088890699</v>
      </c>
      <c r="S518" s="2">
        <f>(Table2[[#This Row],[Close Price]]-Table2[[#This Row],[20D EMA]])/Table2[[#This Row],[20D EMA]]</f>
        <v>1.7476657888437113E-3</v>
      </c>
      <c r="T518" s="2">
        <f>(Table2[[#This Row],[Close Price]]-Table2[[#This Row],[50D EMA]])/Table2[[#This Row],[50D EMA]]</f>
        <v>-2.0970959648642269E-2</v>
      </c>
      <c r="U518" s="2">
        <f>(Table2[[#This Row],[Close Price]]-Table2[[#This Row],[200D EMA]])/Table2[[#This Row],[200D EMA]]</f>
        <v>3.1828251960012197E-2</v>
      </c>
      <c r="V518">
        <v>0.46700560730444501</v>
      </c>
      <c r="W518">
        <v>2077.9</v>
      </c>
      <c r="X518">
        <v>2136</v>
      </c>
      <c r="Y518">
        <v>2077.9</v>
      </c>
      <c r="Z518">
        <v>2136</v>
      </c>
      <c r="AA518">
        <v>1980</v>
      </c>
      <c r="AB518">
        <v>2136</v>
      </c>
      <c r="AC518" s="2">
        <f>(Table2[[#This Row],[Close Price]]/Table2[[#This Row],[Day Low]])-1</f>
        <v>6.8578853650320681E-3</v>
      </c>
      <c r="AD518" s="2">
        <f>(Table2[[#This Row],[Day High]]/Table2[[#This Row],[Close Price]])-1</f>
        <v>2.0959300241378376E-2</v>
      </c>
      <c r="AE518" s="2">
        <f>(Table2[[#This Row],[Close Price]]/Table2[[#This Row],[Current Week Low]])-1</f>
        <v>6.8578853650320681E-3</v>
      </c>
      <c r="AF518" s="2">
        <f>(Table2[[#This Row],[Current Week High]]/Table2[[#This Row],[Close Price]])-1</f>
        <v>2.0959300241378376E-2</v>
      </c>
      <c r="AG518" s="2">
        <f>(Table2[[#This Row],[Close Price]]/Table2[[#This Row],[Current Month Low]])-1</f>
        <v>5.6641414141414215E-2</v>
      </c>
      <c r="AH518" s="2">
        <f>(Table2[[#This Row],[Current Month High]]/Table2[[#This Row],[Close Price]])-1</f>
        <v>2.0959300241378376E-2</v>
      </c>
      <c r="AI518">
        <v>31.340965035967699</v>
      </c>
      <c r="AJ518">
        <v>30.759374999999999</v>
      </c>
      <c r="AK518" t="str">
        <f>IF(AND(Table2[[#This Row],[20D EMA]]&gt;Table2[[#This Row],[50D EMA]],Table2[[#This Row],[50D EMA]]&gt;Table2[[#This Row],[200D EMA]]),"Uptrend","Downtrend/NoTrend")</f>
        <v>Downtrend/NoTrend</v>
      </c>
      <c r="AL518">
        <v>-0.23</v>
      </c>
      <c r="AM518" t="s">
        <v>10438</v>
      </c>
      <c r="AN518">
        <v>3.01</v>
      </c>
      <c r="AO518" t="s">
        <v>10439</v>
      </c>
      <c r="AP518">
        <v>2.4786969123222001E-2</v>
      </c>
      <c r="AQ518">
        <f>(Table2[[#This Row],[Sharpe Ratio]]-AVERAGE(Table2[Sharpe Ratio]))/_xlfn.STDEV.P(Table2[Sharpe Ratio])</f>
        <v>-0.45936161237300527</v>
      </c>
      <c r="AR5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8">
        <f>_xlfn.RANK.AVG(Table2[[#This Row],[1Y Return vs Nifty Z-Score]],Table2[1Y Return vs Nifty Z-Score])</f>
        <v>501</v>
      </c>
      <c r="AT518">
        <f>_xlfn.RANK.AVG(Table2[[#This Row],[6M Return vs Nifty Z-Score]],Table2[6M Return vs Nifty Z-Score])</f>
        <v>493</v>
      </c>
      <c r="AU518">
        <f>_xlfn.RANK.AVG(Table2[[#This Row],[Sharpe Ratio Z-Score]],Table2[Sharpe Ratio Z-Score])</f>
        <v>460</v>
      </c>
      <c r="AV518">
        <f>(Table2[[#This Row],[Rank 1Y]]+Table2[[#This Row],[Rank 6M]]+Table2[[#This Row],[Rank Sharpe]])/3</f>
        <v>484.66666666666669</v>
      </c>
    </row>
    <row r="519" spans="1:48" x14ac:dyDescent="0.3">
      <c r="A519" t="s">
        <v>430</v>
      </c>
      <c r="B519" t="s">
        <v>431</v>
      </c>
      <c r="C519" t="s">
        <v>10395</v>
      </c>
      <c r="D519" t="s">
        <v>51</v>
      </c>
      <c r="E519">
        <v>54366.550170540002</v>
      </c>
      <c r="F519">
        <v>735.75</v>
      </c>
      <c r="G519">
        <v>-32.7317054479985</v>
      </c>
      <c r="H519">
        <f>(Table2[[#This Row],[1Y Return vs Nifty]]-AVERAGE(Table2[1Y Return vs Nifty]))/_xlfn.STDEV.P(Table2[1Y Return vs Nifty])</f>
        <v>-0.93303761744921676</v>
      </c>
      <c r="I519">
        <v>11.1342935840858</v>
      </c>
      <c r="J519">
        <f>(Table2[[#This Row],[1M Return vs Nifty]]-AVERAGE(Table2[1M Return vs Nifty]))/_xlfn.STDEV.P(Table2[1M Return vs Nifty])</f>
        <v>1.3808336470332365</v>
      </c>
      <c r="K519">
        <v>13.295306602256399</v>
      </c>
      <c r="L519">
        <f>(Table2[[#This Row],[6M Return vs Nifty]]-AVERAGE(Table2[6M Return vs Nifty]))/_xlfn.STDEV.P(Table2[6M Return vs Nifty])</f>
        <v>1.5672633672649701E-3</v>
      </c>
      <c r="M519">
        <v>-1.31865451525973</v>
      </c>
      <c r="N519">
        <f>(Table2[[#This Row],[1W Return vs Nifty]]-AVERAGE(Table2[1W Return vs Nifty]))/_xlfn.STDEV.P(Table2[1W Return vs Nifty])</f>
        <v>0.3110203861973731</v>
      </c>
      <c r="O519">
        <v>704.54</v>
      </c>
      <c r="P519">
        <v>675.80028685362504</v>
      </c>
      <c r="Q519">
        <v>661.14564135070395</v>
      </c>
      <c r="R519">
        <v>63.9997310301585</v>
      </c>
      <c r="S519" s="2">
        <f>(Table2[[#This Row],[Close Price]]-Table2[[#This Row],[20D EMA]])/Table2[[#This Row],[20D EMA]]</f>
        <v>4.4298407471541769E-2</v>
      </c>
      <c r="T519" s="2">
        <f>(Table2[[#This Row],[Close Price]]-Table2[[#This Row],[50D EMA]])/Table2[[#This Row],[50D EMA]]</f>
        <v>8.8709215300110944E-2</v>
      </c>
      <c r="U519" s="2">
        <f>(Table2[[#This Row],[Close Price]]-Table2[[#This Row],[200D EMA]])/Table2[[#This Row],[200D EMA]]</f>
        <v>0.11284103529274006</v>
      </c>
      <c r="V519">
        <v>0.74517932830248901</v>
      </c>
      <c r="W519">
        <v>723.85</v>
      </c>
      <c r="X519">
        <v>738.3</v>
      </c>
      <c r="Y519">
        <v>723.85</v>
      </c>
      <c r="Z519">
        <v>738.3</v>
      </c>
      <c r="AA519">
        <v>671.1</v>
      </c>
      <c r="AB519">
        <v>755.4</v>
      </c>
      <c r="AC519" s="2">
        <f>(Table2[[#This Row],[Close Price]]/Table2[[#This Row],[Day Low]])-1</f>
        <v>1.6439870138840851E-2</v>
      </c>
      <c r="AD519" s="2">
        <f>(Table2[[#This Row],[Day High]]/Table2[[#This Row],[Close Price]])-1</f>
        <v>3.46585117227316E-3</v>
      </c>
      <c r="AE519" s="2">
        <f>(Table2[[#This Row],[Close Price]]/Table2[[#This Row],[Current Week Low]])-1</f>
        <v>1.6439870138840851E-2</v>
      </c>
      <c r="AF519" s="2">
        <f>(Table2[[#This Row],[Current Week High]]/Table2[[#This Row],[Close Price]])-1</f>
        <v>3.46585117227316E-3</v>
      </c>
      <c r="AG519" s="2">
        <f>(Table2[[#This Row],[Close Price]]/Table2[[#This Row],[Current Month Low]])-1</f>
        <v>9.6334376396960186E-2</v>
      </c>
      <c r="AH519" s="2">
        <f>(Table2[[#This Row],[Current Month High]]/Table2[[#This Row],[Close Price]])-1</f>
        <v>2.6707441386340403E-2</v>
      </c>
      <c r="AI519">
        <v>10.5538566089024</v>
      </c>
      <c r="AJ519">
        <v>32.878815242911301</v>
      </c>
      <c r="AK519" t="str">
        <f>IF(AND(Table2[[#This Row],[20D EMA]]&gt;Table2[[#This Row],[50D EMA]],Table2[[#This Row],[50D EMA]]&gt;Table2[[#This Row],[200D EMA]]),"Uptrend","Downtrend/NoTrend")</f>
        <v>Uptrend</v>
      </c>
      <c r="AL519">
        <v>7.0000000000000007E-2</v>
      </c>
      <c r="AM519" t="s">
        <v>10439</v>
      </c>
      <c r="AN519">
        <v>4.67</v>
      </c>
      <c r="AO519" t="s">
        <v>10439</v>
      </c>
      <c r="AP519">
        <v>1.5488398741152E-2</v>
      </c>
      <c r="AQ519">
        <f>(Table2[[#This Row],[Sharpe Ratio]]-AVERAGE(Table2[Sharpe Ratio]))/_xlfn.STDEV.P(Table2[Sharpe Ratio])</f>
        <v>-0.56699999071243046</v>
      </c>
      <c r="AR5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0.1933836884362275</v>
      </c>
      <c r="AS519">
        <f>_xlfn.RANK.AVG(Table2[[#This Row],[1Y Return vs Nifty Z-Score]],Table2[1Y Return vs Nifty Z-Score])</f>
        <v>653</v>
      </c>
      <c r="AT519">
        <f>_xlfn.RANK.AVG(Table2[[#This Row],[6M Return vs Nifty Z-Score]],Table2[6M Return vs Nifty Z-Score])</f>
        <v>315</v>
      </c>
      <c r="AU519">
        <f>_xlfn.RANK.AVG(Table2[[#This Row],[Sharpe Ratio Z-Score]],Table2[Sharpe Ratio Z-Score])</f>
        <v>487</v>
      </c>
      <c r="AV519">
        <f>(Table2[[#This Row],[Rank 1Y]]+Table2[[#This Row],[Rank 6M]]+Table2[[#This Row],[Rank Sharpe]])/3</f>
        <v>485</v>
      </c>
    </row>
    <row r="520" spans="1:48" x14ac:dyDescent="0.3">
      <c r="A520" t="s">
        <v>1395</v>
      </c>
      <c r="B520" t="s">
        <v>1396</v>
      </c>
      <c r="C520" t="s">
        <v>10402</v>
      </c>
      <c r="D520" t="s">
        <v>327</v>
      </c>
      <c r="E520">
        <v>8059.7170663759998</v>
      </c>
      <c r="F520">
        <v>208.15</v>
      </c>
      <c r="G520">
        <v>15.052211321683099</v>
      </c>
      <c r="H520">
        <f>(Table2[[#This Row],[1Y Return vs Nifty]]-AVERAGE(Table2[1Y Return vs Nifty]))/_xlfn.STDEV.P(Table2[1Y Return vs Nifty])</f>
        <v>-0.1519419653628491</v>
      </c>
      <c r="I520">
        <v>-11.4717315610581</v>
      </c>
      <c r="J520">
        <f>(Table2[[#This Row],[1M Return vs Nifty]]-AVERAGE(Table2[1M Return vs Nifty]))/_xlfn.STDEV.P(Table2[1M Return vs Nifty])</f>
        <v>-0.80238811426097201</v>
      </c>
      <c r="K520">
        <v>-8.9488321494629393</v>
      </c>
      <c r="L520">
        <f>(Table2[[#This Row],[6M Return vs Nifty]]-AVERAGE(Table2[6M Return vs Nifty]))/_xlfn.STDEV.P(Table2[6M Return vs Nifty])</f>
        <v>-0.66919984278449873</v>
      </c>
      <c r="M520">
        <v>-6.53465199597143</v>
      </c>
      <c r="N520">
        <f>(Table2[[#This Row],[1W Return vs Nifty]]-AVERAGE(Table2[1W Return vs Nifty]))/_xlfn.STDEV.P(Table2[1W Return vs Nifty])</f>
        <v>-0.68696797058871872</v>
      </c>
      <c r="O520">
        <v>214.93</v>
      </c>
      <c r="P520">
        <v>218.49533687129201</v>
      </c>
      <c r="Q520">
        <v>205.26956820801701</v>
      </c>
      <c r="R520">
        <v>37.819684515672897</v>
      </c>
      <c r="S520" s="2">
        <f>(Table2[[#This Row],[Close Price]]-Table2[[#This Row],[20D EMA]])/Table2[[#This Row],[20D EMA]]</f>
        <v>-3.1545154236262973E-2</v>
      </c>
      <c r="T520" s="2">
        <f>(Table2[[#This Row],[Close Price]]-Table2[[#This Row],[50D EMA]])/Table2[[#This Row],[50D EMA]]</f>
        <v>-4.734808998411752E-2</v>
      </c>
      <c r="U520" s="2">
        <f>(Table2[[#This Row],[Close Price]]-Table2[[#This Row],[200D EMA]])/Table2[[#This Row],[200D EMA]]</f>
        <v>1.4032434603574626E-2</v>
      </c>
      <c r="V520">
        <v>0.50701332843064995</v>
      </c>
      <c r="W520">
        <v>207.07</v>
      </c>
      <c r="X520">
        <v>211.86</v>
      </c>
      <c r="Y520">
        <v>207.07</v>
      </c>
      <c r="Z520">
        <v>211.86</v>
      </c>
      <c r="AA520">
        <v>203.73</v>
      </c>
      <c r="AB520">
        <v>228.5</v>
      </c>
      <c r="AC520" s="2">
        <f>(Table2[[#This Row],[Close Price]]/Table2[[#This Row],[Day Low]])-1</f>
        <v>5.2156275655577122E-3</v>
      </c>
      <c r="AD520" s="2">
        <f>(Table2[[#This Row],[Day High]]/Table2[[#This Row],[Close Price]])-1</f>
        <v>1.7823684842661613E-2</v>
      </c>
      <c r="AE520" s="2">
        <f>(Table2[[#This Row],[Close Price]]/Table2[[#This Row],[Current Week Low]])-1</f>
        <v>5.2156275655577122E-3</v>
      </c>
      <c r="AF520" s="2">
        <f>(Table2[[#This Row],[Current Week High]]/Table2[[#This Row],[Close Price]])-1</f>
        <v>1.7823684842661613E-2</v>
      </c>
      <c r="AG520" s="2">
        <f>(Table2[[#This Row],[Close Price]]/Table2[[#This Row],[Current Month Low]])-1</f>
        <v>2.1695381141707326E-2</v>
      </c>
      <c r="AH520" s="2">
        <f>(Table2[[#This Row],[Current Month High]]/Table2[[#This Row],[Close Price]])-1</f>
        <v>9.7766034110016831E-2</v>
      </c>
      <c r="AI520">
        <v>25.870766274321301</v>
      </c>
      <c r="AJ520">
        <v>55.335820895522403</v>
      </c>
      <c r="AK520" t="str">
        <f>IF(AND(Table2[[#This Row],[20D EMA]]&gt;Table2[[#This Row],[50D EMA]],Table2[[#This Row],[50D EMA]]&gt;Table2[[#This Row],[200D EMA]]),"Uptrend","Downtrend/NoTrend")</f>
        <v>Downtrend/NoTrend</v>
      </c>
      <c r="AL520">
        <v>-0.21</v>
      </c>
      <c r="AM520" t="s">
        <v>10438</v>
      </c>
      <c r="AN520">
        <v>-4.1500000000000004</v>
      </c>
      <c r="AO520" t="s">
        <v>10438</v>
      </c>
      <c r="AQ520">
        <f>(Table2[[#This Row],[Sharpe Ratio]]-AVERAGE(Table2[Sharpe Ratio]))/_xlfn.STDEV.P(Table2[Sharpe Ratio])</f>
        <v>-0.74629057572393687</v>
      </c>
      <c r="AR5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0">
        <f>_xlfn.RANK.AVG(Table2[[#This Row],[1Y Return vs Nifty Z-Score]],Table2[1Y Return vs Nifty Z-Score])</f>
        <v>345</v>
      </c>
      <c r="AT520">
        <f>_xlfn.RANK.AVG(Table2[[#This Row],[6M Return vs Nifty Z-Score]],Table2[6M Return vs Nifty Z-Score])</f>
        <v>553</v>
      </c>
      <c r="AU520">
        <f>_xlfn.RANK.AVG(Table2[[#This Row],[Sharpe Ratio Z-Score]],Table2[Sharpe Ratio Z-Score])</f>
        <v>558</v>
      </c>
      <c r="AV520">
        <f>(Table2[[#This Row],[Rank 1Y]]+Table2[[#This Row],[Rank 6M]]+Table2[[#This Row],[Rank Sharpe]])/3</f>
        <v>485.33333333333331</v>
      </c>
    </row>
    <row r="521" spans="1:48" x14ac:dyDescent="0.3">
      <c r="A521" t="s">
        <v>167</v>
      </c>
      <c r="B521" t="s">
        <v>168</v>
      </c>
      <c r="C521" t="s">
        <v>10394</v>
      </c>
      <c r="D521" t="s">
        <v>21</v>
      </c>
      <c r="E521">
        <v>158693.18843333999</v>
      </c>
      <c r="F521">
        <v>1607.15</v>
      </c>
      <c r="G521">
        <v>-8.1633880363102502</v>
      </c>
      <c r="H521">
        <f>(Table2[[#This Row],[1Y Return vs Nifty]]-AVERAGE(Table2[1Y Return vs Nifty]))/_xlfn.STDEV.P(Table2[1Y Return vs Nifty])</f>
        <v>-0.53143374722141068</v>
      </c>
      <c r="I521">
        <v>-4.1799918231514299</v>
      </c>
      <c r="J521">
        <f>(Table2[[#This Row],[1M Return vs Nifty]]-AVERAGE(Table2[1M Return vs Nifty]))/_xlfn.STDEV.P(Table2[1M Return vs Nifty])</f>
        <v>-9.8173871762382917E-2</v>
      </c>
      <c r="K521">
        <v>10.7375911111353</v>
      </c>
      <c r="L521">
        <f>(Table2[[#This Row],[6M Return vs Nifty]]-AVERAGE(Table2[6M Return vs Nifty]))/_xlfn.STDEV.P(Table2[6M Return vs Nifty])</f>
        <v>-7.5560084087633858E-2</v>
      </c>
      <c r="M521">
        <v>-4.1548628706492901</v>
      </c>
      <c r="N521">
        <f>(Table2[[#This Row],[1W Return vs Nifty]]-AVERAGE(Table2[1W Return vs Nifty]))/_xlfn.STDEV.P(Table2[1W Return vs Nifty])</f>
        <v>-0.23163764355919061</v>
      </c>
      <c r="O521">
        <v>1614.73</v>
      </c>
      <c r="P521">
        <v>1565.85983769526</v>
      </c>
      <c r="Q521">
        <v>1398.46722483194</v>
      </c>
      <c r="R521">
        <v>50.218733500619599</v>
      </c>
      <c r="S521" s="2">
        <f>(Table2[[#This Row],[Close Price]]-Table2[[#This Row],[20D EMA]])/Table2[[#This Row],[20D EMA]]</f>
        <v>-4.6942832547855846E-3</v>
      </c>
      <c r="T521" s="2">
        <f>(Table2[[#This Row],[Close Price]]-Table2[[#This Row],[50D EMA]])/Table2[[#This Row],[50D EMA]]</f>
        <v>2.6369002710685634E-2</v>
      </c>
      <c r="U521" s="2">
        <f>(Table2[[#This Row],[Close Price]]-Table2[[#This Row],[200D EMA]])/Table2[[#This Row],[200D EMA]]</f>
        <v>0.14922249979304192</v>
      </c>
      <c r="V521">
        <v>1.02499768763637</v>
      </c>
      <c r="W521">
        <v>1594.5</v>
      </c>
      <c r="X521">
        <v>1631</v>
      </c>
      <c r="Y521">
        <v>1594.5</v>
      </c>
      <c r="Z521">
        <v>1631</v>
      </c>
      <c r="AA521">
        <v>1574.75</v>
      </c>
      <c r="AB521">
        <v>1672</v>
      </c>
      <c r="AC521" s="2">
        <f>(Table2[[#This Row],[Close Price]]/Table2[[#This Row],[Day Low]])-1</f>
        <v>7.9335214800879683E-3</v>
      </c>
      <c r="AD521" s="2">
        <f>(Table2[[#This Row],[Day High]]/Table2[[#This Row],[Close Price]])-1</f>
        <v>1.4839934044737602E-2</v>
      </c>
      <c r="AE521" s="2">
        <f>(Table2[[#This Row],[Close Price]]/Table2[[#This Row],[Current Week Low]])-1</f>
        <v>7.9335214800879683E-3</v>
      </c>
      <c r="AF521" s="2">
        <f>(Table2[[#This Row],[Current Week High]]/Table2[[#This Row],[Close Price]])-1</f>
        <v>1.4839934044737602E-2</v>
      </c>
      <c r="AG521" s="2">
        <f>(Table2[[#This Row],[Close Price]]/Table2[[#This Row],[Current Month Low]])-1</f>
        <v>2.0574694395935955E-2</v>
      </c>
      <c r="AH521" s="2">
        <f>(Table2[[#This Row],[Current Month High]]/Table2[[#This Row],[Close Price]])-1</f>
        <v>4.0350931773636578E-2</v>
      </c>
      <c r="AI521">
        <v>4.0350931773636498</v>
      </c>
      <c r="AJ521">
        <v>46.3506806902517</v>
      </c>
      <c r="AK521" t="str">
        <f>IF(AND(Table2[[#This Row],[20D EMA]]&gt;Table2[[#This Row],[50D EMA]],Table2[[#This Row],[50D EMA]]&gt;Table2[[#This Row],[200D EMA]]),"Uptrend","Downtrend/NoTrend")</f>
        <v>Uptrend</v>
      </c>
      <c r="AL521">
        <v>-0.01</v>
      </c>
      <c r="AM521" t="s">
        <v>10438</v>
      </c>
      <c r="AN521">
        <v>-1.97</v>
      </c>
      <c r="AO521" t="s">
        <v>10438</v>
      </c>
      <c r="AP521">
        <v>-2.1528449321233999E-2</v>
      </c>
      <c r="AQ521">
        <f>(Table2[[#This Row],[Sharpe Ratio]]-AVERAGE(Table2[Sharpe Ratio]))/_xlfn.STDEV.P(Table2[Sharpe Ratio])</f>
        <v>-0.99549956999777112</v>
      </c>
      <c r="AR5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-1.9323049166283892</v>
      </c>
      <c r="AS521">
        <f>_xlfn.RANK.AVG(Table2[[#This Row],[1Y Return vs Nifty Z-Score]],Table2[1Y Return vs Nifty Z-Score])</f>
        <v>490</v>
      </c>
      <c r="AT521">
        <f>_xlfn.RANK.AVG(Table2[[#This Row],[6M Return vs Nifty Z-Score]],Table2[6M Return vs Nifty Z-Score])</f>
        <v>339</v>
      </c>
      <c r="AU521">
        <f>_xlfn.RANK.AVG(Table2[[#This Row],[Sharpe Ratio Z-Score]],Table2[Sharpe Ratio Z-Score])</f>
        <v>628</v>
      </c>
      <c r="AV521">
        <f>(Table2[[#This Row],[Rank 1Y]]+Table2[[#This Row],[Rank 6M]]+Table2[[#This Row],[Rank Sharpe]])/3</f>
        <v>485.66666666666669</v>
      </c>
    </row>
    <row r="522" spans="1:48" x14ac:dyDescent="0.3">
      <c r="A522" t="s">
        <v>916</v>
      </c>
      <c r="B522" t="s">
        <v>917</v>
      </c>
      <c r="C522" t="s">
        <v>10396</v>
      </c>
      <c r="D522" t="s">
        <v>27</v>
      </c>
      <c r="E522">
        <v>17003.961369445999</v>
      </c>
      <c r="F522">
        <v>86.98</v>
      </c>
      <c r="G522">
        <v>-43.223176939123398</v>
      </c>
      <c r="H522">
        <f>(Table2[[#This Row],[1Y Return vs Nifty]]-AVERAGE(Table2[1Y Return vs Nifty]))/_xlfn.STDEV.P(Table2[1Y Return vs Nifty])</f>
        <v>-1.1045355464533391</v>
      </c>
      <c r="I522">
        <v>-13.5121368645479</v>
      </c>
      <c r="J522">
        <f>(Table2[[#This Row],[1M Return vs Nifty]]-AVERAGE(Table2[1M Return vs Nifty]))/_xlfn.STDEV.P(Table2[1M Return vs Nifty])</f>
        <v>-0.99944430754738767</v>
      </c>
      <c r="K522">
        <v>-3.9116871955303001</v>
      </c>
      <c r="L522">
        <f>(Table2[[#This Row],[6M Return vs Nifty]]-AVERAGE(Table2[6M Return vs Nifty]))/_xlfn.STDEV.P(Table2[6M Return vs Nifty])</f>
        <v>-0.51730584582068284</v>
      </c>
      <c r="M522">
        <v>-7.6441417716315296</v>
      </c>
      <c r="N522">
        <f>(Table2[[#This Row],[1W Return vs Nifty]]-AVERAGE(Table2[1W Return vs Nifty]))/_xlfn.STDEV.P(Table2[1W Return vs Nifty])</f>
        <v>-0.89924910802724978</v>
      </c>
      <c r="O522">
        <v>90.92</v>
      </c>
      <c r="P522">
        <v>90.426118510293506</v>
      </c>
      <c r="Q522">
        <v>86.572924633408704</v>
      </c>
      <c r="R522">
        <v>27.847984991168602</v>
      </c>
      <c r="S522" s="2">
        <f>(Table2[[#This Row],[Close Price]]-Table2[[#This Row],[20D EMA]])/Table2[[#This Row],[20D EMA]]</f>
        <v>-4.3334799824021095E-2</v>
      </c>
      <c r="T522" s="2">
        <f>(Table2[[#This Row],[Close Price]]-Table2[[#This Row],[50D EMA]])/Table2[[#This Row],[50D EMA]]</f>
        <v>-3.8109769246605654E-2</v>
      </c>
      <c r="U522" s="2">
        <f>(Table2[[#This Row],[Close Price]]-Table2[[#This Row],[200D EMA]])/Table2[[#This Row],[200D EMA]]</f>
        <v>4.7021094448992298E-3</v>
      </c>
      <c r="V522">
        <v>0.22531167597242899</v>
      </c>
      <c r="W522">
        <v>86.74</v>
      </c>
      <c r="X522">
        <v>89.33</v>
      </c>
      <c r="Y522">
        <v>86.74</v>
      </c>
      <c r="Z522">
        <v>89.33</v>
      </c>
      <c r="AA522">
        <v>85.22</v>
      </c>
      <c r="AB522">
        <v>98.8</v>
      </c>
      <c r="AC522" s="2">
        <f>(Table2[[#This Row],[Close Price]]/Table2[[#This Row],[Day Low]])-1</f>
        <v>2.7668895549919359E-3</v>
      </c>
      <c r="AD522" s="2">
        <f>(Table2[[#This Row],[Day High]]/Table2[[#This Row],[Close Price]])-1</f>
        <v>2.7017705219590571E-2</v>
      </c>
      <c r="AE522" s="2">
        <f>(Table2[[#This Row],[Close Price]]/Table2[[#This Row],[Current Week Low]])-1</f>
        <v>2.7668895549919359E-3</v>
      </c>
      <c r="AF522" s="2">
        <f>(Table2[[#This Row],[Current Week High]]/Table2[[#This Row],[Close Price]])-1</f>
        <v>2.7017705219590571E-2</v>
      </c>
      <c r="AG522" s="2">
        <f>(Table2[[#This Row],[Close Price]]/Table2[[#This Row],[Current Month Low]])-1</f>
        <v>2.0652429007275375E-2</v>
      </c>
      <c r="AH522" s="2">
        <f>(Table2[[#This Row],[Current Month High]]/Table2[[#This Row],[Close Price]])-1</f>
        <v>0.13589330880662209</v>
      </c>
      <c r="AI522">
        <v>28.075419636698001</v>
      </c>
      <c r="AJ522">
        <v>33.712528823981501</v>
      </c>
      <c r="AK522" t="str">
        <f>IF(AND(Table2[[#This Row],[20D EMA]]&gt;Table2[[#This Row],[50D EMA]],Table2[[#This Row],[50D EMA]]&gt;Table2[[#This Row],[200D EMA]]),"Uptrend","Downtrend/NoTrend")</f>
        <v>Uptrend</v>
      </c>
      <c r="AL522">
        <v>0.05</v>
      </c>
      <c r="AM522" t="s">
        <v>10439</v>
      </c>
      <c r="AN522">
        <v>-7.17</v>
      </c>
      <c r="AO522" t="s">
        <v>10438</v>
      </c>
      <c r="AP522">
        <v>8.5558353988704997E-2</v>
      </c>
      <c r="AQ522">
        <f>(Table2[[#This Row],[Sharpe Ratio]]-AVERAGE(Table2[Sharpe Ratio]))/_xlfn.STDEV.P(Table2[Sharpe Ratio])</f>
        <v>0.24411570162087784</v>
      </c>
      <c r="AR5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-3.2764191062277819</v>
      </c>
      <c r="AS522">
        <f>_xlfn.RANK.AVG(Table2[[#This Row],[1Y Return vs Nifty Z-Score]],Table2[1Y Return vs Nifty Z-Score])</f>
        <v>690</v>
      </c>
      <c r="AT522">
        <f>_xlfn.RANK.AVG(Table2[[#This Row],[6M Return vs Nifty Z-Score]],Table2[6M Return vs Nifty Z-Score])</f>
        <v>490</v>
      </c>
      <c r="AU522">
        <f>_xlfn.RANK.AVG(Table2[[#This Row],[Sharpe Ratio Z-Score]],Table2[Sharpe Ratio Z-Score])</f>
        <v>279</v>
      </c>
      <c r="AV522">
        <f>(Table2[[#This Row],[Rank 1Y]]+Table2[[#This Row],[Rank 6M]]+Table2[[#This Row],[Rank Sharpe]])/3</f>
        <v>486.33333333333331</v>
      </c>
    </row>
    <row r="523" spans="1:48" x14ac:dyDescent="0.3">
      <c r="A523" t="s">
        <v>81</v>
      </c>
      <c r="B523" t="s">
        <v>82</v>
      </c>
      <c r="C523" t="s">
        <v>10404</v>
      </c>
      <c r="D523" t="s">
        <v>83</v>
      </c>
      <c r="E523">
        <v>336835.0155632</v>
      </c>
      <c r="F523">
        <v>3820.1</v>
      </c>
      <c r="G523">
        <v>-15.516261699993199</v>
      </c>
      <c r="H523">
        <f>(Table2[[#This Row],[1Y Return vs Nifty]]-AVERAGE(Table2[1Y Return vs Nifty]))/_xlfn.STDEV.P(Table2[1Y Return vs Nifty])</f>
        <v>-0.65162685899007966</v>
      </c>
      <c r="I523">
        <v>0.64941872082170005</v>
      </c>
      <c r="J523">
        <f>(Table2[[#This Row],[1M Return vs Nifty]]-AVERAGE(Table2[1M Return vs Nifty]))/_xlfn.STDEV.P(Table2[1M Return vs Nifty])</f>
        <v>0.36823604002570387</v>
      </c>
      <c r="K523">
        <v>-14.092331836990001</v>
      </c>
      <c r="L523">
        <f>(Table2[[#This Row],[6M Return vs Nifty]]-AVERAGE(Table2[6M Return vs Nifty]))/_xlfn.STDEV.P(Table2[6M Return vs Nifty])</f>
        <v>-0.82430094332175174</v>
      </c>
      <c r="M523">
        <v>-1.4273806831492399</v>
      </c>
      <c r="N523">
        <f>(Table2[[#This Row],[1W Return vs Nifty]]-AVERAGE(Table2[1W Return vs Nifty]))/_xlfn.STDEV.P(Table2[1W Return vs Nifty])</f>
        <v>0.29021756755473538</v>
      </c>
      <c r="O523">
        <v>3693.08</v>
      </c>
      <c r="P523">
        <v>3575.7201785514899</v>
      </c>
      <c r="Q523">
        <v>3451.5513278846402</v>
      </c>
      <c r="R523">
        <v>68.942251824294104</v>
      </c>
      <c r="S523" s="2">
        <f>(Table2[[#This Row],[Close Price]]-Table2[[#This Row],[20D EMA]])/Table2[[#This Row],[20D EMA]]</f>
        <v>3.439405590997216E-2</v>
      </c>
      <c r="T523" s="2">
        <f>(Table2[[#This Row],[Close Price]]-Table2[[#This Row],[50D EMA]])/Table2[[#This Row],[50D EMA]]</f>
        <v>6.8344224168991691E-2</v>
      </c>
      <c r="U523" s="2">
        <f>(Table2[[#This Row],[Close Price]]-Table2[[#This Row],[200D EMA]])/Table2[[#This Row],[200D EMA]]</f>
        <v>0.10677768837968664</v>
      </c>
      <c r="V523">
        <v>0.63262204917908504</v>
      </c>
      <c r="W523">
        <v>3781</v>
      </c>
      <c r="X523">
        <v>3829</v>
      </c>
      <c r="Y523">
        <v>3781</v>
      </c>
      <c r="Z523">
        <v>3829</v>
      </c>
      <c r="AA523">
        <v>3552</v>
      </c>
      <c r="AB523">
        <v>3829</v>
      </c>
      <c r="AC523" s="2">
        <f>(Table2[[#This Row],[Close Price]]/Table2[[#This Row],[Day Low]])-1</f>
        <v>1.0341179582121107E-2</v>
      </c>
      <c r="AD523" s="2">
        <f>(Table2[[#This Row],[Day High]]/Table2[[#This Row],[Close Price]])-1</f>
        <v>2.3297819428811373E-3</v>
      </c>
      <c r="AE523" s="2">
        <f>(Table2[[#This Row],[Close Price]]/Table2[[#This Row],[Current Week Low]])-1</f>
        <v>1.0341179582121107E-2</v>
      </c>
      <c r="AF523" s="2">
        <f>(Table2[[#This Row],[Current Week High]]/Table2[[#This Row],[Close Price]])-1</f>
        <v>2.3297819428811373E-3</v>
      </c>
      <c r="AG523" s="2">
        <f>(Table2[[#This Row],[Close Price]]/Table2[[#This Row],[Current Month Low]])-1</f>
        <v>7.5478603603603478E-2</v>
      </c>
      <c r="AH523" s="2">
        <f>(Table2[[#This Row],[Current Month High]]/Table2[[#This Row],[Close Price]])-1</f>
        <v>2.3297819428811373E-3</v>
      </c>
      <c r="AI523">
        <v>1.7499541896808899</v>
      </c>
      <c r="AJ523">
        <v>25.017590365388699</v>
      </c>
      <c r="AK523" t="str">
        <f>IF(AND(Table2[[#This Row],[20D EMA]]&gt;Table2[[#This Row],[50D EMA]],Table2[[#This Row],[50D EMA]]&gt;Table2[[#This Row],[200D EMA]]),"Uptrend","Downtrend/NoTrend")</f>
        <v>Uptrend</v>
      </c>
      <c r="AL523">
        <v>-0.01</v>
      </c>
      <c r="AM523" t="s">
        <v>10438</v>
      </c>
      <c r="AN523">
        <v>2.61</v>
      </c>
      <c r="AO523" t="s">
        <v>10439</v>
      </c>
      <c r="AP523">
        <v>7.7524093209821995E-2</v>
      </c>
      <c r="AQ523">
        <f>(Table2[[#This Row],[Sharpe Ratio]]-AVERAGE(Table2[Sharpe Ratio]))/_xlfn.STDEV.P(Table2[Sharpe Ratio])</f>
        <v>0.15111271666067824</v>
      </c>
      <c r="AR5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-0.66636147807071389</v>
      </c>
      <c r="AS523">
        <f>_xlfn.RANK.AVG(Table2[[#This Row],[1Y Return vs Nifty Z-Score]],Table2[1Y Return vs Nifty Z-Score])</f>
        <v>543</v>
      </c>
      <c r="AT523">
        <f>_xlfn.RANK.AVG(Table2[[#This Row],[6M Return vs Nifty Z-Score]],Table2[6M Return vs Nifty Z-Score])</f>
        <v>608</v>
      </c>
      <c r="AU523">
        <f>_xlfn.RANK.AVG(Table2[[#This Row],[Sharpe Ratio Z-Score]],Table2[Sharpe Ratio Z-Score])</f>
        <v>310</v>
      </c>
      <c r="AV523">
        <f>(Table2[[#This Row],[Rank 1Y]]+Table2[[#This Row],[Rank 6M]]+Table2[[#This Row],[Rank Sharpe]])/3</f>
        <v>487</v>
      </c>
    </row>
    <row r="524" spans="1:48" x14ac:dyDescent="0.3">
      <c r="A524" t="s">
        <v>30</v>
      </c>
      <c r="B524" t="s">
        <v>31</v>
      </c>
      <c r="C524" t="s">
        <v>10394</v>
      </c>
      <c r="D524" t="s">
        <v>21</v>
      </c>
      <c r="E524">
        <v>789342.65062537498</v>
      </c>
      <c r="F524">
        <v>1896.45</v>
      </c>
      <c r="G524">
        <v>-3.19562002430429</v>
      </c>
      <c r="H524">
        <f>(Table2[[#This Row],[1Y Return vs Nifty]]-AVERAGE(Table2[1Y Return vs Nifty]))/_xlfn.STDEV.P(Table2[1Y Return vs Nifty])</f>
        <v>-0.45022855817308211</v>
      </c>
      <c r="I524">
        <v>-3.0177646801267599</v>
      </c>
      <c r="J524">
        <f>(Table2[[#This Row],[1M Return vs Nifty]]-AVERAGE(Table2[1M Return vs Nifty]))/_xlfn.STDEV.P(Table2[1M Return vs Nifty])</f>
        <v>1.407052210724551E-2</v>
      </c>
      <c r="K524">
        <v>9.6640275444647408</v>
      </c>
      <c r="L524">
        <f>(Table2[[#This Row],[6M Return vs Nifty]]-AVERAGE(Table2[6M Return vs Nifty]))/_xlfn.STDEV.P(Table2[6M Return vs Nifty])</f>
        <v>-0.10793315705409864</v>
      </c>
      <c r="M524">
        <v>-4.2886654181636503</v>
      </c>
      <c r="N524">
        <f>(Table2[[#This Row],[1W Return vs Nifty]]-AVERAGE(Table2[1W Return vs Nifty]))/_xlfn.STDEV.P(Table2[1W Return vs Nifty])</f>
        <v>-0.25723838148543465</v>
      </c>
      <c r="O524">
        <v>1906.72</v>
      </c>
      <c r="P524">
        <v>1839.8334790229301</v>
      </c>
      <c r="Q524">
        <v>1650.39756318472</v>
      </c>
      <c r="R524">
        <v>45.571492111345002</v>
      </c>
      <c r="S524" s="2">
        <f>(Table2[[#This Row],[Close Price]]-Table2[[#This Row],[20D EMA]])/Table2[[#This Row],[20D EMA]]</f>
        <v>-5.3862129730636813E-3</v>
      </c>
      <c r="T524" s="2">
        <f>(Table2[[#This Row],[Close Price]]-Table2[[#This Row],[50D EMA]])/Table2[[#This Row],[50D EMA]]</f>
        <v>3.0772633296757369E-2</v>
      </c>
      <c r="U524" s="2">
        <f>(Table2[[#This Row],[Close Price]]-Table2[[#This Row],[200D EMA]])/Table2[[#This Row],[200D EMA]]</f>
        <v>0.14908676691237988</v>
      </c>
      <c r="V524">
        <v>0.85251644561043605</v>
      </c>
      <c r="W524">
        <v>1878.45</v>
      </c>
      <c r="X524">
        <v>1918.9</v>
      </c>
      <c r="Y524">
        <v>1878.45</v>
      </c>
      <c r="Z524">
        <v>1918.9</v>
      </c>
      <c r="AA524">
        <v>1867.4</v>
      </c>
      <c r="AB524">
        <v>1975.75</v>
      </c>
      <c r="AC524" s="2">
        <f>(Table2[[#This Row],[Close Price]]/Table2[[#This Row],[Day Low]])-1</f>
        <v>9.5823684420666133E-3</v>
      </c>
      <c r="AD524" s="2">
        <f>(Table2[[#This Row],[Day High]]/Table2[[#This Row],[Close Price]])-1</f>
        <v>1.183790766959314E-2</v>
      </c>
      <c r="AE524" s="2">
        <f>(Table2[[#This Row],[Close Price]]/Table2[[#This Row],[Current Week Low]])-1</f>
        <v>9.5823684420666133E-3</v>
      </c>
      <c r="AF524" s="2">
        <f>(Table2[[#This Row],[Current Week High]]/Table2[[#This Row],[Close Price]])-1</f>
        <v>1.183790766959314E-2</v>
      </c>
      <c r="AG524" s="2">
        <f>(Table2[[#This Row],[Close Price]]/Table2[[#This Row],[Current Month Low]])-1</f>
        <v>1.5556388561636547E-2</v>
      </c>
      <c r="AH524" s="2">
        <f>(Table2[[#This Row],[Current Month High]]/Table2[[#This Row],[Close Price]])-1</f>
        <v>4.181497007566759E-2</v>
      </c>
      <c r="AI524">
        <v>4.1814970075667501</v>
      </c>
      <c r="AJ524">
        <v>40.306292309399602</v>
      </c>
      <c r="AK524" t="str">
        <f>IF(AND(Table2[[#This Row],[20D EMA]]&gt;Table2[[#This Row],[50D EMA]],Table2[[#This Row],[50D EMA]]&gt;Table2[[#This Row],[200D EMA]]),"Uptrend","Downtrend/NoTrend")</f>
        <v>Uptrend</v>
      </c>
      <c r="AL524">
        <v>0.03</v>
      </c>
      <c r="AM524" t="s">
        <v>10439</v>
      </c>
      <c r="AN524">
        <v>-1.9</v>
      </c>
      <c r="AO524" t="s">
        <v>10438</v>
      </c>
      <c r="AP524">
        <v>-3.9015317941608001E-2</v>
      </c>
      <c r="AQ524">
        <f>(Table2[[#This Row],[Sharpe Ratio]]-AVERAGE(Table2[Sharpe Ratio]))/_xlfn.STDEV.P(Table2[Sharpe Ratio])</f>
        <v>-1.1979240399099536</v>
      </c>
      <c r="AR5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-1.9992536145153235</v>
      </c>
      <c r="AS524">
        <f>_xlfn.RANK.AVG(Table2[[#This Row],[1Y Return vs Nifty Z-Score]],Table2[1Y Return vs Nifty Z-Score])</f>
        <v>458</v>
      </c>
      <c r="AT524">
        <f>_xlfn.RANK.AVG(Table2[[#This Row],[6M Return vs Nifty Z-Score]],Table2[6M Return vs Nifty Z-Score])</f>
        <v>348</v>
      </c>
      <c r="AU524">
        <f>_xlfn.RANK.AVG(Table2[[#This Row],[Sharpe Ratio Z-Score]],Table2[Sharpe Ratio Z-Score])</f>
        <v>657</v>
      </c>
      <c r="AV524">
        <f>(Table2[[#This Row],[Rank 1Y]]+Table2[[#This Row],[Rank 6M]]+Table2[[#This Row],[Rank Sharpe]])/3</f>
        <v>487.66666666666669</v>
      </c>
    </row>
    <row r="525" spans="1:48" x14ac:dyDescent="0.3">
      <c r="A525" t="s">
        <v>58</v>
      </c>
      <c r="B525" t="s">
        <v>59</v>
      </c>
      <c r="C525" t="s">
        <v>10401</v>
      </c>
      <c r="D525" t="s">
        <v>60</v>
      </c>
      <c r="E525">
        <v>396603.1269723</v>
      </c>
      <c r="F525">
        <v>12683.1</v>
      </c>
      <c r="G525">
        <v>-12.057404331869799</v>
      </c>
      <c r="H525">
        <f>(Table2[[#This Row],[1Y Return vs Nifty]]-AVERAGE(Table2[1Y Return vs Nifty]))/_xlfn.STDEV.P(Table2[1Y Return vs Nifty])</f>
        <v>-0.59508694694288877</v>
      </c>
      <c r="I525">
        <v>-1.9384898937686701</v>
      </c>
      <c r="J525">
        <f>(Table2[[#This Row],[1M Return vs Nifty]]-AVERAGE(Table2[1M Return vs Nifty]))/_xlfn.STDEV.P(Table2[1M Return vs Nifty])</f>
        <v>0.11830362743488892</v>
      </c>
      <c r="K525">
        <v>-13.857668107770801</v>
      </c>
      <c r="L525">
        <f>(Table2[[#This Row],[6M Return vs Nifty]]-AVERAGE(Table2[6M Return vs Nifty]))/_xlfn.STDEV.P(Table2[6M Return vs Nifty])</f>
        <v>-0.81722471023743071</v>
      </c>
      <c r="M525">
        <v>0.36678920954990701</v>
      </c>
      <c r="N525">
        <f>(Table2[[#This Row],[1W Return vs Nifty]]-AVERAGE(Table2[1W Return vs Nifty]))/_xlfn.STDEV.P(Table2[1W Return vs Nifty])</f>
        <v>0.6335000690573217</v>
      </c>
      <c r="O525">
        <v>12368.6</v>
      </c>
      <c r="P525">
        <v>12380.326111934201</v>
      </c>
      <c r="Q525">
        <v>11842.6887963095</v>
      </c>
      <c r="R525">
        <v>70.787132596854093</v>
      </c>
      <c r="S525" s="2">
        <f>(Table2[[#This Row],[Close Price]]-Table2[[#This Row],[20D EMA]])/Table2[[#This Row],[20D EMA]]</f>
        <v>2.5427291690247884E-2</v>
      </c>
      <c r="T525" s="2">
        <f>(Table2[[#This Row],[Close Price]]-Table2[[#This Row],[50D EMA]])/Table2[[#This Row],[50D EMA]]</f>
        <v>2.4456051103042949E-2</v>
      </c>
      <c r="U525" s="2">
        <f>(Table2[[#This Row],[Close Price]]-Table2[[#This Row],[200D EMA]])/Table2[[#This Row],[200D EMA]]</f>
        <v>7.0964560341431546E-2</v>
      </c>
      <c r="V525">
        <v>0.65227083389029294</v>
      </c>
      <c r="W525">
        <v>12625</v>
      </c>
      <c r="X525">
        <v>12749</v>
      </c>
      <c r="Y525">
        <v>12625</v>
      </c>
      <c r="Z525">
        <v>12749</v>
      </c>
      <c r="AA525">
        <v>12094.7</v>
      </c>
      <c r="AB525">
        <v>12749</v>
      </c>
      <c r="AC525" s="2">
        <f>(Table2[[#This Row],[Close Price]]/Table2[[#This Row],[Day Low]])-1</f>
        <v>4.6019801980199393E-3</v>
      </c>
      <c r="AD525" s="2">
        <f>(Table2[[#This Row],[Day High]]/Table2[[#This Row],[Close Price]])-1</f>
        <v>5.1958905945705958E-3</v>
      </c>
      <c r="AE525" s="2">
        <f>(Table2[[#This Row],[Close Price]]/Table2[[#This Row],[Current Week Low]])-1</f>
        <v>4.6019801980199393E-3</v>
      </c>
      <c r="AF525" s="2">
        <f>(Table2[[#This Row],[Current Week High]]/Table2[[#This Row],[Close Price]])-1</f>
        <v>5.1958905945705958E-3</v>
      </c>
      <c r="AG525" s="2">
        <f>(Table2[[#This Row],[Close Price]]/Table2[[#This Row],[Current Month Low]])-1</f>
        <v>4.8649408418563578E-2</v>
      </c>
      <c r="AH525" s="2">
        <f>(Table2[[#This Row],[Current Month High]]/Table2[[#This Row],[Close Price]])-1</f>
        <v>5.1958905945705958E-3</v>
      </c>
      <c r="AI525">
        <v>7.8600657567944703</v>
      </c>
      <c r="AJ525">
        <v>30.248057796285501</v>
      </c>
      <c r="AK525" t="str">
        <f>IF(AND(Table2[[#This Row],[20D EMA]]&gt;Table2[[#This Row],[50D EMA]],Table2[[#This Row],[50D EMA]]&gt;Table2[[#This Row],[200D EMA]]),"Uptrend","Downtrend/NoTrend")</f>
        <v>Downtrend/NoTrend</v>
      </c>
      <c r="AL525">
        <v>-0.01</v>
      </c>
      <c r="AM525" t="s">
        <v>10438</v>
      </c>
      <c r="AN525">
        <v>3.13</v>
      </c>
      <c r="AO525" t="s">
        <v>10439</v>
      </c>
      <c r="AP525">
        <v>6.8662079792273997E-2</v>
      </c>
      <c r="AQ525">
        <f>(Table2[[#This Row],[Sharpe Ratio]]-AVERAGE(Table2[Sharpe Ratio]))/_xlfn.STDEV.P(Table2[Sharpe Ratio])</f>
        <v>4.8527833835417145E-2</v>
      </c>
      <c r="AR5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5">
        <f>_xlfn.RANK.AVG(Table2[[#This Row],[1Y Return vs Nifty Z-Score]],Table2[1Y Return vs Nifty Z-Score])</f>
        <v>523</v>
      </c>
      <c r="AT525">
        <f>_xlfn.RANK.AVG(Table2[[#This Row],[6M Return vs Nifty Z-Score]],Table2[6M Return vs Nifty Z-Score])</f>
        <v>607</v>
      </c>
      <c r="AU525">
        <f>_xlfn.RANK.AVG(Table2[[#This Row],[Sharpe Ratio Z-Score]],Table2[Sharpe Ratio Z-Score])</f>
        <v>339</v>
      </c>
      <c r="AV525">
        <f>(Table2[[#This Row],[Rank 1Y]]+Table2[[#This Row],[Rank 6M]]+Table2[[#This Row],[Rank Sharpe]])/3</f>
        <v>489.66666666666669</v>
      </c>
    </row>
    <row r="526" spans="1:48" x14ac:dyDescent="0.3">
      <c r="A526" t="s">
        <v>1309</v>
      </c>
      <c r="B526" t="s">
        <v>1310</v>
      </c>
      <c r="C526" t="s">
        <v>10398</v>
      </c>
      <c r="D526" t="s">
        <v>46</v>
      </c>
      <c r="E526">
        <v>8888.4195330000002</v>
      </c>
      <c r="F526">
        <v>328.25</v>
      </c>
      <c r="G526">
        <v>-13.062105015170401</v>
      </c>
      <c r="H526">
        <f>(Table2[[#This Row],[1Y Return vs Nifty]]-AVERAGE(Table2[1Y Return vs Nifty]))/_xlfn.STDEV.P(Table2[1Y Return vs Nifty])</f>
        <v>-0.61151019954390262</v>
      </c>
      <c r="I526">
        <v>-12.459873380754299</v>
      </c>
      <c r="J526">
        <f>(Table2[[#This Row],[1M Return vs Nifty]]-AVERAGE(Table2[1M Return vs Nifty]))/_xlfn.STDEV.P(Table2[1M Return vs Nifty])</f>
        <v>-0.89781987239422467</v>
      </c>
      <c r="K526">
        <v>13.258236181712601</v>
      </c>
      <c r="L526">
        <f>(Table2[[#This Row],[6M Return vs Nifty]]-AVERAGE(Table2[6M Return vs Nifty]))/_xlfn.STDEV.P(Table2[6M Return vs Nifty])</f>
        <v>4.494129982516556E-4</v>
      </c>
      <c r="M526">
        <v>-12.9961426796014</v>
      </c>
      <c r="N526">
        <f>(Table2[[#This Row],[1W Return vs Nifty]]-AVERAGE(Table2[1W Return vs Nifty]))/_xlfn.STDEV.P(Table2[1W Return vs Nifty])</f>
        <v>-1.9232593019381821</v>
      </c>
      <c r="O526">
        <v>337.77</v>
      </c>
      <c r="P526">
        <v>342.389188022783</v>
      </c>
      <c r="Q526">
        <v>311.70429990345599</v>
      </c>
      <c r="R526">
        <v>26.652280615924301</v>
      </c>
      <c r="S526" s="2">
        <f>(Table2[[#This Row],[Close Price]]-Table2[[#This Row],[20D EMA]])/Table2[[#This Row],[20D EMA]]</f>
        <v>-2.8184859519791522E-2</v>
      </c>
      <c r="T526" s="2">
        <f>(Table2[[#This Row],[Close Price]]-Table2[[#This Row],[50D EMA]])/Table2[[#This Row],[50D EMA]]</f>
        <v>-4.1295661537776605E-2</v>
      </c>
      <c r="U526" s="2">
        <f>(Table2[[#This Row],[Close Price]]-Table2[[#This Row],[200D EMA]])/Table2[[#This Row],[200D EMA]]</f>
        <v>5.3081398304959865E-2</v>
      </c>
      <c r="V526">
        <v>0.51841843902859897</v>
      </c>
      <c r="W526">
        <v>317</v>
      </c>
      <c r="X526">
        <v>329.95</v>
      </c>
      <c r="Y526">
        <v>317</v>
      </c>
      <c r="Z526">
        <v>329.95</v>
      </c>
      <c r="AA526">
        <v>314.75</v>
      </c>
      <c r="AB526">
        <v>360.55</v>
      </c>
      <c r="AC526" s="2">
        <f>(Table2[[#This Row],[Close Price]]/Table2[[#This Row],[Day Low]])-1</f>
        <v>3.5488958990536279E-2</v>
      </c>
      <c r="AD526" s="2">
        <f>(Table2[[#This Row],[Day High]]/Table2[[#This Row],[Close Price]])-1</f>
        <v>5.1789794364052177E-3</v>
      </c>
      <c r="AE526" s="2">
        <f>(Table2[[#This Row],[Close Price]]/Table2[[#This Row],[Current Week Low]])-1</f>
        <v>3.5488958990536279E-2</v>
      </c>
      <c r="AF526" s="2">
        <f>(Table2[[#This Row],[Current Week High]]/Table2[[#This Row],[Close Price]])-1</f>
        <v>5.1789794364052177E-3</v>
      </c>
      <c r="AG526" s="2">
        <f>(Table2[[#This Row],[Close Price]]/Table2[[#This Row],[Current Month Low]])-1</f>
        <v>4.28911834789516E-2</v>
      </c>
      <c r="AH526" s="2">
        <f>(Table2[[#This Row],[Current Month High]]/Table2[[#This Row],[Close Price]])-1</f>
        <v>9.8400609291698471E-2</v>
      </c>
      <c r="AI526">
        <v>26.5498857578065</v>
      </c>
      <c r="AJ526">
        <v>38.648363252375901</v>
      </c>
      <c r="AK526" t="str">
        <f>IF(AND(Table2[[#This Row],[20D EMA]]&gt;Table2[[#This Row],[50D EMA]],Table2[[#This Row],[50D EMA]]&gt;Table2[[#This Row],[200D EMA]]),"Uptrend","Downtrend/NoTrend")</f>
        <v>Downtrend/NoTrend</v>
      </c>
      <c r="AL526">
        <v>-0.13</v>
      </c>
      <c r="AM526" t="s">
        <v>10438</v>
      </c>
      <c r="AN526">
        <v>-7.57</v>
      </c>
      <c r="AO526" t="s">
        <v>10438</v>
      </c>
      <c r="AP526">
        <v>-1.7120021658956E-2</v>
      </c>
      <c r="AQ526">
        <f>(Table2[[#This Row],[Sharpe Ratio]]-AVERAGE(Table2[Sharpe Ratio]))/_xlfn.STDEV.P(Table2[Sharpe Ratio])</f>
        <v>-0.94446849908075636</v>
      </c>
      <c r="AR5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6">
        <f>_xlfn.RANK.AVG(Table2[[#This Row],[1Y Return vs Nifty Z-Score]],Table2[1Y Return vs Nifty Z-Score])</f>
        <v>533</v>
      </c>
      <c r="AT526">
        <f>_xlfn.RANK.AVG(Table2[[#This Row],[6M Return vs Nifty Z-Score]],Table2[6M Return vs Nifty Z-Score])</f>
        <v>317</v>
      </c>
      <c r="AU526">
        <f>_xlfn.RANK.AVG(Table2[[#This Row],[Sharpe Ratio Z-Score]],Table2[Sharpe Ratio Z-Score])</f>
        <v>619</v>
      </c>
      <c r="AV526">
        <f>(Table2[[#This Row],[Rank 1Y]]+Table2[[#This Row],[Rank 6M]]+Table2[[#This Row],[Rank Sharpe]])/3</f>
        <v>489.66666666666669</v>
      </c>
    </row>
    <row r="527" spans="1:48" x14ac:dyDescent="0.3">
      <c r="A527" t="s">
        <v>354</v>
      </c>
      <c r="B527" t="s">
        <v>355</v>
      </c>
      <c r="C527" t="s">
        <v>10395</v>
      </c>
      <c r="D527" t="s">
        <v>24</v>
      </c>
      <c r="E527">
        <v>72097.836098</v>
      </c>
      <c r="F527">
        <v>22.93</v>
      </c>
      <c r="G527">
        <v>-3.7479356188697403E-2</v>
      </c>
      <c r="H527">
        <f>(Table2[[#This Row],[1Y Return vs Nifty]]-AVERAGE(Table2[1Y Return vs Nifty]))/_xlfn.STDEV.P(Table2[1Y Return vs Nifty])</f>
        <v>-0.39860428558713551</v>
      </c>
      <c r="I527">
        <v>-11.2647559553753</v>
      </c>
      <c r="J527">
        <f>(Table2[[#This Row],[1M Return vs Nifty]]-AVERAGE(Table2[1M Return vs Nifty]))/_xlfn.STDEV.P(Table2[1M Return vs Nifty])</f>
        <v>-0.78239903420455137</v>
      </c>
      <c r="K527">
        <v>-20.021226378099701</v>
      </c>
      <c r="L527">
        <f>(Table2[[#This Row],[6M Return vs Nifty]]-AVERAGE(Table2[6M Return vs Nifty]))/_xlfn.STDEV.P(Table2[6M Return vs Nifty])</f>
        <v>-1.0030854527337763</v>
      </c>
      <c r="M527">
        <v>-3.7287159229120599</v>
      </c>
      <c r="N527">
        <f>(Table2[[#This Row],[1W Return vs Nifty]]-AVERAGE(Table2[1W Return vs Nifty]))/_xlfn.STDEV.P(Table2[1W Return vs Nifty])</f>
        <v>-0.15010200369464488</v>
      </c>
      <c r="O527">
        <v>23.45</v>
      </c>
      <c r="P527">
        <v>23.863558072845201</v>
      </c>
      <c r="Q527">
        <v>23.146213543846301</v>
      </c>
      <c r="R527">
        <v>36.7770738142952</v>
      </c>
      <c r="S527" s="2">
        <f>(Table2[[#This Row],[Close Price]]-Table2[[#This Row],[20D EMA]])/Table2[[#This Row],[20D EMA]]</f>
        <v>-2.217484008528783E-2</v>
      </c>
      <c r="T527" s="2">
        <f>(Table2[[#This Row],[Close Price]]-Table2[[#This Row],[50D EMA]])/Table2[[#This Row],[50D EMA]]</f>
        <v>-3.9120657112214761E-2</v>
      </c>
      <c r="U527" s="2">
        <f>(Table2[[#This Row],[Close Price]]-Table2[[#This Row],[200D EMA]])/Table2[[#This Row],[200D EMA]]</f>
        <v>-9.3412057845540814E-3</v>
      </c>
      <c r="V527">
        <v>0.58831690195859199</v>
      </c>
      <c r="W527">
        <v>22.9</v>
      </c>
      <c r="X527">
        <v>23.19</v>
      </c>
      <c r="Y527">
        <v>22.9</v>
      </c>
      <c r="Z527">
        <v>23.19</v>
      </c>
      <c r="AA527">
        <v>22.51</v>
      </c>
      <c r="AB527">
        <v>24.41</v>
      </c>
      <c r="AC527" s="2">
        <f>(Table2[[#This Row],[Close Price]]/Table2[[#This Row],[Day Low]])-1</f>
        <v>1.3100436681223737E-3</v>
      </c>
      <c r="AD527" s="2">
        <f>(Table2[[#This Row],[Day High]]/Table2[[#This Row],[Close Price]])-1</f>
        <v>1.1338857392062973E-2</v>
      </c>
      <c r="AE527" s="2">
        <f>(Table2[[#This Row],[Close Price]]/Table2[[#This Row],[Current Week Low]])-1</f>
        <v>1.3100436681223737E-3</v>
      </c>
      <c r="AF527" s="2">
        <f>(Table2[[#This Row],[Current Week High]]/Table2[[#This Row],[Close Price]])-1</f>
        <v>1.1338857392062973E-2</v>
      </c>
      <c r="AG527" s="2">
        <f>(Table2[[#This Row],[Close Price]]/Table2[[#This Row],[Current Month Low]])-1</f>
        <v>1.8658374055975147E-2</v>
      </c>
      <c r="AH527" s="2">
        <f>(Table2[[#This Row],[Current Month High]]/Table2[[#This Row],[Close Price]])-1</f>
        <v>6.4544265154818925E-2</v>
      </c>
      <c r="AI527">
        <v>43.262102049716503</v>
      </c>
      <c r="AJ527">
        <v>46.050955414012698</v>
      </c>
      <c r="AK527" t="str">
        <f>IF(AND(Table2[[#This Row],[20D EMA]]&gt;Table2[[#This Row],[50D EMA]],Table2[[#This Row],[50D EMA]]&gt;Table2[[#This Row],[200D EMA]]),"Uptrend","Downtrend/NoTrend")</f>
        <v>Downtrend/NoTrend</v>
      </c>
      <c r="AL527">
        <v>-0.06</v>
      </c>
      <c r="AM527" t="s">
        <v>10438</v>
      </c>
      <c r="AN527">
        <v>-1.97</v>
      </c>
      <c r="AO527" t="s">
        <v>10438</v>
      </c>
      <c r="AP527">
        <v>5.6280622404958999E-2</v>
      </c>
      <c r="AQ527">
        <f>(Table2[[#This Row],[Sharpe Ratio]]-AVERAGE(Table2[Sharpe Ratio]))/_xlfn.STDEV.P(Table2[Sharpe Ratio])</f>
        <v>-9.4797423692245919E-2</v>
      </c>
      <c r="AR5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7">
        <f>_xlfn.RANK.AVG(Table2[[#This Row],[1Y Return vs Nifty Z-Score]],Table2[1Y Return vs Nifty Z-Score])</f>
        <v>435</v>
      </c>
      <c r="AT527">
        <f>_xlfn.RANK.AVG(Table2[[#This Row],[6M Return vs Nifty Z-Score]],Table2[6M Return vs Nifty Z-Score])</f>
        <v>663</v>
      </c>
      <c r="AU527">
        <f>_xlfn.RANK.AVG(Table2[[#This Row],[Sharpe Ratio Z-Score]],Table2[Sharpe Ratio Z-Score])</f>
        <v>373</v>
      </c>
      <c r="AV527">
        <f>(Table2[[#This Row],[Rank 1Y]]+Table2[[#This Row],[Rank 6M]]+Table2[[#This Row],[Rank Sharpe]])/3</f>
        <v>490.33333333333331</v>
      </c>
    </row>
    <row r="528" spans="1:48" x14ac:dyDescent="0.3">
      <c r="A528" t="s">
        <v>1145</v>
      </c>
      <c r="B528" t="s">
        <v>1146</v>
      </c>
      <c r="C528" t="s">
        <v>10408</v>
      </c>
      <c r="D528" t="s">
        <v>472</v>
      </c>
      <c r="E528">
        <v>11244.82914432</v>
      </c>
      <c r="F528">
        <v>3113.15</v>
      </c>
      <c r="G528">
        <v>-12.303797337900001</v>
      </c>
      <c r="H528">
        <f>(Table2[[#This Row],[1Y Return vs Nifty]]-AVERAGE(Table2[1Y Return vs Nifty]))/_xlfn.STDEV.P(Table2[1Y Return vs Nifty])</f>
        <v>-0.59911458885098767</v>
      </c>
      <c r="I528">
        <v>3.1587864282698601</v>
      </c>
      <c r="J528">
        <f>(Table2[[#This Row],[1M Return vs Nifty]]-AVERAGE(Table2[1M Return vs Nifty]))/_xlfn.STDEV.P(Table2[1M Return vs Nifty])</f>
        <v>0.61058320857101733</v>
      </c>
      <c r="K528">
        <v>17.8893564245863</v>
      </c>
      <c r="L528">
        <f>(Table2[[#This Row],[6M Return vs Nifty]]-AVERAGE(Table2[6M Return vs Nifty]))/_xlfn.STDEV.P(Table2[6M Return vs Nifty])</f>
        <v>0.14009982420210812</v>
      </c>
      <c r="M528">
        <v>1.6868764139666399</v>
      </c>
      <c r="N528">
        <f>(Table2[[#This Row],[1W Return vs Nifty]]-AVERAGE(Table2[1W Return vs Nifty]))/_xlfn.STDEV.P(Table2[1W Return vs Nifty])</f>
        <v>0.88607527922986251</v>
      </c>
      <c r="O528">
        <v>3077.18</v>
      </c>
      <c r="P528">
        <v>2958.1088833614599</v>
      </c>
      <c r="Q528">
        <v>2757.9142687414601</v>
      </c>
      <c r="R528">
        <v>56.778720261110699</v>
      </c>
      <c r="S528" s="2">
        <f>(Table2[[#This Row],[Close Price]]-Table2[[#This Row],[20D EMA]])/Table2[[#This Row],[20D EMA]]</f>
        <v>1.1689273945625623E-2</v>
      </c>
      <c r="T528" s="2">
        <f>(Table2[[#This Row],[Close Price]]-Table2[[#This Row],[50D EMA]])/Table2[[#This Row],[50D EMA]]</f>
        <v>5.2412241317621323E-2</v>
      </c>
      <c r="U528" s="2">
        <f>(Table2[[#This Row],[Close Price]]-Table2[[#This Row],[200D EMA]])/Table2[[#This Row],[200D EMA]]</f>
        <v>0.12880593689398742</v>
      </c>
      <c r="V528">
        <v>2.0879832047454698</v>
      </c>
      <c r="W528">
        <v>3090.95</v>
      </c>
      <c r="X528">
        <v>3220.8</v>
      </c>
      <c r="Y528">
        <v>3090.95</v>
      </c>
      <c r="Z528">
        <v>3220.8</v>
      </c>
      <c r="AA528">
        <v>2840.35</v>
      </c>
      <c r="AB528">
        <v>3370</v>
      </c>
      <c r="AC528" s="2">
        <f>(Table2[[#This Row],[Close Price]]/Table2[[#This Row],[Day Low]])-1</f>
        <v>7.1822578818809824E-3</v>
      </c>
      <c r="AD528" s="2">
        <f>(Table2[[#This Row],[Day High]]/Table2[[#This Row],[Close Price]])-1</f>
        <v>3.4579124038353504E-2</v>
      </c>
      <c r="AE528" s="2">
        <f>(Table2[[#This Row],[Close Price]]/Table2[[#This Row],[Current Week Low]])-1</f>
        <v>7.1822578818809824E-3</v>
      </c>
      <c r="AF528" s="2">
        <f>(Table2[[#This Row],[Current Week High]]/Table2[[#This Row],[Close Price]])-1</f>
        <v>3.4579124038353504E-2</v>
      </c>
      <c r="AG528" s="2">
        <f>(Table2[[#This Row],[Close Price]]/Table2[[#This Row],[Current Month Low]])-1</f>
        <v>9.6044501557906559E-2</v>
      </c>
      <c r="AH528" s="2">
        <f>(Table2[[#This Row],[Current Month High]]/Table2[[#This Row],[Close Price]])-1</f>
        <v>8.2504858423140481E-2</v>
      </c>
      <c r="AI528">
        <v>8.2504858423140401</v>
      </c>
      <c r="AJ528">
        <v>38.546951490876701</v>
      </c>
      <c r="AK528" t="str">
        <f>IF(AND(Table2[[#This Row],[20D EMA]]&gt;Table2[[#This Row],[50D EMA]],Table2[[#This Row],[50D EMA]]&gt;Table2[[#This Row],[200D EMA]]),"Uptrend","Downtrend/NoTrend")</f>
        <v>Uptrend</v>
      </c>
      <c r="AL528">
        <v>-0.14000000000000001</v>
      </c>
      <c r="AM528" t="s">
        <v>10438</v>
      </c>
      <c r="AN528">
        <v>6.78</v>
      </c>
      <c r="AO528" t="s">
        <v>10439</v>
      </c>
      <c r="AP528">
        <v>-5.6469689697950999E-2</v>
      </c>
      <c r="AQ528">
        <f>(Table2[[#This Row],[Sharpe Ratio]]-AVERAGE(Table2[Sharpe Ratio]))/_xlfn.STDEV.P(Table2[Sharpe Ratio])</f>
        <v>-1.3999723326678328</v>
      </c>
      <c r="AR5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-0.36232860951583246</v>
      </c>
      <c r="AS528">
        <f>_xlfn.RANK.AVG(Table2[[#This Row],[1Y Return vs Nifty Z-Score]],Table2[1Y Return vs Nifty Z-Score])</f>
        <v>525</v>
      </c>
      <c r="AT528">
        <f>_xlfn.RANK.AVG(Table2[[#This Row],[6M Return vs Nifty Z-Score]],Table2[6M Return vs Nifty Z-Score])</f>
        <v>268</v>
      </c>
      <c r="AU528">
        <f>_xlfn.RANK.AVG(Table2[[#This Row],[Sharpe Ratio Z-Score]],Table2[Sharpe Ratio Z-Score])</f>
        <v>678</v>
      </c>
      <c r="AV528">
        <f>(Table2[[#This Row],[Rank 1Y]]+Table2[[#This Row],[Rank 6M]]+Table2[[#This Row],[Rank Sharpe]])/3</f>
        <v>490.33333333333331</v>
      </c>
    </row>
    <row r="529" spans="1:48" x14ac:dyDescent="0.3">
      <c r="A529" t="s">
        <v>1597</v>
      </c>
      <c r="B529" t="s">
        <v>1598</v>
      </c>
      <c r="C529" t="s">
        <v>10408</v>
      </c>
      <c r="D529" t="s">
        <v>278</v>
      </c>
      <c r="E529">
        <v>5988.7814784000002</v>
      </c>
      <c r="F529">
        <v>805</v>
      </c>
      <c r="G529">
        <v>-17.129419991705898</v>
      </c>
      <c r="H529">
        <f>(Table2[[#This Row],[1Y Return vs Nifty]]-AVERAGE(Table2[1Y Return vs Nifty]))/_xlfn.STDEV.P(Table2[1Y Return vs Nifty])</f>
        <v>-0.67799621112705932</v>
      </c>
      <c r="I529">
        <v>2.9080439458364301E-2</v>
      </c>
      <c r="J529">
        <f>(Table2[[#This Row],[1M Return vs Nifty]]-AVERAGE(Table2[1M Return vs Nifty]))/_xlfn.STDEV.P(Table2[1M Return vs Nifty])</f>
        <v>0.30832563885872938</v>
      </c>
      <c r="K529">
        <v>-0.36570690269089501</v>
      </c>
      <c r="L529">
        <f>(Table2[[#This Row],[6M Return vs Nifty]]-AVERAGE(Table2[6M Return vs Nifty]))/_xlfn.STDEV.P(Table2[6M Return vs Nifty])</f>
        <v>-0.41037759087463671</v>
      </c>
      <c r="M529">
        <v>-6.3591828997161404</v>
      </c>
      <c r="N529">
        <f>(Table2[[#This Row],[1W Return vs Nifty]]-AVERAGE(Table2[1W Return vs Nifty]))/_xlfn.STDEV.P(Table2[1W Return vs Nifty])</f>
        <v>-0.65339507955759368</v>
      </c>
      <c r="O529">
        <v>817.52</v>
      </c>
      <c r="P529">
        <v>790.24686482833101</v>
      </c>
      <c r="Q529">
        <v>769.19075130239401</v>
      </c>
      <c r="R529">
        <v>58.421619284952698</v>
      </c>
      <c r="S529" s="2">
        <f>(Table2[[#This Row],[Close Price]]-Table2[[#This Row],[20D EMA]])/Table2[[#This Row],[20D EMA]]</f>
        <v>-1.5314610040121321E-2</v>
      </c>
      <c r="T529" s="2">
        <f>(Table2[[#This Row],[Close Price]]-Table2[[#This Row],[50D EMA]])/Table2[[#This Row],[50D EMA]]</f>
        <v>1.8669020819049854E-2</v>
      </c>
      <c r="U529" s="2">
        <f>(Table2[[#This Row],[Close Price]]-Table2[[#This Row],[200D EMA]])/Table2[[#This Row],[200D EMA]]</f>
        <v>4.6554445223078625E-2</v>
      </c>
      <c r="V529">
        <v>2.7889903457633398</v>
      </c>
      <c r="W529">
        <v>814.05</v>
      </c>
      <c r="X529">
        <v>797.5</v>
      </c>
      <c r="Y529">
        <v>821.25</v>
      </c>
      <c r="Z529">
        <v>797.5</v>
      </c>
      <c r="AA529">
        <v>821.25</v>
      </c>
      <c r="AB529">
        <v>768.55</v>
      </c>
      <c r="AC529" s="2">
        <f>(Table2[[#This Row],[Close Price]]/Table2[[#This Row],[Day Low]])-1</f>
        <v>-1.1117253239972924E-2</v>
      </c>
      <c r="AD529" s="2">
        <f>(Table2[[#This Row],[Day High]]/Table2[[#This Row],[Close Price]])-1</f>
        <v>-9.3167701863353658E-3</v>
      </c>
      <c r="AE529" s="2">
        <f>(Table2[[#This Row],[Close Price]]/Table2[[#This Row],[Current Week Low]])-1</f>
        <v>-1.9786910197869156E-2</v>
      </c>
      <c r="AF529" s="2">
        <f>(Table2[[#This Row],[Current Week High]]/Table2[[#This Row],[Close Price]])-1</f>
        <v>-9.3167701863353658E-3</v>
      </c>
      <c r="AG529" s="2">
        <f>(Table2[[#This Row],[Close Price]]/Table2[[#This Row],[Current Month Low]])-1</f>
        <v>-1.9786910197869156E-2</v>
      </c>
      <c r="AH529" s="2">
        <f>(Table2[[#This Row],[Current Month High]]/Table2[[#This Row],[Close Price]])-1</f>
        <v>-4.5279503105590146E-2</v>
      </c>
      <c r="AI529">
        <v>7.9875776397515503</v>
      </c>
      <c r="AJ529">
        <v>24.806201550387598</v>
      </c>
      <c r="AK529" t="str">
        <f>IF(AND(Table2[[#This Row],[20D EMA]]&gt;Table2[[#This Row],[50D EMA]],Table2[[#This Row],[50D EMA]]&gt;Table2[[#This Row],[200D EMA]]),"Uptrend","Downtrend/NoTrend")</f>
        <v>Uptrend</v>
      </c>
      <c r="AL529">
        <v>0</v>
      </c>
      <c r="AM529" t="s">
        <v>10440</v>
      </c>
      <c r="AN529">
        <v>2.98</v>
      </c>
      <c r="AO529" t="s">
        <v>10439</v>
      </c>
      <c r="AP529">
        <v>2.6268642628777001E-2</v>
      </c>
      <c r="AQ529">
        <f>(Table2[[#This Row],[Sharpe Ratio]]-AVERAGE(Table2[Sharpe Ratio]))/_xlfn.STDEV.P(Table2[Sharpe Ratio])</f>
        <v>-0.44221005822937487</v>
      </c>
      <c r="AR5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-1.875653300929935</v>
      </c>
      <c r="AS529">
        <f>_xlfn.RANK.AVG(Table2[[#This Row],[1Y Return vs Nifty Z-Score]],Table2[1Y Return vs Nifty Z-Score])</f>
        <v>559</v>
      </c>
      <c r="AT529">
        <f>_xlfn.RANK.AVG(Table2[[#This Row],[6M Return vs Nifty Z-Score]],Table2[6M Return vs Nifty Z-Score])</f>
        <v>455</v>
      </c>
      <c r="AU529">
        <f>_xlfn.RANK.AVG(Table2[[#This Row],[Sharpe Ratio Z-Score]],Table2[Sharpe Ratio Z-Score])</f>
        <v>457</v>
      </c>
      <c r="AV529">
        <f>(Table2[[#This Row],[Rank 1Y]]+Table2[[#This Row],[Rank 6M]]+Table2[[#This Row],[Rank Sharpe]])/3</f>
        <v>490.33333333333331</v>
      </c>
    </row>
    <row r="530" spans="1:48" x14ac:dyDescent="0.3">
      <c r="A530" t="s">
        <v>1004</v>
      </c>
      <c r="B530" t="s">
        <v>1005</v>
      </c>
      <c r="C530" t="s">
        <v>10395</v>
      </c>
      <c r="D530" t="s">
        <v>569</v>
      </c>
      <c r="E530">
        <v>14742.4935224</v>
      </c>
      <c r="F530">
        <v>1898.85</v>
      </c>
      <c r="G530">
        <v>-19.849124711034101</v>
      </c>
      <c r="H530">
        <f>(Table2[[#This Row],[1Y Return vs Nifty]]-AVERAGE(Table2[1Y Return vs Nifty]))/_xlfn.STDEV.P(Table2[1Y Return vs Nifty])</f>
        <v>-0.72245362849335415</v>
      </c>
      <c r="I530">
        <v>4.9265920183286296</v>
      </c>
      <c r="J530">
        <f>(Table2[[#This Row],[1M Return vs Nifty]]-AVERAGE(Table2[1M Return vs Nifty]))/_xlfn.STDEV.P(Table2[1M Return vs Nifty])</f>
        <v>0.78131254330251176</v>
      </c>
      <c r="K530">
        <v>25.9046821017558</v>
      </c>
      <c r="L530">
        <f>(Table2[[#This Row],[6M Return vs Nifty]]-AVERAGE(Table2[6M Return vs Nifty]))/_xlfn.STDEV.P(Table2[6M Return vs Nifty])</f>
        <v>0.38180020511361212</v>
      </c>
      <c r="M530">
        <v>-2.5033475436050798</v>
      </c>
      <c r="N530">
        <f>(Table2[[#This Row],[1W Return vs Nifty]]-AVERAGE(Table2[1W Return vs Nifty]))/_xlfn.STDEV.P(Table2[1W Return vs Nifty])</f>
        <v>8.4350443769986516E-2</v>
      </c>
      <c r="O530">
        <v>1804.91</v>
      </c>
      <c r="P530">
        <v>1761.6088767977701</v>
      </c>
      <c r="Q530">
        <v>1665.22614788186</v>
      </c>
      <c r="R530">
        <v>63.898725887178102</v>
      </c>
      <c r="S530" s="2">
        <f>(Table2[[#This Row],[Close Price]]-Table2[[#This Row],[20D EMA]])/Table2[[#This Row],[20D EMA]]</f>
        <v>5.2046916466748937E-2</v>
      </c>
      <c r="T530" s="2">
        <f>(Table2[[#This Row],[Close Price]]-Table2[[#This Row],[50D EMA]])/Table2[[#This Row],[50D EMA]]</f>
        <v>7.7906693710413713E-2</v>
      </c>
      <c r="U530" s="2">
        <f>(Table2[[#This Row],[Close Price]]-Table2[[#This Row],[200D EMA]])/Table2[[#This Row],[200D EMA]]</f>
        <v>0.14029557031356105</v>
      </c>
      <c r="V530">
        <v>1.0469104383371799</v>
      </c>
      <c r="W530">
        <v>1871.3</v>
      </c>
      <c r="X530">
        <v>1919.95</v>
      </c>
      <c r="Y530">
        <v>1871.3</v>
      </c>
      <c r="Z530">
        <v>1919.95</v>
      </c>
      <c r="AA530">
        <v>1704.45</v>
      </c>
      <c r="AB530">
        <v>1925</v>
      </c>
      <c r="AC530" s="2">
        <f>(Table2[[#This Row],[Close Price]]/Table2[[#This Row],[Day Low]])-1</f>
        <v>1.4722385507401237E-2</v>
      </c>
      <c r="AD530" s="2">
        <f>(Table2[[#This Row],[Day High]]/Table2[[#This Row],[Close Price]])-1</f>
        <v>1.1111988835347697E-2</v>
      </c>
      <c r="AE530" s="2">
        <f>(Table2[[#This Row],[Close Price]]/Table2[[#This Row],[Current Week Low]])-1</f>
        <v>1.4722385507401237E-2</v>
      </c>
      <c r="AF530" s="2">
        <f>(Table2[[#This Row],[Current Week High]]/Table2[[#This Row],[Close Price]])-1</f>
        <v>1.1111988835347697E-2</v>
      </c>
      <c r="AG530" s="2">
        <f>(Table2[[#This Row],[Close Price]]/Table2[[#This Row],[Current Month Low]])-1</f>
        <v>0.1140543870456745</v>
      </c>
      <c r="AH530" s="2">
        <f>(Table2[[#This Row],[Current Month High]]/Table2[[#This Row],[Close Price]])-1</f>
        <v>1.3771493272243696E-2</v>
      </c>
      <c r="AI530">
        <v>4.2183426810964599</v>
      </c>
      <c r="AJ530">
        <v>45.283091048201896</v>
      </c>
      <c r="AK530" t="str">
        <f>IF(AND(Table2[[#This Row],[20D EMA]]&gt;Table2[[#This Row],[50D EMA]],Table2[[#This Row],[50D EMA]]&gt;Table2[[#This Row],[200D EMA]]),"Uptrend","Downtrend/NoTrend")</f>
        <v>Uptrend</v>
      </c>
      <c r="AL530">
        <v>0.01</v>
      </c>
      <c r="AM530" t="s">
        <v>10439</v>
      </c>
      <c r="AN530">
        <v>4.58</v>
      </c>
      <c r="AO530" t="s">
        <v>10439</v>
      </c>
      <c r="AP530">
        <v>-7.3360515183741995E-2</v>
      </c>
      <c r="AQ530">
        <f>(Table2[[#This Row],[Sharpe Ratio]]-AVERAGE(Table2[Sharpe Ratio]))/_xlfn.STDEV.P(Table2[Sharpe Ratio])</f>
        <v>-1.5954971272761027</v>
      </c>
      <c r="AR5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-1.0704875635833468</v>
      </c>
      <c r="AS530">
        <f>_xlfn.RANK.AVG(Table2[[#This Row],[1Y Return vs Nifty Z-Score]],Table2[1Y Return vs Nifty Z-Score])</f>
        <v>575</v>
      </c>
      <c r="AT530">
        <f>_xlfn.RANK.AVG(Table2[[#This Row],[6M Return vs Nifty Z-Score]],Table2[6M Return vs Nifty Z-Score])</f>
        <v>196</v>
      </c>
      <c r="AU530">
        <f>_xlfn.RANK.AVG(Table2[[#This Row],[Sharpe Ratio Z-Score]],Table2[Sharpe Ratio Z-Score])</f>
        <v>702</v>
      </c>
      <c r="AV530">
        <f>(Table2[[#This Row],[Rank 1Y]]+Table2[[#This Row],[Rank 6M]]+Table2[[#This Row],[Rank Sharpe]])/3</f>
        <v>491</v>
      </c>
    </row>
    <row r="531" spans="1:48" x14ac:dyDescent="0.3">
      <c r="A531" t="s">
        <v>1325</v>
      </c>
      <c r="B531" t="s">
        <v>1326</v>
      </c>
      <c r="C531" t="s">
        <v>10406</v>
      </c>
      <c r="D531" t="s">
        <v>215</v>
      </c>
      <c r="E531">
        <v>8748.8293000800004</v>
      </c>
      <c r="F531">
        <v>2253.35</v>
      </c>
      <c r="G531">
        <v>-1.08478863503117</v>
      </c>
      <c r="H531">
        <f>(Table2[[#This Row],[1Y Return vs Nifty]]-AVERAGE(Table2[1Y Return vs Nifty]))/_xlfn.STDEV.P(Table2[1Y Return vs Nifty])</f>
        <v>-0.41572403590054241</v>
      </c>
      <c r="I531">
        <v>6.7340212599353197</v>
      </c>
      <c r="J531">
        <f>(Table2[[#This Row],[1M Return vs Nifty]]-AVERAGE(Table2[1M Return vs Nifty]))/_xlfn.STDEV.P(Table2[1M Return vs Nifty])</f>
        <v>0.95586861085262131</v>
      </c>
      <c r="K531">
        <v>1.2806645250264801</v>
      </c>
      <c r="L531">
        <f>(Table2[[#This Row],[6M Return vs Nifty]]-AVERAGE(Table2[6M Return vs Nifty]))/_xlfn.STDEV.P(Table2[6M Return vs Nifty])</f>
        <v>-0.36073162298408062</v>
      </c>
      <c r="M531">
        <v>6.8036291260718302</v>
      </c>
      <c r="N531">
        <f>(Table2[[#This Row],[1W Return vs Nifty]]-AVERAGE(Table2[1W Return vs Nifty]))/_xlfn.STDEV.P(Table2[1W Return vs Nifty])</f>
        <v>1.8650749145091885</v>
      </c>
      <c r="O531">
        <v>2113.13</v>
      </c>
      <c r="P531">
        <v>2100.0310916932999</v>
      </c>
      <c r="Q531">
        <v>2010.4115272865299</v>
      </c>
      <c r="R531">
        <v>75.051726294481895</v>
      </c>
      <c r="S531" s="2">
        <f>(Table2[[#This Row],[Close Price]]-Table2[[#This Row],[20D EMA]])/Table2[[#This Row],[20D EMA]]</f>
        <v>6.6356542190967802E-2</v>
      </c>
      <c r="T531" s="2">
        <f>(Table2[[#This Row],[Close Price]]-Table2[[#This Row],[50D EMA]])/Table2[[#This Row],[50D EMA]]</f>
        <v>7.3007923031785063E-2</v>
      </c>
      <c r="U531" s="2">
        <f>(Table2[[#This Row],[Close Price]]-Table2[[#This Row],[200D EMA]])/Table2[[#This Row],[200D EMA]]</f>
        <v>0.12084017098795995</v>
      </c>
      <c r="V531">
        <v>2.2366447963019498</v>
      </c>
      <c r="W531">
        <v>2241</v>
      </c>
      <c r="X531">
        <v>2324.65</v>
      </c>
      <c r="Y531">
        <v>2241</v>
      </c>
      <c r="Z531">
        <v>2324.65</v>
      </c>
      <c r="AA531">
        <v>1955</v>
      </c>
      <c r="AB531">
        <v>2377.4499999999998</v>
      </c>
      <c r="AC531" s="2">
        <f>(Table2[[#This Row],[Close Price]]/Table2[[#This Row],[Day Low]])-1</f>
        <v>5.5109326193663044E-3</v>
      </c>
      <c r="AD531" s="2">
        <f>(Table2[[#This Row],[Day High]]/Table2[[#This Row],[Close Price]])-1</f>
        <v>3.1641777797501547E-2</v>
      </c>
      <c r="AE531" s="2">
        <f>(Table2[[#This Row],[Close Price]]/Table2[[#This Row],[Current Week Low]])-1</f>
        <v>5.5109326193663044E-3</v>
      </c>
      <c r="AF531" s="2">
        <f>(Table2[[#This Row],[Current Week High]]/Table2[[#This Row],[Close Price]])-1</f>
        <v>3.1641777797501547E-2</v>
      </c>
      <c r="AG531" s="2">
        <f>(Table2[[#This Row],[Close Price]]/Table2[[#This Row],[Current Month Low]])-1</f>
        <v>0.15260869565217394</v>
      </c>
      <c r="AH531" s="2">
        <f>(Table2[[#This Row],[Current Month High]]/Table2[[#This Row],[Close Price]])-1</f>
        <v>5.5073557148245911E-2</v>
      </c>
      <c r="AI531">
        <v>21.7298688619167</v>
      </c>
      <c r="AJ531">
        <v>54.138449962377699</v>
      </c>
      <c r="AK531" t="str">
        <f>IF(AND(Table2[[#This Row],[20D EMA]]&gt;Table2[[#This Row],[50D EMA]],Table2[[#This Row],[50D EMA]]&gt;Table2[[#This Row],[200D EMA]]),"Uptrend","Downtrend/NoTrend")</f>
        <v>Uptrend</v>
      </c>
      <c r="AL531">
        <v>-0.04</v>
      </c>
      <c r="AM531" t="s">
        <v>10438</v>
      </c>
      <c r="AN531">
        <v>14.09</v>
      </c>
      <c r="AO531" t="s">
        <v>10439</v>
      </c>
      <c r="AP531">
        <v>-6.6106650299910001E-3</v>
      </c>
      <c r="AQ531">
        <f>(Table2[[#This Row],[Sharpe Ratio]]-AVERAGE(Table2[Sharpe Ratio]))/_xlfn.STDEV.P(Table2[Sharpe Ratio])</f>
        <v>-0.82281430295682945</v>
      </c>
      <c r="AR5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1.2216735635203573</v>
      </c>
      <c r="AS531">
        <f>_xlfn.RANK.AVG(Table2[[#This Row],[1Y Return vs Nifty Z-Score]],Table2[1Y Return vs Nifty Z-Score])</f>
        <v>442</v>
      </c>
      <c r="AT531">
        <f>_xlfn.RANK.AVG(Table2[[#This Row],[6M Return vs Nifty Z-Score]],Table2[6M Return vs Nifty Z-Score])</f>
        <v>432</v>
      </c>
      <c r="AU531">
        <f>_xlfn.RANK.AVG(Table2[[#This Row],[Sharpe Ratio Z-Score]],Table2[Sharpe Ratio Z-Score])</f>
        <v>600</v>
      </c>
      <c r="AV531">
        <f>(Table2[[#This Row],[Rank 1Y]]+Table2[[#This Row],[Rank 6M]]+Table2[[#This Row],[Rank Sharpe]])/3</f>
        <v>491.33333333333331</v>
      </c>
    </row>
    <row r="532" spans="1:48" x14ac:dyDescent="0.3">
      <c r="A532" t="s">
        <v>1172</v>
      </c>
      <c r="B532" t="s">
        <v>1173</v>
      </c>
      <c r="C532" t="s">
        <v>10404</v>
      </c>
      <c r="D532" t="s">
        <v>733</v>
      </c>
      <c r="E532">
        <v>10666.201919294999</v>
      </c>
      <c r="F532">
        <v>8250.2000000000007</v>
      </c>
      <c r="G532">
        <v>-37.259537679590302</v>
      </c>
      <c r="H532">
        <f>(Table2[[#This Row],[1Y Return vs Nifty]]-AVERAGE(Table2[1Y Return vs Nifty]))/_xlfn.STDEV.P(Table2[1Y Return vs Nifty])</f>
        <v>-1.0070514344102586</v>
      </c>
      <c r="I532">
        <v>-20.280023680796901</v>
      </c>
      <c r="J532">
        <f>(Table2[[#This Row],[1M Return vs Nifty]]-AVERAGE(Table2[1M Return vs Nifty]))/_xlfn.STDEV.P(Table2[1M Return vs Nifty])</f>
        <v>-1.6530664140584499</v>
      </c>
      <c r="K532">
        <v>3.7775736988559601</v>
      </c>
      <c r="L532">
        <f>(Table2[[#This Row],[6M Return vs Nifty]]-AVERAGE(Table2[6M Return vs Nifty]))/_xlfn.STDEV.P(Table2[6M Return vs Nifty])</f>
        <v>-0.28543787663825121</v>
      </c>
      <c r="M532">
        <v>-4.2024304590413797</v>
      </c>
      <c r="N532">
        <f>(Table2[[#This Row],[1W Return vs Nifty]]-AVERAGE(Table2[1W Return vs Nifty]))/_xlfn.STDEV.P(Table2[1W Return vs Nifty])</f>
        <v>-0.24073885565740299</v>
      </c>
      <c r="O532">
        <v>8732.32</v>
      </c>
      <c r="P532">
        <v>8906.6902111924101</v>
      </c>
      <c r="Q532">
        <v>8281.7293633184709</v>
      </c>
      <c r="R532">
        <v>23.783100851801699</v>
      </c>
      <c r="S532" s="2">
        <f>(Table2[[#This Row],[Close Price]]-Table2[[#This Row],[20D EMA]])/Table2[[#This Row],[20D EMA]]</f>
        <v>-5.5210986312915579E-2</v>
      </c>
      <c r="T532" s="2">
        <f>(Table2[[#This Row],[Close Price]]-Table2[[#This Row],[50D EMA]])/Table2[[#This Row],[50D EMA]]</f>
        <v>-7.3707538448731985E-2</v>
      </c>
      <c r="U532" s="2">
        <f>(Table2[[#This Row],[Close Price]]-Table2[[#This Row],[200D EMA]])/Table2[[#This Row],[200D EMA]]</f>
        <v>-3.8070989687395899E-3</v>
      </c>
      <c r="V532">
        <v>0.498489577464091</v>
      </c>
      <c r="W532">
        <v>8154</v>
      </c>
      <c r="X532">
        <v>8321.5</v>
      </c>
      <c r="Y532">
        <v>8154</v>
      </c>
      <c r="Z532">
        <v>8321.5</v>
      </c>
      <c r="AA532">
        <v>8109.05</v>
      </c>
      <c r="AB532">
        <v>9401.2000000000007</v>
      </c>
      <c r="AC532" s="2">
        <f>(Table2[[#This Row],[Close Price]]/Table2[[#This Row],[Day Low]])-1</f>
        <v>1.1797890605837802E-2</v>
      </c>
      <c r="AD532" s="2">
        <f>(Table2[[#This Row],[Day High]]/Table2[[#This Row],[Close Price]])-1</f>
        <v>8.6422147341882471E-3</v>
      </c>
      <c r="AE532" s="2">
        <f>(Table2[[#This Row],[Close Price]]/Table2[[#This Row],[Current Week Low]])-1</f>
        <v>1.1797890605837802E-2</v>
      </c>
      <c r="AF532" s="2">
        <f>(Table2[[#This Row],[Current Week High]]/Table2[[#This Row],[Close Price]])-1</f>
        <v>8.6422147341882471E-3</v>
      </c>
      <c r="AG532" s="2">
        <f>(Table2[[#This Row],[Close Price]]/Table2[[#This Row],[Current Month Low]])-1</f>
        <v>1.7406477947478516E-2</v>
      </c>
      <c r="AH532" s="2">
        <f>(Table2[[#This Row],[Current Month High]]/Table2[[#This Row],[Close Price]])-1</f>
        <v>0.13951176941165055</v>
      </c>
      <c r="AI532">
        <v>30.784102203582901</v>
      </c>
      <c r="AJ532">
        <v>25.169923534409499</v>
      </c>
      <c r="AK532" t="str">
        <f>IF(AND(Table2[[#This Row],[20D EMA]]&gt;Table2[[#This Row],[50D EMA]],Table2[[#This Row],[50D EMA]]&gt;Table2[[#This Row],[200D EMA]]),"Uptrend","Downtrend/NoTrend")</f>
        <v>Downtrend/NoTrend</v>
      </c>
      <c r="AL532">
        <v>-0.13</v>
      </c>
      <c r="AM532" t="s">
        <v>10438</v>
      </c>
      <c r="AN532">
        <v>-10.34</v>
      </c>
      <c r="AO532" t="s">
        <v>10438</v>
      </c>
      <c r="AP532">
        <v>4.4596359836245998E-2</v>
      </c>
      <c r="AQ532">
        <f>(Table2[[#This Row],[Sharpe Ratio]]-AVERAGE(Table2[Sharpe Ratio]))/_xlfn.STDEV.P(Table2[Sharpe Ratio])</f>
        <v>-0.23005209439016638</v>
      </c>
      <c r="AR5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2">
        <f>_xlfn.RANK.AVG(Table2[[#This Row],[1Y Return vs Nifty Z-Score]],Table2[1Y Return vs Nifty Z-Score])</f>
        <v>673</v>
      </c>
      <c r="AT532">
        <f>_xlfn.RANK.AVG(Table2[[#This Row],[6M Return vs Nifty Z-Score]],Table2[6M Return vs Nifty Z-Score])</f>
        <v>406</v>
      </c>
      <c r="AU532">
        <f>_xlfn.RANK.AVG(Table2[[#This Row],[Sharpe Ratio Z-Score]],Table2[Sharpe Ratio Z-Score])</f>
        <v>396</v>
      </c>
      <c r="AV532">
        <f>(Table2[[#This Row],[Rank 1Y]]+Table2[[#This Row],[Rank 6M]]+Table2[[#This Row],[Rank Sharpe]])/3</f>
        <v>491.66666666666669</v>
      </c>
    </row>
    <row r="533" spans="1:48" x14ac:dyDescent="0.3">
      <c r="A533" t="s">
        <v>1954</v>
      </c>
      <c r="B533" t="s">
        <v>1955</v>
      </c>
      <c r="C533" t="s">
        <v>10406</v>
      </c>
      <c r="D533" t="s">
        <v>278</v>
      </c>
      <c r="E533">
        <v>3651.7281421500002</v>
      </c>
      <c r="F533">
        <v>1168.9000000000001</v>
      </c>
      <c r="G533">
        <v>-29.9865895460354</v>
      </c>
      <c r="H533">
        <f>(Table2[[#This Row],[1Y Return vs Nifty]]-AVERAGE(Table2[1Y Return vs Nifty]))/_xlfn.STDEV.P(Table2[1Y Return vs Nifty])</f>
        <v>-0.88816481838940853</v>
      </c>
      <c r="I533">
        <v>-16.3603851202217</v>
      </c>
      <c r="J533">
        <f>(Table2[[#This Row],[1M Return vs Nifty]]-AVERAGE(Table2[1M Return vs Nifty]))/_xlfn.STDEV.P(Table2[1M Return vs Nifty])</f>
        <v>-1.2745195378645184</v>
      </c>
      <c r="K533">
        <v>28.888531706964599</v>
      </c>
      <c r="L533">
        <f>(Table2[[#This Row],[6M Return vs Nifty]]-AVERAGE(Table2[6M Return vs Nifty]))/_xlfn.STDEV.P(Table2[6M Return vs Nifty])</f>
        <v>0.47177753294894076</v>
      </c>
      <c r="M533">
        <v>-8.2255844913056197</v>
      </c>
      <c r="N533">
        <f>(Table2[[#This Row],[1W Return vs Nifty]]-AVERAGE(Table2[1W Return vs Nifty]))/_xlfn.STDEV.P(Table2[1W Return vs Nifty])</f>
        <v>-1.0104978320764044</v>
      </c>
      <c r="O533">
        <v>1182.17</v>
      </c>
      <c r="P533">
        <v>1167.1685129812199</v>
      </c>
      <c r="Q533">
        <v>1074.35294269976</v>
      </c>
      <c r="R533">
        <v>30.4463016237057</v>
      </c>
      <c r="S533" s="2">
        <f>(Table2[[#This Row],[Close Price]]-Table2[[#This Row],[20D EMA]])/Table2[[#This Row],[20D EMA]]</f>
        <v>-1.12251199066124E-2</v>
      </c>
      <c r="T533" s="2">
        <f>(Table2[[#This Row],[Close Price]]-Table2[[#This Row],[50D EMA]])/Table2[[#This Row],[50D EMA]]</f>
        <v>1.4834935997009985E-3</v>
      </c>
      <c r="U533" s="2">
        <f>(Table2[[#This Row],[Close Price]]-Table2[[#This Row],[200D EMA]])/Table2[[#This Row],[200D EMA]]</f>
        <v>8.8003721628621578E-2</v>
      </c>
      <c r="V533">
        <v>0.364821029036559</v>
      </c>
      <c r="W533">
        <v>1187.7</v>
      </c>
      <c r="X533">
        <v>1145.5999999999999</v>
      </c>
      <c r="Y533">
        <v>1178.2</v>
      </c>
      <c r="Z533">
        <v>1145.5999999999999</v>
      </c>
      <c r="AA533">
        <v>1178.2</v>
      </c>
      <c r="AB533">
        <v>1142.7</v>
      </c>
      <c r="AC533" s="2">
        <f>(Table2[[#This Row],[Close Price]]/Table2[[#This Row],[Day Low]])-1</f>
        <v>-1.582891302517464E-2</v>
      </c>
      <c r="AD533" s="2">
        <f>(Table2[[#This Row],[Day High]]/Table2[[#This Row],[Close Price]])-1</f>
        <v>-1.9933270596287245E-2</v>
      </c>
      <c r="AE533" s="2">
        <f>(Table2[[#This Row],[Close Price]]/Table2[[#This Row],[Current Week Low]])-1</f>
        <v>-7.8933967068408606E-3</v>
      </c>
      <c r="AF533" s="2">
        <f>(Table2[[#This Row],[Current Week High]]/Table2[[#This Row],[Close Price]])-1</f>
        <v>-1.9933270596287245E-2</v>
      </c>
      <c r="AG533" s="2">
        <f>(Table2[[#This Row],[Close Price]]/Table2[[#This Row],[Current Month Low]])-1</f>
        <v>-7.8933967068408606E-3</v>
      </c>
      <c r="AH533" s="2">
        <f>(Table2[[#This Row],[Current Month High]]/Table2[[#This Row],[Close Price]])-1</f>
        <v>-2.2414235606125432E-2</v>
      </c>
      <c r="AI533">
        <v>17.631961673368099</v>
      </c>
      <c r="AJ533">
        <v>55.5112086742499</v>
      </c>
      <c r="AK533" t="str">
        <f>IF(AND(Table2[[#This Row],[20D EMA]]&gt;Table2[[#This Row],[50D EMA]],Table2[[#This Row],[50D EMA]]&gt;Table2[[#This Row],[200D EMA]]),"Uptrend","Downtrend/NoTrend")</f>
        <v>Uptrend</v>
      </c>
      <c r="AL533">
        <v>-7.0000000000000007E-2</v>
      </c>
      <c r="AM533" t="s">
        <v>10438</v>
      </c>
      <c r="AN533">
        <v>-7.12</v>
      </c>
      <c r="AO533" t="s">
        <v>10438</v>
      </c>
      <c r="AP533">
        <v>-5.1527465374581E-2</v>
      </c>
      <c r="AQ533">
        <f>(Table2[[#This Row],[Sharpe Ratio]]-AVERAGE(Table2[Sharpe Ratio]))/_xlfn.STDEV.P(Table2[Sharpe Ratio])</f>
        <v>-1.3427621390897977</v>
      </c>
      <c r="AR5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-4.0441667944711881</v>
      </c>
      <c r="AS533">
        <f>_xlfn.RANK.AVG(Table2[[#This Row],[1Y Return vs Nifty Z-Score]],Table2[1Y Return vs Nifty Z-Score])</f>
        <v>629</v>
      </c>
      <c r="AT533">
        <f>_xlfn.RANK.AVG(Table2[[#This Row],[6M Return vs Nifty Z-Score]],Table2[6M Return vs Nifty Z-Score])</f>
        <v>173</v>
      </c>
      <c r="AU533">
        <f>_xlfn.RANK.AVG(Table2[[#This Row],[Sharpe Ratio Z-Score]],Table2[Sharpe Ratio Z-Score])</f>
        <v>673</v>
      </c>
      <c r="AV533">
        <f>(Table2[[#This Row],[Rank 1Y]]+Table2[[#This Row],[Rank 6M]]+Table2[[#This Row],[Rank Sharpe]])/3</f>
        <v>491.66666666666669</v>
      </c>
    </row>
    <row r="534" spans="1:48" x14ac:dyDescent="0.3">
      <c r="A534" t="s">
        <v>128</v>
      </c>
      <c r="B534" t="s">
        <v>129</v>
      </c>
      <c r="C534" t="s">
        <v>10395</v>
      </c>
      <c r="D534" t="s">
        <v>51</v>
      </c>
      <c r="E534">
        <v>224842.72741332001</v>
      </c>
      <c r="F534">
        <v>354.25</v>
      </c>
      <c r="G534">
        <v>22.3466992857261</v>
      </c>
      <c r="H534">
        <f>(Table2[[#This Row],[1Y Return vs Nifty]]-AVERAGE(Table2[1Y Return vs Nifty]))/_xlfn.STDEV.P(Table2[1Y Return vs Nifty])</f>
        <v>-3.2703250370664634E-2</v>
      </c>
      <c r="I534">
        <v>2.6496192162052399</v>
      </c>
      <c r="J534">
        <f>(Table2[[#This Row],[1M Return vs Nifty]]-AVERAGE(Table2[1M Return vs Nifty]))/_xlfn.STDEV.P(Table2[1M Return vs Nifty])</f>
        <v>0.56140937414503134</v>
      </c>
      <c r="K534">
        <v>-15.0485039871526</v>
      </c>
      <c r="L534">
        <f>(Table2[[#This Row],[6M Return vs Nifty]]-AVERAGE(Table2[6M Return vs Nifty]))/_xlfn.STDEV.P(Table2[6M Return vs Nifty])</f>
        <v>-0.85313410397167366</v>
      </c>
      <c r="M534">
        <v>-1.8473875402980999</v>
      </c>
      <c r="N534">
        <f>(Table2[[#This Row],[1W Return vs Nifty]]-AVERAGE(Table2[1W Return vs Nifty]))/_xlfn.STDEV.P(Table2[1W Return vs Nifty])</f>
        <v>0.20985672482908116</v>
      </c>
      <c r="O534">
        <v>344.6</v>
      </c>
      <c r="P534">
        <v>340.96722459678301</v>
      </c>
      <c r="Q534">
        <v>310.79585710490602</v>
      </c>
      <c r="R534">
        <v>63.177103248057499</v>
      </c>
      <c r="S534" s="2">
        <f>(Table2[[#This Row],[Close Price]]-Table2[[#This Row],[20D EMA]])/Table2[[#This Row],[20D EMA]]</f>
        <v>2.8003482298316822E-2</v>
      </c>
      <c r="T534" s="2">
        <f>(Table2[[#This Row],[Close Price]]-Table2[[#This Row],[50D EMA]])/Table2[[#This Row],[50D EMA]]</f>
        <v>3.8956164830577997E-2</v>
      </c>
      <c r="U534" s="2">
        <f>(Table2[[#This Row],[Close Price]]-Table2[[#This Row],[200D EMA]])/Table2[[#This Row],[200D EMA]]</f>
        <v>0.1398157082912031</v>
      </c>
      <c r="V534">
        <v>1.27325896538246</v>
      </c>
      <c r="W534">
        <v>352.25</v>
      </c>
      <c r="X534">
        <v>361.2</v>
      </c>
      <c r="Y534">
        <v>352.25</v>
      </c>
      <c r="Z534">
        <v>361.2</v>
      </c>
      <c r="AA534">
        <v>323.14999999999998</v>
      </c>
      <c r="AB534">
        <v>361.2</v>
      </c>
      <c r="AC534" s="2">
        <f>(Table2[[#This Row],[Close Price]]/Table2[[#This Row],[Day Low]])-1</f>
        <v>5.6777856635912283E-3</v>
      </c>
      <c r="AD534" s="2">
        <f>(Table2[[#This Row],[Day High]]/Table2[[#This Row],[Close Price]])-1</f>
        <v>1.9618913196894905E-2</v>
      </c>
      <c r="AE534" s="2">
        <f>(Table2[[#This Row],[Close Price]]/Table2[[#This Row],[Current Week Low]])-1</f>
        <v>5.6777856635912283E-3</v>
      </c>
      <c r="AF534" s="2">
        <f>(Table2[[#This Row],[Current Week High]]/Table2[[#This Row],[Close Price]])-1</f>
        <v>1.9618913196894905E-2</v>
      </c>
      <c r="AG534" s="2">
        <f>(Table2[[#This Row],[Close Price]]/Table2[[#This Row],[Current Month Low]])-1</f>
        <v>9.6240136159678302E-2</v>
      </c>
      <c r="AH534" s="2">
        <f>(Table2[[#This Row],[Current Month High]]/Table2[[#This Row],[Close Price]])-1</f>
        <v>1.9618913196894905E-2</v>
      </c>
      <c r="AI534">
        <v>11.4184897671136</v>
      </c>
      <c r="AJ534">
        <v>73.4394124847001</v>
      </c>
      <c r="AK534" t="str">
        <f>IF(AND(Table2[[#This Row],[20D EMA]]&gt;Table2[[#This Row],[50D EMA]],Table2[[#This Row],[50D EMA]]&gt;Table2[[#This Row],[200D EMA]]),"Uptrend","Downtrend/NoTrend")</f>
        <v>Uptrend</v>
      </c>
      <c r="AL534">
        <v>-0.03</v>
      </c>
      <c r="AM534" t="s">
        <v>10438</v>
      </c>
      <c r="AN534">
        <v>2.58</v>
      </c>
      <c r="AO534" t="s">
        <v>10439</v>
      </c>
      <c r="AQ534">
        <f>(Table2[[#This Row],[Sharpe Ratio]]-AVERAGE(Table2[Sharpe Ratio]))/_xlfn.STDEV.P(Table2[Sharpe Ratio])</f>
        <v>-0.74629057572393687</v>
      </c>
      <c r="AR5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-0.86086183109216285</v>
      </c>
      <c r="AS534">
        <f>_xlfn.RANK.AVG(Table2[[#This Row],[1Y Return vs Nifty Z-Score]],Table2[1Y Return vs Nifty Z-Score])</f>
        <v>304</v>
      </c>
      <c r="AT534">
        <f>_xlfn.RANK.AVG(Table2[[#This Row],[6M Return vs Nifty Z-Score]],Table2[6M Return vs Nifty Z-Score])</f>
        <v>618</v>
      </c>
      <c r="AU534">
        <f>_xlfn.RANK.AVG(Table2[[#This Row],[Sharpe Ratio Z-Score]],Table2[Sharpe Ratio Z-Score])</f>
        <v>558</v>
      </c>
      <c r="AV534">
        <f>(Table2[[#This Row],[Rank 1Y]]+Table2[[#This Row],[Rank 6M]]+Table2[[#This Row],[Rank Sharpe]])/3</f>
        <v>493.33333333333331</v>
      </c>
    </row>
    <row r="535" spans="1:48" x14ac:dyDescent="0.3">
      <c r="A535" t="s">
        <v>731</v>
      </c>
      <c r="B535" t="s">
        <v>732</v>
      </c>
      <c r="C535" t="s">
        <v>10404</v>
      </c>
      <c r="D535" t="s">
        <v>733</v>
      </c>
      <c r="E535">
        <v>23941.300239</v>
      </c>
      <c r="F535">
        <v>1510.7</v>
      </c>
      <c r="G535">
        <v>-21.997512249246402</v>
      </c>
      <c r="H535">
        <f>(Table2[[#This Row],[1Y Return vs Nifty]]-AVERAGE(Table2[1Y Return vs Nifty]))/_xlfn.STDEV.P(Table2[1Y Return vs Nifty])</f>
        <v>-0.75757205909799841</v>
      </c>
      <c r="I535">
        <v>7.0212346767717904</v>
      </c>
      <c r="J535">
        <f>(Table2[[#This Row],[1M Return vs Nifty]]-AVERAGE(Table2[1M Return vs Nifty]))/_xlfn.STDEV.P(Table2[1M Return vs Nifty])</f>
        <v>0.98360681682855111</v>
      </c>
      <c r="K535">
        <v>14.4754773446406</v>
      </c>
      <c r="L535">
        <f>(Table2[[#This Row],[6M Return vs Nifty]]-AVERAGE(Table2[6M Return vs Nifty]))/_xlfn.STDEV.P(Table2[6M Return vs Nifty])</f>
        <v>3.7155052243687148E-2</v>
      </c>
      <c r="M535">
        <v>1.1319675963648701</v>
      </c>
      <c r="N535">
        <f>(Table2[[#This Row],[1W Return vs Nifty]]-AVERAGE(Table2[1W Return vs Nifty]))/_xlfn.STDEV.P(Table2[1W Return vs Nifty])</f>
        <v>0.77990334546410067</v>
      </c>
      <c r="O535">
        <v>1447.86</v>
      </c>
      <c r="P535">
        <v>1416.1464880522001</v>
      </c>
      <c r="Q535">
        <v>1340.5303360090099</v>
      </c>
      <c r="R535">
        <v>78.532083227794004</v>
      </c>
      <c r="S535" s="2">
        <f>(Table2[[#This Row],[Close Price]]-Table2[[#This Row],[20D EMA]])/Table2[[#This Row],[20D EMA]]</f>
        <v>4.3401986379898713E-2</v>
      </c>
      <c r="T535" s="2">
        <f>(Table2[[#This Row],[Close Price]]-Table2[[#This Row],[50D EMA]])/Table2[[#This Row],[50D EMA]]</f>
        <v>6.6768171757323636E-2</v>
      </c>
      <c r="U535" s="2">
        <f>(Table2[[#This Row],[Close Price]]-Table2[[#This Row],[200D EMA]])/Table2[[#This Row],[200D EMA]]</f>
        <v>0.12694204630804146</v>
      </c>
      <c r="V535">
        <v>0.88538673183615602</v>
      </c>
      <c r="W535">
        <v>1488</v>
      </c>
      <c r="X535">
        <v>1544</v>
      </c>
      <c r="Y535">
        <v>1488</v>
      </c>
      <c r="Z535">
        <v>1544</v>
      </c>
      <c r="AA535">
        <v>1347.65</v>
      </c>
      <c r="AB535">
        <v>1544</v>
      </c>
      <c r="AC535" s="2">
        <f>(Table2[[#This Row],[Close Price]]/Table2[[#This Row],[Day Low]])-1</f>
        <v>1.5255376344086136E-2</v>
      </c>
      <c r="AD535" s="2">
        <f>(Table2[[#This Row],[Day High]]/Table2[[#This Row],[Close Price]])-1</f>
        <v>2.2042761633679797E-2</v>
      </c>
      <c r="AE535" s="2">
        <f>(Table2[[#This Row],[Close Price]]/Table2[[#This Row],[Current Week Low]])-1</f>
        <v>1.5255376344086136E-2</v>
      </c>
      <c r="AF535" s="2">
        <f>(Table2[[#This Row],[Current Week High]]/Table2[[#This Row],[Close Price]])-1</f>
        <v>2.2042761633679797E-2</v>
      </c>
      <c r="AG535" s="2">
        <f>(Table2[[#This Row],[Close Price]]/Table2[[#This Row],[Current Month Low]])-1</f>
        <v>0.12098838719252036</v>
      </c>
      <c r="AH535" s="2">
        <f>(Table2[[#This Row],[Current Month High]]/Table2[[#This Row],[Close Price]])-1</f>
        <v>2.2042761633679797E-2</v>
      </c>
      <c r="AI535">
        <v>2.2704706427483901</v>
      </c>
      <c r="AJ535">
        <v>36.056198495969703</v>
      </c>
      <c r="AK535" t="str">
        <f>IF(AND(Table2[[#This Row],[20D EMA]]&gt;Table2[[#This Row],[50D EMA]],Table2[[#This Row],[50D EMA]]&gt;Table2[[#This Row],[200D EMA]]),"Uptrend","Downtrend/NoTrend")</f>
        <v>Uptrend</v>
      </c>
      <c r="AL535">
        <v>-0.05</v>
      </c>
      <c r="AM535" t="s">
        <v>10438</v>
      </c>
      <c r="AN535">
        <v>3.09</v>
      </c>
      <c r="AO535" t="s">
        <v>10439</v>
      </c>
      <c r="AP535">
        <v>-4.061741427965E-3</v>
      </c>
      <c r="AQ535">
        <f>(Table2[[#This Row],[Sharpe Ratio]]-AVERAGE(Table2[Sharpe Ratio]))/_xlfn.STDEV.P(Table2[Sharpe Ratio])</f>
        <v>-0.79330847660289827</v>
      </c>
      <c r="AR5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0.24978467883544209</v>
      </c>
      <c r="AS535">
        <f>_xlfn.RANK.AVG(Table2[[#This Row],[1Y Return vs Nifty Z-Score]],Table2[1Y Return vs Nifty Z-Score])</f>
        <v>584</v>
      </c>
      <c r="AT535">
        <f>_xlfn.RANK.AVG(Table2[[#This Row],[6M Return vs Nifty Z-Score]],Table2[6M Return vs Nifty Z-Score])</f>
        <v>301</v>
      </c>
      <c r="AU535">
        <f>_xlfn.RANK.AVG(Table2[[#This Row],[Sharpe Ratio Z-Score]],Table2[Sharpe Ratio Z-Score])</f>
        <v>596</v>
      </c>
      <c r="AV535">
        <f>(Table2[[#This Row],[Rank 1Y]]+Table2[[#This Row],[Rank 6M]]+Table2[[#This Row],[Rank Sharpe]])/3</f>
        <v>493.66666666666669</v>
      </c>
    </row>
    <row r="536" spans="1:48" x14ac:dyDescent="0.3">
      <c r="A536" t="s">
        <v>75</v>
      </c>
      <c r="B536" t="s">
        <v>76</v>
      </c>
      <c r="C536" t="s">
        <v>10403</v>
      </c>
      <c r="D536" t="s">
        <v>77</v>
      </c>
      <c r="E536">
        <v>342969.33725285</v>
      </c>
      <c r="F536">
        <v>3043.95</v>
      </c>
      <c r="G536">
        <v>-9.2065626573816903</v>
      </c>
      <c r="H536">
        <f>(Table2[[#This Row],[1Y Return vs Nifty]]-AVERAGE(Table2[1Y Return vs Nifty]))/_xlfn.STDEV.P(Table2[1Y Return vs Nifty])</f>
        <v>-0.54848591071008346</v>
      </c>
      <c r="I536">
        <v>-7.6656611645158197</v>
      </c>
      <c r="J536">
        <f>(Table2[[#This Row],[1M Return vs Nifty]]-AVERAGE(Table2[1M Return vs Nifty]))/_xlfn.STDEV.P(Table2[1M Return vs Nifty])</f>
        <v>-0.4348093089912724</v>
      </c>
      <c r="K536">
        <v>-19.5107506019209</v>
      </c>
      <c r="L536">
        <f>(Table2[[#This Row],[6M Return vs Nifty]]-AVERAGE(Table2[6M Return vs Nifty]))/_xlfn.STDEV.P(Table2[6M Return vs Nifty])</f>
        <v>-0.98769216810406379</v>
      </c>
      <c r="M536">
        <v>-1.4037266955944601</v>
      </c>
      <c r="N536">
        <f>(Table2[[#This Row],[1W Return vs Nifty]]-AVERAGE(Table2[1W Return vs Nifty]))/_xlfn.STDEV.P(Table2[1W Return vs Nifty])</f>
        <v>0.2947433374115131</v>
      </c>
      <c r="O536">
        <v>3005.93</v>
      </c>
      <c r="P536">
        <v>3048.6785521465799</v>
      </c>
      <c r="Q536">
        <v>3000.0076348326202</v>
      </c>
      <c r="R536">
        <v>55.4597629858471</v>
      </c>
      <c r="S536" s="2">
        <f>(Table2[[#This Row],[Close Price]]-Table2[[#This Row],[20D EMA]])/Table2[[#This Row],[20D EMA]]</f>
        <v>1.2648331797480308E-2</v>
      </c>
      <c r="T536" s="2">
        <f>(Table2[[#This Row],[Close Price]]-Table2[[#This Row],[50D EMA]])/Table2[[#This Row],[50D EMA]]</f>
        <v>-1.5510169621689805E-3</v>
      </c>
      <c r="U536" s="2">
        <f>(Table2[[#This Row],[Close Price]]-Table2[[#This Row],[200D EMA]])/Table2[[#This Row],[200D EMA]]</f>
        <v>1.4647417778932196E-2</v>
      </c>
      <c r="V536">
        <v>0.64581083825531704</v>
      </c>
      <c r="W536">
        <v>3015.25</v>
      </c>
      <c r="X536">
        <v>3070</v>
      </c>
      <c r="Y536">
        <v>3015.25</v>
      </c>
      <c r="Z536">
        <v>3070</v>
      </c>
      <c r="AA536">
        <v>2890.35</v>
      </c>
      <c r="AB536">
        <v>3070</v>
      </c>
      <c r="AC536" s="2">
        <f>(Table2[[#This Row],[Close Price]]/Table2[[#This Row],[Day Low]])-1</f>
        <v>9.5182820661636747E-3</v>
      </c>
      <c r="AD536" s="2">
        <f>(Table2[[#This Row],[Day High]]/Table2[[#This Row],[Close Price]])-1</f>
        <v>8.5579592306050944E-3</v>
      </c>
      <c r="AE536" s="2">
        <f>(Table2[[#This Row],[Close Price]]/Table2[[#This Row],[Current Week Low]])-1</f>
        <v>9.5182820661636747E-3</v>
      </c>
      <c r="AF536" s="2">
        <f>(Table2[[#This Row],[Current Week High]]/Table2[[#This Row],[Close Price]])-1</f>
        <v>8.5579592306050944E-3</v>
      </c>
      <c r="AG536" s="2">
        <f>(Table2[[#This Row],[Close Price]]/Table2[[#This Row],[Current Month Low]])-1</f>
        <v>5.3142353002231468E-2</v>
      </c>
      <c r="AH536" s="2">
        <f>(Table2[[#This Row],[Current Month High]]/Table2[[#This Row],[Close Price]])-1</f>
        <v>8.5579592306050944E-3</v>
      </c>
      <c r="AI536">
        <v>22.9947929499499</v>
      </c>
      <c r="AJ536">
        <v>42.107843137254797</v>
      </c>
      <c r="AK536" t="str">
        <f>IF(AND(Table2[[#This Row],[20D EMA]]&gt;Table2[[#This Row],[50D EMA]],Table2[[#This Row],[50D EMA]]&gt;Table2[[#This Row],[200D EMA]]),"Uptrend","Downtrend/NoTrend")</f>
        <v>Downtrend/NoTrend</v>
      </c>
      <c r="AL536">
        <v>-0.11</v>
      </c>
      <c r="AM536" t="s">
        <v>10438</v>
      </c>
      <c r="AN536">
        <v>0.95</v>
      </c>
      <c r="AO536" t="s">
        <v>10439</v>
      </c>
      <c r="AP536">
        <v>7.4876244902271002E-2</v>
      </c>
      <c r="AQ536">
        <f>(Table2[[#This Row],[Sharpe Ratio]]-AVERAGE(Table2[Sharpe Ratio]))/_xlfn.STDEV.P(Table2[Sharpe Ratio])</f>
        <v>0.12046175783552891</v>
      </c>
      <c r="AR5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6">
        <f>_xlfn.RANK.AVG(Table2[[#This Row],[1Y Return vs Nifty Z-Score]],Table2[1Y Return vs Nifty Z-Score])</f>
        <v>499</v>
      </c>
      <c r="AT536">
        <f>_xlfn.RANK.AVG(Table2[[#This Row],[6M Return vs Nifty Z-Score]],Table2[6M Return vs Nifty Z-Score])</f>
        <v>661</v>
      </c>
      <c r="AU536">
        <f>_xlfn.RANK.AVG(Table2[[#This Row],[Sharpe Ratio Z-Score]],Table2[Sharpe Ratio Z-Score])</f>
        <v>322</v>
      </c>
      <c r="AV536">
        <f>(Table2[[#This Row],[Rank 1Y]]+Table2[[#This Row],[Rank 6M]]+Table2[[#This Row],[Rank Sharpe]])/3</f>
        <v>494</v>
      </c>
    </row>
    <row r="537" spans="1:48" x14ac:dyDescent="0.3">
      <c r="A537" t="s">
        <v>473</v>
      </c>
      <c r="B537" t="s">
        <v>474</v>
      </c>
      <c r="C537" t="s">
        <v>10401</v>
      </c>
      <c r="D537" t="s">
        <v>197</v>
      </c>
      <c r="E537">
        <v>46491.624660150002</v>
      </c>
      <c r="F537">
        <v>750.2</v>
      </c>
      <c r="G537">
        <v>-8.9914785630831703E-2</v>
      </c>
      <c r="H537">
        <f>(Table2[[#This Row],[1Y Return vs Nifty]]-AVERAGE(Table2[1Y Return vs Nifty]))/_xlfn.STDEV.P(Table2[1Y Return vs Nifty])</f>
        <v>-0.39946141678778502</v>
      </c>
      <c r="I537">
        <v>3.9925670639450099</v>
      </c>
      <c r="J537">
        <f>(Table2[[#This Row],[1M Return vs Nifty]]-AVERAGE(Table2[1M Return vs Nifty]))/_xlfn.STDEV.P(Table2[1M Return vs Nifty])</f>
        <v>0.69110722888259946</v>
      </c>
      <c r="K537">
        <v>-10.1558255849258</v>
      </c>
      <c r="L537">
        <f>(Table2[[#This Row],[6M Return vs Nifty]]-AVERAGE(Table2[6M Return vs Nifty]))/_xlfn.STDEV.P(Table2[6M Return vs Nifty])</f>
        <v>-0.70559646406465604</v>
      </c>
      <c r="M537">
        <v>0.206852157414746</v>
      </c>
      <c r="N537">
        <f>(Table2[[#This Row],[1W Return vs Nifty]]-AVERAGE(Table2[1W Return vs Nifty]))/_xlfn.STDEV.P(Table2[1W Return vs Nifty])</f>
        <v>0.60289895844716057</v>
      </c>
      <c r="O537">
        <v>721.46</v>
      </c>
      <c r="P537">
        <v>701.19351900058905</v>
      </c>
      <c r="Q537">
        <v>651.238858549322</v>
      </c>
      <c r="R537">
        <v>63.922745136747402</v>
      </c>
      <c r="S537" s="2">
        <f>(Table2[[#This Row],[Close Price]]-Table2[[#This Row],[20D EMA]])/Table2[[#This Row],[20D EMA]]</f>
        <v>3.9835888337537782E-2</v>
      </c>
      <c r="T537" s="2">
        <f>(Table2[[#This Row],[Close Price]]-Table2[[#This Row],[50D EMA]])/Table2[[#This Row],[50D EMA]]</f>
        <v>6.9890094063133845E-2</v>
      </c>
      <c r="U537" s="2">
        <f>(Table2[[#This Row],[Close Price]]-Table2[[#This Row],[200D EMA]])/Table2[[#This Row],[200D EMA]]</f>
        <v>0.15195828711929227</v>
      </c>
      <c r="V537">
        <v>1.1856226780953301</v>
      </c>
      <c r="W537">
        <v>743.75</v>
      </c>
      <c r="X537">
        <v>768.65</v>
      </c>
      <c r="Y537">
        <v>743.75</v>
      </c>
      <c r="Z537">
        <v>768.65</v>
      </c>
      <c r="AA537">
        <v>682.5</v>
      </c>
      <c r="AB537">
        <v>768.65</v>
      </c>
      <c r="AC537" s="2">
        <f>(Table2[[#This Row],[Close Price]]/Table2[[#This Row],[Day Low]])-1</f>
        <v>8.6722689075631187E-3</v>
      </c>
      <c r="AD537" s="2">
        <f>(Table2[[#This Row],[Day High]]/Table2[[#This Row],[Close Price]])-1</f>
        <v>2.4593441748866907E-2</v>
      </c>
      <c r="AE537" s="2">
        <f>(Table2[[#This Row],[Close Price]]/Table2[[#This Row],[Current Week Low]])-1</f>
        <v>8.6722689075631187E-3</v>
      </c>
      <c r="AF537" s="2">
        <f>(Table2[[#This Row],[Current Week High]]/Table2[[#This Row],[Close Price]])-1</f>
        <v>2.4593441748866907E-2</v>
      </c>
      <c r="AG537" s="2">
        <f>(Table2[[#This Row],[Close Price]]/Table2[[#This Row],[Current Month Low]])-1</f>
        <v>9.919413919413933E-2</v>
      </c>
      <c r="AH537" s="2">
        <f>(Table2[[#This Row],[Current Month High]]/Table2[[#This Row],[Close Price]])-1</f>
        <v>2.4593441748866907E-2</v>
      </c>
      <c r="AI537">
        <v>2.4593441748866902</v>
      </c>
      <c r="AJ537">
        <v>53.698012702315097</v>
      </c>
      <c r="AK537" t="str">
        <f>IF(AND(Table2[[#This Row],[20D EMA]]&gt;Table2[[#This Row],[50D EMA]],Table2[[#This Row],[50D EMA]]&gt;Table2[[#This Row],[200D EMA]]),"Uptrend","Downtrend/NoTrend")</f>
        <v>Uptrend</v>
      </c>
      <c r="AL537">
        <v>0.06</v>
      </c>
      <c r="AM537" t="s">
        <v>10439</v>
      </c>
      <c r="AN537">
        <v>2.23</v>
      </c>
      <c r="AO537" t="s">
        <v>10439</v>
      </c>
      <c r="AP537">
        <v>1.7465274972792998E-2</v>
      </c>
      <c r="AQ537">
        <f>(Table2[[#This Row],[Sharpe Ratio]]-AVERAGE(Table2[Sharpe Ratio]))/_xlfn.STDEV.P(Table2[Sharpe Ratio])</f>
        <v>-0.54411606952795466</v>
      </c>
      <c r="AR5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-0.35516776305063569</v>
      </c>
      <c r="AS537">
        <f>_xlfn.RANK.AVG(Table2[[#This Row],[1Y Return vs Nifty Z-Score]],Table2[1Y Return vs Nifty Z-Score])</f>
        <v>436</v>
      </c>
      <c r="AT537">
        <f>_xlfn.RANK.AVG(Table2[[#This Row],[6M Return vs Nifty Z-Score]],Table2[6M Return vs Nifty Z-Score])</f>
        <v>566</v>
      </c>
      <c r="AU537">
        <f>_xlfn.RANK.AVG(Table2[[#This Row],[Sharpe Ratio Z-Score]],Table2[Sharpe Ratio Z-Score])</f>
        <v>480</v>
      </c>
      <c r="AV537">
        <f>(Table2[[#This Row],[Rank 1Y]]+Table2[[#This Row],[Rank 6M]]+Table2[[#This Row],[Rank Sharpe]])/3</f>
        <v>494</v>
      </c>
    </row>
    <row r="538" spans="1:48" x14ac:dyDescent="0.3">
      <c r="A538" t="s">
        <v>527</v>
      </c>
      <c r="B538" t="s">
        <v>528</v>
      </c>
      <c r="C538" t="s">
        <v>10395</v>
      </c>
      <c r="D538" t="s">
        <v>43</v>
      </c>
      <c r="E538">
        <v>40002.253106609998</v>
      </c>
      <c r="F538">
        <v>1195.95</v>
      </c>
      <c r="G538">
        <v>-1.3373990619264799</v>
      </c>
      <c r="H538">
        <f>(Table2[[#This Row],[1Y Return vs Nifty]]-AVERAGE(Table2[1Y Return vs Nifty]))/_xlfn.STDEV.P(Table2[1Y Return vs Nifty])</f>
        <v>-0.41985331033969431</v>
      </c>
      <c r="I538">
        <v>5.0758998159931501</v>
      </c>
      <c r="J538">
        <f>(Table2[[#This Row],[1M Return vs Nifty]]-AVERAGE(Table2[1M Return vs Nifty]))/_xlfn.STDEV.P(Table2[1M Return vs Nifty])</f>
        <v>0.79573224030360623</v>
      </c>
      <c r="K538">
        <v>3.6896780611537001</v>
      </c>
      <c r="L538">
        <f>(Table2[[#This Row],[6M Return vs Nifty]]-AVERAGE(Table2[6M Return vs Nifty]))/_xlfn.STDEV.P(Table2[6M Return vs Nifty])</f>
        <v>-0.28808835023954321</v>
      </c>
      <c r="M538">
        <v>-0.51218143600988497</v>
      </c>
      <c r="N538">
        <f>(Table2[[#This Row],[1W Return vs Nifty]]-AVERAGE(Table2[1W Return vs Nifty]))/_xlfn.STDEV.P(Table2[1W Return vs Nifty])</f>
        <v>0.46532466761795271</v>
      </c>
      <c r="O538">
        <v>1129.5899999999999</v>
      </c>
      <c r="P538">
        <v>1089.91311759056</v>
      </c>
      <c r="Q538">
        <v>1003.50592400852</v>
      </c>
      <c r="R538">
        <v>67.893859340418402</v>
      </c>
      <c r="S538" s="2">
        <f>(Table2[[#This Row],[Close Price]]-Table2[[#This Row],[20D EMA]])/Table2[[#This Row],[20D EMA]]</f>
        <v>5.874697899237788E-2</v>
      </c>
      <c r="T538" s="2">
        <f>(Table2[[#This Row],[Close Price]]-Table2[[#This Row],[50D EMA]])/Table2[[#This Row],[50D EMA]]</f>
        <v>9.7289298291824214E-2</v>
      </c>
      <c r="U538" s="2">
        <f>(Table2[[#This Row],[Close Price]]-Table2[[#This Row],[200D EMA]])/Table2[[#This Row],[200D EMA]]</f>
        <v>0.19177173884809692</v>
      </c>
      <c r="V538">
        <v>0.57490768594624297</v>
      </c>
      <c r="W538">
        <v>1161</v>
      </c>
      <c r="X538">
        <v>1199.2</v>
      </c>
      <c r="Y538">
        <v>1161</v>
      </c>
      <c r="Z538">
        <v>1199.2</v>
      </c>
      <c r="AA538">
        <v>1076</v>
      </c>
      <c r="AB538">
        <v>1199.2</v>
      </c>
      <c r="AC538" s="2">
        <f>(Table2[[#This Row],[Close Price]]/Table2[[#This Row],[Day Low]])-1</f>
        <v>3.0103359173126565E-2</v>
      </c>
      <c r="AD538" s="2">
        <f>(Table2[[#This Row],[Day High]]/Table2[[#This Row],[Close Price]])-1</f>
        <v>2.7175049124126271E-3</v>
      </c>
      <c r="AE538" s="2">
        <f>(Table2[[#This Row],[Close Price]]/Table2[[#This Row],[Current Week Low]])-1</f>
        <v>3.0103359173126565E-2</v>
      </c>
      <c r="AF538" s="2">
        <f>(Table2[[#This Row],[Current Week High]]/Table2[[#This Row],[Close Price]])-1</f>
        <v>2.7175049124126271E-3</v>
      </c>
      <c r="AG538" s="2">
        <f>(Table2[[#This Row],[Close Price]]/Table2[[#This Row],[Current Month Low]])-1</f>
        <v>0.11147769516728623</v>
      </c>
      <c r="AH538" s="2">
        <f>(Table2[[#This Row],[Current Month High]]/Table2[[#This Row],[Close Price]])-1</f>
        <v>2.7175049124126271E-3</v>
      </c>
      <c r="AI538">
        <v>0.27175049124126199</v>
      </c>
      <c r="AJ538">
        <v>40</v>
      </c>
      <c r="AK538" t="str">
        <f>IF(AND(Table2[[#This Row],[20D EMA]]&gt;Table2[[#This Row],[50D EMA]],Table2[[#This Row],[50D EMA]]&gt;Table2[[#This Row],[200D EMA]]),"Uptrend","Downtrend/NoTrend")</f>
        <v>Uptrend</v>
      </c>
      <c r="AL538">
        <v>0.14000000000000001</v>
      </c>
      <c r="AM538" t="s">
        <v>10439</v>
      </c>
      <c r="AN538">
        <v>7.04</v>
      </c>
      <c r="AO538" t="s">
        <v>10439</v>
      </c>
      <c r="AP538">
        <v>-2.2274646447096001E-2</v>
      </c>
      <c r="AQ538">
        <f>(Table2[[#This Row],[Sharpe Ratio]]-AVERAGE(Table2[Sharpe Ratio]))/_xlfn.STDEV.P(Table2[Sharpe Ratio])</f>
        <v>-1.0041373976690229</v>
      </c>
      <c r="AR5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-0.45102215032670162</v>
      </c>
      <c r="AS538">
        <f>_xlfn.RANK.AVG(Table2[[#This Row],[1Y Return vs Nifty Z-Score]],Table2[1Y Return vs Nifty Z-Score])</f>
        <v>444</v>
      </c>
      <c r="AT538">
        <f>_xlfn.RANK.AVG(Table2[[#This Row],[6M Return vs Nifty Z-Score]],Table2[6M Return vs Nifty Z-Score])</f>
        <v>407</v>
      </c>
      <c r="AU538">
        <f>_xlfn.RANK.AVG(Table2[[#This Row],[Sharpe Ratio Z-Score]],Table2[Sharpe Ratio Z-Score])</f>
        <v>631</v>
      </c>
      <c r="AV538">
        <f>(Table2[[#This Row],[Rank 1Y]]+Table2[[#This Row],[Rank 6M]]+Table2[[#This Row],[Rank Sharpe]])/3</f>
        <v>494</v>
      </c>
    </row>
    <row r="539" spans="1:48" x14ac:dyDescent="0.3">
      <c r="A539" t="s">
        <v>561</v>
      </c>
      <c r="B539" t="s">
        <v>562</v>
      </c>
      <c r="C539" t="s">
        <v>10393</v>
      </c>
      <c r="D539" t="s">
        <v>192</v>
      </c>
      <c r="E539">
        <v>37723.043111999999</v>
      </c>
      <c r="F539">
        <v>546.95000000000005</v>
      </c>
      <c r="G539">
        <v>-11.647054046334199</v>
      </c>
      <c r="H539">
        <f>(Table2[[#This Row],[1Y Return vs Nifty]]-AVERAGE(Table2[1Y Return vs Nifty]))/_xlfn.STDEV.P(Table2[1Y Return vs Nifty])</f>
        <v>-0.58837919158224772</v>
      </c>
      <c r="I539">
        <v>-5.1773024164313197</v>
      </c>
      <c r="J539">
        <f>(Table2[[#This Row],[1M Return vs Nifty]]-AVERAGE(Table2[1M Return vs Nifty]))/_xlfn.STDEV.P(Table2[1M Return vs Nifty])</f>
        <v>-0.19449112240852845</v>
      </c>
      <c r="K539">
        <v>13.2888084428534</v>
      </c>
      <c r="L539">
        <f>(Table2[[#This Row],[6M Return vs Nifty]]-AVERAGE(Table2[6M Return vs Nifty]))/_xlfn.STDEV.P(Table2[6M Return vs Nifty])</f>
        <v>1.3713128012882972E-3</v>
      </c>
      <c r="M539">
        <v>1.8471290022479201</v>
      </c>
      <c r="N539">
        <f>(Table2[[#This Row],[1W Return vs Nifty]]-AVERAGE(Table2[1W Return vs Nifty]))/_xlfn.STDEV.P(Table2[1W Return vs Nifty])</f>
        <v>0.91673676207009791</v>
      </c>
      <c r="O539">
        <v>538.80999999999995</v>
      </c>
      <c r="P539">
        <v>531.57841333889405</v>
      </c>
      <c r="Q539">
        <v>485.97871043838501</v>
      </c>
      <c r="R539">
        <v>51.096598589058097</v>
      </c>
      <c r="S539" s="2">
        <f>(Table2[[#This Row],[Close Price]]-Table2[[#This Row],[20D EMA]])/Table2[[#This Row],[20D EMA]]</f>
        <v>1.510736623299512E-2</v>
      </c>
      <c r="T539" s="2">
        <f>(Table2[[#This Row],[Close Price]]-Table2[[#This Row],[50D EMA]])/Table2[[#This Row],[50D EMA]]</f>
        <v>2.8916875244341868E-2</v>
      </c>
      <c r="U539" s="2">
        <f>(Table2[[#This Row],[Close Price]]-Table2[[#This Row],[200D EMA]])/Table2[[#This Row],[200D EMA]]</f>
        <v>0.12546082421309135</v>
      </c>
      <c r="V539">
        <v>1.2890259231144501</v>
      </c>
      <c r="W539">
        <v>534</v>
      </c>
      <c r="X539">
        <v>548.15</v>
      </c>
      <c r="Y539">
        <v>534</v>
      </c>
      <c r="Z539">
        <v>548.15</v>
      </c>
      <c r="AA539">
        <v>516.04999999999995</v>
      </c>
      <c r="AB539">
        <v>570.35</v>
      </c>
      <c r="AC539" s="2">
        <f>(Table2[[#This Row],[Close Price]]/Table2[[#This Row],[Day Low]])-1</f>
        <v>2.4250936329588191E-2</v>
      </c>
      <c r="AD539" s="2">
        <f>(Table2[[#This Row],[Day High]]/Table2[[#This Row],[Close Price]])-1</f>
        <v>2.1939848249381555E-3</v>
      </c>
      <c r="AE539" s="2">
        <f>(Table2[[#This Row],[Close Price]]/Table2[[#This Row],[Current Week Low]])-1</f>
        <v>2.4250936329588191E-2</v>
      </c>
      <c r="AF539" s="2">
        <f>(Table2[[#This Row],[Current Week High]]/Table2[[#This Row],[Close Price]])-1</f>
        <v>2.1939848249381555E-3</v>
      </c>
      <c r="AG539" s="2">
        <f>(Table2[[#This Row],[Close Price]]/Table2[[#This Row],[Current Month Low]])-1</f>
        <v>5.9877918806317432E-2</v>
      </c>
      <c r="AH539" s="2">
        <f>(Table2[[#This Row],[Current Month High]]/Table2[[#This Row],[Close Price]])-1</f>
        <v>4.2782704086296697E-2</v>
      </c>
      <c r="AI539">
        <v>4.2782704086296697</v>
      </c>
      <c r="AJ539">
        <v>45.581581048708998</v>
      </c>
      <c r="AK539" t="str">
        <f>IF(AND(Table2[[#This Row],[20D EMA]]&gt;Table2[[#This Row],[50D EMA]],Table2[[#This Row],[50D EMA]]&gt;Table2[[#This Row],[200D EMA]]),"Uptrend","Downtrend/NoTrend")</f>
        <v>Uptrend</v>
      </c>
      <c r="AL539">
        <v>0.02</v>
      </c>
      <c r="AM539" t="s">
        <v>10439</v>
      </c>
      <c r="AN539">
        <v>-1.63</v>
      </c>
      <c r="AO539" t="s">
        <v>10438</v>
      </c>
      <c r="AP539">
        <v>-3.2360035271214997E-2</v>
      </c>
      <c r="AQ539">
        <f>(Table2[[#This Row],[Sharpe Ratio]]-AVERAGE(Table2[Sharpe Ratio]))/_xlfn.STDEV.P(Table2[Sharpe Ratio])</f>
        <v>-1.120883827856183</v>
      </c>
      <c r="AR5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-0.98564606697557311</v>
      </c>
      <c r="AS539">
        <f>_xlfn.RANK.AVG(Table2[[#This Row],[1Y Return vs Nifty Z-Score]],Table2[1Y Return vs Nifty Z-Score])</f>
        <v>521</v>
      </c>
      <c r="AT539">
        <f>_xlfn.RANK.AVG(Table2[[#This Row],[6M Return vs Nifty Z-Score]],Table2[6M Return vs Nifty Z-Score])</f>
        <v>316</v>
      </c>
      <c r="AU539">
        <f>_xlfn.RANK.AVG(Table2[[#This Row],[Sharpe Ratio Z-Score]],Table2[Sharpe Ratio Z-Score])</f>
        <v>645</v>
      </c>
      <c r="AV539">
        <f>(Table2[[#This Row],[Rank 1Y]]+Table2[[#This Row],[Rank 6M]]+Table2[[#This Row],[Rank Sharpe]])/3</f>
        <v>494</v>
      </c>
    </row>
    <row r="540" spans="1:48" x14ac:dyDescent="0.3">
      <c r="A540" t="s">
        <v>886</v>
      </c>
      <c r="B540" t="s">
        <v>887</v>
      </c>
      <c r="C540" t="s">
        <v>10395</v>
      </c>
      <c r="D540" t="s">
        <v>569</v>
      </c>
      <c r="E540">
        <v>18040.974693</v>
      </c>
      <c r="F540">
        <v>371.2</v>
      </c>
      <c r="G540">
        <v>-0.56058566726063896</v>
      </c>
      <c r="H540">
        <f>(Table2[[#This Row],[1Y Return vs Nifty]]-AVERAGE(Table2[1Y Return vs Nifty]))/_xlfn.STDEV.P(Table2[1Y Return vs Nifty])</f>
        <v>-0.40715519754202328</v>
      </c>
      <c r="I540">
        <v>9.3580274331067201</v>
      </c>
      <c r="J540">
        <f>(Table2[[#This Row],[1M Return vs Nifty]]-AVERAGE(Table2[1M Return vs Nifty]))/_xlfn.STDEV.P(Table2[1M Return vs Nifty])</f>
        <v>1.2092872168329287</v>
      </c>
      <c r="K540">
        <v>1.9491970660867699</v>
      </c>
      <c r="L540">
        <f>(Table2[[#This Row],[6M Return vs Nifty]]-AVERAGE(Table2[6M Return vs Nifty]))/_xlfn.STDEV.P(Table2[6M Return vs Nifty])</f>
        <v>-0.34057217141166884</v>
      </c>
      <c r="M540">
        <v>4.3610525338705699</v>
      </c>
      <c r="N540">
        <f>(Table2[[#This Row],[1W Return vs Nifty]]-AVERAGE(Table2[1W Return vs Nifty]))/_xlfn.STDEV.P(Table2[1W Return vs Nifty])</f>
        <v>1.3977313223028329</v>
      </c>
      <c r="O540">
        <v>333.98</v>
      </c>
      <c r="P540">
        <v>325.97468826862001</v>
      </c>
      <c r="Q540">
        <v>319.98557852899802</v>
      </c>
      <c r="R540">
        <v>83.794064706642303</v>
      </c>
      <c r="S540" s="2">
        <f>(Table2[[#This Row],[Close Price]]-Table2[[#This Row],[20D EMA]])/Table2[[#This Row],[20D EMA]]</f>
        <v>0.11144379902988194</v>
      </c>
      <c r="T540" s="2">
        <f>(Table2[[#This Row],[Close Price]]-Table2[[#This Row],[50D EMA]])/Table2[[#This Row],[50D EMA]]</f>
        <v>0.13873872223512021</v>
      </c>
      <c r="U540" s="2">
        <f>(Table2[[#This Row],[Close Price]]-Table2[[#This Row],[200D EMA]])/Table2[[#This Row],[200D EMA]]</f>
        <v>0.16005228018849846</v>
      </c>
      <c r="V540">
        <v>1.77413815491245</v>
      </c>
      <c r="W540">
        <v>359.2</v>
      </c>
      <c r="X540">
        <v>375</v>
      </c>
      <c r="Y540">
        <v>359.2</v>
      </c>
      <c r="Z540">
        <v>375</v>
      </c>
      <c r="AA540">
        <v>312.05</v>
      </c>
      <c r="AB540">
        <v>375</v>
      </c>
      <c r="AC540" s="2">
        <f>(Table2[[#This Row],[Close Price]]/Table2[[#This Row],[Day Low]])-1</f>
        <v>3.3407572383073569E-2</v>
      </c>
      <c r="AD540" s="2">
        <f>(Table2[[#This Row],[Day High]]/Table2[[#This Row],[Close Price]])-1</f>
        <v>1.0237068965517349E-2</v>
      </c>
      <c r="AE540" s="2">
        <f>(Table2[[#This Row],[Close Price]]/Table2[[#This Row],[Current Week Low]])-1</f>
        <v>3.3407572383073569E-2</v>
      </c>
      <c r="AF540" s="2">
        <f>(Table2[[#This Row],[Current Week High]]/Table2[[#This Row],[Close Price]])-1</f>
        <v>1.0237068965517349E-2</v>
      </c>
      <c r="AG540" s="2">
        <f>(Table2[[#This Row],[Close Price]]/Table2[[#This Row],[Current Month Low]])-1</f>
        <v>0.18955295625700996</v>
      </c>
      <c r="AH540" s="2">
        <f>(Table2[[#This Row],[Current Month High]]/Table2[[#This Row],[Close Price]])-1</f>
        <v>1.0237068965517349E-2</v>
      </c>
      <c r="AI540">
        <v>5.6034482758620703</v>
      </c>
      <c r="AJ540">
        <v>33.7416681678976</v>
      </c>
      <c r="AK540" t="str">
        <f>IF(AND(Table2[[#This Row],[20D EMA]]&gt;Table2[[#This Row],[50D EMA]],Table2[[#This Row],[50D EMA]]&gt;Table2[[#This Row],[200D EMA]]),"Uptrend","Downtrend/NoTrend")</f>
        <v>Uptrend</v>
      </c>
      <c r="AL540">
        <v>0.03</v>
      </c>
      <c r="AM540" t="s">
        <v>10439</v>
      </c>
      <c r="AN540">
        <v>13.24</v>
      </c>
      <c r="AO540" t="s">
        <v>10439</v>
      </c>
      <c r="AP540">
        <v>-1.7239556378503999E-2</v>
      </c>
      <c r="AQ540">
        <f>(Table2[[#This Row],[Sharpe Ratio]]-AVERAGE(Table2[Sharpe Ratio]))/_xlfn.STDEV.P(Table2[Sharpe Ratio])</f>
        <v>-0.94585220892417632</v>
      </c>
      <c r="AR5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0.91343896125789314</v>
      </c>
      <c r="AS540">
        <f>_xlfn.RANK.AVG(Table2[[#This Row],[1Y Return vs Nifty Z-Score]],Table2[1Y Return vs Nifty Z-Score])</f>
        <v>440</v>
      </c>
      <c r="AT540">
        <f>_xlfn.RANK.AVG(Table2[[#This Row],[6M Return vs Nifty Z-Score]],Table2[6M Return vs Nifty Z-Score])</f>
        <v>427</v>
      </c>
      <c r="AU540">
        <f>_xlfn.RANK.AVG(Table2[[#This Row],[Sharpe Ratio Z-Score]],Table2[Sharpe Ratio Z-Score])</f>
        <v>620</v>
      </c>
      <c r="AV540">
        <f>(Table2[[#This Row],[Rank 1Y]]+Table2[[#This Row],[Rank 6M]]+Table2[[#This Row],[Rank Sharpe]])/3</f>
        <v>495.66666666666669</v>
      </c>
    </row>
    <row r="541" spans="1:48" x14ac:dyDescent="0.3">
      <c r="A541" t="s">
        <v>1758</v>
      </c>
      <c r="B541" t="s">
        <v>1759</v>
      </c>
      <c r="C541" t="s">
        <v>10404</v>
      </c>
      <c r="D541" t="s">
        <v>828</v>
      </c>
      <c r="E541">
        <v>4695.4029545499998</v>
      </c>
      <c r="F541">
        <v>389.7</v>
      </c>
      <c r="G541">
        <v>-28.747398854073801</v>
      </c>
      <c r="H541">
        <f>(Table2[[#This Row],[1Y Return vs Nifty]]-AVERAGE(Table2[1Y Return vs Nifty]))/_xlfn.STDEV.P(Table2[1Y Return vs Nifty])</f>
        <v>-0.86790849519467106</v>
      </c>
      <c r="I541">
        <v>-4.1941561930642797</v>
      </c>
      <c r="J541">
        <f>(Table2[[#This Row],[1M Return vs Nifty]]-AVERAGE(Table2[1M Return vs Nifty]))/_xlfn.STDEV.P(Table2[1M Return vs Nifty])</f>
        <v>-9.954182390922009E-2</v>
      </c>
      <c r="K541">
        <v>8.3617120261111708</v>
      </c>
      <c r="L541">
        <f>(Table2[[#This Row],[6M Return vs Nifty]]-AVERAGE(Table2[6M Return vs Nifty]))/_xlfn.STDEV.P(Table2[6M Return vs Nifty])</f>
        <v>-0.14720419475498683</v>
      </c>
      <c r="M541">
        <v>-3.4766120407506498</v>
      </c>
      <c r="N541">
        <f>(Table2[[#This Row],[1W Return vs Nifty]]-AVERAGE(Table2[1W Return vs Nifty]))/_xlfn.STDEV.P(Table2[1W Return vs Nifty])</f>
        <v>-0.10186640925119608</v>
      </c>
      <c r="O541">
        <v>388.77</v>
      </c>
      <c r="P541">
        <v>370.18752523792898</v>
      </c>
      <c r="Q541">
        <v>349.07113383740801</v>
      </c>
      <c r="R541">
        <v>42.577289680983498</v>
      </c>
      <c r="S541" s="2">
        <f>(Table2[[#This Row],[Close Price]]-Table2[[#This Row],[20D EMA]])/Table2[[#This Row],[20D EMA]]</f>
        <v>2.3921598888803327E-3</v>
      </c>
      <c r="T541" s="2">
        <f>(Table2[[#This Row],[Close Price]]-Table2[[#This Row],[50D EMA]])/Table2[[#This Row],[50D EMA]]</f>
        <v>5.270970368201857E-2</v>
      </c>
      <c r="U541" s="2">
        <f>(Table2[[#This Row],[Close Price]]-Table2[[#This Row],[200D EMA]])/Table2[[#This Row],[200D EMA]]</f>
        <v>0.11639136618359362</v>
      </c>
      <c r="V541">
        <v>0.79969265465669703</v>
      </c>
      <c r="W541">
        <v>389.7</v>
      </c>
      <c r="X541">
        <v>382.55</v>
      </c>
      <c r="Y541">
        <v>396.5</v>
      </c>
      <c r="Z541">
        <v>382.55</v>
      </c>
      <c r="AA541">
        <v>396.5</v>
      </c>
      <c r="AB541">
        <v>380.45</v>
      </c>
      <c r="AC541" s="2">
        <f>(Table2[[#This Row],[Close Price]]/Table2[[#This Row],[Day Low]])-1</f>
        <v>0</v>
      </c>
      <c r="AD541" s="2">
        <f>(Table2[[#This Row],[Day High]]/Table2[[#This Row],[Close Price]])-1</f>
        <v>-1.8347446753913199E-2</v>
      </c>
      <c r="AE541" s="2">
        <f>(Table2[[#This Row],[Close Price]]/Table2[[#This Row],[Current Week Low]])-1</f>
        <v>-1.7150063051702413E-2</v>
      </c>
      <c r="AF541" s="2">
        <f>(Table2[[#This Row],[Current Week High]]/Table2[[#This Row],[Close Price]])-1</f>
        <v>-1.8347446753913199E-2</v>
      </c>
      <c r="AG541" s="2">
        <f>(Table2[[#This Row],[Close Price]]/Table2[[#This Row],[Current Month Low]])-1</f>
        <v>-1.7150063051702413E-2</v>
      </c>
      <c r="AH541" s="2">
        <f>(Table2[[#This Row],[Current Month High]]/Table2[[#This Row],[Close Price]])-1</f>
        <v>-2.3736207338978743E-2</v>
      </c>
      <c r="AI541">
        <v>15.4477803438542</v>
      </c>
      <c r="AJ541">
        <v>45.437581638365302</v>
      </c>
      <c r="AK541" t="str">
        <f>IF(AND(Table2[[#This Row],[20D EMA]]&gt;Table2[[#This Row],[50D EMA]],Table2[[#This Row],[50D EMA]]&gt;Table2[[#This Row],[200D EMA]]),"Uptrend","Downtrend/NoTrend")</f>
        <v>Uptrend</v>
      </c>
      <c r="AL541">
        <v>0.12</v>
      </c>
      <c r="AM541" t="s">
        <v>10439</v>
      </c>
      <c r="AN541">
        <v>-2.48</v>
      </c>
      <c r="AO541" t="s">
        <v>10438</v>
      </c>
      <c r="AP541">
        <v>5.6635771441230004E-3</v>
      </c>
      <c r="AQ541">
        <f>(Table2[[#This Row],[Sharpe Ratio]]-AVERAGE(Table2[Sharpe Ratio]))/_xlfn.STDEV.P(Table2[Sharpe Ratio])</f>
        <v>-0.68073014714782676</v>
      </c>
      <c r="AR5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-1.8972510702579009</v>
      </c>
      <c r="AS541">
        <f>_xlfn.RANK.AVG(Table2[[#This Row],[1Y Return vs Nifty Z-Score]],Table2[1Y Return vs Nifty Z-Score])</f>
        <v>622</v>
      </c>
      <c r="AT541">
        <f>_xlfn.RANK.AVG(Table2[[#This Row],[6M Return vs Nifty Z-Score]],Table2[6M Return vs Nifty Z-Score])</f>
        <v>358</v>
      </c>
      <c r="AU541">
        <f>_xlfn.RANK.AVG(Table2[[#This Row],[Sharpe Ratio Z-Score]],Table2[Sharpe Ratio Z-Score])</f>
        <v>511</v>
      </c>
      <c r="AV541">
        <f>(Table2[[#This Row],[Rank 1Y]]+Table2[[#This Row],[Rank 6M]]+Table2[[#This Row],[Rank Sharpe]])/3</f>
        <v>497</v>
      </c>
    </row>
    <row r="542" spans="1:48" x14ac:dyDescent="0.3">
      <c r="A542" t="s">
        <v>2076</v>
      </c>
      <c r="B542" t="s">
        <v>2077</v>
      </c>
      <c r="C542" t="s">
        <v>10397</v>
      </c>
      <c r="D542" t="s">
        <v>390</v>
      </c>
      <c r="E542">
        <v>3127.5294653599999</v>
      </c>
      <c r="F542">
        <v>2193.1</v>
      </c>
      <c r="G542">
        <v>-19.749613693497899</v>
      </c>
      <c r="H542">
        <f>(Table2[[#This Row],[1Y Return vs Nifty]]-AVERAGE(Table2[1Y Return vs Nifty]))/_xlfn.STDEV.P(Table2[1Y Return vs Nifty])</f>
        <v>-0.72082698027389436</v>
      </c>
      <c r="I542">
        <v>-7.6936389245805197</v>
      </c>
      <c r="J542">
        <f>(Table2[[#This Row],[1M Return vs Nifty]]-AVERAGE(Table2[1M Return vs Nifty]))/_xlfn.STDEV.P(Table2[1M Return vs Nifty])</f>
        <v>-0.43751131671767901</v>
      </c>
      <c r="K542">
        <v>21.7454906311151</v>
      </c>
      <c r="L542">
        <f>(Table2[[#This Row],[6M Return vs Nifty]]-AVERAGE(Table2[6M Return vs Nifty]))/_xlfn.STDEV.P(Table2[6M Return vs Nifty])</f>
        <v>0.25638070212309416</v>
      </c>
      <c r="M542">
        <v>-5.1170940388847299</v>
      </c>
      <c r="N542">
        <f>(Table2[[#This Row],[1W Return vs Nifty]]-AVERAGE(Table2[1W Return vs Nifty]))/_xlfn.STDEV.P(Table2[1W Return vs Nifty])</f>
        <v>-0.41574346530982154</v>
      </c>
      <c r="O542">
        <v>2231.38</v>
      </c>
      <c r="P542">
        <v>2193.4187745808199</v>
      </c>
      <c r="Q542">
        <v>1988.0788272906</v>
      </c>
      <c r="R542">
        <v>34.354045191506998</v>
      </c>
      <c r="S542" s="2">
        <f>(Table2[[#This Row],[Close Price]]-Table2[[#This Row],[20D EMA]])/Table2[[#This Row],[20D EMA]]</f>
        <v>-1.7155302996352123E-2</v>
      </c>
      <c r="T542" s="2">
        <f>(Table2[[#This Row],[Close Price]]-Table2[[#This Row],[50D EMA]])/Table2[[#This Row],[50D EMA]]</f>
        <v>-1.4533229336514232E-4</v>
      </c>
      <c r="U542" s="2">
        <f>(Table2[[#This Row],[Close Price]]-Table2[[#This Row],[200D EMA]])/Table2[[#This Row],[200D EMA]]</f>
        <v>0.10312527345246544</v>
      </c>
      <c r="V542">
        <v>0.413047459900934</v>
      </c>
      <c r="W542">
        <v>2215.0500000000002</v>
      </c>
      <c r="X542">
        <v>2186</v>
      </c>
      <c r="Y542">
        <v>2238</v>
      </c>
      <c r="Z542">
        <v>2186</v>
      </c>
      <c r="AA542">
        <v>2238</v>
      </c>
      <c r="AB542">
        <v>2150</v>
      </c>
      <c r="AC542" s="2">
        <f>(Table2[[#This Row],[Close Price]]/Table2[[#This Row],[Day Low]])-1</f>
        <v>-9.9094828559176396E-3</v>
      </c>
      <c r="AD542" s="2">
        <f>(Table2[[#This Row],[Day High]]/Table2[[#This Row],[Close Price]])-1</f>
        <v>-3.2374264739409853E-3</v>
      </c>
      <c r="AE542" s="2">
        <f>(Table2[[#This Row],[Close Price]]/Table2[[#This Row],[Current Week Low]])-1</f>
        <v>-2.0062555853440633E-2</v>
      </c>
      <c r="AF542" s="2">
        <f>(Table2[[#This Row],[Current Week High]]/Table2[[#This Row],[Close Price]])-1</f>
        <v>-3.2374264739409853E-3</v>
      </c>
      <c r="AG542" s="2">
        <f>(Table2[[#This Row],[Close Price]]/Table2[[#This Row],[Current Month Low]])-1</f>
        <v>-2.0062555853440633E-2</v>
      </c>
      <c r="AH542" s="2">
        <f>(Table2[[#This Row],[Current Month High]]/Table2[[#This Row],[Close Price]])-1</f>
        <v>-1.9652546623500911E-2</v>
      </c>
      <c r="AI542">
        <v>16.727463407961299</v>
      </c>
      <c r="AJ542">
        <v>43.246244284781099</v>
      </c>
      <c r="AK542" t="str">
        <f>IF(AND(Table2[[#This Row],[20D EMA]]&gt;Table2[[#This Row],[50D EMA]],Table2[[#This Row],[50D EMA]]&gt;Table2[[#This Row],[200D EMA]]),"Uptrend","Downtrend/NoTrend")</f>
        <v>Uptrend</v>
      </c>
      <c r="AL542">
        <v>-0.04</v>
      </c>
      <c r="AM542" t="s">
        <v>10438</v>
      </c>
      <c r="AN542">
        <v>-12.87</v>
      </c>
      <c r="AO542" t="s">
        <v>10438</v>
      </c>
      <c r="AP542">
        <v>-6.1000081761409003E-2</v>
      </c>
      <c r="AQ542">
        <f>(Table2[[#This Row],[Sharpe Ratio]]-AVERAGE(Table2[Sharpe Ratio]))/_xlfn.STDEV.P(Table2[Sharpe Ratio])</f>
        <v>-1.4524152389335878</v>
      </c>
      <c r="AR5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-2.7701162991118888</v>
      </c>
      <c r="AS542">
        <f>_xlfn.RANK.AVG(Table2[[#This Row],[1Y Return vs Nifty Z-Score]],Table2[1Y Return vs Nifty Z-Score])</f>
        <v>574</v>
      </c>
      <c r="AT542">
        <f>_xlfn.RANK.AVG(Table2[[#This Row],[6M Return vs Nifty Z-Score]],Table2[6M Return vs Nifty Z-Score])</f>
        <v>237</v>
      </c>
      <c r="AU542">
        <f>_xlfn.RANK.AVG(Table2[[#This Row],[Sharpe Ratio Z-Score]],Table2[Sharpe Ratio Z-Score])</f>
        <v>681</v>
      </c>
      <c r="AV542">
        <f>(Table2[[#This Row],[Rank 1Y]]+Table2[[#This Row],[Rank 6M]]+Table2[[#This Row],[Rank Sharpe]])/3</f>
        <v>497.33333333333331</v>
      </c>
    </row>
    <row r="543" spans="1:48" x14ac:dyDescent="0.3">
      <c r="A543" t="s">
        <v>159</v>
      </c>
      <c r="B543" t="s">
        <v>160</v>
      </c>
      <c r="C543" t="s">
        <v>10408</v>
      </c>
      <c r="D543" t="s">
        <v>161</v>
      </c>
      <c r="E543">
        <v>167186.34522855</v>
      </c>
      <c r="F543">
        <v>3295.35</v>
      </c>
      <c r="G543">
        <v>0.26199323709818501</v>
      </c>
      <c r="H543">
        <f>(Table2[[#This Row],[1Y Return vs Nifty]]-AVERAGE(Table2[1Y Return vs Nifty]))/_xlfn.STDEV.P(Table2[1Y Return vs Nifty])</f>
        <v>-0.39370898280852717</v>
      </c>
      <c r="I543">
        <v>0.42320789971739697</v>
      </c>
      <c r="J543">
        <f>(Table2[[#This Row],[1M Return vs Nifty]]-AVERAGE(Table2[1M Return vs Nifty]))/_xlfn.STDEV.P(Table2[1M Return vs Nifty])</f>
        <v>0.34638928084958948</v>
      </c>
      <c r="K543">
        <v>-7.6020827592966</v>
      </c>
      <c r="L543">
        <f>(Table2[[#This Row],[6M Return vs Nifty]]-AVERAGE(Table2[6M Return vs Nifty]))/_xlfn.STDEV.P(Table2[6M Return vs Nifty])</f>
        <v>-0.62858891146292961</v>
      </c>
      <c r="M543">
        <v>-3.1770927655241898</v>
      </c>
      <c r="N543">
        <f>(Table2[[#This Row],[1W Return vs Nifty]]-AVERAGE(Table2[1W Return vs Nifty]))/_xlfn.STDEV.P(Table2[1W Return vs Nifty])</f>
        <v>-4.4558722578726673E-2</v>
      </c>
      <c r="O543">
        <v>3224.57</v>
      </c>
      <c r="P543">
        <v>3167.8452109612799</v>
      </c>
      <c r="Q543">
        <v>2963.71548520841</v>
      </c>
      <c r="R543">
        <v>60.784081128965603</v>
      </c>
      <c r="S543" s="2">
        <f>(Table2[[#This Row],[Close Price]]-Table2[[#This Row],[20D EMA]])/Table2[[#This Row],[20D EMA]]</f>
        <v>2.1950213516840924E-2</v>
      </c>
      <c r="T543" s="2">
        <f>(Table2[[#This Row],[Close Price]]-Table2[[#This Row],[50D EMA]])/Table2[[#This Row],[50D EMA]]</f>
        <v>4.0249690419699759E-2</v>
      </c>
      <c r="U543" s="2">
        <f>(Table2[[#This Row],[Close Price]]-Table2[[#This Row],[200D EMA]])/Table2[[#This Row],[200D EMA]]</f>
        <v>0.11189822924863829</v>
      </c>
      <c r="V543">
        <v>1.1104048195348799</v>
      </c>
      <c r="W543">
        <v>3277.7</v>
      </c>
      <c r="X543">
        <v>3304.8</v>
      </c>
      <c r="Y543">
        <v>3277.7</v>
      </c>
      <c r="Z543">
        <v>3304.8</v>
      </c>
      <c r="AA543">
        <v>3135.6</v>
      </c>
      <c r="AB543">
        <v>3331</v>
      </c>
      <c r="AC543" s="2">
        <f>(Table2[[#This Row],[Close Price]]/Table2[[#This Row],[Day Low]])-1</f>
        <v>5.3848735393722258E-3</v>
      </c>
      <c r="AD543" s="2">
        <f>(Table2[[#This Row],[Day High]]/Table2[[#This Row],[Close Price]])-1</f>
        <v>2.8676771814830637E-3</v>
      </c>
      <c r="AE543" s="2">
        <f>(Table2[[#This Row],[Close Price]]/Table2[[#This Row],[Current Week Low]])-1</f>
        <v>5.3848735393722258E-3</v>
      </c>
      <c r="AF543" s="2">
        <f>(Table2[[#This Row],[Current Week High]]/Table2[[#This Row],[Close Price]])-1</f>
        <v>2.8676771814830637E-3</v>
      </c>
      <c r="AG543" s="2">
        <f>(Table2[[#This Row],[Close Price]]/Table2[[#This Row],[Current Month Low]])-1</f>
        <v>5.0947187141217043E-2</v>
      </c>
      <c r="AH543" s="2">
        <f>(Table2[[#This Row],[Current Month High]]/Table2[[#This Row],[Close Price]])-1</f>
        <v>1.0818274234906777E-2</v>
      </c>
      <c r="AI543">
        <v>1.08182742349067</v>
      </c>
      <c r="AJ543">
        <v>43.741685023227397</v>
      </c>
      <c r="AK543" t="str">
        <f>IF(AND(Table2[[#This Row],[20D EMA]]&gt;Table2[[#This Row],[50D EMA]],Table2[[#This Row],[50D EMA]]&gt;Table2[[#This Row],[200D EMA]]),"Uptrend","Downtrend/NoTrend")</f>
        <v>Uptrend</v>
      </c>
      <c r="AL543">
        <v>0.04</v>
      </c>
      <c r="AM543" t="s">
        <v>10439</v>
      </c>
      <c r="AN543">
        <v>2.68</v>
      </c>
      <c r="AO543" t="s">
        <v>10439</v>
      </c>
      <c r="AP543">
        <v>3.827749569364E-3</v>
      </c>
      <c r="AQ543">
        <f>(Table2[[#This Row],[Sharpe Ratio]]-AVERAGE(Table2[Sharpe Ratio]))/_xlfn.STDEV.P(Table2[Sharpe Ratio])</f>
        <v>-0.70198131748245063</v>
      </c>
      <c r="AR5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-1.4224486534830445</v>
      </c>
      <c r="AS543">
        <f>_xlfn.RANK.AVG(Table2[[#This Row],[1Y Return vs Nifty Z-Score]],Table2[1Y Return vs Nifty Z-Score])</f>
        <v>431</v>
      </c>
      <c r="AT543">
        <f>_xlfn.RANK.AVG(Table2[[#This Row],[6M Return vs Nifty Z-Score]],Table2[6M Return vs Nifty Z-Score])</f>
        <v>542</v>
      </c>
      <c r="AU543">
        <f>_xlfn.RANK.AVG(Table2[[#This Row],[Sharpe Ratio Z-Score]],Table2[Sharpe Ratio Z-Score])</f>
        <v>520</v>
      </c>
      <c r="AV543">
        <f>(Table2[[#This Row],[Rank 1Y]]+Table2[[#This Row],[Rank 6M]]+Table2[[#This Row],[Rank Sharpe]])/3</f>
        <v>497.66666666666669</v>
      </c>
    </row>
    <row r="544" spans="1:48" x14ac:dyDescent="0.3">
      <c r="A544" t="s">
        <v>1305</v>
      </c>
      <c r="B544" t="s">
        <v>1306</v>
      </c>
      <c r="C544" t="s">
        <v>10405</v>
      </c>
      <c r="D544" t="s">
        <v>429</v>
      </c>
      <c r="E544">
        <v>8938.1937668699993</v>
      </c>
      <c r="F544">
        <v>208.68</v>
      </c>
      <c r="G544">
        <v>-32.683691831706703</v>
      </c>
      <c r="H544">
        <f>(Table2[[#This Row],[1Y Return vs Nifty]]-AVERAGE(Table2[1Y Return vs Nifty]))/_xlfn.STDEV.P(Table2[1Y Return vs Nifty])</f>
        <v>-0.93225276703380955</v>
      </c>
      <c r="I544">
        <v>-0.63034466273103296</v>
      </c>
      <c r="J544">
        <f>(Table2[[#This Row],[1M Return vs Nifty]]-AVERAGE(Table2[1M Return vs Nifty]))/_xlfn.STDEV.P(Table2[1M Return vs Nifty])</f>
        <v>0.24464035036594847</v>
      </c>
      <c r="K544">
        <v>16.681498923576701</v>
      </c>
      <c r="L544">
        <f>(Table2[[#This Row],[6M Return vs Nifty]]-AVERAGE(Table2[6M Return vs Nifty]))/_xlfn.STDEV.P(Table2[6M Return vs Nifty])</f>
        <v>0.10367714721564639</v>
      </c>
      <c r="M544">
        <v>-4.9482239146003204</v>
      </c>
      <c r="N544">
        <f>(Table2[[#This Row],[1W Return vs Nifty]]-AVERAGE(Table2[1W Return vs Nifty]))/_xlfn.STDEV.P(Table2[1W Return vs Nifty])</f>
        <v>-0.38343317020939793</v>
      </c>
      <c r="O544">
        <v>201.79</v>
      </c>
      <c r="P544">
        <v>195.55424816609599</v>
      </c>
      <c r="Q544">
        <v>192.91583249000499</v>
      </c>
      <c r="R544">
        <v>51.0526315680507</v>
      </c>
      <c r="S544" s="2">
        <f>(Table2[[#This Row],[Close Price]]-Table2[[#This Row],[20D EMA]])/Table2[[#This Row],[20D EMA]]</f>
        <v>3.4144407552406039E-2</v>
      </c>
      <c r="T544" s="2">
        <f>(Table2[[#This Row],[Close Price]]-Table2[[#This Row],[50D EMA]])/Table2[[#This Row],[50D EMA]]</f>
        <v>6.7120770614788841E-2</v>
      </c>
      <c r="U544" s="2">
        <f>(Table2[[#This Row],[Close Price]]-Table2[[#This Row],[200D EMA]])/Table2[[#This Row],[200D EMA]]</f>
        <v>8.1715260518142097E-2</v>
      </c>
      <c r="V544">
        <v>1.2644794564214299</v>
      </c>
      <c r="W544">
        <v>203.01</v>
      </c>
      <c r="X544">
        <v>209.8</v>
      </c>
      <c r="Y544">
        <v>203.01</v>
      </c>
      <c r="Z544">
        <v>209.8</v>
      </c>
      <c r="AA544">
        <v>191.75</v>
      </c>
      <c r="AB544">
        <v>217.58</v>
      </c>
      <c r="AC544" s="2">
        <f>(Table2[[#This Row],[Close Price]]/Table2[[#This Row],[Day Low]])-1</f>
        <v>2.7929658637505517E-2</v>
      </c>
      <c r="AD544" s="2">
        <f>(Table2[[#This Row],[Day High]]/Table2[[#This Row],[Close Price]])-1</f>
        <v>5.3670691968563666E-3</v>
      </c>
      <c r="AE544" s="2">
        <f>(Table2[[#This Row],[Close Price]]/Table2[[#This Row],[Current Week Low]])-1</f>
        <v>2.7929658637505517E-2</v>
      </c>
      <c r="AF544" s="2">
        <f>(Table2[[#This Row],[Current Week High]]/Table2[[#This Row],[Close Price]])-1</f>
        <v>5.3670691968563666E-3</v>
      </c>
      <c r="AG544" s="2">
        <f>(Table2[[#This Row],[Close Price]]/Table2[[#This Row],[Current Month Low]])-1</f>
        <v>8.829204693611481E-2</v>
      </c>
      <c r="AH544" s="2">
        <f>(Table2[[#This Row],[Current Month High]]/Table2[[#This Row],[Close Price]])-1</f>
        <v>4.2649032010734222E-2</v>
      </c>
      <c r="AI544">
        <v>10.7676825761932</v>
      </c>
      <c r="AJ544">
        <v>43.917241379310298</v>
      </c>
      <c r="AK544" t="str">
        <f>IF(AND(Table2[[#This Row],[20D EMA]]&gt;Table2[[#This Row],[50D EMA]],Table2[[#This Row],[50D EMA]]&gt;Table2[[#This Row],[200D EMA]]),"Uptrend","Downtrend/NoTrend")</f>
        <v>Uptrend</v>
      </c>
      <c r="AL544">
        <v>0.05</v>
      </c>
      <c r="AM544" t="s">
        <v>10439</v>
      </c>
      <c r="AN544">
        <v>0.86</v>
      </c>
      <c r="AO544" t="s">
        <v>10439</v>
      </c>
      <c r="AQ544">
        <f>(Table2[[#This Row],[Sharpe Ratio]]-AVERAGE(Table2[Sharpe Ratio]))/_xlfn.STDEV.P(Table2[Sharpe Ratio])</f>
        <v>-0.74629057572393687</v>
      </c>
      <c r="AR5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-1.7136590153855495</v>
      </c>
      <c r="AS544">
        <f>_xlfn.RANK.AVG(Table2[[#This Row],[1Y Return vs Nifty Z-Score]],Table2[1Y Return vs Nifty Z-Score])</f>
        <v>651</v>
      </c>
      <c r="AT544">
        <f>_xlfn.RANK.AVG(Table2[[#This Row],[6M Return vs Nifty Z-Score]],Table2[6M Return vs Nifty Z-Score])</f>
        <v>284</v>
      </c>
      <c r="AU544">
        <f>_xlfn.RANK.AVG(Table2[[#This Row],[Sharpe Ratio Z-Score]],Table2[Sharpe Ratio Z-Score])</f>
        <v>558</v>
      </c>
      <c r="AV544">
        <f>(Table2[[#This Row],[Rank 1Y]]+Table2[[#This Row],[Rank 6M]]+Table2[[#This Row],[Rank Sharpe]])/3</f>
        <v>497.66666666666669</v>
      </c>
    </row>
    <row r="545" spans="1:48" x14ac:dyDescent="0.3">
      <c r="A545" t="s">
        <v>1401</v>
      </c>
      <c r="B545" t="s">
        <v>1402</v>
      </c>
      <c r="C545" t="s">
        <v>10407</v>
      </c>
      <c r="D545" t="s">
        <v>132</v>
      </c>
      <c r="E545">
        <v>7989.0824524679902</v>
      </c>
      <c r="F545">
        <v>125.35</v>
      </c>
      <c r="G545">
        <v>14.5087932900342</v>
      </c>
      <c r="H545">
        <f>(Table2[[#This Row],[1Y Return vs Nifty]]-AVERAGE(Table2[1Y Return vs Nifty]))/_xlfn.STDEV.P(Table2[1Y Return vs Nifty])</f>
        <v>-0.16082490109689934</v>
      </c>
      <c r="I545">
        <v>-16.283647320980101</v>
      </c>
      <c r="J545">
        <f>(Table2[[#This Row],[1M Return vs Nifty]]-AVERAGE(Table2[1M Return vs Nifty]))/_xlfn.STDEV.P(Table2[1M Return vs Nifty])</f>
        <v>-1.2671084325444806</v>
      </c>
      <c r="K545">
        <v>-7.5287578577308096</v>
      </c>
      <c r="L545">
        <f>(Table2[[#This Row],[6M Return vs Nifty]]-AVERAGE(Table2[6M Return vs Nifty]))/_xlfn.STDEV.P(Table2[6M Return vs Nifty])</f>
        <v>-0.62637781520152247</v>
      </c>
      <c r="M545">
        <v>-5.9043799374746699</v>
      </c>
      <c r="N545">
        <f>(Table2[[#This Row],[1W Return vs Nifty]]-AVERAGE(Table2[1W Return vs Nifty]))/_xlfn.STDEV.P(Table2[1W Return vs Nifty])</f>
        <v>-0.56637662093539332</v>
      </c>
      <c r="O545">
        <v>128.59</v>
      </c>
      <c r="P545">
        <v>131.57492130777501</v>
      </c>
      <c r="Q545">
        <v>121.135471406427</v>
      </c>
      <c r="R545">
        <v>44.481188319767497</v>
      </c>
      <c r="S545" s="2">
        <f>(Table2[[#This Row],[Close Price]]-Table2[[#This Row],[20D EMA]])/Table2[[#This Row],[20D EMA]]</f>
        <v>-2.5196360525701914E-2</v>
      </c>
      <c r="T545" s="2">
        <f>(Table2[[#This Row],[Close Price]]-Table2[[#This Row],[50D EMA]])/Table2[[#This Row],[50D EMA]]</f>
        <v>-4.7310849559346668E-2</v>
      </c>
      <c r="U545" s="2">
        <f>(Table2[[#This Row],[Close Price]]-Table2[[#This Row],[200D EMA]])/Table2[[#This Row],[200D EMA]]</f>
        <v>3.4791861909982097E-2</v>
      </c>
      <c r="V545">
        <v>0.64241786605691598</v>
      </c>
      <c r="W545">
        <v>124.1</v>
      </c>
      <c r="X545">
        <v>127.83</v>
      </c>
      <c r="Y545">
        <v>124.1</v>
      </c>
      <c r="Z545">
        <v>127.83</v>
      </c>
      <c r="AA545">
        <v>118.1</v>
      </c>
      <c r="AB545">
        <v>136.29</v>
      </c>
      <c r="AC545" s="2">
        <f>(Table2[[#This Row],[Close Price]]/Table2[[#This Row],[Day Low]])-1</f>
        <v>1.0072522159548791E-2</v>
      </c>
      <c r="AD545" s="2">
        <f>(Table2[[#This Row],[Day High]]/Table2[[#This Row],[Close Price]])-1</f>
        <v>1.978460311128849E-2</v>
      </c>
      <c r="AE545" s="2">
        <f>(Table2[[#This Row],[Close Price]]/Table2[[#This Row],[Current Week Low]])-1</f>
        <v>1.0072522159548791E-2</v>
      </c>
      <c r="AF545" s="2">
        <f>(Table2[[#This Row],[Current Week High]]/Table2[[#This Row],[Close Price]])-1</f>
        <v>1.978460311128849E-2</v>
      </c>
      <c r="AG545" s="2">
        <f>(Table2[[#This Row],[Close Price]]/Table2[[#This Row],[Current Month Low]])-1</f>
        <v>6.138865368331925E-2</v>
      </c>
      <c r="AH545" s="2">
        <f>(Table2[[#This Row],[Current Month High]]/Table2[[#This Row],[Close Price]])-1</f>
        <v>8.7275628240925496E-2</v>
      </c>
      <c r="AI545">
        <v>31.120861587554799</v>
      </c>
      <c r="AJ545">
        <v>81.6666666666666</v>
      </c>
      <c r="AK545" t="str">
        <f>IF(AND(Table2[[#This Row],[20D EMA]]&gt;Table2[[#This Row],[50D EMA]],Table2[[#This Row],[50D EMA]]&gt;Table2[[#This Row],[200D EMA]]),"Uptrend","Downtrend/NoTrend")</f>
        <v>Downtrend/NoTrend</v>
      </c>
      <c r="AL545">
        <v>-0.16</v>
      </c>
      <c r="AM545" t="s">
        <v>10438</v>
      </c>
      <c r="AN545">
        <v>-5.6</v>
      </c>
      <c r="AO545" t="s">
        <v>10438</v>
      </c>
      <c r="AP545">
        <v>-1.1193107119186E-2</v>
      </c>
      <c r="AQ545">
        <f>(Table2[[#This Row],[Sharpe Ratio]]-AVERAGE(Table2[Sharpe Ratio]))/_xlfn.STDEV.P(Table2[Sharpe Ratio])</f>
        <v>-0.87585972983948035</v>
      </c>
      <c r="AR5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5">
        <f>_xlfn.RANK.AVG(Table2[[#This Row],[1Y Return vs Nifty Z-Score]],Table2[1Y Return vs Nifty Z-Score])</f>
        <v>347</v>
      </c>
      <c r="AT545">
        <f>_xlfn.RANK.AVG(Table2[[#This Row],[6M Return vs Nifty Z-Score]],Table2[6M Return vs Nifty Z-Score])</f>
        <v>541</v>
      </c>
      <c r="AU545">
        <f>_xlfn.RANK.AVG(Table2[[#This Row],[Sharpe Ratio Z-Score]],Table2[Sharpe Ratio Z-Score])</f>
        <v>606</v>
      </c>
      <c r="AV545">
        <f>(Table2[[#This Row],[Rank 1Y]]+Table2[[#This Row],[Rank 6M]]+Table2[[#This Row],[Rank Sharpe]])/3</f>
        <v>498</v>
      </c>
    </row>
    <row r="546" spans="1:48" x14ac:dyDescent="0.3">
      <c r="A546" t="s">
        <v>1854</v>
      </c>
      <c r="B546" t="s">
        <v>1855</v>
      </c>
      <c r="C546" t="s">
        <v>10411</v>
      </c>
      <c r="D546" t="s">
        <v>642</v>
      </c>
      <c r="E546">
        <v>4130.0382172400004</v>
      </c>
      <c r="F546">
        <v>622.1</v>
      </c>
      <c r="G546">
        <v>-43.237025213091997</v>
      </c>
      <c r="H546">
        <f>(Table2[[#This Row],[1Y Return vs Nifty]]-AVERAGE(Table2[1Y Return vs Nifty]))/_xlfn.STDEV.P(Table2[1Y Return vs Nifty])</f>
        <v>-1.1047619160629696</v>
      </c>
      <c r="I546">
        <v>-2.8206037149068899</v>
      </c>
      <c r="J546">
        <f>(Table2[[#This Row],[1M Return vs Nifty]]-AVERAGE(Table2[1M Return vs Nifty]))/_xlfn.STDEV.P(Table2[1M Return vs Nifty])</f>
        <v>3.3111733774580883E-2</v>
      </c>
      <c r="K546">
        <v>-11.399944929088999</v>
      </c>
      <c r="L546">
        <f>(Table2[[#This Row],[6M Return vs Nifty]]-AVERAGE(Table2[6M Return vs Nifty]))/_xlfn.STDEV.P(Table2[6M Return vs Nifty])</f>
        <v>-0.74311260894696918</v>
      </c>
      <c r="M546">
        <v>-0.95724930237322603</v>
      </c>
      <c r="N546">
        <f>(Table2[[#This Row],[1W Return vs Nifty]]-AVERAGE(Table2[1W Return vs Nifty]))/_xlfn.STDEV.P(Table2[1W Return vs Nifty])</f>
        <v>0.3801688464633694</v>
      </c>
      <c r="O546">
        <v>619.05999999999995</v>
      </c>
      <c r="P546">
        <v>619.92171093027605</v>
      </c>
      <c r="Q546">
        <v>633.15590498564802</v>
      </c>
      <c r="R546">
        <v>68.828270262154504</v>
      </c>
      <c r="S546" s="2">
        <f>(Table2[[#This Row],[Close Price]]-Table2[[#This Row],[20D EMA]])/Table2[[#This Row],[20D EMA]]</f>
        <v>4.9106710173490095E-3</v>
      </c>
      <c r="T546" s="2">
        <f>(Table2[[#This Row],[Close Price]]-Table2[[#This Row],[50D EMA]])/Table2[[#This Row],[50D EMA]]</f>
        <v>3.5138131659482571E-3</v>
      </c>
      <c r="U546" s="2">
        <f>(Table2[[#This Row],[Close Price]]-Table2[[#This Row],[200D EMA]])/Table2[[#This Row],[200D EMA]]</f>
        <v>-1.7461583945740201E-2</v>
      </c>
      <c r="V546">
        <v>0.74763105460358203</v>
      </c>
      <c r="W546">
        <v>625.20000000000005</v>
      </c>
      <c r="X546">
        <v>620</v>
      </c>
      <c r="Y546">
        <v>633.25</v>
      </c>
      <c r="Z546">
        <v>620</v>
      </c>
      <c r="AA546">
        <v>633.25</v>
      </c>
      <c r="AB546">
        <v>589.75</v>
      </c>
      <c r="AC546" s="2">
        <f>(Table2[[#This Row],[Close Price]]/Table2[[#This Row],[Day Low]])-1</f>
        <v>-4.9584133077416048E-3</v>
      </c>
      <c r="AD546" s="2">
        <f>(Table2[[#This Row],[Day High]]/Table2[[#This Row],[Close Price]])-1</f>
        <v>-3.3756630766758056E-3</v>
      </c>
      <c r="AE546" s="2">
        <f>(Table2[[#This Row],[Close Price]]/Table2[[#This Row],[Current Week Low]])-1</f>
        <v>-1.7607579944729501E-2</v>
      </c>
      <c r="AF546" s="2">
        <f>(Table2[[#This Row],[Current Week High]]/Table2[[#This Row],[Close Price]])-1</f>
        <v>-3.3756630766758056E-3</v>
      </c>
      <c r="AG546" s="2">
        <f>(Table2[[#This Row],[Close Price]]/Table2[[#This Row],[Current Month Low]])-1</f>
        <v>-1.7607579944729501E-2</v>
      </c>
      <c r="AH546" s="2">
        <f>(Table2[[#This Row],[Current Month High]]/Table2[[#This Row],[Close Price]])-1</f>
        <v>-5.2001285966886357E-2</v>
      </c>
      <c r="AI546">
        <v>31.007876547178899</v>
      </c>
      <c r="AJ546">
        <v>12.7810007251631</v>
      </c>
      <c r="AK546" t="str">
        <f>IF(AND(Table2[[#This Row],[20D EMA]]&gt;Table2[[#This Row],[50D EMA]],Table2[[#This Row],[50D EMA]]&gt;Table2[[#This Row],[200D EMA]]),"Uptrend","Downtrend/NoTrend")</f>
        <v>Downtrend/NoTrend</v>
      </c>
      <c r="AL546">
        <v>-0.25</v>
      </c>
      <c r="AM546" t="s">
        <v>10438</v>
      </c>
      <c r="AN546">
        <v>2.34</v>
      </c>
      <c r="AO546" t="s">
        <v>10439</v>
      </c>
      <c r="AP546">
        <v>0.10450461457901</v>
      </c>
      <c r="AQ546">
        <f>(Table2[[#This Row],[Sharpe Ratio]]-AVERAGE(Table2[Sharpe Ratio]))/_xlfn.STDEV.P(Table2[Sharpe Ratio])</f>
        <v>0.46343379910702104</v>
      </c>
      <c r="AR5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6">
        <f>_xlfn.RANK.AVG(Table2[[#This Row],[1Y Return vs Nifty Z-Score]],Table2[1Y Return vs Nifty Z-Score])</f>
        <v>691</v>
      </c>
      <c r="AT546">
        <f>_xlfn.RANK.AVG(Table2[[#This Row],[6M Return vs Nifty Z-Score]],Table2[6M Return vs Nifty Z-Score])</f>
        <v>577</v>
      </c>
      <c r="AU546">
        <f>_xlfn.RANK.AVG(Table2[[#This Row],[Sharpe Ratio Z-Score]],Table2[Sharpe Ratio Z-Score])</f>
        <v>229</v>
      </c>
      <c r="AV546">
        <f>(Table2[[#This Row],[Rank 1Y]]+Table2[[#This Row],[Rank 6M]]+Table2[[#This Row],[Rank Sharpe]])/3</f>
        <v>499</v>
      </c>
    </row>
    <row r="547" spans="1:48" x14ac:dyDescent="0.3">
      <c r="A547" t="s">
        <v>543</v>
      </c>
      <c r="B547" t="s">
        <v>544</v>
      </c>
      <c r="C547" t="s">
        <v>10409</v>
      </c>
      <c r="D547" t="s">
        <v>545</v>
      </c>
      <c r="E547">
        <v>39246.208396950002</v>
      </c>
      <c r="F547">
        <v>35489</v>
      </c>
      <c r="G547">
        <v>-19.865758664887601</v>
      </c>
      <c r="H547">
        <f>(Table2[[#This Row],[1Y Return vs Nifty]]-AVERAGE(Table2[1Y Return vs Nifty]))/_xlfn.STDEV.P(Table2[1Y Return vs Nifty])</f>
        <v>-0.72272553397767425</v>
      </c>
      <c r="I547">
        <v>-6.9048517080072802</v>
      </c>
      <c r="J547">
        <f>(Table2[[#This Row],[1M Return vs Nifty]]-AVERAGE(Table2[1M Return vs Nifty]))/_xlfn.STDEV.P(Table2[1M Return vs Nifty])</f>
        <v>-0.36133262518758863</v>
      </c>
      <c r="K547">
        <v>-0.98210957753118999</v>
      </c>
      <c r="L547">
        <f>(Table2[[#This Row],[6M Return vs Nifty]]-AVERAGE(Table2[6M Return vs Nifty]))/_xlfn.STDEV.P(Table2[6M Return vs Nifty])</f>
        <v>-0.4289650778095882</v>
      </c>
      <c r="M547">
        <v>-4.7339742814832499</v>
      </c>
      <c r="N547">
        <f>(Table2[[#This Row],[1W Return vs Nifty]]-AVERAGE(Table2[1W Return vs Nifty]))/_xlfn.STDEV.P(Table2[1W Return vs Nifty])</f>
        <v>-0.34244031312171513</v>
      </c>
      <c r="O547">
        <v>35497.46</v>
      </c>
      <c r="P547">
        <v>35903.673318799301</v>
      </c>
      <c r="Q547">
        <v>33736.234237708501</v>
      </c>
      <c r="R547">
        <v>35.605614409278097</v>
      </c>
      <c r="S547" s="2">
        <f>(Table2[[#This Row],[Close Price]]-Table2[[#This Row],[20D EMA]])/Table2[[#This Row],[20D EMA]]</f>
        <v>-2.3832691127757106E-4</v>
      </c>
      <c r="T547" s="2">
        <f>(Table2[[#This Row],[Close Price]]-Table2[[#This Row],[50D EMA]])/Table2[[#This Row],[50D EMA]]</f>
        <v>-1.1549607058790188E-2</v>
      </c>
      <c r="U547" s="2">
        <f>(Table2[[#This Row],[Close Price]]-Table2[[#This Row],[200D EMA]])/Table2[[#This Row],[200D EMA]]</f>
        <v>5.1954991477156466E-2</v>
      </c>
      <c r="V547">
        <v>0.64850231255008794</v>
      </c>
      <c r="W547">
        <v>34900</v>
      </c>
      <c r="X547">
        <v>35607.85</v>
      </c>
      <c r="Y547">
        <v>34900</v>
      </c>
      <c r="Z547">
        <v>35607.85</v>
      </c>
      <c r="AA547">
        <v>34465.550000000003</v>
      </c>
      <c r="AB547">
        <v>36244</v>
      </c>
      <c r="AC547" s="2">
        <f>(Table2[[#This Row],[Close Price]]/Table2[[#This Row],[Day Low]])-1</f>
        <v>1.6876790830945509E-2</v>
      </c>
      <c r="AD547" s="2">
        <f>(Table2[[#This Row],[Day High]]/Table2[[#This Row],[Close Price]])-1</f>
        <v>3.3489250190199549E-3</v>
      </c>
      <c r="AE547" s="2">
        <f>(Table2[[#This Row],[Close Price]]/Table2[[#This Row],[Current Week Low]])-1</f>
        <v>1.6876790830945509E-2</v>
      </c>
      <c r="AF547" s="2">
        <f>(Table2[[#This Row],[Current Week High]]/Table2[[#This Row],[Close Price]])-1</f>
        <v>3.3489250190199549E-3</v>
      </c>
      <c r="AG547" s="2">
        <f>(Table2[[#This Row],[Close Price]]/Table2[[#This Row],[Current Month Low]])-1</f>
        <v>2.9694869224486498E-2</v>
      </c>
      <c r="AH547" s="2">
        <f>(Table2[[#This Row],[Current Month High]]/Table2[[#This Row],[Close Price]])-1</f>
        <v>2.1274197638704972E-2</v>
      </c>
      <c r="AI547">
        <v>15.124404745132299</v>
      </c>
      <c r="AJ547">
        <v>24.527394868933701</v>
      </c>
      <c r="AK547" t="str">
        <f>IF(AND(Table2[[#This Row],[20D EMA]]&gt;Table2[[#This Row],[50D EMA]],Table2[[#This Row],[50D EMA]]&gt;Table2[[#This Row],[200D EMA]]),"Uptrend","Downtrend/NoTrend")</f>
        <v>Downtrend/NoTrend</v>
      </c>
      <c r="AL547">
        <v>0</v>
      </c>
      <c r="AM547">
        <v>0</v>
      </c>
      <c r="AN547">
        <v>1.69</v>
      </c>
      <c r="AO547" t="s">
        <v>10439</v>
      </c>
      <c r="AP547">
        <v>2.6081205544579999E-2</v>
      </c>
      <c r="AQ547">
        <f>(Table2[[#This Row],[Sharpe Ratio]]-AVERAGE(Table2[Sharpe Ratio]))/_xlfn.STDEV.P(Table2[Sharpe Ratio])</f>
        <v>-0.44437979217283552</v>
      </c>
      <c r="AR5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7">
        <f>_xlfn.RANK.AVG(Table2[[#This Row],[1Y Return vs Nifty Z-Score]],Table2[1Y Return vs Nifty Z-Score])</f>
        <v>576</v>
      </c>
      <c r="AT547">
        <f>_xlfn.RANK.AVG(Table2[[#This Row],[6M Return vs Nifty Z-Score]],Table2[6M Return vs Nifty Z-Score])</f>
        <v>465</v>
      </c>
      <c r="AU547">
        <f>_xlfn.RANK.AVG(Table2[[#This Row],[Sharpe Ratio Z-Score]],Table2[Sharpe Ratio Z-Score])</f>
        <v>458</v>
      </c>
      <c r="AV547">
        <f>(Table2[[#This Row],[Rank 1Y]]+Table2[[#This Row],[Rank 6M]]+Table2[[#This Row],[Rank Sharpe]])/3</f>
        <v>499.66666666666669</v>
      </c>
    </row>
    <row r="548" spans="1:48" x14ac:dyDescent="0.3">
      <c r="A548" t="s">
        <v>1153</v>
      </c>
      <c r="B548" t="s">
        <v>1154</v>
      </c>
      <c r="C548" t="s">
        <v>10402</v>
      </c>
      <c r="D548" t="s">
        <v>479</v>
      </c>
      <c r="E548">
        <v>11102.714286925</v>
      </c>
      <c r="F548">
        <v>352.5</v>
      </c>
      <c r="G548">
        <v>-11.473847466641599</v>
      </c>
      <c r="H548">
        <f>(Table2[[#This Row],[1Y Return vs Nifty]]-AVERAGE(Table2[1Y Return vs Nifty]))/_xlfn.STDEV.P(Table2[1Y Return vs Nifty])</f>
        <v>-0.58554788524621126</v>
      </c>
      <c r="I548">
        <v>-83.120485125148804</v>
      </c>
      <c r="J548">
        <f>(Table2[[#This Row],[1M Return vs Nifty]]-AVERAGE(Table2[1M Return vs Nifty]))/_xlfn.STDEV.P(Table2[1M Return vs Nifty])</f>
        <v>-7.7220087439996412</v>
      </c>
      <c r="K548">
        <v>-6.3823892222077703</v>
      </c>
      <c r="L548">
        <f>(Table2[[#This Row],[6M Return vs Nifty]]-AVERAGE(Table2[6M Return vs Nifty]))/_xlfn.STDEV.P(Table2[6M Return vs Nifty])</f>
        <v>-0.59180932141465925</v>
      </c>
      <c r="M548">
        <v>2.3913828293756798</v>
      </c>
      <c r="N548">
        <f>(Table2[[#This Row],[1W Return vs Nifty]]-AVERAGE(Table2[1W Return vs Nifty]))/_xlfn.STDEV.P(Table2[1W Return vs Nifty])</f>
        <v>1.0208700528966999</v>
      </c>
      <c r="O548">
        <v>333.86</v>
      </c>
      <c r="P548">
        <v>325.07325503398198</v>
      </c>
      <c r="Q548">
        <v>303.40792993046199</v>
      </c>
      <c r="R548">
        <v>72.331145831286605</v>
      </c>
      <c r="S548" s="2">
        <f>(Table2[[#This Row],[Close Price]]-Table2[[#This Row],[20D EMA]])/Table2[[#This Row],[20D EMA]]</f>
        <v>5.5831785778469971E-2</v>
      </c>
      <c r="T548" s="2">
        <f>(Table2[[#This Row],[Close Price]]-Table2[[#This Row],[50D EMA]])/Table2[[#This Row],[50D EMA]]</f>
        <v>8.4370967285976595E-2</v>
      </c>
      <c r="U548" s="2">
        <f>(Table2[[#This Row],[Close Price]]-Table2[[#This Row],[200D EMA]])/Table2[[#This Row],[200D EMA]]</f>
        <v>0.16180219838284851</v>
      </c>
      <c r="V548">
        <v>0.76232036376382195</v>
      </c>
      <c r="W548">
        <v>347.95</v>
      </c>
      <c r="X548">
        <v>360.95</v>
      </c>
      <c r="Y548">
        <v>347.95</v>
      </c>
      <c r="Z548">
        <v>360.95</v>
      </c>
      <c r="AA548">
        <v>317.05</v>
      </c>
      <c r="AB548">
        <v>364.4</v>
      </c>
      <c r="AC548" s="2">
        <f>(Table2[[#This Row],[Close Price]]/Table2[[#This Row],[Day Low]])-1</f>
        <v>1.3076591464290965E-2</v>
      </c>
      <c r="AD548" s="2">
        <f>(Table2[[#This Row],[Day High]]/Table2[[#This Row],[Close Price]])-1</f>
        <v>2.3971631205673694E-2</v>
      </c>
      <c r="AE548" s="2">
        <f>(Table2[[#This Row],[Close Price]]/Table2[[#This Row],[Current Week Low]])-1</f>
        <v>1.3076591464290965E-2</v>
      </c>
      <c r="AF548" s="2">
        <f>(Table2[[#This Row],[Current Week High]]/Table2[[#This Row],[Close Price]])-1</f>
        <v>2.3971631205673694E-2</v>
      </c>
      <c r="AG548" s="2">
        <f>(Table2[[#This Row],[Close Price]]/Table2[[#This Row],[Current Month Low]])-1</f>
        <v>0.11181201703201382</v>
      </c>
      <c r="AH548" s="2">
        <f>(Table2[[#This Row],[Current Month High]]/Table2[[#This Row],[Close Price]])-1</f>
        <v>3.3758865248226799E-2</v>
      </c>
      <c r="AI548">
        <v>3.3758865248226799</v>
      </c>
      <c r="AJ548">
        <v>45.300906842539099</v>
      </c>
      <c r="AK548" t="str">
        <f>IF(AND(Table2[[#This Row],[20D EMA]]&gt;Table2[[#This Row],[50D EMA]],Table2[[#This Row],[50D EMA]]&gt;Table2[[#This Row],[200D EMA]]),"Uptrend","Downtrend/NoTrend")</f>
        <v>Uptrend</v>
      </c>
      <c r="AL548">
        <v>-0.05</v>
      </c>
      <c r="AM548" t="s">
        <v>10438</v>
      </c>
      <c r="AN548">
        <v>6.16</v>
      </c>
      <c r="AO548" t="s">
        <v>10439</v>
      </c>
      <c r="AP548">
        <v>2.4459397379628999E-2</v>
      </c>
      <c r="AQ548">
        <f>(Table2[[#This Row],[Sharpe Ratio]]-AVERAGE(Table2[Sharpe Ratio]))/_xlfn.STDEV.P(Table2[Sharpe Ratio])</f>
        <v>-0.46315351691546663</v>
      </c>
      <c r="AR5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-8.3416494146792779</v>
      </c>
      <c r="AS548">
        <f>_xlfn.RANK.AVG(Table2[[#This Row],[1Y Return vs Nifty Z-Score]],Table2[1Y Return vs Nifty Z-Score])</f>
        <v>520</v>
      </c>
      <c r="AT548">
        <f>_xlfn.RANK.AVG(Table2[[#This Row],[6M Return vs Nifty Z-Score]],Table2[6M Return vs Nifty Z-Score])</f>
        <v>524</v>
      </c>
      <c r="AU548">
        <f>_xlfn.RANK.AVG(Table2[[#This Row],[Sharpe Ratio Z-Score]],Table2[Sharpe Ratio Z-Score])</f>
        <v>461</v>
      </c>
      <c r="AV548">
        <f>(Table2[[#This Row],[Rank 1Y]]+Table2[[#This Row],[Rank 6M]]+Table2[[#This Row],[Rank Sharpe]])/3</f>
        <v>501.66666666666669</v>
      </c>
    </row>
    <row r="549" spans="1:48" x14ac:dyDescent="0.3">
      <c r="A549" t="s">
        <v>512</v>
      </c>
      <c r="B549" t="s">
        <v>513</v>
      </c>
      <c r="C549" t="s">
        <v>10395</v>
      </c>
      <c r="D549" t="s">
        <v>514</v>
      </c>
      <c r="E549">
        <v>42279.219565550004</v>
      </c>
      <c r="F549">
        <v>651.54999999999995</v>
      </c>
      <c r="G549">
        <v>-55.049661523535498</v>
      </c>
      <c r="H549">
        <f>(Table2[[#This Row],[1Y Return vs Nifty]]-AVERAGE(Table2[1Y Return vs Nifty]))/_xlfn.STDEV.P(Table2[1Y Return vs Nifty])</f>
        <v>-1.2978561512266154</v>
      </c>
      <c r="I549">
        <v>14.818289799432399</v>
      </c>
      <c r="J549">
        <f>(Table2[[#This Row],[1M Return vs Nifty]]-AVERAGE(Table2[1M Return vs Nifty]))/_xlfn.STDEV.P(Table2[1M Return vs Nifty])</f>
        <v>1.7366228958830261</v>
      </c>
      <c r="K549">
        <v>46.132614447242801</v>
      </c>
      <c r="L549">
        <f>(Table2[[#This Row],[6M Return vs Nifty]]-AVERAGE(Table2[6M Return vs Nifty]))/_xlfn.STDEV.P(Table2[6M Return vs Nifty])</f>
        <v>0.99176905103115665</v>
      </c>
      <c r="M549">
        <v>-1.5587845146588399</v>
      </c>
      <c r="N549">
        <f>(Table2[[#This Row],[1W Return vs Nifty]]-AVERAGE(Table2[1W Return vs Nifty]))/_xlfn.STDEV.P(Table2[1W Return vs Nifty])</f>
        <v>0.2650757812773063</v>
      </c>
      <c r="O549">
        <v>629.69000000000005</v>
      </c>
      <c r="P549">
        <v>567.67616139946904</v>
      </c>
      <c r="Q549">
        <v>537.857023094081</v>
      </c>
      <c r="R549">
        <v>60.6370964294426</v>
      </c>
      <c r="S549" s="2">
        <f>(Table2[[#This Row],[Close Price]]-Table2[[#This Row],[20D EMA]])/Table2[[#This Row],[20D EMA]]</f>
        <v>3.4715494926074571E-2</v>
      </c>
      <c r="T549" s="2">
        <f>(Table2[[#This Row],[Close Price]]-Table2[[#This Row],[50D EMA]])/Table2[[#This Row],[50D EMA]]</f>
        <v>0.14774944643396712</v>
      </c>
      <c r="U549" s="2">
        <f>(Table2[[#This Row],[Close Price]]-Table2[[#This Row],[200D EMA]])/Table2[[#This Row],[200D EMA]]</f>
        <v>0.21138141183299558</v>
      </c>
      <c r="V549">
        <v>1.5476734582573499</v>
      </c>
      <c r="W549">
        <v>648</v>
      </c>
      <c r="X549">
        <v>676.4</v>
      </c>
      <c r="Y549">
        <v>648</v>
      </c>
      <c r="Z549">
        <v>676.4</v>
      </c>
      <c r="AA549">
        <v>583.6</v>
      </c>
      <c r="AB549">
        <v>703.25</v>
      </c>
      <c r="AC549" s="2">
        <f>(Table2[[#This Row],[Close Price]]/Table2[[#This Row],[Day Low]])-1</f>
        <v>5.4783950617283139E-3</v>
      </c>
      <c r="AD549" s="2">
        <f>(Table2[[#This Row],[Day High]]/Table2[[#This Row],[Close Price]])-1</f>
        <v>3.8139820428209736E-2</v>
      </c>
      <c r="AE549" s="2">
        <f>(Table2[[#This Row],[Close Price]]/Table2[[#This Row],[Current Week Low]])-1</f>
        <v>5.4783950617283139E-3</v>
      </c>
      <c r="AF549" s="2">
        <f>(Table2[[#This Row],[Current Week High]]/Table2[[#This Row],[Close Price]])-1</f>
        <v>3.8139820428209736E-2</v>
      </c>
      <c r="AG549" s="2">
        <f>(Table2[[#This Row],[Close Price]]/Table2[[#This Row],[Current Month Low]])-1</f>
        <v>0.116432488005483</v>
      </c>
      <c r="AH549" s="2">
        <f>(Table2[[#This Row],[Current Month High]]/Table2[[#This Row],[Close Price]])-1</f>
        <v>7.9349244110198836E-2</v>
      </c>
      <c r="AI549">
        <v>53.219246412401198</v>
      </c>
      <c r="AJ549">
        <v>110.17741935483799</v>
      </c>
      <c r="AK549" t="str">
        <f>IF(AND(Table2[[#This Row],[20D EMA]]&gt;Table2[[#This Row],[50D EMA]],Table2[[#This Row],[50D EMA]]&gt;Table2[[#This Row],[200D EMA]]),"Uptrend","Downtrend/NoTrend")</f>
        <v>Uptrend</v>
      </c>
      <c r="AL549">
        <v>0.42</v>
      </c>
      <c r="AM549" t="s">
        <v>10439</v>
      </c>
      <c r="AN549">
        <v>3.99</v>
      </c>
      <c r="AO549" t="s">
        <v>10439</v>
      </c>
      <c r="AP549">
        <v>-5.8972183166128997E-2</v>
      </c>
      <c r="AQ549">
        <f>(Table2[[#This Row],[Sharpe Ratio]]-AVERAGE(Table2[Sharpe Ratio]))/_xlfn.STDEV.P(Table2[Sharpe Ratio])</f>
        <v>-1.4289406931417274</v>
      </c>
      <c r="AR5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0.26667088382314647</v>
      </c>
      <c r="AS549">
        <f>_xlfn.RANK.AVG(Table2[[#This Row],[1Y Return vs Nifty Z-Score]],Table2[1Y Return vs Nifty Z-Score])</f>
        <v>721</v>
      </c>
      <c r="AT549">
        <f>_xlfn.RANK.AVG(Table2[[#This Row],[6M Return vs Nifty Z-Score]],Table2[6M Return vs Nifty Z-Score])</f>
        <v>109</v>
      </c>
      <c r="AU549">
        <f>_xlfn.RANK.AVG(Table2[[#This Row],[Sharpe Ratio Z-Score]],Table2[Sharpe Ratio Z-Score])</f>
        <v>679</v>
      </c>
      <c r="AV549">
        <f>(Table2[[#This Row],[Rank 1Y]]+Table2[[#This Row],[Rank 6M]]+Table2[[#This Row],[Rank Sharpe]])/3</f>
        <v>503</v>
      </c>
    </row>
    <row r="550" spans="1:48" x14ac:dyDescent="0.3">
      <c r="A550" t="s">
        <v>1459</v>
      </c>
      <c r="B550" t="s">
        <v>1460</v>
      </c>
      <c r="C550" t="s">
        <v>10406</v>
      </c>
      <c r="D550" t="s">
        <v>158</v>
      </c>
      <c r="E550">
        <v>7400.8666999999996</v>
      </c>
      <c r="F550">
        <v>395.4</v>
      </c>
      <c r="G550">
        <v>-33.801476522830299</v>
      </c>
      <c r="H550">
        <f>(Table2[[#This Row],[1Y Return vs Nifty]]-AVERAGE(Table2[1Y Return vs Nifty]))/_xlfn.STDEV.P(Table2[1Y Return vs Nifty])</f>
        <v>-0.95052453756307931</v>
      </c>
      <c r="I550">
        <v>-11.323230651553599</v>
      </c>
      <c r="J550">
        <f>(Table2[[#This Row],[1M Return vs Nifty]]-AVERAGE(Table2[1M Return vs Nifty]))/_xlfn.STDEV.P(Table2[1M Return vs Nifty])</f>
        <v>-0.78804634408595964</v>
      </c>
      <c r="K550">
        <v>-8.0109366264457407</v>
      </c>
      <c r="L550">
        <f>(Table2[[#This Row],[6M Return vs Nifty]]-AVERAGE(Table2[6M Return vs Nifty]))/_xlfn.STDEV.P(Table2[6M Return vs Nifty])</f>
        <v>-0.64091780980184099</v>
      </c>
      <c r="M550">
        <v>-3.7573222873908501</v>
      </c>
      <c r="N550">
        <f>(Table2[[#This Row],[1W Return vs Nifty]]-AVERAGE(Table2[1W Return vs Nifty]))/_xlfn.STDEV.P(Table2[1W Return vs Nifty])</f>
        <v>-0.1555753228029042</v>
      </c>
      <c r="O550">
        <v>402.82</v>
      </c>
      <c r="P550">
        <v>423.03717808793101</v>
      </c>
      <c r="Q550">
        <v>420.42691100954897</v>
      </c>
      <c r="R550">
        <v>45.969983537496297</v>
      </c>
      <c r="S550" s="2">
        <f>(Table2[[#This Row],[Close Price]]-Table2[[#This Row],[20D EMA]])/Table2[[#This Row],[20D EMA]]</f>
        <v>-1.8420138026910324E-2</v>
      </c>
      <c r="T550" s="2">
        <f>(Table2[[#This Row],[Close Price]]-Table2[[#This Row],[50D EMA]])/Table2[[#This Row],[50D EMA]]</f>
        <v>-6.5330376428963569E-2</v>
      </c>
      <c r="U550" s="2">
        <f>(Table2[[#This Row],[Close Price]]-Table2[[#This Row],[200D EMA]])/Table2[[#This Row],[200D EMA]]</f>
        <v>-5.9527376469439584E-2</v>
      </c>
      <c r="V550">
        <v>0.25881272666299499</v>
      </c>
      <c r="W550">
        <v>394.5</v>
      </c>
      <c r="X550">
        <v>399.15</v>
      </c>
      <c r="Y550">
        <v>394.5</v>
      </c>
      <c r="Z550">
        <v>399.15</v>
      </c>
      <c r="AA550">
        <v>377.6</v>
      </c>
      <c r="AB550">
        <v>418.3</v>
      </c>
      <c r="AC550" s="2">
        <f>(Table2[[#This Row],[Close Price]]/Table2[[#This Row],[Day Low]])-1</f>
        <v>2.2813688212928174E-3</v>
      </c>
      <c r="AD550" s="2">
        <f>(Table2[[#This Row],[Day High]]/Table2[[#This Row],[Close Price]])-1</f>
        <v>9.4840667678299795E-3</v>
      </c>
      <c r="AE550" s="2">
        <f>(Table2[[#This Row],[Close Price]]/Table2[[#This Row],[Current Week Low]])-1</f>
        <v>2.2813688212928174E-3</v>
      </c>
      <c r="AF550" s="2">
        <f>(Table2[[#This Row],[Current Week High]]/Table2[[#This Row],[Close Price]])-1</f>
        <v>9.4840667678299795E-3</v>
      </c>
      <c r="AG550" s="2">
        <f>(Table2[[#This Row],[Close Price]]/Table2[[#This Row],[Current Month Low]])-1</f>
        <v>4.7139830508474478E-2</v>
      </c>
      <c r="AH550" s="2">
        <f>(Table2[[#This Row],[Current Month High]]/Table2[[#This Row],[Close Price]])-1</f>
        <v>5.7916034395548932E-2</v>
      </c>
      <c r="AI550">
        <v>38.467374810318603</v>
      </c>
      <c r="AJ550">
        <v>14.6086956521739</v>
      </c>
      <c r="AK550" t="str">
        <f>IF(AND(Table2[[#This Row],[20D EMA]]&gt;Table2[[#This Row],[50D EMA]],Table2[[#This Row],[50D EMA]]&gt;Table2[[#This Row],[200D EMA]]),"Uptrend","Downtrend/NoTrend")</f>
        <v>Downtrend/NoTrend</v>
      </c>
      <c r="AL550">
        <v>-0.12</v>
      </c>
      <c r="AM550" t="s">
        <v>10438</v>
      </c>
      <c r="AN550">
        <v>-2.1800000000000002</v>
      </c>
      <c r="AO550" t="s">
        <v>10438</v>
      </c>
      <c r="AP550">
        <v>7.7655212697208001E-2</v>
      </c>
      <c r="AQ550">
        <f>(Table2[[#This Row],[Sharpe Ratio]]-AVERAGE(Table2[Sharpe Ratio]))/_xlfn.STDEV.P(Table2[Sharpe Ratio])</f>
        <v>0.15263052944382829</v>
      </c>
      <c r="AR5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0">
        <f>_xlfn.RANK.AVG(Table2[[#This Row],[1Y Return vs Nifty Z-Score]],Table2[1Y Return vs Nifty Z-Score])</f>
        <v>659</v>
      </c>
      <c r="AT550">
        <f>_xlfn.RANK.AVG(Table2[[#This Row],[6M Return vs Nifty Z-Score]],Table2[6M Return vs Nifty Z-Score])</f>
        <v>544</v>
      </c>
      <c r="AU550">
        <f>_xlfn.RANK.AVG(Table2[[#This Row],[Sharpe Ratio Z-Score]],Table2[Sharpe Ratio Z-Score])</f>
        <v>309</v>
      </c>
      <c r="AV550">
        <f>(Table2[[#This Row],[Rank 1Y]]+Table2[[#This Row],[Rank 6M]]+Table2[[#This Row],[Rank Sharpe]])/3</f>
        <v>504</v>
      </c>
    </row>
    <row r="551" spans="1:48" x14ac:dyDescent="0.3">
      <c r="A551" t="s">
        <v>1900</v>
      </c>
      <c r="B551" t="s">
        <v>1901</v>
      </c>
      <c r="C551" t="s">
        <v>10406</v>
      </c>
      <c r="D551" t="s">
        <v>552</v>
      </c>
      <c r="E551">
        <v>3853.4134420649998</v>
      </c>
      <c r="F551">
        <v>344.25</v>
      </c>
      <c r="G551">
        <v>-19.690820692592499</v>
      </c>
      <c r="H551">
        <f>(Table2[[#This Row],[1Y Return vs Nifty]]-AVERAGE(Table2[1Y Return vs Nifty]))/_xlfn.STDEV.P(Table2[1Y Return vs Nifty])</f>
        <v>-0.71986592558259166</v>
      </c>
      <c r="I551">
        <v>-4.5098513299263896</v>
      </c>
      <c r="J551">
        <f>(Table2[[#This Row],[1M Return vs Nifty]]-AVERAGE(Table2[1M Return vs Nifty]))/_xlfn.STDEV.P(Table2[1M Return vs Nifty])</f>
        <v>-0.13003070854536625</v>
      </c>
      <c r="K551">
        <v>5.9764583659000996</v>
      </c>
      <c r="L551">
        <f>(Table2[[#This Row],[6M Return vs Nifty]]-AVERAGE(Table2[6M Return vs Nifty]))/_xlfn.STDEV.P(Table2[6M Return vs Nifty])</f>
        <v>-0.21913099367292724</v>
      </c>
      <c r="M551">
        <v>-7.7230422111501398E-2</v>
      </c>
      <c r="N551">
        <f>(Table2[[#This Row],[1W Return vs Nifty]]-AVERAGE(Table2[1W Return vs Nifty]))/_xlfn.STDEV.P(Table2[1W Return vs Nifty])</f>
        <v>0.54854480897117763</v>
      </c>
      <c r="O551">
        <v>342.81</v>
      </c>
      <c r="P551">
        <v>347.77550705344498</v>
      </c>
      <c r="Q551">
        <v>333.44973913066201</v>
      </c>
      <c r="R551">
        <v>58.892758515176801</v>
      </c>
      <c r="S551" s="2">
        <f>(Table2[[#This Row],[Close Price]]-Table2[[#This Row],[20D EMA]])/Table2[[#This Row],[20D EMA]]</f>
        <v>4.2005775794171632E-3</v>
      </c>
      <c r="T551" s="2">
        <f>(Table2[[#This Row],[Close Price]]-Table2[[#This Row],[50D EMA]])/Table2[[#This Row],[50D EMA]]</f>
        <v>-1.0137306917658219E-2</v>
      </c>
      <c r="U551" s="2">
        <f>(Table2[[#This Row],[Close Price]]-Table2[[#This Row],[200D EMA]])/Table2[[#This Row],[200D EMA]]</f>
        <v>3.2389471641199624E-2</v>
      </c>
      <c r="V551">
        <v>0.216679582700989</v>
      </c>
      <c r="W551">
        <v>349.8</v>
      </c>
      <c r="X551">
        <v>340.5</v>
      </c>
      <c r="Y551">
        <v>350</v>
      </c>
      <c r="Z551">
        <v>340.5</v>
      </c>
      <c r="AA551">
        <v>350</v>
      </c>
      <c r="AB551">
        <v>320.25</v>
      </c>
      <c r="AC551" s="2">
        <f>(Table2[[#This Row],[Close Price]]/Table2[[#This Row],[Day Low]])-1</f>
        <v>-1.586620926243576E-2</v>
      </c>
      <c r="AD551" s="2">
        <f>(Table2[[#This Row],[Day High]]/Table2[[#This Row],[Close Price]])-1</f>
        <v>-1.089324618736387E-2</v>
      </c>
      <c r="AE551" s="2">
        <f>(Table2[[#This Row],[Close Price]]/Table2[[#This Row],[Current Week Low]])-1</f>
        <v>-1.6428571428571459E-2</v>
      </c>
      <c r="AF551" s="2">
        <f>(Table2[[#This Row],[Current Week High]]/Table2[[#This Row],[Close Price]])-1</f>
        <v>-1.089324618736387E-2</v>
      </c>
      <c r="AG551" s="2">
        <f>(Table2[[#This Row],[Close Price]]/Table2[[#This Row],[Current Month Low]])-1</f>
        <v>-1.6428571428571459E-2</v>
      </c>
      <c r="AH551" s="2">
        <f>(Table2[[#This Row],[Current Month High]]/Table2[[#This Row],[Close Price]])-1</f>
        <v>-6.9716775599128589E-2</v>
      </c>
      <c r="AI551">
        <v>31.270878721859098</v>
      </c>
      <c r="AJ551">
        <v>46.302592435189098</v>
      </c>
      <c r="AK551" t="str">
        <f>IF(AND(Table2[[#This Row],[20D EMA]]&gt;Table2[[#This Row],[50D EMA]],Table2[[#This Row],[50D EMA]]&gt;Table2[[#This Row],[200D EMA]]),"Uptrend","Downtrend/NoTrend")</f>
        <v>Downtrend/NoTrend</v>
      </c>
      <c r="AL551">
        <v>-0.33</v>
      </c>
      <c r="AM551" t="s">
        <v>10438</v>
      </c>
      <c r="AN551">
        <v>2.1800000000000002</v>
      </c>
      <c r="AO551" t="s">
        <v>10439</v>
      </c>
      <c r="AQ551">
        <f>(Table2[[#This Row],[Sharpe Ratio]]-AVERAGE(Table2[Sharpe Ratio]))/_xlfn.STDEV.P(Table2[Sharpe Ratio])</f>
        <v>-0.74629057572393687</v>
      </c>
      <c r="AR5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1">
        <f>_xlfn.RANK.AVG(Table2[[#This Row],[1Y Return vs Nifty Z-Score]],Table2[1Y Return vs Nifty Z-Score])</f>
        <v>573</v>
      </c>
      <c r="AT551">
        <f>_xlfn.RANK.AVG(Table2[[#This Row],[6M Return vs Nifty Z-Score]],Table2[6M Return vs Nifty Z-Score])</f>
        <v>384</v>
      </c>
      <c r="AU551">
        <f>_xlfn.RANK.AVG(Table2[[#This Row],[Sharpe Ratio Z-Score]],Table2[Sharpe Ratio Z-Score])</f>
        <v>558</v>
      </c>
      <c r="AV551">
        <f>(Table2[[#This Row],[Rank 1Y]]+Table2[[#This Row],[Rank 6M]]+Table2[[#This Row],[Rank Sharpe]])/3</f>
        <v>505</v>
      </c>
    </row>
    <row r="552" spans="1:48" x14ac:dyDescent="0.3">
      <c r="A552" t="s">
        <v>1133</v>
      </c>
      <c r="B552" t="s">
        <v>1134</v>
      </c>
      <c r="C552" t="s">
        <v>10395</v>
      </c>
      <c r="D552" t="s">
        <v>569</v>
      </c>
      <c r="E552">
        <v>11486.540593125001</v>
      </c>
      <c r="F552">
        <v>880</v>
      </c>
      <c r="G552">
        <v>-17.816073943157001</v>
      </c>
      <c r="H552">
        <f>(Table2[[#This Row],[1Y Return vs Nifty]]-AVERAGE(Table2[1Y Return vs Nifty]))/_xlfn.STDEV.P(Table2[1Y Return vs Nifty])</f>
        <v>-0.68922054040403224</v>
      </c>
      <c r="I552">
        <v>-2.7438081061864601</v>
      </c>
      <c r="J552">
        <f>(Table2[[#This Row],[1M Return vs Nifty]]-AVERAGE(Table2[1M Return vs Nifty]))/_xlfn.STDEV.P(Table2[1M Return vs Nifty])</f>
        <v>4.0528422159814045E-2</v>
      </c>
      <c r="K552">
        <v>-0.74726814106343997</v>
      </c>
      <c r="L552">
        <f>(Table2[[#This Row],[6M Return vs Nifty]]-AVERAGE(Table2[6M Return vs Nifty]))/_xlfn.STDEV.P(Table2[6M Return vs Nifty])</f>
        <v>-0.42188348600231623</v>
      </c>
      <c r="M552">
        <v>-10.582013151328701</v>
      </c>
      <c r="N552">
        <f>(Table2[[#This Row],[1W Return vs Nifty]]-AVERAGE(Table2[1W Return vs Nifty]))/_xlfn.STDEV.P(Table2[1W Return vs Nifty])</f>
        <v>-1.4613585495127956</v>
      </c>
      <c r="O552">
        <v>872.67</v>
      </c>
      <c r="P552">
        <v>857.50821108747596</v>
      </c>
      <c r="Q552">
        <v>806.40904251692598</v>
      </c>
      <c r="R552">
        <v>44.208970527579602</v>
      </c>
      <c r="S552" s="2">
        <f>(Table2[[#This Row],[Close Price]]-Table2[[#This Row],[20D EMA]])/Table2[[#This Row],[20D EMA]]</f>
        <v>8.3995095511476756E-3</v>
      </c>
      <c r="T552" s="2">
        <f>(Table2[[#This Row],[Close Price]]-Table2[[#This Row],[50D EMA]])/Table2[[#This Row],[50D EMA]]</f>
        <v>2.6229240282143042E-2</v>
      </c>
      <c r="U552" s="2">
        <f>(Table2[[#This Row],[Close Price]]-Table2[[#This Row],[200D EMA]])/Table2[[#This Row],[200D EMA]]</f>
        <v>9.1257604519643515E-2</v>
      </c>
      <c r="V552">
        <v>1.22555354213871</v>
      </c>
      <c r="W552">
        <v>866.25</v>
      </c>
      <c r="X552">
        <v>885.9</v>
      </c>
      <c r="Y552">
        <v>866.25</v>
      </c>
      <c r="Z552">
        <v>885.9</v>
      </c>
      <c r="AA552">
        <v>836.15</v>
      </c>
      <c r="AB552">
        <v>951.75</v>
      </c>
      <c r="AC552" s="2">
        <f>(Table2[[#This Row],[Close Price]]/Table2[[#This Row],[Day Low]])-1</f>
        <v>1.5873015873015817E-2</v>
      </c>
      <c r="AD552" s="2">
        <f>(Table2[[#This Row],[Day High]]/Table2[[#This Row],[Close Price]])-1</f>
        <v>6.704545454545352E-3</v>
      </c>
      <c r="AE552" s="2">
        <f>(Table2[[#This Row],[Close Price]]/Table2[[#This Row],[Current Week Low]])-1</f>
        <v>1.5873015873015817E-2</v>
      </c>
      <c r="AF552" s="2">
        <f>(Table2[[#This Row],[Current Week High]]/Table2[[#This Row],[Close Price]])-1</f>
        <v>6.704545454545352E-3</v>
      </c>
      <c r="AG552" s="2">
        <f>(Table2[[#This Row],[Close Price]]/Table2[[#This Row],[Current Month Low]])-1</f>
        <v>5.2442743526879276E-2</v>
      </c>
      <c r="AH552" s="2">
        <f>(Table2[[#This Row],[Current Month High]]/Table2[[#This Row],[Close Price]])-1</f>
        <v>8.1534090909090917E-2</v>
      </c>
      <c r="AI552">
        <v>8.1534090909090899</v>
      </c>
      <c r="AJ552">
        <v>29.411764705882302</v>
      </c>
      <c r="AK552" t="str">
        <f>IF(AND(Table2[[#This Row],[20D EMA]]&gt;Table2[[#This Row],[50D EMA]],Table2[[#This Row],[50D EMA]]&gt;Table2[[#This Row],[200D EMA]]),"Uptrend","Downtrend/NoTrend")</f>
        <v>Uptrend</v>
      </c>
      <c r="AL552">
        <v>-0.05</v>
      </c>
      <c r="AM552" t="s">
        <v>10438</v>
      </c>
      <c r="AN552">
        <v>-0.63</v>
      </c>
      <c r="AO552" t="s">
        <v>10438</v>
      </c>
      <c r="AP552">
        <v>1.3719669103692E-2</v>
      </c>
      <c r="AQ552">
        <f>(Table2[[#This Row],[Sharpe Ratio]]-AVERAGE(Table2[Sharpe Ratio]))/_xlfn.STDEV.P(Table2[Sharpe Ratio])</f>
        <v>-0.58747444883603417</v>
      </c>
      <c r="AR5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-3.1194086025953638</v>
      </c>
      <c r="AS552">
        <f>_xlfn.RANK.AVG(Table2[[#This Row],[1Y Return vs Nifty Z-Score]],Table2[1Y Return vs Nifty Z-Score])</f>
        <v>562</v>
      </c>
      <c r="AT552">
        <f>_xlfn.RANK.AVG(Table2[[#This Row],[6M Return vs Nifty Z-Score]],Table2[6M Return vs Nifty Z-Score])</f>
        <v>461</v>
      </c>
      <c r="AU552">
        <f>_xlfn.RANK.AVG(Table2[[#This Row],[Sharpe Ratio Z-Score]],Table2[Sharpe Ratio Z-Score])</f>
        <v>493</v>
      </c>
      <c r="AV552">
        <f>(Table2[[#This Row],[Rank 1Y]]+Table2[[#This Row],[Rank 6M]]+Table2[[#This Row],[Rank Sharpe]])/3</f>
        <v>505.33333333333331</v>
      </c>
    </row>
    <row r="553" spans="1:48" x14ac:dyDescent="0.3">
      <c r="A553" t="s">
        <v>414</v>
      </c>
      <c r="B553" t="s">
        <v>415</v>
      </c>
      <c r="C553" t="s">
        <v>10394</v>
      </c>
      <c r="D553" t="s">
        <v>21</v>
      </c>
      <c r="E553">
        <v>57301.525046805</v>
      </c>
      <c r="F553">
        <v>3042.4</v>
      </c>
      <c r="G553">
        <v>-9.8245090917679896</v>
      </c>
      <c r="H553">
        <f>(Table2[[#This Row],[1Y Return vs Nifty]]-AVERAGE(Table2[1Y Return vs Nifty]))/_xlfn.STDEV.P(Table2[1Y Return vs Nifty])</f>
        <v>-0.55858711851705145</v>
      </c>
      <c r="I553">
        <v>-5.3677408884062796</v>
      </c>
      <c r="J553">
        <f>(Table2[[#This Row],[1M Return vs Nifty]]-AVERAGE(Table2[1M Return vs Nifty]))/_xlfn.STDEV.P(Table2[1M Return vs Nifty])</f>
        <v>-0.212883095943631</v>
      </c>
      <c r="K553">
        <v>10.583203839428</v>
      </c>
      <c r="L553">
        <f>(Table2[[#This Row],[6M Return vs Nifty]]-AVERAGE(Table2[6M Return vs Nifty]))/_xlfn.STDEV.P(Table2[6M Return vs Nifty])</f>
        <v>-8.0215598271646371E-2</v>
      </c>
      <c r="M553">
        <v>-6.43557273114466</v>
      </c>
      <c r="N553">
        <f>(Table2[[#This Row],[1W Return vs Nifty]]-AVERAGE(Table2[1W Return vs Nifty]))/_xlfn.STDEV.P(Table2[1W Return vs Nifty])</f>
        <v>-0.66801091528689172</v>
      </c>
      <c r="O553">
        <v>3041.8</v>
      </c>
      <c r="P553">
        <v>2922.3043353370599</v>
      </c>
      <c r="Q553">
        <v>2620.2960740454901</v>
      </c>
      <c r="R553">
        <v>45.683639522073499</v>
      </c>
      <c r="S553" s="2">
        <f>(Table2[[#This Row],[Close Price]]-Table2[[#This Row],[20D EMA]])/Table2[[#This Row],[20D EMA]]</f>
        <v>1.9725162732589553E-4</v>
      </c>
      <c r="T553" s="2">
        <f>(Table2[[#This Row],[Close Price]]-Table2[[#This Row],[50D EMA]])/Table2[[#This Row],[50D EMA]]</f>
        <v>4.1096220955059527E-2</v>
      </c>
      <c r="U553" s="2">
        <f>(Table2[[#This Row],[Close Price]]-Table2[[#This Row],[200D EMA]])/Table2[[#This Row],[200D EMA]]</f>
        <v>0.1610901646327399</v>
      </c>
      <c r="V553">
        <v>0.80511514772031201</v>
      </c>
      <c r="W553">
        <v>3013.45</v>
      </c>
      <c r="X553">
        <v>3072</v>
      </c>
      <c r="Y553">
        <v>3013.45</v>
      </c>
      <c r="Z553">
        <v>3072</v>
      </c>
      <c r="AA553">
        <v>2918.55</v>
      </c>
      <c r="AB553">
        <v>3187.8</v>
      </c>
      <c r="AC553" s="2">
        <f>(Table2[[#This Row],[Close Price]]/Table2[[#This Row],[Day Low]])-1</f>
        <v>9.6069289352735954E-3</v>
      </c>
      <c r="AD553" s="2">
        <f>(Table2[[#This Row],[Day High]]/Table2[[#This Row],[Close Price]])-1</f>
        <v>9.7291611885352847E-3</v>
      </c>
      <c r="AE553" s="2">
        <f>(Table2[[#This Row],[Close Price]]/Table2[[#This Row],[Current Week Low]])-1</f>
        <v>9.6069289352735954E-3</v>
      </c>
      <c r="AF553" s="2">
        <f>(Table2[[#This Row],[Current Week High]]/Table2[[#This Row],[Close Price]])-1</f>
        <v>9.7291611885352847E-3</v>
      </c>
      <c r="AG553" s="2">
        <f>(Table2[[#This Row],[Close Price]]/Table2[[#This Row],[Current Month Low]])-1</f>
        <v>4.2435455962721136E-2</v>
      </c>
      <c r="AH553" s="2">
        <f>(Table2[[#This Row],[Current Month High]]/Table2[[#This Row],[Close Price]])-1</f>
        <v>4.7791217459900004E-2</v>
      </c>
      <c r="AI553">
        <v>4.7791217459900004</v>
      </c>
      <c r="AJ553">
        <v>47.039775747909701</v>
      </c>
      <c r="AK553" t="str">
        <f>IF(AND(Table2[[#This Row],[20D EMA]]&gt;Table2[[#This Row],[50D EMA]],Table2[[#This Row],[50D EMA]]&gt;Table2[[#This Row],[200D EMA]]),"Uptrend","Downtrend/NoTrend")</f>
        <v>Uptrend</v>
      </c>
      <c r="AL553">
        <v>0.06</v>
      </c>
      <c r="AM553" t="s">
        <v>10439</v>
      </c>
      <c r="AN553">
        <v>-1.47</v>
      </c>
      <c r="AO553" t="s">
        <v>10438</v>
      </c>
      <c r="AP553">
        <v>-5.1582713146841999E-2</v>
      </c>
      <c r="AQ553">
        <f>(Table2[[#This Row],[Sharpe Ratio]]-AVERAGE(Table2[Sharpe Ratio]))/_xlfn.STDEV.P(Table2[Sharpe Ratio])</f>
        <v>-1.3434016761765424</v>
      </c>
      <c r="AR5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-2.863098404195763</v>
      </c>
      <c r="AS553">
        <f>_xlfn.RANK.AVG(Table2[[#This Row],[1Y Return vs Nifty Z-Score]],Table2[1Y Return vs Nifty Z-Score])</f>
        <v>507</v>
      </c>
      <c r="AT553">
        <f>_xlfn.RANK.AVG(Table2[[#This Row],[6M Return vs Nifty Z-Score]],Table2[6M Return vs Nifty Z-Score])</f>
        <v>341</v>
      </c>
      <c r="AU553">
        <f>_xlfn.RANK.AVG(Table2[[#This Row],[Sharpe Ratio Z-Score]],Table2[Sharpe Ratio Z-Score])</f>
        <v>674</v>
      </c>
      <c r="AV553">
        <f>(Table2[[#This Row],[Rank 1Y]]+Table2[[#This Row],[Rank 6M]]+Table2[[#This Row],[Rank Sharpe]])/3</f>
        <v>507.33333333333331</v>
      </c>
    </row>
    <row r="554" spans="1:48" x14ac:dyDescent="0.3">
      <c r="A554" t="s">
        <v>1202</v>
      </c>
      <c r="B554" t="s">
        <v>1203</v>
      </c>
      <c r="C554" t="s">
        <v>10397</v>
      </c>
      <c r="D554" t="s">
        <v>1001</v>
      </c>
      <c r="E554">
        <v>10114.583401296</v>
      </c>
      <c r="F554">
        <v>47.71</v>
      </c>
      <c r="G554">
        <v>-45.801158139573403</v>
      </c>
      <c r="H554">
        <f>(Table2[[#This Row],[1Y Return vs Nifty]]-AVERAGE(Table2[1Y Return vs Nifty]))/_xlfn.STDEV.P(Table2[1Y Return vs Nifty])</f>
        <v>-1.1466762926072736</v>
      </c>
      <c r="I554">
        <v>-5.7217567297627303</v>
      </c>
      <c r="J554">
        <f>(Table2[[#This Row],[1M Return vs Nifty]]-AVERAGE(Table2[1M Return vs Nifty]))/_xlfn.STDEV.P(Table2[1M Return vs Nifty])</f>
        <v>-0.24707287869976982</v>
      </c>
      <c r="K554">
        <v>-0.16494276385437301</v>
      </c>
      <c r="L554">
        <f>(Table2[[#This Row],[6M Return vs Nifty]]-AVERAGE(Table2[6M Return vs Nifty]))/_xlfn.STDEV.P(Table2[6M Return vs Nifty])</f>
        <v>-0.40432359247400113</v>
      </c>
      <c r="M554">
        <v>-2.7525917839135201</v>
      </c>
      <c r="N554">
        <f>(Table2[[#This Row],[1W Return vs Nifty]]-AVERAGE(Table2[1W Return vs Nifty]))/_xlfn.STDEV.P(Table2[1W Return vs Nifty])</f>
        <v>3.6661990939315617E-2</v>
      </c>
      <c r="O554">
        <v>47.52</v>
      </c>
      <c r="P554">
        <v>47.506516234558397</v>
      </c>
      <c r="Q554">
        <v>46.852728483466301</v>
      </c>
      <c r="R554">
        <v>51.126541714389099</v>
      </c>
      <c r="S554" s="2">
        <f>(Table2[[#This Row],[Close Price]]-Table2[[#This Row],[20D EMA]])/Table2[[#This Row],[20D EMA]]</f>
        <v>3.9983164983164506E-3</v>
      </c>
      <c r="T554" s="2">
        <f>(Table2[[#This Row],[Close Price]]-Table2[[#This Row],[50D EMA]])/Table2[[#This Row],[50D EMA]]</f>
        <v>4.2832811489885757E-3</v>
      </c>
      <c r="U554" s="2">
        <f>(Table2[[#This Row],[Close Price]]-Table2[[#This Row],[200D EMA]])/Table2[[#This Row],[200D EMA]]</f>
        <v>1.8297152466504055E-2</v>
      </c>
      <c r="V554">
        <v>0.45781920432073597</v>
      </c>
      <c r="W554">
        <v>47.52</v>
      </c>
      <c r="X554">
        <v>48.4</v>
      </c>
      <c r="Y554">
        <v>47.52</v>
      </c>
      <c r="Z554">
        <v>48.4</v>
      </c>
      <c r="AA554">
        <v>46.1</v>
      </c>
      <c r="AB554">
        <v>50.55</v>
      </c>
      <c r="AC554" s="2">
        <f>(Table2[[#This Row],[Close Price]]/Table2[[#This Row],[Day Low]])-1</f>
        <v>3.9983164983163899E-3</v>
      </c>
      <c r="AD554" s="2">
        <f>(Table2[[#This Row],[Day High]]/Table2[[#This Row],[Close Price]])-1</f>
        <v>1.4462376860197024E-2</v>
      </c>
      <c r="AE554" s="2">
        <f>(Table2[[#This Row],[Close Price]]/Table2[[#This Row],[Current Week Low]])-1</f>
        <v>3.9983164983163899E-3</v>
      </c>
      <c r="AF554" s="2">
        <f>(Table2[[#This Row],[Current Week High]]/Table2[[#This Row],[Close Price]])-1</f>
        <v>1.4462376860197024E-2</v>
      </c>
      <c r="AG554" s="2">
        <f>(Table2[[#This Row],[Close Price]]/Table2[[#This Row],[Current Month Low]])-1</f>
        <v>3.4924078091106203E-2</v>
      </c>
      <c r="AH554" s="2">
        <f>(Table2[[#This Row],[Current Month High]]/Table2[[#This Row],[Close Price]])-1</f>
        <v>5.9526304757912207E-2</v>
      </c>
      <c r="AI554">
        <v>19.995808006707101</v>
      </c>
      <c r="AJ554">
        <v>30.5335157318741</v>
      </c>
      <c r="AK554" t="str">
        <f>IF(AND(Table2[[#This Row],[20D EMA]]&gt;Table2[[#This Row],[50D EMA]],Table2[[#This Row],[50D EMA]]&gt;Table2[[#This Row],[200D EMA]]),"Uptrend","Downtrend/NoTrend")</f>
        <v>Uptrend</v>
      </c>
      <c r="AL554">
        <v>-0.15</v>
      </c>
      <c r="AM554" t="s">
        <v>10438</v>
      </c>
      <c r="AN554">
        <v>-1.91</v>
      </c>
      <c r="AO554" t="s">
        <v>10438</v>
      </c>
      <c r="AP554">
        <v>5.1375145443819999E-2</v>
      </c>
      <c r="AQ554">
        <f>(Table2[[#This Row],[Sharpe Ratio]]-AVERAGE(Table2[Sharpe Ratio]))/_xlfn.STDEV.P(Table2[Sharpe Ratio])</f>
        <v>-0.15158223720471503</v>
      </c>
      <c r="AR5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-1.9129930100464441</v>
      </c>
      <c r="AS554">
        <f>_xlfn.RANK.AVG(Table2[[#This Row],[1Y Return vs Nifty Z-Score]],Table2[1Y Return vs Nifty Z-Score])</f>
        <v>697</v>
      </c>
      <c r="AT554">
        <f>_xlfn.RANK.AVG(Table2[[#This Row],[6M Return vs Nifty Z-Score]],Table2[6M Return vs Nifty Z-Score])</f>
        <v>450</v>
      </c>
      <c r="AU554">
        <f>_xlfn.RANK.AVG(Table2[[#This Row],[Sharpe Ratio Z-Score]],Table2[Sharpe Ratio Z-Score])</f>
        <v>377</v>
      </c>
      <c r="AV554">
        <f>(Table2[[#This Row],[Rank 1Y]]+Table2[[#This Row],[Rank 6M]]+Table2[[#This Row],[Rank Sharpe]])/3</f>
        <v>508</v>
      </c>
    </row>
    <row r="555" spans="1:48" x14ac:dyDescent="0.3">
      <c r="A555" t="s">
        <v>150</v>
      </c>
      <c r="B555" t="s">
        <v>151</v>
      </c>
      <c r="C555" t="s">
        <v>10394</v>
      </c>
      <c r="D555" t="s">
        <v>21</v>
      </c>
      <c r="E555">
        <v>188696.49803980999</v>
      </c>
      <c r="F555">
        <v>6326.1</v>
      </c>
      <c r="G555">
        <v>-14.193718387261701</v>
      </c>
      <c r="H555">
        <f>(Table2[[#This Row],[1Y Return vs Nifty]]-AVERAGE(Table2[1Y Return vs Nifty]))/_xlfn.STDEV.P(Table2[1Y Return vs Nifty])</f>
        <v>-0.63000801940751261</v>
      </c>
      <c r="I555">
        <v>7.7258337224207096</v>
      </c>
      <c r="J555">
        <f>(Table2[[#This Row],[1M Return vs Nifty]]-AVERAGE(Table2[1M Return vs Nifty]))/_xlfn.STDEV.P(Table2[1M Return vs Nifty])</f>
        <v>1.0516548686010805</v>
      </c>
      <c r="K555">
        <v>9.76414729186377</v>
      </c>
      <c r="L555">
        <f>(Table2[[#This Row],[6M Return vs Nifty]]-AVERAGE(Table2[6M Return vs Nifty]))/_xlfn.STDEV.P(Table2[6M Return vs Nifty])</f>
        <v>-0.10491406811651047</v>
      </c>
      <c r="M555">
        <v>-3.0740759196568201</v>
      </c>
      <c r="N555">
        <f>(Table2[[#This Row],[1W Return vs Nifty]]-AVERAGE(Table2[1W Return vs Nifty]))/_xlfn.STDEV.P(Table2[1W Return vs Nifty])</f>
        <v>-2.4848281170608034E-2</v>
      </c>
      <c r="O555">
        <v>6209.34</v>
      </c>
      <c r="P555">
        <v>5899.4198086125298</v>
      </c>
      <c r="Q555">
        <v>5438.4737774018704</v>
      </c>
      <c r="R555">
        <v>65.607978970851804</v>
      </c>
      <c r="S555" s="2">
        <f>(Table2[[#This Row],[Close Price]]-Table2[[#This Row],[20D EMA]])/Table2[[#This Row],[20D EMA]]</f>
        <v>1.8803930852554412E-2</v>
      </c>
      <c r="T555" s="2">
        <f>(Table2[[#This Row],[Close Price]]-Table2[[#This Row],[50D EMA]])/Table2[[#This Row],[50D EMA]]</f>
        <v>7.232578884529671E-2</v>
      </c>
      <c r="U555" s="2">
        <f>(Table2[[#This Row],[Close Price]]-Table2[[#This Row],[200D EMA]])/Table2[[#This Row],[200D EMA]]</f>
        <v>0.16321237518629295</v>
      </c>
      <c r="V555">
        <v>0.84408042491875501</v>
      </c>
      <c r="W555">
        <v>6286.65</v>
      </c>
      <c r="X555">
        <v>6410</v>
      </c>
      <c r="Y555">
        <v>6286.65</v>
      </c>
      <c r="Z555">
        <v>6410</v>
      </c>
      <c r="AA555">
        <v>5989.75</v>
      </c>
      <c r="AB555">
        <v>6574.95</v>
      </c>
      <c r="AC555" s="2">
        <f>(Table2[[#This Row],[Close Price]]/Table2[[#This Row],[Day Low]])-1</f>
        <v>6.275202214215847E-3</v>
      </c>
      <c r="AD555" s="2">
        <f>(Table2[[#This Row],[Day High]]/Table2[[#This Row],[Close Price]])-1</f>
        <v>1.3262515609933301E-2</v>
      </c>
      <c r="AE555" s="2">
        <f>(Table2[[#This Row],[Close Price]]/Table2[[#This Row],[Current Week Low]])-1</f>
        <v>6.275202214215847E-3</v>
      </c>
      <c r="AF555" s="2">
        <f>(Table2[[#This Row],[Current Week High]]/Table2[[#This Row],[Close Price]])-1</f>
        <v>1.3262515609933301E-2</v>
      </c>
      <c r="AG555" s="2">
        <f>(Table2[[#This Row],[Close Price]]/Table2[[#This Row],[Current Month Low]])-1</f>
        <v>5.6154263533536586E-2</v>
      </c>
      <c r="AH555" s="2">
        <f>(Table2[[#This Row],[Current Month High]]/Table2[[#This Row],[Close Price]])-1</f>
        <v>3.9337032294778584E-2</v>
      </c>
      <c r="AI555">
        <v>3.93370322947785</v>
      </c>
      <c r="AJ555">
        <v>40.157968782886996</v>
      </c>
      <c r="AK555" t="str">
        <f>IF(AND(Table2[[#This Row],[20D EMA]]&gt;Table2[[#This Row],[50D EMA]],Table2[[#This Row],[50D EMA]]&gt;Table2[[#This Row],[200D EMA]]),"Uptrend","Downtrend/NoTrend")</f>
        <v>Uptrend</v>
      </c>
      <c r="AL555">
        <v>0.04</v>
      </c>
      <c r="AM555" t="s">
        <v>10439</v>
      </c>
      <c r="AN555">
        <v>2.88</v>
      </c>
      <c r="AO555" t="s">
        <v>10439</v>
      </c>
      <c r="AP555">
        <v>-3.3045481939299001E-2</v>
      </c>
      <c r="AQ555">
        <f>(Table2[[#This Row],[Sharpe Ratio]]-AVERAGE(Table2[Sharpe Ratio]))/_xlfn.STDEV.P(Table2[Sharpe Ratio])</f>
        <v>-1.1288184204611915</v>
      </c>
      <c r="AR5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-0.83693392055474214</v>
      </c>
      <c r="AS555">
        <f>_xlfn.RANK.AVG(Table2[[#This Row],[1Y Return vs Nifty Z-Score]],Table2[1Y Return vs Nifty Z-Score])</f>
        <v>538</v>
      </c>
      <c r="AT555">
        <f>_xlfn.RANK.AVG(Table2[[#This Row],[6M Return vs Nifty Z-Score]],Table2[6M Return vs Nifty Z-Score])</f>
        <v>346</v>
      </c>
      <c r="AU555">
        <f>_xlfn.RANK.AVG(Table2[[#This Row],[Sharpe Ratio Z-Score]],Table2[Sharpe Ratio Z-Score])</f>
        <v>647</v>
      </c>
      <c r="AV555">
        <f>(Table2[[#This Row],[Rank 1Y]]+Table2[[#This Row],[Rank 6M]]+Table2[[#This Row],[Rank Sharpe]])/3</f>
        <v>510.33333333333331</v>
      </c>
    </row>
    <row r="556" spans="1:48" x14ac:dyDescent="0.3">
      <c r="A556" t="s">
        <v>1811</v>
      </c>
      <c r="B556" t="s">
        <v>1812</v>
      </c>
      <c r="C556" t="s">
        <v>10406</v>
      </c>
      <c r="D556" t="s">
        <v>125</v>
      </c>
      <c r="E556">
        <v>4342.9623890550001</v>
      </c>
      <c r="F556">
        <v>220.17</v>
      </c>
      <c r="G556">
        <v>-37.531221228600799</v>
      </c>
      <c r="H556">
        <f>(Table2[[#This Row],[1Y Return vs Nifty]]-AVERAGE(Table2[1Y Return vs Nifty]))/_xlfn.STDEV.P(Table2[1Y Return vs Nifty])</f>
        <v>-1.0114924859862175</v>
      </c>
      <c r="I556">
        <v>-5.0444800794187596</v>
      </c>
      <c r="J556">
        <f>(Table2[[#This Row],[1M Return vs Nifty]]-AVERAGE(Table2[1M Return vs Nifty]))/_xlfn.STDEV.P(Table2[1M Return vs Nifty])</f>
        <v>-0.18166354150078684</v>
      </c>
      <c r="K556">
        <v>-4.7696041562395504</v>
      </c>
      <c r="L556">
        <f>(Table2[[#This Row],[6M Return vs Nifty]]-AVERAGE(Table2[6M Return vs Nifty]))/_xlfn.STDEV.P(Table2[6M Return vs Nifty])</f>
        <v>-0.54317614286731419</v>
      </c>
      <c r="M556">
        <v>-9.7276844703436893</v>
      </c>
      <c r="N556">
        <f>(Table2[[#This Row],[1W Return vs Nifty]]-AVERAGE(Table2[1W Return vs Nifty]))/_xlfn.STDEV.P(Table2[1W Return vs Nifty])</f>
        <v>-1.2978979497628269</v>
      </c>
      <c r="O556">
        <v>222.61</v>
      </c>
      <c r="P556">
        <v>224.479037923763</v>
      </c>
      <c r="Q556">
        <v>219.51709805803</v>
      </c>
      <c r="R556">
        <v>37.573146224696501</v>
      </c>
      <c r="S556" s="2">
        <f>(Table2[[#This Row],[Close Price]]-Table2[[#This Row],[20D EMA]])/Table2[[#This Row],[20D EMA]]</f>
        <v>-1.0960873276133265E-2</v>
      </c>
      <c r="T556" s="2">
        <f>(Table2[[#This Row],[Close Price]]-Table2[[#This Row],[50D EMA]])/Table2[[#This Row],[50D EMA]]</f>
        <v>-1.9195725193843886E-2</v>
      </c>
      <c r="U556" s="2">
        <f>(Table2[[#This Row],[Close Price]]-Table2[[#This Row],[200D EMA]])/Table2[[#This Row],[200D EMA]]</f>
        <v>2.9742646369960205E-3</v>
      </c>
      <c r="V556">
        <v>0.69610704851078498</v>
      </c>
      <c r="W556">
        <v>223.36</v>
      </c>
      <c r="X556">
        <v>219.21</v>
      </c>
      <c r="Y556">
        <v>222.25</v>
      </c>
      <c r="Z556">
        <v>219.21</v>
      </c>
      <c r="AA556">
        <v>222.25</v>
      </c>
      <c r="AB556">
        <v>214.15</v>
      </c>
      <c r="AC556" s="2">
        <f>(Table2[[#This Row],[Close Price]]/Table2[[#This Row],[Day Low]])-1</f>
        <v>-1.4281876790831038E-2</v>
      </c>
      <c r="AD556" s="2">
        <f>(Table2[[#This Row],[Day High]]/Table2[[#This Row],[Close Price]])-1</f>
        <v>-4.3602670663577259E-3</v>
      </c>
      <c r="AE556" s="2">
        <f>(Table2[[#This Row],[Close Price]]/Table2[[#This Row],[Current Week Low]])-1</f>
        <v>-9.3588301462317336E-3</v>
      </c>
      <c r="AF556" s="2">
        <f>(Table2[[#This Row],[Current Week High]]/Table2[[#This Row],[Close Price]])-1</f>
        <v>-4.3602670663577259E-3</v>
      </c>
      <c r="AG556" s="2">
        <f>(Table2[[#This Row],[Close Price]]/Table2[[#This Row],[Current Month Low]])-1</f>
        <v>-9.3588301462317336E-3</v>
      </c>
      <c r="AH556" s="2">
        <f>(Table2[[#This Row],[Current Month High]]/Table2[[#This Row],[Close Price]])-1</f>
        <v>-2.7342508061952042E-2</v>
      </c>
      <c r="AI556">
        <v>26.266067129945</v>
      </c>
      <c r="AJ556">
        <v>31.917315757938798</v>
      </c>
      <c r="AK556" t="str">
        <f>IF(AND(Table2[[#This Row],[20D EMA]]&gt;Table2[[#This Row],[50D EMA]],Table2[[#This Row],[50D EMA]]&gt;Table2[[#This Row],[200D EMA]]),"Uptrend","Downtrend/NoTrend")</f>
        <v>Downtrend/NoTrend</v>
      </c>
      <c r="AL556">
        <v>7.0000000000000007E-2</v>
      </c>
      <c r="AM556" t="s">
        <v>10439</v>
      </c>
      <c r="AN556">
        <v>-8.52</v>
      </c>
      <c r="AO556" t="s">
        <v>10438</v>
      </c>
      <c r="AP556">
        <v>6.2917740346937007E-2</v>
      </c>
      <c r="AQ556">
        <f>(Table2[[#This Row],[Sharpe Ratio]]-AVERAGE(Table2[Sharpe Ratio]))/_xlfn.STDEV.P(Table2[Sharpe Ratio])</f>
        <v>-1.7967482876873171E-2</v>
      </c>
      <c r="AR5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6">
        <f>_xlfn.RANK.AVG(Table2[[#This Row],[1Y Return vs Nifty Z-Score]],Table2[1Y Return vs Nifty Z-Score])</f>
        <v>674</v>
      </c>
      <c r="AT556">
        <f>_xlfn.RANK.AVG(Table2[[#This Row],[6M Return vs Nifty Z-Score]],Table2[6M Return vs Nifty Z-Score])</f>
        <v>508</v>
      </c>
      <c r="AU556">
        <f>_xlfn.RANK.AVG(Table2[[#This Row],[Sharpe Ratio Z-Score]],Table2[Sharpe Ratio Z-Score])</f>
        <v>351</v>
      </c>
      <c r="AV556">
        <f>(Table2[[#This Row],[Rank 1Y]]+Table2[[#This Row],[Rank 6M]]+Table2[[#This Row],[Rank Sharpe]])/3</f>
        <v>511</v>
      </c>
    </row>
    <row r="557" spans="1:48" x14ac:dyDescent="0.3">
      <c r="A557" t="s">
        <v>510</v>
      </c>
      <c r="B557" t="s">
        <v>511</v>
      </c>
      <c r="C557" t="s">
        <v>10393</v>
      </c>
      <c r="D557" t="s">
        <v>192</v>
      </c>
      <c r="E557">
        <v>42280.9214775</v>
      </c>
      <c r="F557">
        <v>617.04999999999995</v>
      </c>
      <c r="G557">
        <v>9.2618679672213293</v>
      </c>
      <c r="H557">
        <f>(Table2[[#This Row],[1Y Return vs Nifty]]-AVERAGE(Table2[1Y Return vs Nifty]))/_xlfn.STDEV.P(Table2[1Y Return vs Nifty])</f>
        <v>-0.24659331092033504</v>
      </c>
      <c r="I557">
        <v>-1.8550261313235501</v>
      </c>
      <c r="J557">
        <f>(Table2[[#This Row],[1M Return vs Nifty]]-AVERAGE(Table2[1M Return vs Nifty]))/_xlfn.STDEV.P(Table2[1M Return vs Nifty])</f>
        <v>0.1263643060053018</v>
      </c>
      <c r="K557">
        <v>-5.0546505044632504</v>
      </c>
      <c r="L557">
        <f>(Table2[[#This Row],[6M Return vs Nifty]]-AVERAGE(Table2[6M Return vs Nifty]))/_xlfn.STDEV.P(Table2[6M Return vs Nifty])</f>
        <v>-0.55177165273403628</v>
      </c>
      <c r="M557">
        <v>-5.0040757287036204</v>
      </c>
      <c r="N557">
        <f>(Table2[[#This Row],[1W Return vs Nifty]]-AVERAGE(Table2[1W Return vs Nifty]))/_xlfn.STDEV.P(Table2[1W Return vs Nifty])</f>
        <v>-0.39411942157102037</v>
      </c>
      <c r="O557">
        <v>629.62</v>
      </c>
      <c r="P557">
        <v>626.04882316499902</v>
      </c>
      <c r="Q557">
        <v>576.86633338324395</v>
      </c>
      <c r="R557">
        <v>33.187952365280303</v>
      </c>
      <c r="S557" s="2">
        <f>(Table2[[#This Row],[Close Price]]-Table2[[#This Row],[20D EMA]])/Table2[[#This Row],[20D EMA]]</f>
        <v>-1.9964422985292794E-2</v>
      </c>
      <c r="T557" s="2">
        <f>(Table2[[#This Row],[Close Price]]-Table2[[#This Row],[50D EMA]])/Table2[[#This Row],[50D EMA]]</f>
        <v>-1.4373995816341262E-2</v>
      </c>
      <c r="U557" s="2">
        <f>(Table2[[#This Row],[Close Price]]-Table2[[#This Row],[200D EMA]])/Table2[[#This Row],[200D EMA]]</f>
        <v>6.9658540100761585E-2</v>
      </c>
      <c r="V557">
        <v>0.47255974173937398</v>
      </c>
      <c r="W557">
        <v>611.4</v>
      </c>
      <c r="X557">
        <v>623.70000000000005</v>
      </c>
      <c r="Y557">
        <v>611.4</v>
      </c>
      <c r="Z557">
        <v>623.70000000000005</v>
      </c>
      <c r="AA557">
        <v>608.9</v>
      </c>
      <c r="AB557">
        <v>689.95</v>
      </c>
      <c r="AC557" s="2">
        <f>(Table2[[#This Row],[Close Price]]/Table2[[#This Row],[Day Low]])-1</f>
        <v>9.2410860320575328E-3</v>
      </c>
      <c r="AD557" s="2">
        <f>(Table2[[#This Row],[Day High]]/Table2[[#This Row],[Close Price]])-1</f>
        <v>1.0777084515031454E-2</v>
      </c>
      <c r="AE557" s="2">
        <f>(Table2[[#This Row],[Close Price]]/Table2[[#This Row],[Current Week Low]])-1</f>
        <v>9.2410860320575328E-3</v>
      </c>
      <c r="AF557" s="2">
        <f>(Table2[[#This Row],[Current Week High]]/Table2[[#This Row],[Close Price]])-1</f>
        <v>1.0777084515031454E-2</v>
      </c>
      <c r="AG557" s="2">
        <f>(Table2[[#This Row],[Close Price]]/Table2[[#This Row],[Current Month Low]])-1</f>
        <v>1.3384792248316568E-2</v>
      </c>
      <c r="AH557" s="2">
        <f>(Table2[[#This Row],[Current Month High]]/Table2[[#This Row],[Close Price]])-1</f>
        <v>0.11814277611214674</v>
      </c>
      <c r="AI557">
        <v>11.8142776112146</v>
      </c>
      <c r="AJ557">
        <v>55.408638710489797</v>
      </c>
      <c r="AK557" t="str">
        <f>IF(AND(Table2[[#This Row],[20D EMA]]&gt;Table2[[#This Row],[50D EMA]],Table2[[#This Row],[50D EMA]]&gt;Table2[[#This Row],[200D EMA]]),"Uptrend","Downtrend/NoTrend")</f>
        <v>Uptrend</v>
      </c>
      <c r="AL557">
        <v>-0.06</v>
      </c>
      <c r="AM557" t="s">
        <v>10438</v>
      </c>
      <c r="AN557">
        <v>-8.98</v>
      </c>
      <c r="AO557" t="s">
        <v>10438</v>
      </c>
      <c r="AP557">
        <v>-3.5920195828077997E-2</v>
      </c>
      <c r="AQ557">
        <f>(Table2[[#This Row],[Sharpe Ratio]]-AVERAGE(Table2[Sharpe Ratio]))/_xlfn.STDEV.P(Table2[Sharpe Ratio])</f>
        <v>-1.1620955295719269</v>
      </c>
      <c r="AR5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-2.2282156087920164</v>
      </c>
      <c r="AS557">
        <f>_xlfn.RANK.AVG(Table2[[#This Row],[1Y Return vs Nifty Z-Score]],Table2[1Y Return vs Nifty Z-Score])</f>
        <v>375</v>
      </c>
      <c r="AT557">
        <f>_xlfn.RANK.AVG(Table2[[#This Row],[6M Return vs Nifty Z-Score]],Table2[6M Return vs Nifty Z-Score])</f>
        <v>510</v>
      </c>
      <c r="AU557">
        <f>_xlfn.RANK.AVG(Table2[[#This Row],[Sharpe Ratio Z-Score]],Table2[Sharpe Ratio Z-Score])</f>
        <v>651</v>
      </c>
      <c r="AV557">
        <f>(Table2[[#This Row],[Rank 1Y]]+Table2[[#This Row],[Rank 6M]]+Table2[[#This Row],[Rank Sharpe]])/3</f>
        <v>512</v>
      </c>
    </row>
    <row r="558" spans="1:48" x14ac:dyDescent="0.3">
      <c r="A558" t="s">
        <v>2220</v>
      </c>
      <c r="B558" t="s">
        <v>2221</v>
      </c>
      <c r="C558" t="s">
        <v>10394</v>
      </c>
      <c r="D558" t="s">
        <v>290</v>
      </c>
      <c r="E558">
        <v>2657.6207710499998</v>
      </c>
      <c r="F558">
        <v>1854.15</v>
      </c>
      <c r="G558">
        <v>-13.796542851139099</v>
      </c>
      <c r="H558">
        <f>(Table2[[#This Row],[1Y Return vs Nifty]]-AVERAGE(Table2[1Y Return vs Nifty]))/_xlfn.STDEV.P(Table2[1Y Return vs Nifty])</f>
        <v>-0.6235156239457561</v>
      </c>
      <c r="I558">
        <v>-5.3197752191824996</v>
      </c>
      <c r="J558">
        <f>(Table2[[#This Row],[1M Return vs Nifty]]-AVERAGE(Table2[1M Return vs Nifty]))/_xlfn.STDEV.P(Table2[1M Return vs Nifty])</f>
        <v>-0.20825071620539595</v>
      </c>
      <c r="K558">
        <v>-6.7491529548909304</v>
      </c>
      <c r="L558">
        <f>(Table2[[#This Row],[6M Return vs Nifty]]-AVERAGE(Table2[6M Return vs Nifty]))/_xlfn.STDEV.P(Table2[6M Return vs Nifty])</f>
        <v>-0.60286900101651786</v>
      </c>
      <c r="M558">
        <v>-5.2104958494945599</v>
      </c>
      <c r="N558">
        <f>(Table2[[#This Row],[1W Return vs Nifty]]-AVERAGE(Table2[1W Return vs Nifty]))/_xlfn.STDEV.P(Table2[1W Return vs Nifty])</f>
        <v>-0.43361424071491839</v>
      </c>
      <c r="O558">
        <v>1806.12</v>
      </c>
      <c r="P558">
        <v>1779.13165857071</v>
      </c>
      <c r="Q558">
        <v>1704.19665951759</v>
      </c>
      <c r="R558">
        <v>48.960425828493598</v>
      </c>
      <c r="S558" s="2">
        <f>(Table2[[#This Row],[Close Price]]-Table2[[#This Row],[20D EMA]])/Table2[[#This Row],[20D EMA]]</f>
        <v>2.6592917414125419E-2</v>
      </c>
      <c r="T558" s="2">
        <f>(Table2[[#This Row],[Close Price]]-Table2[[#This Row],[50D EMA]])/Table2[[#This Row],[50D EMA]]</f>
        <v>4.2165705425958822E-2</v>
      </c>
      <c r="U558" s="2">
        <f>(Table2[[#This Row],[Close Price]]-Table2[[#This Row],[200D EMA]])/Table2[[#This Row],[200D EMA]]</f>
        <v>8.7990631623968613E-2</v>
      </c>
      <c r="V558">
        <v>0.73805440160803104</v>
      </c>
      <c r="W558">
        <v>1875</v>
      </c>
      <c r="X558">
        <v>1799.85</v>
      </c>
      <c r="Y558">
        <v>1872</v>
      </c>
      <c r="Z558">
        <v>1799.85</v>
      </c>
      <c r="AA558">
        <v>1872</v>
      </c>
      <c r="AB558">
        <v>1731.6</v>
      </c>
      <c r="AC558" s="2">
        <f>(Table2[[#This Row],[Close Price]]/Table2[[#This Row],[Day Low]])-1</f>
        <v>-1.1119999999999908E-2</v>
      </c>
      <c r="AD558" s="2">
        <f>(Table2[[#This Row],[Day High]]/Table2[[#This Row],[Close Price]])-1</f>
        <v>-2.9285656500283253E-2</v>
      </c>
      <c r="AE558" s="2">
        <f>(Table2[[#This Row],[Close Price]]/Table2[[#This Row],[Current Week Low]])-1</f>
        <v>-9.5352564102563209E-3</v>
      </c>
      <c r="AF558" s="2">
        <f>(Table2[[#This Row],[Current Week High]]/Table2[[#This Row],[Close Price]])-1</f>
        <v>-2.9285656500283253E-2</v>
      </c>
      <c r="AG558" s="2">
        <f>(Table2[[#This Row],[Close Price]]/Table2[[#This Row],[Current Month Low]])-1</f>
        <v>-9.5352564102563209E-3</v>
      </c>
      <c r="AH558" s="2">
        <f>(Table2[[#This Row],[Current Month High]]/Table2[[#This Row],[Close Price]])-1</f>
        <v>-6.6094976134617012E-2</v>
      </c>
      <c r="AI558">
        <v>14.737211120998801</v>
      </c>
      <c r="AJ558">
        <v>41.538167938931302</v>
      </c>
      <c r="AK558" t="str">
        <f>IF(AND(Table2[[#This Row],[20D EMA]]&gt;Table2[[#This Row],[50D EMA]],Table2[[#This Row],[50D EMA]]&gt;Table2[[#This Row],[200D EMA]]),"Uptrend","Downtrend/NoTrend")</f>
        <v>Uptrend</v>
      </c>
      <c r="AL558">
        <v>-0.05</v>
      </c>
      <c r="AM558" t="s">
        <v>10438</v>
      </c>
      <c r="AN558">
        <v>5.27</v>
      </c>
      <c r="AO558" t="s">
        <v>10439</v>
      </c>
      <c r="AP558">
        <v>1.9895256436568001E-2</v>
      </c>
      <c r="AQ558">
        <f>(Table2[[#This Row],[Sharpe Ratio]]-AVERAGE(Table2[Sharpe Ratio]))/_xlfn.STDEV.P(Table2[Sharpe Ratio])</f>
        <v>-0.51598709341567439</v>
      </c>
      <c r="AR5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-2.3842366752982627</v>
      </c>
      <c r="AS558">
        <f>_xlfn.RANK.AVG(Table2[[#This Row],[1Y Return vs Nifty Z-Score]],Table2[1Y Return vs Nifty Z-Score])</f>
        <v>535</v>
      </c>
      <c r="AT558">
        <f>_xlfn.RANK.AVG(Table2[[#This Row],[6M Return vs Nifty Z-Score]],Table2[6M Return vs Nifty Z-Score])</f>
        <v>528</v>
      </c>
      <c r="AU558">
        <f>_xlfn.RANK.AVG(Table2[[#This Row],[Sharpe Ratio Z-Score]],Table2[Sharpe Ratio Z-Score])</f>
        <v>473</v>
      </c>
      <c r="AV558">
        <f>(Table2[[#This Row],[Rank 1Y]]+Table2[[#This Row],[Rank 6M]]+Table2[[#This Row],[Rank Sharpe]])/3</f>
        <v>512</v>
      </c>
    </row>
    <row r="559" spans="1:48" x14ac:dyDescent="0.3">
      <c r="A559" t="s">
        <v>2154</v>
      </c>
      <c r="B559" t="s">
        <v>2155</v>
      </c>
      <c r="C559" t="s">
        <v>10399</v>
      </c>
      <c r="D559" t="s">
        <v>278</v>
      </c>
      <c r="E559">
        <v>2855.7291447900002</v>
      </c>
      <c r="F559">
        <v>499.9</v>
      </c>
      <c r="G559">
        <v>-25.0149844223325</v>
      </c>
      <c r="H559">
        <f>(Table2[[#This Row],[1Y Return vs Nifty]]-AVERAGE(Table2[1Y Return vs Nifty]))/_xlfn.STDEV.P(Table2[1Y Return vs Nifty])</f>
        <v>-0.80689690632744548</v>
      </c>
      <c r="I559">
        <v>-0.66402372861609604</v>
      </c>
      <c r="J559">
        <f>(Table2[[#This Row],[1M Return vs Nifty]]-AVERAGE(Table2[1M Return vs Nifty]))/_xlfn.STDEV.P(Table2[1M Return vs Nifty])</f>
        <v>0.24138772771034078</v>
      </c>
      <c r="K559">
        <v>14.9651898960638</v>
      </c>
      <c r="L559">
        <f>(Table2[[#This Row],[6M Return vs Nifty]]-AVERAGE(Table2[6M Return vs Nifty]))/_xlfn.STDEV.P(Table2[6M Return vs Nifty])</f>
        <v>5.1922226402720234E-2</v>
      </c>
      <c r="M559">
        <v>-7.1035699934080698</v>
      </c>
      <c r="N559">
        <f>(Table2[[#This Row],[1W Return vs Nifty]]-AVERAGE(Table2[1W Return vs Nifty]))/_xlfn.STDEV.P(Table2[1W Return vs Nifty])</f>
        <v>-0.79582031177703472</v>
      </c>
      <c r="O559">
        <v>493.77</v>
      </c>
      <c r="P559">
        <v>449.45145415953198</v>
      </c>
      <c r="Q559">
        <v>420.82143741185303</v>
      </c>
      <c r="R559">
        <v>52.781690299009099</v>
      </c>
      <c r="S559" s="2">
        <f>(Table2[[#This Row],[Close Price]]-Table2[[#This Row],[20D EMA]])/Table2[[#This Row],[20D EMA]]</f>
        <v>1.2414687000020243E-2</v>
      </c>
      <c r="T559" s="2">
        <f>(Table2[[#This Row],[Close Price]]-Table2[[#This Row],[50D EMA]])/Table2[[#This Row],[50D EMA]]</f>
        <v>0.11224470490323829</v>
      </c>
      <c r="U559" s="2">
        <f>(Table2[[#This Row],[Close Price]]-Table2[[#This Row],[200D EMA]])/Table2[[#This Row],[200D EMA]]</f>
        <v>0.18791476754249495</v>
      </c>
      <c r="V559">
        <v>2.66609239891929</v>
      </c>
      <c r="W559">
        <v>514.45000000000005</v>
      </c>
      <c r="X559">
        <v>488.05</v>
      </c>
      <c r="Y559">
        <v>511</v>
      </c>
      <c r="Z559">
        <v>488.05</v>
      </c>
      <c r="AA559">
        <v>511</v>
      </c>
      <c r="AB559">
        <v>428.55</v>
      </c>
      <c r="AC559" s="2">
        <f>(Table2[[#This Row],[Close Price]]/Table2[[#This Row],[Day Low]])-1</f>
        <v>-2.8282631937020297E-2</v>
      </c>
      <c r="AD559" s="2">
        <f>(Table2[[#This Row],[Day High]]/Table2[[#This Row],[Close Price]])-1</f>
        <v>-2.3704740948189529E-2</v>
      </c>
      <c r="AE559" s="2">
        <f>(Table2[[#This Row],[Close Price]]/Table2[[#This Row],[Current Week Low]])-1</f>
        <v>-2.1722113502935514E-2</v>
      </c>
      <c r="AF559" s="2">
        <f>(Table2[[#This Row],[Current Week High]]/Table2[[#This Row],[Close Price]])-1</f>
        <v>-2.3704740948189529E-2</v>
      </c>
      <c r="AG559" s="2">
        <f>(Table2[[#This Row],[Close Price]]/Table2[[#This Row],[Current Month Low]])-1</f>
        <v>-2.1722113502935514E-2</v>
      </c>
      <c r="AH559" s="2">
        <f>(Table2[[#This Row],[Current Month High]]/Table2[[#This Row],[Close Price]])-1</f>
        <v>-0.14272854570914173</v>
      </c>
      <c r="AI559">
        <v>7.5615123024605104</v>
      </c>
      <c r="AJ559">
        <v>51.095662687018198</v>
      </c>
      <c r="AK559" t="str">
        <f>IF(AND(Table2[[#This Row],[20D EMA]]&gt;Table2[[#This Row],[50D EMA]],Table2[[#This Row],[50D EMA]]&gt;Table2[[#This Row],[200D EMA]]),"Uptrend","Downtrend/NoTrend")</f>
        <v>Uptrend</v>
      </c>
      <c r="AL559">
        <v>0.03</v>
      </c>
      <c r="AM559" t="s">
        <v>10439</v>
      </c>
      <c r="AN559">
        <v>5.75</v>
      </c>
      <c r="AO559" t="s">
        <v>10439</v>
      </c>
      <c r="AP559">
        <v>-2.6883058103133999E-2</v>
      </c>
      <c r="AQ559">
        <f>(Table2[[#This Row],[Sharpe Ratio]]-AVERAGE(Table2[Sharpe Ratio]))/_xlfn.STDEV.P(Table2[Sharpe Ratio])</f>
        <v>-1.0574834430280955</v>
      </c>
      <c r="AR5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-2.3668907070195147</v>
      </c>
      <c r="AS559">
        <f>_xlfn.RANK.AVG(Table2[[#This Row],[1Y Return vs Nifty Z-Score]],Table2[1Y Return vs Nifty Z-Score])</f>
        <v>606</v>
      </c>
      <c r="AT559">
        <f>_xlfn.RANK.AVG(Table2[[#This Row],[6M Return vs Nifty Z-Score]],Table2[6M Return vs Nifty Z-Score])</f>
        <v>297</v>
      </c>
      <c r="AU559">
        <f>_xlfn.RANK.AVG(Table2[[#This Row],[Sharpe Ratio Z-Score]],Table2[Sharpe Ratio Z-Score])</f>
        <v>637</v>
      </c>
      <c r="AV559">
        <f>(Table2[[#This Row],[Rank 1Y]]+Table2[[#This Row],[Rank 6M]]+Table2[[#This Row],[Rank Sharpe]])/3</f>
        <v>513.33333333333337</v>
      </c>
    </row>
    <row r="560" spans="1:48" x14ac:dyDescent="0.3">
      <c r="A560" t="s">
        <v>1699</v>
      </c>
      <c r="B560" t="s">
        <v>1700</v>
      </c>
      <c r="C560" t="s">
        <v>10408</v>
      </c>
      <c r="D560" t="s">
        <v>472</v>
      </c>
      <c r="E560">
        <v>5047.35709314</v>
      </c>
      <c r="F560">
        <v>936.3</v>
      </c>
      <c r="G560">
        <v>-17.8751364928576</v>
      </c>
      <c r="H560">
        <f>(Table2[[#This Row],[1Y Return vs Nifty]]-AVERAGE(Table2[1Y Return vs Nifty]))/_xlfn.STDEV.P(Table2[1Y Return vs Nifty])</f>
        <v>-0.69018600125134277</v>
      </c>
      <c r="I560">
        <v>-4.3747599715385403</v>
      </c>
      <c r="J560">
        <f>(Table2[[#This Row],[1M Return vs Nifty]]-AVERAGE(Table2[1M Return vs Nifty]))/_xlfn.STDEV.P(Table2[1M Return vs Nifty])</f>
        <v>-0.11698399239330078</v>
      </c>
      <c r="K560">
        <v>20.994561942797802</v>
      </c>
      <c r="L560">
        <f>(Table2[[#This Row],[6M Return vs Nifty]]-AVERAGE(Table2[6M Return vs Nifty]))/_xlfn.STDEV.P(Table2[6M Return vs Nifty])</f>
        <v>0.23373661287284161</v>
      </c>
      <c r="M560">
        <v>-1.09127451755094</v>
      </c>
      <c r="N560">
        <f>(Table2[[#This Row],[1W Return vs Nifty]]-AVERAGE(Table2[1W Return vs Nifty]))/_xlfn.STDEV.P(Table2[1W Return vs Nifty])</f>
        <v>0.35452550503965796</v>
      </c>
      <c r="O560">
        <v>919.9</v>
      </c>
      <c r="P560">
        <v>878.39720885917302</v>
      </c>
      <c r="Q560">
        <v>809.27415838295701</v>
      </c>
      <c r="R560">
        <v>57.372024531454301</v>
      </c>
      <c r="S560" s="2">
        <f>(Table2[[#This Row],[Close Price]]-Table2[[#This Row],[20D EMA]])/Table2[[#This Row],[20D EMA]]</f>
        <v>1.7828024785302727E-2</v>
      </c>
      <c r="T560" s="2">
        <f>(Table2[[#This Row],[Close Price]]-Table2[[#This Row],[50D EMA]])/Table2[[#This Row],[50D EMA]]</f>
        <v>6.5918687533204651E-2</v>
      </c>
      <c r="U560" s="2">
        <f>(Table2[[#This Row],[Close Price]]-Table2[[#This Row],[200D EMA]])/Table2[[#This Row],[200D EMA]]</f>
        <v>0.15696268106578165</v>
      </c>
      <c r="V560">
        <v>0.71254777501654898</v>
      </c>
      <c r="W560">
        <v>959.2</v>
      </c>
      <c r="X560">
        <v>904.6</v>
      </c>
      <c r="Y560">
        <v>972.7</v>
      </c>
      <c r="Z560">
        <v>904.6</v>
      </c>
      <c r="AA560">
        <v>972.7</v>
      </c>
      <c r="AB560">
        <v>858.9</v>
      </c>
      <c r="AC560" s="2">
        <f>(Table2[[#This Row],[Close Price]]/Table2[[#This Row],[Day Low]])-1</f>
        <v>-2.3874061718098472E-2</v>
      </c>
      <c r="AD560" s="2">
        <f>(Table2[[#This Row],[Day High]]/Table2[[#This Row],[Close Price]])-1</f>
        <v>-3.3856669870767853E-2</v>
      </c>
      <c r="AE560" s="2">
        <f>(Table2[[#This Row],[Close Price]]/Table2[[#This Row],[Current Week Low]])-1</f>
        <v>-3.7421609951680979E-2</v>
      </c>
      <c r="AF560" s="2">
        <f>(Table2[[#This Row],[Current Week High]]/Table2[[#This Row],[Close Price]])-1</f>
        <v>-3.3856669870767853E-2</v>
      </c>
      <c r="AG560" s="2">
        <f>(Table2[[#This Row],[Close Price]]/Table2[[#This Row],[Current Month Low]])-1</f>
        <v>-3.7421609951680979E-2</v>
      </c>
      <c r="AH560" s="2">
        <f>(Table2[[#This Row],[Current Month High]]/Table2[[#This Row],[Close Price]])-1</f>
        <v>-8.2665812239666736E-2</v>
      </c>
      <c r="AI560">
        <v>3.88764284951406</v>
      </c>
      <c r="AJ560">
        <v>42.5222619681862</v>
      </c>
      <c r="AK560" t="str">
        <f>IF(AND(Table2[[#This Row],[20D EMA]]&gt;Table2[[#This Row],[50D EMA]],Table2[[#This Row],[50D EMA]]&gt;Table2[[#This Row],[200D EMA]]),"Uptrend","Downtrend/NoTrend")</f>
        <v>Uptrend</v>
      </c>
      <c r="AL560">
        <v>0.11</v>
      </c>
      <c r="AM560" t="s">
        <v>10439</v>
      </c>
      <c r="AN560">
        <v>5.57</v>
      </c>
      <c r="AO560" t="s">
        <v>10439</v>
      </c>
      <c r="AP560">
        <v>-0.130262637858369</v>
      </c>
      <c r="AQ560">
        <f>(Table2[[#This Row],[Sharpe Ratio]]-AVERAGE(Table2[Sharpe Ratio]))/_xlfn.STDEV.P(Table2[Sharpe Ratio])</f>
        <v>-2.2541846412812832</v>
      </c>
      <c r="AR5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-2.473092517013427</v>
      </c>
      <c r="AS560">
        <f>_xlfn.RANK.AVG(Table2[[#This Row],[1Y Return vs Nifty Z-Score]],Table2[1Y Return vs Nifty Z-Score])</f>
        <v>563</v>
      </c>
      <c r="AT560">
        <f>_xlfn.RANK.AVG(Table2[[#This Row],[6M Return vs Nifty Z-Score]],Table2[6M Return vs Nifty Z-Score])</f>
        <v>243</v>
      </c>
      <c r="AU560">
        <f>_xlfn.RANK.AVG(Table2[[#This Row],[Sharpe Ratio Z-Score]],Table2[Sharpe Ratio Z-Score])</f>
        <v>738</v>
      </c>
      <c r="AV560">
        <f>(Table2[[#This Row],[Rank 1Y]]+Table2[[#This Row],[Rank 6M]]+Table2[[#This Row],[Rank Sharpe]])/3</f>
        <v>514.66666666666663</v>
      </c>
    </row>
    <row r="561" spans="1:48" x14ac:dyDescent="0.3">
      <c r="A561" t="s">
        <v>1964</v>
      </c>
      <c r="B561" t="s">
        <v>1965</v>
      </c>
      <c r="C561" t="s">
        <v>10405</v>
      </c>
      <c r="D561" t="s">
        <v>429</v>
      </c>
      <c r="E561">
        <v>3611.5233426250002</v>
      </c>
      <c r="F561">
        <v>506.1</v>
      </c>
      <c r="G561">
        <v>-2.83422501966623</v>
      </c>
      <c r="H561">
        <f>(Table2[[#This Row],[1Y Return vs Nifty]]-AVERAGE(Table2[1Y Return vs Nifty]))/_xlfn.STDEV.P(Table2[1Y Return vs Nifty])</f>
        <v>-0.44432104606667339</v>
      </c>
      <c r="I561">
        <v>-7.1653033754957196</v>
      </c>
      <c r="J561">
        <f>(Table2[[#This Row],[1M Return vs Nifty]]-AVERAGE(Table2[1M Return vs Nifty]))/_xlfn.STDEV.P(Table2[1M Return vs Nifty])</f>
        <v>-0.38648626208639003</v>
      </c>
      <c r="K561">
        <v>6.1559592106543501</v>
      </c>
      <c r="L561">
        <f>(Table2[[#This Row],[6M Return vs Nifty]]-AVERAGE(Table2[6M Return vs Nifty]))/_xlfn.STDEV.P(Table2[6M Return vs Nifty])</f>
        <v>-0.21371818522340705</v>
      </c>
      <c r="M561">
        <v>3.1170018162383899</v>
      </c>
      <c r="N561">
        <f>(Table2[[#This Row],[1W Return vs Nifty]]-AVERAGE(Table2[1W Return vs Nifty]))/_xlfn.STDEV.P(Table2[1W Return vs Nifty])</f>
        <v>1.1597043416458379</v>
      </c>
      <c r="O561">
        <v>491.52</v>
      </c>
      <c r="P561">
        <v>487.64070132328402</v>
      </c>
      <c r="Q561">
        <v>458.43519951512502</v>
      </c>
      <c r="R561">
        <v>68.616076282773307</v>
      </c>
      <c r="S561" s="2">
        <f>(Table2[[#This Row],[Close Price]]-Table2[[#This Row],[20D EMA]])/Table2[[#This Row],[20D EMA]]</f>
        <v>2.9663085937500083E-2</v>
      </c>
      <c r="T561" s="2">
        <f>(Table2[[#This Row],[Close Price]]-Table2[[#This Row],[50D EMA]])/Table2[[#This Row],[50D EMA]]</f>
        <v>3.7854302617939824E-2</v>
      </c>
      <c r="U561" s="2">
        <f>(Table2[[#This Row],[Close Price]]-Table2[[#This Row],[200D EMA]])/Table2[[#This Row],[200D EMA]]</f>
        <v>0.10397282000877947</v>
      </c>
      <c r="V561">
        <v>0.57864960539338905</v>
      </c>
      <c r="W561">
        <v>509</v>
      </c>
      <c r="X561">
        <v>502.2</v>
      </c>
      <c r="Y561">
        <v>513.95000000000005</v>
      </c>
      <c r="Z561">
        <v>502.2</v>
      </c>
      <c r="AA561">
        <v>513.95000000000005</v>
      </c>
      <c r="AB561">
        <v>457.65</v>
      </c>
      <c r="AC561" s="2">
        <f>(Table2[[#This Row],[Close Price]]/Table2[[#This Row],[Day Low]])-1</f>
        <v>-5.6974459724949966E-3</v>
      </c>
      <c r="AD561" s="2">
        <f>(Table2[[#This Row],[Day High]]/Table2[[#This Row],[Close Price]])-1</f>
        <v>-7.7059869590990759E-3</v>
      </c>
      <c r="AE561" s="2">
        <f>(Table2[[#This Row],[Close Price]]/Table2[[#This Row],[Current Week Low]])-1</f>
        <v>-1.5273859324837047E-2</v>
      </c>
      <c r="AF561" s="2">
        <f>(Table2[[#This Row],[Current Week High]]/Table2[[#This Row],[Close Price]])-1</f>
        <v>-7.7059869590990759E-3</v>
      </c>
      <c r="AG561" s="2">
        <f>(Table2[[#This Row],[Close Price]]/Table2[[#This Row],[Current Month Low]])-1</f>
        <v>-1.5273859324837047E-2</v>
      </c>
      <c r="AH561" s="2">
        <f>(Table2[[#This Row],[Current Month High]]/Table2[[#This Row],[Close Price]])-1</f>
        <v>-9.5732068761114508E-2</v>
      </c>
      <c r="AI561">
        <v>9.6028452874926007</v>
      </c>
      <c r="AJ561">
        <v>45.410142220945197</v>
      </c>
      <c r="AK561" t="str">
        <f>IF(AND(Table2[[#This Row],[20D EMA]]&gt;Table2[[#This Row],[50D EMA]],Table2[[#This Row],[50D EMA]]&gt;Table2[[#This Row],[200D EMA]]),"Uptrend","Downtrend/NoTrend")</f>
        <v>Uptrend</v>
      </c>
      <c r="AL561">
        <v>-7.0000000000000007E-2</v>
      </c>
      <c r="AM561" t="s">
        <v>10438</v>
      </c>
      <c r="AN561">
        <v>5.98</v>
      </c>
      <c r="AO561" t="s">
        <v>10439</v>
      </c>
      <c r="AP561">
        <v>-7.8458574578524995E-2</v>
      </c>
      <c r="AQ561">
        <f>(Table2[[#This Row],[Sharpe Ratio]]-AVERAGE(Table2[Sharpe Ratio]))/_xlfn.STDEV.P(Table2[Sharpe Ratio])</f>
        <v>-1.6545112362611392</v>
      </c>
      <c r="AR5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-1.5393323879917715</v>
      </c>
      <c r="AS561">
        <f>_xlfn.RANK.AVG(Table2[[#This Row],[1Y Return vs Nifty Z-Score]],Table2[1Y Return vs Nifty Z-Score])</f>
        <v>456</v>
      </c>
      <c r="AT561">
        <f>_xlfn.RANK.AVG(Table2[[#This Row],[6M Return vs Nifty Z-Score]],Table2[6M Return vs Nifty Z-Score])</f>
        <v>380</v>
      </c>
      <c r="AU561">
        <f>_xlfn.RANK.AVG(Table2[[#This Row],[Sharpe Ratio Z-Score]],Table2[Sharpe Ratio Z-Score])</f>
        <v>709</v>
      </c>
      <c r="AV561">
        <f>(Table2[[#This Row],[Rank 1Y]]+Table2[[#This Row],[Rank 6M]]+Table2[[#This Row],[Rank Sharpe]])/3</f>
        <v>515</v>
      </c>
    </row>
    <row r="562" spans="1:48" x14ac:dyDescent="0.3">
      <c r="A562" t="s">
        <v>1315</v>
      </c>
      <c r="B562" t="s">
        <v>1316</v>
      </c>
      <c r="C562" t="s">
        <v>10410</v>
      </c>
      <c r="D562" t="s">
        <v>1223</v>
      </c>
      <c r="E562">
        <v>8826.8229636889992</v>
      </c>
      <c r="F562">
        <v>83.36</v>
      </c>
      <c r="G562">
        <v>-5.4438499894938701</v>
      </c>
      <c r="H562">
        <f>(Table2[[#This Row],[1Y Return vs Nifty]]-AVERAGE(Table2[1Y Return vs Nifty]))/_xlfn.STDEV.P(Table2[1Y Return vs Nifty])</f>
        <v>-0.48697905435287792</v>
      </c>
      <c r="I562">
        <v>-19.821301838790699</v>
      </c>
      <c r="J562">
        <f>(Table2[[#This Row],[1M Return vs Nifty]]-AVERAGE(Table2[1M Return vs Nifty]))/_xlfn.STDEV.P(Table2[1M Return vs Nifty])</f>
        <v>-1.6087644414021007</v>
      </c>
      <c r="K562">
        <v>-25.733774627353601</v>
      </c>
      <c r="L562">
        <f>(Table2[[#This Row],[6M Return vs Nifty]]-AVERAGE(Table2[6M Return vs Nifty]))/_xlfn.STDEV.P(Table2[6M Return vs Nifty])</f>
        <v>-1.1753460873518817</v>
      </c>
      <c r="M562">
        <v>-7.4572829538494103</v>
      </c>
      <c r="N562">
        <f>(Table2[[#This Row],[1W Return vs Nifty]]-AVERAGE(Table2[1W Return vs Nifty]))/_xlfn.STDEV.P(Table2[1W Return vs Nifty])</f>
        <v>-0.86349699633644361</v>
      </c>
      <c r="O562">
        <v>89.68</v>
      </c>
      <c r="P562">
        <v>90.273255496216606</v>
      </c>
      <c r="Q562">
        <v>87.673173602261997</v>
      </c>
      <c r="R562">
        <v>28.6581267312094</v>
      </c>
      <c r="S562" s="2">
        <f>(Table2[[#This Row],[Close Price]]-Table2[[#This Row],[20D EMA]])/Table2[[#This Row],[20D EMA]]</f>
        <v>-7.0472792149866265E-2</v>
      </c>
      <c r="T562" s="2">
        <f>(Table2[[#This Row],[Close Price]]-Table2[[#This Row],[50D EMA]])/Table2[[#This Row],[50D EMA]]</f>
        <v>-7.6581435533875752E-2</v>
      </c>
      <c r="U562" s="2">
        <f>(Table2[[#This Row],[Close Price]]-Table2[[#This Row],[200D EMA]])/Table2[[#This Row],[200D EMA]]</f>
        <v>-4.9196047377378344E-2</v>
      </c>
      <c r="V562">
        <v>0.50996029355402295</v>
      </c>
      <c r="W562">
        <v>83.01</v>
      </c>
      <c r="X562">
        <v>85.44</v>
      </c>
      <c r="Y562">
        <v>83.01</v>
      </c>
      <c r="Z562">
        <v>85.44</v>
      </c>
      <c r="AA562">
        <v>83.01</v>
      </c>
      <c r="AB562">
        <v>95.46</v>
      </c>
      <c r="AC562" s="2">
        <f>(Table2[[#This Row],[Close Price]]/Table2[[#This Row],[Day Low]])-1</f>
        <v>4.2163594747619548E-3</v>
      </c>
      <c r="AD562" s="2">
        <f>(Table2[[#This Row],[Day High]]/Table2[[#This Row],[Close Price]])-1</f>
        <v>2.4952015355086399E-2</v>
      </c>
      <c r="AE562" s="2">
        <f>(Table2[[#This Row],[Close Price]]/Table2[[#This Row],[Current Week Low]])-1</f>
        <v>4.2163594747619548E-3</v>
      </c>
      <c r="AF562" s="2">
        <f>(Table2[[#This Row],[Current Week High]]/Table2[[#This Row],[Close Price]])-1</f>
        <v>2.4952015355086399E-2</v>
      </c>
      <c r="AG562" s="2">
        <f>(Table2[[#This Row],[Close Price]]/Table2[[#This Row],[Current Month Low]])-1</f>
        <v>4.2163594747619548E-3</v>
      </c>
      <c r="AH562" s="2">
        <f>(Table2[[#This Row],[Current Month High]]/Table2[[#This Row],[Close Price]])-1</f>
        <v>0.14515355086372361</v>
      </c>
      <c r="AI562">
        <v>62.7879078694817</v>
      </c>
      <c r="AJ562">
        <v>32.7388535031847</v>
      </c>
      <c r="AK562" t="str">
        <f>IF(AND(Table2[[#This Row],[20D EMA]]&gt;Table2[[#This Row],[50D EMA]],Table2[[#This Row],[50D EMA]]&gt;Table2[[#This Row],[200D EMA]]),"Uptrend","Downtrend/NoTrend")</f>
        <v>Downtrend/NoTrend</v>
      </c>
      <c r="AL562">
        <v>-0.06</v>
      </c>
      <c r="AM562" t="s">
        <v>10438</v>
      </c>
      <c r="AN562">
        <v>-9.4</v>
      </c>
      <c r="AO562" t="s">
        <v>10438</v>
      </c>
      <c r="AP562">
        <v>5.0643126313614999E-2</v>
      </c>
      <c r="AQ562">
        <f>(Table2[[#This Row],[Sharpe Ratio]]-AVERAGE(Table2[Sharpe Ratio]))/_xlfn.STDEV.P(Table2[Sharpe Ratio])</f>
        <v>-0.1600559432531885</v>
      </c>
      <c r="AR5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2">
        <f>_xlfn.RANK.AVG(Table2[[#This Row],[1Y Return vs Nifty Z-Score]],Table2[1Y Return vs Nifty Z-Score])</f>
        <v>471</v>
      </c>
      <c r="AT562">
        <f>_xlfn.RANK.AVG(Table2[[#This Row],[6M Return vs Nifty Z-Score]],Table2[6M Return vs Nifty Z-Score])</f>
        <v>699</v>
      </c>
      <c r="AU562">
        <f>_xlfn.RANK.AVG(Table2[[#This Row],[Sharpe Ratio Z-Score]],Table2[Sharpe Ratio Z-Score])</f>
        <v>378</v>
      </c>
      <c r="AV562">
        <f>(Table2[[#This Row],[Rank 1Y]]+Table2[[#This Row],[Rank 6M]]+Table2[[#This Row],[Rank Sharpe]])/3</f>
        <v>516</v>
      </c>
    </row>
    <row r="563" spans="1:48" x14ac:dyDescent="0.3">
      <c r="A563" t="s">
        <v>1088</v>
      </c>
      <c r="B563" t="s">
        <v>1089</v>
      </c>
      <c r="C563" t="s">
        <v>10404</v>
      </c>
      <c r="D563" t="s">
        <v>327</v>
      </c>
      <c r="E563">
        <v>12358.81396173</v>
      </c>
      <c r="F563">
        <v>890.2</v>
      </c>
      <c r="G563">
        <v>-18.614450737152101</v>
      </c>
      <c r="H563">
        <f>(Table2[[#This Row],[1Y Return vs Nifty]]-AVERAGE(Table2[1Y Return vs Nifty]))/_xlfn.STDEV.P(Table2[1Y Return vs Nifty])</f>
        <v>-0.70227113743905589</v>
      </c>
      <c r="I563">
        <v>-11.2911660192905</v>
      </c>
      <c r="J563">
        <f>(Table2[[#This Row],[1M Return vs Nifty]]-AVERAGE(Table2[1M Return vs Nifty]))/_xlfn.STDEV.P(Table2[1M Return vs Nifty])</f>
        <v>-0.78494963856275379</v>
      </c>
      <c r="K563">
        <v>12.929139460662601</v>
      </c>
      <c r="L563">
        <f>(Table2[[#This Row],[6M Return vs Nifty]]-AVERAGE(Table2[6M Return vs Nifty]))/_xlfn.STDEV.P(Table2[6M Return vs Nifty])</f>
        <v>-9.4744261616564913E-3</v>
      </c>
      <c r="M563">
        <v>-2.60693037732868</v>
      </c>
      <c r="N563">
        <f>(Table2[[#This Row],[1W Return vs Nifty]]-AVERAGE(Table2[1W Return vs Nifty]))/_xlfn.STDEV.P(Table2[1W Return vs Nifty])</f>
        <v>6.4531710651089799E-2</v>
      </c>
      <c r="O563">
        <v>914.92</v>
      </c>
      <c r="P563">
        <v>906.70850174959401</v>
      </c>
      <c r="Q563">
        <v>823.54315690271096</v>
      </c>
      <c r="R563">
        <v>43.5711595549148</v>
      </c>
      <c r="S563" s="2">
        <f>(Table2[[#This Row],[Close Price]]-Table2[[#This Row],[20D EMA]])/Table2[[#This Row],[20D EMA]]</f>
        <v>-2.7018755738206526E-2</v>
      </c>
      <c r="T563" s="2">
        <f>(Table2[[#This Row],[Close Price]]-Table2[[#This Row],[50D EMA]])/Table2[[#This Row],[50D EMA]]</f>
        <v>-1.8207066237648579E-2</v>
      </c>
      <c r="U563" s="2">
        <f>(Table2[[#This Row],[Close Price]]-Table2[[#This Row],[200D EMA]])/Table2[[#This Row],[200D EMA]]</f>
        <v>8.0939101416349413E-2</v>
      </c>
      <c r="V563">
        <v>0.52276597112940704</v>
      </c>
      <c r="W563">
        <v>880.55</v>
      </c>
      <c r="X563">
        <v>903.05</v>
      </c>
      <c r="Y563">
        <v>880.55</v>
      </c>
      <c r="Z563">
        <v>903.05</v>
      </c>
      <c r="AA563">
        <v>874.9</v>
      </c>
      <c r="AB563">
        <v>964</v>
      </c>
      <c r="AC563" s="2">
        <f>(Table2[[#This Row],[Close Price]]/Table2[[#This Row],[Day Low]])-1</f>
        <v>1.0959059678609995E-2</v>
      </c>
      <c r="AD563" s="2">
        <f>(Table2[[#This Row],[Day High]]/Table2[[#This Row],[Close Price]])-1</f>
        <v>1.4434958436306378E-2</v>
      </c>
      <c r="AE563" s="2">
        <f>(Table2[[#This Row],[Close Price]]/Table2[[#This Row],[Current Week Low]])-1</f>
        <v>1.0959059678609995E-2</v>
      </c>
      <c r="AF563" s="2">
        <f>(Table2[[#This Row],[Current Week High]]/Table2[[#This Row],[Close Price]])-1</f>
        <v>1.4434958436306378E-2</v>
      </c>
      <c r="AG563" s="2">
        <f>(Table2[[#This Row],[Close Price]]/Table2[[#This Row],[Current Month Low]])-1</f>
        <v>1.7487712881472328E-2</v>
      </c>
      <c r="AH563" s="2">
        <f>(Table2[[#This Row],[Current Month High]]/Table2[[#This Row],[Close Price]])-1</f>
        <v>8.2902718490226901E-2</v>
      </c>
      <c r="AI563">
        <v>15.1426645697595</v>
      </c>
      <c r="AJ563">
        <v>37.556980607278</v>
      </c>
      <c r="AK563" t="str">
        <f>IF(AND(Table2[[#This Row],[20D EMA]]&gt;Table2[[#This Row],[50D EMA]],Table2[[#This Row],[50D EMA]]&gt;Table2[[#This Row],[200D EMA]]),"Uptrend","Downtrend/NoTrend")</f>
        <v>Uptrend</v>
      </c>
      <c r="AL563">
        <v>-0.11</v>
      </c>
      <c r="AM563" t="s">
        <v>10438</v>
      </c>
      <c r="AN563">
        <v>-3.85</v>
      </c>
      <c r="AO563" t="s">
        <v>10438</v>
      </c>
      <c r="AP563">
        <v>-4.2498459656952002E-2</v>
      </c>
      <c r="AQ563">
        <f>(Table2[[#This Row],[Sharpe Ratio]]-AVERAGE(Table2[Sharpe Ratio]))/_xlfn.STDEV.P(Table2[Sharpe Ratio])</f>
        <v>-1.2382441870251459</v>
      </c>
      <c r="AR5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-2.6704076785375226</v>
      </c>
      <c r="AS563">
        <f>_xlfn.RANK.AVG(Table2[[#This Row],[1Y Return vs Nifty Z-Score]],Table2[1Y Return vs Nifty Z-Score])</f>
        <v>568</v>
      </c>
      <c r="AT563">
        <f>_xlfn.RANK.AVG(Table2[[#This Row],[6M Return vs Nifty Z-Score]],Table2[6M Return vs Nifty Z-Score])</f>
        <v>320</v>
      </c>
      <c r="AU563">
        <f>_xlfn.RANK.AVG(Table2[[#This Row],[Sharpe Ratio Z-Score]],Table2[Sharpe Ratio Z-Score])</f>
        <v>665</v>
      </c>
      <c r="AV563">
        <f>(Table2[[#This Row],[Rank 1Y]]+Table2[[#This Row],[Rank 6M]]+Table2[[#This Row],[Rank Sharpe]])/3</f>
        <v>517.66666666666663</v>
      </c>
    </row>
    <row r="564" spans="1:48" x14ac:dyDescent="0.3">
      <c r="A564" t="s">
        <v>1026</v>
      </c>
      <c r="B564" t="s">
        <v>1027</v>
      </c>
      <c r="C564" t="s">
        <v>605</v>
      </c>
      <c r="D564" t="s">
        <v>605</v>
      </c>
      <c r="E564">
        <v>13826.893061999999</v>
      </c>
      <c r="F564">
        <v>473.1</v>
      </c>
      <c r="G564">
        <v>-10.9225091537847</v>
      </c>
      <c r="H564">
        <f>(Table2[[#This Row],[1Y Return vs Nifty]]-AVERAGE(Table2[1Y Return vs Nifty]))/_xlfn.STDEV.P(Table2[1Y Return vs Nifty])</f>
        <v>-0.57653548132216959</v>
      </c>
      <c r="I564">
        <v>-11.3976590298525</v>
      </c>
      <c r="J564">
        <f>(Table2[[#This Row],[1M Return vs Nifty]]-AVERAGE(Table2[1M Return vs Nifty]))/_xlfn.STDEV.P(Table2[1M Return vs Nifty])</f>
        <v>-0.79523441249324012</v>
      </c>
      <c r="K564">
        <v>-10.206835379376299</v>
      </c>
      <c r="L564">
        <f>(Table2[[#This Row],[6M Return vs Nifty]]-AVERAGE(Table2[6M Return vs Nifty]))/_xlfn.STDEV.P(Table2[6M Return vs Nifty])</f>
        <v>-0.70713465318453428</v>
      </c>
      <c r="M564">
        <v>-5.5916604365415097</v>
      </c>
      <c r="N564">
        <f>(Table2[[#This Row],[1W Return vs Nifty]]-AVERAGE(Table2[1W Return vs Nifty]))/_xlfn.STDEV.P(Table2[1W Return vs Nifty])</f>
        <v>-0.50654330582637841</v>
      </c>
      <c r="O564">
        <v>492.08</v>
      </c>
      <c r="P564">
        <v>496.503899789446</v>
      </c>
      <c r="Q564">
        <v>459.92968129987702</v>
      </c>
      <c r="R564">
        <v>30.441913329298401</v>
      </c>
      <c r="S564" s="2">
        <f>(Table2[[#This Row],[Close Price]]-Table2[[#This Row],[20D EMA]])/Table2[[#This Row],[20D EMA]]</f>
        <v>-3.8570964070882709E-2</v>
      </c>
      <c r="T564" s="2">
        <f>(Table2[[#This Row],[Close Price]]-Table2[[#This Row],[50D EMA]])/Table2[[#This Row],[50D EMA]]</f>
        <v>-4.7137393682851109E-2</v>
      </c>
      <c r="U564" s="2">
        <f>(Table2[[#This Row],[Close Price]]-Table2[[#This Row],[200D EMA]])/Table2[[#This Row],[200D EMA]]</f>
        <v>2.8635505025247272E-2</v>
      </c>
      <c r="V564">
        <v>0.38780247474570601</v>
      </c>
      <c r="W564">
        <v>472</v>
      </c>
      <c r="X564">
        <v>482.65</v>
      </c>
      <c r="Y564">
        <v>472</v>
      </c>
      <c r="Z564">
        <v>482.65</v>
      </c>
      <c r="AA564">
        <v>472</v>
      </c>
      <c r="AB564">
        <v>515</v>
      </c>
      <c r="AC564" s="2">
        <f>(Table2[[#This Row],[Close Price]]/Table2[[#This Row],[Day Low]])-1</f>
        <v>2.3305084745763871E-3</v>
      </c>
      <c r="AD564" s="2">
        <f>(Table2[[#This Row],[Day High]]/Table2[[#This Row],[Close Price]])-1</f>
        <v>2.0186007186641097E-2</v>
      </c>
      <c r="AE564" s="2">
        <f>(Table2[[#This Row],[Close Price]]/Table2[[#This Row],[Current Week Low]])-1</f>
        <v>2.3305084745763871E-3</v>
      </c>
      <c r="AF564" s="2">
        <f>(Table2[[#This Row],[Current Week High]]/Table2[[#This Row],[Close Price]])-1</f>
        <v>2.0186007186641097E-2</v>
      </c>
      <c r="AG564" s="2">
        <f>(Table2[[#This Row],[Close Price]]/Table2[[#This Row],[Current Month Low]])-1</f>
        <v>2.3305084745763871E-3</v>
      </c>
      <c r="AH564" s="2">
        <f>(Table2[[#This Row],[Current Month High]]/Table2[[#This Row],[Close Price]])-1</f>
        <v>8.8564785457619921E-2</v>
      </c>
      <c r="AI564">
        <v>25.132107376875901</v>
      </c>
      <c r="AJ564">
        <v>39.763663220088603</v>
      </c>
      <c r="AK564" t="str">
        <f>IF(AND(Table2[[#This Row],[20D EMA]]&gt;Table2[[#This Row],[50D EMA]],Table2[[#This Row],[50D EMA]]&gt;Table2[[#This Row],[200D EMA]]),"Uptrend","Downtrend/NoTrend")</f>
        <v>Downtrend/NoTrend</v>
      </c>
      <c r="AL564">
        <v>-0.16</v>
      </c>
      <c r="AM564" t="s">
        <v>10438</v>
      </c>
      <c r="AN564">
        <v>-3.1</v>
      </c>
      <c r="AO564" t="s">
        <v>10438</v>
      </c>
      <c r="AP564">
        <v>2.0972621518293998E-2</v>
      </c>
      <c r="AQ564">
        <f>(Table2[[#This Row],[Sharpe Ratio]]-AVERAGE(Table2[Sharpe Ratio]))/_xlfn.STDEV.P(Table2[Sharpe Ratio])</f>
        <v>-0.50351573217286216</v>
      </c>
      <c r="AR5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4">
        <f>_xlfn.RANK.AVG(Table2[[#This Row],[1Y Return vs Nifty Z-Score]],Table2[1Y Return vs Nifty Z-Score])</f>
        <v>516</v>
      </c>
      <c r="AT564">
        <f>_xlfn.RANK.AVG(Table2[[#This Row],[6M Return vs Nifty Z-Score]],Table2[6M Return vs Nifty Z-Score])</f>
        <v>568</v>
      </c>
      <c r="AU564">
        <f>_xlfn.RANK.AVG(Table2[[#This Row],[Sharpe Ratio Z-Score]],Table2[Sharpe Ratio Z-Score])</f>
        <v>470</v>
      </c>
      <c r="AV564">
        <f>(Table2[[#This Row],[Rank 1Y]]+Table2[[#This Row],[Rank 6M]]+Table2[[#This Row],[Rank Sharpe]])/3</f>
        <v>518</v>
      </c>
    </row>
    <row r="565" spans="1:48" x14ac:dyDescent="0.3">
      <c r="A565" t="s">
        <v>1072</v>
      </c>
      <c r="B565" t="s">
        <v>1073</v>
      </c>
      <c r="C565" t="s">
        <v>605</v>
      </c>
      <c r="D565" t="s">
        <v>605</v>
      </c>
      <c r="E565">
        <v>12616.675858941</v>
      </c>
      <c r="F565">
        <v>25.78</v>
      </c>
      <c r="G565">
        <v>7.1331042905802597</v>
      </c>
      <c r="H565">
        <f>(Table2[[#This Row],[1Y Return vs Nifty]]-AVERAGE(Table2[1Y Return vs Nifty]))/_xlfn.STDEV.P(Table2[1Y Return vs Nifty])</f>
        <v>-0.28139096177340911</v>
      </c>
      <c r="I565">
        <v>-17.6236055910794</v>
      </c>
      <c r="J565">
        <f>(Table2[[#This Row],[1M Return vs Nifty]]-AVERAGE(Table2[1M Return vs Nifty]))/_xlfn.STDEV.P(Table2[1M Return vs Nifty])</f>
        <v>-1.3965175628857938</v>
      </c>
      <c r="K565">
        <v>-20.653070325152601</v>
      </c>
      <c r="L565">
        <f>(Table2[[#This Row],[6M Return vs Nifty]]-AVERAGE(Table2[6M Return vs Nifty]))/_xlfn.STDEV.P(Table2[6M Return vs Nifty])</f>
        <v>-1.0221385678323065</v>
      </c>
      <c r="M565">
        <v>-5.7915654042765201</v>
      </c>
      <c r="N565">
        <f>(Table2[[#This Row],[1W Return vs Nifty]]-AVERAGE(Table2[1W Return vs Nifty]))/_xlfn.STDEV.P(Table2[1W Return vs Nifty])</f>
        <v>-0.5447915662983176</v>
      </c>
      <c r="O565">
        <v>26.29</v>
      </c>
      <c r="P565">
        <v>26.5984453854912</v>
      </c>
      <c r="Q565">
        <v>25.793328916807798</v>
      </c>
      <c r="R565">
        <v>30.570600559928099</v>
      </c>
      <c r="S565" s="2">
        <f>(Table2[[#This Row],[Close Price]]-Table2[[#This Row],[20D EMA]])/Table2[[#This Row],[20D EMA]]</f>
        <v>-1.9399011030810119E-2</v>
      </c>
      <c r="T565" s="2">
        <f>(Table2[[#This Row],[Close Price]]-Table2[[#This Row],[50D EMA]])/Table2[[#This Row],[50D EMA]]</f>
        <v>-3.077042186599524E-2</v>
      </c>
      <c r="U565" s="2">
        <f>(Table2[[#This Row],[Close Price]]-Table2[[#This Row],[200D EMA]])/Table2[[#This Row],[200D EMA]]</f>
        <v>-5.1675830020962016E-4</v>
      </c>
      <c r="V565">
        <v>0.60940233704756996</v>
      </c>
      <c r="W565">
        <v>25.43</v>
      </c>
      <c r="X565">
        <v>26.33</v>
      </c>
      <c r="Y565">
        <v>25.43</v>
      </c>
      <c r="Z565">
        <v>26.33</v>
      </c>
      <c r="AA565">
        <v>24.94</v>
      </c>
      <c r="AB565">
        <v>28.3</v>
      </c>
      <c r="AC565" s="2">
        <f>(Table2[[#This Row],[Close Price]]/Table2[[#This Row],[Day Low]])-1</f>
        <v>1.3763271726307647E-2</v>
      </c>
      <c r="AD565" s="2">
        <f>(Table2[[#This Row],[Day High]]/Table2[[#This Row],[Close Price]])-1</f>
        <v>2.1334367726919989E-2</v>
      </c>
      <c r="AE565" s="2">
        <f>(Table2[[#This Row],[Close Price]]/Table2[[#This Row],[Current Week Low]])-1</f>
        <v>1.3763271726307647E-2</v>
      </c>
      <c r="AF565" s="2">
        <f>(Table2[[#This Row],[Current Week High]]/Table2[[#This Row],[Close Price]])-1</f>
        <v>2.1334367726919989E-2</v>
      </c>
      <c r="AG565" s="2">
        <f>(Table2[[#This Row],[Close Price]]/Table2[[#This Row],[Current Month Low]])-1</f>
        <v>3.3680834001603932E-2</v>
      </c>
      <c r="AH565" s="2">
        <f>(Table2[[#This Row],[Current Month High]]/Table2[[#This Row],[Close Price]])-1</f>
        <v>9.775019394879747E-2</v>
      </c>
      <c r="AI565">
        <v>51.474010861132598</v>
      </c>
      <c r="AJ565">
        <v>60.124223602484399</v>
      </c>
      <c r="AK565" t="str">
        <f>IF(AND(Table2[[#This Row],[20D EMA]]&gt;Table2[[#This Row],[50D EMA]],Table2[[#This Row],[50D EMA]]&gt;Table2[[#This Row],[200D EMA]]),"Uptrend","Downtrend/NoTrend")</f>
        <v>Downtrend/NoTrend</v>
      </c>
      <c r="AL565">
        <v>-0.21</v>
      </c>
      <c r="AM565" t="s">
        <v>10438</v>
      </c>
      <c r="AN565">
        <v>-8.39</v>
      </c>
      <c r="AO565" t="s">
        <v>10438</v>
      </c>
      <c r="AP565">
        <v>1.0608168217706999E-2</v>
      </c>
      <c r="AQ565">
        <f>(Table2[[#This Row],[Sharpe Ratio]]-AVERAGE(Table2[Sharpe Ratio]))/_xlfn.STDEV.P(Table2[Sharpe Ratio])</f>
        <v>-0.62349255654589408</v>
      </c>
      <c r="AR5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5">
        <f>_xlfn.RANK.AVG(Table2[[#This Row],[1Y Return vs Nifty Z-Score]],Table2[1Y Return vs Nifty Z-Score])</f>
        <v>386</v>
      </c>
      <c r="AT565">
        <f>_xlfn.RANK.AVG(Table2[[#This Row],[6M Return vs Nifty Z-Score]],Table2[6M Return vs Nifty Z-Score])</f>
        <v>667</v>
      </c>
      <c r="AU565">
        <f>_xlfn.RANK.AVG(Table2[[#This Row],[Sharpe Ratio Z-Score]],Table2[Sharpe Ratio Z-Score])</f>
        <v>502</v>
      </c>
      <c r="AV565">
        <f>(Table2[[#This Row],[Rank 1Y]]+Table2[[#This Row],[Rank 6M]]+Table2[[#This Row],[Rank Sharpe]])/3</f>
        <v>518.33333333333337</v>
      </c>
    </row>
    <row r="566" spans="1:48" x14ac:dyDescent="0.3">
      <c r="A566" t="s">
        <v>898</v>
      </c>
      <c r="B566" t="s">
        <v>899</v>
      </c>
      <c r="C566" t="s">
        <v>10395</v>
      </c>
      <c r="D566" t="s">
        <v>407</v>
      </c>
      <c r="E566">
        <v>17547.029309612</v>
      </c>
      <c r="F566">
        <v>111.74</v>
      </c>
      <c r="G566">
        <v>-43.962180795163199</v>
      </c>
      <c r="H566">
        <f>(Table2[[#This Row],[1Y Return vs Nifty]]-AVERAGE(Table2[1Y Return vs Nifty]))/_xlfn.STDEV.P(Table2[1Y Return vs Nifty])</f>
        <v>-1.1166156089063608</v>
      </c>
      <c r="I566">
        <v>-7.9123973805317798</v>
      </c>
      <c r="J566">
        <f>(Table2[[#This Row],[1M Return vs Nifty]]-AVERAGE(Table2[1M Return vs Nifty]))/_xlfn.STDEV.P(Table2[1M Return vs Nifty])</f>
        <v>-0.458638348932916</v>
      </c>
      <c r="K566">
        <v>-15.945043832198699</v>
      </c>
      <c r="L566">
        <f>(Table2[[#This Row],[6M Return vs Nifty]]-AVERAGE(Table2[6M Return vs Nifty]))/_xlfn.STDEV.P(Table2[6M Return vs Nifty])</f>
        <v>-0.88016906559116281</v>
      </c>
      <c r="M566">
        <v>-3.9874051327876399</v>
      </c>
      <c r="N566">
        <f>(Table2[[#This Row],[1W Return vs Nifty]]-AVERAGE(Table2[1W Return vs Nifty]))/_xlfn.STDEV.P(Table2[1W Return vs Nifty])</f>
        <v>-0.19959758348292281</v>
      </c>
      <c r="O566">
        <v>110.85</v>
      </c>
      <c r="P566">
        <v>111.845289886728</v>
      </c>
      <c r="Q566">
        <v>113.85589287104401</v>
      </c>
      <c r="R566">
        <v>41.692599206101903</v>
      </c>
      <c r="S566" s="2">
        <f>(Table2[[#This Row],[Close Price]]-Table2[[#This Row],[20D EMA]])/Table2[[#This Row],[20D EMA]]</f>
        <v>8.028867839422648E-3</v>
      </c>
      <c r="T566" s="2">
        <f>(Table2[[#This Row],[Close Price]]-Table2[[#This Row],[50D EMA]])/Table2[[#This Row],[50D EMA]]</f>
        <v>-9.4138865243797998E-4</v>
      </c>
      <c r="U566" s="2">
        <f>(Table2[[#This Row],[Close Price]]-Table2[[#This Row],[200D EMA]])/Table2[[#This Row],[200D EMA]]</f>
        <v>-1.8583955715322731E-2</v>
      </c>
      <c r="V566">
        <v>1.1420893468429101</v>
      </c>
      <c r="W566">
        <v>109.61</v>
      </c>
      <c r="X566">
        <v>111.89</v>
      </c>
      <c r="Y566">
        <v>109.61</v>
      </c>
      <c r="Z566">
        <v>111.89</v>
      </c>
      <c r="AA566">
        <v>106.61</v>
      </c>
      <c r="AB566">
        <v>114.7</v>
      </c>
      <c r="AC566" s="2">
        <f>(Table2[[#This Row],[Close Price]]/Table2[[#This Row],[Day Low]])-1</f>
        <v>1.9432533527962814E-2</v>
      </c>
      <c r="AD566" s="2">
        <f>(Table2[[#This Row],[Day High]]/Table2[[#This Row],[Close Price]])-1</f>
        <v>1.3424020046537422E-3</v>
      </c>
      <c r="AE566" s="2">
        <f>(Table2[[#This Row],[Close Price]]/Table2[[#This Row],[Current Week Low]])-1</f>
        <v>1.9432533527962814E-2</v>
      </c>
      <c r="AF566" s="2">
        <f>(Table2[[#This Row],[Current Week High]]/Table2[[#This Row],[Close Price]])-1</f>
        <v>1.3424020046537422E-3</v>
      </c>
      <c r="AG566" s="2">
        <f>(Table2[[#This Row],[Close Price]]/Table2[[#This Row],[Current Month Low]])-1</f>
        <v>4.8119313385235785E-2</v>
      </c>
      <c r="AH566" s="2">
        <f>(Table2[[#This Row],[Current Month High]]/Table2[[#This Row],[Close Price]])-1</f>
        <v>2.6490066225165698E-2</v>
      </c>
      <c r="AI566">
        <v>22.6060497583676</v>
      </c>
      <c r="AJ566">
        <v>6.9282296650717603</v>
      </c>
      <c r="AK566" t="str">
        <f>IF(AND(Table2[[#This Row],[20D EMA]]&gt;Table2[[#This Row],[50D EMA]],Table2[[#This Row],[50D EMA]]&gt;Table2[[#This Row],[200D EMA]]),"Uptrend","Downtrend/NoTrend")</f>
        <v>Downtrend/NoTrend</v>
      </c>
      <c r="AL566">
        <v>-0.12</v>
      </c>
      <c r="AM566" t="s">
        <v>10438</v>
      </c>
      <c r="AN566">
        <v>-1.66</v>
      </c>
      <c r="AO566" t="s">
        <v>10438</v>
      </c>
      <c r="AP566">
        <v>0.100593982432368</v>
      </c>
      <c r="AQ566">
        <f>(Table2[[#This Row],[Sharpe Ratio]]-AVERAGE(Table2[Sharpe Ratio]))/_xlfn.STDEV.P(Table2[Sharpe Ratio])</f>
        <v>0.41816510884058633</v>
      </c>
      <c r="AR5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6">
        <f>_xlfn.RANK.AVG(Table2[[#This Row],[1Y Return vs Nifty Z-Score]],Table2[1Y Return vs Nifty Z-Score])</f>
        <v>692</v>
      </c>
      <c r="AT566">
        <f>_xlfn.RANK.AVG(Table2[[#This Row],[6M Return vs Nifty Z-Score]],Table2[6M Return vs Nifty Z-Score])</f>
        <v>627</v>
      </c>
      <c r="AU566">
        <f>_xlfn.RANK.AVG(Table2[[#This Row],[Sharpe Ratio Z-Score]],Table2[Sharpe Ratio Z-Score])</f>
        <v>237</v>
      </c>
      <c r="AV566">
        <f>(Table2[[#This Row],[Rank 1Y]]+Table2[[#This Row],[Rank 6M]]+Table2[[#This Row],[Rank Sharpe]])/3</f>
        <v>518.66666666666663</v>
      </c>
    </row>
    <row r="567" spans="1:48" x14ac:dyDescent="0.3">
      <c r="A567" t="s">
        <v>465</v>
      </c>
      <c r="B567" t="s">
        <v>466</v>
      </c>
      <c r="C567" t="s">
        <v>605</v>
      </c>
      <c r="D567" t="s">
        <v>467</v>
      </c>
      <c r="E567">
        <v>48020.773732200003</v>
      </c>
      <c r="F567">
        <v>43017.65</v>
      </c>
      <c r="G567">
        <v>-22.755888974513201</v>
      </c>
      <c r="H567">
        <f>(Table2[[#This Row],[1Y Return vs Nifty]]-AVERAGE(Table2[1Y Return vs Nifty]))/_xlfn.STDEV.P(Table2[1Y Return vs Nifty])</f>
        <v>-0.76996879847799926</v>
      </c>
      <c r="I567">
        <v>-2.1224393083875701</v>
      </c>
      <c r="J567">
        <f>(Table2[[#This Row],[1M Return vs Nifty]]-AVERAGE(Table2[1M Return vs Nifty]))/_xlfn.STDEV.P(Table2[1M Return vs Nifty])</f>
        <v>0.10053834749758055</v>
      </c>
      <c r="K567">
        <v>6.9058111616648699</v>
      </c>
      <c r="L567">
        <f>(Table2[[#This Row],[6M Return vs Nifty]]-AVERAGE(Table2[6M Return vs Nifty]))/_xlfn.STDEV.P(Table2[6M Return vs Nifty])</f>
        <v>-0.19110656474955512</v>
      </c>
      <c r="M567">
        <v>-3.22043898690122</v>
      </c>
      <c r="N567">
        <f>(Table2[[#This Row],[1W Return vs Nifty]]-AVERAGE(Table2[1W Return vs Nifty]))/_xlfn.STDEV.P(Table2[1W Return vs Nifty])</f>
        <v>-5.2852251171276142E-2</v>
      </c>
      <c r="O567">
        <v>42271.55</v>
      </c>
      <c r="P567">
        <v>41332.534693143498</v>
      </c>
      <c r="Q567">
        <v>39072.736108514997</v>
      </c>
      <c r="R567">
        <v>62.8824357578278</v>
      </c>
      <c r="S567" s="2">
        <f>(Table2[[#This Row],[Close Price]]-Table2[[#This Row],[20D EMA]])/Table2[[#This Row],[20D EMA]]</f>
        <v>1.7650168967071198E-2</v>
      </c>
      <c r="T567" s="2">
        <f>(Table2[[#This Row],[Close Price]]-Table2[[#This Row],[50D EMA]])/Table2[[#This Row],[50D EMA]]</f>
        <v>4.0769706464095494E-2</v>
      </c>
      <c r="U567" s="2">
        <f>(Table2[[#This Row],[Close Price]]-Table2[[#This Row],[200D EMA]])/Table2[[#This Row],[200D EMA]]</f>
        <v>0.10096333874671505</v>
      </c>
      <c r="V567">
        <v>1.4283798262590399</v>
      </c>
      <c r="W567">
        <v>42800.05</v>
      </c>
      <c r="X567">
        <v>43437.35</v>
      </c>
      <c r="Y567">
        <v>42800.05</v>
      </c>
      <c r="Z567">
        <v>43437.35</v>
      </c>
      <c r="AA567">
        <v>40040</v>
      </c>
      <c r="AB567">
        <v>44100</v>
      </c>
      <c r="AC567" s="2">
        <f>(Table2[[#This Row],[Close Price]]/Table2[[#This Row],[Day Low]])-1</f>
        <v>5.0841062101563139E-3</v>
      </c>
      <c r="AD567" s="2">
        <f>(Table2[[#This Row],[Day High]]/Table2[[#This Row],[Close Price]])-1</f>
        <v>9.7564604296143109E-3</v>
      </c>
      <c r="AE567" s="2">
        <f>(Table2[[#This Row],[Close Price]]/Table2[[#This Row],[Current Week Low]])-1</f>
        <v>5.0841062101563139E-3</v>
      </c>
      <c r="AF567" s="2">
        <f>(Table2[[#This Row],[Current Week High]]/Table2[[#This Row],[Close Price]])-1</f>
        <v>9.7564604296143109E-3</v>
      </c>
      <c r="AG567" s="2">
        <f>(Table2[[#This Row],[Close Price]]/Table2[[#This Row],[Current Month Low]])-1</f>
        <v>7.4366883116883109E-2</v>
      </c>
      <c r="AH567" s="2">
        <f>(Table2[[#This Row],[Current Month High]]/Table2[[#This Row],[Close Price]])-1</f>
        <v>2.516060268285214E-2</v>
      </c>
      <c r="AI567">
        <v>2.51606026828521</v>
      </c>
      <c r="AJ567">
        <v>30.080389960099801</v>
      </c>
      <c r="AK567" t="str">
        <f>IF(AND(Table2[[#This Row],[20D EMA]]&gt;Table2[[#This Row],[50D EMA]],Table2[[#This Row],[50D EMA]]&gt;Table2[[#This Row],[200D EMA]]),"Uptrend","Downtrend/NoTrend")</f>
        <v>Uptrend</v>
      </c>
      <c r="AL567">
        <v>-0.04</v>
      </c>
      <c r="AM567" t="s">
        <v>10438</v>
      </c>
      <c r="AN567">
        <v>4.79</v>
      </c>
      <c r="AO567" t="s">
        <v>10439</v>
      </c>
      <c r="AP567">
        <v>-3.3116489405930001E-3</v>
      </c>
      <c r="AQ567">
        <f>(Table2[[#This Row],[Sharpe Ratio]]-AVERAGE(Table2[Sharpe Ratio]))/_xlfn.STDEV.P(Table2[Sharpe Ratio])</f>
        <v>-0.78462555701119507</v>
      </c>
      <c r="AR5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-1.6980148239124451</v>
      </c>
      <c r="AS567">
        <f>_xlfn.RANK.AVG(Table2[[#This Row],[1Y Return vs Nifty Z-Score]],Table2[1Y Return vs Nifty Z-Score])</f>
        <v>590</v>
      </c>
      <c r="AT567">
        <f>_xlfn.RANK.AVG(Table2[[#This Row],[6M Return vs Nifty Z-Score]],Table2[6M Return vs Nifty Z-Score])</f>
        <v>374</v>
      </c>
      <c r="AU567">
        <f>_xlfn.RANK.AVG(Table2[[#This Row],[Sharpe Ratio Z-Score]],Table2[Sharpe Ratio Z-Score])</f>
        <v>593</v>
      </c>
      <c r="AV567">
        <f>(Table2[[#This Row],[Rank 1Y]]+Table2[[#This Row],[Rank 6M]]+Table2[[#This Row],[Rank Sharpe]])/3</f>
        <v>519</v>
      </c>
    </row>
    <row r="568" spans="1:48" x14ac:dyDescent="0.3">
      <c r="A568" t="s">
        <v>1563</v>
      </c>
      <c r="B568" t="s">
        <v>1564</v>
      </c>
      <c r="C568" t="s">
        <v>10395</v>
      </c>
      <c r="D568" t="s">
        <v>24</v>
      </c>
      <c r="E568">
        <v>6422.9341961250002</v>
      </c>
      <c r="F568">
        <v>25.25</v>
      </c>
      <c r="G568">
        <v>-26.928402816781301</v>
      </c>
      <c r="H568">
        <f>(Table2[[#This Row],[1Y Return vs Nifty]]-AVERAGE(Table2[1Y Return vs Nifty]))/_xlfn.STDEV.P(Table2[1Y Return vs Nifty])</f>
        <v>-0.83817443419795945</v>
      </c>
      <c r="I568">
        <v>-13.5694745369484</v>
      </c>
      <c r="J568">
        <f>(Table2[[#This Row],[1M Return vs Nifty]]-AVERAGE(Table2[1M Return vs Nifty]))/_xlfn.STDEV.P(Table2[1M Return vs Nifty])</f>
        <v>-1.0049818070999625</v>
      </c>
      <c r="K568">
        <v>-28.480079283216199</v>
      </c>
      <c r="L568">
        <f>(Table2[[#This Row],[6M Return vs Nifty]]-AVERAGE(Table2[6M Return vs Nifty]))/_xlfn.STDEV.P(Table2[6M Return vs Nifty])</f>
        <v>-1.2581602995443713</v>
      </c>
      <c r="M568">
        <v>-5.2669725788887698</v>
      </c>
      <c r="N568">
        <f>(Table2[[#This Row],[1W Return vs Nifty]]-AVERAGE(Table2[1W Return vs Nifty]))/_xlfn.STDEV.P(Table2[1W Return vs Nifty])</f>
        <v>-0.44442005850398103</v>
      </c>
      <c r="O568">
        <v>24.93</v>
      </c>
      <c r="P568">
        <v>25.668472788088401</v>
      </c>
      <c r="Q568">
        <v>25.9515170258837</v>
      </c>
      <c r="R568">
        <v>30.4049236708479</v>
      </c>
      <c r="S568" s="2">
        <f>(Table2[[#This Row],[Close Price]]-Table2[[#This Row],[20D EMA]])/Table2[[#This Row],[20D EMA]]</f>
        <v>1.283594063377458E-2</v>
      </c>
      <c r="T568" s="2">
        <f>(Table2[[#This Row],[Close Price]]-Table2[[#This Row],[50D EMA]])/Table2[[#This Row],[50D EMA]]</f>
        <v>-1.6302987386245894E-2</v>
      </c>
      <c r="U568" s="2">
        <f>(Table2[[#This Row],[Close Price]]-Table2[[#This Row],[200D EMA]])/Table2[[#This Row],[200D EMA]]</f>
        <v>-2.7031831132801054E-2</v>
      </c>
      <c r="V568">
        <v>0.59355720519153499</v>
      </c>
      <c r="W568">
        <v>25.45</v>
      </c>
      <c r="X568">
        <v>24.5</v>
      </c>
      <c r="Y568">
        <v>25.39</v>
      </c>
      <c r="Z568">
        <v>24.5</v>
      </c>
      <c r="AA568">
        <v>25.39</v>
      </c>
      <c r="AB568">
        <v>24.42</v>
      </c>
      <c r="AC568" s="2">
        <f>(Table2[[#This Row],[Close Price]]/Table2[[#This Row],[Day Low]])-1</f>
        <v>-7.8585461689587577E-3</v>
      </c>
      <c r="AD568" s="2">
        <f>(Table2[[#This Row],[Day High]]/Table2[[#This Row],[Close Price]])-1</f>
        <v>-2.9702970297029729E-2</v>
      </c>
      <c r="AE568" s="2">
        <f>(Table2[[#This Row],[Close Price]]/Table2[[#This Row],[Current Week Low]])-1</f>
        <v>-5.5139818826309694E-3</v>
      </c>
      <c r="AF568" s="2">
        <f>(Table2[[#This Row],[Current Week High]]/Table2[[#This Row],[Close Price]])-1</f>
        <v>-2.9702970297029729E-2</v>
      </c>
      <c r="AG568" s="2">
        <f>(Table2[[#This Row],[Close Price]]/Table2[[#This Row],[Current Month Low]])-1</f>
        <v>-5.5139818826309694E-3</v>
      </c>
      <c r="AH568" s="2">
        <f>(Table2[[#This Row],[Current Month High]]/Table2[[#This Row],[Close Price]])-1</f>
        <v>-3.2871287128712789E-2</v>
      </c>
      <c r="AI568">
        <v>46.066237890635399</v>
      </c>
      <c r="AJ568">
        <v>19.251754198364399</v>
      </c>
      <c r="AK568" t="str">
        <f>IF(AND(Table2[[#This Row],[20D EMA]]&gt;Table2[[#This Row],[50D EMA]],Table2[[#This Row],[50D EMA]]&gt;Table2[[#This Row],[200D EMA]]),"Uptrend","Downtrend/NoTrend")</f>
        <v>Downtrend/NoTrend</v>
      </c>
      <c r="AL568">
        <v>-7.0000000000000007E-2</v>
      </c>
      <c r="AM568" t="s">
        <v>10438</v>
      </c>
      <c r="AN568">
        <v>-0.2</v>
      </c>
      <c r="AO568" t="s">
        <v>10438</v>
      </c>
      <c r="AP568">
        <v>0.101445083741818</v>
      </c>
      <c r="AQ568">
        <f>(Table2[[#This Row],[Sharpe Ratio]]-AVERAGE(Table2[Sharpe Ratio]))/_xlfn.STDEV.P(Table2[Sharpe Ratio])</f>
        <v>0.42801728621705798</v>
      </c>
      <c r="AR5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8">
        <f>_xlfn.RANK.AVG(Table2[[#This Row],[1Y Return vs Nifty Z-Score]],Table2[1Y Return vs Nifty Z-Score])</f>
        <v>615</v>
      </c>
      <c r="AT568">
        <f>_xlfn.RANK.AVG(Table2[[#This Row],[6M Return vs Nifty Z-Score]],Table2[6M Return vs Nifty Z-Score])</f>
        <v>711</v>
      </c>
      <c r="AU568">
        <f>_xlfn.RANK.AVG(Table2[[#This Row],[Sharpe Ratio Z-Score]],Table2[Sharpe Ratio Z-Score])</f>
        <v>235</v>
      </c>
      <c r="AV568">
        <f>(Table2[[#This Row],[Rank 1Y]]+Table2[[#This Row],[Rank 6M]]+Table2[[#This Row],[Rank Sharpe]])/3</f>
        <v>520.33333333333337</v>
      </c>
    </row>
    <row r="569" spans="1:48" x14ac:dyDescent="0.3">
      <c r="A569" t="s">
        <v>253</v>
      </c>
      <c r="B569" t="s">
        <v>254</v>
      </c>
      <c r="C569" t="s">
        <v>10399</v>
      </c>
      <c r="D569" t="s">
        <v>54</v>
      </c>
      <c r="E569">
        <v>109125.897080355</v>
      </c>
      <c r="F569">
        <v>6654.45</v>
      </c>
      <c r="G569">
        <v>-9.4900743200312903</v>
      </c>
      <c r="H569">
        <f>(Table2[[#This Row],[1Y Return vs Nifty]]-AVERAGE(Table2[1Y Return vs Nifty]))/_xlfn.STDEV.P(Table2[1Y Return vs Nifty])</f>
        <v>-0.55312030952001712</v>
      </c>
      <c r="I569">
        <v>-10.4223953938756</v>
      </c>
      <c r="J569">
        <f>(Table2[[#This Row],[1M Return vs Nifty]]-AVERAGE(Table2[1M Return vs Nifty]))/_xlfn.STDEV.P(Table2[1M Return vs Nifty])</f>
        <v>-0.70104639052153728</v>
      </c>
      <c r="K569">
        <v>-8.9188852528515099</v>
      </c>
      <c r="L569">
        <f>(Table2[[#This Row],[6M Return vs Nifty]]-AVERAGE(Table2[6M Return vs Nifty]))/_xlfn.STDEV.P(Table2[6M Return vs Nifty])</f>
        <v>-0.66829680071114705</v>
      </c>
      <c r="M569">
        <v>-4.2338221856111504</v>
      </c>
      <c r="N569">
        <f>(Table2[[#This Row],[1W Return vs Nifty]]-AVERAGE(Table2[1W Return vs Nifty]))/_xlfn.STDEV.P(Table2[1W Return vs Nifty])</f>
        <v>-0.24674510426697271</v>
      </c>
      <c r="O569">
        <v>6692.35</v>
      </c>
      <c r="P569">
        <v>6685.8182912765897</v>
      </c>
      <c r="Q569">
        <v>6247.5012019874903</v>
      </c>
      <c r="R569">
        <v>32.172579943838301</v>
      </c>
      <c r="S569" s="2">
        <f>(Table2[[#This Row],[Close Price]]-Table2[[#This Row],[20D EMA]])/Table2[[#This Row],[20D EMA]]</f>
        <v>-5.6631825890756677E-3</v>
      </c>
      <c r="T569" s="2">
        <f>(Table2[[#This Row],[Close Price]]-Table2[[#This Row],[50D EMA]])/Table2[[#This Row],[50D EMA]]</f>
        <v>-4.6917654518846318E-3</v>
      </c>
      <c r="U569" s="2">
        <f>(Table2[[#This Row],[Close Price]]-Table2[[#This Row],[200D EMA]])/Table2[[#This Row],[200D EMA]]</f>
        <v>6.5137850294938515E-2</v>
      </c>
      <c r="V569">
        <v>0.915389297492194</v>
      </c>
      <c r="W569">
        <v>6580</v>
      </c>
      <c r="X569">
        <v>6662</v>
      </c>
      <c r="Y569">
        <v>6580</v>
      </c>
      <c r="Z569">
        <v>6662</v>
      </c>
      <c r="AA569">
        <v>6482.5</v>
      </c>
      <c r="AB569">
        <v>7074.95</v>
      </c>
      <c r="AC569" s="2">
        <f>(Table2[[#This Row],[Close Price]]/Table2[[#This Row],[Day Low]])-1</f>
        <v>1.1314589665653463E-2</v>
      </c>
      <c r="AD569" s="2">
        <f>(Table2[[#This Row],[Day High]]/Table2[[#This Row],[Close Price]])-1</f>
        <v>1.1345791162304941E-3</v>
      </c>
      <c r="AE569" s="2">
        <f>(Table2[[#This Row],[Close Price]]/Table2[[#This Row],[Current Week Low]])-1</f>
        <v>1.1314589665653463E-2</v>
      </c>
      <c r="AF569" s="2">
        <f>(Table2[[#This Row],[Current Week High]]/Table2[[#This Row],[Close Price]])-1</f>
        <v>1.1345791162304941E-3</v>
      </c>
      <c r="AG569" s="2">
        <f>(Table2[[#This Row],[Close Price]]/Table2[[#This Row],[Current Month Low]])-1</f>
        <v>2.6525260316236032E-2</v>
      </c>
      <c r="AH569" s="2">
        <f>(Table2[[#This Row],[Current Month High]]/Table2[[#This Row],[Close Price]])-1</f>
        <v>6.3190797135751264E-2</v>
      </c>
      <c r="AI569">
        <v>6.8074746973829603</v>
      </c>
      <c r="AJ569">
        <v>27.833754358328999</v>
      </c>
      <c r="AK569" t="str">
        <f>IF(AND(Table2[[#This Row],[20D EMA]]&gt;Table2[[#This Row],[50D EMA]],Table2[[#This Row],[50D EMA]]&gt;Table2[[#This Row],[200D EMA]]),"Uptrend","Downtrend/NoTrend")</f>
        <v>Uptrend</v>
      </c>
      <c r="AL569">
        <v>-0.1</v>
      </c>
      <c r="AM569" t="s">
        <v>10438</v>
      </c>
      <c r="AN569">
        <v>-0.62</v>
      </c>
      <c r="AO569" t="s">
        <v>10438</v>
      </c>
      <c r="AP569">
        <v>6.9736775556500001E-3</v>
      </c>
      <c r="AQ569">
        <f>(Table2[[#This Row],[Sharpe Ratio]]-AVERAGE(Table2[Sharpe Ratio]))/_xlfn.STDEV.P(Table2[Sharpe Ratio])</f>
        <v>-0.66556468859190754</v>
      </c>
      <c r="AR5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-2.8347732936115815</v>
      </c>
      <c r="AS569">
        <f>_xlfn.RANK.AVG(Table2[[#This Row],[1Y Return vs Nifty Z-Score]],Table2[1Y Return vs Nifty Z-Score])</f>
        <v>503</v>
      </c>
      <c r="AT569">
        <f>_xlfn.RANK.AVG(Table2[[#This Row],[6M Return vs Nifty Z-Score]],Table2[6M Return vs Nifty Z-Score])</f>
        <v>552</v>
      </c>
      <c r="AU569">
        <f>_xlfn.RANK.AVG(Table2[[#This Row],[Sharpe Ratio Z-Score]],Table2[Sharpe Ratio Z-Score])</f>
        <v>507</v>
      </c>
      <c r="AV569">
        <f>(Table2[[#This Row],[Rank 1Y]]+Table2[[#This Row],[Rank 6M]]+Table2[[#This Row],[Rank Sharpe]])/3</f>
        <v>520.66666666666663</v>
      </c>
    </row>
    <row r="570" spans="1:48" x14ac:dyDescent="0.3">
      <c r="A570" t="s">
        <v>398</v>
      </c>
      <c r="B570" t="s">
        <v>399</v>
      </c>
      <c r="C570" t="s">
        <v>10399</v>
      </c>
      <c r="D570" t="s">
        <v>54</v>
      </c>
      <c r="E570">
        <v>59939.818588579998</v>
      </c>
      <c r="F570">
        <v>28332.65</v>
      </c>
      <c r="G570">
        <v>-6.7572641233665198</v>
      </c>
      <c r="H570">
        <f>(Table2[[#This Row],[1Y Return vs Nifty]]-AVERAGE(Table2[1Y Return vs Nifty]))/_xlfn.STDEV.P(Table2[1Y Return vs Nifty])</f>
        <v>-0.50844866460482852</v>
      </c>
      <c r="I570">
        <v>-7.7258105378154802</v>
      </c>
      <c r="J570">
        <f>(Table2[[#This Row],[1M Return vs Nifty]]-AVERAGE(Table2[1M Return vs Nifty]))/_xlfn.STDEV.P(Table2[1M Return vs Nifty])</f>
        <v>-0.44061835414064654</v>
      </c>
      <c r="K570">
        <v>-11.277908869545399</v>
      </c>
      <c r="L570">
        <f>(Table2[[#This Row],[6M Return vs Nifty]]-AVERAGE(Table2[6M Return vs Nifty]))/_xlfn.STDEV.P(Table2[6M Return vs Nifty])</f>
        <v>-0.73943263844238405</v>
      </c>
      <c r="M570">
        <v>-7.2754396825683898</v>
      </c>
      <c r="N570">
        <f>(Table2[[#This Row],[1W Return vs Nifty]]-AVERAGE(Table2[1W Return vs Nifty]))/_xlfn.STDEV.P(Table2[1W Return vs Nifty])</f>
        <v>-0.8287045202722888</v>
      </c>
      <c r="O570">
        <v>28902.33</v>
      </c>
      <c r="P570">
        <v>28593.0911942852</v>
      </c>
      <c r="Q570">
        <v>26896.830716218599</v>
      </c>
      <c r="R570">
        <v>32.223507464895199</v>
      </c>
      <c r="S570" s="2">
        <f>(Table2[[#This Row],[Close Price]]-Table2[[#This Row],[20D EMA]])/Table2[[#This Row],[20D EMA]]</f>
        <v>-1.9710521608465485E-2</v>
      </c>
      <c r="T570" s="2">
        <f>(Table2[[#This Row],[Close Price]]-Table2[[#This Row],[50D EMA]])/Table2[[#This Row],[50D EMA]]</f>
        <v>-9.1085357828415529E-3</v>
      </c>
      <c r="U570" s="2">
        <f>(Table2[[#This Row],[Close Price]]-Table2[[#This Row],[200D EMA]])/Table2[[#This Row],[200D EMA]]</f>
        <v>5.3382470928651581E-2</v>
      </c>
      <c r="V570">
        <v>0.83755080767396095</v>
      </c>
      <c r="W570">
        <v>28225.4</v>
      </c>
      <c r="X570">
        <v>28479</v>
      </c>
      <c r="Y570">
        <v>28225.4</v>
      </c>
      <c r="Z570">
        <v>28479</v>
      </c>
      <c r="AA570">
        <v>27502.75</v>
      </c>
      <c r="AB570">
        <v>30380.9</v>
      </c>
      <c r="AC570" s="2">
        <f>(Table2[[#This Row],[Close Price]]/Table2[[#This Row],[Day Low]])-1</f>
        <v>3.7997690023878761E-3</v>
      </c>
      <c r="AD570" s="2">
        <f>(Table2[[#This Row],[Day High]]/Table2[[#This Row],[Close Price]])-1</f>
        <v>5.1654186953919989E-3</v>
      </c>
      <c r="AE570" s="2">
        <f>(Table2[[#This Row],[Close Price]]/Table2[[#This Row],[Current Week Low]])-1</f>
        <v>3.7997690023878761E-3</v>
      </c>
      <c r="AF570" s="2">
        <f>(Table2[[#This Row],[Current Week High]]/Table2[[#This Row],[Close Price]])-1</f>
        <v>5.1654186953919989E-3</v>
      </c>
      <c r="AG570" s="2">
        <f>(Table2[[#This Row],[Close Price]]/Table2[[#This Row],[Current Month Low]])-1</f>
        <v>3.01751643017516E-2</v>
      </c>
      <c r="AH570" s="2">
        <f>(Table2[[#This Row],[Current Month High]]/Table2[[#This Row],[Close Price]])-1</f>
        <v>7.2292920005717853E-2</v>
      </c>
      <c r="AI570">
        <v>7.7237745145618097</v>
      </c>
      <c r="AJ570">
        <v>28.784772727272699</v>
      </c>
      <c r="AK570" t="str">
        <f>IF(AND(Table2[[#This Row],[20D EMA]]&gt;Table2[[#This Row],[50D EMA]],Table2[[#This Row],[50D EMA]]&gt;Table2[[#This Row],[200D EMA]]),"Uptrend","Downtrend/NoTrend")</f>
        <v>Uptrend</v>
      </c>
      <c r="AL570">
        <v>-0.11</v>
      </c>
      <c r="AM570" t="s">
        <v>10438</v>
      </c>
      <c r="AN570">
        <v>-4.49</v>
      </c>
      <c r="AO570" t="s">
        <v>10438</v>
      </c>
      <c r="AP570">
        <v>4.2286433362199996E-3</v>
      </c>
      <c r="AQ570">
        <f>(Table2[[#This Row],[Sharpe Ratio]]-AVERAGE(Table2[Sharpe Ratio]))/_xlfn.STDEV.P(Table2[Sharpe Ratio])</f>
        <v>-0.69734065196316064</v>
      </c>
      <c r="AR5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-3.2145448294233088</v>
      </c>
      <c r="AS570">
        <f>_xlfn.RANK.AVG(Table2[[#This Row],[1Y Return vs Nifty Z-Score]],Table2[1Y Return vs Nifty Z-Score])</f>
        <v>476</v>
      </c>
      <c r="AT570">
        <f>_xlfn.RANK.AVG(Table2[[#This Row],[6M Return vs Nifty Z-Score]],Table2[6M Return vs Nifty Z-Score])</f>
        <v>574</v>
      </c>
      <c r="AU570">
        <f>_xlfn.RANK.AVG(Table2[[#This Row],[Sharpe Ratio Z-Score]],Table2[Sharpe Ratio Z-Score])</f>
        <v>516</v>
      </c>
      <c r="AV570">
        <f>(Table2[[#This Row],[Rank 1Y]]+Table2[[#This Row],[Rank 6M]]+Table2[[#This Row],[Rank Sharpe]])/3</f>
        <v>522</v>
      </c>
    </row>
    <row r="571" spans="1:48" x14ac:dyDescent="0.3">
      <c r="A571" t="s">
        <v>1122</v>
      </c>
      <c r="B571" t="s">
        <v>1123</v>
      </c>
      <c r="C571" t="s">
        <v>10395</v>
      </c>
      <c r="D571" t="s">
        <v>24</v>
      </c>
      <c r="E571">
        <v>11619.677349575901</v>
      </c>
      <c r="F571">
        <v>108.68</v>
      </c>
      <c r="G571">
        <v>-31.0730495594185</v>
      </c>
      <c r="H571">
        <f>(Table2[[#This Row],[1Y Return vs Nifty]]-AVERAGE(Table2[1Y Return vs Nifty]))/_xlfn.STDEV.P(Table2[1Y Return vs Nifty])</f>
        <v>-0.90592454279018597</v>
      </c>
      <c r="I571">
        <v>-9.7736769440233804</v>
      </c>
      <c r="J571">
        <f>(Table2[[#This Row],[1M Return vs Nifty]]-AVERAGE(Table2[1M Return vs Nifty]))/_xlfn.STDEV.P(Table2[1M Return vs Nifty])</f>
        <v>-0.63839511823563277</v>
      </c>
      <c r="K571">
        <v>-33.205725959556197</v>
      </c>
      <c r="L571">
        <f>(Table2[[#This Row],[6M Return vs Nifty]]-AVERAGE(Table2[6M Return vs Nifty]))/_xlfn.STDEV.P(Table2[6M Return vs Nifty])</f>
        <v>-1.4006611345357587</v>
      </c>
      <c r="M571">
        <v>-3.0240075900614798</v>
      </c>
      <c r="N571">
        <f>(Table2[[#This Row],[1W Return vs Nifty]]-AVERAGE(Table2[1W Return vs Nifty]))/_xlfn.STDEV.P(Table2[1W Return vs Nifty])</f>
        <v>-1.5268596716262725E-2</v>
      </c>
      <c r="O571">
        <v>107.03</v>
      </c>
      <c r="P571">
        <v>110.006907987754</v>
      </c>
      <c r="Q571">
        <v>114.313884403008</v>
      </c>
      <c r="R571">
        <v>45.772876010438502</v>
      </c>
      <c r="S571" s="2">
        <f>(Table2[[#This Row],[Close Price]]-Table2[[#This Row],[20D EMA]])/Table2[[#This Row],[20D EMA]]</f>
        <v>1.5416238437821224E-2</v>
      </c>
      <c r="T571" s="2">
        <f>(Table2[[#This Row],[Close Price]]-Table2[[#This Row],[50D EMA]])/Table2[[#This Row],[50D EMA]]</f>
        <v>-1.2062042393753214E-2</v>
      </c>
      <c r="U571" s="2">
        <f>(Table2[[#This Row],[Close Price]]-Table2[[#This Row],[200D EMA]])/Table2[[#This Row],[200D EMA]]</f>
        <v>-4.9284340501859016E-2</v>
      </c>
      <c r="V571">
        <v>0.67457123203819902</v>
      </c>
      <c r="W571">
        <v>104.9</v>
      </c>
      <c r="X571">
        <v>109.3</v>
      </c>
      <c r="Y571">
        <v>104.9</v>
      </c>
      <c r="Z571">
        <v>109.3</v>
      </c>
      <c r="AA571">
        <v>102.6</v>
      </c>
      <c r="AB571">
        <v>110.6</v>
      </c>
      <c r="AC571" s="2">
        <f>(Table2[[#This Row],[Close Price]]/Table2[[#This Row],[Day Low]])-1</f>
        <v>3.6034318398474818E-2</v>
      </c>
      <c r="AD571" s="2">
        <f>(Table2[[#This Row],[Day High]]/Table2[[#This Row],[Close Price]])-1</f>
        <v>5.7048214942951869E-3</v>
      </c>
      <c r="AE571" s="2">
        <f>(Table2[[#This Row],[Close Price]]/Table2[[#This Row],[Current Week Low]])-1</f>
        <v>3.6034318398474818E-2</v>
      </c>
      <c r="AF571" s="2">
        <f>(Table2[[#This Row],[Current Week High]]/Table2[[#This Row],[Close Price]])-1</f>
        <v>5.7048214942951869E-3</v>
      </c>
      <c r="AG571" s="2">
        <f>(Table2[[#This Row],[Close Price]]/Table2[[#This Row],[Current Month Low]])-1</f>
        <v>5.9259259259259345E-2</v>
      </c>
      <c r="AH571" s="2">
        <f>(Table2[[#This Row],[Current Month High]]/Table2[[#This Row],[Close Price]])-1</f>
        <v>1.766654398233336E-2</v>
      </c>
      <c r="AI571">
        <v>40.320206109679702</v>
      </c>
      <c r="AJ571">
        <v>14.883720930232499</v>
      </c>
      <c r="AK571" t="str">
        <f>IF(AND(Table2[[#This Row],[20D EMA]]&gt;Table2[[#This Row],[50D EMA]],Table2[[#This Row],[50D EMA]]&gt;Table2[[#This Row],[200D EMA]]),"Uptrend","Downtrend/NoTrend")</f>
        <v>Downtrend/NoTrend</v>
      </c>
      <c r="AL571">
        <v>-0.06</v>
      </c>
      <c r="AM571" t="s">
        <v>10438</v>
      </c>
      <c r="AN571">
        <v>0.04</v>
      </c>
      <c r="AO571" t="s">
        <v>10439</v>
      </c>
      <c r="AP571">
        <v>0.11538371937313301</v>
      </c>
      <c r="AQ571">
        <f>(Table2[[#This Row],[Sharpe Ratio]]-AVERAGE(Table2[Sharpe Ratio]))/_xlfn.STDEV.P(Table2[Sharpe Ratio])</f>
        <v>0.58936812553660523</v>
      </c>
      <c r="AR5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1">
        <f>_xlfn.RANK.AVG(Table2[[#This Row],[1Y Return vs Nifty Z-Score]],Table2[1Y Return vs Nifty Z-Score])</f>
        <v>640</v>
      </c>
      <c r="AT571">
        <f>_xlfn.RANK.AVG(Table2[[#This Row],[6M Return vs Nifty Z-Score]],Table2[6M Return vs Nifty Z-Score])</f>
        <v>728</v>
      </c>
      <c r="AU571">
        <f>_xlfn.RANK.AVG(Table2[[#This Row],[Sharpe Ratio Z-Score]],Table2[Sharpe Ratio Z-Score])</f>
        <v>199</v>
      </c>
      <c r="AV571">
        <f>(Table2[[#This Row],[Rank 1Y]]+Table2[[#This Row],[Rank 6M]]+Table2[[#This Row],[Rank Sharpe]])/3</f>
        <v>522.33333333333337</v>
      </c>
    </row>
    <row r="572" spans="1:48" x14ac:dyDescent="0.3">
      <c r="A572" t="s">
        <v>673</v>
      </c>
      <c r="B572" t="s">
        <v>674</v>
      </c>
      <c r="C572" t="s">
        <v>10408</v>
      </c>
      <c r="D572" t="s">
        <v>387</v>
      </c>
      <c r="E572">
        <v>28071.280084120001</v>
      </c>
      <c r="F572">
        <v>6238.15</v>
      </c>
      <c r="G572">
        <v>-15.7645959750092</v>
      </c>
      <c r="H572">
        <f>(Table2[[#This Row],[1Y Return vs Nifty]]-AVERAGE(Table2[1Y Return vs Nifty]))/_xlfn.STDEV.P(Table2[1Y Return vs Nifty])</f>
        <v>-0.65568623368332557</v>
      </c>
      <c r="I572">
        <v>-5.4680597784456202</v>
      </c>
      <c r="J572">
        <f>(Table2[[#This Row],[1M Return vs Nifty]]-AVERAGE(Table2[1M Return vs Nifty]))/_xlfn.STDEV.P(Table2[1M Return vs Nifty])</f>
        <v>-0.22257159192629683</v>
      </c>
      <c r="K572">
        <v>4.8897748580970397</v>
      </c>
      <c r="L572">
        <f>(Table2[[#This Row],[6M Return vs Nifty]]-AVERAGE(Table2[6M Return vs Nifty]))/_xlfn.STDEV.P(Table2[6M Return vs Nifty])</f>
        <v>-0.25189969557538078</v>
      </c>
      <c r="M572">
        <v>-6.8273146889896399</v>
      </c>
      <c r="N572">
        <f>(Table2[[#This Row],[1W Return vs Nifty]]-AVERAGE(Table2[1W Return vs Nifty]))/_xlfn.STDEV.P(Table2[1W Return vs Nifty])</f>
        <v>-0.74296377219289889</v>
      </c>
      <c r="O572">
        <v>6400.07</v>
      </c>
      <c r="P572">
        <v>6387.4171177328899</v>
      </c>
      <c r="Q572">
        <v>5916.3065564428198</v>
      </c>
      <c r="R572">
        <v>30.893852003570998</v>
      </c>
      <c r="S572" s="2">
        <f>(Table2[[#This Row],[Close Price]]-Table2[[#This Row],[20D EMA]])/Table2[[#This Row],[20D EMA]]</f>
        <v>-2.5299723284276592E-2</v>
      </c>
      <c r="T572" s="2">
        <f>(Table2[[#This Row],[Close Price]]-Table2[[#This Row],[50D EMA]])/Table2[[#This Row],[50D EMA]]</f>
        <v>-2.3368932227471346E-2</v>
      </c>
      <c r="U572" s="2">
        <f>(Table2[[#This Row],[Close Price]]-Table2[[#This Row],[200D EMA]])/Table2[[#This Row],[200D EMA]]</f>
        <v>5.4399385915304611E-2</v>
      </c>
      <c r="V572">
        <v>0.50641100600449496</v>
      </c>
      <c r="W572">
        <v>6151</v>
      </c>
      <c r="X572">
        <v>6257.9</v>
      </c>
      <c r="Y572">
        <v>6151</v>
      </c>
      <c r="Z572">
        <v>6257.9</v>
      </c>
      <c r="AA572">
        <v>6151</v>
      </c>
      <c r="AB572">
        <v>6597</v>
      </c>
      <c r="AC572" s="2">
        <f>(Table2[[#This Row],[Close Price]]/Table2[[#This Row],[Day Low]])-1</f>
        <v>1.4168427897902625E-2</v>
      </c>
      <c r="AD572" s="2">
        <f>(Table2[[#This Row],[Day High]]/Table2[[#This Row],[Close Price]])-1</f>
        <v>3.1660027411972713E-3</v>
      </c>
      <c r="AE572" s="2">
        <f>(Table2[[#This Row],[Close Price]]/Table2[[#This Row],[Current Week Low]])-1</f>
        <v>1.4168427897902625E-2</v>
      </c>
      <c r="AF572" s="2">
        <f>(Table2[[#This Row],[Current Week High]]/Table2[[#This Row],[Close Price]])-1</f>
        <v>3.1660027411972713E-3</v>
      </c>
      <c r="AG572" s="2">
        <f>(Table2[[#This Row],[Close Price]]/Table2[[#This Row],[Current Month Low]])-1</f>
        <v>1.4168427897902625E-2</v>
      </c>
      <c r="AH572" s="2">
        <f>(Table2[[#This Row],[Current Month High]]/Table2[[#This Row],[Close Price]])-1</f>
        <v>5.7525067528033214E-2</v>
      </c>
      <c r="AI572">
        <v>15.368338369548599</v>
      </c>
      <c r="AJ572">
        <v>29.613123065095799</v>
      </c>
      <c r="AK572" t="str">
        <f>IF(AND(Table2[[#This Row],[20D EMA]]&gt;Table2[[#This Row],[50D EMA]],Table2[[#This Row],[50D EMA]]&gt;Table2[[#This Row],[200D EMA]]),"Uptrend","Downtrend/NoTrend")</f>
        <v>Uptrend</v>
      </c>
      <c r="AL572">
        <v>-7.0000000000000007E-2</v>
      </c>
      <c r="AM572" t="s">
        <v>10438</v>
      </c>
      <c r="AN572">
        <v>-3.21</v>
      </c>
      <c r="AO572" t="s">
        <v>10438</v>
      </c>
      <c r="AP572">
        <v>-2.1620765705919E-2</v>
      </c>
      <c r="AQ572">
        <f>(Table2[[#This Row],[Sharpe Ratio]]-AVERAGE(Table2[Sharpe Ratio]))/_xlfn.STDEV.P(Table2[Sharpe Ratio])</f>
        <v>-0.99656820587762773</v>
      </c>
      <c r="AR5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-2.86968949925553</v>
      </c>
      <c r="AS572">
        <f>_xlfn.RANK.AVG(Table2[[#This Row],[1Y Return vs Nifty Z-Score]],Table2[1Y Return vs Nifty Z-Score])</f>
        <v>549</v>
      </c>
      <c r="AT572">
        <f>_xlfn.RANK.AVG(Table2[[#This Row],[6M Return vs Nifty Z-Score]],Table2[6M Return vs Nifty Z-Score])</f>
        <v>391</v>
      </c>
      <c r="AU572">
        <f>_xlfn.RANK.AVG(Table2[[#This Row],[Sharpe Ratio Z-Score]],Table2[Sharpe Ratio Z-Score])</f>
        <v>629</v>
      </c>
      <c r="AV572">
        <f>(Table2[[#This Row],[Rank 1Y]]+Table2[[#This Row],[Rank 6M]]+Table2[[#This Row],[Rank Sharpe]])/3</f>
        <v>523</v>
      </c>
    </row>
    <row r="573" spans="1:48" x14ac:dyDescent="0.3">
      <c r="A573" t="s">
        <v>1259</v>
      </c>
      <c r="B573" t="s">
        <v>1260</v>
      </c>
      <c r="C573" t="s">
        <v>10408</v>
      </c>
      <c r="D573" t="s">
        <v>387</v>
      </c>
      <c r="E573">
        <v>9471.7964261800007</v>
      </c>
      <c r="F573">
        <v>660.8</v>
      </c>
      <c r="G573">
        <v>-22.302645237749498</v>
      </c>
      <c r="H573">
        <f>(Table2[[#This Row],[1Y Return vs Nifty]]-AVERAGE(Table2[1Y Return vs Nifty]))/_xlfn.STDEV.P(Table2[1Y Return vs Nifty])</f>
        <v>-0.76255988903619043</v>
      </c>
      <c r="I573">
        <v>-8.5156506117725108</v>
      </c>
      <c r="J573">
        <f>(Table2[[#This Row],[1M Return vs Nifty]]-AVERAGE(Table2[1M Return vs Nifty]))/_xlfn.STDEV.P(Table2[1M Return vs Nifty])</f>
        <v>-0.5168987274629615</v>
      </c>
      <c r="K573">
        <v>-12.039785467712599</v>
      </c>
      <c r="L573">
        <f>(Table2[[#This Row],[6M Return vs Nifty]]-AVERAGE(Table2[6M Return vs Nifty]))/_xlfn.STDEV.P(Table2[6M Return vs Nifty])</f>
        <v>-0.76240685950355513</v>
      </c>
      <c r="M573">
        <v>-4.8307253036081796</v>
      </c>
      <c r="N573">
        <f>(Table2[[#This Row],[1W Return vs Nifty]]-AVERAGE(Table2[1W Return vs Nifty]))/_xlfn.STDEV.P(Table2[1W Return vs Nifty])</f>
        <v>-0.3609519005879458</v>
      </c>
      <c r="O573">
        <v>664.14</v>
      </c>
      <c r="P573">
        <v>671.12057928645197</v>
      </c>
      <c r="Q573">
        <v>670.892536603542</v>
      </c>
      <c r="R573">
        <v>30.1035023590943</v>
      </c>
      <c r="S573" s="2">
        <f>(Table2[[#This Row],[Close Price]]-Table2[[#This Row],[20D EMA]])/Table2[[#This Row],[20D EMA]]</f>
        <v>-5.0290601379227749E-3</v>
      </c>
      <c r="T573" s="2">
        <f>(Table2[[#This Row],[Close Price]]-Table2[[#This Row],[50D EMA]])/Table2[[#This Row],[50D EMA]]</f>
        <v>-1.5378129661029097E-2</v>
      </c>
      <c r="U573" s="2">
        <f>(Table2[[#This Row],[Close Price]]-Table2[[#This Row],[200D EMA]])/Table2[[#This Row],[200D EMA]]</f>
        <v>-1.5043447426970169E-2</v>
      </c>
      <c r="V573">
        <v>0.398110138416915</v>
      </c>
      <c r="W573">
        <v>642.29999999999995</v>
      </c>
      <c r="X573">
        <v>664.65</v>
      </c>
      <c r="Y573">
        <v>642.29999999999995</v>
      </c>
      <c r="Z573">
        <v>664.65</v>
      </c>
      <c r="AA573">
        <v>638.6</v>
      </c>
      <c r="AB573">
        <v>707.7</v>
      </c>
      <c r="AC573" s="2">
        <f>(Table2[[#This Row],[Close Price]]/Table2[[#This Row],[Day Low]])-1</f>
        <v>2.8802740152576778E-2</v>
      </c>
      <c r="AD573" s="2">
        <f>(Table2[[#This Row],[Day High]]/Table2[[#This Row],[Close Price]])-1</f>
        <v>5.8262711864407457E-3</v>
      </c>
      <c r="AE573" s="2">
        <f>(Table2[[#This Row],[Close Price]]/Table2[[#This Row],[Current Week Low]])-1</f>
        <v>2.8802740152576778E-2</v>
      </c>
      <c r="AF573" s="2">
        <f>(Table2[[#This Row],[Current Week High]]/Table2[[#This Row],[Close Price]])-1</f>
        <v>5.8262711864407457E-3</v>
      </c>
      <c r="AG573" s="2">
        <f>(Table2[[#This Row],[Close Price]]/Table2[[#This Row],[Current Month Low]])-1</f>
        <v>3.476354525524572E-2</v>
      </c>
      <c r="AH573" s="2">
        <f>(Table2[[#This Row],[Current Month High]]/Table2[[#This Row],[Close Price]])-1</f>
        <v>7.097457627118664E-2</v>
      </c>
      <c r="AI573">
        <v>23.3202179176755</v>
      </c>
      <c r="AJ573">
        <v>11.952562473528101</v>
      </c>
      <c r="AK573" t="str">
        <f>IF(AND(Table2[[#This Row],[20D EMA]]&gt;Table2[[#This Row],[50D EMA]],Table2[[#This Row],[50D EMA]]&gt;Table2[[#This Row],[200D EMA]]),"Uptrend","Downtrend/NoTrend")</f>
        <v>Downtrend/NoTrend</v>
      </c>
      <c r="AL573">
        <v>-0.11</v>
      </c>
      <c r="AM573" t="s">
        <v>10438</v>
      </c>
      <c r="AN573">
        <v>-6.3</v>
      </c>
      <c r="AO573" t="s">
        <v>10438</v>
      </c>
      <c r="AP573">
        <v>4.3757156605424001E-2</v>
      </c>
      <c r="AQ573">
        <f>(Table2[[#This Row],[Sharpe Ratio]]-AVERAGE(Table2[Sharpe Ratio]))/_xlfn.STDEV.P(Table2[Sharpe Ratio])</f>
        <v>-0.23976654200429276</v>
      </c>
      <c r="AR5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3">
        <f>_xlfn.RANK.AVG(Table2[[#This Row],[1Y Return vs Nifty Z-Score]],Table2[1Y Return vs Nifty Z-Score])</f>
        <v>585</v>
      </c>
      <c r="AT573">
        <f>_xlfn.RANK.AVG(Table2[[#This Row],[6M Return vs Nifty Z-Score]],Table2[6M Return vs Nifty Z-Score])</f>
        <v>585</v>
      </c>
      <c r="AU573">
        <f>_xlfn.RANK.AVG(Table2[[#This Row],[Sharpe Ratio Z-Score]],Table2[Sharpe Ratio Z-Score])</f>
        <v>400</v>
      </c>
      <c r="AV573">
        <f>(Table2[[#This Row],[Rank 1Y]]+Table2[[#This Row],[Rank 6M]]+Table2[[#This Row],[Rank Sharpe]])/3</f>
        <v>523.33333333333337</v>
      </c>
    </row>
    <row r="574" spans="1:48" x14ac:dyDescent="0.3">
      <c r="A574" t="s">
        <v>1507</v>
      </c>
      <c r="B574" t="s">
        <v>1508</v>
      </c>
      <c r="C574" t="s">
        <v>10402</v>
      </c>
      <c r="D574" t="s">
        <v>1509</v>
      </c>
      <c r="E574">
        <v>7053.9875877000004</v>
      </c>
      <c r="F574">
        <v>517.35</v>
      </c>
      <c r="G574">
        <v>-2.53746324273855</v>
      </c>
      <c r="H574">
        <f>(Table2[[#This Row],[1Y Return vs Nifty]]-AVERAGE(Table2[1Y Return vs Nifty]))/_xlfn.STDEV.P(Table2[1Y Return vs Nifty])</f>
        <v>-0.43947005541262318</v>
      </c>
      <c r="I574">
        <v>4.9066701054755004</v>
      </c>
      <c r="J574">
        <f>(Table2[[#This Row],[1M Return vs Nifty]]-AVERAGE(Table2[1M Return vs Nifty]))/_xlfn.STDEV.P(Table2[1M Return vs Nifty])</f>
        <v>0.77938854501496224</v>
      </c>
      <c r="K574">
        <v>-9.6746011929381499</v>
      </c>
      <c r="L574">
        <f>(Table2[[#This Row],[6M Return vs Nifty]]-AVERAGE(Table2[6M Return vs Nifty]))/_xlfn.STDEV.P(Table2[6M Return vs Nifty])</f>
        <v>-0.69108524848440567</v>
      </c>
      <c r="M574">
        <v>-0.448745879833855</v>
      </c>
      <c r="N574">
        <f>(Table2[[#This Row],[1W Return vs Nifty]]-AVERAGE(Table2[1W Return vs Nifty]))/_xlfn.STDEV.P(Table2[1W Return vs Nifty])</f>
        <v>0.47746193315614277</v>
      </c>
      <c r="O574">
        <v>517.87</v>
      </c>
      <c r="P574">
        <v>489.75724080536003</v>
      </c>
      <c r="Q574">
        <v>460.082455750674</v>
      </c>
      <c r="R574">
        <v>57.139678673130298</v>
      </c>
      <c r="S574" s="2">
        <f>(Table2[[#This Row],[Close Price]]-Table2[[#This Row],[20D EMA]])/Table2[[#This Row],[20D EMA]]</f>
        <v>-1.0041130013323455E-3</v>
      </c>
      <c r="T574" s="2">
        <f>(Table2[[#This Row],[Close Price]]-Table2[[#This Row],[50D EMA]])/Table2[[#This Row],[50D EMA]]</f>
        <v>5.633966564591527E-2</v>
      </c>
      <c r="U574" s="2">
        <f>(Table2[[#This Row],[Close Price]]-Table2[[#This Row],[200D EMA]])/Table2[[#This Row],[200D EMA]]</f>
        <v>0.12447234953979687</v>
      </c>
      <c r="V574">
        <v>0.64683792177948596</v>
      </c>
      <c r="W574">
        <v>522.45000000000005</v>
      </c>
      <c r="X574">
        <v>514.54999999999995</v>
      </c>
      <c r="Y574">
        <v>526.25</v>
      </c>
      <c r="Z574">
        <v>514.54999999999995</v>
      </c>
      <c r="AA574">
        <v>526.25</v>
      </c>
      <c r="AB574">
        <v>487.25</v>
      </c>
      <c r="AC574" s="2">
        <f>(Table2[[#This Row],[Close Price]]/Table2[[#This Row],[Day Low]])-1</f>
        <v>-9.7616996841803916E-3</v>
      </c>
      <c r="AD574" s="2">
        <f>(Table2[[#This Row],[Day High]]/Table2[[#This Row],[Close Price]])-1</f>
        <v>-5.412196772011324E-3</v>
      </c>
      <c r="AE574" s="2">
        <f>(Table2[[#This Row],[Close Price]]/Table2[[#This Row],[Current Week Low]])-1</f>
        <v>-1.6912114014251745E-2</v>
      </c>
      <c r="AF574" s="2">
        <f>(Table2[[#This Row],[Current Week High]]/Table2[[#This Row],[Close Price]])-1</f>
        <v>-5.412196772011324E-3</v>
      </c>
      <c r="AG574" s="2">
        <f>(Table2[[#This Row],[Close Price]]/Table2[[#This Row],[Current Month Low]])-1</f>
        <v>-1.6912114014251745E-2</v>
      </c>
      <c r="AH574" s="2">
        <f>(Table2[[#This Row],[Current Month High]]/Table2[[#This Row],[Close Price]])-1</f>
        <v>-5.8181115299120512E-2</v>
      </c>
      <c r="AI574">
        <v>11.5105827776166</v>
      </c>
      <c r="AJ574">
        <v>51.139351446099901</v>
      </c>
      <c r="AK574" t="str">
        <f>IF(AND(Table2[[#This Row],[20D EMA]]&gt;Table2[[#This Row],[50D EMA]],Table2[[#This Row],[50D EMA]]&gt;Table2[[#This Row],[200D EMA]]),"Uptrend","Downtrend/NoTrend")</f>
        <v>Uptrend</v>
      </c>
      <c r="AL574">
        <v>-0.02</v>
      </c>
      <c r="AM574" t="s">
        <v>10438</v>
      </c>
      <c r="AN574">
        <v>0.48</v>
      </c>
      <c r="AO574" t="s">
        <v>10439</v>
      </c>
      <c r="AQ574">
        <f>(Table2[[#This Row],[Sharpe Ratio]]-AVERAGE(Table2[Sharpe Ratio]))/_xlfn.STDEV.P(Table2[Sharpe Ratio])</f>
        <v>-0.74629057572393687</v>
      </c>
      <c r="AR5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-0.61999540144986076</v>
      </c>
      <c r="AS574">
        <f>_xlfn.RANK.AVG(Table2[[#This Row],[1Y Return vs Nifty Z-Score]],Table2[1Y Return vs Nifty Z-Score])</f>
        <v>454</v>
      </c>
      <c r="AT574">
        <f>_xlfn.RANK.AVG(Table2[[#This Row],[6M Return vs Nifty Z-Score]],Table2[6M Return vs Nifty Z-Score])</f>
        <v>559</v>
      </c>
      <c r="AU574">
        <f>_xlfn.RANK.AVG(Table2[[#This Row],[Sharpe Ratio Z-Score]],Table2[Sharpe Ratio Z-Score])</f>
        <v>558</v>
      </c>
      <c r="AV574">
        <f>(Table2[[#This Row],[Rank 1Y]]+Table2[[#This Row],[Rank 6M]]+Table2[[#This Row],[Rank Sharpe]])/3</f>
        <v>523.66666666666663</v>
      </c>
    </row>
    <row r="575" spans="1:48" x14ac:dyDescent="0.3">
      <c r="A575" t="s">
        <v>1040</v>
      </c>
      <c r="B575" t="s">
        <v>1041</v>
      </c>
      <c r="C575" t="s">
        <v>10394</v>
      </c>
      <c r="D575" t="s">
        <v>290</v>
      </c>
      <c r="E575">
        <v>13558.22081504</v>
      </c>
      <c r="F575">
        <v>977.25</v>
      </c>
      <c r="G575">
        <v>2.3028675119097701</v>
      </c>
      <c r="H575">
        <f>(Table2[[#This Row],[1Y Return vs Nifty]]-AVERAGE(Table2[1Y Return vs Nifty]))/_xlfn.STDEV.P(Table2[1Y Return vs Nifty])</f>
        <v>-0.36034800844148451</v>
      </c>
      <c r="I575">
        <v>-4.8457787698869996</v>
      </c>
      <c r="J575">
        <f>(Table2[[#This Row],[1M Return vs Nifty]]-AVERAGE(Table2[1M Return vs Nifty]))/_xlfn.STDEV.P(Table2[1M Return vs Nifty])</f>
        <v>-0.16247356802326979</v>
      </c>
      <c r="K575">
        <v>-28.604120066482199</v>
      </c>
      <c r="L575">
        <f>(Table2[[#This Row],[6M Return vs Nifty]]-AVERAGE(Table2[6M Return vs Nifty]))/_xlfn.STDEV.P(Table2[6M Return vs Nifty])</f>
        <v>-1.261900722051388</v>
      </c>
      <c r="M575">
        <v>-2.5835189260144502</v>
      </c>
      <c r="N575">
        <f>(Table2[[#This Row],[1W Return vs Nifty]]-AVERAGE(Table2[1W Return vs Nifty]))/_xlfn.STDEV.P(Table2[1W Return vs Nifty])</f>
        <v>6.9011075511495726E-2</v>
      </c>
      <c r="O575">
        <v>985.43</v>
      </c>
      <c r="P575">
        <v>988.85637999149799</v>
      </c>
      <c r="Q575">
        <v>938.10110159819499</v>
      </c>
      <c r="R575">
        <v>43.2069338365935</v>
      </c>
      <c r="S575" s="2">
        <f>(Table2[[#This Row],[Close Price]]-Table2[[#This Row],[20D EMA]])/Table2[[#This Row],[20D EMA]]</f>
        <v>-8.3009447652293428E-3</v>
      </c>
      <c r="T575" s="2">
        <f>(Table2[[#This Row],[Close Price]]-Table2[[#This Row],[50D EMA]])/Table2[[#This Row],[50D EMA]]</f>
        <v>-1.1737174605272585E-2</v>
      </c>
      <c r="U575" s="2">
        <f>(Table2[[#This Row],[Close Price]]-Table2[[#This Row],[200D EMA]])/Table2[[#This Row],[200D EMA]]</f>
        <v>4.1732067402019922E-2</v>
      </c>
      <c r="V575">
        <v>0.56153767616063999</v>
      </c>
      <c r="W575">
        <v>972.5</v>
      </c>
      <c r="X575">
        <v>983</v>
      </c>
      <c r="Y575">
        <v>972.5</v>
      </c>
      <c r="Z575">
        <v>983</v>
      </c>
      <c r="AA575">
        <v>972.5</v>
      </c>
      <c r="AB575">
        <v>1040.5</v>
      </c>
      <c r="AC575" s="2">
        <f>(Table2[[#This Row],[Close Price]]/Table2[[#This Row],[Day Low]])-1</f>
        <v>4.8843187660667642E-3</v>
      </c>
      <c r="AD575" s="2">
        <f>(Table2[[#This Row],[Day High]]/Table2[[#This Row],[Close Price]])-1</f>
        <v>5.8838577641340262E-3</v>
      </c>
      <c r="AE575" s="2">
        <f>(Table2[[#This Row],[Close Price]]/Table2[[#This Row],[Current Week Low]])-1</f>
        <v>4.8843187660667642E-3</v>
      </c>
      <c r="AF575" s="2">
        <f>(Table2[[#This Row],[Current Week High]]/Table2[[#This Row],[Close Price]])-1</f>
        <v>5.8838577641340262E-3</v>
      </c>
      <c r="AG575" s="2">
        <f>(Table2[[#This Row],[Close Price]]/Table2[[#This Row],[Current Month Low]])-1</f>
        <v>4.8843187660667642E-3</v>
      </c>
      <c r="AH575" s="2">
        <f>(Table2[[#This Row],[Current Month High]]/Table2[[#This Row],[Close Price]])-1</f>
        <v>6.472243540547451E-2</v>
      </c>
      <c r="AI575">
        <v>22.691225377334298</v>
      </c>
      <c r="AJ575">
        <v>56.36</v>
      </c>
      <c r="AK575" t="str">
        <f>IF(AND(Table2[[#This Row],[20D EMA]]&gt;Table2[[#This Row],[50D EMA]],Table2[[#This Row],[50D EMA]]&gt;Table2[[#This Row],[200D EMA]]),"Uptrend","Downtrend/NoTrend")</f>
        <v>Downtrend/NoTrend</v>
      </c>
      <c r="AL575">
        <v>-0.2</v>
      </c>
      <c r="AM575" t="s">
        <v>10438</v>
      </c>
      <c r="AN575">
        <v>-1.0900000000000001</v>
      </c>
      <c r="AO575" t="s">
        <v>10438</v>
      </c>
      <c r="AP575">
        <v>3.0052795835695999E-2</v>
      </c>
      <c r="AQ575">
        <f>(Table2[[#This Row],[Sharpe Ratio]]-AVERAGE(Table2[Sharpe Ratio]))/_xlfn.STDEV.P(Table2[Sharpe Ratio])</f>
        <v>-0.39840546270078558</v>
      </c>
      <c r="AR5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5">
        <f>_xlfn.RANK.AVG(Table2[[#This Row],[1Y Return vs Nifty Z-Score]],Table2[1Y Return vs Nifty Z-Score])</f>
        <v>417</v>
      </c>
      <c r="AT575">
        <f>_xlfn.RANK.AVG(Table2[[#This Row],[6M Return vs Nifty Z-Score]],Table2[6M Return vs Nifty Z-Score])</f>
        <v>713</v>
      </c>
      <c r="AU575">
        <f>_xlfn.RANK.AVG(Table2[[#This Row],[Sharpe Ratio Z-Score]],Table2[Sharpe Ratio Z-Score])</f>
        <v>442</v>
      </c>
      <c r="AV575">
        <f>(Table2[[#This Row],[Rank 1Y]]+Table2[[#This Row],[Rank 6M]]+Table2[[#This Row],[Rank Sharpe]])/3</f>
        <v>524</v>
      </c>
    </row>
    <row r="576" spans="1:48" x14ac:dyDescent="0.3">
      <c r="A576" t="s">
        <v>647</v>
      </c>
      <c r="B576" t="s">
        <v>648</v>
      </c>
      <c r="C576" t="s">
        <v>10399</v>
      </c>
      <c r="D576" t="s">
        <v>266</v>
      </c>
      <c r="E576">
        <v>29866.49708913</v>
      </c>
      <c r="F576">
        <v>1096.3499999999999</v>
      </c>
      <c r="G576">
        <v>25.509354439277899</v>
      </c>
      <c r="H576">
        <f>(Table2[[#This Row],[1Y Return vs Nifty]]-AVERAGE(Table2[1Y Return vs Nifty]))/_xlfn.STDEV.P(Table2[1Y Return vs Nifty])</f>
        <v>1.8994817860009519E-2</v>
      </c>
      <c r="I576">
        <v>-0.92397189144577996</v>
      </c>
      <c r="J576">
        <f>(Table2[[#This Row],[1M Return vs Nifty]]-AVERAGE(Table2[1M Return vs Nifty]))/_xlfn.STDEV.P(Table2[1M Return vs Nifty])</f>
        <v>0.21628271777363686</v>
      </c>
      <c r="K576">
        <v>-32.413332343665402</v>
      </c>
      <c r="L576">
        <f>(Table2[[#This Row],[6M Return vs Nifty]]-AVERAGE(Table2[6M Return vs Nifty]))/_xlfn.STDEV.P(Table2[6M Return vs Nifty])</f>
        <v>-1.3767666795246327</v>
      </c>
      <c r="M576">
        <v>-3.8151464576923702</v>
      </c>
      <c r="N576">
        <f>(Table2[[#This Row],[1W Return vs Nifty]]-AVERAGE(Table2[1W Return vs Nifty]))/_xlfn.STDEV.P(Table2[1W Return vs Nifty])</f>
        <v>-0.16663894944673058</v>
      </c>
      <c r="O576">
        <v>1118.17</v>
      </c>
      <c r="P576">
        <v>1148.7081622849601</v>
      </c>
      <c r="Q576">
        <v>1134.91038452974</v>
      </c>
      <c r="R576">
        <v>46.657141516077203</v>
      </c>
      <c r="S576" s="2">
        <f>(Table2[[#This Row],[Close Price]]-Table2[[#This Row],[20D EMA]])/Table2[[#This Row],[20D EMA]]</f>
        <v>-1.9514027384029409E-2</v>
      </c>
      <c r="T576" s="2">
        <f>(Table2[[#This Row],[Close Price]]-Table2[[#This Row],[50D EMA]])/Table2[[#This Row],[50D EMA]]</f>
        <v>-4.5580038519802607E-2</v>
      </c>
      <c r="U576" s="2">
        <f>(Table2[[#This Row],[Close Price]]-Table2[[#This Row],[200D EMA]])/Table2[[#This Row],[200D EMA]]</f>
        <v>-3.397658974256184E-2</v>
      </c>
      <c r="V576">
        <v>1.0604184006012101</v>
      </c>
      <c r="W576">
        <v>1092</v>
      </c>
      <c r="X576">
        <v>1136</v>
      </c>
      <c r="Y576">
        <v>1092</v>
      </c>
      <c r="Z576">
        <v>1136</v>
      </c>
      <c r="AA576">
        <v>1080</v>
      </c>
      <c r="AB576">
        <v>1199</v>
      </c>
      <c r="AC576" s="2">
        <f>(Table2[[#This Row],[Close Price]]/Table2[[#This Row],[Day Low]])-1</f>
        <v>3.9835164835164694E-3</v>
      </c>
      <c r="AD576" s="2">
        <f>(Table2[[#This Row],[Day High]]/Table2[[#This Row],[Close Price]])-1</f>
        <v>3.6165458111004689E-2</v>
      </c>
      <c r="AE576" s="2">
        <f>(Table2[[#This Row],[Close Price]]/Table2[[#This Row],[Current Week Low]])-1</f>
        <v>3.9835164835164694E-3</v>
      </c>
      <c r="AF576" s="2">
        <f>(Table2[[#This Row],[Current Week High]]/Table2[[#This Row],[Close Price]])-1</f>
        <v>3.6165458111004689E-2</v>
      </c>
      <c r="AG576" s="2">
        <f>(Table2[[#This Row],[Close Price]]/Table2[[#This Row],[Current Month Low]])-1</f>
        <v>1.5138888888888813E-2</v>
      </c>
      <c r="AH576" s="2">
        <f>(Table2[[#This Row],[Current Month High]]/Table2[[#This Row],[Close Price]])-1</f>
        <v>9.3628859397090425E-2</v>
      </c>
      <c r="AI576">
        <v>38.085465407944497</v>
      </c>
      <c r="AJ576">
        <v>60.296805322026401</v>
      </c>
      <c r="AK576" t="str">
        <f>IF(AND(Table2[[#This Row],[20D EMA]]&gt;Table2[[#This Row],[50D EMA]],Table2[[#This Row],[50D EMA]]&gt;Table2[[#This Row],[200D EMA]]),"Uptrend","Downtrend/NoTrend")</f>
        <v>Downtrend/NoTrend</v>
      </c>
      <c r="AL576">
        <v>-0.25</v>
      </c>
      <c r="AM576" t="s">
        <v>10438</v>
      </c>
      <c r="AN576">
        <v>-4.09</v>
      </c>
      <c r="AO576" t="s">
        <v>10438</v>
      </c>
      <c r="AQ576">
        <f>(Table2[[#This Row],[Sharpe Ratio]]-AVERAGE(Table2[Sharpe Ratio]))/_xlfn.STDEV.P(Table2[Sharpe Ratio])</f>
        <v>-0.74629057572393687</v>
      </c>
      <c r="AR5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6">
        <f>_xlfn.RANK.AVG(Table2[[#This Row],[1Y Return vs Nifty Z-Score]],Table2[1Y Return vs Nifty Z-Score])</f>
        <v>293</v>
      </c>
      <c r="AT576">
        <f>_xlfn.RANK.AVG(Table2[[#This Row],[6M Return vs Nifty Z-Score]],Table2[6M Return vs Nifty Z-Score])</f>
        <v>722</v>
      </c>
      <c r="AU576">
        <f>_xlfn.RANK.AVG(Table2[[#This Row],[Sharpe Ratio Z-Score]],Table2[Sharpe Ratio Z-Score])</f>
        <v>558</v>
      </c>
      <c r="AV576">
        <f>(Table2[[#This Row],[Rank 1Y]]+Table2[[#This Row],[Rank 6M]]+Table2[[#This Row],[Rank Sharpe]])/3</f>
        <v>524.33333333333337</v>
      </c>
    </row>
    <row r="577" spans="1:48" x14ac:dyDescent="0.3">
      <c r="A577" t="s">
        <v>231</v>
      </c>
      <c r="B577" t="s">
        <v>232</v>
      </c>
      <c r="C577" t="s">
        <v>10397</v>
      </c>
      <c r="D577" t="s">
        <v>180</v>
      </c>
      <c r="E577">
        <v>118310.646238655</v>
      </c>
      <c r="F577">
        <v>661.05</v>
      </c>
      <c r="G577">
        <v>-12.5841126844733</v>
      </c>
      <c r="H577">
        <f>(Table2[[#This Row],[1Y Return vs Nifty]]-AVERAGE(Table2[1Y Return vs Nifty]))/_xlfn.STDEV.P(Table2[1Y Return vs Nifty])</f>
        <v>-0.60369673935733559</v>
      </c>
      <c r="I577">
        <v>-1.4704757001612001</v>
      </c>
      <c r="J577">
        <f>(Table2[[#This Row],[1M Return vs Nifty]]-AVERAGE(Table2[1M Return vs Nifty]))/_xlfn.STDEV.P(Table2[1M Return vs Nifty])</f>
        <v>0.16350302739653508</v>
      </c>
      <c r="K577">
        <v>9.4681194080678903</v>
      </c>
      <c r="L577">
        <f>(Table2[[#This Row],[6M Return vs Nifty]]-AVERAGE(Table2[6M Return vs Nifty]))/_xlfn.STDEV.P(Table2[6M Return vs Nifty])</f>
        <v>-0.11384072377040243</v>
      </c>
      <c r="M577">
        <v>-1.0513424777703999</v>
      </c>
      <c r="N577">
        <f>(Table2[[#This Row],[1W Return vs Nifty]]-AVERAGE(Table2[1W Return vs Nifty]))/_xlfn.STDEV.P(Table2[1W Return vs Nifty])</f>
        <v>0.36216579070142563</v>
      </c>
      <c r="O577">
        <v>654.25</v>
      </c>
      <c r="P577">
        <v>638.581126628687</v>
      </c>
      <c r="Q577">
        <v>589.66935566622601</v>
      </c>
      <c r="R577">
        <v>67.049506329234006</v>
      </c>
      <c r="S577" s="2">
        <f>(Table2[[#This Row],[Close Price]]-Table2[[#This Row],[20D EMA]])/Table2[[#This Row],[20D EMA]]</f>
        <v>1.0393580435613229E-2</v>
      </c>
      <c r="T577" s="2">
        <f>(Table2[[#This Row],[Close Price]]-Table2[[#This Row],[50D EMA]])/Table2[[#This Row],[50D EMA]]</f>
        <v>3.5185620799560259E-2</v>
      </c>
      <c r="U577" s="2">
        <f>(Table2[[#This Row],[Close Price]]-Table2[[#This Row],[200D EMA]])/Table2[[#This Row],[200D EMA]]</f>
        <v>0.12105198217927735</v>
      </c>
      <c r="V577">
        <v>0.962339706983809</v>
      </c>
      <c r="W577">
        <v>656.3</v>
      </c>
      <c r="X577">
        <v>671.5</v>
      </c>
      <c r="Y577">
        <v>656.3</v>
      </c>
      <c r="Z577">
        <v>671.5</v>
      </c>
      <c r="AA577">
        <v>634.20000000000005</v>
      </c>
      <c r="AB577">
        <v>672</v>
      </c>
      <c r="AC577" s="2">
        <f>(Table2[[#This Row],[Close Price]]/Table2[[#This Row],[Day Low]])-1</f>
        <v>7.2375438061862418E-3</v>
      </c>
      <c r="AD577" s="2">
        <f>(Table2[[#This Row],[Day High]]/Table2[[#This Row],[Close Price]])-1</f>
        <v>1.580818394977701E-2</v>
      </c>
      <c r="AE577" s="2">
        <f>(Table2[[#This Row],[Close Price]]/Table2[[#This Row],[Current Week Low]])-1</f>
        <v>7.2375438061862418E-3</v>
      </c>
      <c r="AF577" s="2">
        <f>(Table2[[#This Row],[Current Week High]]/Table2[[#This Row],[Close Price]])-1</f>
        <v>1.580818394977701E-2</v>
      </c>
      <c r="AG577" s="2">
        <f>(Table2[[#This Row],[Close Price]]/Table2[[#This Row],[Current Month Low]])-1</f>
        <v>4.2336802270577012E-2</v>
      </c>
      <c r="AH577" s="2">
        <f>(Table2[[#This Row],[Current Month High]]/Table2[[#This Row],[Close Price]])-1</f>
        <v>1.6564556387565377E-2</v>
      </c>
      <c r="AI577">
        <v>1.6564556387565299</v>
      </c>
      <c r="AJ577">
        <v>35.128781684382602</v>
      </c>
      <c r="AK577" t="str">
        <f>IF(AND(Table2[[#This Row],[20D EMA]]&gt;Table2[[#This Row],[50D EMA]],Table2[[#This Row],[50D EMA]]&gt;Table2[[#This Row],[200D EMA]]),"Uptrend","Downtrend/NoTrend")</f>
        <v>Uptrend</v>
      </c>
      <c r="AL577">
        <v>-0.06</v>
      </c>
      <c r="AM577" t="s">
        <v>10438</v>
      </c>
      <c r="AN577">
        <v>2.52</v>
      </c>
      <c r="AO577" t="s">
        <v>10439</v>
      </c>
      <c r="AP577">
        <v>-6.9219805545642998E-2</v>
      </c>
      <c r="AQ577">
        <f>(Table2[[#This Row],[Sharpe Ratio]]-AVERAGE(Table2[Sharpe Ratio]))/_xlfn.STDEV.P(Table2[Sharpe Ratio])</f>
        <v>-1.5475651062980365</v>
      </c>
      <c r="AR5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-1.7394337513278137</v>
      </c>
      <c r="AS577">
        <f>_xlfn.RANK.AVG(Table2[[#This Row],[1Y Return vs Nifty Z-Score]],Table2[1Y Return vs Nifty Z-Score])</f>
        <v>529</v>
      </c>
      <c r="AT577">
        <f>_xlfn.RANK.AVG(Table2[[#This Row],[6M Return vs Nifty Z-Score]],Table2[6M Return vs Nifty Z-Score])</f>
        <v>351</v>
      </c>
      <c r="AU577">
        <f>_xlfn.RANK.AVG(Table2[[#This Row],[Sharpe Ratio Z-Score]],Table2[Sharpe Ratio Z-Score])</f>
        <v>694</v>
      </c>
      <c r="AV577">
        <f>(Table2[[#This Row],[Rank 1Y]]+Table2[[#This Row],[Rank 6M]]+Table2[[#This Row],[Rank Sharpe]])/3</f>
        <v>524.66666666666663</v>
      </c>
    </row>
    <row r="578" spans="1:48" x14ac:dyDescent="0.3">
      <c r="A578" t="s">
        <v>1786</v>
      </c>
      <c r="B578" t="s">
        <v>1787</v>
      </c>
      <c r="C578" t="s">
        <v>10402</v>
      </c>
      <c r="D578" t="s">
        <v>281</v>
      </c>
      <c r="E578">
        <v>4517.4605644439998</v>
      </c>
      <c r="F578">
        <v>210.26</v>
      </c>
      <c r="G578">
        <v>7.5870712734997401</v>
      </c>
      <c r="H578">
        <f>(Table2[[#This Row],[1Y Return vs Nifty]]-AVERAGE(Table2[1Y Return vs Nifty]))/_xlfn.STDEV.P(Table2[1Y Return vs Nifty])</f>
        <v>-0.27397022985102815</v>
      </c>
      <c r="I578">
        <v>-7.6147964043562002</v>
      </c>
      <c r="J578">
        <f>(Table2[[#This Row],[1M Return vs Nifty]]-AVERAGE(Table2[1M Return vs Nifty]))/_xlfn.STDEV.P(Table2[1M Return vs Nifty])</f>
        <v>-0.42989694378993815</v>
      </c>
      <c r="K578">
        <v>-16.350567469421399</v>
      </c>
      <c r="L578">
        <f>(Table2[[#This Row],[6M Return vs Nifty]]-AVERAGE(Table2[6M Return vs Nifty]))/_xlfn.STDEV.P(Table2[6M Return vs Nifty])</f>
        <v>-0.89239754157992113</v>
      </c>
      <c r="M578">
        <v>-6.3920064067428299</v>
      </c>
      <c r="N578">
        <f>(Table2[[#This Row],[1W Return vs Nifty]]-AVERAGE(Table2[1W Return vs Nifty]))/_xlfn.STDEV.P(Table2[1W Return vs Nifty])</f>
        <v>-0.65967527389485259</v>
      </c>
      <c r="O578">
        <v>208.75</v>
      </c>
      <c r="P578">
        <v>201.51343636060901</v>
      </c>
      <c r="Q578">
        <v>189.43968041046799</v>
      </c>
      <c r="R578">
        <v>38.052163411121299</v>
      </c>
      <c r="S578" s="2">
        <f>(Table2[[#This Row],[Close Price]]-Table2[[#This Row],[20D EMA]])/Table2[[#This Row],[20D EMA]]</f>
        <v>7.233532934131693E-3</v>
      </c>
      <c r="T578" s="2">
        <f>(Table2[[#This Row],[Close Price]]-Table2[[#This Row],[50D EMA]])/Table2[[#This Row],[50D EMA]]</f>
        <v>4.340436944233822E-2</v>
      </c>
      <c r="U578" s="2">
        <f>(Table2[[#This Row],[Close Price]]-Table2[[#This Row],[200D EMA]])/Table2[[#This Row],[200D EMA]]</f>
        <v>0.10990474405583681</v>
      </c>
      <c r="V578">
        <v>0.54527216790937205</v>
      </c>
      <c r="W578">
        <v>214</v>
      </c>
      <c r="X578">
        <v>206</v>
      </c>
      <c r="Y578">
        <v>212.36</v>
      </c>
      <c r="Z578">
        <v>206</v>
      </c>
      <c r="AA578">
        <v>212.36</v>
      </c>
      <c r="AB578">
        <v>203</v>
      </c>
      <c r="AC578" s="2">
        <f>(Table2[[#This Row],[Close Price]]/Table2[[#This Row],[Day Low]])-1</f>
        <v>-1.7476635514018679E-2</v>
      </c>
      <c r="AD578" s="2">
        <f>(Table2[[#This Row],[Day High]]/Table2[[#This Row],[Close Price]])-1</f>
        <v>-2.0260629696566168E-2</v>
      </c>
      <c r="AE578" s="2">
        <f>(Table2[[#This Row],[Close Price]]/Table2[[#This Row],[Current Week Low]])-1</f>
        <v>-9.8888679600679374E-3</v>
      </c>
      <c r="AF578" s="2">
        <f>(Table2[[#This Row],[Current Week High]]/Table2[[#This Row],[Close Price]])-1</f>
        <v>-2.0260629696566168E-2</v>
      </c>
      <c r="AG578" s="2">
        <f>(Table2[[#This Row],[Close Price]]/Table2[[#This Row],[Current Month Low]])-1</f>
        <v>-9.8888679600679374E-3</v>
      </c>
      <c r="AH578" s="2">
        <f>(Table2[[#This Row],[Current Month High]]/Table2[[#This Row],[Close Price]])-1</f>
        <v>-3.4528678778654953E-2</v>
      </c>
      <c r="AI578">
        <v>13.121849139161</v>
      </c>
      <c r="AJ578">
        <v>53.474452554744502</v>
      </c>
      <c r="AK578" t="str">
        <f>IF(AND(Table2[[#This Row],[20D EMA]]&gt;Table2[[#This Row],[50D EMA]],Table2[[#This Row],[50D EMA]]&gt;Table2[[#This Row],[200D EMA]]),"Uptrend","Downtrend/NoTrend")</f>
        <v>Uptrend</v>
      </c>
      <c r="AL578">
        <v>0.04</v>
      </c>
      <c r="AM578" t="s">
        <v>10439</v>
      </c>
      <c r="AN578">
        <v>-3.44</v>
      </c>
      <c r="AO578" t="s">
        <v>10438</v>
      </c>
      <c r="AQ578">
        <f>(Table2[[#This Row],[Sharpe Ratio]]-AVERAGE(Table2[Sharpe Ratio]))/_xlfn.STDEV.P(Table2[Sharpe Ratio])</f>
        <v>-0.74629057572393687</v>
      </c>
      <c r="AR5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-3.0022305648396768</v>
      </c>
      <c r="AS578">
        <f>_xlfn.RANK.AVG(Table2[[#This Row],[1Y Return vs Nifty Z-Score]],Table2[1Y Return vs Nifty Z-Score])</f>
        <v>383</v>
      </c>
      <c r="AT578">
        <f>_xlfn.RANK.AVG(Table2[[#This Row],[6M Return vs Nifty Z-Score]],Table2[6M Return vs Nifty Z-Score])</f>
        <v>637</v>
      </c>
      <c r="AU578">
        <f>_xlfn.RANK.AVG(Table2[[#This Row],[Sharpe Ratio Z-Score]],Table2[Sharpe Ratio Z-Score])</f>
        <v>558</v>
      </c>
      <c r="AV578">
        <f>(Table2[[#This Row],[Rank 1Y]]+Table2[[#This Row],[Rank 6M]]+Table2[[#This Row],[Rank Sharpe]])/3</f>
        <v>526</v>
      </c>
    </row>
    <row r="579" spans="1:48" x14ac:dyDescent="0.3">
      <c r="A579" t="s">
        <v>1554</v>
      </c>
      <c r="B579" t="s">
        <v>1555</v>
      </c>
      <c r="C579" t="s">
        <v>10406</v>
      </c>
      <c r="D579" t="s">
        <v>1556</v>
      </c>
      <c r="E579">
        <v>6520.76246025</v>
      </c>
      <c r="F579">
        <v>496.85</v>
      </c>
      <c r="G579">
        <v>-10.689259724244801</v>
      </c>
      <c r="H579">
        <f>(Table2[[#This Row],[1Y Return vs Nifty]]-AVERAGE(Table2[1Y Return vs Nifty]))/_xlfn.STDEV.P(Table2[1Y Return vs Nifty])</f>
        <v>-0.5727226897474772</v>
      </c>
      <c r="I579">
        <v>-5.3292301233865702</v>
      </c>
      <c r="J579">
        <f>(Table2[[#This Row],[1M Return vs Nifty]]-AVERAGE(Table2[1M Return vs Nifty]))/_xlfn.STDEV.P(Table2[1M Return vs Nifty])</f>
        <v>-0.20916384235104715</v>
      </c>
      <c r="K579">
        <v>-21.1370770622188</v>
      </c>
      <c r="L579">
        <f>(Table2[[#This Row],[6M Return vs Nifty]]-AVERAGE(Table2[6M Return vs Nifty]))/_xlfn.STDEV.P(Table2[6M Return vs Nifty])</f>
        <v>-1.0367336844157595</v>
      </c>
      <c r="M579">
        <v>-2.4870212301058898</v>
      </c>
      <c r="N579">
        <f>(Table2[[#This Row],[1W Return vs Nifty]]-AVERAGE(Table2[1W Return vs Nifty]))/_xlfn.STDEV.P(Table2[1W Return vs Nifty])</f>
        <v>8.7474193511370216E-2</v>
      </c>
      <c r="O579">
        <v>499.46</v>
      </c>
      <c r="P579">
        <v>508.17971507344998</v>
      </c>
      <c r="Q579">
        <v>504.53912695021</v>
      </c>
      <c r="R579">
        <v>41.283020538152698</v>
      </c>
      <c r="S579" s="2">
        <f>(Table2[[#This Row],[Close Price]]-Table2[[#This Row],[20D EMA]])/Table2[[#This Row],[20D EMA]]</f>
        <v>-5.2256436951907195E-3</v>
      </c>
      <c r="T579" s="2">
        <f>(Table2[[#This Row],[Close Price]]-Table2[[#This Row],[50D EMA]])/Table2[[#This Row],[50D EMA]]</f>
        <v>-2.2294701534500281E-2</v>
      </c>
      <c r="U579" s="2">
        <f>(Table2[[#This Row],[Close Price]]-Table2[[#This Row],[200D EMA]])/Table2[[#This Row],[200D EMA]]</f>
        <v>-1.5239902198841313E-2</v>
      </c>
      <c r="V579">
        <v>0.36851487573171099</v>
      </c>
      <c r="W579">
        <v>500.5</v>
      </c>
      <c r="X579">
        <v>493.2</v>
      </c>
      <c r="Y579">
        <v>502.7</v>
      </c>
      <c r="Z579">
        <v>493.2</v>
      </c>
      <c r="AA579">
        <v>502.7</v>
      </c>
      <c r="AB579">
        <v>486.25</v>
      </c>
      <c r="AC579" s="2">
        <f>(Table2[[#This Row],[Close Price]]/Table2[[#This Row],[Day Low]])-1</f>
        <v>-7.2927072927072567E-3</v>
      </c>
      <c r="AD579" s="2">
        <f>(Table2[[#This Row],[Day High]]/Table2[[#This Row],[Close Price]])-1</f>
        <v>-7.3462815739157028E-3</v>
      </c>
      <c r="AE579" s="2">
        <f>(Table2[[#This Row],[Close Price]]/Table2[[#This Row],[Current Week Low]])-1</f>
        <v>-1.1637159339566328E-2</v>
      </c>
      <c r="AF579" s="2">
        <f>(Table2[[#This Row],[Current Week High]]/Table2[[#This Row],[Close Price]])-1</f>
        <v>-7.3462815739157028E-3</v>
      </c>
      <c r="AG579" s="2">
        <f>(Table2[[#This Row],[Close Price]]/Table2[[#This Row],[Current Month Low]])-1</f>
        <v>-1.1637159339566328E-2</v>
      </c>
      <c r="AH579" s="2">
        <f>(Table2[[#This Row],[Current Month High]]/Table2[[#This Row],[Close Price]])-1</f>
        <v>-2.1334406762604452E-2</v>
      </c>
      <c r="AI579">
        <v>34.718727986313702</v>
      </c>
      <c r="AJ579">
        <v>27.055363764224499</v>
      </c>
      <c r="AK579" t="str">
        <f>IF(AND(Table2[[#This Row],[20D EMA]]&gt;Table2[[#This Row],[50D EMA]],Table2[[#This Row],[50D EMA]]&gt;Table2[[#This Row],[200D EMA]]),"Uptrend","Downtrend/NoTrend")</f>
        <v>Downtrend/NoTrend</v>
      </c>
      <c r="AL579">
        <v>-0.08</v>
      </c>
      <c r="AM579" t="s">
        <v>10438</v>
      </c>
      <c r="AN579">
        <v>-1.38</v>
      </c>
      <c r="AO579" t="s">
        <v>10438</v>
      </c>
      <c r="AP579">
        <v>4.6011378485724001E-2</v>
      </c>
      <c r="AQ579">
        <f>(Table2[[#This Row],[Sharpe Ratio]]-AVERAGE(Table2[Sharpe Ratio]))/_xlfn.STDEV.P(Table2[Sharpe Ratio])</f>
        <v>-0.21367212343855121</v>
      </c>
      <c r="AR5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9">
        <f>_xlfn.RANK.AVG(Table2[[#This Row],[1Y Return vs Nifty Z-Score]],Table2[1Y Return vs Nifty Z-Score])</f>
        <v>515</v>
      </c>
      <c r="AT579">
        <f>_xlfn.RANK.AVG(Table2[[#This Row],[6M Return vs Nifty Z-Score]],Table2[6M Return vs Nifty Z-Score])</f>
        <v>672</v>
      </c>
      <c r="AU579">
        <f>_xlfn.RANK.AVG(Table2[[#This Row],[Sharpe Ratio Z-Score]],Table2[Sharpe Ratio Z-Score])</f>
        <v>393</v>
      </c>
      <c r="AV579">
        <f>(Table2[[#This Row],[Rank 1Y]]+Table2[[#This Row],[Rank 6M]]+Table2[[#This Row],[Rank Sharpe]])/3</f>
        <v>526.66666666666663</v>
      </c>
    </row>
    <row r="580" spans="1:48" x14ac:dyDescent="0.3">
      <c r="A580" t="s">
        <v>628</v>
      </c>
      <c r="B580" t="s">
        <v>629</v>
      </c>
      <c r="C580" t="s">
        <v>10395</v>
      </c>
      <c r="D580" t="s">
        <v>51</v>
      </c>
      <c r="E580">
        <v>31490.082674055</v>
      </c>
      <c r="F580">
        <v>400.9</v>
      </c>
      <c r="G580">
        <v>-23.783337757937201</v>
      </c>
      <c r="H580">
        <f>(Table2[[#This Row],[1Y Return vs Nifty]]-AVERAGE(Table2[1Y Return vs Nifty]))/_xlfn.STDEV.P(Table2[1Y Return vs Nifty])</f>
        <v>-0.78676390092517079</v>
      </c>
      <c r="I580">
        <v>-3.9369492342816601</v>
      </c>
      <c r="J580">
        <f>(Table2[[#This Row],[1M Return vs Nifty]]-AVERAGE(Table2[1M Return vs Nifty]))/_xlfn.STDEV.P(Table2[1M Return vs Nifty])</f>
        <v>-7.4701551195857002E-2</v>
      </c>
      <c r="K580">
        <v>-33.570842343703298</v>
      </c>
      <c r="L580">
        <f>(Table2[[#This Row],[6M Return vs Nifty]]-AVERAGE(Table2[6M Return vs Nifty]))/_xlfn.STDEV.P(Table2[6M Return vs Nifty])</f>
        <v>-1.4116711387052396</v>
      </c>
      <c r="M580">
        <v>-1.4291022508547599</v>
      </c>
      <c r="N580">
        <f>(Table2[[#This Row],[1W Return vs Nifty]]-AVERAGE(Table2[1W Return vs Nifty]))/_xlfn.STDEV.P(Table2[1W Return vs Nifty])</f>
        <v>0.28988817619059432</v>
      </c>
      <c r="O580">
        <v>393.98</v>
      </c>
      <c r="P580">
        <v>395.41465965745903</v>
      </c>
      <c r="Q580">
        <v>414.655725471643</v>
      </c>
      <c r="R580">
        <v>65.756096582495303</v>
      </c>
      <c r="S580" s="2">
        <f>(Table2[[#This Row],[Close Price]]-Table2[[#This Row],[20D EMA]])/Table2[[#This Row],[20D EMA]]</f>
        <v>1.7564343367683533E-2</v>
      </c>
      <c r="T580" s="2">
        <f>(Table2[[#This Row],[Close Price]]-Table2[[#This Row],[50D EMA]])/Table2[[#This Row],[50D EMA]]</f>
        <v>1.3872374755384153E-2</v>
      </c>
      <c r="U580" s="2">
        <f>(Table2[[#This Row],[Close Price]]-Table2[[#This Row],[200D EMA]])/Table2[[#This Row],[200D EMA]]</f>
        <v>-3.317384670378494E-2</v>
      </c>
      <c r="V580">
        <v>0.66725207066099201</v>
      </c>
      <c r="W580">
        <v>399.05</v>
      </c>
      <c r="X580">
        <v>409</v>
      </c>
      <c r="Y580">
        <v>399.05</v>
      </c>
      <c r="Z580">
        <v>409</v>
      </c>
      <c r="AA580">
        <v>373.6</v>
      </c>
      <c r="AB580">
        <v>409</v>
      </c>
      <c r="AC580" s="2">
        <f>(Table2[[#This Row],[Close Price]]/Table2[[#This Row],[Day Low]])-1</f>
        <v>4.6360105249967365E-3</v>
      </c>
      <c r="AD580" s="2">
        <f>(Table2[[#This Row],[Day High]]/Table2[[#This Row],[Close Price]])-1</f>
        <v>2.0204539785482645E-2</v>
      </c>
      <c r="AE580" s="2">
        <f>(Table2[[#This Row],[Close Price]]/Table2[[#This Row],[Current Week Low]])-1</f>
        <v>4.6360105249967365E-3</v>
      </c>
      <c r="AF580" s="2">
        <f>(Table2[[#This Row],[Current Week High]]/Table2[[#This Row],[Close Price]])-1</f>
        <v>2.0204539785482645E-2</v>
      </c>
      <c r="AG580" s="2">
        <f>(Table2[[#This Row],[Close Price]]/Table2[[#This Row],[Current Month Low]])-1</f>
        <v>7.3072805139186237E-2</v>
      </c>
      <c r="AH580" s="2">
        <f>(Table2[[#This Row],[Current Month High]]/Table2[[#This Row],[Close Price]])-1</f>
        <v>2.0204539785482645E-2</v>
      </c>
      <c r="AI580">
        <v>29.6333250187079</v>
      </c>
      <c r="AJ580">
        <v>19.209039548022499</v>
      </c>
      <c r="AK580" t="str">
        <f>IF(AND(Table2[[#This Row],[20D EMA]]&gt;Table2[[#This Row],[50D EMA]],Table2[[#This Row],[50D EMA]]&gt;Table2[[#This Row],[200D EMA]]),"Uptrend","Downtrend/NoTrend")</f>
        <v>Downtrend/NoTrend</v>
      </c>
      <c r="AL580">
        <v>-0.08</v>
      </c>
      <c r="AM580" t="s">
        <v>10438</v>
      </c>
      <c r="AN580">
        <v>2.77</v>
      </c>
      <c r="AO580" t="s">
        <v>10439</v>
      </c>
      <c r="AP580">
        <v>9.4897344686008994E-2</v>
      </c>
      <c r="AQ580">
        <f>(Table2[[#This Row],[Sharpe Ratio]]-AVERAGE(Table2[Sharpe Ratio]))/_xlfn.STDEV.P(Table2[Sharpe Ratio])</f>
        <v>0.35222197739022898</v>
      </c>
      <c r="AR5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0">
        <f>_xlfn.RANK.AVG(Table2[[#This Row],[1Y Return vs Nifty Z-Score]],Table2[1Y Return vs Nifty Z-Score])</f>
        <v>602</v>
      </c>
      <c r="AT580">
        <f>_xlfn.RANK.AVG(Table2[[#This Row],[6M Return vs Nifty Z-Score]],Table2[6M Return vs Nifty Z-Score])</f>
        <v>729</v>
      </c>
      <c r="AU580">
        <f>_xlfn.RANK.AVG(Table2[[#This Row],[Sharpe Ratio Z-Score]],Table2[Sharpe Ratio Z-Score])</f>
        <v>254</v>
      </c>
      <c r="AV580">
        <f>(Table2[[#This Row],[Rank 1Y]]+Table2[[#This Row],[Rank 6M]]+Table2[[#This Row],[Rank Sharpe]])/3</f>
        <v>528.33333333333337</v>
      </c>
    </row>
    <row r="581" spans="1:48" x14ac:dyDescent="0.3">
      <c r="A581" t="s">
        <v>929</v>
      </c>
      <c r="B581" t="s">
        <v>930</v>
      </c>
      <c r="C581" t="s">
        <v>10409</v>
      </c>
      <c r="D581" t="s">
        <v>161</v>
      </c>
      <c r="E581">
        <v>16695.179501195002</v>
      </c>
      <c r="F581">
        <v>1095.4000000000001</v>
      </c>
      <c r="G581">
        <v>-28.721902658890599</v>
      </c>
      <c r="H581">
        <f>(Table2[[#This Row],[1Y Return vs Nifty]]-AVERAGE(Table2[1Y Return vs Nifty]))/_xlfn.STDEV.P(Table2[1Y Return vs Nifty])</f>
        <v>-0.86749172385090834</v>
      </c>
      <c r="I581">
        <v>-11.739474664179699</v>
      </c>
      <c r="J581">
        <f>(Table2[[#This Row],[1M Return vs Nifty]]-AVERAGE(Table2[1M Return vs Nifty]))/_xlfn.STDEV.P(Table2[1M Return vs Nifty])</f>
        <v>-0.82824593603275232</v>
      </c>
      <c r="K581">
        <v>9.0426796155131797</v>
      </c>
      <c r="L581">
        <f>(Table2[[#This Row],[6M Return vs Nifty]]-AVERAGE(Table2[6M Return vs Nifty]))/_xlfn.STDEV.P(Table2[6M Return vs Nifty])</f>
        <v>-0.12666976703788665</v>
      </c>
      <c r="M581">
        <v>-3.0003668412071498</v>
      </c>
      <c r="N581">
        <f>(Table2[[#This Row],[1W Return vs Nifty]]-AVERAGE(Table2[1W Return vs Nifty]))/_xlfn.STDEV.P(Table2[1W Return vs Nifty])</f>
        <v>-1.0745359849379446E-2</v>
      </c>
      <c r="O581">
        <v>1103.7</v>
      </c>
      <c r="P581">
        <v>1088.12856807906</v>
      </c>
      <c r="Q581">
        <v>1017.6372552187599</v>
      </c>
      <c r="R581">
        <v>31.220827168536299</v>
      </c>
      <c r="S581" s="2">
        <f>(Table2[[#This Row],[Close Price]]-Table2[[#This Row],[20D EMA]])/Table2[[#This Row],[20D EMA]]</f>
        <v>-7.5201594636223196E-3</v>
      </c>
      <c r="T581" s="2">
        <f>(Table2[[#This Row],[Close Price]]-Table2[[#This Row],[50D EMA]])/Table2[[#This Row],[50D EMA]]</f>
        <v>6.6825117309224176E-3</v>
      </c>
      <c r="U581" s="2">
        <f>(Table2[[#This Row],[Close Price]]-Table2[[#This Row],[200D EMA]])/Table2[[#This Row],[200D EMA]]</f>
        <v>7.6414994029010475E-2</v>
      </c>
      <c r="V581">
        <v>0.59962606742646796</v>
      </c>
      <c r="W581">
        <v>1080.05</v>
      </c>
      <c r="X581">
        <v>1124.8499999999999</v>
      </c>
      <c r="Y581">
        <v>1080.05</v>
      </c>
      <c r="Z581">
        <v>1124.8499999999999</v>
      </c>
      <c r="AA581">
        <v>1070.0999999999999</v>
      </c>
      <c r="AB581">
        <v>1210</v>
      </c>
      <c r="AC581" s="2">
        <f>(Table2[[#This Row],[Close Price]]/Table2[[#This Row],[Day Low]])-1</f>
        <v>1.4212304985880442E-2</v>
      </c>
      <c r="AD581" s="2">
        <f>(Table2[[#This Row],[Day High]]/Table2[[#This Row],[Close Price]])-1</f>
        <v>2.6885156107357977E-2</v>
      </c>
      <c r="AE581" s="2">
        <f>(Table2[[#This Row],[Close Price]]/Table2[[#This Row],[Current Week Low]])-1</f>
        <v>1.4212304985880442E-2</v>
      </c>
      <c r="AF581" s="2">
        <f>(Table2[[#This Row],[Current Week High]]/Table2[[#This Row],[Close Price]])-1</f>
        <v>2.6885156107357977E-2</v>
      </c>
      <c r="AG581" s="2">
        <f>(Table2[[#This Row],[Close Price]]/Table2[[#This Row],[Current Month Low]])-1</f>
        <v>2.3642650219605876E-2</v>
      </c>
      <c r="AH581" s="2">
        <f>(Table2[[#This Row],[Current Month High]]/Table2[[#This Row],[Close Price]])-1</f>
        <v>0.10461931714442207</v>
      </c>
      <c r="AI581">
        <v>10.461931714442199</v>
      </c>
      <c r="AJ581">
        <v>31.595386833253201</v>
      </c>
      <c r="AK581" t="str">
        <f>IF(AND(Table2[[#This Row],[20D EMA]]&gt;Table2[[#This Row],[50D EMA]],Table2[[#This Row],[50D EMA]]&gt;Table2[[#This Row],[200D EMA]]),"Uptrend","Downtrend/NoTrend")</f>
        <v>Uptrend</v>
      </c>
      <c r="AL581">
        <v>0</v>
      </c>
      <c r="AM581">
        <v>0</v>
      </c>
      <c r="AN581">
        <v>-2.89</v>
      </c>
      <c r="AO581" t="s">
        <v>10438</v>
      </c>
      <c r="AP581">
        <v>-1.6488615701664999E-2</v>
      </c>
      <c r="AQ581">
        <f>(Table2[[#This Row],[Sharpe Ratio]]-AVERAGE(Table2[Sharpe Ratio]))/_xlfn.STDEV.P(Table2[Sharpe Ratio])</f>
        <v>-0.93715947086199847</v>
      </c>
      <c r="AR5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-2.7703122576329258</v>
      </c>
      <c r="AS581">
        <f>_xlfn.RANK.AVG(Table2[[#This Row],[1Y Return vs Nifty Z-Score]],Table2[1Y Return vs Nifty Z-Score])</f>
        <v>621</v>
      </c>
      <c r="AT581">
        <f>_xlfn.RANK.AVG(Table2[[#This Row],[6M Return vs Nifty Z-Score]],Table2[6M Return vs Nifty Z-Score])</f>
        <v>353</v>
      </c>
      <c r="AU581">
        <f>_xlfn.RANK.AVG(Table2[[#This Row],[Sharpe Ratio Z-Score]],Table2[Sharpe Ratio Z-Score])</f>
        <v>618</v>
      </c>
      <c r="AV581">
        <f>(Table2[[#This Row],[Rank 1Y]]+Table2[[#This Row],[Rank 6M]]+Table2[[#This Row],[Rank Sharpe]])/3</f>
        <v>530.66666666666663</v>
      </c>
    </row>
    <row r="582" spans="1:48" x14ac:dyDescent="0.3">
      <c r="A582" t="s">
        <v>1036</v>
      </c>
      <c r="B582" t="s">
        <v>1037</v>
      </c>
      <c r="C582" t="s">
        <v>10402</v>
      </c>
      <c r="D582" t="s">
        <v>479</v>
      </c>
      <c r="E582">
        <v>13616.12244406</v>
      </c>
      <c r="F582">
        <v>875.4</v>
      </c>
      <c r="G582">
        <v>-42.408173903170599</v>
      </c>
      <c r="H582">
        <f>(Table2[[#This Row],[1Y Return vs Nifty]]-AVERAGE(Table2[1Y Return vs Nifty]))/_xlfn.STDEV.P(Table2[1Y Return vs Nifty])</f>
        <v>-1.0912131699958312</v>
      </c>
      <c r="I582">
        <v>-1.02920619065706</v>
      </c>
      <c r="J582">
        <f>(Table2[[#This Row],[1M Return vs Nifty]]-AVERAGE(Table2[1M Return vs Nifty]))/_xlfn.STDEV.P(Table2[1M Return vs Nifty])</f>
        <v>0.20611950639094201</v>
      </c>
      <c r="K582">
        <v>-1.54124619203366</v>
      </c>
      <c r="L582">
        <f>(Table2[[#This Row],[6M Return vs Nifty]]-AVERAGE(Table2[6M Return vs Nifty]))/_xlfn.STDEV.P(Table2[6M Return vs Nifty])</f>
        <v>-0.44582571930438764</v>
      </c>
      <c r="M582">
        <v>0.24427520893465601</v>
      </c>
      <c r="N582">
        <f>(Table2[[#This Row],[1W Return vs Nifty]]-AVERAGE(Table2[1W Return vs Nifty]))/_xlfn.STDEV.P(Table2[1W Return vs Nifty])</f>
        <v>0.61005919382503115</v>
      </c>
      <c r="O582">
        <v>839.94</v>
      </c>
      <c r="P582">
        <v>832.67430022777398</v>
      </c>
      <c r="Q582">
        <v>827.35922612645902</v>
      </c>
      <c r="R582">
        <v>73.625249652022006</v>
      </c>
      <c r="S582" s="2">
        <f>(Table2[[#This Row],[Close Price]]-Table2[[#This Row],[20D EMA]])/Table2[[#This Row],[20D EMA]]</f>
        <v>4.221730123580246E-2</v>
      </c>
      <c r="T582" s="2">
        <f>(Table2[[#This Row],[Close Price]]-Table2[[#This Row],[50D EMA]])/Table2[[#This Row],[50D EMA]]</f>
        <v>5.1311418835117868E-2</v>
      </c>
      <c r="U582" s="2">
        <f>(Table2[[#This Row],[Close Price]]-Table2[[#This Row],[200D EMA]])/Table2[[#This Row],[200D EMA]]</f>
        <v>5.8065193880122504E-2</v>
      </c>
      <c r="V582">
        <v>1.38600533096523</v>
      </c>
      <c r="W582">
        <v>868</v>
      </c>
      <c r="X582">
        <v>882</v>
      </c>
      <c r="Y582">
        <v>868</v>
      </c>
      <c r="Z582">
        <v>882</v>
      </c>
      <c r="AA582">
        <v>789</v>
      </c>
      <c r="AB582">
        <v>889.05</v>
      </c>
      <c r="AC582" s="2">
        <f>(Table2[[#This Row],[Close Price]]/Table2[[#This Row],[Day Low]])-1</f>
        <v>8.5253456221197066E-3</v>
      </c>
      <c r="AD582" s="2">
        <f>(Table2[[#This Row],[Day High]]/Table2[[#This Row],[Close Price]])-1</f>
        <v>7.5394105551747082E-3</v>
      </c>
      <c r="AE582" s="2">
        <f>(Table2[[#This Row],[Close Price]]/Table2[[#This Row],[Current Week Low]])-1</f>
        <v>8.5253456221197066E-3</v>
      </c>
      <c r="AF582" s="2">
        <f>(Table2[[#This Row],[Current Week High]]/Table2[[#This Row],[Close Price]])-1</f>
        <v>7.5394105551747082E-3</v>
      </c>
      <c r="AG582" s="2">
        <f>(Table2[[#This Row],[Close Price]]/Table2[[#This Row],[Current Month Low]])-1</f>
        <v>0.10950570342205324</v>
      </c>
      <c r="AH582" s="2">
        <f>(Table2[[#This Row],[Current Month High]]/Table2[[#This Row],[Close Price]])-1</f>
        <v>1.5592871830020449E-2</v>
      </c>
      <c r="AI582">
        <v>14.233493260223799</v>
      </c>
      <c r="AJ582">
        <v>23.4783835249312</v>
      </c>
      <c r="AK582" t="str">
        <f>IF(AND(Table2[[#This Row],[20D EMA]]&gt;Table2[[#This Row],[50D EMA]],Table2[[#This Row],[50D EMA]]&gt;Table2[[#This Row],[200D EMA]]),"Uptrend","Downtrend/NoTrend")</f>
        <v>Uptrend</v>
      </c>
      <c r="AL582">
        <v>-0.02</v>
      </c>
      <c r="AM582" t="s">
        <v>10438</v>
      </c>
      <c r="AN582">
        <v>6.78</v>
      </c>
      <c r="AO582" t="s">
        <v>10439</v>
      </c>
      <c r="AP582">
        <v>3.2186895766138E-2</v>
      </c>
      <c r="AQ582">
        <f>(Table2[[#This Row],[Sharpe Ratio]]-AVERAGE(Table2[Sharpe Ratio]))/_xlfn.STDEV.P(Table2[Sharpe Ratio])</f>
        <v>-0.37370155163828522</v>
      </c>
      <c r="AR5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-1.0945617407225305</v>
      </c>
      <c r="AS582">
        <f>_xlfn.RANK.AVG(Table2[[#This Row],[1Y Return vs Nifty Z-Score]],Table2[1Y Return vs Nifty Z-Score])</f>
        <v>687</v>
      </c>
      <c r="AT582">
        <f>_xlfn.RANK.AVG(Table2[[#This Row],[6M Return vs Nifty Z-Score]],Table2[6M Return vs Nifty Z-Score])</f>
        <v>472</v>
      </c>
      <c r="AU582">
        <f>_xlfn.RANK.AVG(Table2[[#This Row],[Sharpe Ratio Z-Score]],Table2[Sharpe Ratio Z-Score])</f>
        <v>433</v>
      </c>
      <c r="AV582">
        <f>(Table2[[#This Row],[Rank 1Y]]+Table2[[#This Row],[Rank 6M]]+Table2[[#This Row],[Rank Sharpe]])/3</f>
        <v>530.66666666666663</v>
      </c>
    </row>
    <row r="583" spans="1:48" x14ac:dyDescent="0.3">
      <c r="A583" t="s">
        <v>99</v>
      </c>
      <c r="B583" t="s">
        <v>100</v>
      </c>
      <c r="C583" t="s">
        <v>10395</v>
      </c>
      <c r="D583" t="s">
        <v>43</v>
      </c>
      <c r="E583">
        <v>305473.46319136</v>
      </c>
      <c r="F583">
        <v>1919.95</v>
      </c>
      <c r="G583">
        <v>-10.126521823154899</v>
      </c>
      <c r="H583">
        <f>(Table2[[#This Row],[1Y Return vs Nifty]]-AVERAGE(Table2[1Y Return vs Nifty]))/_xlfn.STDEV.P(Table2[1Y Return vs Nifty])</f>
        <v>-0.56352394344285417</v>
      </c>
      <c r="I583">
        <v>13.2441572766833</v>
      </c>
      <c r="J583">
        <f>(Table2[[#This Row],[1M Return vs Nifty]]-AVERAGE(Table2[1M Return vs Nifty]))/_xlfn.STDEV.P(Table2[1M Return vs Nifty])</f>
        <v>1.5845979221531781</v>
      </c>
      <c r="K583">
        <v>3.06758394693321</v>
      </c>
      <c r="L583">
        <f>(Table2[[#This Row],[6M Return vs Nifty]]-AVERAGE(Table2[6M Return vs Nifty]))/_xlfn.STDEV.P(Table2[6M Return vs Nifty])</f>
        <v>-0.3068474612758143</v>
      </c>
      <c r="M583">
        <v>-1.4677419388644</v>
      </c>
      <c r="N583">
        <f>(Table2[[#This Row],[1W Return vs Nifty]]-AVERAGE(Table2[1W Return vs Nifty]))/_xlfn.STDEV.P(Table2[1W Return vs Nifty])</f>
        <v>0.28249515905704192</v>
      </c>
      <c r="O583">
        <v>1830.41</v>
      </c>
      <c r="P583">
        <v>1736.90497614176</v>
      </c>
      <c r="Q583">
        <v>1636.94095192232</v>
      </c>
      <c r="R583">
        <v>73.489643037193204</v>
      </c>
      <c r="S583" s="2">
        <f>(Table2[[#This Row],[Close Price]]-Table2[[#This Row],[20D EMA]])/Table2[[#This Row],[20D EMA]]</f>
        <v>4.8918001977698966E-2</v>
      </c>
      <c r="T583" s="2">
        <f>(Table2[[#This Row],[Close Price]]-Table2[[#This Row],[50D EMA]])/Table2[[#This Row],[50D EMA]]</f>
        <v>0.10538574439739561</v>
      </c>
      <c r="U583" s="2">
        <f>(Table2[[#This Row],[Close Price]]-Table2[[#This Row],[200D EMA]])/Table2[[#This Row],[200D EMA]]</f>
        <v>0.17288897791049343</v>
      </c>
      <c r="V583">
        <v>1.08727485730412</v>
      </c>
      <c r="W583">
        <v>1914.6</v>
      </c>
      <c r="X583">
        <v>1934</v>
      </c>
      <c r="Y583">
        <v>1914.6</v>
      </c>
      <c r="Z583">
        <v>1934</v>
      </c>
      <c r="AA583">
        <v>1787.8</v>
      </c>
      <c r="AB583">
        <v>1934</v>
      </c>
      <c r="AC583" s="2">
        <f>(Table2[[#This Row],[Close Price]]/Table2[[#This Row],[Day Low]])-1</f>
        <v>2.7943173508828689E-3</v>
      </c>
      <c r="AD583" s="2">
        <f>(Table2[[#This Row],[Day High]]/Table2[[#This Row],[Close Price]])-1</f>
        <v>7.317898903617337E-3</v>
      </c>
      <c r="AE583" s="2">
        <f>(Table2[[#This Row],[Close Price]]/Table2[[#This Row],[Current Week Low]])-1</f>
        <v>2.7943173508828689E-3</v>
      </c>
      <c r="AF583" s="2">
        <f>(Table2[[#This Row],[Current Week High]]/Table2[[#This Row],[Close Price]])-1</f>
        <v>7.317898903617337E-3</v>
      </c>
      <c r="AG583" s="2">
        <f>(Table2[[#This Row],[Close Price]]/Table2[[#This Row],[Current Month Low]])-1</f>
        <v>7.3917664168251518E-2</v>
      </c>
      <c r="AH583" s="2">
        <f>(Table2[[#This Row],[Current Month High]]/Table2[[#This Row],[Close Price]])-1</f>
        <v>7.317898903617337E-3</v>
      </c>
      <c r="AI583">
        <v>0.73178989036173303</v>
      </c>
      <c r="AJ583">
        <v>35.298262922377603</v>
      </c>
      <c r="AK583" t="str">
        <f>IF(AND(Table2[[#This Row],[20D EMA]]&gt;Table2[[#This Row],[50D EMA]],Table2[[#This Row],[50D EMA]]&gt;Table2[[#This Row],[200D EMA]]),"Uptrend","Downtrend/NoTrend")</f>
        <v>Uptrend</v>
      </c>
      <c r="AL583">
        <v>0.16</v>
      </c>
      <c r="AM583" t="s">
        <v>10439</v>
      </c>
      <c r="AN583">
        <v>2.95</v>
      </c>
      <c r="AO583" t="s">
        <v>10439</v>
      </c>
      <c r="AP583">
        <v>-4.4021208937438001E-2</v>
      </c>
      <c r="AQ583">
        <f>(Table2[[#This Row],[Sharpe Ratio]]-AVERAGE(Table2[Sharpe Ratio]))/_xlfn.STDEV.P(Table2[Sharpe Ratio])</f>
        <v>-1.2558712260681681</v>
      </c>
      <c r="AR5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-0.25914954957661651</v>
      </c>
      <c r="AS583">
        <f>_xlfn.RANK.AVG(Table2[[#This Row],[1Y Return vs Nifty Z-Score]],Table2[1Y Return vs Nifty Z-Score])</f>
        <v>510</v>
      </c>
      <c r="AT583">
        <f>_xlfn.RANK.AVG(Table2[[#This Row],[6M Return vs Nifty Z-Score]],Table2[6M Return vs Nifty Z-Score])</f>
        <v>417</v>
      </c>
      <c r="AU583">
        <f>_xlfn.RANK.AVG(Table2[[#This Row],[Sharpe Ratio Z-Score]],Table2[Sharpe Ratio Z-Score])</f>
        <v>666</v>
      </c>
      <c r="AV583">
        <f>(Table2[[#This Row],[Rank 1Y]]+Table2[[#This Row],[Rank 6M]]+Table2[[#This Row],[Rank Sharpe]])/3</f>
        <v>531</v>
      </c>
    </row>
    <row r="584" spans="1:48" x14ac:dyDescent="0.3">
      <c r="A584" t="s">
        <v>1668</v>
      </c>
      <c r="B584" t="s">
        <v>1669</v>
      </c>
      <c r="C584" t="s">
        <v>10404</v>
      </c>
      <c r="D584" t="s">
        <v>327</v>
      </c>
      <c r="E584">
        <v>5289.3406362099904</v>
      </c>
      <c r="F584">
        <v>253.45</v>
      </c>
      <c r="G584">
        <v>-15.7409420340576</v>
      </c>
      <c r="H584">
        <f>(Table2[[#This Row],[1Y Return vs Nifty]]-AVERAGE(Table2[1Y Return vs Nifty]))/_xlfn.STDEV.P(Table2[1Y Return vs Nifty])</f>
        <v>-0.65529957658861604</v>
      </c>
      <c r="I584">
        <v>-13.722789697586901</v>
      </c>
      <c r="J584">
        <f>(Table2[[#This Row],[1M Return vs Nifty]]-AVERAGE(Table2[1M Return vs Nifty]))/_xlfn.STDEV.P(Table2[1M Return vs Nifty])</f>
        <v>-1.0197885231366468</v>
      </c>
      <c r="K584">
        <v>12.752676687783</v>
      </c>
      <c r="L584">
        <f>(Table2[[#This Row],[6M Return vs Nifty]]-AVERAGE(Table2[6M Return vs Nifty]))/_xlfn.STDEV.P(Table2[6M Return vs Nifty])</f>
        <v>-1.4795622222745485E-2</v>
      </c>
      <c r="M584">
        <v>-5.8409430017976396</v>
      </c>
      <c r="N584">
        <f>(Table2[[#This Row],[1W Return vs Nifty]]-AVERAGE(Table2[1W Return vs Nifty]))/_xlfn.STDEV.P(Table2[1W Return vs Nifty])</f>
        <v>-0.5542390914542199</v>
      </c>
      <c r="O584">
        <v>251.78</v>
      </c>
      <c r="P584">
        <v>260.15266394747903</v>
      </c>
      <c r="Q584">
        <v>243.71338908012299</v>
      </c>
      <c r="R584">
        <v>26.963977316978301</v>
      </c>
      <c r="S584" s="2">
        <f>(Table2[[#This Row],[Close Price]]-Table2[[#This Row],[20D EMA]])/Table2[[#This Row],[20D EMA]]</f>
        <v>6.6327746445308897E-3</v>
      </c>
      <c r="T584" s="2">
        <f>(Table2[[#This Row],[Close Price]]-Table2[[#This Row],[50D EMA]])/Table2[[#This Row],[50D EMA]]</f>
        <v>-2.5764348693474104E-2</v>
      </c>
      <c r="U584" s="2">
        <f>(Table2[[#This Row],[Close Price]]-Table2[[#This Row],[200D EMA]])/Table2[[#This Row],[200D EMA]]</f>
        <v>3.9951071037283042E-2</v>
      </c>
      <c r="V584">
        <v>0.55713705008972803</v>
      </c>
      <c r="W584">
        <v>253.95</v>
      </c>
      <c r="X584">
        <v>248.15</v>
      </c>
      <c r="Y584">
        <v>254.5</v>
      </c>
      <c r="Z584">
        <v>248.15</v>
      </c>
      <c r="AA584">
        <v>254.5</v>
      </c>
      <c r="AB584">
        <v>242</v>
      </c>
      <c r="AC584" s="2">
        <f>(Table2[[#This Row],[Close Price]]/Table2[[#This Row],[Day Low]])-1</f>
        <v>-1.9688915140775309E-3</v>
      </c>
      <c r="AD584" s="2">
        <f>(Table2[[#This Row],[Day High]]/Table2[[#This Row],[Close Price]])-1</f>
        <v>-2.09114223712763E-2</v>
      </c>
      <c r="AE584" s="2">
        <f>(Table2[[#This Row],[Close Price]]/Table2[[#This Row],[Current Week Low]])-1</f>
        <v>-4.1257367387034227E-3</v>
      </c>
      <c r="AF584" s="2">
        <f>(Table2[[#This Row],[Current Week High]]/Table2[[#This Row],[Close Price]])-1</f>
        <v>-2.09114223712763E-2</v>
      </c>
      <c r="AG584" s="2">
        <f>(Table2[[#This Row],[Close Price]]/Table2[[#This Row],[Current Month Low]])-1</f>
        <v>-4.1257367387034227E-3</v>
      </c>
      <c r="AH584" s="2">
        <f>(Table2[[#This Row],[Current Month High]]/Table2[[#This Row],[Close Price]])-1</f>
        <v>-4.5176563424738525E-2</v>
      </c>
      <c r="AI584">
        <v>17.222331820871901</v>
      </c>
      <c r="AJ584">
        <v>34.100529100529101</v>
      </c>
      <c r="AK584" t="str">
        <f>IF(AND(Table2[[#This Row],[20D EMA]]&gt;Table2[[#This Row],[50D EMA]],Table2[[#This Row],[50D EMA]]&gt;Table2[[#This Row],[200D EMA]]),"Uptrend","Downtrend/NoTrend")</f>
        <v>Downtrend/NoTrend</v>
      </c>
      <c r="AL584">
        <v>-0.21</v>
      </c>
      <c r="AM584" t="s">
        <v>10438</v>
      </c>
      <c r="AN584">
        <v>-2.76</v>
      </c>
      <c r="AO584" t="s">
        <v>10438</v>
      </c>
      <c r="AP584">
        <v>-0.101935024986955</v>
      </c>
      <c r="AQ584">
        <f>(Table2[[#This Row],[Sharpe Ratio]]-AVERAGE(Table2[Sharpe Ratio]))/_xlfn.STDEV.P(Table2[Sharpe Ratio])</f>
        <v>-1.9262698988617877</v>
      </c>
      <c r="AR5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4">
        <f>_xlfn.RANK.AVG(Table2[[#This Row],[1Y Return vs Nifty Z-Score]],Table2[1Y Return vs Nifty Z-Score])</f>
        <v>547</v>
      </c>
      <c r="AT584">
        <f>_xlfn.RANK.AVG(Table2[[#This Row],[6M Return vs Nifty Z-Score]],Table2[6M Return vs Nifty Z-Score])</f>
        <v>325</v>
      </c>
      <c r="AU584">
        <f>_xlfn.RANK.AVG(Table2[[#This Row],[Sharpe Ratio Z-Score]],Table2[Sharpe Ratio Z-Score])</f>
        <v>724</v>
      </c>
      <c r="AV584">
        <f>(Table2[[#This Row],[Rank 1Y]]+Table2[[#This Row],[Rank 6M]]+Table2[[#This Row],[Rank Sharpe]])/3</f>
        <v>532</v>
      </c>
    </row>
    <row r="585" spans="1:48" x14ac:dyDescent="0.3">
      <c r="A585" t="s">
        <v>643</v>
      </c>
      <c r="B585" t="s">
        <v>644</v>
      </c>
      <c r="C585" t="s">
        <v>10401</v>
      </c>
      <c r="D585" t="s">
        <v>552</v>
      </c>
      <c r="E585">
        <v>30585.224673576002</v>
      </c>
      <c r="F585">
        <v>69.61</v>
      </c>
      <c r="G585">
        <v>-22.821493644691699</v>
      </c>
      <c r="H585">
        <f>(Table2[[#This Row],[1Y Return vs Nifty]]-AVERAGE(Table2[1Y Return vs Nifty]))/_xlfn.STDEV.P(Table2[1Y Return vs Nifty])</f>
        <v>-0.77104119953042827</v>
      </c>
      <c r="I585">
        <v>-9.7282771752031199</v>
      </c>
      <c r="J585">
        <f>(Table2[[#This Row],[1M Return vs Nifty]]-AVERAGE(Table2[1M Return vs Nifty]))/_xlfn.STDEV.P(Table2[1M Return vs Nifty])</f>
        <v>-0.63401054542330848</v>
      </c>
      <c r="K585">
        <v>-9.9656904812687408</v>
      </c>
      <c r="L585">
        <f>(Table2[[#This Row],[6M Return vs Nifty]]-AVERAGE(Table2[6M Return vs Nifty]))/_xlfn.STDEV.P(Table2[6M Return vs Nifty])</f>
        <v>-0.6998629818794645</v>
      </c>
      <c r="M585">
        <v>-3.1609953545738101</v>
      </c>
      <c r="N585">
        <f>(Table2[[#This Row],[1W Return vs Nifty]]-AVERAGE(Table2[1W Return vs Nifty]))/_xlfn.STDEV.P(Table2[1W Return vs Nifty])</f>
        <v>-4.1478769269261515E-2</v>
      </c>
      <c r="O585">
        <v>70.010000000000005</v>
      </c>
      <c r="P585">
        <v>70.758183027817296</v>
      </c>
      <c r="Q585">
        <v>68.409023950547294</v>
      </c>
      <c r="R585">
        <v>38.332933731374901</v>
      </c>
      <c r="S585" s="2">
        <f>(Table2[[#This Row],[Close Price]]-Table2[[#This Row],[20D EMA]])/Table2[[#This Row],[20D EMA]]</f>
        <v>-5.7134695043566013E-3</v>
      </c>
      <c r="T585" s="2">
        <f>(Table2[[#This Row],[Close Price]]-Table2[[#This Row],[50D EMA]])/Table2[[#This Row],[50D EMA]]</f>
        <v>-1.6226858558054114E-2</v>
      </c>
      <c r="U585" s="2">
        <f>(Table2[[#This Row],[Close Price]]-Table2[[#This Row],[200D EMA]])/Table2[[#This Row],[200D EMA]]</f>
        <v>1.7555813255293456E-2</v>
      </c>
      <c r="V585">
        <v>0.55314951104596999</v>
      </c>
      <c r="W585">
        <v>69.260000000000005</v>
      </c>
      <c r="X585">
        <v>69.95</v>
      </c>
      <c r="Y585">
        <v>69.260000000000005</v>
      </c>
      <c r="Z585">
        <v>69.95</v>
      </c>
      <c r="AA585">
        <v>68.56</v>
      </c>
      <c r="AB585">
        <v>70.95</v>
      </c>
      <c r="AC585" s="2">
        <f>(Table2[[#This Row],[Close Price]]/Table2[[#This Row],[Day Low]])-1</f>
        <v>5.0534218885358584E-3</v>
      </c>
      <c r="AD585" s="2">
        <f>(Table2[[#This Row],[Day High]]/Table2[[#This Row],[Close Price]])-1</f>
        <v>4.8843556960207479E-3</v>
      </c>
      <c r="AE585" s="2">
        <f>(Table2[[#This Row],[Close Price]]/Table2[[#This Row],[Current Week Low]])-1</f>
        <v>5.0534218885358584E-3</v>
      </c>
      <c r="AF585" s="2">
        <f>(Table2[[#This Row],[Current Week High]]/Table2[[#This Row],[Close Price]])-1</f>
        <v>4.8843556960207479E-3</v>
      </c>
      <c r="AG585" s="2">
        <f>(Table2[[#This Row],[Close Price]]/Table2[[#This Row],[Current Month Low]])-1</f>
        <v>1.5315052508751315E-2</v>
      </c>
      <c r="AH585" s="2">
        <f>(Table2[[#This Row],[Current Month High]]/Table2[[#This Row],[Close Price]])-1</f>
        <v>1.9250107743140399E-2</v>
      </c>
      <c r="AI585">
        <v>14.9260163769573</v>
      </c>
      <c r="AJ585">
        <v>20.328435609334399</v>
      </c>
      <c r="AK585" t="str">
        <f>IF(AND(Table2[[#This Row],[20D EMA]]&gt;Table2[[#This Row],[50D EMA]],Table2[[#This Row],[50D EMA]]&gt;Table2[[#This Row],[200D EMA]]),"Uptrend","Downtrend/NoTrend")</f>
        <v>Downtrend/NoTrend</v>
      </c>
      <c r="AL585">
        <v>0</v>
      </c>
      <c r="AM585" t="s">
        <v>10440</v>
      </c>
      <c r="AN585">
        <v>-0.51</v>
      </c>
      <c r="AO585" t="s">
        <v>10438</v>
      </c>
      <c r="AP585">
        <v>2.9908965916621E-2</v>
      </c>
      <c r="AQ585">
        <f>(Table2[[#This Row],[Sharpe Ratio]]-AVERAGE(Table2[Sharpe Ratio]))/_xlfn.STDEV.P(Table2[Sharpe Ratio])</f>
        <v>-0.40007040888173573</v>
      </c>
      <c r="AR5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5">
        <f>_xlfn.RANK.AVG(Table2[[#This Row],[1Y Return vs Nifty Z-Score]],Table2[1Y Return vs Nifty Z-Score])</f>
        <v>593</v>
      </c>
      <c r="AT585">
        <f>_xlfn.RANK.AVG(Table2[[#This Row],[6M Return vs Nifty Z-Score]],Table2[6M Return vs Nifty Z-Score])</f>
        <v>564</v>
      </c>
      <c r="AU585">
        <f>_xlfn.RANK.AVG(Table2[[#This Row],[Sharpe Ratio Z-Score]],Table2[Sharpe Ratio Z-Score])</f>
        <v>444</v>
      </c>
      <c r="AV585">
        <f>(Table2[[#This Row],[Rank 1Y]]+Table2[[#This Row],[Rank 6M]]+Table2[[#This Row],[Rank Sharpe]])/3</f>
        <v>533.66666666666663</v>
      </c>
    </row>
    <row r="586" spans="1:48" x14ac:dyDescent="0.3">
      <c r="A586" t="s">
        <v>888</v>
      </c>
      <c r="B586" t="s">
        <v>889</v>
      </c>
      <c r="C586" t="s">
        <v>10394</v>
      </c>
      <c r="D586" t="s">
        <v>21</v>
      </c>
      <c r="E586">
        <v>17954.586885299999</v>
      </c>
      <c r="F586">
        <v>641.95000000000005</v>
      </c>
      <c r="G586">
        <v>-14.0806557523387</v>
      </c>
      <c r="H586">
        <f>(Table2[[#This Row],[1Y Return vs Nifty]]-AVERAGE(Table2[1Y Return vs Nifty]))/_xlfn.STDEV.P(Table2[1Y Return vs Nifty])</f>
        <v>-0.62815985084951331</v>
      </c>
      <c r="I586">
        <v>-1.8366703041442001</v>
      </c>
      <c r="J586">
        <f>(Table2[[#This Row],[1M Return vs Nifty]]-AVERAGE(Table2[1M Return vs Nifty]))/_xlfn.STDEV.P(Table2[1M Return vs Nifty])</f>
        <v>0.1281370564595373</v>
      </c>
      <c r="K586">
        <v>-31.520418697981899</v>
      </c>
      <c r="L586">
        <f>(Table2[[#This Row],[6M Return vs Nifty]]-AVERAGE(Table2[6M Return vs Nifty]))/_xlfn.STDEV.P(Table2[6M Return vs Nifty])</f>
        <v>-1.3498410651484749</v>
      </c>
      <c r="M586">
        <v>-7.9023222702735403</v>
      </c>
      <c r="N586">
        <f>(Table2[[#This Row],[1W Return vs Nifty]]-AVERAGE(Table2[1W Return vs Nifty]))/_xlfn.STDEV.P(Table2[1W Return vs Nifty])</f>
        <v>-0.9486473549678901</v>
      </c>
      <c r="O586">
        <v>657.66</v>
      </c>
      <c r="P586">
        <v>650.20963596589297</v>
      </c>
      <c r="Q586">
        <v>639.60438039873998</v>
      </c>
      <c r="R586">
        <v>38.135148141973502</v>
      </c>
      <c r="S586" s="2">
        <f>(Table2[[#This Row],[Close Price]]-Table2[[#This Row],[20D EMA]])/Table2[[#This Row],[20D EMA]]</f>
        <v>-2.38877231396161E-2</v>
      </c>
      <c r="T586" s="2">
        <f>(Table2[[#This Row],[Close Price]]-Table2[[#This Row],[50D EMA]])/Table2[[#This Row],[50D EMA]]</f>
        <v>-1.2703035312023873E-2</v>
      </c>
      <c r="U586" s="2">
        <f>(Table2[[#This Row],[Close Price]]-Table2[[#This Row],[200D EMA]])/Table2[[#This Row],[200D EMA]]</f>
        <v>3.6672975876084063E-3</v>
      </c>
      <c r="V586">
        <v>0.452180411577213</v>
      </c>
      <c r="W586">
        <v>639</v>
      </c>
      <c r="X586">
        <v>650.95000000000005</v>
      </c>
      <c r="Y586">
        <v>639</v>
      </c>
      <c r="Z586">
        <v>650.95000000000005</v>
      </c>
      <c r="AA586">
        <v>636.9</v>
      </c>
      <c r="AB586">
        <v>697.2</v>
      </c>
      <c r="AC586" s="2">
        <f>(Table2[[#This Row],[Close Price]]/Table2[[#This Row],[Day Low]])-1</f>
        <v>4.6165884194053763E-3</v>
      </c>
      <c r="AD586" s="2">
        <f>(Table2[[#This Row],[Day High]]/Table2[[#This Row],[Close Price]])-1</f>
        <v>1.4019783472233094E-2</v>
      </c>
      <c r="AE586" s="2">
        <f>(Table2[[#This Row],[Close Price]]/Table2[[#This Row],[Current Week Low]])-1</f>
        <v>4.6165884194053763E-3</v>
      </c>
      <c r="AF586" s="2">
        <f>(Table2[[#This Row],[Current Week High]]/Table2[[#This Row],[Close Price]])-1</f>
        <v>1.4019783472233094E-2</v>
      </c>
      <c r="AG586" s="2">
        <f>(Table2[[#This Row],[Close Price]]/Table2[[#This Row],[Current Month Low]])-1</f>
        <v>7.9290312450934763E-3</v>
      </c>
      <c r="AH586" s="2">
        <f>(Table2[[#This Row],[Current Month High]]/Table2[[#This Row],[Close Price]])-1</f>
        <v>8.6065892982319481E-2</v>
      </c>
      <c r="AI586">
        <v>35.524573564919301</v>
      </c>
      <c r="AJ586">
        <v>36.701448040885801</v>
      </c>
      <c r="AK586" t="str">
        <f>IF(AND(Table2[[#This Row],[20D EMA]]&gt;Table2[[#This Row],[50D EMA]],Table2[[#This Row],[50D EMA]]&gt;Table2[[#This Row],[200D EMA]]),"Uptrend","Downtrend/NoTrend")</f>
        <v>Uptrend</v>
      </c>
      <c r="AL586">
        <v>-0.11</v>
      </c>
      <c r="AM586" t="s">
        <v>10438</v>
      </c>
      <c r="AN586">
        <v>-4.92</v>
      </c>
      <c r="AO586" t="s">
        <v>10438</v>
      </c>
      <c r="AP586">
        <v>6.4268309439242E-2</v>
      </c>
      <c r="AQ586">
        <f>(Table2[[#This Row],[Sharpe Ratio]]-AVERAGE(Table2[Sharpe Ratio]))/_xlfn.STDEV.P(Table2[Sharpe Ratio])</f>
        <v>-2.3335670212299149E-3</v>
      </c>
      <c r="AR5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-2.8008447815275708</v>
      </c>
      <c r="AS586">
        <f>_xlfn.RANK.AVG(Table2[[#This Row],[1Y Return vs Nifty Z-Score]],Table2[1Y Return vs Nifty Z-Score])</f>
        <v>537</v>
      </c>
      <c r="AT586">
        <f>_xlfn.RANK.AVG(Table2[[#This Row],[6M Return vs Nifty Z-Score]],Table2[6M Return vs Nifty Z-Score])</f>
        <v>718</v>
      </c>
      <c r="AU586">
        <f>_xlfn.RANK.AVG(Table2[[#This Row],[Sharpe Ratio Z-Score]],Table2[Sharpe Ratio Z-Score])</f>
        <v>350</v>
      </c>
      <c r="AV586">
        <f>(Table2[[#This Row],[Rank 1Y]]+Table2[[#This Row],[Rank 6M]]+Table2[[#This Row],[Rank Sharpe]])/3</f>
        <v>535</v>
      </c>
    </row>
    <row r="587" spans="1:48" x14ac:dyDescent="0.3">
      <c r="A587" t="s">
        <v>1831</v>
      </c>
      <c r="B587" t="s">
        <v>1832</v>
      </c>
      <c r="C587" t="s">
        <v>10404</v>
      </c>
      <c r="D587" t="s">
        <v>1556</v>
      </c>
      <c r="E587">
        <v>4231.875</v>
      </c>
      <c r="F587">
        <v>371.25</v>
      </c>
      <c r="G587">
        <v>-46.5566273007936</v>
      </c>
      <c r="H587">
        <f>(Table2[[#This Row],[1Y Return vs Nifty]]-AVERAGE(Table2[1Y Return vs Nifty]))/_xlfn.STDEV.P(Table2[1Y Return vs Nifty])</f>
        <v>-1.1590255037437045</v>
      </c>
      <c r="I587">
        <v>12.6500903959365</v>
      </c>
      <c r="J587">
        <f>(Table2[[#This Row],[1M Return vs Nifty]]-AVERAGE(Table2[1M Return vs Nifty]))/_xlfn.STDEV.P(Table2[1M Return vs Nifty])</f>
        <v>1.5272247336610296</v>
      </c>
      <c r="K587">
        <v>3.6383648780840798</v>
      </c>
      <c r="L587">
        <f>(Table2[[#This Row],[6M Return vs Nifty]]-AVERAGE(Table2[6M Return vs Nifty]))/_xlfn.STDEV.P(Table2[6M Return vs Nifty])</f>
        <v>-0.28963568797642841</v>
      </c>
      <c r="M587">
        <v>-2.3578216559627299</v>
      </c>
      <c r="N587">
        <f>(Table2[[#This Row],[1W Return vs Nifty]]-AVERAGE(Table2[1W Return vs Nifty]))/_xlfn.STDEV.P(Table2[1W Return vs Nifty])</f>
        <v>0.11219423434218016</v>
      </c>
      <c r="O587">
        <v>375.94</v>
      </c>
      <c r="P587">
        <v>340.65663966968299</v>
      </c>
      <c r="Q587">
        <v>343.68275047214797</v>
      </c>
      <c r="R587">
        <v>76.8953584309766</v>
      </c>
      <c r="S587" s="2">
        <f>(Table2[[#This Row],[Close Price]]-Table2[[#This Row],[20D EMA]])/Table2[[#This Row],[20D EMA]]</f>
        <v>-1.247539500984199E-2</v>
      </c>
      <c r="T587" s="2">
        <f>(Table2[[#This Row],[Close Price]]-Table2[[#This Row],[50D EMA]])/Table2[[#This Row],[50D EMA]]</f>
        <v>8.9807027862371339E-2</v>
      </c>
      <c r="U587" s="2">
        <f>(Table2[[#This Row],[Close Price]]-Table2[[#This Row],[200D EMA]])/Table2[[#This Row],[200D EMA]]</f>
        <v>8.0211327132305624E-2</v>
      </c>
      <c r="V587">
        <v>2.8049916110611801</v>
      </c>
      <c r="W587">
        <v>370.6</v>
      </c>
      <c r="X587">
        <v>367.5</v>
      </c>
      <c r="Y587">
        <v>375</v>
      </c>
      <c r="Z587">
        <v>367.5</v>
      </c>
      <c r="AA587">
        <v>375</v>
      </c>
      <c r="AB587">
        <v>322.05</v>
      </c>
      <c r="AC587" s="2">
        <f>(Table2[[#This Row],[Close Price]]/Table2[[#This Row],[Day Low]])-1</f>
        <v>1.7539125742038753E-3</v>
      </c>
      <c r="AD587" s="2">
        <f>(Table2[[#This Row],[Day High]]/Table2[[#This Row],[Close Price]])-1</f>
        <v>-1.0101010101010055E-2</v>
      </c>
      <c r="AE587" s="2">
        <f>(Table2[[#This Row],[Close Price]]/Table2[[#This Row],[Current Week Low]])-1</f>
        <v>-1.0000000000000009E-2</v>
      </c>
      <c r="AF587" s="2">
        <f>(Table2[[#This Row],[Current Week High]]/Table2[[#This Row],[Close Price]])-1</f>
        <v>-1.0101010101010055E-2</v>
      </c>
      <c r="AG587" s="2">
        <f>(Table2[[#This Row],[Close Price]]/Table2[[#This Row],[Current Month Low]])-1</f>
        <v>-1.0000000000000009E-2</v>
      </c>
      <c r="AH587" s="2">
        <f>(Table2[[#This Row],[Current Month High]]/Table2[[#This Row],[Close Price]])-1</f>
        <v>-0.13252525252525249</v>
      </c>
      <c r="AI587">
        <v>25.710437710437699</v>
      </c>
      <c r="AJ587">
        <v>27.840909090909101</v>
      </c>
      <c r="AK587" t="str">
        <f>IF(AND(Table2[[#This Row],[20D EMA]]&gt;Table2[[#This Row],[50D EMA]],Table2[[#This Row],[50D EMA]]&gt;Table2[[#This Row],[200D EMA]]),"Uptrend","Downtrend/NoTrend")</f>
        <v>Downtrend/NoTrend</v>
      </c>
      <c r="AL587">
        <v>0.04</v>
      </c>
      <c r="AM587" t="s">
        <v>10439</v>
      </c>
      <c r="AN587">
        <v>13.31</v>
      </c>
      <c r="AO587" t="s">
        <v>10439</v>
      </c>
      <c r="AP587">
        <v>1.1645374269085001E-2</v>
      </c>
      <c r="AQ587">
        <f>(Table2[[#This Row],[Sharpe Ratio]]-AVERAGE(Table2[Sharpe Ratio]))/_xlfn.STDEV.P(Table2[Sharpe Ratio])</f>
        <v>-0.61148606815178097</v>
      </c>
      <c r="AR5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7">
        <f>_xlfn.RANK.AVG(Table2[[#This Row],[1Y Return vs Nifty Z-Score]],Table2[1Y Return vs Nifty Z-Score])</f>
        <v>700</v>
      </c>
      <c r="AT587">
        <f>_xlfn.RANK.AVG(Table2[[#This Row],[6M Return vs Nifty Z-Score]],Table2[6M Return vs Nifty Z-Score])</f>
        <v>408</v>
      </c>
      <c r="AU587">
        <f>_xlfn.RANK.AVG(Table2[[#This Row],[Sharpe Ratio Z-Score]],Table2[Sharpe Ratio Z-Score])</f>
        <v>499</v>
      </c>
      <c r="AV587">
        <f>(Table2[[#This Row],[Rank 1Y]]+Table2[[#This Row],[Rank 6M]]+Table2[[#This Row],[Rank Sharpe]])/3</f>
        <v>535.66666666666663</v>
      </c>
    </row>
    <row r="588" spans="1:48" x14ac:dyDescent="0.3">
      <c r="A588" t="s">
        <v>2010</v>
      </c>
      <c r="B588" t="s">
        <v>2011</v>
      </c>
      <c r="C588" t="s">
        <v>10410</v>
      </c>
      <c r="D588" t="s">
        <v>1603</v>
      </c>
      <c r="E588">
        <v>3447.0364520779999</v>
      </c>
      <c r="F588">
        <v>153.05000000000001</v>
      </c>
      <c r="G588">
        <v>-32.524012679357298</v>
      </c>
      <c r="H588">
        <f>(Table2[[#This Row],[1Y Return vs Nifty]]-AVERAGE(Table2[1Y Return vs Nifty]))/_xlfn.STDEV.P(Table2[1Y Return vs Nifty])</f>
        <v>-0.92964258561586244</v>
      </c>
      <c r="I588">
        <v>-10.1424592864037</v>
      </c>
      <c r="J588">
        <f>(Table2[[#This Row],[1M Return vs Nifty]]-AVERAGE(Table2[1M Return vs Nifty]))/_xlfn.STDEV.P(Table2[1M Return vs Nifty])</f>
        <v>-0.67401100514615053</v>
      </c>
      <c r="K588">
        <v>-6.1199003982013096</v>
      </c>
      <c r="L588">
        <f>(Table2[[#This Row],[6M Return vs Nifty]]-AVERAGE(Table2[6M Return vs Nifty]))/_xlfn.STDEV.P(Table2[6M Return vs Nifty])</f>
        <v>-0.5838940287237977</v>
      </c>
      <c r="M588">
        <v>-1.34049892065464</v>
      </c>
      <c r="N588">
        <f>(Table2[[#This Row],[1W Return vs Nifty]]-AVERAGE(Table2[1W Return vs Nifty]))/_xlfn.STDEV.P(Table2[1W Return vs Nifty])</f>
        <v>0.30684084770532982</v>
      </c>
      <c r="O588">
        <v>151.63</v>
      </c>
      <c r="P588">
        <v>155.14035699671899</v>
      </c>
      <c r="Q588">
        <v>151.10088374315399</v>
      </c>
      <c r="R588">
        <v>49.187074795000598</v>
      </c>
      <c r="S588" s="2">
        <f>(Table2[[#This Row],[Close Price]]-Table2[[#This Row],[20D EMA]])/Table2[[#This Row],[20D EMA]]</f>
        <v>9.3649014047353166E-3</v>
      </c>
      <c r="T588" s="2">
        <f>(Table2[[#This Row],[Close Price]]-Table2[[#This Row],[50D EMA]])/Table2[[#This Row],[50D EMA]]</f>
        <v>-1.3473973098844868E-2</v>
      </c>
      <c r="U588" s="2">
        <f>(Table2[[#This Row],[Close Price]]-Table2[[#This Row],[200D EMA]])/Table2[[#This Row],[200D EMA]]</f>
        <v>1.289943651262288E-2</v>
      </c>
      <c r="V588">
        <v>0.36305895110991598</v>
      </c>
      <c r="W588">
        <v>152.85</v>
      </c>
      <c r="X588">
        <v>152.07</v>
      </c>
      <c r="Y588">
        <v>155</v>
      </c>
      <c r="Z588">
        <v>152.07</v>
      </c>
      <c r="AA588">
        <v>155</v>
      </c>
      <c r="AB588">
        <v>144.16999999999999</v>
      </c>
      <c r="AC588" s="2">
        <f>(Table2[[#This Row],[Close Price]]/Table2[[#This Row],[Day Low]])-1</f>
        <v>1.3084723585214952E-3</v>
      </c>
      <c r="AD588" s="2">
        <f>(Table2[[#This Row],[Day High]]/Table2[[#This Row],[Close Price]])-1</f>
        <v>-6.403136229990336E-3</v>
      </c>
      <c r="AE588" s="2">
        <f>(Table2[[#This Row],[Close Price]]/Table2[[#This Row],[Current Week Low]])-1</f>
        <v>-1.2580645161290205E-2</v>
      </c>
      <c r="AF588" s="2">
        <f>(Table2[[#This Row],[Current Week High]]/Table2[[#This Row],[Close Price]])-1</f>
        <v>-6.403136229990336E-3</v>
      </c>
      <c r="AG588" s="2">
        <f>(Table2[[#This Row],[Close Price]]/Table2[[#This Row],[Current Month Low]])-1</f>
        <v>-1.2580645161290205E-2</v>
      </c>
      <c r="AH588" s="2">
        <f>(Table2[[#This Row],[Current Month High]]/Table2[[#This Row],[Close Price]])-1</f>
        <v>-5.8020254818686889E-2</v>
      </c>
      <c r="AI588">
        <v>17.014047696831099</v>
      </c>
      <c r="AJ588">
        <v>18.6434108527131</v>
      </c>
      <c r="AK588" t="str">
        <f>IF(AND(Table2[[#This Row],[20D EMA]]&gt;Table2[[#This Row],[50D EMA]],Table2[[#This Row],[50D EMA]]&gt;Table2[[#This Row],[200D EMA]]),"Uptrend","Downtrend/NoTrend")</f>
        <v>Downtrend/NoTrend</v>
      </c>
      <c r="AL588">
        <v>-0.05</v>
      </c>
      <c r="AM588" t="s">
        <v>10438</v>
      </c>
      <c r="AN588">
        <v>-2.41</v>
      </c>
      <c r="AO588" t="s">
        <v>10438</v>
      </c>
      <c r="AP588">
        <v>3.0949565318792002E-2</v>
      </c>
      <c r="AQ588">
        <f>(Table2[[#This Row],[Sharpe Ratio]]-AVERAGE(Table2[Sharpe Ratio]))/_xlfn.STDEV.P(Table2[Sharpe Ratio])</f>
        <v>-0.3880246397421438</v>
      </c>
      <c r="AR5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8">
        <f>_xlfn.RANK.AVG(Table2[[#This Row],[1Y Return vs Nifty Z-Score]],Table2[1Y Return vs Nifty Z-Score])</f>
        <v>650</v>
      </c>
      <c r="AT588">
        <f>_xlfn.RANK.AVG(Table2[[#This Row],[6M Return vs Nifty Z-Score]],Table2[6M Return vs Nifty Z-Score])</f>
        <v>521</v>
      </c>
      <c r="AU588">
        <f>_xlfn.RANK.AVG(Table2[[#This Row],[Sharpe Ratio Z-Score]],Table2[Sharpe Ratio Z-Score])</f>
        <v>437</v>
      </c>
      <c r="AV588">
        <f>(Table2[[#This Row],[Rank 1Y]]+Table2[[#This Row],[Rank 6M]]+Table2[[#This Row],[Rank Sharpe]])/3</f>
        <v>536</v>
      </c>
    </row>
    <row r="589" spans="1:48" x14ac:dyDescent="0.3">
      <c r="A589" t="s">
        <v>739</v>
      </c>
      <c r="B589" t="s">
        <v>740</v>
      </c>
      <c r="C589" t="s">
        <v>10395</v>
      </c>
      <c r="D589" t="s">
        <v>51</v>
      </c>
      <c r="E589">
        <v>23583.832498125001</v>
      </c>
      <c r="F589">
        <v>791.6</v>
      </c>
      <c r="G589">
        <v>-18.432894828967999</v>
      </c>
      <c r="H589">
        <f>(Table2[[#This Row],[1Y Return vs Nifty]]-AVERAGE(Table2[1Y Return vs Nifty]))/_xlfn.STDEV.P(Table2[1Y Return vs Nifty])</f>
        <v>-0.69930334952881146</v>
      </c>
      <c r="I589">
        <v>4.6995348746569396</v>
      </c>
      <c r="J589">
        <f>(Table2[[#This Row],[1M Return vs Nifty]]-AVERAGE(Table2[1M Return vs Nifty]))/_xlfn.STDEV.P(Table2[1M Return vs Nifty])</f>
        <v>0.75938404884412947</v>
      </c>
      <c r="K589">
        <v>-3.9381537781975799</v>
      </c>
      <c r="L589">
        <f>(Table2[[#This Row],[6M Return vs Nifty]]-AVERAGE(Table2[6M Return vs Nifty]))/_xlfn.STDEV.P(Table2[6M Return vs Nifty])</f>
        <v>-0.51810393979337432</v>
      </c>
      <c r="M589">
        <v>4.7199039979927599</v>
      </c>
      <c r="N589">
        <f>(Table2[[#This Row],[1W Return vs Nifty]]-AVERAGE(Table2[1W Return vs Nifty]))/_xlfn.STDEV.P(Table2[1W Return vs Nifty])</f>
        <v>1.4663911681585715</v>
      </c>
      <c r="O589">
        <v>760.29</v>
      </c>
      <c r="P589">
        <v>754.508269005069</v>
      </c>
      <c r="Q589">
        <v>736.92621416709301</v>
      </c>
      <c r="R589">
        <v>84.788483229395993</v>
      </c>
      <c r="S589" s="2">
        <f>(Table2[[#This Row],[Close Price]]-Table2[[#This Row],[20D EMA]])/Table2[[#This Row],[20D EMA]]</f>
        <v>4.1181654368727803E-2</v>
      </c>
      <c r="T589" s="2">
        <f>(Table2[[#This Row],[Close Price]]-Table2[[#This Row],[50D EMA]])/Table2[[#This Row],[50D EMA]]</f>
        <v>4.9160138488398508E-2</v>
      </c>
      <c r="U589" s="2">
        <f>(Table2[[#This Row],[Close Price]]-Table2[[#This Row],[200D EMA]])/Table2[[#This Row],[200D EMA]]</f>
        <v>7.4191669100415664E-2</v>
      </c>
      <c r="V589">
        <v>2.5146176901934099</v>
      </c>
      <c r="W589">
        <v>788.45</v>
      </c>
      <c r="X589">
        <v>818.45</v>
      </c>
      <c r="Y589">
        <v>788.45</v>
      </c>
      <c r="Z589">
        <v>818.45</v>
      </c>
      <c r="AA589">
        <v>732.05</v>
      </c>
      <c r="AB589">
        <v>835.7</v>
      </c>
      <c r="AC589" s="2">
        <f>(Table2[[#This Row],[Close Price]]/Table2[[#This Row],[Day Low]])-1</f>
        <v>3.9951804172744243E-3</v>
      </c>
      <c r="AD589" s="2">
        <f>(Table2[[#This Row],[Day High]]/Table2[[#This Row],[Close Price]])-1</f>
        <v>3.3918645780697254E-2</v>
      </c>
      <c r="AE589" s="2">
        <f>(Table2[[#This Row],[Close Price]]/Table2[[#This Row],[Current Week Low]])-1</f>
        <v>3.9951804172744243E-3</v>
      </c>
      <c r="AF589" s="2">
        <f>(Table2[[#This Row],[Current Week High]]/Table2[[#This Row],[Close Price]])-1</f>
        <v>3.3918645780697254E-2</v>
      </c>
      <c r="AG589" s="2">
        <f>(Table2[[#This Row],[Close Price]]/Table2[[#This Row],[Current Month Low]])-1</f>
        <v>8.1346902533979915E-2</v>
      </c>
      <c r="AH589" s="2">
        <f>(Table2[[#This Row],[Current Month High]]/Table2[[#This Row],[Close Price]])-1</f>
        <v>5.5709954522486171E-2</v>
      </c>
      <c r="AI589">
        <v>8.9881253158160703</v>
      </c>
      <c r="AJ589">
        <v>31.9223398050162</v>
      </c>
      <c r="AK589" t="str">
        <f>IF(AND(Table2[[#This Row],[20D EMA]]&gt;Table2[[#This Row],[50D EMA]],Table2[[#This Row],[50D EMA]]&gt;Table2[[#This Row],[200D EMA]]),"Uptrend","Downtrend/NoTrend")</f>
        <v>Uptrend</v>
      </c>
      <c r="AL589">
        <v>-0.06</v>
      </c>
      <c r="AM589" t="s">
        <v>10438</v>
      </c>
      <c r="AN589">
        <v>4.34</v>
      </c>
      <c r="AO589" t="s">
        <v>10439</v>
      </c>
      <c r="AQ589">
        <f>(Table2[[#This Row],[Sharpe Ratio]]-AVERAGE(Table2[Sharpe Ratio]))/_xlfn.STDEV.P(Table2[Sharpe Ratio])</f>
        <v>-0.74629057572393687</v>
      </c>
      <c r="AR5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0.26207735195657844</v>
      </c>
      <c r="AS589">
        <f>_xlfn.RANK.AVG(Table2[[#This Row],[1Y Return vs Nifty Z-Score]],Table2[1Y Return vs Nifty Z-Score])</f>
        <v>564</v>
      </c>
      <c r="AT589">
        <f>_xlfn.RANK.AVG(Table2[[#This Row],[6M Return vs Nifty Z-Score]],Table2[6M Return vs Nifty Z-Score])</f>
        <v>492</v>
      </c>
      <c r="AU589">
        <f>_xlfn.RANK.AVG(Table2[[#This Row],[Sharpe Ratio Z-Score]],Table2[Sharpe Ratio Z-Score])</f>
        <v>558</v>
      </c>
      <c r="AV589">
        <f>(Table2[[#This Row],[Rank 1Y]]+Table2[[#This Row],[Rank 6M]]+Table2[[#This Row],[Rank Sharpe]])/3</f>
        <v>538</v>
      </c>
    </row>
    <row r="590" spans="1:48" x14ac:dyDescent="0.3">
      <c r="A590" t="s">
        <v>910</v>
      </c>
      <c r="B590" t="s">
        <v>911</v>
      </c>
      <c r="C590" t="s">
        <v>10395</v>
      </c>
      <c r="D590" t="s">
        <v>51</v>
      </c>
      <c r="E590">
        <v>17226.396495304001</v>
      </c>
      <c r="F590">
        <v>206.75</v>
      </c>
      <c r="G590">
        <v>-23.617811980392101</v>
      </c>
      <c r="H590">
        <f>(Table2[[#This Row],[1Y Return vs Nifty]]-AVERAGE(Table2[1Y Return vs Nifty]))/_xlfn.STDEV.P(Table2[1Y Return vs Nifty])</f>
        <v>-0.78405814815542862</v>
      </c>
      <c r="I590">
        <v>-7.59516844431288</v>
      </c>
      <c r="J590">
        <f>(Table2[[#This Row],[1M Return vs Nifty]]-AVERAGE(Table2[1M Return vs Nifty]))/_xlfn.STDEV.P(Table2[1M Return vs Nifty])</f>
        <v>-0.42800133457862155</v>
      </c>
      <c r="K590">
        <v>-15.4156569911407</v>
      </c>
      <c r="L590">
        <f>(Table2[[#This Row],[6M Return vs Nifty]]-AVERAGE(Table2[6M Return vs Nifty]))/_xlfn.STDEV.P(Table2[6M Return vs Nifty])</f>
        <v>-0.86420552196401967</v>
      </c>
      <c r="M590">
        <v>-4.6810828640289301</v>
      </c>
      <c r="N590">
        <f>(Table2[[#This Row],[1W Return vs Nifty]]-AVERAGE(Table2[1W Return vs Nifty]))/_xlfn.STDEV.P(Table2[1W Return vs Nifty])</f>
        <v>-0.33232048101126682</v>
      </c>
      <c r="O590">
        <v>211.1</v>
      </c>
      <c r="P590">
        <v>211.98917479014801</v>
      </c>
      <c r="Q590">
        <v>211.96199776757501</v>
      </c>
      <c r="R590">
        <v>36.064449733045898</v>
      </c>
      <c r="S590" s="2">
        <f>(Table2[[#This Row],[Close Price]]-Table2[[#This Row],[20D EMA]])/Table2[[#This Row],[20D EMA]]</f>
        <v>-2.0606347702510634E-2</v>
      </c>
      <c r="T590" s="2">
        <f>(Table2[[#This Row],[Close Price]]-Table2[[#This Row],[50D EMA]])/Table2[[#This Row],[50D EMA]]</f>
        <v>-2.4714350604621054E-2</v>
      </c>
      <c r="U590" s="2">
        <f>(Table2[[#This Row],[Close Price]]-Table2[[#This Row],[200D EMA]])/Table2[[#This Row],[200D EMA]]</f>
        <v>-2.4589302905562261E-2</v>
      </c>
      <c r="V590">
        <v>0.27577926745260001</v>
      </c>
      <c r="W590">
        <v>206.18</v>
      </c>
      <c r="X590">
        <v>210</v>
      </c>
      <c r="Y590">
        <v>206.18</v>
      </c>
      <c r="Z590">
        <v>210</v>
      </c>
      <c r="AA590">
        <v>205.55</v>
      </c>
      <c r="AB590">
        <v>221.95</v>
      </c>
      <c r="AC590" s="2">
        <f>(Table2[[#This Row],[Close Price]]/Table2[[#This Row],[Day Low]])-1</f>
        <v>2.7645746435154273E-3</v>
      </c>
      <c r="AD590" s="2">
        <f>(Table2[[#This Row],[Day High]]/Table2[[#This Row],[Close Price]])-1</f>
        <v>1.5719467956469169E-2</v>
      </c>
      <c r="AE590" s="2">
        <f>(Table2[[#This Row],[Close Price]]/Table2[[#This Row],[Current Week Low]])-1</f>
        <v>2.7645746435154273E-3</v>
      </c>
      <c r="AF590" s="2">
        <f>(Table2[[#This Row],[Current Week High]]/Table2[[#This Row],[Close Price]])-1</f>
        <v>1.5719467956469169E-2</v>
      </c>
      <c r="AG590" s="2">
        <f>(Table2[[#This Row],[Close Price]]/Table2[[#This Row],[Current Month Low]])-1</f>
        <v>5.8379956215033335E-3</v>
      </c>
      <c r="AH590" s="2">
        <f>(Table2[[#This Row],[Current Month High]]/Table2[[#This Row],[Close Price]])-1</f>
        <v>7.3518742442563401E-2</v>
      </c>
      <c r="AI590">
        <v>39.9032648125755</v>
      </c>
      <c r="AJ590">
        <v>12.9627100122933</v>
      </c>
      <c r="AK590" t="str">
        <f>IF(AND(Table2[[#This Row],[20D EMA]]&gt;Table2[[#This Row],[50D EMA]],Table2[[#This Row],[50D EMA]]&gt;Table2[[#This Row],[200D EMA]]),"Uptrend","Downtrend/NoTrend")</f>
        <v>Downtrend/NoTrend</v>
      </c>
      <c r="AL590">
        <v>-7.0000000000000007E-2</v>
      </c>
      <c r="AM590" t="s">
        <v>10438</v>
      </c>
      <c r="AN590">
        <v>-3.79</v>
      </c>
      <c r="AO590" t="s">
        <v>10438</v>
      </c>
      <c r="AP590">
        <v>4.6627180327499997E-2</v>
      </c>
      <c r="AQ590">
        <f>(Table2[[#This Row],[Sharpe Ratio]]-AVERAGE(Table2[Sharpe Ratio]))/_xlfn.STDEV.P(Table2[Sharpe Ratio])</f>
        <v>-0.20654372531887771</v>
      </c>
      <c r="AR5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0">
        <f>_xlfn.RANK.AVG(Table2[[#This Row],[1Y Return vs Nifty Z-Score]],Table2[1Y Return vs Nifty Z-Score])</f>
        <v>600</v>
      </c>
      <c r="AT590">
        <f>_xlfn.RANK.AVG(Table2[[#This Row],[6M Return vs Nifty Z-Score]],Table2[6M Return vs Nifty Z-Score])</f>
        <v>624</v>
      </c>
      <c r="AU590">
        <f>_xlfn.RANK.AVG(Table2[[#This Row],[Sharpe Ratio Z-Score]],Table2[Sharpe Ratio Z-Score])</f>
        <v>390</v>
      </c>
      <c r="AV590">
        <f>(Table2[[#This Row],[Rank 1Y]]+Table2[[#This Row],[Rank 6M]]+Table2[[#This Row],[Rank Sharpe]])/3</f>
        <v>538</v>
      </c>
    </row>
    <row r="591" spans="1:48" x14ac:dyDescent="0.3">
      <c r="A591" t="s">
        <v>953</v>
      </c>
      <c r="B591" t="s">
        <v>954</v>
      </c>
      <c r="C591" t="s">
        <v>10410</v>
      </c>
      <c r="D591" t="s">
        <v>955</v>
      </c>
      <c r="E591">
        <v>16233.60683232</v>
      </c>
      <c r="F591">
        <v>1698.4</v>
      </c>
      <c r="G591">
        <v>-32.836545253255402</v>
      </c>
      <c r="H591">
        <f>(Table2[[#This Row],[1Y Return vs Nifty]]-AVERAGE(Table2[1Y Return vs Nifty]))/_xlfn.STDEV.P(Table2[1Y Return vs Nifty])</f>
        <v>-0.93475137223508864</v>
      </c>
      <c r="I591">
        <v>4.3335469055466902</v>
      </c>
      <c r="J591">
        <f>(Table2[[#This Row],[1M Return vs Nifty]]-AVERAGE(Table2[1M Return vs Nifty]))/_xlfn.STDEV.P(Table2[1M Return vs Nifty])</f>
        <v>0.72403803408022871</v>
      </c>
      <c r="K591">
        <v>10.9960795824427</v>
      </c>
      <c r="L591">
        <f>(Table2[[#This Row],[6M Return vs Nifty]]-AVERAGE(Table2[6M Return vs Nifty]))/_xlfn.STDEV.P(Table2[6M Return vs Nifty])</f>
        <v>-6.7765421151580366E-2</v>
      </c>
      <c r="M591">
        <v>-3.1307620427409302</v>
      </c>
      <c r="N591">
        <f>(Table2[[#This Row],[1W Return vs Nifty]]-AVERAGE(Table2[1W Return vs Nifty]))/_xlfn.STDEV.P(Table2[1W Return vs Nifty])</f>
        <v>-3.5694162718381731E-2</v>
      </c>
      <c r="O591">
        <v>1607.06</v>
      </c>
      <c r="P591">
        <v>1538.6714551146099</v>
      </c>
      <c r="Q591">
        <v>1489.02440984385</v>
      </c>
      <c r="R591">
        <v>64.220668793539303</v>
      </c>
      <c r="S591" s="2">
        <f>(Table2[[#This Row],[Close Price]]-Table2[[#This Row],[20D EMA]])/Table2[[#This Row],[20D EMA]]</f>
        <v>5.683670802583609E-2</v>
      </c>
      <c r="T591" s="2">
        <f>(Table2[[#This Row],[Close Price]]-Table2[[#This Row],[50D EMA]])/Table2[[#This Row],[50D EMA]]</f>
        <v>0.10380938981771948</v>
      </c>
      <c r="U591" s="2">
        <f>(Table2[[#This Row],[Close Price]]-Table2[[#This Row],[200D EMA]])/Table2[[#This Row],[200D EMA]]</f>
        <v>0.14061259759879072</v>
      </c>
      <c r="V591">
        <v>0.94991032645470996</v>
      </c>
      <c r="W591">
        <v>1652.1</v>
      </c>
      <c r="X591">
        <v>1702</v>
      </c>
      <c r="Y591">
        <v>1652.1</v>
      </c>
      <c r="Z591">
        <v>1702</v>
      </c>
      <c r="AA591">
        <v>1502</v>
      </c>
      <c r="AB591">
        <v>1718.75</v>
      </c>
      <c r="AC591" s="2">
        <f>(Table2[[#This Row],[Close Price]]/Table2[[#This Row],[Day Low]])-1</f>
        <v>2.8024937957750851E-2</v>
      </c>
      <c r="AD591" s="2">
        <f>(Table2[[#This Row],[Day High]]/Table2[[#This Row],[Close Price]])-1</f>
        <v>2.1196420160149998E-3</v>
      </c>
      <c r="AE591" s="2">
        <f>(Table2[[#This Row],[Close Price]]/Table2[[#This Row],[Current Week Low]])-1</f>
        <v>2.8024937957750851E-2</v>
      </c>
      <c r="AF591" s="2">
        <f>(Table2[[#This Row],[Current Week High]]/Table2[[#This Row],[Close Price]])-1</f>
        <v>2.1196420160149998E-3</v>
      </c>
      <c r="AG591" s="2">
        <f>(Table2[[#This Row],[Close Price]]/Table2[[#This Row],[Current Month Low]])-1</f>
        <v>0.13075898801597874</v>
      </c>
      <c r="AH591" s="2">
        <f>(Table2[[#This Row],[Current Month High]]/Table2[[#This Row],[Close Price]])-1</f>
        <v>1.1981865284974136E-2</v>
      </c>
      <c r="AI591">
        <v>7.7720207253886002</v>
      </c>
      <c r="AJ591">
        <v>41.039694402923097</v>
      </c>
      <c r="AK591" t="str">
        <f>IF(AND(Table2[[#This Row],[20D EMA]]&gt;Table2[[#This Row],[50D EMA]],Table2[[#This Row],[50D EMA]]&gt;Table2[[#This Row],[200D EMA]]),"Uptrend","Downtrend/NoTrend")</f>
        <v>Uptrend</v>
      </c>
      <c r="AL591">
        <v>0.14000000000000001</v>
      </c>
      <c r="AM591" t="s">
        <v>10439</v>
      </c>
      <c r="AN591">
        <v>7.48</v>
      </c>
      <c r="AO591" t="s">
        <v>10439</v>
      </c>
      <c r="AP591">
        <v>-1.8922059866023001E-2</v>
      </c>
      <c r="AQ591">
        <f>(Table2[[#This Row],[Sharpe Ratio]]-AVERAGE(Table2[Sharpe Ratio]))/_xlfn.STDEV.P(Table2[Sharpe Ratio])</f>
        <v>-0.96532853049896195</v>
      </c>
      <c r="AR5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-1.279501452523784</v>
      </c>
      <c r="AS591">
        <f>_xlfn.RANK.AVG(Table2[[#This Row],[1Y Return vs Nifty Z-Score]],Table2[1Y Return vs Nifty Z-Score])</f>
        <v>655</v>
      </c>
      <c r="AT591">
        <f>_xlfn.RANK.AVG(Table2[[#This Row],[6M Return vs Nifty Z-Score]],Table2[6M Return vs Nifty Z-Score])</f>
        <v>337</v>
      </c>
      <c r="AU591">
        <f>_xlfn.RANK.AVG(Table2[[#This Row],[Sharpe Ratio Z-Score]],Table2[Sharpe Ratio Z-Score])</f>
        <v>622</v>
      </c>
      <c r="AV591">
        <f>(Table2[[#This Row],[Rank 1Y]]+Table2[[#This Row],[Rank 6M]]+Table2[[#This Row],[Rank Sharpe]])/3</f>
        <v>538</v>
      </c>
    </row>
    <row r="592" spans="1:48" x14ac:dyDescent="0.3">
      <c r="A592" t="s">
        <v>439</v>
      </c>
      <c r="B592" t="s">
        <v>440</v>
      </c>
      <c r="C592" t="s">
        <v>10403</v>
      </c>
      <c r="D592" t="s">
        <v>125</v>
      </c>
      <c r="E592">
        <v>52160.273349491901</v>
      </c>
      <c r="F592">
        <v>129.68</v>
      </c>
      <c r="G592">
        <v>7.4484479056827304</v>
      </c>
      <c r="H592">
        <f>(Table2[[#This Row],[1Y Return vs Nifty]]-AVERAGE(Table2[1Y Return vs Nifty]))/_xlfn.STDEV.P(Table2[1Y Return vs Nifty])</f>
        <v>-0.27623622471288373</v>
      </c>
      <c r="I592">
        <v>-10.2776880104383</v>
      </c>
      <c r="J592">
        <f>(Table2[[#This Row],[1M Return vs Nifty]]-AVERAGE(Table2[1M Return vs Nifty]))/_xlfn.STDEV.P(Table2[1M Return vs Nifty])</f>
        <v>-0.68707098765828223</v>
      </c>
      <c r="K592">
        <v>-18.092971028789201</v>
      </c>
      <c r="L592">
        <f>(Table2[[#This Row],[6M Return vs Nifty]]-AVERAGE(Table2[6M Return vs Nifty]))/_xlfn.STDEV.P(Table2[6M Return vs Nifty])</f>
        <v>-0.94493933725521273</v>
      </c>
      <c r="M592">
        <v>-7.2402516114484703</v>
      </c>
      <c r="N592">
        <f>(Table2[[#This Row],[1W Return vs Nifty]]-AVERAGE(Table2[1W Return vs Nifty]))/_xlfn.STDEV.P(Table2[1W Return vs Nifty])</f>
        <v>-0.82197190864712977</v>
      </c>
      <c r="O592">
        <v>130.87</v>
      </c>
      <c r="P592">
        <v>135.793655746886</v>
      </c>
      <c r="Q592">
        <v>133.04184133870399</v>
      </c>
      <c r="R592">
        <v>33.161264509817201</v>
      </c>
      <c r="S592" s="2">
        <f>(Table2[[#This Row],[Close Price]]-Table2[[#This Row],[20D EMA]])/Table2[[#This Row],[20D EMA]]</f>
        <v>-9.0929930465347107E-3</v>
      </c>
      <c r="T592" s="2">
        <f>(Table2[[#This Row],[Close Price]]-Table2[[#This Row],[50D EMA]])/Table2[[#This Row],[50D EMA]]</f>
        <v>-4.5021659614802687E-2</v>
      </c>
      <c r="U592" s="2">
        <f>(Table2[[#This Row],[Close Price]]-Table2[[#This Row],[200D EMA]])/Table2[[#This Row],[200D EMA]]</f>
        <v>-2.5269052990218716E-2</v>
      </c>
      <c r="V592">
        <v>0.60349183978179699</v>
      </c>
      <c r="W592">
        <v>126.5</v>
      </c>
      <c r="X592">
        <v>130</v>
      </c>
      <c r="Y592">
        <v>126.5</v>
      </c>
      <c r="Z592">
        <v>130</v>
      </c>
      <c r="AA592">
        <v>123.8</v>
      </c>
      <c r="AB592">
        <v>134.38999999999999</v>
      </c>
      <c r="AC592" s="2">
        <f>(Table2[[#This Row],[Close Price]]/Table2[[#This Row],[Day Low]])-1</f>
        <v>2.5138339920948605E-2</v>
      </c>
      <c r="AD592" s="2">
        <f>(Table2[[#This Row],[Day High]]/Table2[[#This Row],[Close Price]])-1</f>
        <v>2.467612584824197E-3</v>
      </c>
      <c r="AE592" s="2">
        <f>(Table2[[#This Row],[Close Price]]/Table2[[#This Row],[Current Week Low]])-1</f>
        <v>2.5138339920948605E-2</v>
      </c>
      <c r="AF592" s="2">
        <f>(Table2[[#This Row],[Current Week High]]/Table2[[#This Row],[Close Price]])-1</f>
        <v>2.467612584824197E-3</v>
      </c>
      <c r="AG592" s="2">
        <f>(Table2[[#This Row],[Close Price]]/Table2[[#This Row],[Current Month Low]])-1</f>
        <v>4.7495961227786765E-2</v>
      </c>
      <c r="AH592" s="2">
        <f>(Table2[[#This Row],[Current Month High]]/Table2[[#This Row],[Close Price]])-1</f>
        <v>3.6320172732880796E-2</v>
      </c>
      <c r="AI592">
        <v>35.2174583590376</v>
      </c>
      <c r="AJ592">
        <v>58.533007334963301</v>
      </c>
      <c r="AK592" t="str">
        <f>IF(AND(Table2[[#This Row],[20D EMA]]&gt;Table2[[#This Row],[50D EMA]],Table2[[#This Row],[50D EMA]]&gt;Table2[[#This Row],[200D EMA]]),"Uptrend","Downtrend/NoTrend")</f>
        <v>Downtrend/NoTrend</v>
      </c>
      <c r="AL592">
        <v>-0.1</v>
      </c>
      <c r="AM592" t="s">
        <v>10438</v>
      </c>
      <c r="AN592">
        <v>-1.17</v>
      </c>
      <c r="AO592" t="s">
        <v>10438</v>
      </c>
      <c r="AP592">
        <v>-1.3014231865260001E-3</v>
      </c>
      <c r="AQ592">
        <f>(Table2[[#This Row],[Sharpe Ratio]]-AVERAGE(Table2[Sharpe Ratio]))/_xlfn.STDEV.P(Table2[Sharpe Ratio])</f>
        <v>-0.76135558847053075</v>
      </c>
      <c r="AR5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2">
        <f>_xlfn.RANK.AVG(Table2[[#This Row],[1Y Return vs Nifty Z-Score]],Table2[1Y Return vs Nifty Z-Score])</f>
        <v>384</v>
      </c>
      <c r="AT592">
        <f>_xlfn.RANK.AVG(Table2[[#This Row],[6M Return vs Nifty Z-Score]],Table2[6M Return vs Nifty Z-Score])</f>
        <v>647</v>
      </c>
      <c r="AU592">
        <f>_xlfn.RANK.AVG(Table2[[#This Row],[Sharpe Ratio Z-Score]],Table2[Sharpe Ratio Z-Score])</f>
        <v>585</v>
      </c>
      <c r="AV592">
        <f>(Table2[[#This Row],[Rank 1Y]]+Table2[[#This Row],[Rank 6M]]+Table2[[#This Row],[Rank Sharpe]])/3</f>
        <v>538.66666666666663</v>
      </c>
    </row>
    <row r="593" spans="1:48" x14ac:dyDescent="0.3">
      <c r="A593" t="s">
        <v>360</v>
      </c>
      <c r="B593" t="s">
        <v>361</v>
      </c>
      <c r="C593" t="s">
        <v>10402</v>
      </c>
      <c r="D593" t="s">
        <v>119</v>
      </c>
      <c r="E593">
        <v>71540</v>
      </c>
      <c r="F593">
        <v>910.2</v>
      </c>
      <c r="G593">
        <v>0.223526718708978</v>
      </c>
      <c r="H593">
        <f>(Table2[[#This Row],[1Y Return vs Nifty]]-AVERAGE(Table2[1Y Return vs Nifty]))/_xlfn.STDEV.P(Table2[1Y Return vs Nifty])</f>
        <v>-0.39433777241590767</v>
      </c>
      <c r="I593">
        <v>-9.1239932213663302</v>
      </c>
      <c r="J593">
        <f>(Table2[[#This Row],[1M Return vs Nifty]]-AVERAGE(Table2[1M Return vs Nifty]))/_xlfn.STDEV.P(Table2[1M Return vs Nifty])</f>
        <v>-0.57565062281211088</v>
      </c>
      <c r="K593">
        <v>-19.385838197401199</v>
      </c>
      <c r="L593">
        <f>(Table2[[#This Row],[6M Return vs Nifty]]-AVERAGE(Table2[6M Return vs Nifty]))/_xlfn.STDEV.P(Table2[6M Return vs Nifty])</f>
        <v>-0.98392546205006293</v>
      </c>
      <c r="M593">
        <v>-7.0495807750938004</v>
      </c>
      <c r="N593">
        <f>(Table2[[#This Row],[1W Return vs Nifty]]-AVERAGE(Table2[1W Return vs Nifty]))/_xlfn.STDEV.P(Table2[1W Return vs Nifty])</f>
        <v>-0.78549043499529381</v>
      </c>
      <c r="O593">
        <v>923.26</v>
      </c>
      <c r="P593">
        <v>944.28453078868404</v>
      </c>
      <c r="Q593">
        <v>925.26970740071499</v>
      </c>
      <c r="R593">
        <v>30.920807794984999</v>
      </c>
      <c r="S593" s="2">
        <f>(Table2[[#This Row],[Close Price]]-Table2[[#This Row],[20D EMA]])/Table2[[#This Row],[20D EMA]]</f>
        <v>-1.4145527803652217E-2</v>
      </c>
      <c r="T593" s="2">
        <f>(Table2[[#This Row],[Close Price]]-Table2[[#This Row],[50D EMA]])/Table2[[#This Row],[50D EMA]]</f>
        <v>-3.6095614909857687E-2</v>
      </c>
      <c r="U593" s="2">
        <f>(Table2[[#This Row],[Close Price]]-Table2[[#This Row],[200D EMA]])/Table2[[#This Row],[200D EMA]]</f>
        <v>-1.6286826727580923E-2</v>
      </c>
      <c r="V593">
        <v>0.79389540112493795</v>
      </c>
      <c r="W593">
        <v>895.05</v>
      </c>
      <c r="X593">
        <v>912.65</v>
      </c>
      <c r="Y593">
        <v>895.05</v>
      </c>
      <c r="Z593">
        <v>912.65</v>
      </c>
      <c r="AA593">
        <v>866.05</v>
      </c>
      <c r="AB593">
        <v>957.1</v>
      </c>
      <c r="AC593" s="2">
        <f>(Table2[[#This Row],[Close Price]]/Table2[[#This Row],[Day Low]])-1</f>
        <v>1.6926428691134587E-2</v>
      </c>
      <c r="AD593" s="2">
        <f>(Table2[[#This Row],[Day High]]/Table2[[#This Row],[Close Price]])-1</f>
        <v>2.6917161063502171E-3</v>
      </c>
      <c r="AE593" s="2">
        <f>(Table2[[#This Row],[Close Price]]/Table2[[#This Row],[Current Week Low]])-1</f>
        <v>1.6926428691134587E-2</v>
      </c>
      <c r="AF593" s="2">
        <f>(Table2[[#This Row],[Current Week High]]/Table2[[#This Row],[Close Price]])-1</f>
        <v>2.6917161063502171E-3</v>
      </c>
      <c r="AG593" s="2">
        <f>(Table2[[#This Row],[Close Price]]/Table2[[#This Row],[Current Month Low]])-1</f>
        <v>5.0978580913342286E-2</v>
      </c>
      <c r="AH593" s="2">
        <f>(Table2[[#This Row],[Current Month High]]/Table2[[#This Row],[Close Price]])-1</f>
        <v>5.1527136892990599E-2</v>
      </c>
      <c r="AI593">
        <v>25.126345858053099</v>
      </c>
      <c r="AJ593">
        <v>43.214538588624002</v>
      </c>
      <c r="AK593" t="str">
        <f>IF(AND(Table2[[#This Row],[20D EMA]]&gt;Table2[[#This Row],[50D EMA]],Table2[[#This Row],[50D EMA]]&gt;Table2[[#This Row],[200D EMA]]),"Uptrend","Downtrend/NoTrend")</f>
        <v>Downtrend/NoTrend</v>
      </c>
      <c r="AL593">
        <v>-0.16</v>
      </c>
      <c r="AM593" t="s">
        <v>10438</v>
      </c>
      <c r="AN593">
        <v>-3.71</v>
      </c>
      <c r="AO593" t="s">
        <v>10438</v>
      </c>
      <c r="AP593">
        <v>8.1014628813799998E-4</v>
      </c>
      <c r="AQ593">
        <f>(Table2[[#This Row],[Sharpe Ratio]]-AVERAGE(Table2[Sharpe Ratio]))/_xlfn.STDEV.P(Table2[Sharpe Ratio])</f>
        <v>-0.73691248542727916</v>
      </c>
      <c r="AR5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3">
        <f>_xlfn.RANK.AVG(Table2[[#This Row],[1Y Return vs Nifty Z-Score]],Table2[1Y Return vs Nifty Z-Score])</f>
        <v>433</v>
      </c>
      <c r="AT593">
        <f>_xlfn.RANK.AVG(Table2[[#This Row],[6M Return vs Nifty Z-Score]],Table2[6M Return vs Nifty Z-Score])</f>
        <v>658</v>
      </c>
      <c r="AU593">
        <f>_xlfn.RANK.AVG(Table2[[#This Row],[Sharpe Ratio Z-Score]],Table2[Sharpe Ratio Z-Score])</f>
        <v>529</v>
      </c>
      <c r="AV593">
        <f>(Table2[[#This Row],[Rank 1Y]]+Table2[[#This Row],[Rank 6M]]+Table2[[#This Row],[Rank Sharpe]])/3</f>
        <v>540</v>
      </c>
    </row>
    <row r="594" spans="1:48" x14ac:dyDescent="0.3">
      <c r="A594" t="s">
        <v>766</v>
      </c>
      <c r="B594" t="s">
        <v>767</v>
      </c>
      <c r="C594" t="s">
        <v>10408</v>
      </c>
      <c r="D594" t="s">
        <v>161</v>
      </c>
      <c r="E594">
        <v>22582.562128875001</v>
      </c>
      <c r="F594">
        <v>7637.8</v>
      </c>
      <c r="G594">
        <v>-23.173646410790099</v>
      </c>
      <c r="H594">
        <f>(Table2[[#This Row],[1Y Return vs Nifty]]-AVERAGE(Table2[1Y Return vs Nifty]))/_xlfn.STDEV.P(Table2[1Y Return vs Nifty])</f>
        <v>-0.77679763418595182</v>
      </c>
      <c r="I594">
        <v>-7.7587375797869598</v>
      </c>
      <c r="J594">
        <f>(Table2[[#This Row],[1M Return vs Nifty]]-AVERAGE(Table2[1M Return vs Nifty]))/_xlfn.STDEV.P(Table2[1M Return vs Nifty])</f>
        <v>-0.44379834859370165</v>
      </c>
      <c r="K594">
        <v>14.2885957280263</v>
      </c>
      <c r="L594">
        <f>(Table2[[#This Row],[6M Return vs Nifty]]-AVERAGE(Table2[6M Return vs Nifty]))/_xlfn.STDEV.P(Table2[6M Return vs Nifty])</f>
        <v>3.1519678243889168E-2</v>
      </c>
      <c r="M594">
        <v>-5.4533971600801703</v>
      </c>
      <c r="N594">
        <f>(Table2[[#This Row],[1W Return vs Nifty]]-AVERAGE(Table2[1W Return vs Nifty]))/_xlfn.STDEV.P(Table2[1W Return vs Nifty])</f>
        <v>-0.48008908674560424</v>
      </c>
      <c r="O594">
        <v>7813.05</v>
      </c>
      <c r="P594">
        <v>7600.44456318417</v>
      </c>
      <c r="Q594">
        <v>6939.4359430716304</v>
      </c>
      <c r="R594">
        <v>31.738695450834999</v>
      </c>
      <c r="S594" s="2">
        <f>(Table2[[#This Row],[Close Price]]-Table2[[#This Row],[20D EMA]])/Table2[[#This Row],[20D EMA]]</f>
        <v>-2.2430420898368754E-2</v>
      </c>
      <c r="T594" s="2">
        <f>(Table2[[#This Row],[Close Price]]-Table2[[#This Row],[50D EMA]])/Table2[[#This Row],[50D EMA]]</f>
        <v>4.9149015567821388E-3</v>
      </c>
      <c r="U594" s="2">
        <f>(Table2[[#This Row],[Close Price]]-Table2[[#This Row],[200D EMA]])/Table2[[#This Row],[200D EMA]]</f>
        <v>0.10063700604162507</v>
      </c>
      <c r="V594">
        <v>1.00867029290637</v>
      </c>
      <c r="W594">
        <v>7610.05</v>
      </c>
      <c r="X594">
        <v>7721.9</v>
      </c>
      <c r="Y594">
        <v>7610.05</v>
      </c>
      <c r="Z594">
        <v>7721.9</v>
      </c>
      <c r="AA594">
        <v>7541.65</v>
      </c>
      <c r="AB594">
        <v>8109.95</v>
      </c>
      <c r="AC594" s="2">
        <f>(Table2[[#This Row],[Close Price]]/Table2[[#This Row],[Day Low]])-1</f>
        <v>3.6464937812497045E-3</v>
      </c>
      <c r="AD594" s="2">
        <f>(Table2[[#This Row],[Day High]]/Table2[[#This Row],[Close Price]])-1</f>
        <v>1.1011024116892143E-2</v>
      </c>
      <c r="AE594" s="2">
        <f>(Table2[[#This Row],[Close Price]]/Table2[[#This Row],[Current Week Low]])-1</f>
        <v>3.6464937812497045E-3</v>
      </c>
      <c r="AF594" s="2">
        <f>(Table2[[#This Row],[Current Week High]]/Table2[[#This Row],[Close Price]])-1</f>
        <v>1.1011024116892143E-2</v>
      </c>
      <c r="AG594" s="2">
        <f>(Table2[[#This Row],[Close Price]]/Table2[[#This Row],[Current Month Low]])-1</f>
        <v>1.2749199445744708E-2</v>
      </c>
      <c r="AH594" s="2">
        <f>(Table2[[#This Row],[Current Month High]]/Table2[[#This Row],[Close Price]])-1</f>
        <v>6.1817539081934436E-2</v>
      </c>
      <c r="AI594">
        <v>6.5149650422896501</v>
      </c>
      <c r="AJ594">
        <v>47.594616269070599</v>
      </c>
      <c r="AK594" t="str">
        <f>IF(AND(Table2[[#This Row],[20D EMA]]&gt;Table2[[#This Row],[50D EMA]],Table2[[#This Row],[50D EMA]]&gt;Table2[[#This Row],[200D EMA]]),"Uptrend","Downtrend/NoTrend")</f>
        <v>Uptrend</v>
      </c>
      <c r="AL594">
        <v>0.11</v>
      </c>
      <c r="AM594" t="s">
        <v>10439</v>
      </c>
      <c r="AN594">
        <v>-4.41</v>
      </c>
      <c r="AO594" t="s">
        <v>10438</v>
      </c>
      <c r="AP594">
        <v>-9.1429277348789001E-2</v>
      </c>
      <c r="AQ594">
        <f>(Table2[[#This Row],[Sharpe Ratio]]-AVERAGE(Table2[Sharpe Ratio]))/_xlfn.STDEV.P(Table2[Sharpe Ratio])</f>
        <v>-1.804657479688627</v>
      </c>
      <c r="AR5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-3.473822870969995</v>
      </c>
      <c r="AS594">
        <f>_xlfn.RANK.AVG(Table2[[#This Row],[1Y Return vs Nifty Z-Score]],Table2[1Y Return vs Nifty Z-Score])</f>
        <v>596</v>
      </c>
      <c r="AT594">
        <f>_xlfn.RANK.AVG(Table2[[#This Row],[6M Return vs Nifty Z-Score]],Table2[6M Return vs Nifty Z-Score])</f>
        <v>307</v>
      </c>
      <c r="AU594">
        <f>_xlfn.RANK.AVG(Table2[[#This Row],[Sharpe Ratio Z-Score]],Table2[Sharpe Ratio Z-Score])</f>
        <v>718</v>
      </c>
      <c r="AV594">
        <f>(Table2[[#This Row],[Rank 1Y]]+Table2[[#This Row],[Rank 6M]]+Table2[[#This Row],[Rank Sharpe]])/3</f>
        <v>540.33333333333337</v>
      </c>
    </row>
    <row r="595" spans="1:48" x14ac:dyDescent="0.3">
      <c r="A595" t="s">
        <v>843</v>
      </c>
      <c r="B595" t="s">
        <v>844</v>
      </c>
      <c r="C595" t="s">
        <v>10404</v>
      </c>
      <c r="D595" t="s">
        <v>34</v>
      </c>
      <c r="E595">
        <v>19341.798002209998</v>
      </c>
      <c r="F595">
        <v>874.4</v>
      </c>
      <c r="G595">
        <v>-21.396760986194501</v>
      </c>
      <c r="H595">
        <f>(Table2[[#This Row],[1Y Return vs Nifty]]-AVERAGE(Table2[1Y Return vs Nifty]))/_xlfn.STDEV.P(Table2[1Y Return vs Nifty])</f>
        <v>-0.74775193066823853</v>
      </c>
      <c r="I595">
        <v>-8.8220871604979596</v>
      </c>
      <c r="J595">
        <f>(Table2[[#This Row],[1M Return vs Nifty]]-AVERAGE(Table2[1M Return vs Nifty]))/_xlfn.STDEV.P(Table2[1M Return vs Nifty])</f>
        <v>-0.54649344556744028</v>
      </c>
      <c r="K595">
        <v>-3.2966719498632999</v>
      </c>
      <c r="L595">
        <f>(Table2[[#This Row],[6M Return vs Nifty]]-AVERAGE(Table2[6M Return vs Nifty]))/_xlfn.STDEV.P(Table2[6M Return vs Nifty])</f>
        <v>-0.49876019650695597</v>
      </c>
      <c r="M595">
        <v>-7.4203040151850903</v>
      </c>
      <c r="N595">
        <f>(Table2[[#This Row],[1W Return vs Nifty]]-AVERAGE(Table2[1W Return vs Nifty]))/_xlfn.STDEV.P(Table2[1W Return vs Nifty])</f>
        <v>-0.85642173405539979</v>
      </c>
      <c r="O595">
        <v>896.56</v>
      </c>
      <c r="P595">
        <v>905.18755475040803</v>
      </c>
      <c r="Q595">
        <v>865.30926249207801</v>
      </c>
      <c r="R595">
        <v>35.444632701463597</v>
      </c>
      <c r="S595" s="2">
        <f>(Table2[[#This Row],[Close Price]]-Table2[[#This Row],[20D EMA]])/Table2[[#This Row],[20D EMA]]</f>
        <v>-2.4716694922816064E-2</v>
      </c>
      <c r="T595" s="2">
        <f>(Table2[[#This Row],[Close Price]]-Table2[[#This Row],[50D EMA]])/Table2[[#This Row],[50D EMA]]</f>
        <v>-3.4012348699267364E-2</v>
      </c>
      <c r="U595" s="2">
        <f>(Table2[[#This Row],[Close Price]]-Table2[[#This Row],[200D EMA]])/Table2[[#This Row],[200D EMA]]</f>
        <v>1.0505767015298994E-2</v>
      </c>
      <c r="V595">
        <v>0.48473734902895399</v>
      </c>
      <c r="W595">
        <v>872</v>
      </c>
      <c r="X595">
        <v>890</v>
      </c>
      <c r="Y595">
        <v>872</v>
      </c>
      <c r="Z595">
        <v>890</v>
      </c>
      <c r="AA595">
        <v>865</v>
      </c>
      <c r="AB595">
        <v>927</v>
      </c>
      <c r="AC595" s="2">
        <f>(Table2[[#This Row],[Close Price]]/Table2[[#This Row],[Day Low]])-1</f>
        <v>2.7522935779815683E-3</v>
      </c>
      <c r="AD595" s="2">
        <f>(Table2[[#This Row],[Day High]]/Table2[[#This Row],[Close Price]])-1</f>
        <v>1.784080512351327E-2</v>
      </c>
      <c r="AE595" s="2">
        <f>(Table2[[#This Row],[Close Price]]/Table2[[#This Row],[Current Week Low]])-1</f>
        <v>2.7522935779815683E-3</v>
      </c>
      <c r="AF595" s="2">
        <f>(Table2[[#This Row],[Current Week High]]/Table2[[#This Row],[Close Price]])-1</f>
        <v>1.784080512351327E-2</v>
      </c>
      <c r="AG595" s="2">
        <f>(Table2[[#This Row],[Close Price]]/Table2[[#This Row],[Current Month Low]])-1</f>
        <v>1.0867052023121326E-2</v>
      </c>
      <c r="AH595" s="2">
        <f>(Table2[[#This Row],[Current Month High]]/Table2[[#This Row],[Close Price]])-1</f>
        <v>6.0155535224153622E-2</v>
      </c>
      <c r="AI595">
        <v>17.223238792314699</v>
      </c>
      <c r="AJ595">
        <v>22.947131608548901</v>
      </c>
      <c r="AK595" t="str">
        <f>IF(AND(Table2[[#This Row],[20D EMA]]&gt;Table2[[#This Row],[50D EMA]],Table2[[#This Row],[50D EMA]]&gt;Table2[[#This Row],[200D EMA]]),"Uptrend","Downtrend/NoTrend")</f>
        <v>Downtrend/NoTrend</v>
      </c>
      <c r="AL595">
        <v>-0.24</v>
      </c>
      <c r="AM595" t="s">
        <v>10438</v>
      </c>
      <c r="AN595">
        <v>-3.6</v>
      </c>
      <c r="AO595" t="s">
        <v>10438</v>
      </c>
      <c r="AQ595">
        <f>(Table2[[#This Row],[Sharpe Ratio]]-AVERAGE(Table2[Sharpe Ratio]))/_xlfn.STDEV.P(Table2[Sharpe Ratio])</f>
        <v>-0.74629057572393687</v>
      </c>
      <c r="AR5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5">
        <f>_xlfn.RANK.AVG(Table2[[#This Row],[1Y Return vs Nifty Z-Score]],Table2[1Y Return vs Nifty Z-Score])</f>
        <v>582</v>
      </c>
      <c r="AT595">
        <f>_xlfn.RANK.AVG(Table2[[#This Row],[6M Return vs Nifty Z-Score]],Table2[6M Return vs Nifty Z-Score])</f>
        <v>485</v>
      </c>
      <c r="AU595">
        <f>_xlfn.RANK.AVG(Table2[[#This Row],[Sharpe Ratio Z-Score]],Table2[Sharpe Ratio Z-Score])</f>
        <v>558</v>
      </c>
      <c r="AV595">
        <f>(Table2[[#This Row],[Rank 1Y]]+Table2[[#This Row],[Rank 6M]]+Table2[[#This Row],[Rank Sharpe]])/3</f>
        <v>541.66666666666663</v>
      </c>
    </row>
    <row r="596" spans="1:48" x14ac:dyDescent="0.3">
      <c r="A596" t="s">
        <v>715</v>
      </c>
      <c r="B596" t="s">
        <v>716</v>
      </c>
      <c r="C596" t="s">
        <v>10399</v>
      </c>
      <c r="D596" t="s">
        <v>54</v>
      </c>
      <c r="E596">
        <v>25197.610539789999</v>
      </c>
      <c r="F596">
        <v>474.7</v>
      </c>
      <c r="G596">
        <v>-9.7490155501349598</v>
      </c>
      <c r="H596">
        <f>(Table2[[#This Row],[1Y Return vs Nifty]]-AVERAGE(Table2[1Y Return vs Nifty]))/_xlfn.STDEV.P(Table2[1Y Return vs Nifty])</f>
        <v>-0.55735306988486444</v>
      </c>
      <c r="I596">
        <v>-0.58211530445301396</v>
      </c>
      <c r="J596">
        <f>(Table2[[#This Row],[1M Return vs Nifty]]-AVERAGE(Table2[1M Return vs Nifty]))/_xlfn.STDEV.P(Table2[1M Return vs Nifty])</f>
        <v>0.24929819639813536</v>
      </c>
      <c r="K596">
        <v>1.9878059864047599</v>
      </c>
      <c r="L596">
        <f>(Table2[[#This Row],[6M Return vs Nifty]]-AVERAGE(Table2[6M Return vs Nifty]))/_xlfn.STDEV.P(Table2[6M Return vs Nifty])</f>
        <v>-0.33940792792072488</v>
      </c>
      <c r="M596">
        <v>-11.351857155921801</v>
      </c>
      <c r="N596">
        <f>(Table2[[#This Row],[1W Return vs Nifty]]-AVERAGE(Table2[1W Return vs Nifty]))/_xlfn.STDEV.P(Table2[1W Return vs Nifty])</f>
        <v>-1.6086545089082098</v>
      </c>
      <c r="O596">
        <v>478.88</v>
      </c>
      <c r="P596">
        <v>464.186521812286</v>
      </c>
      <c r="Q596">
        <v>433.35054829365799</v>
      </c>
      <c r="R596">
        <v>31.9755832434303</v>
      </c>
      <c r="S596" s="2">
        <f>(Table2[[#This Row],[Close Price]]-Table2[[#This Row],[20D EMA]])/Table2[[#This Row],[20D EMA]]</f>
        <v>-8.7287003007016518E-3</v>
      </c>
      <c r="T596" s="2">
        <f>(Table2[[#This Row],[Close Price]]-Table2[[#This Row],[50D EMA]])/Table2[[#This Row],[50D EMA]]</f>
        <v>2.2649253465324804E-2</v>
      </c>
      <c r="U596" s="2">
        <f>(Table2[[#This Row],[Close Price]]-Table2[[#This Row],[200D EMA]])/Table2[[#This Row],[200D EMA]]</f>
        <v>9.5418020974376919E-2</v>
      </c>
      <c r="V596">
        <v>1.0615581359087201</v>
      </c>
      <c r="W596">
        <v>466.85</v>
      </c>
      <c r="X596">
        <v>476.25</v>
      </c>
      <c r="Y596">
        <v>466.85</v>
      </c>
      <c r="Z596">
        <v>476.25</v>
      </c>
      <c r="AA596">
        <v>458.65</v>
      </c>
      <c r="AB596">
        <v>518</v>
      </c>
      <c r="AC596" s="2">
        <f>(Table2[[#This Row],[Close Price]]/Table2[[#This Row],[Day Low]])-1</f>
        <v>1.6814822748205893E-2</v>
      </c>
      <c r="AD596" s="2">
        <f>(Table2[[#This Row],[Day High]]/Table2[[#This Row],[Close Price]])-1</f>
        <v>3.2652201390352964E-3</v>
      </c>
      <c r="AE596" s="2">
        <f>(Table2[[#This Row],[Close Price]]/Table2[[#This Row],[Current Week Low]])-1</f>
        <v>1.6814822748205893E-2</v>
      </c>
      <c r="AF596" s="2">
        <f>(Table2[[#This Row],[Current Week High]]/Table2[[#This Row],[Close Price]])-1</f>
        <v>3.2652201390352964E-3</v>
      </c>
      <c r="AG596" s="2">
        <f>(Table2[[#This Row],[Close Price]]/Table2[[#This Row],[Current Month Low]])-1</f>
        <v>3.4994004142592461E-2</v>
      </c>
      <c r="AH596" s="2">
        <f>(Table2[[#This Row],[Current Month High]]/Table2[[#This Row],[Close Price]])-1</f>
        <v>9.1215504529176261E-2</v>
      </c>
      <c r="AI596">
        <v>9.1215504529176208</v>
      </c>
      <c r="AJ596">
        <v>35.861476817401197</v>
      </c>
      <c r="AK596" t="str">
        <f>IF(AND(Table2[[#This Row],[20D EMA]]&gt;Table2[[#This Row],[50D EMA]],Table2[[#This Row],[50D EMA]]&gt;Table2[[#This Row],[200D EMA]]),"Uptrend","Downtrend/NoTrend")</f>
        <v>Uptrend</v>
      </c>
      <c r="AL596">
        <v>-0.09</v>
      </c>
      <c r="AM596" t="s">
        <v>10438</v>
      </c>
      <c r="AN596">
        <v>-2.92</v>
      </c>
      <c r="AO596" t="s">
        <v>10438</v>
      </c>
      <c r="AP596">
        <v>-6.9258445094936005E-2</v>
      </c>
      <c r="AQ596">
        <f>(Table2[[#This Row],[Sharpe Ratio]]-AVERAGE(Table2[Sharpe Ratio]))/_xlfn.STDEV.P(Table2[Sharpe Ratio])</f>
        <v>-1.5480123899400127</v>
      </c>
      <c r="AR5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-3.8041297002556766</v>
      </c>
      <c r="AS596">
        <f>_xlfn.RANK.AVG(Table2[[#This Row],[1Y Return vs Nifty Z-Score]],Table2[1Y Return vs Nifty Z-Score])</f>
        <v>506</v>
      </c>
      <c r="AT596">
        <f>_xlfn.RANK.AVG(Table2[[#This Row],[6M Return vs Nifty Z-Score]],Table2[6M Return vs Nifty Z-Score])</f>
        <v>426</v>
      </c>
      <c r="AU596">
        <f>_xlfn.RANK.AVG(Table2[[#This Row],[Sharpe Ratio Z-Score]],Table2[Sharpe Ratio Z-Score])</f>
        <v>695</v>
      </c>
      <c r="AV596">
        <f>(Table2[[#This Row],[Rank 1Y]]+Table2[[#This Row],[Rank 6M]]+Table2[[#This Row],[Rank Sharpe]])/3</f>
        <v>542.33333333333337</v>
      </c>
    </row>
    <row r="597" spans="1:48" x14ac:dyDescent="0.3">
      <c r="A597" t="s">
        <v>902</v>
      </c>
      <c r="B597" t="s">
        <v>903</v>
      </c>
      <c r="C597" t="s">
        <v>10394</v>
      </c>
      <c r="D597" t="s">
        <v>21</v>
      </c>
      <c r="E597">
        <v>17441.728385939899</v>
      </c>
      <c r="F597">
        <v>630.4</v>
      </c>
      <c r="G597">
        <v>-2.7681078747828298</v>
      </c>
      <c r="H597">
        <f>(Table2[[#This Row],[1Y Return vs Nifty]]-AVERAGE(Table2[1Y Return vs Nifty]))/_xlfn.STDEV.P(Table2[1Y Return vs Nifty])</f>
        <v>-0.44324026789091786</v>
      </c>
      <c r="I597">
        <v>0.46719305333511502</v>
      </c>
      <c r="J597">
        <f>(Table2[[#This Row],[1M Return vs Nifty]]-AVERAGE(Table2[1M Return vs Nifty]))/_xlfn.STDEV.P(Table2[1M Return vs Nifty])</f>
        <v>0.35063723439009498</v>
      </c>
      <c r="K597">
        <v>-32.759720751302503</v>
      </c>
      <c r="L597">
        <f>(Table2[[#This Row],[6M Return vs Nifty]]-AVERAGE(Table2[6M Return vs Nifty]))/_xlfn.STDEV.P(Table2[6M Return vs Nifty])</f>
        <v>-1.387211945686142</v>
      </c>
      <c r="M597">
        <v>-6.4850279451886896</v>
      </c>
      <c r="N597">
        <f>(Table2[[#This Row],[1W Return vs Nifty]]-AVERAGE(Table2[1W Return vs Nifty]))/_xlfn.STDEV.P(Table2[1W Return vs Nifty])</f>
        <v>-0.6774732909841229</v>
      </c>
      <c r="O597">
        <v>638.59</v>
      </c>
      <c r="P597">
        <v>645.98059153894496</v>
      </c>
      <c r="Q597">
        <v>646.25346357668298</v>
      </c>
      <c r="R597">
        <v>45.575433235259403</v>
      </c>
      <c r="S597" s="2">
        <f>(Table2[[#This Row],[Close Price]]-Table2[[#This Row],[20D EMA]])/Table2[[#This Row],[20D EMA]]</f>
        <v>-1.2825130365336217E-2</v>
      </c>
      <c r="T597" s="2">
        <f>(Table2[[#This Row],[Close Price]]-Table2[[#This Row],[50D EMA]])/Table2[[#This Row],[50D EMA]]</f>
        <v>-2.4119287395038807E-2</v>
      </c>
      <c r="U597" s="2">
        <f>(Table2[[#This Row],[Close Price]]-Table2[[#This Row],[200D EMA]])/Table2[[#This Row],[200D EMA]]</f>
        <v>-2.4531340209678988E-2</v>
      </c>
      <c r="V597">
        <v>0.86858791535087498</v>
      </c>
      <c r="W597">
        <v>622.1</v>
      </c>
      <c r="X597">
        <v>638</v>
      </c>
      <c r="Y597">
        <v>622.1</v>
      </c>
      <c r="Z597">
        <v>638</v>
      </c>
      <c r="AA597">
        <v>605</v>
      </c>
      <c r="AB597">
        <v>678.95</v>
      </c>
      <c r="AC597" s="2">
        <f>(Table2[[#This Row],[Close Price]]/Table2[[#This Row],[Day Low]])-1</f>
        <v>1.3341906445909046E-2</v>
      </c>
      <c r="AD597" s="2">
        <f>(Table2[[#This Row],[Day High]]/Table2[[#This Row],[Close Price]])-1</f>
        <v>1.2055837563451854E-2</v>
      </c>
      <c r="AE597" s="2">
        <f>(Table2[[#This Row],[Close Price]]/Table2[[#This Row],[Current Week Low]])-1</f>
        <v>1.3341906445909046E-2</v>
      </c>
      <c r="AF597" s="2">
        <f>(Table2[[#This Row],[Current Week High]]/Table2[[#This Row],[Close Price]])-1</f>
        <v>1.2055837563451854E-2</v>
      </c>
      <c r="AG597" s="2">
        <f>(Table2[[#This Row],[Close Price]]/Table2[[#This Row],[Current Month Low]])-1</f>
        <v>4.1983471074380052E-2</v>
      </c>
      <c r="AH597" s="2">
        <f>(Table2[[#This Row],[Current Month High]]/Table2[[#This Row],[Close Price]])-1</f>
        <v>7.7014593908629525E-2</v>
      </c>
      <c r="AI597">
        <v>36.714784263959402</v>
      </c>
      <c r="AJ597">
        <v>33.446232006773897</v>
      </c>
      <c r="AK597" t="str">
        <f>IF(AND(Table2[[#This Row],[20D EMA]]&gt;Table2[[#This Row],[50D EMA]],Table2[[#This Row],[50D EMA]]&gt;Table2[[#This Row],[200D EMA]]),"Uptrend","Downtrend/NoTrend")</f>
        <v>Downtrend/NoTrend</v>
      </c>
      <c r="AL597">
        <v>-0.21</v>
      </c>
      <c r="AM597" t="s">
        <v>10438</v>
      </c>
      <c r="AN597">
        <v>-4.43</v>
      </c>
      <c r="AO597" t="s">
        <v>10438</v>
      </c>
      <c r="AP597">
        <v>2.9150482941419999E-2</v>
      </c>
      <c r="AQ597">
        <f>(Table2[[#This Row],[Sharpe Ratio]]-AVERAGE(Table2[Sharpe Ratio]))/_xlfn.STDEV.P(Table2[Sharpe Ratio])</f>
        <v>-0.40885045507099982</v>
      </c>
      <c r="AR5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7">
        <f>_xlfn.RANK.AVG(Table2[[#This Row],[1Y Return vs Nifty Z-Score]],Table2[1Y Return vs Nifty Z-Score])</f>
        <v>455</v>
      </c>
      <c r="AT597">
        <f>_xlfn.RANK.AVG(Table2[[#This Row],[6M Return vs Nifty Z-Score]],Table2[6M Return vs Nifty Z-Score])</f>
        <v>726</v>
      </c>
      <c r="AU597">
        <f>_xlfn.RANK.AVG(Table2[[#This Row],[Sharpe Ratio Z-Score]],Table2[Sharpe Ratio Z-Score])</f>
        <v>446</v>
      </c>
      <c r="AV597">
        <f>(Table2[[#This Row],[Rank 1Y]]+Table2[[#This Row],[Rank 6M]]+Table2[[#This Row],[Rank Sharpe]])/3</f>
        <v>542.33333333333337</v>
      </c>
    </row>
    <row r="598" spans="1:48" x14ac:dyDescent="0.3">
      <c r="A598" t="s">
        <v>591</v>
      </c>
      <c r="B598" t="s">
        <v>592</v>
      </c>
      <c r="C598" t="s">
        <v>10395</v>
      </c>
      <c r="D598" t="s">
        <v>436</v>
      </c>
      <c r="E598">
        <v>33888.27981</v>
      </c>
      <c r="F598">
        <v>4643.8</v>
      </c>
      <c r="G598">
        <v>-12.4064084572463</v>
      </c>
      <c r="H598">
        <f>(Table2[[#This Row],[1Y Return vs Nifty]]-AVERAGE(Table2[1Y Return vs Nifty]))/_xlfn.STDEV.P(Table2[1Y Return vs Nifty])</f>
        <v>-0.60079191261587339</v>
      </c>
      <c r="I598">
        <v>-2.2853338520843001</v>
      </c>
      <c r="J598">
        <f>(Table2[[#This Row],[1M Return vs Nifty]]-AVERAGE(Table2[1M Return vs Nifty]))/_xlfn.STDEV.P(Table2[1M Return vs Nifty])</f>
        <v>8.4806483522759366E-2</v>
      </c>
      <c r="K598">
        <v>-26.683110671668</v>
      </c>
      <c r="L598">
        <f>(Table2[[#This Row],[6M Return vs Nifty]]-AVERAGE(Table2[6M Return vs Nifty]))/_xlfn.STDEV.P(Table2[6M Return vs Nifty])</f>
        <v>-1.2039731067351835</v>
      </c>
      <c r="M598">
        <v>-2.8744965126073998</v>
      </c>
      <c r="N598">
        <f>(Table2[[#This Row],[1W Return vs Nifty]]-AVERAGE(Table2[1W Return vs Nifty]))/_xlfn.STDEV.P(Table2[1W Return vs Nifty])</f>
        <v>1.3337689053905305E-2</v>
      </c>
      <c r="O598">
        <v>4614.3100000000004</v>
      </c>
      <c r="P598">
        <v>4515.2025186131104</v>
      </c>
      <c r="Q598">
        <v>4358.1847106349896</v>
      </c>
      <c r="R598">
        <v>49.342231743920898</v>
      </c>
      <c r="S598" s="2">
        <f>(Table2[[#This Row],[Close Price]]-Table2[[#This Row],[20D EMA]])/Table2[[#This Row],[20D EMA]]</f>
        <v>6.3909880350474461E-3</v>
      </c>
      <c r="T598" s="2">
        <f>(Table2[[#This Row],[Close Price]]-Table2[[#This Row],[50D EMA]])/Table2[[#This Row],[50D EMA]]</f>
        <v>2.8480999657660926E-2</v>
      </c>
      <c r="U598" s="2">
        <f>(Table2[[#This Row],[Close Price]]-Table2[[#This Row],[200D EMA]])/Table2[[#This Row],[200D EMA]]</f>
        <v>6.5535379596932286E-2</v>
      </c>
      <c r="V598">
        <v>0.51739166492697597</v>
      </c>
      <c r="W598">
        <v>4613.5</v>
      </c>
      <c r="X598">
        <v>4716.95</v>
      </c>
      <c r="Y598">
        <v>4613.5</v>
      </c>
      <c r="Z598">
        <v>4716.95</v>
      </c>
      <c r="AA598">
        <v>4456.3500000000004</v>
      </c>
      <c r="AB598">
        <v>4770.1000000000004</v>
      </c>
      <c r="AC598" s="2">
        <f>(Table2[[#This Row],[Close Price]]/Table2[[#This Row],[Day Low]])-1</f>
        <v>6.5676818034030582E-3</v>
      </c>
      <c r="AD598" s="2">
        <f>(Table2[[#This Row],[Day High]]/Table2[[#This Row],[Close Price]])-1</f>
        <v>1.5752185709978717E-2</v>
      </c>
      <c r="AE598" s="2">
        <f>(Table2[[#This Row],[Close Price]]/Table2[[#This Row],[Current Week Low]])-1</f>
        <v>6.5676818034030582E-3</v>
      </c>
      <c r="AF598" s="2">
        <f>(Table2[[#This Row],[Current Week High]]/Table2[[#This Row],[Close Price]])-1</f>
        <v>1.5752185709978717E-2</v>
      </c>
      <c r="AG598" s="2">
        <f>(Table2[[#This Row],[Close Price]]/Table2[[#This Row],[Current Month Low]])-1</f>
        <v>4.2063572205953248E-2</v>
      </c>
      <c r="AH598" s="2">
        <f>(Table2[[#This Row],[Current Month High]]/Table2[[#This Row],[Close Price]])-1</f>
        <v>2.7197553727550838E-2</v>
      </c>
      <c r="AI598">
        <v>13.452345062233499</v>
      </c>
      <c r="AJ598">
        <v>26.855519436173399</v>
      </c>
      <c r="AK598" t="str">
        <f>IF(AND(Table2[[#This Row],[20D EMA]]&gt;Table2[[#This Row],[50D EMA]],Table2[[#This Row],[50D EMA]]&gt;Table2[[#This Row],[200D EMA]]),"Uptrend","Downtrend/NoTrend")</f>
        <v>Uptrend</v>
      </c>
      <c r="AL598">
        <v>0.03</v>
      </c>
      <c r="AM598" t="s">
        <v>10439</v>
      </c>
      <c r="AN598">
        <v>1.19</v>
      </c>
      <c r="AO598" t="s">
        <v>10439</v>
      </c>
      <c r="AP598">
        <v>4.4200785508026003E-2</v>
      </c>
      <c r="AQ598">
        <f>(Table2[[#This Row],[Sharpe Ratio]]-AVERAGE(Table2[Sharpe Ratio]))/_xlfn.STDEV.P(Table2[Sharpe Ratio])</f>
        <v>-0.23463118315895293</v>
      </c>
      <c r="AR5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-1.9412520299333453</v>
      </c>
      <c r="AS598">
        <f>_xlfn.RANK.AVG(Table2[[#This Row],[1Y Return vs Nifty Z-Score]],Table2[1Y Return vs Nifty Z-Score])</f>
        <v>526</v>
      </c>
      <c r="AT598">
        <f>_xlfn.RANK.AVG(Table2[[#This Row],[6M Return vs Nifty Z-Score]],Table2[6M Return vs Nifty Z-Score])</f>
        <v>704</v>
      </c>
      <c r="AU598">
        <f>_xlfn.RANK.AVG(Table2[[#This Row],[Sharpe Ratio Z-Score]],Table2[Sharpe Ratio Z-Score])</f>
        <v>398</v>
      </c>
      <c r="AV598">
        <f>(Table2[[#This Row],[Rank 1Y]]+Table2[[#This Row],[Rank 6M]]+Table2[[#This Row],[Rank Sharpe]])/3</f>
        <v>542.66666666666663</v>
      </c>
    </row>
    <row r="599" spans="1:48" x14ac:dyDescent="0.3">
      <c r="A599" t="s">
        <v>22</v>
      </c>
      <c r="B599" t="s">
        <v>23</v>
      </c>
      <c r="C599" t="s">
        <v>10395</v>
      </c>
      <c r="D599" t="s">
        <v>24</v>
      </c>
      <c r="E599">
        <v>1328297.4649561199</v>
      </c>
      <c r="F599">
        <v>1759.8</v>
      </c>
      <c r="G599">
        <v>-16.898156217763901</v>
      </c>
      <c r="H599">
        <f>(Table2[[#This Row],[1Y Return vs Nifty]]-AVERAGE(Table2[1Y Return vs Nifty]))/_xlfn.STDEV.P(Table2[1Y Return vs Nifty])</f>
        <v>-0.67421587789941984</v>
      </c>
      <c r="I599">
        <v>2.1369713908827501</v>
      </c>
      <c r="J599">
        <f>(Table2[[#This Row],[1M Return vs Nifty]]-AVERAGE(Table2[1M Return vs Nifty]))/_xlfn.STDEV.P(Table2[1M Return vs Nifty])</f>
        <v>0.51189939258311856</v>
      </c>
      <c r="K599">
        <v>6.0715513932234701</v>
      </c>
      <c r="L599">
        <f>(Table2[[#This Row],[6M Return vs Nifty]]-AVERAGE(Table2[6M Return vs Nifty]))/_xlfn.STDEV.P(Table2[6M Return vs Nifty])</f>
        <v>-0.21626348437239395</v>
      </c>
      <c r="M599">
        <v>2.2634897455432799</v>
      </c>
      <c r="N599">
        <f>(Table2[[#This Row],[1W Return vs Nifty]]-AVERAGE(Table2[1W Return vs Nifty]))/_xlfn.STDEV.P(Table2[1W Return vs Nifty])</f>
        <v>0.99639998575226807</v>
      </c>
      <c r="O599">
        <v>1674.58</v>
      </c>
      <c r="P599">
        <v>1646.54933536454</v>
      </c>
      <c r="Q599">
        <v>1587.00492553458</v>
      </c>
      <c r="R599">
        <v>89.031212608468095</v>
      </c>
      <c r="S599" s="2">
        <f>(Table2[[#This Row],[Close Price]]-Table2[[#This Row],[20D EMA]])/Table2[[#This Row],[20D EMA]]</f>
        <v>5.0890372511316291E-2</v>
      </c>
      <c r="T599" s="2">
        <f>(Table2[[#This Row],[Close Price]]-Table2[[#This Row],[50D EMA]])/Table2[[#This Row],[50D EMA]]</f>
        <v>6.878060815006598E-2</v>
      </c>
      <c r="U599" s="2">
        <f>(Table2[[#This Row],[Close Price]]-Table2[[#This Row],[200D EMA]])/Table2[[#This Row],[200D EMA]]</f>
        <v>0.10888124648208901</v>
      </c>
      <c r="V599">
        <v>0.65018657633631705</v>
      </c>
      <c r="W599">
        <v>1740.25</v>
      </c>
      <c r="X599">
        <v>1766.35</v>
      </c>
      <c r="Y599">
        <v>1740.25</v>
      </c>
      <c r="Z599">
        <v>1766.35</v>
      </c>
      <c r="AA599">
        <v>1623.2</v>
      </c>
      <c r="AB599">
        <v>1766.35</v>
      </c>
      <c r="AC599" s="2">
        <f>(Table2[[#This Row],[Close Price]]/Table2[[#This Row],[Day Low]])-1</f>
        <v>1.1234018100847454E-2</v>
      </c>
      <c r="AD599" s="2">
        <f>(Table2[[#This Row],[Day High]]/Table2[[#This Row],[Close Price]])-1</f>
        <v>3.7220138652118706E-3</v>
      </c>
      <c r="AE599" s="2">
        <f>(Table2[[#This Row],[Close Price]]/Table2[[#This Row],[Current Week Low]])-1</f>
        <v>1.1234018100847454E-2</v>
      </c>
      <c r="AF599" s="2">
        <f>(Table2[[#This Row],[Current Week High]]/Table2[[#This Row],[Close Price]])-1</f>
        <v>3.7220138652118706E-3</v>
      </c>
      <c r="AG599" s="2">
        <f>(Table2[[#This Row],[Close Price]]/Table2[[#This Row],[Current Month Low]])-1</f>
        <v>8.4154756037456924E-2</v>
      </c>
      <c r="AH599" s="2">
        <f>(Table2[[#This Row],[Current Month High]]/Table2[[#This Row],[Close Price]])-1</f>
        <v>3.7220138652118706E-3</v>
      </c>
      <c r="AI599">
        <v>1.94340265939312</v>
      </c>
      <c r="AJ599">
        <v>29.060173811007999</v>
      </c>
      <c r="AK599" t="str">
        <f>IF(AND(Table2[[#This Row],[20D EMA]]&gt;Table2[[#This Row],[50D EMA]],Table2[[#This Row],[50D EMA]]&gt;Table2[[#This Row],[200D EMA]]),"Uptrend","Downtrend/NoTrend")</f>
        <v>Uptrend</v>
      </c>
      <c r="AL599">
        <v>0</v>
      </c>
      <c r="AM599" t="s">
        <v>10440</v>
      </c>
      <c r="AN599">
        <v>6.95</v>
      </c>
      <c r="AO599" t="s">
        <v>10439</v>
      </c>
      <c r="AP599">
        <v>-6.5537499766651006E-2</v>
      </c>
      <c r="AQ599">
        <f>(Table2[[#This Row],[Sharpe Ratio]]-AVERAGE(Table2[Sharpe Ratio]))/_xlfn.STDEV.P(Table2[Sharpe Ratio])</f>
        <v>-1.5049394760866579</v>
      </c>
      <c r="AR5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-0.88711946002308473</v>
      </c>
      <c r="AS599">
        <f>_xlfn.RANK.AVG(Table2[[#This Row],[1Y Return vs Nifty Z-Score]],Table2[1Y Return vs Nifty Z-Score])</f>
        <v>557</v>
      </c>
      <c r="AT599">
        <f>_xlfn.RANK.AVG(Table2[[#This Row],[6M Return vs Nifty Z-Score]],Table2[6M Return vs Nifty Z-Score])</f>
        <v>382</v>
      </c>
      <c r="AU599">
        <f>_xlfn.RANK.AVG(Table2[[#This Row],[Sharpe Ratio Z-Score]],Table2[Sharpe Ratio Z-Score])</f>
        <v>690</v>
      </c>
      <c r="AV599">
        <f>(Table2[[#This Row],[Rank 1Y]]+Table2[[#This Row],[Rank 6M]]+Table2[[#This Row],[Rank Sharpe]])/3</f>
        <v>543</v>
      </c>
    </row>
    <row r="600" spans="1:48" x14ac:dyDescent="0.3">
      <c r="A600" t="s">
        <v>112</v>
      </c>
      <c r="B600" t="s">
        <v>113</v>
      </c>
      <c r="C600" t="s">
        <v>10397</v>
      </c>
      <c r="D600" t="s">
        <v>114</v>
      </c>
      <c r="E600">
        <v>260279.04612779999</v>
      </c>
      <c r="F600">
        <v>2725.15</v>
      </c>
      <c r="G600">
        <v>-11.467174523162001</v>
      </c>
      <c r="H600">
        <f>(Table2[[#This Row],[1Y Return vs Nifty]]-AVERAGE(Table2[1Y Return vs Nifty]))/_xlfn.STDEV.P(Table2[1Y Return vs Nifty])</f>
        <v>-0.5854388065542393</v>
      </c>
      <c r="I600">
        <v>1.69412042454599</v>
      </c>
      <c r="J600">
        <f>(Table2[[#This Row],[1M Return vs Nifty]]-AVERAGE(Table2[1M Return vs Nifty]))/_xlfn.STDEV.P(Table2[1M Return vs Nifty])</f>
        <v>0.469130181255214</v>
      </c>
      <c r="K600">
        <v>-12.011707745455499</v>
      </c>
      <c r="L600">
        <f>(Table2[[#This Row],[6M Return vs Nifty]]-AVERAGE(Table2[6M Return vs Nifty]))/_xlfn.STDEV.P(Table2[6M Return vs Nifty])</f>
        <v>-0.76156018197128739</v>
      </c>
      <c r="M600">
        <v>4.8269680908636801</v>
      </c>
      <c r="N600">
        <f>(Table2[[#This Row],[1W Return vs Nifty]]-AVERAGE(Table2[1W Return vs Nifty]))/_xlfn.STDEV.P(Table2[1W Return vs Nifty])</f>
        <v>1.4868759783046963</v>
      </c>
      <c r="O600">
        <v>2572.71</v>
      </c>
      <c r="P600">
        <v>2543.97425076851</v>
      </c>
      <c r="Q600">
        <v>2488.6495199668698</v>
      </c>
      <c r="R600">
        <v>89.837698908275797</v>
      </c>
      <c r="S600" s="2">
        <f>(Table2[[#This Row],[Close Price]]-Table2[[#This Row],[20D EMA]])/Table2[[#This Row],[20D EMA]]</f>
        <v>5.925269462939859E-2</v>
      </c>
      <c r="T600" s="2">
        <f>(Table2[[#This Row],[Close Price]]-Table2[[#This Row],[50D EMA]])/Table2[[#This Row],[50D EMA]]</f>
        <v>7.1217603392313658E-2</v>
      </c>
      <c r="U600" s="2">
        <f>(Table2[[#This Row],[Close Price]]-Table2[[#This Row],[200D EMA]])/Table2[[#This Row],[200D EMA]]</f>
        <v>9.5031653969611093E-2</v>
      </c>
      <c r="V600">
        <v>1.3381080468781299</v>
      </c>
      <c r="W600">
        <v>2690</v>
      </c>
      <c r="X600">
        <v>2729.85</v>
      </c>
      <c r="Y600">
        <v>2690</v>
      </c>
      <c r="Z600">
        <v>2729.85</v>
      </c>
      <c r="AA600">
        <v>2488</v>
      </c>
      <c r="AB600">
        <v>2729.85</v>
      </c>
      <c r="AC600" s="2">
        <f>(Table2[[#This Row],[Close Price]]/Table2[[#This Row],[Day Low]])-1</f>
        <v>1.3066914498141236E-2</v>
      </c>
      <c r="AD600" s="2">
        <f>(Table2[[#This Row],[Day High]]/Table2[[#This Row],[Close Price]])-1</f>
        <v>1.7246757059243834E-3</v>
      </c>
      <c r="AE600" s="2">
        <f>(Table2[[#This Row],[Close Price]]/Table2[[#This Row],[Current Week Low]])-1</f>
        <v>1.3066914498141236E-2</v>
      </c>
      <c r="AF600" s="2">
        <f>(Table2[[#This Row],[Current Week High]]/Table2[[#This Row],[Close Price]])-1</f>
        <v>1.7246757059243834E-3</v>
      </c>
      <c r="AG600" s="2">
        <f>(Table2[[#This Row],[Close Price]]/Table2[[#This Row],[Current Month Low]])-1</f>
        <v>9.5317524115755559E-2</v>
      </c>
      <c r="AH600" s="2">
        <f>(Table2[[#This Row],[Current Month High]]/Table2[[#This Row],[Close Price]])-1</f>
        <v>1.7246757059243834E-3</v>
      </c>
      <c r="AI600">
        <v>1.6200943067354201</v>
      </c>
      <c r="AJ600">
        <v>22.4503092542624</v>
      </c>
      <c r="AK600" t="str">
        <f>IF(AND(Table2[[#This Row],[20D EMA]]&gt;Table2[[#This Row],[50D EMA]],Table2[[#This Row],[50D EMA]]&gt;Table2[[#This Row],[200D EMA]]),"Uptrend","Downtrend/NoTrend")</f>
        <v>Uptrend</v>
      </c>
      <c r="AL600">
        <v>-0.08</v>
      </c>
      <c r="AM600" t="s">
        <v>10438</v>
      </c>
      <c r="AN600">
        <v>8.7899999999999991</v>
      </c>
      <c r="AO600" t="s">
        <v>10439</v>
      </c>
      <c r="AP600">
        <v>3.2360007235000002E-4</v>
      </c>
      <c r="AQ600">
        <f>(Table2[[#This Row],[Sharpe Ratio]]-AVERAGE(Table2[Sharpe Ratio]))/_xlfn.STDEV.P(Table2[Sharpe Ratio])</f>
        <v>-0.7425446464480302</v>
      </c>
      <c r="AR6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-0.13353747541364669</v>
      </c>
      <c r="AS600">
        <f>_xlfn.RANK.AVG(Table2[[#This Row],[1Y Return vs Nifty Z-Score]],Table2[1Y Return vs Nifty Z-Score])</f>
        <v>519</v>
      </c>
      <c r="AT600">
        <f>_xlfn.RANK.AVG(Table2[[#This Row],[6M Return vs Nifty Z-Score]],Table2[6M Return vs Nifty Z-Score])</f>
        <v>584</v>
      </c>
      <c r="AU600">
        <f>_xlfn.RANK.AVG(Table2[[#This Row],[Sharpe Ratio Z-Score]],Table2[Sharpe Ratio Z-Score])</f>
        <v>531</v>
      </c>
      <c r="AV600">
        <f>(Table2[[#This Row],[Rank 1Y]]+Table2[[#This Row],[Rank 6M]]+Table2[[#This Row],[Rank Sharpe]])/3</f>
        <v>544.66666666666663</v>
      </c>
    </row>
    <row r="601" spans="1:48" x14ac:dyDescent="0.3">
      <c r="A601" t="s">
        <v>1360</v>
      </c>
      <c r="B601" t="s">
        <v>1361</v>
      </c>
      <c r="C601" t="s">
        <v>10407</v>
      </c>
      <c r="D601" t="s">
        <v>132</v>
      </c>
      <c r="E601">
        <v>8352.0065794799993</v>
      </c>
      <c r="F601">
        <v>544.79999999999995</v>
      </c>
      <c r="G601">
        <v>-31.307482861841901</v>
      </c>
      <c r="H601">
        <f>(Table2[[#This Row],[1Y Return vs Nifty]]-AVERAGE(Table2[1Y Return vs Nifty]))/_xlfn.STDEV.P(Table2[1Y Return vs Nifty])</f>
        <v>-0.90975668644031371</v>
      </c>
      <c r="I601">
        <v>-11.767501100475499</v>
      </c>
      <c r="J601">
        <f>(Table2[[#This Row],[1M Return vs Nifty]]-AVERAGE(Table2[1M Return vs Nifty]))/_xlfn.STDEV.P(Table2[1M Return vs Nifty])</f>
        <v>-0.83095264476282116</v>
      </c>
      <c r="K601">
        <v>-18.924767110159799</v>
      </c>
      <c r="L601">
        <f>(Table2[[#This Row],[6M Return vs Nifty]]-AVERAGE(Table2[6M Return vs Nifty]))/_xlfn.STDEV.P(Table2[6M Return vs Nifty])</f>
        <v>-0.9700219649369074</v>
      </c>
      <c r="M601">
        <v>-4.42235840459412</v>
      </c>
      <c r="N601">
        <f>(Table2[[#This Row],[1W Return vs Nifty]]-AVERAGE(Table2[1W Return vs Nifty]))/_xlfn.STDEV.P(Table2[1W Return vs Nifty])</f>
        <v>-0.28281815684670736</v>
      </c>
      <c r="O601">
        <v>552.52</v>
      </c>
      <c r="P601">
        <v>570.405079162623</v>
      </c>
      <c r="Q601">
        <v>571.10360082085901</v>
      </c>
      <c r="R601">
        <v>38.4054449959336</v>
      </c>
      <c r="S601" s="2">
        <f>(Table2[[#This Row],[Close Price]]-Table2[[#This Row],[20D EMA]])/Table2[[#This Row],[20D EMA]]</f>
        <v>-1.397234489249263E-2</v>
      </c>
      <c r="T601" s="2">
        <f>(Table2[[#This Row],[Close Price]]-Table2[[#This Row],[50D EMA]])/Table2[[#This Row],[50D EMA]]</f>
        <v>-4.4889290257043822E-2</v>
      </c>
      <c r="U601" s="2">
        <f>(Table2[[#This Row],[Close Price]]-Table2[[#This Row],[200D EMA]])/Table2[[#This Row],[200D EMA]]</f>
        <v>-4.6057494267331446E-2</v>
      </c>
      <c r="V601">
        <v>0.65117333651940801</v>
      </c>
      <c r="W601">
        <v>537</v>
      </c>
      <c r="X601">
        <v>547.20000000000005</v>
      </c>
      <c r="Y601">
        <v>537</v>
      </c>
      <c r="Z601">
        <v>547.20000000000005</v>
      </c>
      <c r="AA601">
        <v>528</v>
      </c>
      <c r="AB601">
        <v>573.95000000000005</v>
      </c>
      <c r="AC601" s="2">
        <f>(Table2[[#This Row],[Close Price]]/Table2[[#This Row],[Day Low]])-1</f>
        <v>1.4525139664804287E-2</v>
      </c>
      <c r="AD601" s="2">
        <f>(Table2[[#This Row],[Day High]]/Table2[[#This Row],[Close Price]])-1</f>
        <v>4.4052863436125911E-3</v>
      </c>
      <c r="AE601" s="2">
        <f>(Table2[[#This Row],[Close Price]]/Table2[[#This Row],[Current Week Low]])-1</f>
        <v>1.4525139664804287E-2</v>
      </c>
      <c r="AF601" s="2">
        <f>(Table2[[#This Row],[Current Week High]]/Table2[[#This Row],[Close Price]])-1</f>
        <v>4.4052863436125911E-3</v>
      </c>
      <c r="AG601" s="2">
        <f>(Table2[[#This Row],[Close Price]]/Table2[[#This Row],[Current Month Low]])-1</f>
        <v>3.1818181818181746E-2</v>
      </c>
      <c r="AH601" s="2">
        <f>(Table2[[#This Row],[Current Month High]]/Table2[[#This Row],[Close Price]])-1</f>
        <v>5.3505873715125052E-2</v>
      </c>
      <c r="AI601">
        <v>24.596182085168799</v>
      </c>
      <c r="AJ601">
        <v>14.6947368421052</v>
      </c>
      <c r="AK601" t="str">
        <f>IF(AND(Table2[[#This Row],[20D EMA]]&gt;Table2[[#This Row],[50D EMA]],Table2[[#This Row],[50D EMA]]&gt;Table2[[#This Row],[200D EMA]]),"Uptrend","Downtrend/NoTrend")</f>
        <v>Downtrend/NoTrend</v>
      </c>
      <c r="AL601">
        <v>-0.11</v>
      </c>
      <c r="AM601" t="s">
        <v>10438</v>
      </c>
      <c r="AN601">
        <v>-1.96</v>
      </c>
      <c r="AO601" t="s">
        <v>10438</v>
      </c>
      <c r="AP601">
        <v>6.8381820664387E-2</v>
      </c>
      <c r="AQ601">
        <f>(Table2[[#This Row],[Sharpe Ratio]]-AVERAGE(Table2[Sharpe Ratio]))/_xlfn.STDEV.P(Table2[Sharpe Ratio])</f>
        <v>4.5283610605279863E-2</v>
      </c>
      <c r="AR6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1">
        <f>_xlfn.RANK.AVG(Table2[[#This Row],[1Y Return vs Nifty Z-Score]],Table2[1Y Return vs Nifty Z-Score])</f>
        <v>644</v>
      </c>
      <c r="AT601">
        <f>_xlfn.RANK.AVG(Table2[[#This Row],[6M Return vs Nifty Z-Score]],Table2[6M Return vs Nifty Z-Score])</f>
        <v>653</v>
      </c>
      <c r="AU601">
        <f>_xlfn.RANK.AVG(Table2[[#This Row],[Sharpe Ratio Z-Score]],Table2[Sharpe Ratio Z-Score])</f>
        <v>341</v>
      </c>
      <c r="AV601">
        <f>(Table2[[#This Row],[Rank 1Y]]+Table2[[#This Row],[Rank 6M]]+Table2[[#This Row],[Rank Sharpe]])/3</f>
        <v>546</v>
      </c>
    </row>
    <row r="602" spans="1:48" x14ac:dyDescent="0.3">
      <c r="A602" t="s">
        <v>1911</v>
      </c>
      <c r="B602" t="s">
        <v>1912</v>
      </c>
      <c r="C602" t="s">
        <v>10406</v>
      </c>
      <c r="D602" t="s">
        <v>144</v>
      </c>
      <c r="E602">
        <v>3830.4225170250002</v>
      </c>
      <c r="F602">
        <v>568.4</v>
      </c>
      <c r="G602">
        <v>-30.568694855770701</v>
      </c>
      <c r="H602">
        <f>(Table2[[#This Row],[1Y Return vs Nifty]]-AVERAGE(Table2[1Y Return vs Nifty]))/_xlfn.STDEV.P(Table2[1Y Return vs Nifty])</f>
        <v>-0.89768015236008714</v>
      </c>
      <c r="I602">
        <v>7.9200584743237004</v>
      </c>
      <c r="J602">
        <f>(Table2[[#This Row],[1M Return vs Nifty]]-AVERAGE(Table2[1M Return vs Nifty]))/_xlfn.STDEV.P(Table2[1M Return vs Nifty])</f>
        <v>1.0704125096376633</v>
      </c>
      <c r="K602">
        <v>0.549015401084187</v>
      </c>
      <c r="L602">
        <f>(Table2[[#This Row],[6M Return vs Nifty]]-AVERAGE(Table2[6M Return vs Nifty]))/_xlfn.STDEV.P(Table2[6M Return vs Nifty])</f>
        <v>-0.38279434121574574</v>
      </c>
      <c r="M602">
        <v>4.7418901228155104</v>
      </c>
      <c r="N602">
        <f>(Table2[[#This Row],[1W Return vs Nifty]]-AVERAGE(Table2[1W Return vs Nifty]))/_xlfn.STDEV.P(Table2[1W Return vs Nifty])</f>
        <v>1.4705978221427982</v>
      </c>
      <c r="O602">
        <v>572.35</v>
      </c>
      <c r="P602">
        <v>527.09550735492996</v>
      </c>
      <c r="Q602">
        <v>516.02750168662703</v>
      </c>
      <c r="R602">
        <v>69.569162605356595</v>
      </c>
      <c r="S602" s="2">
        <f>(Table2[[#This Row],[Close Price]]-Table2[[#This Row],[20D EMA]])/Table2[[#This Row],[20D EMA]]</f>
        <v>-6.9013715383944184E-3</v>
      </c>
      <c r="T602" s="2">
        <f>(Table2[[#This Row],[Close Price]]-Table2[[#This Row],[50D EMA]])/Table2[[#This Row],[50D EMA]]</f>
        <v>7.8362444886590221E-2</v>
      </c>
      <c r="U602" s="2">
        <f>(Table2[[#This Row],[Close Price]]-Table2[[#This Row],[200D EMA]])/Table2[[#This Row],[200D EMA]]</f>
        <v>0.10149168046701838</v>
      </c>
      <c r="V602">
        <v>2.3391131399100402</v>
      </c>
      <c r="W602">
        <v>582.20000000000005</v>
      </c>
      <c r="X602">
        <v>563.20000000000005</v>
      </c>
      <c r="Y602">
        <v>588.95000000000005</v>
      </c>
      <c r="Z602">
        <v>563.20000000000005</v>
      </c>
      <c r="AA602">
        <v>588.95000000000005</v>
      </c>
      <c r="AB602">
        <v>489.85</v>
      </c>
      <c r="AC602" s="2">
        <f>(Table2[[#This Row],[Close Price]]/Table2[[#This Row],[Day Low]])-1</f>
        <v>-2.370319477842675E-2</v>
      </c>
      <c r="AD602" s="2">
        <f>(Table2[[#This Row],[Day High]]/Table2[[#This Row],[Close Price]])-1</f>
        <v>-9.1484869809991265E-3</v>
      </c>
      <c r="AE602" s="2">
        <f>(Table2[[#This Row],[Close Price]]/Table2[[#This Row],[Current Week Low]])-1</f>
        <v>-3.4892605484336592E-2</v>
      </c>
      <c r="AF602" s="2">
        <f>(Table2[[#This Row],[Current Week High]]/Table2[[#This Row],[Close Price]])-1</f>
        <v>-9.1484869809991265E-3</v>
      </c>
      <c r="AG602" s="2">
        <f>(Table2[[#This Row],[Close Price]]/Table2[[#This Row],[Current Month Low]])-1</f>
        <v>-3.4892605484336592E-2</v>
      </c>
      <c r="AH602" s="2">
        <f>(Table2[[#This Row],[Current Month High]]/Table2[[#This Row],[Close Price]])-1</f>
        <v>-0.13819493314567199</v>
      </c>
      <c r="AI602">
        <v>7.0372976776917602</v>
      </c>
      <c r="AJ602">
        <v>33.741176470588201</v>
      </c>
      <c r="AK602" t="str">
        <f>IF(AND(Table2[[#This Row],[20D EMA]]&gt;Table2[[#This Row],[50D EMA]],Table2[[#This Row],[50D EMA]]&gt;Table2[[#This Row],[200D EMA]]),"Uptrend","Downtrend/NoTrend")</f>
        <v>Uptrend</v>
      </c>
      <c r="AL602">
        <v>-0.09</v>
      </c>
      <c r="AM602" t="s">
        <v>10438</v>
      </c>
      <c r="AN602">
        <v>9.23</v>
      </c>
      <c r="AO602" t="s">
        <v>10439</v>
      </c>
      <c r="AQ602">
        <f>(Table2[[#This Row],[Sharpe Ratio]]-AVERAGE(Table2[Sharpe Ratio]))/_xlfn.STDEV.P(Table2[Sharpe Ratio])</f>
        <v>-0.74629057572393687</v>
      </c>
      <c r="AR6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0.51424526248069169</v>
      </c>
      <c r="AS602">
        <f>_xlfn.RANK.AVG(Table2[[#This Row],[1Y Return vs Nifty Z-Score]],Table2[1Y Return vs Nifty Z-Score])</f>
        <v>635</v>
      </c>
      <c r="AT602">
        <f>_xlfn.RANK.AVG(Table2[[#This Row],[6M Return vs Nifty Z-Score]],Table2[6M Return vs Nifty Z-Score])</f>
        <v>445</v>
      </c>
      <c r="AU602">
        <f>_xlfn.RANK.AVG(Table2[[#This Row],[Sharpe Ratio Z-Score]],Table2[Sharpe Ratio Z-Score])</f>
        <v>558</v>
      </c>
      <c r="AV602">
        <f>(Table2[[#This Row],[Rank 1Y]]+Table2[[#This Row],[Rank 6M]]+Table2[[#This Row],[Rank Sharpe]])/3</f>
        <v>546</v>
      </c>
    </row>
    <row r="603" spans="1:48" x14ac:dyDescent="0.3">
      <c r="A603" t="s">
        <v>427</v>
      </c>
      <c r="B603" t="s">
        <v>428</v>
      </c>
      <c r="C603" t="s">
        <v>10405</v>
      </c>
      <c r="D603" t="s">
        <v>429</v>
      </c>
      <c r="E603">
        <v>54409.985276400002</v>
      </c>
      <c r="F603">
        <v>887.45</v>
      </c>
      <c r="G603">
        <v>-10.2907947359164</v>
      </c>
      <c r="H603">
        <f>(Table2[[#This Row],[1Y Return vs Nifty]]-AVERAGE(Table2[1Y Return vs Nifty]))/_xlfn.STDEV.P(Table2[1Y Return vs Nifty])</f>
        <v>-0.56620921636704824</v>
      </c>
      <c r="I603">
        <v>-14.4207585423579</v>
      </c>
      <c r="J603">
        <f>(Table2[[#This Row],[1M Return vs Nifty]]-AVERAGE(Table2[1M Return vs Nifty]))/_xlfn.STDEV.P(Table2[1M Return vs Nifty])</f>
        <v>-1.0871962500955263</v>
      </c>
      <c r="K603">
        <v>-15.153635684118001</v>
      </c>
      <c r="L603">
        <f>(Table2[[#This Row],[6M Return vs Nifty]]-AVERAGE(Table2[6M Return vs Nifty]))/_xlfn.STDEV.P(Table2[6M Return vs Nifty])</f>
        <v>-0.85630432714486149</v>
      </c>
      <c r="M603">
        <v>-9.3891164473405393</v>
      </c>
      <c r="N603">
        <f>(Table2[[#This Row],[1W Return vs Nifty]]-AVERAGE(Table2[1W Return vs Nifty]))/_xlfn.STDEV.P(Table2[1W Return vs Nifty])</f>
        <v>-1.2331189796450872</v>
      </c>
      <c r="O603">
        <v>942.77</v>
      </c>
      <c r="P603">
        <v>974.444102843667</v>
      </c>
      <c r="Q603">
        <v>945.79912498122997</v>
      </c>
      <c r="R603">
        <v>19.121644275684801</v>
      </c>
      <c r="S603" s="2">
        <f>(Table2[[#This Row],[Close Price]]-Table2[[#This Row],[20D EMA]])/Table2[[#This Row],[20D EMA]]</f>
        <v>-5.867815055633923E-2</v>
      </c>
      <c r="T603" s="2">
        <f>(Table2[[#This Row],[Close Price]]-Table2[[#This Row],[50D EMA]])/Table2[[#This Row],[50D EMA]]</f>
        <v>-8.92756214438538E-2</v>
      </c>
      <c r="U603" s="2">
        <f>(Table2[[#This Row],[Close Price]]-Table2[[#This Row],[200D EMA]])/Table2[[#This Row],[200D EMA]]</f>
        <v>-6.1692936100345722E-2</v>
      </c>
      <c r="V603">
        <v>0.93885273456840002</v>
      </c>
      <c r="W603">
        <v>876.4</v>
      </c>
      <c r="X603">
        <v>898.85</v>
      </c>
      <c r="Y603">
        <v>876.4</v>
      </c>
      <c r="Z603">
        <v>898.85</v>
      </c>
      <c r="AA603">
        <v>876.4</v>
      </c>
      <c r="AB603">
        <v>979.5</v>
      </c>
      <c r="AC603" s="2">
        <f>(Table2[[#This Row],[Close Price]]/Table2[[#This Row],[Day Low]])-1</f>
        <v>1.2608397991784592E-2</v>
      </c>
      <c r="AD603" s="2">
        <f>(Table2[[#This Row],[Day High]]/Table2[[#This Row],[Close Price]])-1</f>
        <v>1.2845794129246801E-2</v>
      </c>
      <c r="AE603" s="2">
        <f>(Table2[[#This Row],[Close Price]]/Table2[[#This Row],[Current Week Low]])-1</f>
        <v>1.2608397991784592E-2</v>
      </c>
      <c r="AF603" s="2">
        <f>(Table2[[#This Row],[Current Week High]]/Table2[[#This Row],[Close Price]])-1</f>
        <v>1.2845794129246801E-2</v>
      </c>
      <c r="AG603" s="2">
        <f>(Table2[[#This Row],[Close Price]]/Table2[[#This Row],[Current Month Low]])-1</f>
        <v>1.2608397991784592E-2</v>
      </c>
      <c r="AH603" s="2">
        <f>(Table2[[#This Row],[Current Month High]]/Table2[[#This Row],[Close Price]])-1</f>
        <v>0.103724153473435</v>
      </c>
      <c r="AI603">
        <v>32.965237478167701</v>
      </c>
      <c r="AJ603">
        <v>32.021719726271897</v>
      </c>
      <c r="AK603" t="str">
        <f>IF(AND(Table2[[#This Row],[20D EMA]]&gt;Table2[[#This Row],[50D EMA]],Table2[[#This Row],[50D EMA]]&gt;Table2[[#This Row],[200D EMA]]),"Uptrend","Downtrend/NoTrend")</f>
        <v>Downtrend/NoTrend</v>
      </c>
      <c r="AL603">
        <v>-0.18</v>
      </c>
      <c r="AM603" t="s">
        <v>10438</v>
      </c>
      <c r="AN603">
        <v>-7.59</v>
      </c>
      <c r="AO603" t="s">
        <v>10438</v>
      </c>
      <c r="AP603">
        <v>5.85565349811E-3</v>
      </c>
      <c r="AQ603">
        <f>(Table2[[#This Row],[Sharpe Ratio]]-AVERAGE(Table2[Sharpe Ratio]))/_xlfn.STDEV.P(Table2[Sharpe Ratio])</f>
        <v>-0.67850670995146201</v>
      </c>
      <c r="AR6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3">
        <f>_xlfn.RANK.AVG(Table2[[#This Row],[1Y Return vs Nifty Z-Score]],Table2[1Y Return vs Nifty Z-Score])</f>
        <v>512</v>
      </c>
      <c r="AT603">
        <f>_xlfn.RANK.AVG(Table2[[#This Row],[6M Return vs Nifty Z-Score]],Table2[6M Return vs Nifty Z-Score])</f>
        <v>620</v>
      </c>
      <c r="AU603">
        <f>_xlfn.RANK.AVG(Table2[[#This Row],[Sharpe Ratio Z-Score]],Table2[Sharpe Ratio Z-Score])</f>
        <v>509</v>
      </c>
      <c r="AV603">
        <f>(Table2[[#This Row],[Rank 1Y]]+Table2[[#This Row],[Rank 6M]]+Table2[[#This Row],[Rank Sharpe]])/3</f>
        <v>547</v>
      </c>
    </row>
    <row r="604" spans="1:48" x14ac:dyDescent="0.3">
      <c r="A604" t="s">
        <v>1061</v>
      </c>
      <c r="B604" t="s">
        <v>1062</v>
      </c>
      <c r="C604" t="s">
        <v>10408</v>
      </c>
      <c r="D604" t="s">
        <v>472</v>
      </c>
      <c r="E604">
        <v>12853.44206003</v>
      </c>
      <c r="F604">
        <v>972.2</v>
      </c>
      <c r="G604">
        <v>-31.4968661901644</v>
      </c>
      <c r="H604">
        <f>(Table2[[#This Row],[1Y Return vs Nifty]]-AVERAGE(Table2[1Y Return vs Nifty]))/_xlfn.STDEV.P(Table2[1Y Return vs Nifty])</f>
        <v>-0.91285242459512739</v>
      </c>
      <c r="I604">
        <v>1.2461480649337</v>
      </c>
      <c r="J604">
        <f>(Table2[[#This Row],[1M Return vs Nifty]]-AVERAGE(Table2[1M Return vs Nifty]))/_xlfn.STDEV.P(Table2[1M Return vs Nifty])</f>
        <v>0.42586636120350713</v>
      </c>
      <c r="K604">
        <v>6.0184260927818203</v>
      </c>
      <c r="L604">
        <f>(Table2[[#This Row],[6M Return vs Nifty]]-AVERAGE(Table2[6M Return vs Nifty]))/_xlfn.STDEV.P(Table2[6M Return vs Nifty])</f>
        <v>-0.21786546610962504</v>
      </c>
      <c r="M604">
        <v>-4.9893441704321404</v>
      </c>
      <c r="N604">
        <f>(Table2[[#This Row],[1W Return vs Nifty]]-AVERAGE(Table2[1W Return vs Nifty]))/_xlfn.STDEV.P(Table2[1W Return vs Nifty])</f>
        <v>-0.39130079988137823</v>
      </c>
      <c r="O604">
        <v>958.59</v>
      </c>
      <c r="P604">
        <v>926.20087044439299</v>
      </c>
      <c r="Q604">
        <v>890.37543092316105</v>
      </c>
      <c r="R604">
        <v>50.985813921736899</v>
      </c>
      <c r="S604" s="2">
        <f>(Table2[[#This Row],[Close Price]]-Table2[[#This Row],[20D EMA]])/Table2[[#This Row],[20D EMA]]</f>
        <v>1.4197936552645044E-2</v>
      </c>
      <c r="T604" s="2">
        <f>(Table2[[#This Row],[Close Price]]-Table2[[#This Row],[50D EMA]])/Table2[[#This Row],[50D EMA]]</f>
        <v>4.9664312595103247E-2</v>
      </c>
      <c r="U604" s="2">
        <f>(Table2[[#This Row],[Close Price]]-Table2[[#This Row],[200D EMA]])/Table2[[#This Row],[200D EMA]]</f>
        <v>9.1898952099342485E-2</v>
      </c>
      <c r="V604">
        <v>2.0502603335005798</v>
      </c>
      <c r="W604">
        <v>961</v>
      </c>
      <c r="X604">
        <v>976.8</v>
      </c>
      <c r="Y604">
        <v>961</v>
      </c>
      <c r="Z604">
        <v>976.8</v>
      </c>
      <c r="AA604">
        <v>875</v>
      </c>
      <c r="AB604">
        <v>1071</v>
      </c>
      <c r="AC604" s="2">
        <f>(Table2[[#This Row],[Close Price]]/Table2[[#This Row],[Day Low]])-1</f>
        <v>1.1654526534859544E-2</v>
      </c>
      <c r="AD604" s="2">
        <f>(Table2[[#This Row],[Day High]]/Table2[[#This Row],[Close Price]])-1</f>
        <v>4.7315367208391468E-3</v>
      </c>
      <c r="AE604" s="2">
        <f>(Table2[[#This Row],[Close Price]]/Table2[[#This Row],[Current Week Low]])-1</f>
        <v>1.1654526534859544E-2</v>
      </c>
      <c r="AF604" s="2">
        <f>(Table2[[#This Row],[Current Week High]]/Table2[[#This Row],[Close Price]])-1</f>
        <v>4.7315367208391468E-3</v>
      </c>
      <c r="AG604" s="2">
        <f>(Table2[[#This Row],[Close Price]]/Table2[[#This Row],[Current Month Low]])-1</f>
        <v>0.11108571428571423</v>
      </c>
      <c r="AH604" s="2">
        <f>(Table2[[#This Row],[Current Month High]]/Table2[[#This Row],[Close Price]])-1</f>
        <v>0.10162518000411436</v>
      </c>
      <c r="AI604">
        <v>10.162518000411399</v>
      </c>
      <c r="AJ604">
        <v>27.660692009717</v>
      </c>
      <c r="AK604" t="str">
        <f>IF(AND(Table2[[#This Row],[20D EMA]]&gt;Table2[[#This Row],[50D EMA]],Table2[[#This Row],[50D EMA]]&gt;Table2[[#This Row],[200D EMA]]),"Uptrend","Downtrend/NoTrend")</f>
        <v>Uptrend</v>
      </c>
      <c r="AL604">
        <v>0.03</v>
      </c>
      <c r="AM604" t="s">
        <v>10439</v>
      </c>
      <c r="AN604">
        <v>4.97</v>
      </c>
      <c r="AO604" t="s">
        <v>10439</v>
      </c>
      <c r="AP604">
        <v>-1.5001888745539999E-2</v>
      </c>
      <c r="AQ604">
        <f>(Table2[[#This Row],[Sharpe Ratio]]-AVERAGE(Table2[Sharpe Ratio]))/_xlfn.STDEV.P(Table2[Sharpe Ratio])</f>
        <v>-0.91994941899215599</v>
      </c>
      <c r="AR6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-2.0161017483747798</v>
      </c>
      <c r="AS604">
        <f>_xlfn.RANK.AVG(Table2[[#This Row],[1Y Return vs Nifty Z-Score]],Table2[1Y Return vs Nifty Z-Score])</f>
        <v>646</v>
      </c>
      <c r="AT604">
        <f>_xlfn.RANK.AVG(Table2[[#This Row],[6M Return vs Nifty Z-Score]],Table2[6M Return vs Nifty Z-Score])</f>
        <v>383</v>
      </c>
      <c r="AU604">
        <f>_xlfn.RANK.AVG(Table2[[#This Row],[Sharpe Ratio Z-Score]],Table2[Sharpe Ratio Z-Score])</f>
        <v>614</v>
      </c>
      <c r="AV604">
        <f>(Table2[[#This Row],[Rank 1Y]]+Table2[[#This Row],[Rank 6M]]+Table2[[#This Row],[Rank Sharpe]])/3</f>
        <v>547.66666666666663</v>
      </c>
    </row>
    <row r="605" spans="1:48" x14ac:dyDescent="0.3">
      <c r="A605" t="s">
        <v>1341</v>
      </c>
      <c r="B605" t="s">
        <v>1342</v>
      </c>
      <c r="C605" t="s">
        <v>10408</v>
      </c>
      <c r="D605" t="s">
        <v>278</v>
      </c>
      <c r="E605">
        <v>8584.1101484850005</v>
      </c>
      <c r="F605">
        <v>691</v>
      </c>
      <c r="G605">
        <v>-14.385557228081201</v>
      </c>
      <c r="H605">
        <f>(Table2[[#This Row],[1Y Return vs Nifty]]-AVERAGE(Table2[1Y Return vs Nifty]))/_xlfn.STDEV.P(Table2[1Y Return vs Nifty])</f>
        <v>-0.6331438963844388</v>
      </c>
      <c r="I605">
        <v>-19.134335366856199</v>
      </c>
      <c r="J605">
        <f>(Table2[[#This Row],[1M Return vs Nifty]]-AVERAGE(Table2[1M Return vs Nifty]))/_xlfn.STDEV.P(Table2[1M Return vs Nifty])</f>
        <v>-1.5424192904444549</v>
      </c>
      <c r="K605">
        <v>-8.8004888151307501</v>
      </c>
      <c r="L605">
        <f>(Table2[[#This Row],[6M Return vs Nifty]]-AVERAGE(Table2[6M Return vs Nifty]))/_xlfn.STDEV.P(Table2[6M Return vs Nifty])</f>
        <v>-0.66472658220122638</v>
      </c>
      <c r="M605">
        <v>-4.6893719596209396</v>
      </c>
      <c r="N605">
        <f>(Table2[[#This Row],[1W Return vs Nifty]]-AVERAGE(Table2[1W Return vs Nifty]))/_xlfn.STDEV.P(Table2[1W Return vs Nifty])</f>
        <v>-0.33390645203976194</v>
      </c>
      <c r="O605">
        <v>715.15</v>
      </c>
      <c r="P605">
        <v>718.39460059880196</v>
      </c>
      <c r="Q605">
        <v>674.38094442905901</v>
      </c>
      <c r="R605">
        <v>34.327496174656602</v>
      </c>
      <c r="S605" s="2">
        <f>(Table2[[#This Row],[Close Price]]-Table2[[#This Row],[20D EMA]])/Table2[[#This Row],[20D EMA]]</f>
        <v>-3.376913934139688E-2</v>
      </c>
      <c r="T605" s="2">
        <f>(Table2[[#This Row],[Close Price]]-Table2[[#This Row],[50D EMA]])/Table2[[#This Row],[50D EMA]]</f>
        <v>-3.8133082537045511E-2</v>
      </c>
      <c r="U605" s="2">
        <f>(Table2[[#This Row],[Close Price]]-Table2[[#This Row],[200D EMA]])/Table2[[#This Row],[200D EMA]]</f>
        <v>2.4643424029442182E-2</v>
      </c>
      <c r="V605">
        <v>0.29297540845181802</v>
      </c>
      <c r="W605">
        <v>688.2</v>
      </c>
      <c r="X605">
        <v>702</v>
      </c>
      <c r="Y605">
        <v>688.2</v>
      </c>
      <c r="Z605">
        <v>702</v>
      </c>
      <c r="AA605">
        <v>688.2</v>
      </c>
      <c r="AB605">
        <v>753.85</v>
      </c>
      <c r="AC605" s="2">
        <f>(Table2[[#This Row],[Close Price]]/Table2[[#This Row],[Day Low]])-1</f>
        <v>4.0685847137460485E-3</v>
      </c>
      <c r="AD605" s="2">
        <f>(Table2[[#This Row],[Day High]]/Table2[[#This Row],[Close Price]])-1</f>
        <v>1.591895803183796E-2</v>
      </c>
      <c r="AE605" s="2">
        <f>(Table2[[#This Row],[Close Price]]/Table2[[#This Row],[Current Week Low]])-1</f>
        <v>4.0685847137460485E-3</v>
      </c>
      <c r="AF605" s="2">
        <f>(Table2[[#This Row],[Current Week High]]/Table2[[#This Row],[Close Price]])-1</f>
        <v>1.591895803183796E-2</v>
      </c>
      <c r="AG605" s="2">
        <f>(Table2[[#This Row],[Close Price]]/Table2[[#This Row],[Current Month Low]])-1</f>
        <v>4.0685847137460485E-3</v>
      </c>
      <c r="AH605" s="2">
        <f>(Table2[[#This Row],[Current Month High]]/Table2[[#This Row],[Close Price]])-1</f>
        <v>9.0955137481910198E-2</v>
      </c>
      <c r="AI605">
        <v>21.230101302460199</v>
      </c>
      <c r="AJ605">
        <v>35.476914028036397</v>
      </c>
      <c r="AK605" t="str">
        <f>IF(AND(Table2[[#This Row],[20D EMA]]&gt;Table2[[#This Row],[50D EMA]],Table2[[#This Row],[50D EMA]]&gt;Table2[[#This Row],[200D EMA]]),"Uptrend","Downtrend/NoTrend")</f>
        <v>Downtrend/NoTrend</v>
      </c>
      <c r="AL605">
        <v>-0.08</v>
      </c>
      <c r="AM605" t="s">
        <v>10438</v>
      </c>
      <c r="AN605">
        <v>-5.17</v>
      </c>
      <c r="AO605" t="s">
        <v>10438</v>
      </c>
      <c r="AQ605">
        <f>(Table2[[#This Row],[Sharpe Ratio]]-AVERAGE(Table2[Sharpe Ratio]))/_xlfn.STDEV.P(Table2[Sharpe Ratio])</f>
        <v>-0.74629057572393687</v>
      </c>
      <c r="AR6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5">
        <f>_xlfn.RANK.AVG(Table2[[#This Row],[1Y Return vs Nifty Z-Score]],Table2[1Y Return vs Nifty Z-Score])</f>
        <v>539</v>
      </c>
      <c r="AT605">
        <f>_xlfn.RANK.AVG(Table2[[#This Row],[6M Return vs Nifty Z-Score]],Table2[6M Return vs Nifty Z-Score])</f>
        <v>551</v>
      </c>
      <c r="AU605">
        <f>_xlfn.RANK.AVG(Table2[[#This Row],[Sharpe Ratio Z-Score]],Table2[Sharpe Ratio Z-Score])</f>
        <v>558</v>
      </c>
      <c r="AV605">
        <f>(Table2[[#This Row],[Rank 1Y]]+Table2[[#This Row],[Rank 6M]]+Table2[[#This Row],[Rank Sharpe]])/3</f>
        <v>549.33333333333337</v>
      </c>
    </row>
    <row r="606" spans="1:48" x14ac:dyDescent="0.3">
      <c r="A606" t="s">
        <v>1384</v>
      </c>
      <c r="B606" t="s">
        <v>1385</v>
      </c>
      <c r="C606" t="s">
        <v>10402</v>
      </c>
      <c r="D606" t="s">
        <v>281</v>
      </c>
      <c r="E606">
        <v>8166.7765657050004</v>
      </c>
      <c r="F606">
        <v>400.6</v>
      </c>
      <c r="G606">
        <v>-31.2399247443897</v>
      </c>
      <c r="H606">
        <f>(Table2[[#This Row],[1Y Return vs Nifty]]-AVERAGE(Table2[1Y Return vs Nifty]))/_xlfn.STDEV.P(Table2[1Y Return vs Nifty])</f>
        <v>-0.90865235353141038</v>
      </c>
      <c r="I606">
        <v>-5.9307489606240296</v>
      </c>
      <c r="J606">
        <f>(Table2[[#This Row],[1M Return vs Nifty]]-AVERAGE(Table2[1M Return vs Nifty]))/_xlfn.STDEV.P(Table2[1M Return vs Nifty])</f>
        <v>-0.26725671833669185</v>
      </c>
      <c r="K606">
        <v>-16.0734060623024</v>
      </c>
      <c r="L606">
        <f>(Table2[[#This Row],[6M Return vs Nifty]]-AVERAGE(Table2[6M Return vs Nifty]))/_xlfn.STDEV.P(Table2[6M Return vs Nifty])</f>
        <v>-0.88403980037603691</v>
      </c>
      <c r="M606">
        <v>-6.3395007990021703</v>
      </c>
      <c r="N606">
        <f>(Table2[[#This Row],[1W Return vs Nifty]]-AVERAGE(Table2[1W Return vs Nifty]))/_xlfn.STDEV.P(Table2[1W Return vs Nifty])</f>
        <v>-0.64962925961188434</v>
      </c>
      <c r="O606">
        <v>416.38</v>
      </c>
      <c r="P606">
        <v>422.46715597210999</v>
      </c>
      <c r="Q606">
        <v>410.58666679426699</v>
      </c>
      <c r="R606">
        <v>26.561010561399598</v>
      </c>
      <c r="S606" s="2">
        <f>(Table2[[#This Row],[Close Price]]-Table2[[#This Row],[20D EMA]])/Table2[[#This Row],[20D EMA]]</f>
        <v>-3.7898073874825813E-2</v>
      </c>
      <c r="T606" s="2">
        <f>(Table2[[#This Row],[Close Price]]-Table2[[#This Row],[50D EMA]])/Table2[[#This Row],[50D EMA]]</f>
        <v>-5.1760605914542561E-2</v>
      </c>
      <c r="U606" s="2">
        <f>(Table2[[#This Row],[Close Price]]-Table2[[#This Row],[200D EMA]])/Table2[[#This Row],[200D EMA]]</f>
        <v>-2.4322920352576851E-2</v>
      </c>
      <c r="V606">
        <v>0.53337778350141996</v>
      </c>
      <c r="W606">
        <v>397</v>
      </c>
      <c r="X606">
        <v>405.95</v>
      </c>
      <c r="Y606">
        <v>397</v>
      </c>
      <c r="Z606">
        <v>405.95</v>
      </c>
      <c r="AA606">
        <v>397</v>
      </c>
      <c r="AB606">
        <v>443.15</v>
      </c>
      <c r="AC606" s="2">
        <f>(Table2[[#This Row],[Close Price]]/Table2[[#This Row],[Day Low]])-1</f>
        <v>9.0680100755669013E-3</v>
      </c>
      <c r="AD606" s="2">
        <f>(Table2[[#This Row],[Day High]]/Table2[[#This Row],[Close Price]])-1</f>
        <v>1.3354967548676822E-2</v>
      </c>
      <c r="AE606" s="2">
        <f>(Table2[[#This Row],[Close Price]]/Table2[[#This Row],[Current Week Low]])-1</f>
        <v>9.0680100755669013E-3</v>
      </c>
      <c r="AF606" s="2">
        <f>(Table2[[#This Row],[Current Week High]]/Table2[[#This Row],[Close Price]])-1</f>
        <v>1.3354967548676822E-2</v>
      </c>
      <c r="AG606" s="2">
        <f>(Table2[[#This Row],[Close Price]]/Table2[[#This Row],[Current Month Low]])-1</f>
        <v>9.0680100755669013E-3</v>
      </c>
      <c r="AH606" s="2">
        <f>(Table2[[#This Row],[Current Month High]]/Table2[[#This Row],[Close Price]])-1</f>
        <v>0.10621567648527197</v>
      </c>
      <c r="AI606">
        <v>26.060908637044399</v>
      </c>
      <c r="AJ606">
        <v>15.1976994967649</v>
      </c>
      <c r="AK606" t="str">
        <f>IF(AND(Table2[[#This Row],[20D EMA]]&gt;Table2[[#This Row],[50D EMA]],Table2[[#This Row],[50D EMA]]&gt;Table2[[#This Row],[200D EMA]]),"Uptrend","Downtrend/NoTrend")</f>
        <v>Downtrend/NoTrend</v>
      </c>
      <c r="AL606">
        <v>-0.18</v>
      </c>
      <c r="AM606" t="s">
        <v>10438</v>
      </c>
      <c r="AN606">
        <v>-7.75</v>
      </c>
      <c r="AO606" t="s">
        <v>10438</v>
      </c>
      <c r="AP606">
        <v>4.9857694556329997E-2</v>
      </c>
      <c r="AQ606">
        <f>(Table2[[#This Row],[Sharpe Ratio]]-AVERAGE(Table2[Sharpe Ratio]))/_xlfn.STDEV.P(Table2[Sharpe Ratio])</f>
        <v>-0.16914794311732484</v>
      </c>
      <c r="AR6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6">
        <f>_xlfn.RANK.AVG(Table2[[#This Row],[1Y Return vs Nifty Z-Score]],Table2[1Y Return vs Nifty Z-Score])</f>
        <v>641</v>
      </c>
      <c r="AT606">
        <f>_xlfn.RANK.AVG(Table2[[#This Row],[6M Return vs Nifty Z-Score]],Table2[6M Return vs Nifty Z-Score])</f>
        <v>632</v>
      </c>
      <c r="AU606">
        <f>_xlfn.RANK.AVG(Table2[[#This Row],[Sharpe Ratio Z-Score]],Table2[Sharpe Ratio Z-Score])</f>
        <v>381</v>
      </c>
      <c r="AV606">
        <f>(Table2[[#This Row],[Rank 1Y]]+Table2[[#This Row],[Rank 6M]]+Table2[[#This Row],[Rank Sharpe]])/3</f>
        <v>551.33333333333337</v>
      </c>
    </row>
    <row r="607" spans="1:48" x14ac:dyDescent="0.3">
      <c r="A607" t="s">
        <v>450</v>
      </c>
      <c r="B607" t="s">
        <v>451</v>
      </c>
      <c r="C607" t="s">
        <v>10395</v>
      </c>
      <c r="D607" t="s">
        <v>37</v>
      </c>
      <c r="E607">
        <v>50215.926561979999</v>
      </c>
      <c r="F607">
        <v>112.39</v>
      </c>
      <c r="G607">
        <v>-26.361642111207701</v>
      </c>
      <c r="H607">
        <f>(Table2[[#This Row],[1Y Return vs Nifty]]-AVERAGE(Table2[1Y Return vs Nifty]))/_xlfn.STDEV.P(Table2[1Y Return vs Nifty])</f>
        <v>-0.82890992946866471</v>
      </c>
      <c r="I607">
        <v>-13.5863095537834</v>
      </c>
      <c r="J607">
        <f>(Table2[[#This Row],[1M Return vs Nifty]]-AVERAGE(Table2[1M Return vs Nifty]))/_xlfn.STDEV.P(Table2[1M Return vs Nifty])</f>
        <v>-1.0066076822757151</v>
      </c>
      <c r="K607">
        <v>-33.201264069838501</v>
      </c>
      <c r="L607">
        <f>(Table2[[#This Row],[6M Return vs Nifty]]-AVERAGE(Table2[6M Return vs Nifty]))/_xlfn.STDEV.P(Table2[6M Return vs Nifty])</f>
        <v>-1.4005265872337789</v>
      </c>
      <c r="M607">
        <v>-4.6546816648293401</v>
      </c>
      <c r="N607">
        <f>(Table2[[#This Row],[1W Return vs Nifty]]-AVERAGE(Table2[1W Return vs Nifty]))/_xlfn.STDEV.P(Table2[1W Return vs Nifty])</f>
        <v>-0.32726908106258701</v>
      </c>
      <c r="O607">
        <v>113.83</v>
      </c>
      <c r="P607">
        <v>117.381352501306</v>
      </c>
      <c r="Q607">
        <v>119.71166495025901</v>
      </c>
      <c r="R607">
        <v>28.965162121054298</v>
      </c>
      <c r="S607" s="2">
        <f>(Table2[[#This Row],[Close Price]]-Table2[[#This Row],[20D EMA]])/Table2[[#This Row],[20D EMA]]</f>
        <v>-1.2650443644030552E-2</v>
      </c>
      <c r="T607" s="2">
        <f>(Table2[[#This Row],[Close Price]]-Table2[[#This Row],[50D EMA]])/Table2[[#This Row],[50D EMA]]</f>
        <v>-4.2522533562138524E-2</v>
      </c>
      <c r="U607" s="2">
        <f>(Table2[[#This Row],[Close Price]]-Table2[[#This Row],[200D EMA]])/Table2[[#This Row],[200D EMA]]</f>
        <v>-6.1160831346729713E-2</v>
      </c>
      <c r="V607">
        <v>0.67315297448198896</v>
      </c>
      <c r="W607">
        <v>110.3</v>
      </c>
      <c r="X607">
        <v>113.59</v>
      </c>
      <c r="Y607">
        <v>110.3</v>
      </c>
      <c r="Z607">
        <v>113.59</v>
      </c>
      <c r="AA607">
        <v>109.51</v>
      </c>
      <c r="AB607">
        <v>119.39</v>
      </c>
      <c r="AC607" s="2">
        <f>(Table2[[#This Row],[Close Price]]/Table2[[#This Row],[Day Low]])-1</f>
        <v>1.8948322756119795E-2</v>
      </c>
      <c r="AD607" s="2">
        <f>(Table2[[#This Row],[Day High]]/Table2[[#This Row],[Close Price]])-1</f>
        <v>1.0677106504137335E-2</v>
      </c>
      <c r="AE607" s="2">
        <f>(Table2[[#This Row],[Close Price]]/Table2[[#This Row],[Current Week Low]])-1</f>
        <v>1.8948322756119795E-2</v>
      </c>
      <c r="AF607" s="2">
        <f>(Table2[[#This Row],[Current Week High]]/Table2[[#This Row],[Close Price]])-1</f>
        <v>1.0677106504137335E-2</v>
      </c>
      <c r="AG607" s="2">
        <f>(Table2[[#This Row],[Close Price]]/Table2[[#This Row],[Current Month Low]])-1</f>
        <v>2.6298968130764377E-2</v>
      </c>
      <c r="AH607" s="2">
        <f>(Table2[[#This Row],[Current Month High]]/Table2[[#This Row],[Close Price]])-1</f>
        <v>6.2283121274134601E-2</v>
      </c>
      <c r="AI607">
        <v>40.537414360708198</v>
      </c>
      <c r="AJ607">
        <v>30.081018518518501</v>
      </c>
      <c r="AK607" t="str">
        <f>IF(AND(Table2[[#This Row],[20D EMA]]&gt;Table2[[#This Row],[50D EMA]],Table2[[#This Row],[50D EMA]]&gt;Table2[[#This Row],[200D EMA]]),"Uptrend","Downtrend/NoTrend")</f>
        <v>Downtrend/NoTrend</v>
      </c>
      <c r="AL607">
        <v>-7.0000000000000007E-2</v>
      </c>
      <c r="AM607" t="s">
        <v>10438</v>
      </c>
      <c r="AN607">
        <v>-4.1500000000000004</v>
      </c>
      <c r="AO607" t="s">
        <v>10438</v>
      </c>
      <c r="AP607">
        <v>7.6609878706432002E-2</v>
      </c>
      <c r="AQ607">
        <f>(Table2[[#This Row],[Sharpe Ratio]]-AVERAGE(Table2[Sharpe Ratio]))/_xlfn.STDEV.P(Table2[Sharpe Ratio])</f>
        <v>0.14052995365992377</v>
      </c>
      <c r="AR6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7">
        <f>_xlfn.RANK.AVG(Table2[[#This Row],[1Y Return vs Nifty Z-Score]],Table2[1Y Return vs Nifty Z-Score])</f>
        <v>613</v>
      </c>
      <c r="AT607">
        <f>_xlfn.RANK.AVG(Table2[[#This Row],[6M Return vs Nifty Z-Score]],Table2[6M Return vs Nifty Z-Score])</f>
        <v>727</v>
      </c>
      <c r="AU607">
        <f>_xlfn.RANK.AVG(Table2[[#This Row],[Sharpe Ratio Z-Score]],Table2[Sharpe Ratio Z-Score])</f>
        <v>315</v>
      </c>
      <c r="AV607">
        <f>(Table2[[#This Row],[Rank 1Y]]+Table2[[#This Row],[Rank 6M]]+Table2[[#This Row],[Rank Sharpe]])/3</f>
        <v>551.66666666666663</v>
      </c>
    </row>
    <row r="608" spans="1:48" x14ac:dyDescent="0.3">
      <c r="A608" t="s">
        <v>1685</v>
      </c>
      <c r="B608" t="s">
        <v>1686</v>
      </c>
      <c r="C608" t="s">
        <v>5658</v>
      </c>
      <c r="D608" t="s">
        <v>80</v>
      </c>
      <c r="E608">
        <v>5107.1797952919997</v>
      </c>
      <c r="F608">
        <v>223.81</v>
      </c>
      <c r="G608">
        <v>-6.7741820736482996</v>
      </c>
      <c r="H608">
        <f>(Table2[[#This Row],[1Y Return vs Nifty]]-AVERAGE(Table2[1Y Return vs Nifty]))/_xlfn.STDEV.P(Table2[1Y Return vs Nifty])</f>
        <v>-0.50872521241213786</v>
      </c>
      <c r="I608">
        <v>-6.6828055234186001</v>
      </c>
      <c r="J608">
        <f>(Table2[[#This Row],[1M Return vs Nifty]]-AVERAGE(Table2[1M Return vs Nifty]))/_xlfn.STDEV.P(Table2[1M Return vs Nifty])</f>
        <v>-0.33988807405160559</v>
      </c>
      <c r="K608">
        <v>-1.0026745532242201</v>
      </c>
      <c r="L608">
        <f>(Table2[[#This Row],[6M Return vs Nifty]]-AVERAGE(Table2[6M Return vs Nifty]))/_xlfn.STDEV.P(Table2[6M Return vs Nifty])</f>
        <v>-0.42958521012343781</v>
      </c>
      <c r="M608">
        <v>-5.4706000342176901</v>
      </c>
      <c r="N608">
        <f>(Table2[[#This Row],[1W Return vs Nifty]]-AVERAGE(Table2[1W Return vs Nifty]))/_xlfn.STDEV.P(Table2[1W Return vs Nifty])</f>
        <v>-0.48338055077640335</v>
      </c>
      <c r="O608">
        <v>227.04</v>
      </c>
      <c r="P608">
        <v>226.73590992933299</v>
      </c>
      <c r="Q608">
        <v>214.44162923266501</v>
      </c>
      <c r="R608">
        <v>38.0608393483637</v>
      </c>
      <c r="S608" s="2">
        <f>(Table2[[#This Row],[Close Price]]-Table2[[#This Row],[20D EMA]])/Table2[[#This Row],[20D EMA]]</f>
        <v>-1.4226568005637728E-2</v>
      </c>
      <c r="T608" s="2">
        <f>(Table2[[#This Row],[Close Price]]-Table2[[#This Row],[50D EMA]])/Table2[[#This Row],[50D EMA]]</f>
        <v>-1.2904484032745009E-2</v>
      </c>
      <c r="U608" s="2">
        <f>(Table2[[#This Row],[Close Price]]-Table2[[#This Row],[200D EMA]])/Table2[[#This Row],[200D EMA]]</f>
        <v>4.368727658364549E-2</v>
      </c>
      <c r="V608">
        <v>1.1995526395887599</v>
      </c>
      <c r="W608">
        <v>225.64</v>
      </c>
      <c r="X608">
        <v>223.05</v>
      </c>
      <c r="Y608">
        <v>226.49</v>
      </c>
      <c r="Z608">
        <v>223.05</v>
      </c>
      <c r="AA608">
        <v>226.49</v>
      </c>
      <c r="AB608">
        <v>221.98</v>
      </c>
      <c r="AC608" s="2">
        <f>(Table2[[#This Row],[Close Price]]/Table2[[#This Row],[Day Low]])-1</f>
        <v>-8.1102641375642159E-3</v>
      </c>
      <c r="AD608" s="2">
        <f>(Table2[[#This Row],[Day High]]/Table2[[#This Row],[Close Price]])-1</f>
        <v>-3.3957374558777342E-3</v>
      </c>
      <c r="AE608" s="2">
        <f>(Table2[[#This Row],[Close Price]]/Table2[[#This Row],[Current Week Low]])-1</f>
        <v>-1.1832751997880697E-2</v>
      </c>
      <c r="AF608" s="2">
        <f>(Table2[[#This Row],[Current Week High]]/Table2[[#This Row],[Close Price]])-1</f>
        <v>-3.3957374558777342E-3</v>
      </c>
      <c r="AG608" s="2">
        <f>(Table2[[#This Row],[Close Price]]/Table2[[#This Row],[Current Month Low]])-1</f>
        <v>-1.1832751997880697E-2</v>
      </c>
      <c r="AH608" s="2">
        <f>(Table2[[#This Row],[Current Month High]]/Table2[[#This Row],[Close Price]])-1</f>
        <v>-8.1765783477056875E-3</v>
      </c>
      <c r="AI608">
        <v>10.3614673160269</v>
      </c>
      <c r="AJ608">
        <v>27.056485949474801</v>
      </c>
      <c r="AK608" t="str">
        <f>IF(AND(Table2[[#This Row],[20D EMA]]&gt;Table2[[#This Row],[50D EMA]],Table2[[#This Row],[50D EMA]]&gt;Table2[[#This Row],[200D EMA]]),"Uptrend","Downtrend/NoTrend")</f>
        <v>Uptrend</v>
      </c>
      <c r="AL608">
        <v>-7.0000000000000007E-2</v>
      </c>
      <c r="AM608" t="s">
        <v>10438</v>
      </c>
      <c r="AN608">
        <v>-3.65</v>
      </c>
      <c r="AO608" t="s">
        <v>10438</v>
      </c>
      <c r="AP608">
        <v>-8.0740245697368998E-2</v>
      </c>
      <c r="AQ608">
        <f>(Table2[[#This Row],[Sharpe Ratio]]-AVERAGE(Table2[Sharpe Ratio]))/_xlfn.STDEV.P(Table2[Sharpe Ratio])</f>
        <v>-1.6809234016849599</v>
      </c>
      <c r="AR6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-3.4425024490485443</v>
      </c>
      <c r="AS608">
        <f>_xlfn.RANK.AVG(Table2[[#This Row],[1Y Return vs Nifty Z-Score]],Table2[1Y Return vs Nifty Z-Score])</f>
        <v>477</v>
      </c>
      <c r="AT608">
        <f>_xlfn.RANK.AVG(Table2[[#This Row],[6M Return vs Nifty Z-Score]],Table2[6M Return vs Nifty Z-Score])</f>
        <v>466</v>
      </c>
      <c r="AU608">
        <f>_xlfn.RANK.AVG(Table2[[#This Row],[Sharpe Ratio Z-Score]],Table2[Sharpe Ratio Z-Score])</f>
        <v>712</v>
      </c>
      <c r="AV608">
        <f>(Table2[[#This Row],[Rank 1Y]]+Table2[[#This Row],[Rank 6M]]+Table2[[#This Row],[Rank Sharpe]])/3</f>
        <v>551.66666666666663</v>
      </c>
    </row>
    <row r="609" spans="1:48" x14ac:dyDescent="0.3">
      <c r="A609" t="s">
        <v>16</v>
      </c>
      <c r="B609" t="s">
        <v>17</v>
      </c>
      <c r="C609" t="s">
        <v>10393</v>
      </c>
      <c r="D609" t="s">
        <v>18</v>
      </c>
      <c r="E609">
        <v>2010821.7695255899</v>
      </c>
      <c r="F609">
        <v>2986.75</v>
      </c>
      <c r="G609">
        <v>-4.2282892811284301</v>
      </c>
      <c r="H609">
        <f>(Table2[[#This Row],[1Y Return vs Nifty]]-AVERAGE(Table2[1Y Return vs Nifty]))/_xlfn.STDEV.P(Table2[1Y Return vs Nifty])</f>
        <v>-0.46710899663601663</v>
      </c>
      <c r="I609">
        <v>-5.5985618605449101</v>
      </c>
      <c r="J609">
        <f>(Table2[[#This Row],[1M Return vs Nifty]]-AVERAGE(Table2[1M Return vs Nifty]))/_xlfn.STDEV.P(Table2[1M Return vs Nifty])</f>
        <v>-0.23517508960906292</v>
      </c>
      <c r="K609">
        <v>-13.7952379284089</v>
      </c>
      <c r="L609">
        <f>(Table2[[#This Row],[6M Return vs Nifty]]-AVERAGE(Table2[6M Return vs Nifty]))/_xlfn.STDEV.P(Table2[6M Return vs Nifty])</f>
        <v>-0.81534214192518806</v>
      </c>
      <c r="M609">
        <v>-1.5833546296575001</v>
      </c>
      <c r="N609">
        <f>(Table2[[#This Row],[1W Return vs Nifty]]-AVERAGE(Table2[1W Return vs Nifty]))/_xlfn.STDEV.P(Table2[1W Return vs Nifty])</f>
        <v>0.26037472672652601</v>
      </c>
      <c r="O609">
        <v>2963.54</v>
      </c>
      <c r="P609">
        <v>2977.2941364338199</v>
      </c>
      <c r="Q609">
        <v>2859.6490313920399</v>
      </c>
      <c r="R609">
        <v>56.665375165410801</v>
      </c>
      <c r="S609" s="2">
        <f>(Table2[[#This Row],[Close Price]]-Table2[[#This Row],[20D EMA]])/Table2[[#This Row],[20D EMA]]</f>
        <v>7.8318497472617335E-3</v>
      </c>
      <c r="T609" s="2">
        <f>(Table2[[#This Row],[Close Price]]-Table2[[#This Row],[50D EMA]])/Table2[[#This Row],[50D EMA]]</f>
        <v>3.1759924054753632E-3</v>
      </c>
      <c r="U609" s="2">
        <f>(Table2[[#This Row],[Close Price]]-Table2[[#This Row],[200D EMA]])/Table2[[#This Row],[200D EMA]]</f>
        <v>4.4446352406431154E-2</v>
      </c>
      <c r="V609">
        <v>0.98567151476153803</v>
      </c>
      <c r="W609">
        <v>2977.9</v>
      </c>
      <c r="X609">
        <v>3003</v>
      </c>
      <c r="Y609">
        <v>2977.9</v>
      </c>
      <c r="Z609">
        <v>3003</v>
      </c>
      <c r="AA609">
        <v>2891.75</v>
      </c>
      <c r="AB609">
        <v>3053.6</v>
      </c>
      <c r="AC609" s="2">
        <f>(Table2[[#This Row],[Close Price]]/Table2[[#This Row],[Day Low]])-1</f>
        <v>2.9718929446924669E-3</v>
      </c>
      <c r="AD609" s="2">
        <f>(Table2[[#This Row],[Day High]]/Table2[[#This Row],[Close Price]])-1</f>
        <v>5.4406964091404664E-3</v>
      </c>
      <c r="AE609" s="2">
        <f>(Table2[[#This Row],[Close Price]]/Table2[[#This Row],[Current Week Low]])-1</f>
        <v>2.9718929446924669E-3</v>
      </c>
      <c r="AF609" s="2">
        <f>(Table2[[#This Row],[Current Week High]]/Table2[[#This Row],[Close Price]])-1</f>
        <v>5.4406964091404664E-3</v>
      </c>
      <c r="AG609" s="2">
        <f>(Table2[[#This Row],[Close Price]]/Table2[[#This Row],[Current Month Low]])-1</f>
        <v>3.2852079190801353E-2</v>
      </c>
      <c r="AH609" s="2">
        <f>(Table2[[#This Row],[Current Month High]]/Table2[[#This Row],[Close Price]])-1</f>
        <v>2.2382187996986769E-2</v>
      </c>
      <c r="AI609">
        <v>7.7291370218464701</v>
      </c>
      <c r="AJ609">
        <v>34.5201098950592</v>
      </c>
      <c r="AK609" t="str">
        <f>IF(AND(Table2[[#This Row],[20D EMA]]&gt;Table2[[#This Row],[50D EMA]],Table2[[#This Row],[50D EMA]]&gt;Table2[[#This Row],[200D EMA]]),"Uptrend","Downtrend/NoTrend")</f>
        <v>Downtrend/NoTrend</v>
      </c>
      <c r="AL609">
        <v>-7.0000000000000007E-2</v>
      </c>
      <c r="AM609" t="s">
        <v>10438</v>
      </c>
      <c r="AN609">
        <v>0.03</v>
      </c>
      <c r="AO609" t="s">
        <v>10439</v>
      </c>
      <c r="AP609">
        <v>-2.5118827932669998E-3</v>
      </c>
      <c r="AQ609">
        <f>(Table2[[#This Row],[Sharpe Ratio]]-AVERAGE(Table2[Sharpe Ratio]))/_xlfn.STDEV.P(Table2[Sharpe Ratio])</f>
        <v>-0.77536762513438351</v>
      </c>
      <c r="AR6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9">
        <f>_xlfn.RANK.AVG(Table2[[#This Row],[1Y Return vs Nifty Z-Score]],Table2[1Y Return vs Nifty Z-Score])</f>
        <v>464</v>
      </c>
      <c r="AT609">
        <f>_xlfn.RANK.AVG(Table2[[#This Row],[6M Return vs Nifty Z-Score]],Table2[6M Return vs Nifty Z-Score])</f>
        <v>605</v>
      </c>
      <c r="AU609">
        <f>_xlfn.RANK.AVG(Table2[[#This Row],[Sharpe Ratio Z-Score]],Table2[Sharpe Ratio Z-Score])</f>
        <v>588</v>
      </c>
      <c r="AV609">
        <f>(Table2[[#This Row],[Rank 1Y]]+Table2[[#This Row],[Rank 6M]]+Table2[[#This Row],[Rank Sharpe]])/3</f>
        <v>552.33333333333337</v>
      </c>
    </row>
    <row r="610" spans="1:48" x14ac:dyDescent="0.3">
      <c r="A610" t="s">
        <v>1456</v>
      </c>
      <c r="B610" t="s">
        <v>1457</v>
      </c>
      <c r="C610" t="s">
        <v>10404</v>
      </c>
      <c r="D610" t="s">
        <v>1458</v>
      </c>
      <c r="E610">
        <v>7434.3792494399904</v>
      </c>
      <c r="F610">
        <v>282.2</v>
      </c>
      <c r="G610">
        <v>-47.085165857556397</v>
      </c>
      <c r="H610">
        <f>(Table2[[#This Row],[1Y Return vs Nifty]]-AVERAGE(Table2[1Y Return vs Nifty]))/_xlfn.STDEV.P(Table2[1Y Return vs Nifty])</f>
        <v>-1.1676652134317422</v>
      </c>
      <c r="I610">
        <v>0.25666565282812698</v>
      </c>
      <c r="J610">
        <f>(Table2[[#This Row],[1M Return vs Nifty]]-AVERAGE(Table2[1M Return vs Nifty]))/_xlfn.STDEV.P(Table2[1M Return vs Nifty])</f>
        <v>0.33030513269665368</v>
      </c>
      <c r="K610">
        <v>-17.724041200579499</v>
      </c>
      <c r="L610">
        <f>(Table2[[#This Row],[6M Return vs Nifty]]-AVERAGE(Table2[6M Return vs Nifty]))/_xlfn.STDEV.P(Table2[6M Return vs Nifty])</f>
        <v>-0.93381433951970083</v>
      </c>
      <c r="M610">
        <v>-7.6141080772696297</v>
      </c>
      <c r="N610">
        <f>(Table2[[#This Row],[1W Return vs Nifty]]-AVERAGE(Table2[1W Return vs Nifty]))/_xlfn.STDEV.P(Table2[1W Return vs Nifty])</f>
        <v>-0.89350269472945087</v>
      </c>
      <c r="O610">
        <v>279.88</v>
      </c>
      <c r="P610">
        <v>281.83373254996297</v>
      </c>
      <c r="Q610">
        <v>284.16279508299499</v>
      </c>
      <c r="R610">
        <v>46.242284542521503</v>
      </c>
      <c r="S610" s="2">
        <f>(Table2[[#This Row],[Close Price]]-Table2[[#This Row],[20D EMA]])/Table2[[#This Row],[20D EMA]]</f>
        <v>8.2892668286408226E-3</v>
      </c>
      <c r="T610" s="2">
        <f>(Table2[[#This Row],[Close Price]]-Table2[[#This Row],[50D EMA]])/Table2[[#This Row],[50D EMA]]</f>
        <v>1.2995869824492469E-3</v>
      </c>
      <c r="U610" s="2">
        <f>(Table2[[#This Row],[Close Price]]-Table2[[#This Row],[200D EMA]])/Table2[[#This Row],[200D EMA]]</f>
        <v>-6.9072908802918073E-3</v>
      </c>
      <c r="V610">
        <v>0.79529416324327695</v>
      </c>
      <c r="W610">
        <v>277.7</v>
      </c>
      <c r="X610">
        <v>284.60000000000002</v>
      </c>
      <c r="Y610">
        <v>277.7</v>
      </c>
      <c r="Z610">
        <v>284.60000000000002</v>
      </c>
      <c r="AA610">
        <v>259.5</v>
      </c>
      <c r="AB610">
        <v>300</v>
      </c>
      <c r="AC610" s="2">
        <f>(Table2[[#This Row],[Close Price]]/Table2[[#This Row],[Day Low]])-1</f>
        <v>1.6204537270435804E-2</v>
      </c>
      <c r="AD610" s="2">
        <f>(Table2[[#This Row],[Day High]]/Table2[[#This Row],[Close Price]])-1</f>
        <v>8.5046066619420824E-3</v>
      </c>
      <c r="AE610" s="2">
        <f>(Table2[[#This Row],[Close Price]]/Table2[[#This Row],[Current Week Low]])-1</f>
        <v>1.6204537270435804E-2</v>
      </c>
      <c r="AF610" s="2">
        <f>(Table2[[#This Row],[Current Week High]]/Table2[[#This Row],[Close Price]])-1</f>
        <v>8.5046066619420824E-3</v>
      </c>
      <c r="AG610" s="2">
        <f>(Table2[[#This Row],[Close Price]]/Table2[[#This Row],[Current Month Low]])-1</f>
        <v>8.7475915221579825E-2</v>
      </c>
      <c r="AH610" s="2">
        <f>(Table2[[#This Row],[Current Month High]]/Table2[[#This Row],[Close Price]])-1</f>
        <v>6.3075832742735649E-2</v>
      </c>
      <c r="AI610">
        <v>29.323175053153701</v>
      </c>
      <c r="AJ610">
        <v>12.8574285142971</v>
      </c>
      <c r="AK610" t="str">
        <f>IF(AND(Table2[[#This Row],[20D EMA]]&gt;Table2[[#This Row],[50D EMA]],Table2[[#This Row],[50D EMA]]&gt;Table2[[#This Row],[200D EMA]]),"Uptrend","Downtrend/NoTrend")</f>
        <v>Downtrend/NoTrend</v>
      </c>
      <c r="AL610">
        <v>-0.23</v>
      </c>
      <c r="AM610" t="s">
        <v>10438</v>
      </c>
      <c r="AN610">
        <v>2.17</v>
      </c>
      <c r="AO610" t="s">
        <v>10439</v>
      </c>
      <c r="AP610">
        <v>7.7089317913982006E-2</v>
      </c>
      <c r="AQ610">
        <f>(Table2[[#This Row],[Sharpe Ratio]]-AVERAGE(Table2[Sharpe Ratio]))/_xlfn.STDEV.P(Table2[Sharpe Ratio])</f>
        <v>0.14607984538441196</v>
      </c>
      <c r="AR6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0">
        <f>_xlfn.RANK.AVG(Table2[[#This Row],[1Y Return vs Nifty Z-Score]],Table2[1Y Return vs Nifty Z-Score])</f>
        <v>703</v>
      </c>
      <c r="AT610">
        <f>_xlfn.RANK.AVG(Table2[[#This Row],[6M Return vs Nifty Z-Score]],Table2[6M Return vs Nifty Z-Score])</f>
        <v>643</v>
      </c>
      <c r="AU610">
        <f>_xlfn.RANK.AVG(Table2[[#This Row],[Sharpe Ratio Z-Score]],Table2[Sharpe Ratio Z-Score])</f>
        <v>312</v>
      </c>
      <c r="AV610">
        <f>(Table2[[#This Row],[Rank 1Y]]+Table2[[#This Row],[Rank 6M]]+Table2[[#This Row],[Rank Sharpe]])/3</f>
        <v>552.66666666666663</v>
      </c>
    </row>
    <row r="611" spans="1:48" x14ac:dyDescent="0.3">
      <c r="A611" t="s">
        <v>1070</v>
      </c>
      <c r="B611" t="s">
        <v>1071</v>
      </c>
      <c r="C611" t="s">
        <v>10394</v>
      </c>
      <c r="D611" t="s">
        <v>290</v>
      </c>
      <c r="E611">
        <v>12636.547846895</v>
      </c>
      <c r="F611">
        <v>941</v>
      </c>
      <c r="G611">
        <v>-40.247756918163802</v>
      </c>
      <c r="H611">
        <f>(Table2[[#This Row],[1Y Return vs Nifty]]-AVERAGE(Table2[1Y Return vs Nifty]))/_xlfn.STDEV.P(Table2[1Y Return vs Nifty])</f>
        <v>-1.0558981010822452</v>
      </c>
      <c r="I611">
        <v>-2.4025541919458999</v>
      </c>
      <c r="J611">
        <f>(Table2[[#This Row],[1M Return vs Nifty]]-AVERAGE(Table2[1M Return vs Nifty]))/_xlfn.STDEV.P(Table2[1M Return vs Nifty])</f>
        <v>7.3485696466697781E-2</v>
      </c>
      <c r="K611">
        <v>-3.3555682811885599</v>
      </c>
      <c r="L611">
        <f>(Table2[[#This Row],[6M Return vs Nifty]]-AVERAGE(Table2[6M Return vs Nifty]))/_xlfn.STDEV.P(Table2[6M Return vs Nifty])</f>
        <v>-0.50053620240976704</v>
      </c>
      <c r="M611">
        <v>-3.2360921083704399</v>
      </c>
      <c r="N611">
        <f>(Table2[[#This Row],[1W Return vs Nifty]]-AVERAGE(Table2[1W Return vs Nifty]))/_xlfn.STDEV.P(Table2[1W Return vs Nifty])</f>
        <v>-5.584719758975263E-2</v>
      </c>
      <c r="O611">
        <v>937.62</v>
      </c>
      <c r="P611">
        <v>937.86656359021504</v>
      </c>
      <c r="Q611">
        <v>944.42823517835404</v>
      </c>
      <c r="R611">
        <v>51.239589097679897</v>
      </c>
      <c r="S611" s="2">
        <f>(Table2[[#This Row],[Close Price]]-Table2[[#This Row],[20D EMA]])/Table2[[#This Row],[20D EMA]]</f>
        <v>3.6048719097288833E-3</v>
      </c>
      <c r="T611" s="2">
        <f>(Table2[[#This Row],[Close Price]]-Table2[[#This Row],[50D EMA]])/Table2[[#This Row],[50D EMA]]</f>
        <v>3.3410258254542753E-3</v>
      </c>
      <c r="U611" s="2">
        <f>(Table2[[#This Row],[Close Price]]-Table2[[#This Row],[200D EMA]])/Table2[[#This Row],[200D EMA]]</f>
        <v>-3.6299583712748971E-3</v>
      </c>
      <c r="V611">
        <v>0.36015533398712202</v>
      </c>
      <c r="W611">
        <v>937.5</v>
      </c>
      <c r="X611">
        <v>950.85</v>
      </c>
      <c r="Y611">
        <v>937.5</v>
      </c>
      <c r="Z611">
        <v>950.85</v>
      </c>
      <c r="AA611">
        <v>909</v>
      </c>
      <c r="AB611">
        <v>979.9</v>
      </c>
      <c r="AC611" s="2">
        <f>(Table2[[#This Row],[Close Price]]/Table2[[#This Row],[Day Low]])-1</f>
        <v>3.7333333333333663E-3</v>
      </c>
      <c r="AD611" s="2">
        <f>(Table2[[#This Row],[Day High]]/Table2[[#This Row],[Close Price]])-1</f>
        <v>1.0467587672688738E-2</v>
      </c>
      <c r="AE611" s="2">
        <f>(Table2[[#This Row],[Close Price]]/Table2[[#This Row],[Current Week Low]])-1</f>
        <v>3.7333333333333663E-3</v>
      </c>
      <c r="AF611" s="2">
        <f>(Table2[[#This Row],[Current Week High]]/Table2[[#This Row],[Close Price]])-1</f>
        <v>1.0467587672688738E-2</v>
      </c>
      <c r="AG611" s="2">
        <f>(Table2[[#This Row],[Close Price]]/Table2[[#This Row],[Current Month Low]])-1</f>
        <v>3.5203520352035111E-2</v>
      </c>
      <c r="AH611" s="2">
        <f>(Table2[[#This Row],[Current Month High]]/Table2[[#This Row],[Close Price]])-1</f>
        <v>4.1339001062699277E-2</v>
      </c>
      <c r="AI611">
        <v>32.624867162592899</v>
      </c>
      <c r="AJ611">
        <v>20.324787417684298</v>
      </c>
      <c r="AK611" t="str">
        <f>IF(AND(Table2[[#This Row],[20D EMA]]&gt;Table2[[#This Row],[50D EMA]],Table2[[#This Row],[50D EMA]]&gt;Table2[[#This Row],[200D EMA]]),"Uptrend","Downtrend/NoTrend")</f>
        <v>Downtrend/NoTrend</v>
      </c>
      <c r="AL611">
        <v>-0.12</v>
      </c>
      <c r="AM611" t="s">
        <v>10438</v>
      </c>
      <c r="AN611">
        <v>0.59</v>
      </c>
      <c r="AO611" t="s">
        <v>10439</v>
      </c>
      <c r="AP611">
        <v>1.4318267941392E-2</v>
      </c>
      <c r="AQ611">
        <f>(Table2[[#This Row],[Sharpe Ratio]]-AVERAGE(Table2[Sharpe Ratio]))/_xlfn.STDEV.P(Table2[Sharpe Ratio])</f>
        <v>-0.58054518922746745</v>
      </c>
      <c r="AR6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1">
        <f>_xlfn.RANK.AVG(Table2[[#This Row],[1Y Return vs Nifty Z-Score]],Table2[1Y Return vs Nifty Z-Score])</f>
        <v>682</v>
      </c>
      <c r="AT611">
        <f>_xlfn.RANK.AVG(Table2[[#This Row],[6M Return vs Nifty Z-Score]],Table2[6M Return vs Nifty Z-Score])</f>
        <v>487</v>
      </c>
      <c r="AU611">
        <f>_xlfn.RANK.AVG(Table2[[#This Row],[Sharpe Ratio Z-Score]],Table2[Sharpe Ratio Z-Score])</f>
        <v>491</v>
      </c>
      <c r="AV611">
        <f>(Table2[[#This Row],[Rank 1Y]]+Table2[[#This Row],[Rank 6M]]+Table2[[#This Row],[Rank Sharpe]])/3</f>
        <v>553.33333333333337</v>
      </c>
    </row>
    <row r="612" spans="1:48" x14ac:dyDescent="0.3">
      <c r="A612" t="s">
        <v>1952</v>
      </c>
      <c r="B612" t="s">
        <v>1953</v>
      </c>
      <c r="C612" t="s">
        <v>10397</v>
      </c>
      <c r="D612" t="s">
        <v>180</v>
      </c>
      <c r="E612">
        <v>3658.3772328599998</v>
      </c>
      <c r="F612">
        <v>253.65</v>
      </c>
      <c r="G612">
        <v>-18.580748134844299</v>
      </c>
      <c r="H612">
        <f>(Table2[[#This Row],[1Y Return vs Nifty]]-AVERAGE(Table2[1Y Return vs Nifty]))/_xlfn.STDEV.P(Table2[1Y Return vs Nifty])</f>
        <v>-0.70172022077281648</v>
      </c>
      <c r="I612">
        <v>-11.7868786608117</v>
      </c>
      <c r="J612">
        <f>(Table2[[#This Row],[1M Return vs Nifty]]-AVERAGE(Table2[1M Return vs Nifty]))/_xlfn.STDEV.P(Table2[1M Return vs Nifty])</f>
        <v>-0.83282407112526935</v>
      </c>
      <c r="K612">
        <v>0.97357920527889097</v>
      </c>
      <c r="L612">
        <f>(Table2[[#This Row],[6M Return vs Nifty]]-AVERAGE(Table2[6M Return vs Nifty]))/_xlfn.STDEV.P(Table2[6M Return vs Nifty])</f>
        <v>-0.36999171318437479</v>
      </c>
      <c r="M612">
        <v>-6.5370693511496096</v>
      </c>
      <c r="N612">
        <f>(Table2[[#This Row],[1W Return vs Nifty]]-AVERAGE(Table2[1W Return vs Nifty]))/_xlfn.STDEV.P(Table2[1W Return vs Nifty])</f>
        <v>-0.68743048851188893</v>
      </c>
      <c r="O612">
        <v>256.12</v>
      </c>
      <c r="P612">
        <v>265.36392421404099</v>
      </c>
      <c r="Q612">
        <v>246.71718135566499</v>
      </c>
      <c r="R612">
        <v>37.916754754387199</v>
      </c>
      <c r="S612" s="2">
        <f>(Table2[[#This Row],[Close Price]]-Table2[[#This Row],[20D EMA]])/Table2[[#This Row],[20D EMA]]</f>
        <v>-9.6439169139465823E-3</v>
      </c>
      <c r="T612" s="2">
        <f>(Table2[[#This Row],[Close Price]]-Table2[[#This Row],[50D EMA]])/Table2[[#This Row],[50D EMA]]</f>
        <v>-4.4142866249568286E-2</v>
      </c>
      <c r="U612" s="2">
        <f>(Table2[[#This Row],[Close Price]]-Table2[[#This Row],[200D EMA]])/Table2[[#This Row],[200D EMA]]</f>
        <v>2.8100266897669902E-2</v>
      </c>
      <c r="V612">
        <v>0.44639897244153898</v>
      </c>
      <c r="W612">
        <v>254.6</v>
      </c>
      <c r="X612">
        <v>252.1</v>
      </c>
      <c r="Y612">
        <v>258.10000000000002</v>
      </c>
      <c r="Z612">
        <v>252.1</v>
      </c>
      <c r="AA612">
        <v>258.10000000000002</v>
      </c>
      <c r="AB612">
        <v>247</v>
      </c>
      <c r="AC612" s="2">
        <f>(Table2[[#This Row],[Close Price]]/Table2[[#This Row],[Day Low]])-1</f>
        <v>-3.7313432835820448E-3</v>
      </c>
      <c r="AD612" s="2">
        <f>(Table2[[#This Row],[Day High]]/Table2[[#This Row],[Close Price]])-1</f>
        <v>-6.1107825744135535E-3</v>
      </c>
      <c r="AE612" s="2">
        <f>(Table2[[#This Row],[Close Price]]/Table2[[#This Row],[Current Week Low]])-1</f>
        <v>-1.7241379310344862E-2</v>
      </c>
      <c r="AF612" s="2">
        <f>(Table2[[#This Row],[Current Week High]]/Table2[[#This Row],[Close Price]])-1</f>
        <v>-6.1107825744135535E-3</v>
      </c>
      <c r="AG612" s="2">
        <f>(Table2[[#This Row],[Close Price]]/Table2[[#This Row],[Current Month Low]])-1</f>
        <v>-1.7241379310344862E-2</v>
      </c>
      <c r="AH612" s="2">
        <f>(Table2[[#This Row],[Current Month High]]/Table2[[#This Row],[Close Price]])-1</f>
        <v>-2.621722846441954E-2</v>
      </c>
      <c r="AI612">
        <v>13.916814508180501</v>
      </c>
      <c r="AJ612">
        <v>26.9837296620776</v>
      </c>
      <c r="AK612" t="str">
        <f>IF(AND(Table2[[#This Row],[20D EMA]]&gt;Table2[[#This Row],[50D EMA]],Table2[[#This Row],[50D EMA]]&gt;Table2[[#This Row],[200D EMA]]),"Uptrend","Downtrend/NoTrend")</f>
        <v>Downtrend/NoTrend</v>
      </c>
      <c r="AL612">
        <v>-0.17</v>
      </c>
      <c r="AM612" t="s">
        <v>10438</v>
      </c>
      <c r="AN612">
        <v>-7.78</v>
      </c>
      <c r="AO612" t="s">
        <v>10438</v>
      </c>
      <c r="AP612">
        <v>-3.9699635822382E-2</v>
      </c>
      <c r="AQ612">
        <f>(Table2[[#This Row],[Sharpe Ratio]]-AVERAGE(Table2[Sharpe Ratio]))/_xlfn.STDEV.P(Table2[Sharpe Ratio])</f>
        <v>-1.2058455659003595</v>
      </c>
      <c r="AR6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2">
        <f>_xlfn.RANK.AVG(Table2[[#This Row],[1Y Return vs Nifty Z-Score]],Table2[1Y Return vs Nifty Z-Score])</f>
        <v>566</v>
      </c>
      <c r="AT612">
        <f>_xlfn.RANK.AVG(Table2[[#This Row],[6M Return vs Nifty Z-Score]],Table2[6M Return vs Nifty Z-Score])</f>
        <v>438</v>
      </c>
      <c r="AU612">
        <f>_xlfn.RANK.AVG(Table2[[#This Row],[Sharpe Ratio Z-Score]],Table2[Sharpe Ratio Z-Score])</f>
        <v>658</v>
      </c>
      <c r="AV612">
        <f>(Table2[[#This Row],[Rank 1Y]]+Table2[[#This Row],[Rank 6M]]+Table2[[#This Row],[Rank Sharpe]])/3</f>
        <v>554</v>
      </c>
    </row>
    <row r="613" spans="1:48" x14ac:dyDescent="0.3">
      <c r="A613" t="s">
        <v>1382</v>
      </c>
      <c r="B613" t="s">
        <v>1383</v>
      </c>
      <c r="C613" t="s">
        <v>10408</v>
      </c>
      <c r="D613" t="s">
        <v>443</v>
      </c>
      <c r="E613">
        <v>8171.10278432</v>
      </c>
      <c r="F613">
        <v>519.70000000000005</v>
      </c>
      <c r="G613">
        <v>-23.481502670746401</v>
      </c>
      <c r="H613">
        <f>(Table2[[#This Row],[1Y Return vs Nifty]]-AVERAGE(Table2[1Y Return vs Nifty]))/_xlfn.STDEV.P(Table2[1Y Return vs Nifty])</f>
        <v>-0.78182997984481606</v>
      </c>
      <c r="I613">
        <v>-1.0733472309351999</v>
      </c>
      <c r="J613">
        <f>(Table2[[#This Row],[1M Return vs Nifty]]-AVERAGE(Table2[1M Return vs Nifty]))/_xlfn.STDEV.P(Table2[1M Return vs Nifty])</f>
        <v>0.2018564977867027</v>
      </c>
      <c r="K613">
        <v>1.26443804908809</v>
      </c>
      <c r="L613">
        <f>(Table2[[#This Row],[6M Return vs Nifty]]-AVERAGE(Table2[6M Return vs Nifty]))/_xlfn.STDEV.P(Table2[6M Return vs Nifty])</f>
        <v>-0.3612209287931174</v>
      </c>
      <c r="M613">
        <v>2.6612336903635598</v>
      </c>
      <c r="N613">
        <f>(Table2[[#This Row],[1W Return vs Nifty]]-AVERAGE(Table2[1W Return vs Nifty]))/_xlfn.STDEV.P(Table2[1W Return vs Nifty])</f>
        <v>1.0725012161268364</v>
      </c>
      <c r="O613">
        <v>509.1</v>
      </c>
      <c r="P613">
        <v>511.76299858317799</v>
      </c>
      <c r="Q613">
        <v>497.30432244839898</v>
      </c>
      <c r="R613">
        <v>59.347321834249399</v>
      </c>
      <c r="S613" s="2">
        <f>(Table2[[#This Row],[Close Price]]-Table2[[#This Row],[20D EMA]])/Table2[[#This Row],[20D EMA]]</f>
        <v>2.0821056766843492E-2</v>
      </c>
      <c r="T613" s="2">
        <f>(Table2[[#This Row],[Close Price]]-Table2[[#This Row],[50D EMA]])/Table2[[#This Row],[50D EMA]]</f>
        <v>1.5509134968326628E-2</v>
      </c>
      <c r="U613" s="2">
        <f>(Table2[[#This Row],[Close Price]]-Table2[[#This Row],[200D EMA]])/Table2[[#This Row],[200D EMA]]</f>
        <v>4.5034150198694237E-2</v>
      </c>
      <c r="V613">
        <v>0.70740604360473702</v>
      </c>
      <c r="W613">
        <v>517.04999999999995</v>
      </c>
      <c r="X613">
        <v>525</v>
      </c>
      <c r="Y613">
        <v>517.04999999999995</v>
      </c>
      <c r="Z613">
        <v>525</v>
      </c>
      <c r="AA613">
        <v>487.45</v>
      </c>
      <c r="AB613">
        <v>535</v>
      </c>
      <c r="AC613" s="2">
        <f>(Table2[[#This Row],[Close Price]]/Table2[[#This Row],[Day Low]])-1</f>
        <v>5.12522966831086E-3</v>
      </c>
      <c r="AD613" s="2">
        <f>(Table2[[#This Row],[Day High]]/Table2[[#This Row],[Close Price]])-1</f>
        <v>1.0198191264190859E-2</v>
      </c>
      <c r="AE613" s="2">
        <f>(Table2[[#This Row],[Close Price]]/Table2[[#This Row],[Current Week Low]])-1</f>
        <v>5.12522966831086E-3</v>
      </c>
      <c r="AF613" s="2">
        <f>(Table2[[#This Row],[Current Week High]]/Table2[[#This Row],[Close Price]])-1</f>
        <v>1.0198191264190859E-2</v>
      </c>
      <c r="AG613" s="2">
        <f>(Table2[[#This Row],[Close Price]]/Table2[[#This Row],[Current Month Low]])-1</f>
        <v>6.6160631859678132E-2</v>
      </c>
      <c r="AH613" s="2">
        <f>(Table2[[#This Row],[Current Month High]]/Table2[[#This Row],[Close Price]])-1</f>
        <v>2.9440061573984933E-2</v>
      </c>
      <c r="AI613">
        <v>21.974215893784798</v>
      </c>
      <c r="AJ613">
        <v>29.0218470705064</v>
      </c>
      <c r="AK613" t="str">
        <f>IF(AND(Table2[[#This Row],[20D EMA]]&gt;Table2[[#This Row],[50D EMA]],Table2[[#This Row],[50D EMA]]&gt;Table2[[#This Row],[200D EMA]]),"Uptrend","Downtrend/NoTrend")</f>
        <v>Downtrend/NoTrend</v>
      </c>
      <c r="AL613">
        <v>-0.09</v>
      </c>
      <c r="AM613" t="s">
        <v>10438</v>
      </c>
      <c r="AN613">
        <v>3.38</v>
      </c>
      <c r="AO613" t="s">
        <v>10439</v>
      </c>
      <c r="AP613">
        <v>-2.4646217380111999E-2</v>
      </c>
      <c r="AQ613">
        <f>(Table2[[#This Row],[Sharpe Ratio]]-AVERAGE(Table2[Sharpe Ratio]))/_xlfn.STDEV.P(Table2[Sharpe Ratio])</f>
        <v>-1.0315902252390532</v>
      </c>
      <c r="AR6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3">
        <f>_xlfn.RANK.AVG(Table2[[#This Row],[1Y Return vs Nifty Z-Score]],Table2[1Y Return vs Nifty Z-Score])</f>
        <v>599</v>
      </c>
      <c r="AT613">
        <f>_xlfn.RANK.AVG(Table2[[#This Row],[6M Return vs Nifty Z-Score]],Table2[6M Return vs Nifty Z-Score])</f>
        <v>434</v>
      </c>
      <c r="AU613">
        <f>_xlfn.RANK.AVG(Table2[[#This Row],[Sharpe Ratio Z-Score]],Table2[Sharpe Ratio Z-Score])</f>
        <v>635</v>
      </c>
      <c r="AV613">
        <f>(Table2[[#This Row],[Rank 1Y]]+Table2[[#This Row],[Rank 6M]]+Table2[[#This Row],[Rank Sharpe]])/3</f>
        <v>556</v>
      </c>
    </row>
    <row r="614" spans="1:48" x14ac:dyDescent="0.3">
      <c r="A614" t="s">
        <v>1084</v>
      </c>
      <c r="B614" t="s">
        <v>1085</v>
      </c>
      <c r="C614" t="s">
        <v>10406</v>
      </c>
      <c r="D614" t="s">
        <v>80</v>
      </c>
      <c r="E614">
        <v>12388.020545739901</v>
      </c>
      <c r="F614">
        <v>599.04999999999995</v>
      </c>
      <c r="G614">
        <v>-49.7978516312265</v>
      </c>
      <c r="H614">
        <f>(Table2[[#This Row],[1Y Return vs Nifty]]-AVERAGE(Table2[1Y Return vs Nifty]))/_xlfn.STDEV.P(Table2[1Y Return vs Nifty])</f>
        <v>-1.2120078962114567</v>
      </c>
      <c r="I614">
        <v>-9.5970377325097296</v>
      </c>
      <c r="J614">
        <f>(Table2[[#This Row],[1M Return vs Nifty]]-AVERAGE(Table2[1M Return vs Nifty]))/_xlfn.STDEV.P(Table2[1M Return vs Nifty])</f>
        <v>-0.62133583567718209</v>
      </c>
      <c r="K614">
        <v>-10.204776185330299</v>
      </c>
      <c r="L614">
        <f>(Table2[[#This Row],[6M Return vs Nifty]]-AVERAGE(Table2[6M Return vs Nifty]))/_xlfn.STDEV.P(Table2[6M Return vs Nifty])</f>
        <v>-0.70707255864148821</v>
      </c>
      <c r="M614">
        <v>1.86233226998784</v>
      </c>
      <c r="N614">
        <f>(Table2[[#This Row],[1W Return vs Nifty]]-AVERAGE(Table2[1W Return vs Nifty]))/_xlfn.STDEV.P(Table2[1W Return vs Nifty])</f>
        <v>0.91964563697765855</v>
      </c>
      <c r="O614">
        <v>596.66</v>
      </c>
      <c r="P614">
        <v>605.88932172602404</v>
      </c>
      <c r="Q614">
        <v>637.38556723859494</v>
      </c>
      <c r="R614">
        <v>57.8604615522652</v>
      </c>
      <c r="S614" s="2">
        <f>(Table2[[#This Row],[Close Price]]-Table2[[#This Row],[20D EMA]])/Table2[[#This Row],[20D EMA]]</f>
        <v>4.0056313478362658E-3</v>
      </c>
      <c r="T614" s="2">
        <f>(Table2[[#This Row],[Close Price]]-Table2[[#This Row],[50D EMA]])/Table2[[#This Row],[50D EMA]]</f>
        <v>-1.1288071073014787E-2</v>
      </c>
      <c r="U614" s="2">
        <f>(Table2[[#This Row],[Close Price]]-Table2[[#This Row],[200D EMA]])/Table2[[#This Row],[200D EMA]]</f>
        <v>-6.0145019292921473E-2</v>
      </c>
      <c r="V614">
        <v>0.543646748252401</v>
      </c>
      <c r="W614">
        <v>589.29999999999995</v>
      </c>
      <c r="X614">
        <v>612</v>
      </c>
      <c r="Y614">
        <v>589.29999999999995</v>
      </c>
      <c r="Z614">
        <v>612</v>
      </c>
      <c r="AA614">
        <v>572.04999999999995</v>
      </c>
      <c r="AB614">
        <v>619.5</v>
      </c>
      <c r="AC614" s="2">
        <f>(Table2[[#This Row],[Close Price]]/Table2[[#This Row],[Day Low]])-1</f>
        <v>1.6545053453249636E-2</v>
      </c>
      <c r="AD614" s="2">
        <f>(Table2[[#This Row],[Day High]]/Table2[[#This Row],[Close Price]])-1</f>
        <v>2.1617561138469243E-2</v>
      </c>
      <c r="AE614" s="2">
        <f>(Table2[[#This Row],[Close Price]]/Table2[[#This Row],[Current Week Low]])-1</f>
        <v>1.6545053453249636E-2</v>
      </c>
      <c r="AF614" s="2">
        <f>(Table2[[#This Row],[Current Week High]]/Table2[[#This Row],[Close Price]])-1</f>
        <v>2.1617561138469243E-2</v>
      </c>
      <c r="AG614" s="2">
        <f>(Table2[[#This Row],[Close Price]]/Table2[[#This Row],[Current Month Low]])-1</f>
        <v>4.719867144480383E-2</v>
      </c>
      <c r="AH614" s="2">
        <f>(Table2[[#This Row],[Current Month High]]/Table2[[#This Row],[Close Price]])-1</f>
        <v>3.413738419163681E-2</v>
      </c>
      <c r="AI614">
        <v>37.551122610800398</v>
      </c>
      <c r="AJ614">
        <v>18.800198314328199</v>
      </c>
      <c r="AK614" t="str">
        <f>IF(AND(Table2[[#This Row],[20D EMA]]&gt;Table2[[#This Row],[50D EMA]],Table2[[#This Row],[50D EMA]]&gt;Table2[[#This Row],[200D EMA]]),"Uptrend","Downtrend/NoTrend")</f>
        <v>Downtrend/NoTrend</v>
      </c>
      <c r="AL614">
        <v>-0.1</v>
      </c>
      <c r="AM614" t="s">
        <v>10438</v>
      </c>
      <c r="AN614">
        <v>-0.44</v>
      </c>
      <c r="AO614" t="s">
        <v>10438</v>
      </c>
      <c r="AP614">
        <v>4.6111663904023999E-2</v>
      </c>
      <c r="AQ614">
        <f>(Table2[[#This Row],[Sharpe Ratio]]-AVERAGE(Table2[Sharpe Ratio]))/_xlfn.STDEV.P(Table2[Sharpe Ratio])</f>
        <v>-0.21251123963024909</v>
      </c>
      <c r="AR6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4">
        <f>_xlfn.RANK.AVG(Table2[[#This Row],[1Y Return vs Nifty Z-Score]],Table2[1Y Return vs Nifty Z-Score])</f>
        <v>710</v>
      </c>
      <c r="AT614">
        <f>_xlfn.RANK.AVG(Table2[[#This Row],[6M Return vs Nifty Z-Score]],Table2[6M Return vs Nifty Z-Score])</f>
        <v>567</v>
      </c>
      <c r="AU614">
        <f>_xlfn.RANK.AVG(Table2[[#This Row],[Sharpe Ratio Z-Score]],Table2[Sharpe Ratio Z-Score])</f>
        <v>392</v>
      </c>
      <c r="AV614">
        <f>(Table2[[#This Row],[Rank 1Y]]+Table2[[#This Row],[Rank 6M]]+Table2[[#This Row],[Rank Sharpe]])/3</f>
        <v>556.33333333333337</v>
      </c>
    </row>
    <row r="615" spans="1:48" x14ac:dyDescent="0.3">
      <c r="A615" t="s">
        <v>2110</v>
      </c>
      <c r="B615" t="s">
        <v>2111</v>
      </c>
      <c r="C615" t="s">
        <v>10395</v>
      </c>
      <c r="D615" t="s">
        <v>436</v>
      </c>
      <c r="E615">
        <v>2990.5232112049998</v>
      </c>
      <c r="F615">
        <v>1024.75</v>
      </c>
      <c r="G615">
        <v>-12.574713299404999</v>
      </c>
      <c r="H615">
        <f>(Table2[[#This Row],[1Y Return vs Nifty]]-AVERAGE(Table2[1Y Return vs Nifty]))/_xlfn.STDEV.P(Table2[1Y Return vs Nifty])</f>
        <v>-0.6035430931243464</v>
      </c>
      <c r="I615">
        <v>-4.4804004628743597</v>
      </c>
      <c r="J615">
        <f>(Table2[[#This Row],[1M Return vs Nifty]]-AVERAGE(Table2[1M Return vs Nifty]))/_xlfn.STDEV.P(Table2[1M Return vs Nifty])</f>
        <v>-0.12718643258689302</v>
      </c>
      <c r="K615">
        <v>-25.569167055673201</v>
      </c>
      <c r="L615">
        <f>(Table2[[#This Row],[6M Return vs Nifty]]-AVERAGE(Table2[6M Return vs Nifty]))/_xlfn.STDEV.P(Table2[6M Return vs Nifty])</f>
        <v>-1.1703823822725739</v>
      </c>
      <c r="M615">
        <v>-3.3634512661358</v>
      </c>
      <c r="N615">
        <f>(Table2[[#This Row],[1W Return vs Nifty]]-AVERAGE(Table2[1W Return vs Nifty]))/_xlfn.STDEV.P(Table2[1W Return vs Nifty])</f>
        <v>-8.0215107476582129E-2</v>
      </c>
      <c r="O615">
        <v>1009.14</v>
      </c>
      <c r="P615">
        <v>1005.99580386479</v>
      </c>
      <c r="Q615">
        <v>1005.87502028928</v>
      </c>
      <c r="R615">
        <v>51.902146926882402</v>
      </c>
      <c r="S615" s="2">
        <f>(Table2[[#This Row],[Close Price]]-Table2[[#This Row],[20D EMA]])/Table2[[#This Row],[20D EMA]]</f>
        <v>1.5468616842063554E-2</v>
      </c>
      <c r="T615" s="2">
        <f>(Table2[[#This Row],[Close Price]]-Table2[[#This Row],[50D EMA]])/Table2[[#This Row],[50D EMA]]</f>
        <v>1.8642419842270684E-2</v>
      </c>
      <c r="U615" s="2">
        <f>(Table2[[#This Row],[Close Price]]-Table2[[#This Row],[200D EMA]])/Table2[[#This Row],[200D EMA]]</f>
        <v>1.8764736503041664E-2</v>
      </c>
      <c r="V615">
        <v>0.77861689718618499</v>
      </c>
      <c r="W615">
        <v>1050</v>
      </c>
      <c r="X615">
        <v>993.15</v>
      </c>
      <c r="Y615">
        <v>1034.4000000000001</v>
      </c>
      <c r="Z615">
        <v>993.15</v>
      </c>
      <c r="AA615">
        <v>1034.4000000000001</v>
      </c>
      <c r="AB615">
        <v>960</v>
      </c>
      <c r="AC615" s="2">
        <f>(Table2[[#This Row],[Close Price]]/Table2[[#This Row],[Day Low]])-1</f>
        <v>-2.4047619047619095E-2</v>
      </c>
      <c r="AD615" s="2">
        <f>(Table2[[#This Row],[Day High]]/Table2[[#This Row],[Close Price]])-1</f>
        <v>-3.0836789460844116E-2</v>
      </c>
      <c r="AE615" s="2">
        <f>(Table2[[#This Row],[Close Price]]/Table2[[#This Row],[Current Week Low]])-1</f>
        <v>-9.3290796597061965E-3</v>
      </c>
      <c r="AF615" s="2">
        <f>(Table2[[#This Row],[Current Week High]]/Table2[[#This Row],[Close Price]])-1</f>
        <v>-3.0836789460844116E-2</v>
      </c>
      <c r="AG615" s="2">
        <f>(Table2[[#This Row],[Close Price]]/Table2[[#This Row],[Current Month Low]])-1</f>
        <v>-9.3290796597061965E-3</v>
      </c>
      <c r="AH615" s="2">
        <f>(Table2[[#This Row],[Current Month High]]/Table2[[#This Row],[Close Price]])-1</f>
        <v>-6.3186142961698E-2</v>
      </c>
      <c r="AI615">
        <v>23.3422786045377</v>
      </c>
      <c r="AJ615">
        <v>23.285611164581301</v>
      </c>
      <c r="AK615" t="str">
        <f>IF(AND(Table2[[#This Row],[20D EMA]]&gt;Table2[[#This Row],[50D EMA]],Table2[[#This Row],[50D EMA]]&gt;Table2[[#This Row],[200D EMA]]),"Uptrend","Downtrend/NoTrend")</f>
        <v>Uptrend</v>
      </c>
      <c r="AL615">
        <v>-0.1</v>
      </c>
      <c r="AM615" t="s">
        <v>10438</v>
      </c>
      <c r="AN615">
        <v>5.03</v>
      </c>
      <c r="AO615" t="s">
        <v>10439</v>
      </c>
      <c r="AP615">
        <v>2.8070700781822999E-2</v>
      </c>
      <c r="AQ615">
        <f>(Table2[[#This Row],[Sharpe Ratio]]-AVERAGE(Table2[Sharpe Ratio]))/_xlfn.STDEV.P(Table2[Sharpe Ratio])</f>
        <v>-0.42134979592053268</v>
      </c>
      <c r="AR6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-2.4026768113809283</v>
      </c>
      <c r="AS615">
        <f>_xlfn.RANK.AVG(Table2[[#This Row],[1Y Return vs Nifty Z-Score]],Table2[1Y Return vs Nifty Z-Score])</f>
        <v>528</v>
      </c>
      <c r="AT615">
        <f>_xlfn.RANK.AVG(Table2[[#This Row],[6M Return vs Nifty Z-Score]],Table2[6M Return vs Nifty Z-Score])</f>
        <v>696</v>
      </c>
      <c r="AU615">
        <f>_xlfn.RANK.AVG(Table2[[#This Row],[Sharpe Ratio Z-Score]],Table2[Sharpe Ratio Z-Score])</f>
        <v>450</v>
      </c>
      <c r="AV615">
        <f>(Table2[[#This Row],[Rank 1Y]]+Table2[[#This Row],[Rank 6M]]+Table2[[#This Row],[Rank Sharpe]])/3</f>
        <v>558</v>
      </c>
    </row>
    <row r="616" spans="1:48" x14ac:dyDescent="0.3">
      <c r="A616" t="s">
        <v>2090</v>
      </c>
      <c r="B616" t="s">
        <v>2091</v>
      </c>
      <c r="C616" t="s">
        <v>10393</v>
      </c>
      <c r="D616" t="s">
        <v>462</v>
      </c>
      <c r="E616">
        <v>3053.29518517</v>
      </c>
      <c r="F616">
        <v>92.23</v>
      </c>
      <c r="G616">
        <v>-24.285785637358501</v>
      </c>
      <c r="H616">
        <f>(Table2[[#This Row],[1Y Return vs Nifty]]-AVERAGE(Table2[1Y Return vs Nifty]))/_xlfn.STDEV.P(Table2[1Y Return vs Nifty])</f>
        <v>-0.79497712161839373</v>
      </c>
      <c r="I616">
        <v>3.36844930238385</v>
      </c>
      <c r="J616">
        <f>(Table2[[#This Row],[1M Return vs Nifty]]-AVERAGE(Table2[1M Return vs Nifty]))/_xlfn.STDEV.P(Table2[1M Return vs Nifty])</f>
        <v>0.63083181691158985</v>
      </c>
      <c r="K616">
        <v>-9.9569633013611991</v>
      </c>
      <c r="L616">
        <f>(Table2[[#This Row],[6M Return vs Nifty]]-AVERAGE(Table2[6M Return vs Nifty]))/_xlfn.STDEV.P(Table2[6M Return vs Nifty])</f>
        <v>-0.69959981569097829</v>
      </c>
      <c r="M616">
        <v>-3.3278954197644302</v>
      </c>
      <c r="N616">
        <f>(Table2[[#This Row],[1W Return vs Nifty]]-AVERAGE(Table2[1W Return vs Nifty]))/_xlfn.STDEV.P(Table2[1W Return vs Nifty])</f>
        <v>-7.3412128597562326E-2</v>
      </c>
      <c r="O616">
        <v>92.01</v>
      </c>
      <c r="P616">
        <v>87.566059292447207</v>
      </c>
      <c r="Q616">
        <v>86.480907543843799</v>
      </c>
      <c r="R616">
        <v>58.111614948194799</v>
      </c>
      <c r="S616" s="2">
        <f>(Table2[[#This Row],[Close Price]]-Table2[[#This Row],[20D EMA]])/Table2[[#This Row],[20D EMA]]</f>
        <v>2.391044451690021E-3</v>
      </c>
      <c r="T616" s="2">
        <f>(Table2[[#This Row],[Close Price]]-Table2[[#This Row],[50D EMA]])/Table2[[#This Row],[50D EMA]]</f>
        <v>5.3261968680998688E-2</v>
      </c>
      <c r="U616" s="2">
        <f>(Table2[[#This Row],[Close Price]]-Table2[[#This Row],[200D EMA]])/Table2[[#This Row],[200D EMA]]</f>
        <v>6.6478169799982154E-2</v>
      </c>
      <c r="V616">
        <v>1.62805360209479</v>
      </c>
      <c r="W616">
        <v>92.22</v>
      </c>
      <c r="X616">
        <v>91.81</v>
      </c>
      <c r="Y616">
        <v>94.7</v>
      </c>
      <c r="Z616">
        <v>91.81</v>
      </c>
      <c r="AA616">
        <v>94.7</v>
      </c>
      <c r="AB616">
        <v>84.81</v>
      </c>
      <c r="AC616" s="2">
        <f>(Table2[[#This Row],[Close Price]]/Table2[[#This Row],[Day Low]])-1</f>
        <v>1.0843634786383838E-4</v>
      </c>
      <c r="AD616" s="2">
        <f>(Table2[[#This Row],[Day High]]/Table2[[#This Row],[Close Price]])-1</f>
        <v>-4.553832809281122E-3</v>
      </c>
      <c r="AE616" s="2">
        <f>(Table2[[#This Row],[Close Price]]/Table2[[#This Row],[Current Week Low]])-1</f>
        <v>-2.6082365364308302E-2</v>
      </c>
      <c r="AF616" s="2">
        <f>(Table2[[#This Row],[Current Week High]]/Table2[[#This Row],[Close Price]])-1</f>
        <v>-4.553832809281122E-3</v>
      </c>
      <c r="AG616" s="2">
        <f>(Table2[[#This Row],[Close Price]]/Table2[[#This Row],[Current Month Low]])-1</f>
        <v>-2.6082365364308302E-2</v>
      </c>
      <c r="AH616" s="2">
        <f>(Table2[[#This Row],[Current Month High]]/Table2[[#This Row],[Close Price]])-1</f>
        <v>-8.0451046297300266E-2</v>
      </c>
      <c r="AI616">
        <v>30.1095088366041</v>
      </c>
      <c r="AJ616">
        <v>47.4500399680255</v>
      </c>
      <c r="AK616" t="str">
        <f>IF(AND(Table2[[#This Row],[20D EMA]]&gt;Table2[[#This Row],[50D EMA]],Table2[[#This Row],[50D EMA]]&gt;Table2[[#This Row],[200D EMA]]),"Uptrend","Downtrend/NoTrend")</f>
        <v>Uptrend</v>
      </c>
      <c r="AL616">
        <v>0.08</v>
      </c>
      <c r="AM616" t="s">
        <v>10439</v>
      </c>
      <c r="AN616">
        <v>4.04</v>
      </c>
      <c r="AO616" t="s">
        <v>10439</v>
      </c>
      <c r="AP616">
        <v>5.176898818276E-3</v>
      </c>
      <c r="AQ616">
        <f>(Table2[[#This Row],[Sharpe Ratio]]-AVERAGE(Table2[Sharpe Ratio]))/_xlfn.STDEV.P(Table2[Sharpe Ratio])</f>
        <v>-0.68636383744801843</v>
      </c>
      <c r="AR6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-1.6235210864433631</v>
      </c>
      <c r="AS616">
        <f>_xlfn.RANK.AVG(Table2[[#This Row],[1Y Return vs Nifty Z-Score]],Table2[1Y Return vs Nifty Z-Score])</f>
        <v>604</v>
      </c>
      <c r="AT616">
        <f>_xlfn.RANK.AVG(Table2[[#This Row],[6M Return vs Nifty Z-Score]],Table2[6M Return vs Nifty Z-Score])</f>
        <v>563</v>
      </c>
      <c r="AU616">
        <f>_xlfn.RANK.AVG(Table2[[#This Row],[Sharpe Ratio Z-Score]],Table2[Sharpe Ratio Z-Score])</f>
        <v>513</v>
      </c>
      <c r="AV616">
        <f>(Table2[[#This Row],[Rank 1Y]]+Table2[[#This Row],[Rank 6M]]+Table2[[#This Row],[Rank Sharpe]])/3</f>
        <v>560</v>
      </c>
    </row>
    <row r="617" spans="1:48" x14ac:dyDescent="0.3">
      <c r="A617" t="s">
        <v>419</v>
      </c>
      <c r="B617" t="s">
        <v>420</v>
      </c>
      <c r="C617" t="s">
        <v>10396</v>
      </c>
      <c r="D617" t="s">
        <v>27</v>
      </c>
      <c r="E617">
        <v>56088</v>
      </c>
      <c r="F617">
        <v>2007.75</v>
      </c>
      <c r="G617">
        <v>-23.704323319925599</v>
      </c>
      <c r="H617">
        <f>(Table2[[#This Row],[1Y Return vs Nifty]]-AVERAGE(Table2[1Y Return vs Nifty]))/_xlfn.STDEV.P(Table2[1Y Return vs Nifty])</f>
        <v>-0.78547229826563181</v>
      </c>
      <c r="I617">
        <v>-2.53177163535246</v>
      </c>
      <c r="J617">
        <f>(Table2[[#This Row],[1M Return vs Nifty]]-AVERAGE(Table2[1M Return vs Nifty]))/_xlfn.STDEV.P(Table2[1M Return vs Nifty])</f>
        <v>6.1006265316254853E-2</v>
      </c>
      <c r="K617">
        <v>-14.300113474810599</v>
      </c>
      <c r="L617">
        <f>(Table2[[#This Row],[6M Return vs Nifty]]-AVERAGE(Table2[6M Return vs Nifty]))/_xlfn.STDEV.P(Table2[6M Return vs Nifty])</f>
        <v>-0.83056655285907877</v>
      </c>
      <c r="M617">
        <v>-7.20463299130801</v>
      </c>
      <c r="N617">
        <f>(Table2[[#This Row],[1W Return vs Nifty]]-AVERAGE(Table2[1W Return vs Nifty]))/_xlfn.STDEV.P(Table2[1W Return vs Nifty])</f>
        <v>-0.8151569191237612</v>
      </c>
      <c r="O617">
        <v>1977.03</v>
      </c>
      <c r="P617">
        <v>1932.7907034446901</v>
      </c>
      <c r="Q617">
        <v>1833.61903645288</v>
      </c>
      <c r="R617">
        <v>44.3275010853759</v>
      </c>
      <c r="S617" s="2">
        <f>(Table2[[#This Row],[Close Price]]-Table2[[#This Row],[20D EMA]])/Table2[[#This Row],[20D EMA]]</f>
        <v>1.5538459203957465E-2</v>
      </c>
      <c r="T617" s="2">
        <f>(Table2[[#This Row],[Close Price]]-Table2[[#This Row],[50D EMA]])/Table2[[#This Row],[50D EMA]]</f>
        <v>3.8782935173329813E-2</v>
      </c>
      <c r="U617" s="2">
        <f>(Table2[[#This Row],[Close Price]]-Table2[[#This Row],[200D EMA]])/Table2[[#This Row],[200D EMA]]</f>
        <v>9.4965726296109387E-2</v>
      </c>
      <c r="V617">
        <v>1.2612177345278499</v>
      </c>
      <c r="W617">
        <v>1978.05</v>
      </c>
      <c r="X617">
        <v>2025</v>
      </c>
      <c r="Y617">
        <v>1978.05</v>
      </c>
      <c r="Z617">
        <v>2025</v>
      </c>
      <c r="AA617">
        <v>1909.4</v>
      </c>
      <c r="AB617">
        <v>2079</v>
      </c>
      <c r="AC617" s="2">
        <f>(Table2[[#This Row],[Close Price]]/Table2[[#This Row],[Day Low]])-1</f>
        <v>1.501478729051331E-2</v>
      </c>
      <c r="AD617" s="2">
        <f>(Table2[[#This Row],[Day High]]/Table2[[#This Row],[Close Price]])-1</f>
        <v>8.5917071348524665E-3</v>
      </c>
      <c r="AE617" s="2">
        <f>(Table2[[#This Row],[Close Price]]/Table2[[#This Row],[Current Week Low]])-1</f>
        <v>1.501478729051331E-2</v>
      </c>
      <c r="AF617" s="2">
        <f>(Table2[[#This Row],[Current Week High]]/Table2[[#This Row],[Close Price]])-1</f>
        <v>8.5917071348524665E-3</v>
      </c>
      <c r="AG617" s="2">
        <f>(Table2[[#This Row],[Close Price]]/Table2[[#This Row],[Current Month Low]])-1</f>
        <v>5.1508327223211525E-2</v>
      </c>
      <c r="AH617" s="2">
        <f>(Table2[[#This Row],[Current Month High]]/Table2[[#This Row],[Close Price]])-1</f>
        <v>3.5487485991781753E-2</v>
      </c>
      <c r="AI617">
        <v>3.83015813721827</v>
      </c>
      <c r="AJ617">
        <v>30.0861733834391</v>
      </c>
      <c r="AK617" t="str">
        <f>IF(AND(Table2[[#This Row],[20D EMA]]&gt;Table2[[#This Row],[50D EMA]],Table2[[#This Row],[50D EMA]]&gt;Table2[[#This Row],[200D EMA]]),"Uptrend","Downtrend/NoTrend")</f>
        <v>Uptrend</v>
      </c>
      <c r="AL617">
        <v>-0.01</v>
      </c>
      <c r="AM617" t="s">
        <v>10438</v>
      </c>
      <c r="AN617">
        <v>1.55</v>
      </c>
      <c r="AO617" t="s">
        <v>10439</v>
      </c>
      <c r="AP617">
        <v>1.7936106209037E-2</v>
      </c>
      <c r="AQ617">
        <f>(Table2[[#This Row],[Sharpe Ratio]]-AVERAGE(Table2[Sharpe Ratio]))/_xlfn.STDEV.P(Table2[Sharpe Ratio])</f>
        <v>-0.53866582194596357</v>
      </c>
      <c r="AR6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-2.9088553268781805</v>
      </c>
      <c r="AS617">
        <f>_xlfn.RANK.AVG(Table2[[#This Row],[1Y Return vs Nifty Z-Score]],Table2[1Y Return vs Nifty Z-Score])</f>
        <v>601</v>
      </c>
      <c r="AT617">
        <f>_xlfn.RANK.AVG(Table2[[#This Row],[6M Return vs Nifty Z-Score]],Table2[6M Return vs Nifty Z-Score])</f>
        <v>612</v>
      </c>
      <c r="AU617">
        <f>_xlfn.RANK.AVG(Table2[[#This Row],[Sharpe Ratio Z-Score]],Table2[Sharpe Ratio Z-Score])</f>
        <v>478</v>
      </c>
      <c r="AV617">
        <f>(Table2[[#This Row],[Rank 1Y]]+Table2[[#This Row],[Rank 6M]]+Table2[[#This Row],[Rank Sharpe]])/3</f>
        <v>563.66666666666663</v>
      </c>
    </row>
    <row r="618" spans="1:48" x14ac:dyDescent="0.3">
      <c r="A618" t="s">
        <v>1367</v>
      </c>
      <c r="B618" t="s">
        <v>1368</v>
      </c>
      <c r="C618" t="s">
        <v>10395</v>
      </c>
      <c r="D618" t="s">
        <v>24</v>
      </c>
      <c r="E618">
        <v>8291.8478497409997</v>
      </c>
      <c r="F618">
        <v>42.04</v>
      </c>
      <c r="G618">
        <v>-46.655200272513497</v>
      </c>
      <c r="H618">
        <f>(Table2[[#This Row],[1Y Return vs Nifty]]-AVERAGE(Table2[1Y Return vs Nifty]))/_xlfn.STDEV.P(Table2[1Y Return vs Nifty])</f>
        <v>-1.1606368182785667</v>
      </c>
      <c r="I618">
        <v>-5.9889666393449597</v>
      </c>
      <c r="J618">
        <f>(Table2[[#This Row],[1M Return vs Nifty]]-AVERAGE(Table2[1M Return vs Nifty]))/_xlfn.STDEV.P(Table2[1M Return vs Nifty])</f>
        <v>-0.27287920624686179</v>
      </c>
      <c r="K618">
        <v>-25.2965256062805</v>
      </c>
      <c r="L618">
        <f>(Table2[[#This Row],[6M Return vs Nifty]]-AVERAGE(Table2[6M Return vs Nifty]))/_xlfn.STDEV.P(Table2[6M Return vs Nifty])</f>
        <v>-1.1621609393986831</v>
      </c>
      <c r="M618">
        <v>-2.6519803761277601</v>
      </c>
      <c r="N618">
        <f>(Table2[[#This Row],[1W Return vs Nifty]]-AVERAGE(Table2[1W Return vs Nifty]))/_xlfn.STDEV.P(Table2[1W Return vs Nifty])</f>
        <v>5.5912194548759404E-2</v>
      </c>
      <c r="O618">
        <v>42.87</v>
      </c>
      <c r="P618">
        <v>43.821310552068901</v>
      </c>
      <c r="Q618">
        <v>47.1943986100014</v>
      </c>
      <c r="R618">
        <v>50.749591659180702</v>
      </c>
      <c r="S618" s="2">
        <f>(Table2[[#This Row],[Close Price]]-Table2[[#This Row],[20D EMA]])/Table2[[#This Row],[20D EMA]]</f>
        <v>-1.9360858409143884E-2</v>
      </c>
      <c r="T618" s="2">
        <f>(Table2[[#This Row],[Close Price]]-Table2[[#This Row],[50D EMA]])/Table2[[#This Row],[50D EMA]]</f>
        <v>-4.0649413028219041E-2</v>
      </c>
      <c r="U618" s="2">
        <f>(Table2[[#This Row],[Close Price]]-Table2[[#This Row],[200D EMA]])/Table2[[#This Row],[200D EMA]]</f>
        <v>-0.10921632146635904</v>
      </c>
      <c r="V618">
        <v>0.68466803539780696</v>
      </c>
      <c r="W618">
        <v>41.8</v>
      </c>
      <c r="X618">
        <v>43.26</v>
      </c>
      <c r="Y618">
        <v>41.8</v>
      </c>
      <c r="Z618">
        <v>43.26</v>
      </c>
      <c r="AA618">
        <v>41.5</v>
      </c>
      <c r="AB618">
        <v>44.9</v>
      </c>
      <c r="AC618" s="2">
        <f>(Table2[[#This Row],[Close Price]]/Table2[[#This Row],[Day Low]])-1</f>
        <v>5.741626794258492E-3</v>
      </c>
      <c r="AD618" s="2">
        <f>(Table2[[#This Row],[Day High]]/Table2[[#This Row],[Close Price]])-1</f>
        <v>2.9019980970504289E-2</v>
      </c>
      <c r="AE618" s="2">
        <f>(Table2[[#This Row],[Close Price]]/Table2[[#This Row],[Current Week Low]])-1</f>
        <v>5.741626794258492E-3</v>
      </c>
      <c r="AF618" s="2">
        <f>(Table2[[#This Row],[Current Week High]]/Table2[[#This Row],[Close Price]])-1</f>
        <v>2.9019980970504289E-2</v>
      </c>
      <c r="AG618" s="2">
        <f>(Table2[[#This Row],[Close Price]]/Table2[[#This Row],[Current Month Low]])-1</f>
        <v>1.3012048192771131E-2</v>
      </c>
      <c r="AH618" s="2">
        <f>(Table2[[#This Row],[Current Month High]]/Table2[[#This Row],[Close Price]])-1</f>
        <v>6.8030447193149435E-2</v>
      </c>
      <c r="AI618">
        <v>49.857278782112203</v>
      </c>
      <c r="AJ618">
        <v>5.0999999999999899</v>
      </c>
      <c r="AK618" t="str">
        <f>IF(AND(Table2[[#This Row],[20D EMA]]&gt;Table2[[#This Row],[50D EMA]],Table2[[#This Row],[50D EMA]]&gt;Table2[[#This Row],[200D EMA]]),"Uptrend","Downtrend/NoTrend")</f>
        <v>Downtrend/NoTrend</v>
      </c>
      <c r="AL618">
        <v>-0.08</v>
      </c>
      <c r="AM618" t="s">
        <v>10438</v>
      </c>
      <c r="AN618">
        <v>-4.37</v>
      </c>
      <c r="AO618" t="s">
        <v>10438</v>
      </c>
      <c r="AP618">
        <v>8.1716582147586994E-2</v>
      </c>
      <c r="AQ618">
        <f>(Table2[[#This Row],[Sharpe Ratio]]-AVERAGE(Table2[Sharpe Ratio]))/_xlfn.STDEV.P(Table2[Sharpe Ratio])</f>
        <v>0.19964412438515725</v>
      </c>
      <c r="AR6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8">
        <f>_xlfn.RANK.AVG(Table2[[#This Row],[1Y Return vs Nifty Z-Score]],Table2[1Y Return vs Nifty Z-Score])</f>
        <v>701</v>
      </c>
      <c r="AT618">
        <f>_xlfn.RANK.AVG(Table2[[#This Row],[6M Return vs Nifty Z-Score]],Table2[6M Return vs Nifty Z-Score])</f>
        <v>695</v>
      </c>
      <c r="AU618">
        <f>_xlfn.RANK.AVG(Table2[[#This Row],[Sharpe Ratio Z-Score]],Table2[Sharpe Ratio Z-Score])</f>
        <v>295</v>
      </c>
      <c r="AV618">
        <f>(Table2[[#This Row],[Rank 1Y]]+Table2[[#This Row],[Rank 6M]]+Table2[[#This Row],[Rank Sharpe]])/3</f>
        <v>563.66666666666663</v>
      </c>
    </row>
    <row r="619" spans="1:48" x14ac:dyDescent="0.3">
      <c r="A619" t="s">
        <v>1683</v>
      </c>
      <c r="B619" t="s">
        <v>1684</v>
      </c>
      <c r="C619" t="s">
        <v>10405</v>
      </c>
      <c r="D619" t="s">
        <v>429</v>
      </c>
      <c r="E619">
        <v>5123.9044371</v>
      </c>
      <c r="F619">
        <v>591.20000000000005</v>
      </c>
      <c r="G619">
        <v>-47.313040152057098</v>
      </c>
      <c r="H619">
        <f>(Table2[[#This Row],[1Y Return vs Nifty]]-AVERAGE(Table2[1Y Return vs Nifty]))/_xlfn.STDEV.P(Table2[1Y Return vs Nifty])</f>
        <v>-1.1713901408275995</v>
      </c>
      <c r="I619">
        <v>5.6277314104219798</v>
      </c>
      <c r="J619">
        <f>(Table2[[#This Row],[1M Return vs Nifty]]-AVERAGE(Table2[1M Return vs Nifty]))/_xlfn.STDEV.P(Table2[1M Return vs Nifty])</f>
        <v>0.84902647216397831</v>
      </c>
      <c r="K619">
        <v>-10.596622472990701</v>
      </c>
      <c r="L619">
        <f>(Table2[[#This Row],[6M Return vs Nifty]]-AVERAGE(Table2[6M Return vs Nifty]))/_xlfn.STDEV.P(Table2[6M Return vs Nifty])</f>
        <v>-0.71888859716579234</v>
      </c>
      <c r="M619">
        <v>-6.16270404200852</v>
      </c>
      <c r="N619">
        <f>(Table2[[#This Row],[1W Return vs Nifty]]-AVERAGE(Table2[1W Return vs Nifty]))/_xlfn.STDEV.P(Table2[1W Return vs Nifty])</f>
        <v>-0.61580234430955405</v>
      </c>
      <c r="O619">
        <v>592.58000000000004</v>
      </c>
      <c r="P619">
        <v>570.59573291321794</v>
      </c>
      <c r="Q619">
        <v>593.04927152007804</v>
      </c>
      <c r="R619">
        <v>48.124680983677997</v>
      </c>
      <c r="S619" s="2">
        <f>(Table2[[#This Row],[Close Price]]-Table2[[#This Row],[20D EMA]])/Table2[[#This Row],[20D EMA]]</f>
        <v>-2.3287994869890909E-3</v>
      </c>
      <c r="T619" s="2">
        <f>(Table2[[#This Row],[Close Price]]-Table2[[#This Row],[50D EMA]])/Table2[[#This Row],[50D EMA]]</f>
        <v>3.6110096690673658E-2</v>
      </c>
      <c r="U619" s="2">
        <f>(Table2[[#This Row],[Close Price]]-Table2[[#This Row],[200D EMA]])/Table2[[#This Row],[200D EMA]]</f>
        <v>-3.118242629888102E-3</v>
      </c>
      <c r="V619">
        <v>0.84329543657661199</v>
      </c>
      <c r="W619">
        <v>596.04999999999995</v>
      </c>
      <c r="X619">
        <v>584.04999999999995</v>
      </c>
      <c r="Y619">
        <v>610.45000000000005</v>
      </c>
      <c r="Z619">
        <v>584.04999999999995</v>
      </c>
      <c r="AA619">
        <v>610.45000000000005</v>
      </c>
      <c r="AB619">
        <v>527.04999999999995</v>
      </c>
      <c r="AC619" s="2">
        <f>(Table2[[#This Row],[Close Price]]/Table2[[#This Row],[Day Low]])-1</f>
        <v>-8.136901266672103E-3</v>
      </c>
      <c r="AD619" s="2">
        <f>(Table2[[#This Row],[Day High]]/Table2[[#This Row],[Close Price]])-1</f>
        <v>-1.2094046008119252E-2</v>
      </c>
      <c r="AE619" s="2">
        <f>(Table2[[#This Row],[Close Price]]/Table2[[#This Row],[Current Week Low]])-1</f>
        <v>-3.1534114178065398E-2</v>
      </c>
      <c r="AF619" s="2">
        <f>(Table2[[#This Row],[Current Week High]]/Table2[[#This Row],[Close Price]])-1</f>
        <v>-1.2094046008119252E-2</v>
      </c>
      <c r="AG619" s="2">
        <f>(Table2[[#This Row],[Close Price]]/Table2[[#This Row],[Current Month Low]])-1</f>
        <v>-3.1534114178065398E-2</v>
      </c>
      <c r="AH619" s="2">
        <f>(Table2[[#This Row],[Current Month High]]/Table2[[#This Row],[Close Price]])-1</f>
        <v>-0.10850811907983782</v>
      </c>
      <c r="AI619">
        <v>35.148849797022997</v>
      </c>
      <c r="AJ619">
        <v>15.6381418092909</v>
      </c>
      <c r="AK619" t="str">
        <f>IF(AND(Table2[[#This Row],[20D EMA]]&gt;Table2[[#This Row],[50D EMA]],Table2[[#This Row],[50D EMA]]&gt;Table2[[#This Row],[200D EMA]]),"Uptrend","Downtrend/NoTrend")</f>
        <v>Downtrend/NoTrend</v>
      </c>
      <c r="AL619">
        <v>-0.05</v>
      </c>
      <c r="AM619" t="s">
        <v>10438</v>
      </c>
      <c r="AN619">
        <v>4.3099999999999996</v>
      </c>
      <c r="AO619" t="s">
        <v>10439</v>
      </c>
      <c r="AP619">
        <v>3.6696442193053E-2</v>
      </c>
      <c r="AQ619">
        <f>(Table2[[#This Row],[Sharpe Ratio]]-AVERAGE(Table2[Sharpe Ratio]))/_xlfn.STDEV.P(Table2[Sharpe Ratio])</f>
        <v>-0.32149995026357769</v>
      </c>
      <c r="AR6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9">
        <f>_xlfn.RANK.AVG(Table2[[#This Row],[1Y Return vs Nifty Z-Score]],Table2[1Y Return vs Nifty Z-Score])</f>
        <v>705</v>
      </c>
      <c r="AT619">
        <f>_xlfn.RANK.AVG(Table2[[#This Row],[6M Return vs Nifty Z-Score]],Table2[6M Return vs Nifty Z-Score])</f>
        <v>570</v>
      </c>
      <c r="AU619">
        <f>_xlfn.RANK.AVG(Table2[[#This Row],[Sharpe Ratio Z-Score]],Table2[Sharpe Ratio Z-Score])</f>
        <v>419</v>
      </c>
      <c r="AV619">
        <f>(Table2[[#This Row],[Rank 1Y]]+Table2[[#This Row],[Rank 6M]]+Table2[[#This Row],[Rank Sharpe]])/3</f>
        <v>564.66666666666663</v>
      </c>
    </row>
    <row r="620" spans="1:48" x14ac:dyDescent="0.3">
      <c r="A620" t="s">
        <v>107</v>
      </c>
      <c r="B620" t="s">
        <v>108</v>
      </c>
      <c r="C620" t="s">
        <v>10394</v>
      </c>
      <c r="D620" t="s">
        <v>21</v>
      </c>
      <c r="E620">
        <v>281695.27074290998</v>
      </c>
      <c r="F620">
        <v>534.9</v>
      </c>
      <c r="G620">
        <v>-1.65669152550124</v>
      </c>
      <c r="H620">
        <f>(Table2[[#This Row],[1Y Return vs Nifty]]-AVERAGE(Table2[1Y Return vs Nifty]))/_xlfn.STDEV.P(Table2[1Y Return vs Nifty])</f>
        <v>-0.4250725969093635</v>
      </c>
      <c r="I620">
        <v>-0.71255322059888504</v>
      </c>
      <c r="J620">
        <f>(Table2[[#This Row],[1M Return vs Nifty]]-AVERAGE(Table2[1M Return vs Nifty]))/_xlfn.STDEV.P(Table2[1M Return vs Nifty])</f>
        <v>0.2367008956697183</v>
      </c>
      <c r="K620">
        <v>-5.9161948827213697</v>
      </c>
      <c r="L620">
        <f>(Table2[[#This Row],[6M Return vs Nifty]]-AVERAGE(Table2[6M Return vs Nifty]))/_xlfn.STDEV.P(Table2[6M Return vs Nifty])</f>
        <v>-0.57775133375813759</v>
      </c>
      <c r="M620">
        <v>-4.6747322690933002</v>
      </c>
      <c r="N620">
        <f>(Table2[[#This Row],[1W Return vs Nifty]]-AVERAGE(Table2[1W Return vs Nifty]))/_xlfn.STDEV.P(Table2[1W Return vs Nifty])</f>
        <v>-0.33110540760913038</v>
      </c>
      <c r="O620">
        <v>531.72</v>
      </c>
      <c r="P620">
        <v>521.71593082092204</v>
      </c>
      <c r="Q620">
        <v>487.94800080303401</v>
      </c>
      <c r="R620">
        <v>54.686793761772101</v>
      </c>
      <c r="S620" s="2">
        <f>(Table2[[#This Row],[Close Price]]-Table2[[#This Row],[20D EMA]])/Table2[[#This Row],[20D EMA]]</f>
        <v>5.9805912886480659E-3</v>
      </c>
      <c r="T620" s="2">
        <f>(Table2[[#This Row],[Close Price]]-Table2[[#This Row],[50D EMA]])/Table2[[#This Row],[50D EMA]]</f>
        <v>2.5270589606747784E-2</v>
      </c>
      <c r="U620" s="2">
        <f>(Table2[[#This Row],[Close Price]]-Table2[[#This Row],[200D EMA]])/Table2[[#This Row],[200D EMA]]</f>
        <v>9.6223366259714838E-2</v>
      </c>
      <c r="V620">
        <v>0.87342096510456702</v>
      </c>
      <c r="W620">
        <v>532</v>
      </c>
      <c r="X620">
        <v>540.4</v>
      </c>
      <c r="Y620">
        <v>532</v>
      </c>
      <c r="Z620">
        <v>540.4</v>
      </c>
      <c r="AA620">
        <v>513.25</v>
      </c>
      <c r="AB620">
        <v>556.85</v>
      </c>
      <c r="AC620" s="2">
        <f>(Table2[[#This Row],[Close Price]]/Table2[[#This Row],[Day Low]])-1</f>
        <v>5.4511278195488178E-3</v>
      </c>
      <c r="AD620" s="2">
        <f>(Table2[[#This Row],[Day High]]/Table2[[#This Row],[Close Price]])-1</f>
        <v>1.0282295756216087E-2</v>
      </c>
      <c r="AE620" s="2">
        <f>(Table2[[#This Row],[Close Price]]/Table2[[#This Row],[Current Week Low]])-1</f>
        <v>5.4511278195488178E-3</v>
      </c>
      <c r="AF620" s="2">
        <f>(Table2[[#This Row],[Current Week High]]/Table2[[#This Row],[Close Price]])-1</f>
        <v>1.0282295756216087E-2</v>
      </c>
      <c r="AG620" s="2">
        <f>(Table2[[#This Row],[Close Price]]/Table2[[#This Row],[Current Month Low]])-1</f>
        <v>4.2182172430589304E-2</v>
      </c>
      <c r="AH620" s="2">
        <f>(Table2[[#This Row],[Current Month High]]/Table2[[#This Row],[Close Price]])-1</f>
        <v>4.1035707608898964E-2</v>
      </c>
      <c r="AI620">
        <v>8.4127874369041002</v>
      </c>
      <c r="AJ620">
        <v>42.620983868817397</v>
      </c>
      <c r="AK620" t="str">
        <f>IF(AND(Table2[[#This Row],[20D EMA]]&gt;Table2[[#This Row],[50D EMA]],Table2[[#This Row],[50D EMA]]&gt;Table2[[#This Row],[200D EMA]]),"Uptrend","Downtrend/NoTrend")</f>
        <v>Uptrend</v>
      </c>
      <c r="AL620">
        <v>-0.09</v>
      </c>
      <c r="AM620" t="s">
        <v>10438</v>
      </c>
      <c r="AN620">
        <v>1.91</v>
      </c>
      <c r="AO620" t="s">
        <v>10439</v>
      </c>
      <c r="AP620">
        <v>-0.10828070709191601</v>
      </c>
      <c r="AQ620">
        <f>(Table2[[#This Row],[Sharpe Ratio]]-AVERAGE(Table2[Sharpe Ratio]))/_xlfn.STDEV.P(Table2[Sharpe Ratio])</f>
        <v>-1.9997262371127285</v>
      </c>
      <c r="AR6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-3.0969546797196417</v>
      </c>
      <c r="AS620">
        <f>_xlfn.RANK.AVG(Table2[[#This Row],[1Y Return vs Nifty Z-Score]],Table2[1Y Return vs Nifty Z-Score])</f>
        <v>449</v>
      </c>
      <c r="AT620">
        <f>_xlfn.RANK.AVG(Table2[[#This Row],[6M Return vs Nifty Z-Score]],Table2[6M Return vs Nifty Z-Score])</f>
        <v>519</v>
      </c>
      <c r="AU620">
        <f>_xlfn.RANK.AVG(Table2[[#This Row],[Sharpe Ratio Z-Score]],Table2[Sharpe Ratio Z-Score])</f>
        <v>731</v>
      </c>
      <c r="AV620">
        <f>(Table2[[#This Row],[Rank 1Y]]+Table2[[#This Row],[Rank 6M]]+Table2[[#This Row],[Rank Sharpe]])/3</f>
        <v>566.33333333333337</v>
      </c>
    </row>
    <row r="621" spans="1:48" x14ac:dyDescent="0.3">
      <c r="A621" t="s">
        <v>1672</v>
      </c>
      <c r="B621" t="s">
        <v>1673</v>
      </c>
      <c r="C621" t="s">
        <v>10405</v>
      </c>
      <c r="D621" t="s">
        <v>1067</v>
      </c>
      <c r="E621">
        <v>5248.5321492499997</v>
      </c>
      <c r="F621">
        <v>3136.45</v>
      </c>
      <c r="G621">
        <v>-7.4445089994447899</v>
      </c>
      <c r="H621">
        <f>(Table2[[#This Row],[1Y Return vs Nifty]]-AVERAGE(Table2[1Y Return vs Nifty]))/_xlfn.STDEV.P(Table2[1Y Return vs Nifty])</f>
        <v>-0.51968265337997988</v>
      </c>
      <c r="I621">
        <v>-5.7894958570926898</v>
      </c>
      <c r="J621">
        <f>(Table2[[#This Row],[1M Return vs Nifty]]-AVERAGE(Table2[1M Return vs Nifty]))/_xlfn.STDEV.P(Table2[1M Return vs Nifty])</f>
        <v>-0.25361491941361974</v>
      </c>
      <c r="K621">
        <v>-7.0201015266069202</v>
      </c>
      <c r="L621">
        <f>(Table2[[#This Row],[6M Return vs Nifty]]-AVERAGE(Table2[6M Return vs Nifty]))/_xlfn.STDEV.P(Table2[6M Return vs Nifty])</f>
        <v>-0.61103939553681996</v>
      </c>
      <c r="M621">
        <v>-1.4832474547869301</v>
      </c>
      <c r="N621">
        <f>(Table2[[#This Row],[1W Return vs Nifty]]-AVERAGE(Table2[1W Return vs Nifty]))/_xlfn.STDEV.P(Table2[1W Return vs Nifty])</f>
        <v>0.27952845433491175</v>
      </c>
      <c r="O621">
        <v>3129.86</v>
      </c>
      <c r="P621">
        <v>3122.1434603655898</v>
      </c>
      <c r="Q621">
        <v>3001.4324983265001</v>
      </c>
      <c r="R621">
        <v>49.360879131315201</v>
      </c>
      <c r="S621" s="2">
        <f>(Table2[[#This Row],[Close Price]]-Table2[[#This Row],[20D EMA]])/Table2[[#This Row],[20D EMA]]</f>
        <v>2.1055254867628874E-3</v>
      </c>
      <c r="T621" s="2">
        <f>(Table2[[#This Row],[Close Price]]-Table2[[#This Row],[50D EMA]])/Table2[[#This Row],[50D EMA]]</f>
        <v>4.5822813128307584E-3</v>
      </c>
      <c r="U621" s="2">
        <f>(Table2[[#This Row],[Close Price]]-Table2[[#This Row],[200D EMA]])/Table2[[#This Row],[200D EMA]]</f>
        <v>4.4984353887279172E-2</v>
      </c>
      <c r="V621">
        <v>0.62541474240527495</v>
      </c>
      <c r="W621">
        <v>3150</v>
      </c>
      <c r="X621">
        <v>3107</v>
      </c>
      <c r="Y621">
        <v>3149.9</v>
      </c>
      <c r="Z621">
        <v>3107</v>
      </c>
      <c r="AA621">
        <v>3149.9</v>
      </c>
      <c r="AB621">
        <v>3025</v>
      </c>
      <c r="AC621" s="2">
        <f>(Table2[[#This Row],[Close Price]]/Table2[[#This Row],[Day Low]])-1</f>
        <v>-4.3015873015873618E-3</v>
      </c>
      <c r="AD621" s="2">
        <f>(Table2[[#This Row],[Day High]]/Table2[[#This Row],[Close Price]])-1</f>
        <v>-9.389596518356691E-3</v>
      </c>
      <c r="AE621" s="2">
        <f>(Table2[[#This Row],[Close Price]]/Table2[[#This Row],[Current Week Low]])-1</f>
        <v>-4.2699768246612368E-3</v>
      </c>
      <c r="AF621" s="2">
        <f>(Table2[[#This Row],[Current Week High]]/Table2[[#This Row],[Close Price]])-1</f>
        <v>-9.389596518356691E-3</v>
      </c>
      <c r="AG621" s="2">
        <f>(Table2[[#This Row],[Close Price]]/Table2[[#This Row],[Current Month Low]])-1</f>
        <v>-4.2699768246612368E-3</v>
      </c>
      <c r="AH621" s="2">
        <f>(Table2[[#This Row],[Current Month High]]/Table2[[#This Row],[Close Price]])-1</f>
        <v>-3.5533804141624992E-2</v>
      </c>
      <c r="AI621">
        <v>17.967766104991298</v>
      </c>
      <c r="AJ621">
        <v>36.367391304347798</v>
      </c>
      <c r="AK621" t="str">
        <f>IF(AND(Table2[[#This Row],[20D EMA]]&gt;Table2[[#This Row],[50D EMA]],Table2[[#This Row],[50D EMA]]&gt;Table2[[#This Row],[200D EMA]]),"Uptrend","Downtrend/NoTrend")</f>
        <v>Uptrend</v>
      </c>
      <c r="AL621">
        <v>0</v>
      </c>
      <c r="AM621">
        <v>0</v>
      </c>
      <c r="AN621">
        <v>-0.64</v>
      </c>
      <c r="AO621" t="s">
        <v>10438</v>
      </c>
      <c r="AP621">
        <v>-6.4742827712450005E-2</v>
      </c>
      <c r="AQ621">
        <f>(Table2[[#This Row],[Sharpe Ratio]]-AVERAGE(Table2[Sharpe Ratio]))/_xlfn.STDEV.P(Table2[Sharpe Ratio])</f>
        <v>-1.4957405124060914</v>
      </c>
      <c r="AR6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-2.6005490264015991</v>
      </c>
      <c r="AS621">
        <f>_xlfn.RANK.AVG(Table2[[#This Row],[1Y Return vs Nifty Z-Score]],Table2[1Y Return vs Nifty Z-Score])</f>
        <v>482</v>
      </c>
      <c r="AT621">
        <f>_xlfn.RANK.AVG(Table2[[#This Row],[6M Return vs Nifty Z-Score]],Table2[6M Return vs Nifty Z-Score])</f>
        <v>529</v>
      </c>
      <c r="AU621">
        <f>_xlfn.RANK.AVG(Table2[[#This Row],[Sharpe Ratio Z-Score]],Table2[Sharpe Ratio Z-Score])</f>
        <v>688</v>
      </c>
      <c r="AV621">
        <f>(Table2[[#This Row],[Rank 1Y]]+Table2[[#This Row],[Rank 6M]]+Table2[[#This Row],[Rank Sharpe]])/3</f>
        <v>566.33333333333337</v>
      </c>
    </row>
    <row r="622" spans="1:48" x14ac:dyDescent="0.3">
      <c r="A622" t="s">
        <v>741</v>
      </c>
      <c r="B622" t="s">
        <v>742</v>
      </c>
      <c r="C622" t="s">
        <v>10395</v>
      </c>
      <c r="D622" t="s">
        <v>407</v>
      </c>
      <c r="E622">
        <v>23481.446745509998</v>
      </c>
      <c r="F622">
        <v>1073.2</v>
      </c>
      <c r="G622">
        <v>-30.977975295176499</v>
      </c>
      <c r="H622">
        <f>(Table2[[#This Row],[1Y Return vs Nifty]]-AVERAGE(Table2[1Y Return vs Nifty]))/_xlfn.STDEV.P(Table2[1Y Return vs Nifty])</f>
        <v>-0.90437041957373465</v>
      </c>
      <c r="I622">
        <v>-4.19830908331617</v>
      </c>
      <c r="J622">
        <f>(Table2[[#This Row],[1M Return vs Nifty]]-AVERAGE(Table2[1M Return vs Nifty]))/_xlfn.STDEV.P(Table2[1M Return vs Nifty])</f>
        <v>-9.9942897530609962E-2</v>
      </c>
      <c r="K622">
        <v>7.6566200271229299</v>
      </c>
      <c r="L622">
        <f>(Table2[[#This Row],[6M Return vs Nifty]]-AVERAGE(Table2[6M Return vs Nifty]))/_xlfn.STDEV.P(Table2[6M Return vs Nifty])</f>
        <v>-0.16846608873123928</v>
      </c>
      <c r="M622">
        <v>-9.0077242038050294</v>
      </c>
      <c r="N622">
        <f>(Table2[[#This Row],[1W Return vs Nifty]]-AVERAGE(Table2[1W Return vs Nifty]))/_xlfn.STDEV.P(Table2[1W Return vs Nifty])</f>
        <v>-1.1601463565131775</v>
      </c>
      <c r="O622">
        <v>1060.68</v>
      </c>
      <c r="P622">
        <v>1019.01039080074</v>
      </c>
      <c r="Q622">
        <v>950.08746202016505</v>
      </c>
      <c r="R622">
        <v>41.539577684642502</v>
      </c>
      <c r="S622" s="2">
        <f>(Table2[[#This Row],[Close Price]]-Table2[[#This Row],[20D EMA]])/Table2[[#This Row],[20D EMA]]</f>
        <v>1.1803748538673286E-2</v>
      </c>
      <c r="T622" s="2">
        <f>(Table2[[#This Row],[Close Price]]-Table2[[#This Row],[50D EMA]])/Table2[[#This Row],[50D EMA]]</f>
        <v>5.3178662051402432E-2</v>
      </c>
      <c r="U622" s="2">
        <f>(Table2[[#This Row],[Close Price]]-Table2[[#This Row],[200D EMA]])/Table2[[#This Row],[200D EMA]]</f>
        <v>0.12958021540254996</v>
      </c>
      <c r="V622">
        <v>0.70327432388294797</v>
      </c>
      <c r="W622">
        <v>1049</v>
      </c>
      <c r="X622">
        <v>1081.2</v>
      </c>
      <c r="Y622">
        <v>1049</v>
      </c>
      <c r="Z622">
        <v>1081.2</v>
      </c>
      <c r="AA622">
        <v>1031</v>
      </c>
      <c r="AB622">
        <v>1143.8</v>
      </c>
      <c r="AC622" s="2">
        <f>(Table2[[#This Row],[Close Price]]/Table2[[#This Row],[Day Low]])-1</f>
        <v>2.306959008579601E-2</v>
      </c>
      <c r="AD622" s="2">
        <f>(Table2[[#This Row],[Day High]]/Table2[[#This Row],[Close Price]])-1</f>
        <v>7.4543421543049604E-3</v>
      </c>
      <c r="AE622" s="2">
        <f>(Table2[[#This Row],[Close Price]]/Table2[[#This Row],[Current Week Low]])-1</f>
        <v>2.306959008579601E-2</v>
      </c>
      <c r="AF622" s="2">
        <f>(Table2[[#This Row],[Current Week High]]/Table2[[#This Row],[Close Price]])-1</f>
        <v>7.4543421543049604E-3</v>
      </c>
      <c r="AG622" s="2">
        <f>(Table2[[#This Row],[Close Price]]/Table2[[#This Row],[Current Month Low]])-1</f>
        <v>4.0931134820562542E-2</v>
      </c>
      <c r="AH622" s="2">
        <f>(Table2[[#This Row],[Current Month High]]/Table2[[#This Row],[Close Price]])-1</f>
        <v>6.5784569511740498E-2</v>
      </c>
      <c r="AI622">
        <v>6.5784569511740498</v>
      </c>
      <c r="AJ622">
        <v>45.696443117024103</v>
      </c>
      <c r="AK622" t="str">
        <f>IF(AND(Table2[[#This Row],[20D EMA]]&gt;Table2[[#This Row],[50D EMA]],Table2[[#This Row],[50D EMA]]&gt;Table2[[#This Row],[200D EMA]]),"Uptrend","Downtrend/NoTrend")</f>
        <v>Uptrend</v>
      </c>
      <c r="AL622">
        <v>0.09</v>
      </c>
      <c r="AM622" t="s">
        <v>10439</v>
      </c>
      <c r="AN622">
        <v>-0.52</v>
      </c>
      <c r="AO622" t="s">
        <v>10438</v>
      </c>
      <c r="AP622">
        <v>-7.7690830654324999E-2</v>
      </c>
      <c r="AQ622">
        <f>(Table2[[#This Row],[Sharpe Ratio]]-AVERAGE(Table2[Sharpe Ratio]))/_xlfn.STDEV.P(Table2[Sharpe Ratio])</f>
        <v>-1.6456239871910907</v>
      </c>
      <c r="AR6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-3.9785497495398516</v>
      </c>
      <c r="AS622">
        <f>_xlfn.RANK.AVG(Table2[[#This Row],[1Y Return vs Nifty Z-Score]],Table2[1Y Return vs Nifty Z-Score])</f>
        <v>638</v>
      </c>
      <c r="AT622">
        <f>_xlfn.RANK.AVG(Table2[[#This Row],[6M Return vs Nifty Z-Score]],Table2[6M Return vs Nifty Z-Score])</f>
        <v>365</v>
      </c>
      <c r="AU622">
        <f>_xlfn.RANK.AVG(Table2[[#This Row],[Sharpe Ratio Z-Score]],Table2[Sharpe Ratio Z-Score])</f>
        <v>706</v>
      </c>
      <c r="AV622">
        <f>(Table2[[#This Row],[Rank 1Y]]+Table2[[#This Row],[Rank 6M]]+Table2[[#This Row],[Rank Sharpe]])/3</f>
        <v>569.66666666666663</v>
      </c>
    </row>
    <row r="623" spans="1:48" x14ac:dyDescent="0.3">
      <c r="A623" t="s">
        <v>2048</v>
      </c>
      <c r="B623" t="s">
        <v>2049</v>
      </c>
      <c r="C623" t="s">
        <v>10397</v>
      </c>
      <c r="D623" t="s">
        <v>545</v>
      </c>
      <c r="E623">
        <v>3295.1864931700002</v>
      </c>
      <c r="F623">
        <v>313.95</v>
      </c>
      <c r="G623">
        <v>-62.215225106331197</v>
      </c>
      <c r="H623">
        <f>(Table2[[#This Row],[1Y Return vs Nifty]]-AVERAGE(Table2[1Y Return vs Nifty]))/_xlfn.STDEV.P(Table2[1Y Return vs Nifty])</f>
        <v>-1.4149874149998973</v>
      </c>
      <c r="I623">
        <v>-1.3105819810261801</v>
      </c>
      <c r="J623">
        <f>(Table2[[#This Row],[1M Return vs Nifty]]-AVERAGE(Table2[1M Return vs Nifty]))/_xlfn.STDEV.P(Table2[1M Return vs Nifty])</f>
        <v>0.17894508078135263</v>
      </c>
      <c r="K623">
        <v>2.9910712395522601</v>
      </c>
      <c r="L623">
        <f>(Table2[[#This Row],[6M Return vs Nifty]]-AVERAGE(Table2[6M Return vs Nifty]))/_xlfn.STDEV.P(Table2[6M Return vs Nifty])</f>
        <v>-0.30915468511965893</v>
      </c>
      <c r="M623">
        <v>-7.7171562162146596</v>
      </c>
      <c r="N623">
        <f>(Table2[[#This Row],[1W Return vs Nifty]]-AVERAGE(Table2[1W Return vs Nifty]))/_xlfn.STDEV.P(Table2[1W Return vs Nifty])</f>
        <v>-0.9132191235114645</v>
      </c>
      <c r="O623">
        <v>315.44</v>
      </c>
      <c r="P623">
        <v>309.36299559442301</v>
      </c>
      <c r="Q623">
        <v>309.56281248607701</v>
      </c>
      <c r="R623">
        <v>45.701754943033997</v>
      </c>
      <c r="S623" s="2">
        <f>(Table2[[#This Row],[Close Price]]-Table2[[#This Row],[20D EMA]])/Table2[[#This Row],[20D EMA]]</f>
        <v>-4.7235607405529071E-3</v>
      </c>
      <c r="T623" s="2">
        <f>(Table2[[#This Row],[Close Price]]-Table2[[#This Row],[50D EMA]])/Table2[[#This Row],[50D EMA]]</f>
        <v>1.4827256235876933E-2</v>
      </c>
      <c r="U623" s="2">
        <f>(Table2[[#This Row],[Close Price]]-Table2[[#This Row],[200D EMA]])/Table2[[#This Row],[200D EMA]]</f>
        <v>1.4172204596184502E-2</v>
      </c>
      <c r="V623">
        <v>1.5230801692092899</v>
      </c>
      <c r="W623">
        <v>316</v>
      </c>
      <c r="X623">
        <v>312.64999999999998</v>
      </c>
      <c r="Y623">
        <v>318.64999999999998</v>
      </c>
      <c r="Z623">
        <v>312.64999999999998</v>
      </c>
      <c r="AA623">
        <v>318.64999999999998</v>
      </c>
      <c r="AB623">
        <v>295.05</v>
      </c>
      <c r="AC623" s="2">
        <f>(Table2[[#This Row],[Close Price]]/Table2[[#This Row],[Day Low]])-1</f>
        <v>-6.4873417721519333E-3</v>
      </c>
      <c r="AD623" s="2">
        <f>(Table2[[#This Row],[Day High]]/Table2[[#This Row],[Close Price]])-1</f>
        <v>-4.1407867494824835E-3</v>
      </c>
      <c r="AE623" s="2">
        <f>(Table2[[#This Row],[Close Price]]/Table2[[#This Row],[Current Week Low]])-1</f>
        <v>-1.4749725404048286E-2</v>
      </c>
      <c r="AF623" s="2">
        <f>(Table2[[#This Row],[Current Week High]]/Table2[[#This Row],[Close Price]])-1</f>
        <v>-4.1407867494824835E-3</v>
      </c>
      <c r="AG623" s="2">
        <f>(Table2[[#This Row],[Close Price]]/Table2[[#This Row],[Current Month Low]])-1</f>
        <v>-1.4749725404048286E-2</v>
      </c>
      <c r="AH623" s="2">
        <f>(Table2[[#This Row],[Current Month High]]/Table2[[#This Row],[Close Price]])-1</f>
        <v>-6.020066889632103E-2</v>
      </c>
      <c r="AI623">
        <v>63.847746456442103</v>
      </c>
      <c r="AJ623">
        <v>27.570093457943901</v>
      </c>
      <c r="AK623" t="str">
        <f>IF(AND(Table2[[#This Row],[20D EMA]]&gt;Table2[[#This Row],[50D EMA]],Table2[[#This Row],[50D EMA]]&gt;Table2[[#This Row],[200D EMA]]),"Uptrend","Downtrend/NoTrend")</f>
        <v>Downtrend/NoTrend</v>
      </c>
      <c r="AL623">
        <v>-0.15</v>
      </c>
      <c r="AM623" t="s">
        <v>10438</v>
      </c>
      <c r="AN623">
        <v>4.08</v>
      </c>
      <c r="AO623" t="s">
        <v>10439</v>
      </c>
      <c r="AQ623">
        <f>(Table2[[#This Row],[Sharpe Ratio]]-AVERAGE(Table2[Sharpe Ratio]))/_xlfn.STDEV.P(Table2[Sharpe Ratio])</f>
        <v>-0.74629057572393687</v>
      </c>
      <c r="AR6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3">
        <f>_xlfn.RANK.AVG(Table2[[#This Row],[1Y Return vs Nifty Z-Score]],Table2[1Y Return vs Nifty Z-Score])</f>
        <v>732</v>
      </c>
      <c r="AT623">
        <f>_xlfn.RANK.AVG(Table2[[#This Row],[6M Return vs Nifty Z-Score]],Table2[6M Return vs Nifty Z-Score])</f>
        <v>420</v>
      </c>
      <c r="AU623">
        <f>_xlfn.RANK.AVG(Table2[[#This Row],[Sharpe Ratio Z-Score]],Table2[Sharpe Ratio Z-Score])</f>
        <v>558</v>
      </c>
      <c r="AV623">
        <f>(Table2[[#This Row],[Rank 1Y]]+Table2[[#This Row],[Rank 6M]]+Table2[[#This Row],[Rank Sharpe]])/3</f>
        <v>570</v>
      </c>
    </row>
    <row r="624" spans="1:48" x14ac:dyDescent="0.3">
      <c r="A624" t="s">
        <v>172</v>
      </c>
      <c r="B624" t="s">
        <v>173</v>
      </c>
      <c r="C624" t="s">
        <v>10395</v>
      </c>
      <c r="D624" t="s">
        <v>43</v>
      </c>
      <c r="E624">
        <v>153006.06243403</v>
      </c>
      <c r="F624">
        <v>727.5</v>
      </c>
      <c r="G624">
        <v>-18.5425279320248</v>
      </c>
      <c r="H624">
        <f>(Table2[[#This Row],[1Y Return vs Nifty]]-AVERAGE(Table2[1Y Return vs Nifty]))/_xlfn.STDEV.P(Table2[1Y Return vs Nifty])</f>
        <v>-0.7010954575415379</v>
      </c>
      <c r="I624">
        <v>-6.4734830323140198</v>
      </c>
      <c r="J624">
        <f>(Table2[[#This Row],[1M Return vs Nifty]]-AVERAGE(Table2[1M Return vs Nifty]))/_xlfn.STDEV.P(Table2[1M Return vs Nifty])</f>
        <v>-0.31967233887597685</v>
      </c>
      <c r="K624">
        <v>-1.3413135254859301</v>
      </c>
      <c r="L624">
        <f>(Table2[[#This Row],[6M Return vs Nifty]]-AVERAGE(Table2[6M Return vs Nifty]))/_xlfn.STDEV.P(Table2[6M Return vs Nifty])</f>
        <v>-0.43979679376753988</v>
      </c>
      <c r="M624">
        <v>-1.4652404291016601</v>
      </c>
      <c r="N624">
        <f>(Table2[[#This Row],[1W Return vs Nifty]]-AVERAGE(Table2[1W Return vs Nifty]))/_xlfn.STDEV.P(Table2[1W Return vs Nifty])</f>
        <v>0.28297377846336502</v>
      </c>
      <c r="O624">
        <v>715.02</v>
      </c>
      <c r="P624">
        <v>695.94161936147896</v>
      </c>
      <c r="Q624">
        <v>641.90923584419102</v>
      </c>
      <c r="R624">
        <v>48.206477473670603</v>
      </c>
      <c r="S624" s="2">
        <f>(Table2[[#This Row],[Close Price]]-Table2[[#This Row],[20D EMA]])/Table2[[#This Row],[20D EMA]]</f>
        <v>1.745405722916844E-2</v>
      </c>
      <c r="T624" s="2">
        <f>(Table2[[#This Row],[Close Price]]-Table2[[#This Row],[50D EMA]])/Table2[[#This Row],[50D EMA]]</f>
        <v>4.5346304575771185E-2</v>
      </c>
      <c r="U624" s="2">
        <f>(Table2[[#This Row],[Close Price]]-Table2[[#This Row],[200D EMA]])/Table2[[#This Row],[200D EMA]]</f>
        <v>0.13333779820638725</v>
      </c>
      <c r="V624">
        <v>0.76287346991616101</v>
      </c>
      <c r="W624">
        <v>714.05</v>
      </c>
      <c r="X624">
        <v>730</v>
      </c>
      <c r="Y624">
        <v>714.05</v>
      </c>
      <c r="Z624">
        <v>730</v>
      </c>
      <c r="AA624">
        <v>691.55</v>
      </c>
      <c r="AB624">
        <v>761.2</v>
      </c>
      <c r="AC624" s="2">
        <f>(Table2[[#This Row],[Close Price]]/Table2[[#This Row],[Day Low]])-1</f>
        <v>1.8836215951264057E-2</v>
      </c>
      <c r="AD624" s="2">
        <f>(Table2[[#This Row],[Day High]]/Table2[[#This Row],[Close Price]])-1</f>
        <v>3.4364261168384758E-3</v>
      </c>
      <c r="AE624" s="2">
        <f>(Table2[[#This Row],[Close Price]]/Table2[[#This Row],[Current Week Low]])-1</f>
        <v>1.8836215951264057E-2</v>
      </c>
      <c r="AF624" s="2">
        <f>(Table2[[#This Row],[Current Week High]]/Table2[[#This Row],[Close Price]])-1</f>
        <v>3.4364261168384758E-3</v>
      </c>
      <c r="AG624" s="2">
        <f>(Table2[[#This Row],[Close Price]]/Table2[[#This Row],[Current Month Low]])-1</f>
        <v>5.1984672113368546E-2</v>
      </c>
      <c r="AH624" s="2">
        <f>(Table2[[#This Row],[Current Month High]]/Table2[[#This Row],[Close Price]])-1</f>
        <v>4.6323024054982787E-2</v>
      </c>
      <c r="AI624">
        <v>4.6323024054982698</v>
      </c>
      <c r="AJ624">
        <v>42.256550645287398</v>
      </c>
      <c r="AK624" t="str">
        <f>IF(AND(Table2[[#This Row],[20D EMA]]&gt;Table2[[#This Row],[50D EMA]],Table2[[#This Row],[50D EMA]]&gt;Table2[[#This Row],[200D EMA]]),"Uptrend","Downtrend/NoTrend")</f>
        <v>Uptrend</v>
      </c>
      <c r="AL624">
        <v>0.15</v>
      </c>
      <c r="AM624" t="s">
        <v>10439</v>
      </c>
      <c r="AN624">
        <v>-3.24</v>
      </c>
      <c r="AO624" t="s">
        <v>10438</v>
      </c>
      <c r="AP624">
        <v>-5.3913544048115998E-2</v>
      </c>
      <c r="AQ624">
        <f>(Table2[[#This Row],[Sharpe Ratio]]-AVERAGE(Table2[Sharpe Ratio]))/_xlfn.STDEV.P(Table2[Sharpe Ratio])</f>
        <v>-1.3703829053427297</v>
      </c>
      <c r="AR6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-2.5479737170644192</v>
      </c>
      <c r="AS624">
        <f>_xlfn.RANK.AVG(Table2[[#This Row],[1Y Return vs Nifty Z-Score]],Table2[1Y Return vs Nifty Z-Score])</f>
        <v>565</v>
      </c>
      <c r="AT624">
        <f>_xlfn.RANK.AVG(Table2[[#This Row],[6M Return vs Nifty Z-Score]],Table2[6M Return vs Nifty Z-Score])</f>
        <v>470</v>
      </c>
      <c r="AU624">
        <f>_xlfn.RANK.AVG(Table2[[#This Row],[Sharpe Ratio Z-Score]],Table2[Sharpe Ratio Z-Score])</f>
        <v>677</v>
      </c>
      <c r="AV624">
        <f>(Table2[[#This Row],[Rank 1Y]]+Table2[[#This Row],[Rank 6M]]+Table2[[#This Row],[Rank Sharpe]])/3</f>
        <v>570.66666666666663</v>
      </c>
    </row>
    <row r="625" spans="1:48" x14ac:dyDescent="0.3">
      <c r="A625" t="s">
        <v>1096</v>
      </c>
      <c r="B625" t="s">
        <v>1097</v>
      </c>
      <c r="C625" t="s">
        <v>10408</v>
      </c>
      <c r="D625" t="s">
        <v>472</v>
      </c>
      <c r="E625">
        <v>12253.473105749999</v>
      </c>
      <c r="F625">
        <v>2395.6</v>
      </c>
      <c r="G625">
        <v>-29.802342192741602</v>
      </c>
      <c r="H625">
        <f>(Table2[[#This Row],[1Y Return vs Nifty]]-AVERAGE(Table2[1Y Return vs Nifty]))/_xlfn.STDEV.P(Table2[1Y Return vs Nifty])</f>
        <v>-0.88515303500505604</v>
      </c>
      <c r="I625">
        <v>9.9113791981425798</v>
      </c>
      <c r="J625">
        <f>(Table2[[#This Row],[1M Return vs Nifty]]-AVERAGE(Table2[1M Return vs Nifty]))/_xlfn.STDEV.P(Table2[1M Return vs Nifty])</f>
        <v>1.2627282621878819</v>
      </c>
      <c r="K625">
        <v>9.6585637758167895</v>
      </c>
      <c r="L625">
        <f>(Table2[[#This Row],[6M Return vs Nifty]]-AVERAGE(Table2[6M Return vs Nifty]))/_xlfn.STDEV.P(Table2[6M Return vs Nifty])</f>
        <v>-0.10809791579461792</v>
      </c>
      <c r="M625">
        <v>4.3147466867593298</v>
      </c>
      <c r="N625">
        <f>(Table2[[#This Row],[1W Return vs Nifty]]-AVERAGE(Table2[1W Return vs Nifty]))/_xlfn.STDEV.P(Table2[1W Return vs Nifty])</f>
        <v>1.3888715219599406</v>
      </c>
      <c r="O625">
        <v>2251.4699999999998</v>
      </c>
      <c r="P625">
        <v>2165.1278088652898</v>
      </c>
      <c r="Q625">
        <v>2159.2772047547901</v>
      </c>
      <c r="R625">
        <v>81.036155265243494</v>
      </c>
      <c r="S625" s="2">
        <f>(Table2[[#This Row],[Close Price]]-Table2[[#This Row],[20D EMA]])/Table2[[#This Row],[20D EMA]]</f>
        <v>6.4015954021150678E-2</v>
      </c>
      <c r="T625" s="2">
        <f>(Table2[[#This Row],[Close Price]]-Table2[[#This Row],[50D EMA]])/Table2[[#This Row],[50D EMA]]</f>
        <v>0.10644738393319009</v>
      </c>
      <c r="U625" s="2">
        <f>(Table2[[#This Row],[Close Price]]-Table2[[#This Row],[200D EMA]])/Table2[[#This Row],[200D EMA]]</f>
        <v>0.1094453249100302</v>
      </c>
      <c r="V625">
        <v>2.88726023315041</v>
      </c>
      <c r="W625">
        <v>2355</v>
      </c>
      <c r="X625">
        <v>2440.9499999999998</v>
      </c>
      <c r="Y625">
        <v>2355</v>
      </c>
      <c r="Z625">
        <v>2440.9499999999998</v>
      </c>
      <c r="AA625">
        <v>2079</v>
      </c>
      <c r="AB625">
        <v>2498.85</v>
      </c>
      <c r="AC625" s="2">
        <f>(Table2[[#This Row],[Close Price]]/Table2[[#This Row],[Day Low]])-1</f>
        <v>1.7239915074309886E-2</v>
      </c>
      <c r="AD625" s="2">
        <f>(Table2[[#This Row],[Day High]]/Table2[[#This Row],[Close Price]])-1</f>
        <v>1.8930539322090434E-2</v>
      </c>
      <c r="AE625" s="2">
        <f>(Table2[[#This Row],[Close Price]]/Table2[[#This Row],[Current Week Low]])-1</f>
        <v>1.7239915074309886E-2</v>
      </c>
      <c r="AF625" s="2">
        <f>(Table2[[#This Row],[Current Week High]]/Table2[[#This Row],[Close Price]])-1</f>
        <v>1.8930539322090434E-2</v>
      </c>
      <c r="AG625" s="2">
        <f>(Table2[[#This Row],[Close Price]]/Table2[[#This Row],[Current Month Low]])-1</f>
        <v>0.15228475228475213</v>
      </c>
      <c r="AH625" s="2">
        <f>(Table2[[#This Row],[Current Month High]]/Table2[[#This Row],[Close Price]])-1</f>
        <v>4.3099849724494987E-2</v>
      </c>
      <c r="AI625">
        <v>14.16764067457</v>
      </c>
      <c r="AJ625">
        <v>32.499999999999901</v>
      </c>
      <c r="AK625" t="str">
        <f>IF(AND(Table2[[#This Row],[20D EMA]]&gt;Table2[[#This Row],[50D EMA]],Table2[[#This Row],[50D EMA]]&gt;Table2[[#This Row],[200D EMA]]),"Uptrend","Downtrend/NoTrend")</f>
        <v>Uptrend</v>
      </c>
      <c r="AL625">
        <v>0.09</v>
      </c>
      <c r="AM625" t="s">
        <v>10439</v>
      </c>
      <c r="AN625">
        <v>7.81</v>
      </c>
      <c r="AO625" t="s">
        <v>10439</v>
      </c>
      <c r="AP625">
        <v>-0.11826734893659201</v>
      </c>
      <c r="AQ625">
        <f>(Table2[[#This Row],[Sharpe Ratio]]-AVERAGE(Table2[Sharpe Ratio]))/_xlfn.STDEV.P(Table2[Sharpe Ratio])</f>
        <v>-2.1153295921500077</v>
      </c>
      <c r="AR6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-0.45698075880185929</v>
      </c>
      <c r="AS625">
        <f>_xlfn.RANK.AVG(Table2[[#This Row],[1Y Return vs Nifty Z-Score]],Table2[1Y Return vs Nifty Z-Score])</f>
        <v>628</v>
      </c>
      <c r="AT625">
        <f>_xlfn.RANK.AVG(Table2[[#This Row],[6M Return vs Nifty Z-Score]],Table2[6M Return vs Nifty Z-Score])</f>
        <v>349</v>
      </c>
      <c r="AU625">
        <f>_xlfn.RANK.AVG(Table2[[#This Row],[Sharpe Ratio Z-Score]],Table2[Sharpe Ratio Z-Score])</f>
        <v>736</v>
      </c>
      <c r="AV625">
        <f>(Table2[[#This Row],[Rank 1Y]]+Table2[[#This Row],[Rank 6M]]+Table2[[#This Row],[Rank Sharpe]])/3</f>
        <v>571</v>
      </c>
    </row>
    <row r="626" spans="1:48" x14ac:dyDescent="0.3">
      <c r="A626" t="s">
        <v>996</v>
      </c>
      <c r="B626" t="s">
        <v>997</v>
      </c>
      <c r="C626" t="s">
        <v>10405</v>
      </c>
      <c r="D626" t="s">
        <v>998</v>
      </c>
      <c r="E626">
        <v>14809.934820864</v>
      </c>
      <c r="F626">
        <v>190.15</v>
      </c>
      <c r="G626">
        <v>-12.1385135624689</v>
      </c>
      <c r="H626">
        <f>(Table2[[#This Row],[1Y Return vs Nifty]]-AVERAGE(Table2[1Y Return vs Nifty]))/_xlfn.STDEV.P(Table2[1Y Return vs Nifty])</f>
        <v>-0.59641279194781782</v>
      </c>
      <c r="I626">
        <v>-14.3159364746799</v>
      </c>
      <c r="J626">
        <f>(Table2[[#This Row],[1M Return vs Nifty]]-AVERAGE(Table2[1M Return vs Nifty]))/_xlfn.STDEV.P(Table2[1M Return vs Nifty])</f>
        <v>-1.077072850791619</v>
      </c>
      <c r="K626">
        <v>-25.705791318203399</v>
      </c>
      <c r="L626">
        <f>(Table2[[#This Row],[6M Return vs Nifty]]-AVERAGE(Table2[6M Return vs Nifty]))/_xlfn.STDEV.P(Table2[6M Return vs Nifty])</f>
        <v>-1.1745022568260637</v>
      </c>
      <c r="M626">
        <v>-3.6748795228807198</v>
      </c>
      <c r="N626">
        <f>(Table2[[#This Row],[1W Return vs Nifty]]-AVERAGE(Table2[1W Return vs Nifty]))/_xlfn.STDEV.P(Table2[1W Return vs Nifty])</f>
        <v>-0.13980136597362652</v>
      </c>
      <c r="O626">
        <v>194.72</v>
      </c>
      <c r="P626">
        <v>199.698713758027</v>
      </c>
      <c r="Q626">
        <v>197.66251482270701</v>
      </c>
      <c r="R626">
        <v>32.402849754246198</v>
      </c>
      <c r="S626" s="2">
        <f>(Table2[[#This Row],[Close Price]]-Table2[[#This Row],[20D EMA]])/Table2[[#This Row],[20D EMA]]</f>
        <v>-2.3469597370583368E-2</v>
      </c>
      <c r="T626" s="2">
        <f>(Table2[[#This Row],[Close Price]]-Table2[[#This Row],[50D EMA]])/Table2[[#This Row],[50D EMA]]</f>
        <v>-4.7815599701844229E-2</v>
      </c>
      <c r="U626" s="2">
        <f>(Table2[[#This Row],[Close Price]]-Table2[[#This Row],[200D EMA]])/Table2[[#This Row],[200D EMA]]</f>
        <v>-3.800677548520183E-2</v>
      </c>
      <c r="V626">
        <v>0.86289295244928699</v>
      </c>
      <c r="W626">
        <v>187.3</v>
      </c>
      <c r="X626">
        <v>191.09</v>
      </c>
      <c r="Y626">
        <v>187.3</v>
      </c>
      <c r="Z626">
        <v>191.09</v>
      </c>
      <c r="AA626">
        <v>186</v>
      </c>
      <c r="AB626">
        <v>203.65</v>
      </c>
      <c r="AC626" s="2">
        <f>(Table2[[#This Row],[Close Price]]/Table2[[#This Row],[Day Low]])-1</f>
        <v>1.5216230646022399E-2</v>
      </c>
      <c r="AD626" s="2">
        <f>(Table2[[#This Row],[Day High]]/Table2[[#This Row],[Close Price]])-1</f>
        <v>4.943465684985604E-3</v>
      </c>
      <c r="AE626" s="2">
        <f>(Table2[[#This Row],[Close Price]]/Table2[[#This Row],[Current Week Low]])-1</f>
        <v>1.5216230646022399E-2</v>
      </c>
      <c r="AF626" s="2">
        <f>(Table2[[#This Row],[Current Week High]]/Table2[[#This Row],[Close Price]])-1</f>
        <v>4.943465684985604E-3</v>
      </c>
      <c r="AG626" s="2">
        <f>(Table2[[#This Row],[Close Price]]/Table2[[#This Row],[Current Month Low]])-1</f>
        <v>2.2311827956989383E-2</v>
      </c>
      <c r="AH626" s="2">
        <f>(Table2[[#This Row],[Current Month High]]/Table2[[#This Row],[Close Price]])-1</f>
        <v>7.0996581646068924E-2</v>
      </c>
      <c r="AI626">
        <v>24.927688666841899</v>
      </c>
      <c r="AJ626">
        <v>39.610866372980901</v>
      </c>
      <c r="AK626" t="str">
        <f>IF(AND(Table2[[#This Row],[20D EMA]]&gt;Table2[[#This Row],[50D EMA]],Table2[[#This Row],[50D EMA]]&gt;Table2[[#This Row],[200D EMA]]),"Uptrend","Downtrend/NoTrend")</f>
        <v>Downtrend/NoTrend</v>
      </c>
      <c r="AL626">
        <v>-0.2</v>
      </c>
      <c r="AM626" t="s">
        <v>10438</v>
      </c>
      <c r="AN626">
        <v>-4.4400000000000004</v>
      </c>
      <c r="AO626" t="s">
        <v>10438</v>
      </c>
      <c r="AP626">
        <v>1.2714075314779E-2</v>
      </c>
      <c r="AQ626">
        <f>(Table2[[#This Row],[Sharpe Ratio]]-AVERAGE(Table2[Sharpe Ratio]))/_xlfn.STDEV.P(Table2[Sharpe Ratio])</f>
        <v>-0.59911500004544471</v>
      </c>
      <c r="AR6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6">
        <f>_xlfn.RANK.AVG(Table2[[#This Row],[1Y Return vs Nifty Z-Score]],Table2[1Y Return vs Nifty Z-Score])</f>
        <v>524</v>
      </c>
      <c r="AT626">
        <f>_xlfn.RANK.AVG(Table2[[#This Row],[6M Return vs Nifty Z-Score]],Table2[6M Return vs Nifty Z-Score])</f>
        <v>698</v>
      </c>
      <c r="AU626">
        <f>_xlfn.RANK.AVG(Table2[[#This Row],[Sharpe Ratio Z-Score]],Table2[Sharpe Ratio Z-Score])</f>
        <v>496</v>
      </c>
      <c r="AV626">
        <f>(Table2[[#This Row],[Rank 1Y]]+Table2[[#This Row],[Rank 6M]]+Table2[[#This Row],[Rank Sharpe]])/3</f>
        <v>572.66666666666663</v>
      </c>
    </row>
    <row r="627" spans="1:48" x14ac:dyDescent="0.3">
      <c r="A627" t="s">
        <v>456</v>
      </c>
      <c r="B627" t="s">
        <v>457</v>
      </c>
      <c r="C627" t="s">
        <v>10394</v>
      </c>
      <c r="D627" t="s">
        <v>290</v>
      </c>
      <c r="E627">
        <v>48948.040613099998</v>
      </c>
      <c r="F627">
        <v>7833</v>
      </c>
      <c r="G627">
        <v>-24.065126715745802</v>
      </c>
      <c r="H627">
        <f>(Table2[[#This Row],[1Y Return vs Nifty]]-AVERAGE(Table2[1Y Return vs Nifty]))/_xlfn.STDEV.P(Table2[1Y Return vs Nifty])</f>
        <v>-0.79137013968979841</v>
      </c>
      <c r="I627">
        <v>8.1123265070158102</v>
      </c>
      <c r="J627">
        <f>(Table2[[#This Row],[1M Return vs Nifty]]-AVERAGE(Table2[1M Return vs Nifty]))/_xlfn.STDEV.P(Table2[1M Return vs Nifty])</f>
        <v>1.0889811766315072</v>
      </c>
      <c r="K627">
        <v>-15.578619345686899</v>
      </c>
      <c r="L627">
        <f>(Table2[[#This Row],[6M Return vs Nifty]]-AVERAGE(Table2[6M Return vs Nifty]))/_xlfn.STDEV.P(Table2[6M Return vs Nifty])</f>
        <v>-0.86911961588290343</v>
      </c>
      <c r="M627">
        <v>-0.77535285658384301</v>
      </c>
      <c r="N627">
        <f>(Table2[[#This Row],[1W Return vs Nifty]]-AVERAGE(Table2[1W Return vs Nifty]))/_xlfn.STDEV.P(Table2[1W Return vs Nifty])</f>
        <v>0.41497149652404536</v>
      </c>
      <c r="O627">
        <v>7669.22</v>
      </c>
      <c r="P627">
        <v>7457.7161597970999</v>
      </c>
      <c r="Q627">
        <v>7428.08846650743</v>
      </c>
      <c r="R627">
        <v>58.705508363064702</v>
      </c>
      <c r="S627" s="2">
        <f>(Table2[[#This Row],[Close Price]]-Table2[[#This Row],[20D EMA]])/Table2[[#This Row],[20D EMA]]</f>
        <v>2.1355496386855473E-2</v>
      </c>
      <c r="T627" s="2">
        <f>(Table2[[#This Row],[Close Price]]-Table2[[#This Row],[50D EMA]])/Table2[[#This Row],[50D EMA]]</f>
        <v>5.0321550480289447E-2</v>
      </c>
      <c r="U627" s="2">
        <f>(Table2[[#This Row],[Close Price]]-Table2[[#This Row],[200D EMA]])/Table2[[#This Row],[200D EMA]]</f>
        <v>5.4510865792495471E-2</v>
      </c>
      <c r="V627">
        <v>0.73194003716275202</v>
      </c>
      <c r="W627">
        <v>7802.3</v>
      </c>
      <c r="X627">
        <v>7978</v>
      </c>
      <c r="Y627">
        <v>7802.3</v>
      </c>
      <c r="Z627">
        <v>7978</v>
      </c>
      <c r="AA627">
        <v>7490</v>
      </c>
      <c r="AB627">
        <v>8050</v>
      </c>
      <c r="AC627" s="2">
        <f>(Table2[[#This Row],[Close Price]]/Table2[[#This Row],[Day Low]])-1</f>
        <v>3.9347371928790675E-3</v>
      </c>
      <c r="AD627" s="2">
        <f>(Table2[[#This Row],[Day High]]/Table2[[#This Row],[Close Price]])-1</f>
        <v>1.8511426018128496E-2</v>
      </c>
      <c r="AE627" s="2">
        <f>(Table2[[#This Row],[Close Price]]/Table2[[#This Row],[Current Week Low]])-1</f>
        <v>3.9347371928790675E-3</v>
      </c>
      <c r="AF627" s="2">
        <f>(Table2[[#This Row],[Current Week High]]/Table2[[#This Row],[Close Price]])-1</f>
        <v>1.8511426018128496E-2</v>
      </c>
      <c r="AG627" s="2">
        <f>(Table2[[#This Row],[Close Price]]/Table2[[#This Row],[Current Month Low]])-1</f>
        <v>4.5794392523364591E-2</v>
      </c>
      <c r="AH627" s="2">
        <f>(Table2[[#This Row],[Current Month High]]/Table2[[#This Row],[Close Price]])-1</f>
        <v>2.7703306523681803E-2</v>
      </c>
      <c r="AI627">
        <v>17.451806459849301</v>
      </c>
      <c r="AJ627">
        <v>22.1768155727476</v>
      </c>
      <c r="AK627" t="str">
        <f>IF(AND(Table2[[#This Row],[20D EMA]]&gt;Table2[[#This Row],[50D EMA]],Table2[[#This Row],[50D EMA]]&gt;Table2[[#This Row],[200D EMA]]),"Uptrend","Downtrend/NoTrend")</f>
        <v>Uptrend</v>
      </c>
      <c r="AL627">
        <v>-0.01</v>
      </c>
      <c r="AM627" t="s">
        <v>10438</v>
      </c>
      <c r="AN627">
        <v>1.37</v>
      </c>
      <c r="AO627" t="s">
        <v>10439</v>
      </c>
      <c r="AP627">
        <v>1.3082325736047E-2</v>
      </c>
      <c r="AQ627">
        <f>(Table2[[#This Row],[Sharpe Ratio]]-AVERAGE(Table2[Sharpe Ratio]))/_xlfn.STDEV.P(Table2[Sharpe Ratio])</f>
        <v>-0.59485220732146538</v>
      </c>
      <c r="AR6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-0.75138928973861452</v>
      </c>
      <c r="AS627">
        <f>_xlfn.RANK.AVG(Table2[[#This Row],[1Y Return vs Nifty Z-Score]],Table2[1Y Return vs Nifty Z-Score])</f>
        <v>603</v>
      </c>
      <c r="AT627">
        <f>_xlfn.RANK.AVG(Table2[[#This Row],[6M Return vs Nifty Z-Score]],Table2[6M Return vs Nifty Z-Score])</f>
        <v>625</v>
      </c>
      <c r="AU627">
        <f>_xlfn.RANK.AVG(Table2[[#This Row],[Sharpe Ratio Z-Score]],Table2[Sharpe Ratio Z-Score])</f>
        <v>495</v>
      </c>
      <c r="AV627">
        <f>(Table2[[#This Row],[Rank 1Y]]+Table2[[#This Row],[Rank 6M]]+Table2[[#This Row],[Rank Sharpe]])/3</f>
        <v>574.33333333333337</v>
      </c>
    </row>
    <row r="628" spans="1:48" x14ac:dyDescent="0.3">
      <c r="A628" t="s">
        <v>19</v>
      </c>
      <c r="B628" t="s">
        <v>20</v>
      </c>
      <c r="C628" t="s">
        <v>10394</v>
      </c>
      <c r="D628" t="s">
        <v>21</v>
      </c>
      <c r="E628">
        <v>1550314.3205878199</v>
      </c>
      <c r="F628">
        <v>4268.5</v>
      </c>
      <c r="G628">
        <v>-12.5157985444365</v>
      </c>
      <c r="H628">
        <f>(Table2[[#This Row],[1Y Return vs Nifty]]-AVERAGE(Table2[1Y Return vs Nifty]))/_xlfn.STDEV.P(Table2[1Y Return vs Nifty])</f>
        <v>-0.60258004819080868</v>
      </c>
      <c r="I628">
        <v>-9.2743424511186792</v>
      </c>
      <c r="J628">
        <f>(Table2[[#This Row],[1M Return vs Nifty]]-AVERAGE(Table2[1M Return vs Nifty]))/_xlfn.STDEV.P(Table2[1M Return vs Nifty])</f>
        <v>-0.59017089818478796</v>
      </c>
      <c r="K628">
        <v>-7.3047130951140602</v>
      </c>
      <c r="L628">
        <f>(Table2[[#This Row],[6M Return vs Nifty]]-AVERAGE(Table2[6M Return vs Nifty]))/_xlfn.STDEV.P(Table2[6M Return vs Nifty])</f>
        <v>-0.61962179471692269</v>
      </c>
      <c r="M628">
        <v>-7.5585261520656104</v>
      </c>
      <c r="N628">
        <f>(Table2[[#This Row],[1W Return vs Nifty]]-AVERAGE(Table2[1W Return vs Nifty]))/_xlfn.STDEV.P(Table2[1W Return vs Nifty])</f>
        <v>-0.88286808180900933</v>
      </c>
      <c r="O628">
        <v>4413.8500000000004</v>
      </c>
      <c r="P628">
        <v>4339.3411689381001</v>
      </c>
      <c r="Q628">
        <v>4024.64630014466</v>
      </c>
      <c r="R628">
        <v>21.018898287376299</v>
      </c>
      <c r="S628" s="2">
        <f>(Table2[[#This Row],[Close Price]]-Table2[[#This Row],[20D EMA]])/Table2[[#This Row],[20D EMA]]</f>
        <v>-3.2930434881112941E-2</v>
      </c>
      <c r="T628" s="2">
        <f>(Table2[[#This Row],[Close Price]]-Table2[[#This Row],[50D EMA]])/Table2[[#This Row],[50D EMA]]</f>
        <v>-1.6325328242267689E-2</v>
      </c>
      <c r="U628" s="2">
        <f>(Table2[[#This Row],[Close Price]]-Table2[[#This Row],[200D EMA]])/Table2[[#This Row],[200D EMA]]</f>
        <v>6.0590094549817959E-2</v>
      </c>
      <c r="V628">
        <v>0.87436131492736902</v>
      </c>
      <c r="W628">
        <v>4253</v>
      </c>
      <c r="X628">
        <v>4309.3999999999996</v>
      </c>
      <c r="Y628">
        <v>4253</v>
      </c>
      <c r="Z628">
        <v>4309.3999999999996</v>
      </c>
      <c r="AA628">
        <v>4227.5</v>
      </c>
      <c r="AB628">
        <v>4588</v>
      </c>
      <c r="AC628" s="2">
        <f>(Table2[[#This Row],[Close Price]]/Table2[[#This Row],[Day Low]])-1</f>
        <v>3.6444862450035753E-3</v>
      </c>
      <c r="AD628" s="2">
        <f>(Table2[[#This Row],[Day High]]/Table2[[#This Row],[Close Price]])-1</f>
        <v>9.5818203115847211E-3</v>
      </c>
      <c r="AE628" s="2">
        <f>(Table2[[#This Row],[Close Price]]/Table2[[#This Row],[Current Week Low]])-1</f>
        <v>3.6444862450035753E-3</v>
      </c>
      <c r="AF628" s="2">
        <f>(Table2[[#This Row],[Current Week High]]/Table2[[#This Row],[Close Price]])-1</f>
        <v>9.5818203115847211E-3</v>
      </c>
      <c r="AG628" s="2">
        <f>(Table2[[#This Row],[Close Price]]/Table2[[#This Row],[Current Month Low]])-1</f>
        <v>9.6984033116498392E-3</v>
      </c>
      <c r="AH628" s="2">
        <f>(Table2[[#This Row],[Current Month High]]/Table2[[#This Row],[Close Price]])-1</f>
        <v>7.4850650111280226E-2</v>
      </c>
      <c r="AI628">
        <v>7.5846316036078196</v>
      </c>
      <c r="AJ628">
        <v>28.918755662941699</v>
      </c>
      <c r="AK628" t="str">
        <f>IF(AND(Table2[[#This Row],[20D EMA]]&gt;Table2[[#This Row],[50D EMA]],Table2[[#This Row],[50D EMA]]&gt;Table2[[#This Row],[200D EMA]]),"Uptrend","Downtrend/NoTrend")</f>
        <v>Uptrend</v>
      </c>
      <c r="AL628">
        <v>-0.05</v>
      </c>
      <c r="AM628" t="s">
        <v>10438</v>
      </c>
      <c r="AN628">
        <v>-4.63</v>
      </c>
      <c r="AO628" t="s">
        <v>10438</v>
      </c>
      <c r="AP628">
        <v>-4.0146971828171001E-2</v>
      </c>
      <c r="AQ628">
        <f>(Table2[[#This Row],[Sharpe Ratio]]-AVERAGE(Table2[Sharpe Ratio]))/_xlfn.STDEV.P(Table2[Sharpe Ratio])</f>
        <v>-1.2110238374257125</v>
      </c>
      <c r="AR6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-3.9062646603272411</v>
      </c>
      <c r="AS628">
        <f>_xlfn.RANK.AVG(Table2[[#This Row],[1Y Return vs Nifty Z-Score]],Table2[1Y Return vs Nifty Z-Score])</f>
        <v>527</v>
      </c>
      <c r="AT628">
        <f>_xlfn.RANK.AVG(Table2[[#This Row],[6M Return vs Nifty Z-Score]],Table2[6M Return vs Nifty Z-Score])</f>
        <v>537</v>
      </c>
      <c r="AU628">
        <f>_xlfn.RANK.AVG(Table2[[#This Row],[Sharpe Ratio Z-Score]],Table2[Sharpe Ratio Z-Score])</f>
        <v>660</v>
      </c>
      <c r="AV628">
        <f>(Table2[[#This Row],[Rank 1Y]]+Table2[[#This Row],[Rank 6M]]+Table2[[#This Row],[Rank Sharpe]])/3</f>
        <v>574.66666666666663</v>
      </c>
    </row>
    <row r="629" spans="1:48" x14ac:dyDescent="0.3">
      <c r="A629" t="s">
        <v>2236</v>
      </c>
      <c r="B629" t="s">
        <v>2237</v>
      </c>
      <c r="C629" t="s">
        <v>10410</v>
      </c>
      <c r="D629" t="s">
        <v>1947</v>
      </c>
      <c r="E629">
        <v>2605.0489540959902</v>
      </c>
      <c r="F629">
        <v>54.42</v>
      </c>
      <c r="G629">
        <v>-27.888482221518199</v>
      </c>
      <c r="H629">
        <f>(Table2[[#This Row],[1Y Return vs Nifty]]-AVERAGE(Table2[1Y Return vs Nifty]))/_xlfn.STDEV.P(Table2[1Y Return vs Nifty])</f>
        <v>-0.85386828893808564</v>
      </c>
      <c r="I629">
        <v>-3.2914738097904599</v>
      </c>
      <c r="J629">
        <f>(Table2[[#This Row],[1M Return vs Nifty]]-AVERAGE(Table2[1M Return vs Nifty]))/_xlfn.STDEV.P(Table2[1M Return vs Nifty])</f>
        <v>-1.2363480523024682E-2</v>
      </c>
      <c r="K629">
        <v>-6.2138619588409796</v>
      </c>
      <c r="L629">
        <f>(Table2[[#This Row],[6M Return vs Nifty]]-AVERAGE(Table2[6M Return vs Nifty]))/_xlfn.STDEV.P(Table2[6M Return vs Nifty])</f>
        <v>-0.58672741889562008</v>
      </c>
      <c r="M629">
        <v>3.0309434182980399</v>
      </c>
      <c r="N629">
        <f>(Table2[[#This Row],[1W Return vs Nifty]]-AVERAGE(Table2[1W Return vs Nifty]))/_xlfn.STDEV.P(Table2[1W Return vs Nifty])</f>
        <v>1.1432385976600079</v>
      </c>
      <c r="O629">
        <v>54.16</v>
      </c>
      <c r="P629">
        <v>52.914935804709899</v>
      </c>
      <c r="Q629">
        <v>51.985907630532303</v>
      </c>
      <c r="R629">
        <v>59.600535008195997</v>
      </c>
      <c r="S629" s="2">
        <f>(Table2[[#This Row],[Close Price]]-Table2[[#This Row],[20D EMA]])/Table2[[#This Row],[20D EMA]]</f>
        <v>4.8005908419498731E-3</v>
      </c>
      <c r="T629" s="2">
        <f>(Table2[[#This Row],[Close Price]]-Table2[[#This Row],[50D EMA]])/Table2[[#This Row],[50D EMA]]</f>
        <v>2.844308837196282E-2</v>
      </c>
      <c r="U629" s="2">
        <f>(Table2[[#This Row],[Close Price]]-Table2[[#This Row],[200D EMA]])/Table2[[#This Row],[200D EMA]]</f>
        <v>4.6822157781046619E-2</v>
      </c>
      <c r="V629">
        <v>1.36819615011666</v>
      </c>
      <c r="W629">
        <v>55.43</v>
      </c>
      <c r="X629">
        <v>53.91</v>
      </c>
      <c r="Y629">
        <v>54.94</v>
      </c>
      <c r="Z629">
        <v>53.91</v>
      </c>
      <c r="AA629">
        <v>54.94</v>
      </c>
      <c r="AB629">
        <v>49.7</v>
      </c>
      <c r="AC629" s="2">
        <f>(Table2[[#This Row],[Close Price]]/Table2[[#This Row],[Day Low]])-1</f>
        <v>-1.8221179866498294E-2</v>
      </c>
      <c r="AD629" s="2">
        <f>(Table2[[#This Row],[Day High]]/Table2[[#This Row],[Close Price]])-1</f>
        <v>-9.3715545755237439E-3</v>
      </c>
      <c r="AE629" s="2">
        <f>(Table2[[#This Row],[Close Price]]/Table2[[#This Row],[Current Week Low]])-1</f>
        <v>-9.4648707681106448E-3</v>
      </c>
      <c r="AF629" s="2">
        <f>(Table2[[#This Row],[Current Week High]]/Table2[[#This Row],[Close Price]])-1</f>
        <v>-9.3715545755237439E-3</v>
      </c>
      <c r="AG629" s="2">
        <f>(Table2[[#This Row],[Close Price]]/Table2[[#This Row],[Current Month Low]])-1</f>
        <v>-9.4648707681106448E-3</v>
      </c>
      <c r="AH629" s="2">
        <f>(Table2[[#This Row],[Current Month High]]/Table2[[#This Row],[Close Price]])-1</f>
        <v>-8.6732818816611545E-2</v>
      </c>
      <c r="AI629">
        <v>27.526644615950001</v>
      </c>
      <c r="AJ629">
        <v>28.197879858657199</v>
      </c>
      <c r="AK629" t="str">
        <f>IF(AND(Table2[[#This Row],[20D EMA]]&gt;Table2[[#This Row],[50D EMA]],Table2[[#This Row],[50D EMA]]&gt;Table2[[#This Row],[200D EMA]]),"Uptrend","Downtrend/NoTrend")</f>
        <v>Uptrend</v>
      </c>
      <c r="AL629">
        <v>-0.02</v>
      </c>
      <c r="AM629" t="s">
        <v>10438</v>
      </c>
      <c r="AN629">
        <v>4.9400000000000004</v>
      </c>
      <c r="AO629" t="s">
        <v>10439</v>
      </c>
      <c r="AP629">
        <v>-1.3729428556249999E-3</v>
      </c>
      <c r="AQ629">
        <f>(Table2[[#This Row],[Sharpe Ratio]]-AVERAGE(Table2[Sharpe Ratio]))/_xlfn.STDEV.P(Table2[Sharpe Ratio])</f>
        <v>-0.76218348575848738</v>
      </c>
      <c r="AR6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-1.0719040764552097</v>
      </c>
      <c r="AS629">
        <f>_xlfn.RANK.AVG(Table2[[#This Row],[1Y Return vs Nifty Z-Score]],Table2[1Y Return vs Nifty Z-Score])</f>
        <v>617</v>
      </c>
      <c r="AT629">
        <f>_xlfn.RANK.AVG(Table2[[#This Row],[6M Return vs Nifty Z-Score]],Table2[6M Return vs Nifty Z-Score])</f>
        <v>522</v>
      </c>
      <c r="AU629">
        <f>_xlfn.RANK.AVG(Table2[[#This Row],[Sharpe Ratio Z-Score]],Table2[Sharpe Ratio Z-Score])</f>
        <v>586</v>
      </c>
      <c r="AV629">
        <f>(Table2[[#This Row],[Rank 1Y]]+Table2[[#This Row],[Rank 6M]]+Table2[[#This Row],[Rank Sharpe]])/3</f>
        <v>575</v>
      </c>
    </row>
    <row r="630" spans="1:48" x14ac:dyDescent="0.3">
      <c r="A630" t="s">
        <v>816</v>
      </c>
      <c r="B630" t="s">
        <v>817</v>
      </c>
      <c r="C630" t="s">
        <v>10395</v>
      </c>
      <c r="D630" t="s">
        <v>51</v>
      </c>
      <c r="E630">
        <v>20318.3005638</v>
      </c>
      <c r="F630">
        <v>1243.45</v>
      </c>
      <c r="G630">
        <v>-35.376384040079898</v>
      </c>
      <c r="H630">
        <f>(Table2[[#This Row],[1Y Return vs Nifty]]-AVERAGE(Table2[1Y Return vs Nifty]))/_xlfn.STDEV.P(Table2[1Y Return vs Nifty])</f>
        <v>-0.97626862673205916</v>
      </c>
      <c r="I630">
        <v>-0.61491295625064102</v>
      </c>
      <c r="J630">
        <f>(Table2[[#This Row],[1M Return vs Nifty]]-AVERAGE(Table2[1M Return vs Nifty]))/_xlfn.STDEV.P(Table2[1M Return vs Nifty])</f>
        <v>0.24613069805801646</v>
      </c>
      <c r="K630">
        <v>-28.627733356704201</v>
      </c>
      <c r="L630">
        <f>(Table2[[#This Row],[6M Return vs Nifty]]-AVERAGE(Table2[6M Return vs Nifty]))/_xlfn.STDEV.P(Table2[6M Return vs Nifty])</f>
        <v>-1.2626127756186547</v>
      </c>
      <c r="M630">
        <v>-1.3966372363769199</v>
      </c>
      <c r="N630">
        <f>(Table2[[#This Row],[1W Return vs Nifty]]-AVERAGE(Table2[1W Return vs Nifty]))/_xlfn.STDEV.P(Table2[1W Return vs Nifty])</f>
        <v>0.29609977935405207</v>
      </c>
      <c r="O630">
        <v>1239.18</v>
      </c>
      <c r="P630">
        <v>1260.23337557949</v>
      </c>
      <c r="Q630">
        <v>1356.0620242781599</v>
      </c>
      <c r="R630">
        <v>68.412114706544997</v>
      </c>
      <c r="S630" s="2">
        <f>(Table2[[#This Row],[Close Price]]-Table2[[#This Row],[20D EMA]])/Table2[[#This Row],[20D EMA]]</f>
        <v>3.445827079197519E-3</v>
      </c>
      <c r="T630" s="2">
        <f>(Table2[[#This Row],[Close Price]]-Table2[[#This Row],[50D EMA]])/Table2[[#This Row],[50D EMA]]</f>
        <v>-1.331767266659838E-2</v>
      </c>
      <c r="U630" s="2">
        <f>(Table2[[#This Row],[Close Price]]-Table2[[#This Row],[200D EMA]])/Table2[[#This Row],[200D EMA]]</f>
        <v>-8.3043417087137986E-2</v>
      </c>
      <c r="V630">
        <v>0.85782192469593599</v>
      </c>
      <c r="W630">
        <v>1238</v>
      </c>
      <c r="X630">
        <v>1279.9000000000001</v>
      </c>
      <c r="Y630">
        <v>1238</v>
      </c>
      <c r="Z630">
        <v>1279.9000000000001</v>
      </c>
      <c r="AA630">
        <v>1176.5999999999999</v>
      </c>
      <c r="AB630">
        <v>1295</v>
      </c>
      <c r="AC630" s="2">
        <f>(Table2[[#This Row],[Close Price]]/Table2[[#This Row],[Day Low]])-1</f>
        <v>4.4022617124395147E-3</v>
      </c>
      <c r="AD630" s="2">
        <f>(Table2[[#This Row],[Day High]]/Table2[[#This Row],[Close Price]])-1</f>
        <v>2.931360328119359E-2</v>
      </c>
      <c r="AE630" s="2">
        <f>(Table2[[#This Row],[Close Price]]/Table2[[#This Row],[Current Week Low]])-1</f>
        <v>4.4022617124395147E-3</v>
      </c>
      <c r="AF630" s="2">
        <f>(Table2[[#This Row],[Current Week High]]/Table2[[#This Row],[Close Price]])-1</f>
        <v>2.931360328119359E-2</v>
      </c>
      <c r="AG630" s="2">
        <f>(Table2[[#This Row],[Close Price]]/Table2[[#This Row],[Current Month Low]])-1</f>
        <v>5.6816250212476715E-2</v>
      </c>
      <c r="AH630" s="2">
        <f>(Table2[[#This Row],[Current Month High]]/Table2[[#This Row],[Close Price]])-1</f>
        <v>4.1457235916200874E-2</v>
      </c>
      <c r="AI630">
        <v>44.436849089227501</v>
      </c>
      <c r="AJ630">
        <v>7.8447528187337303</v>
      </c>
      <c r="AK630" t="str">
        <f>IF(AND(Table2[[#This Row],[20D EMA]]&gt;Table2[[#This Row],[50D EMA]],Table2[[#This Row],[50D EMA]]&gt;Table2[[#This Row],[200D EMA]]),"Uptrend","Downtrend/NoTrend")</f>
        <v>Downtrend/NoTrend</v>
      </c>
      <c r="AL630">
        <v>-0.1</v>
      </c>
      <c r="AM630" t="s">
        <v>10438</v>
      </c>
      <c r="AN630">
        <v>5.44</v>
      </c>
      <c r="AO630" t="s">
        <v>10439</v>
      </c>
      <c r="AP630">
        <v>6.5374024817086998E-2</v>
      </c>
      <c r="AQ630">
        <f>(Table2[[#This Row],[Sharpe Ratio]]-AVERAGE(Table2[Sharpe Ratio]))/_xlfn.STDEV.P(Table2[Sharpe Ratio])</f>
        <v>1.0465971540708186E-2</v>
      </c>
      <c r="AR6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0">
        <f>_xlfn.RANK.AVG(Table2[[#This Row],[1Y Return vs Nifty Z-Score]],Table2[1Y Return vs Nifty Z-Score])</f>
        <v>665</v>
      </c>
      <c r="AT630">
        <f>_xlfn.RANK.AVG(Table2[[#This Row],[6M Return vs Nifty Z-Score]],Table2[6M Return vs Nifty Z-Score])</f>
        <v>714</v>
      </c>
      <c r="AU630">
        <f>_xlfn.RANK.AVG(Table2[[#This Row],[Sharpe Ratio Z-Score]],Table2[Sharpe Ratio Z-Score])</f>
        <v>347</v>
      </c>
      <c r="AV630">
        <f>(Table2[[#This Row],[Rank 1Y]]+Table2[[#This Row],[Rank 6M]]+Table2[[#This Row],[Rank Sharpe]])/3</f>
        <v>575.33333333333337</v>
      </c>
    </row>
    <row r="631" spans="1:48" x14ac:dyDescent="0.3">
      <c r="A631" t="s">
        <v>1293</v>
      </c>
      <c r="B631" t="s">
        <v>1294</v>
      </c>
      <c r="C631" t="s">
        <v>5658</v>
      </c>
      <c r="D631" t="s">
        <v>80</v>
      </c>
      <c r="E631">
        <v>9058.2416806799993</v>
      </c>
      <c r="F631">
        <v>770.55</v>
      </c>
      <c r="G631">
        <v>-10.132006717121101</v>
      </c>
      <c r="H631">
        <f>(Table2[[#This Row],[1Y Return vs Nifty]]-AVERAGE(Table2[1Y Return vs Nifty]))/_xlfn.STDEV.P(Table2[1Y Return vs Nifty])</f>
        <v>-0.56361360178647213</v>
      </c>
      <c r="I631">
        <v>-6.6311746810284502</v>
      </c>
      <c r="J631">
        <f>(Table2[[#This Row],[1M Return vs Nifty]]-AVERAGE(Table2[1M Return vs Nifty]))/_xlfn.STDEV.P(Table2[1M Return vs Nifty])</f>
        <v>-0.3349017229378477</v>
      </c>
      <c r="K631">
        <v>-27.9353142920619</v>
      </c>
      <c r="L631">
        <f>(Table2[[#This Row],[6M Return vs Nifty]]-AVERAGE(Table2[6M Return vs Nifty]))/_xlfn.STDEV.P(Table2[6M Return vs Nifty])</f>
        <v>-1.2417330311871679</v>
      </c>
      <c r="M631">
        <v>-6.4889626481152298</v>
      </c>
      <c r="N631">
        <f>(Table2[[#This Row],[1W Return vs Nifty]]-AVERAGE(Table2[1W Return vs Nifty]))/_xlfn.STDEV.P(Table2[1W Return vs Nifty])</f>
        <v>-0.67822612641447355</v>
      </c>
      <c r="O631">
        <v>787.18</v>
      </c>
      <c r="P631">
        <v>804.37529809203602</v>
      </c>
      <c r="Q631">
        <v>812.62125955698195</v>
      </c>
      <c r="R631">
        <v>32.528596046722903</v>
      </c>
      <c r="S631" s="2">
        <f>(Table2[[#This Row],[Close Price]]-Table2[[#This Row],[20D EMA]])/Table2[[#This Row],[20D EMA]]</f>
        <v>-2.1126044869026139E-2</v>
      </c>
      <c r="T631" s="2">
        <f>(Table2[[#This Row],[Close Price]]-Table2[[#This Row],[50D EMA]])/Table2[[#This Row],[50D EMA]]</f>
        <v>-4.2051637055823411E-2</v>
      </c>
      <c r="U631" s="2">
        <f>(Table2[[#This Row],[Close Price]]-Table2[[#This Row],[200D EMA]])/Table2[[#This Row],[200D EMA]]</f>
        <v>-5.1772285135535411E-2</v>
      </c>
      <c r="V631">
        <v>0.55972082035975901</v>
      </c>
      <c r="W631">
        <v>768</v>
      </c>
      <c r="X631">
        <v>783.7</v>
      </c>
      <c r="Y631">
        <v>768</v>
      </c>
      <c r="Z631">
        <v>783.7</v>
      </c>
      <c r="AA631">
        <v>762.9</v>
      </c>
      <c r="AB631">
        <v>808.5</v>
      </c>
      <c r="AC631" s="2">
        <f>(Table2[[#This Row],[Close Price]]/Table2[[#This Row],[Day Low]])-1</f>
        <v>3.3203124999998668E-3</v>
      </c>
      <c r="AD631" s="2">
        <f>(Table2[[#This Row],[Day High]]/Table2[[#This Row],[Close Price]])-1</f>
        <v>1.7065732269158529E-2</v>
      </c>
      <c r="AE631" s="2">
        <f>(Table2[[#This Row],[Close Price]]/Table2[[#This Row],[Current Week Low]])-1</f>
        <v>3.3203124999998668E-3</v>
      </c>
      <c r="AF631" s="2">
        <f>(Table2[[#This Row],[Current Week High]]/Table2[[#This Row],[Close Price]])-1</f>
        <v>1.7065732269158529E-2</v>
      </c>
      <c r="AG631" s="2">
        <f>(Table2[[#This Row],[Close Price]]/Table2[[#This Row],[Current Month Low]])-1</f>
        <v>1.0027526543452625E-2</v>
      </c>
      <c r="AH631" s="2">
        <f>(Table2[[#This Row],[Current Month High]]/Table2[[#This Row],[Close Price]])-1</f>
        <v>4.9250535331905931E-2</v>
      </c>
      <c r="AI631">
        <v>29.764453961456098</v>
      </c>
      <c r="AJ631">
        <v>22.173775170445499</v>
      </c>
      <c r="AK631" t="str">
        <f>IF(AND(Table2[[#This Row],[20D EMA]]&gt;Table2[[#This Row],[50D EMA]],Table2[[#This Row],[50D EMA]]&gt;Table2[[#This Row],[200D EMA]]),"Uptrend","Downtrend/NoTrend")</f>
        <v>Downtrend/NoTrend</v>
      </c>
      <c r="AL631">
        <v>-0.16</v>
      </c>
      <c r="AM631" t="s">
        <v>10438</v>
      </c>
      <c r="AN631">
        <v>-2.94</v>
      </c>
      <c r="AO631" t="s">
        <v>10438</v>
      </c>
      <c r="AP631">
        <v>5.6628287390069997E-3</v>
      </c>
      <c r="AQ631">
        <f>(Table2[[#This Row],[Sharpe Ratio]]-AVERAGE(Table2[Sharpe Ratio]))/_xlfn.STDEV.P(Table2[Sharpe Ratio])</f>
        <v>-0.68073881053474716</v>
      </c>
      <c r="AR6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1">
        <f>_xlfn.RANK.AVG(Table2[[#This Row],[1Y Return vs Nifty Z-Score]],Table2[1Y Return vs Nifty Z-Score])</f>
        <v>511</v>
      </c>
      <c r="AT631">
        <f>_xlfn.RANK.AVG(Table2[[#This Row],[6M Return vs Nifty Z-Score]],Table2[6M Return vs Nifty Z-Score])</f>
        <v>708</v>
      </c>
      <c r="AU631">
        <f>_xlfn.RANK.AVG(Table2[[#This Row],[Sharpe Ratio Z-Score]],Table2[Sharpe Ratio Z-Score])</f>
        <v>512</v>
      </c>
      <c r="AV631">
        <f>(Table2[[#This Row],[Rank 1Y]]+Table2[[#This Row],[Rank 6M]]+Table2[[#This Row],[Rank Sharpe]])/3</f>
        <v>577</v>
      </c>
    </row>
    <row r="632" spans="1:48" x14ac:dyDescent="0.3">
      <c r="A632" t="s">
        <v>501</v>
      </c>
      <c r="B632" t="s">
        <v>502</v>
      </c>
      <c r="C632" t="s">
        <v>10408</v>
      </c>
      <c r="D632" t="s">
        <v>387</v>
      </c>
      <c r="E632">
        <v>44068.174603109997</v>
      </c>
      <c r="F632">
        <v>592.79999999999995</v>
      </c>
      <c r="G632">
        <v>-35.757054649287603</v>
      </c>
      <c r="H632">
        <f>(Table2[[#This Row],[1Y Return vs Nifty]]-AVERAGE(Table2[1Y Return vs Nifty]))/_xlfn.STDEV.P(Table2[1Y Return vs Nifty])</f>
        <v>-0.98249122583715942</v>
      </c>
      <c r="I632">
        <v>-3.6624249368975401</v>
      </c>
      <c r="J632">
        <f>(Table2[[#This Row],[1M Return vs Nifty]]-AVERAGE(Table2[1M Return vs Nifty]))/_xlfn.STDEV.P(Table2[1M Return vs Nifty])</f>
        <v>-4.8188822124520823E-2</v>
      </c>
      <c r="K632">
        <v>9.9857716885360599</v>
      </c>
      <c r="L632">
        <f>(Table2[[#This Row],[6M Return vs Nifty]]-AVERAGE(Table2[6M Return vs Nifty]))/_xlfn.STDEV.P(Table2[6M Return vs Nifty])</f>
        <v>-9.8231033234028806E-2</v>
      </c>
      <c r="M632">
        <v>-5.9732640836318804</v>
      </c>
      <c r="N632">
        <f>(Table2[[#This Row],[1W Return vs Nifty]]-AVERAGE(Table2[1W Return vs Nifty]))/_xlfn.STDEV.P(Table2[1W Return vs Nifty])</f>
        <v>-0.57955637726891585</v>
      </c>
      <c r="O632">
        <v>597</v>
      </c>
      <c r="P632">
        <v>579.56595950275801</v>
      </c>
      <c r="Q632">
        <v>559.43569619573498</v>
      </c>
      <c r="R632">
        <v>33.705368506554798</v>
      </c>
      <c r="S632" s="2">
        <f>(Table2[[#This Row],[Close Price]]-Table2[[#This Row],[20D EMA]])/Table2[[#This Row],[20D EMA]]</f>
        <v>-7.0351758793970615E-3</v>
      </c>
      <c r="T632" s="2">
        <f>(Table2[[#This Row],[Close Price]]-Table2[[#This Row],[50D EMA]])/Table2[[#This Row],[50D EMA]]</f>
        <v>2.2834399226269553E-2</v>
      </c>
      <c r="U632" s="2">
        <f>(Table2[[#This Row],[Close Price]]-Table2[[#This Row],[200D EMA]])/Table2[[#This Row],[200D EMA]]</f>
        <v>5.9639211496778526E-2</v>
      </c>
      <c r="V632">
        <v>0.79145250896444896</v>
      </c>
      <c r="W632">
        <v>584.04999999999995</v>
      </c>
      <c r="X632">
        <v>593.75</v>
      </c>
      <c r="Y632">
        <v>584.04999999999995</v>
      </c>
      <c r="Z632">
        <v>593.75</v>
      </c>
      <c r="AA632">
        <v>582.54999999999995</v>
      </c>
      <c r="AB632">
        <v>623.70000000000005</v>
      </c>
      <c r="AC632" s="2">
        <f>(Table2[[#This Row],[Close Price]]/Table2[[#This Row],[Day Low]])-1</f>
        <v>1.4981594041606039E-2</v>
      </c>
      <c r="AD632" s="2">
        <f>(Table2[[#This Row],[Day High]]/Table2[[#This Row],[Close Price]])-1</f>
        <v>1.6025641025640969E-3</v>
      </c>
      <c r="AE632" s="2">
        <f>(Table2[[#This Row],[Close Price]]/Table2[[#This Row],[Current Week Low]])-1</f>
        <v>1.4981594041606039E-2</v>
      </c>
      <c r="AF632" s="2">
        <f>(Table2[[#This Row],[Current Week High]]/Table2[[#This Row],[Close Price]])-1</f>
        <v>1.6025641025640969E-3</v>
      </c>
      <c r="AG632" s="2">
        <f>(Table2[[#This Row],[Close Price]]/Table2[[#This Row],[Current Month Low]])-1</f>
        <v>1.7595056218350447E-2</v>
      </c>
      <c r="AH632" s="2">
        <f>(Table2[[#This Row],[Current Month High]]/Table2[[#This Row],[Close Price]])-1</f>
        <v>5.2125506072874694E-2</v>
      </c>
      <c r="AI632">
        <v>7.1018893387314304</v>
      </c>
      <c r="AJ632">
        <v>32.380527020991501</v>
      </c>
      <c r="AK632" t="str">
        <f>IF(AND(Table2[[#This Row],[20D EMA]]&gt;Table2[[#This Row],[50D EMA]],Table2[[#This Row],[50D EMA]]&gt;Table2[[#This Row],[200D EMA]]),"Uptrend","Downtrend/NoTrend")</f>
        <v>Uptrend</v>
      </c>
      <c r="AL632">
        <v>0.02</v>
      </c>
      <c r="AM632" t="s">
        <v>10439</v>
      </c>
      <c r="AN632">
        <v>-4.1900000000000004</v>
      </c>
      <c r="AO632" t="s">
        <v>10438</v>
      </c>
      <c r="AP632">
        <v>-9.1748737232489996E-2</v>
      </c>
      <c r="AQ632">
        <f>(Table2[[#This Row],[Sharpe Ratio]]-AVERAGE(Table2[Sharpe Ratio]))/_xlfn.STDEV.P(Table2[Sharpe Ratio])</f>
        <v>-1.8083554829744204</v>
      </c>
      <c r="AR6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-3.5168229414390453</v>
      </c>
      <c r="AS632">
        <f>_xlfn.RANK.AVG(Table2[[#This Row],[1Y Return vs Nifty Z-Score]],Table2[1Y Return vs Nifty Z-Score])</f>
        <v>668</v>
      </c>
      <c r="AT632">
        <f>_xlfn.RANK.AVG(Table2[[#This Row],[6M Return vs Nifty Z-Score]],Table2[6M Return vs Nifty Z-Score])</f>
        <v>345</v>
      </c>
      <c r="AU632">
        <f>_xlfn.RANK.AVG(Table2[[#This Row],[Sharpe Ratio Z-Score]],Table2[Sharpe Ratio Z-Score])</f>
        <v>719</v>
      </c>
      <c r="AV632">
        <f>(Table2[[#This Row],[Rank 1Y]]+Table2[[#This Row],[Rank 6M]]+Table2[[#This Row],[Rank Sharpe]])/3</f>
        <v>577.33333333333337</v>
      </c>
    </row>
    <row r="633" spans="1:48" x14ac:dyDescent="0.3">
      <c r="A633" t="s">
        <v>1788</v>
      </c>
      <c r="B633" t="s">
        <v>1789</v>
      </c>
      <c r="C633" t="s">
        <v>10408</v>
      </c>
      <c r="D633" t="s">
        <v>278</v>
      </c>
      <c r="E633">
        <v>4514.4114699250003</v>
      </c>
      <c r="F633">
        <v>271.75</v>
      </c>
      <c r="G633">
        <v>-14.6585058583244</v>
      </c>
      <c r="H633">
        <f>(Table2[[#This Row],[1Y Return vs Nifty]]-AVERAGE(Table2[1Y Return vs Nifty]))/_xlfn.STDEV.P(Table2[1Y Return vs Nifty])</f>
        <v>-0.63760562750107197</v>
      </c>
      <c r="I633">
        <v>-12.961098333776601</v>
      </c>
      <c r="J633">
        <f>(Table2[[#This Row],[1M Return vs Nifty]]-AVERAGE(Table2[1M Return vs Nifty]))/_xlfn.STDEV.P(Table2[1M Return vs Nifty])</f>
        <v>-0.9462266673843216</v>
      </c>
      <c r="K633">
        <v>-7.0779961940581897</v>
      </c>
      <c r="L633">
        <f>(Table2[[#This Row],[6M Return vs Nifty]]-AVERAGE(Table2[6M Return vs Nifty]))/_xlfn.STDEV.P(Table2[6M Return vs Nifty])</f>
        <v>-0.61278519648606578</v>
      </c>
      <c r="M633">
        <v>-7.8147977328495202</v>
      </c>
      <c r="N633">
        <f>(Table2[[#This Row],[1W Return vs Nifty]]-AVERAGE(Table2[1W Return vs Nifty]))/_xlfn.STDEV.P(Table2[1W Return vs Nifty])</f>
        <v>-0.9319010912656418</v>
      </c>
      <c r="O633">
        <v>275.83999999999997</v>
      </c>
      <c r="P633">
        <v>287.14512206566002</v>
      </c>
      <c r="Q633">
        <v>272.23846229188899</v>
      </c>
      <c r="R633">
        <v>24.3768179392817</v>
      </c>
      <c r="S633" s="2">
        <f>(Table2[[#This Row],[Close Price]]-Table2[[#This Row],[20D EMA]])/Table2[[#This Row],[20D EMA]]</f>
        <v>-1.4827436194895502E-2</v>
      </c>
      <c r="T633" s="2">
        <f>(Table2[[#This Row],[Close Price]]-Table2[[#This Row],[50D EMA]])/Table2[[#This Row],[50D EMA]]</f>
        <v>-5.3614430065573933E-2</v>
      </c>
      <c r="U633" s="2">
        <f>(Table2[[#This Row],[Close Price]]-Table2[[#This Row],[200D EMA]])/Table2[[#This Row],[200D EMA]]</f>
        <v>-1.7942442363830023E-3</v>
      </c>
      <c r="V633">
        <v>0.33688633879971902</v>
      </c>
      <c r="W633">
        <v>273.5</v>
      </c>
      <c r="X633">
        <v>268.2</v>
      </c>
      <c r="Y633">
        <v>274.25</v>
      </c>
      <c r="Z633">
        <v>268.2</v>
      </c>
      <c r="AA633">
        <v>274.25</v>
      </c>
      <c r="AB633">
        <v>268.2</v>
      </c>
      <c r="AC633" s="2">
        <f>(Table2[[#This Row],[Close Price]]/Table2[[#This Row],[Day Low]])-1</f>
        <v>-6.3985374771480252E-3</v>
      </c>
      <c r="AD633" s="2">
        <f>(Table2[[#This Row],[Day High]]/Table2[[#This Row],[Close Price]])-1</f>
        <v>-1.306347746090164E-2</v>
      </c>
      <c r="AE633" s="2">
        <f>(Table2[[#This Row],[Close Price]]/Table2[[#This Row],[Current Week Low]])-1</f>
        <v>-9.1157702825889197E-3</v>
      </c>
      <c r="AF633" s="2">
        <f>(Table2[[#This Row],[Current Week High]]/Table2[[#This Row],[Close Price]])-1</f>
        <v>-1.306347746090164E-2</v>
      </c>
      <c r="AG633" s="2">
        <f>(Table2[[#This Row],[Close Price]]/Table2[[#This Row],[Current Month Low]])-1</f>
        <v>-9.1157702825889197E-3</v>
      </c>
      <c r="AH633" s="2">
        <f>(Table2[[#This Row],[Current Month High]]/Table2[[#This Row],[Close Price]])-1</f>
        <v>-1.306347746090164E-2</v>
      </c>
      <c r="AI633">
        <v>23.643054277828799</v>
      </c>
      <c r="AJ633">
        <v>29.2201616737993</v>
      </c>
      <c r="AK633" t="str">
        <f>IF(AND(Table2[[#This Row],[20D EMA]]&gt;Table2[[#This Row],[50D EMA]],Table2[[#This Row],[50D EMA]]&gt;Table2[[#This Row],[200D EMA]]),"Uptrend","Downtrend/NoTrend")</f>
        <v>Downtrend/NoTrend</v>
      </c>
      <c r="AL633">
        <v>-0.12</v>
      </c>
      <c r="AM633" t="s">
        <v>10438</v>
      </c>
      <c r="AN633">
        <v>-7.91</v>
      </c>
      <c r="AO633" t="s">
        <v>10438</v>
      </c>
      <c r="AP633">
        <v>-4.1321397189002997E-2</v>
      </c>
      <c r="AQ633">
        <f>(Table2[[#This Row],[Sharpe Ratio]]-AVERAGE(Table2[Sharpe Ratio]))/_xlfn.STDEV.P(Table2[Sharpe Ratio])</f>
        <v>-1.2246187489149458</v>
      </c>
      <c r="AR6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3">
        <f>_xlfn.RANK.AVG(Table2[[#This Row],[1Y Return vs Nifty Z-Score]],Table2[1Y Return vs Nifty Z-Score])</f>
        <v>540</v>
      </c>
      <c r="AT633">
        <f>_xlfn.RANK.AVG(Table2[[#This Row],[6M Return vs Nifty Z-Score]],Table2[6M Return vs Nifty Z-Score])</f>
        <v>532</v>
      </c>
      <c r="AU633">
        <f>_xlfn.RANK.AVG(Table2[[#This Row],[Sharpe Ratio Z-Score]],Table2[Sharpe Ratio Z-Score])</f>
        <v>663</v>
      </c>
      <c r="AV633">
        <f>(Table2[[#This Row],[Rank 1Y]]+Table2[[#This Row],[Rank 6M]]+Table2[[#This Row],[Rank Sharpe]])/3</f>
        <v>578.33333333333337</v>
      </c>
    </row>
    <row r="634" spans="1:48" x14ac:dyDescent="0.3">
      <c r="A634" t="s">
        <v>1561</v>
      </c>
      <c r="B634" t="s">
        <v>1562</v>
      </c>
      <c r="C634" t="s">
        <v>10405</v>
      </c>
      <c r="D634" t="s">
        <v>429</v>
      </c>
      <c r="E634">
        <v>6449.0161139519996</v>
      </c>
      <c r="F634">
        <v>67.680000000000007</v>
      </c>
      <c r="G634">
        <v>-28.848533848684099</v>
      </c>
      <c r="H634">
        <f>(Table2[[#This Row],[1Y Return vs Nifty]]-AVERAGE(Table2[1Y Return vs Nifty]))/_xlfn.STDEV.P(Table2[1Y Return vs Nifty])</f>
        <v>-0.86956168961455593</v>
      </c>
      <c r="I634">
        <v>-8.1653945908837606</v>
      </c>
      <c r="J634">
        <f>(Table2[[#This Row],[1M Return vs Nifty]]-AVERAGE(Table2[1M Return vs Nifty]))/_xlfn.STDEV.P(Table2[1M Return vs Nifty])</f>
        <v>-0.48307205683338805</v>
      </c>
      <c r="K634">
        <v>-20.286664851143101</v>
      </c>
      <c r="L634">
        <f>(Table2[[#This Row],[6M Return vs Nifty]]-AVERAGE(Table2[6M Return vs Nifty]))/_xlfn.STDEV.P(Table2[6M Return vs Nifty])</f>
        <v>-1.0110896914418674</v>
      </c>
      <c r="M634">
        <v>-6.9481425288726602</v>
      </c>
      <c r="N634">
        <f>(Table2[[#This Row],[1W Return vs Nifty]]-AVERAGE(Table2[1W Return vs Nifty]))/_xlfn.STDEV.P(Table2[1W Return vs Nifty])</f>
        <v>-0.76608203055571056</v>
      </c>
      <c r="O634">
        <v>67</v>
      </c>
      <c r="P634">
        <v>66.496645898890705</v>
      </c>
      <c r="Q634">
        <v>68.706349818519101</v>
      </c>
      <c r="R634">
        <v>38.508408945287101</v>
      </c>
      <c r="S634" s="2">
        <f>(Table2[[#This Row],[Close Price]]-Table2[[#This Row],[20D EMA]])/Table2[[#This Row],[20D EMA]]</f>
        <v>1.0149253731343386E-2</v>
      </c>
      <c r="T634" s="2">
        <f>(Table2[[#This Row],[Close Price]]-Table2[[#This Row],[50D EMA]])/Table2[[#This Row],[50D EMA]]</f>
        <v>1.7795696085312514E-2</v>
      </c>
      <c r="U634" s="2">
        <f>(Table2[[#This Row],[Close Price]]-Table2[[#This Row],[200D EMA]])/Table2[[#This Row],[200D EMA]]</f>
        <v>-1.493820907718273E-2</v>
      </c>
      <c r="V634">
        <v>0.96022925967162698</v>
      </c>
      <c r="W634">
        <v>69.3</v>
      </c>
      <c r="X634">
        <v>65.8</v>
      </c>
      <c r="Y634">
        <v>69.34</v>
      </c>
      <c r="Z634">
        <v>65.8</v>
      </c>
      <c r="AA634">
        <v>69.34</v>
      </c>
      <c r="AB634">
        <v>65.05</v>
      </c>
      <c r="AC634" s="2">
        <f>(Table2[[#This Row],[Close Price]]/Table2[[#This Row],[Day Low]])-1</f>
        <v>-2.3376623376623273E-2</v>
      </c>
      <c r="AD634" s="2">
        <f>(Table2[[#This Row],[Day High]]/Table2[[#This Row],[Close Price]])-1</f>
        <v>-2.7777777777777901E-2</v>
      </c>
      <c r="AE634" s="2">
        <f>(Table2[[#This Row],[Close Price]]/Table2[[#This Row],[Current Week Low]])-1</f>
        <v>-2.3940005768676054E-2</v>
      </c>
      <c r="AF634" s="2">
        <f>(Table2[[#This Row],[Current Week High]]/Table2[[#This Row],[Close Price]])-1</f>
        <v>-2.7777777777777901E-2</v>
      </c>
      <c r="AG634" s="2">
        <f>(Table2[[#This Row],[Close Price]]/Table2[[#This Row],[Current Month Low]])-1</f>
        <v>-2.3940005768676054E-2</v>
      </c>
      <c r="AH634" s="2">
        <f>(Table2[[#This Row],[Current Month High]]/Table2[[#This Row],[Close Price]])-1</f>
        <v>-3.8859338061465909E-2</v>
      </c>
      <c r="AI634">
        <v>44.799054373522402</v>
      </c>
      <c r="AJ634">
        <v>15.4357837284666</v>
      </c>
      <c r="AK634" t="str">
        <f>IF(AND(Table2[[#This Row],[20D EMA]]&gt;Table2[[#This Row],[50D EMA]],Table2[[#This Row],[50D EMA]]&gt;Table2[[#This Row],[200D EMA]]),"Uptrend","Downtrend/NoTrend")</f>
        <v>Downtrend/NoTrend</v>
      </c>
      <c r="AL634">
        <v>0.01</v>
      </c>
      <c r="AM634" t="s">
        <v>10439</v>
      </c>
      <c r="AN634">
        <v>-0.5</v>
      </c>
      <c r="AO634" t="s">
        <v>10438</v>
      </c>
      <c r="AP634">
        <v>2.7150306855363002E-2</v>
      </c>
      <c r="AQ634">
        <f>(Table2[[#This Row],[Sharpe Ratio]]-AVERAGE(Table2[Sharpe Ratio]))/_xlfn.STDEV.P(Table2[Sharpe Ratio])</f>
        <v>-0.43200409067842815</v>
      </c>
      <c r="AR6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4">
        <f>_xlfn.RANK.AVG(Table2[[#This Row],[1Y Return vs Nifty Z-Score]],Table2[1Y Return vs Nifty Z-Score])</f>
        <v>623</v>
      </c>
      <c r="AT634">
        <f>_xlfn.RANK.AVG(Table2[[#This Row],[6M Return vs Nifty Z-Score]],Table2[6M Return vs Nifty Z-Score])</f>
        <v>665</v>
      </c>
      <c r="AU634">
        <f>_xlfn.RANK.AVG(Table2[[#This Row],[Sharpe Ratio Z-Score]],Table2[Sharpe Ratio Z-Score])</f>
        <v>454</v>
      </c>
      <c r="AV634">
        <f>(Table2[[#This Row],[Rank 1Y]]+Table2[[#This Row],[Rank 6M]]+Table2[[#This Row],[Rank Sharpe]])/3</f>
        <v>580.66666666666663</v>
      </c>
    </row>
    <row r="635" spans="1:48" x14ac:dyDescent="0.3">
      <c r="A635" t="s">
        <v>2214</v>
      </c>
      <c r="B635" t="s">
        <v>2215</v>
      </c>
      <c r="C635" t="s">
        <v>10398</v>
      </c>
      <c r="D635" t="s">
        <v>46</v>
      </c>
      <c r="E635">
        <v>2669.47820594</v>
      </c>
      <c r="F635">
        <v>688.5</v>
      </c>
      <c r="G635">
        <v>-45.429081881850301</v>
      </c>
      <c r="H635">
        <f>(Table2[[#This Row],[1Y Return vs Nifty]]-AVERAGE(Table2[1Y Return vs Nifty]))/_xlfn.STDEV.P(Table2[1Y Return vs Nifty])</f>
        <v>-1.140594180323492</v>
      </c>
      <c r="I635">
        <v>-6.7524583045174502</v>
      </c>
      <c r="J635">
        <f>(Table2[[#This Row],[1M Return vs Nifty]]-AVERAGE(Table2[1M Return vs Nifty]))/_xlfn.STDEV.P(Table2[1M Return vs Nifty])</f>
        <v>-0.34661492967763047</v>
      </c>
      <c r="K635">
        <v>-14.1728789867669</v>
      </c>
      <c r="L635">
        <f>(Table2[[#This Row],[6M Return vs Nifty]]-AVERAGE(Table2[6M Return vs Nifty]))/_xlfn.STDEV.P(Table2[6M Return vs Nifty])</f>
        <v>-0.82672982488770796</v>
      </c>
      <c r="M635">
        <v>-6.9266213056656198</v>
      </c>
      <c r="N635">
        <f>(Table2[[#This Row],[1W Return vs Nifty]]-AVERAGE(Table2[1W Return vs Nifty]))/_xlfn.STDEV.P(Table2[1W Return vs Nifty])</f>
        <v>-0.76196432722785357</v>
      </c>
      <c r="O635">
        <v>681.76</v>
      </c>
      <c r="P635">
        <v>680.10527736594497</v>
      </c>
      <c r="Q635">
        <v>692.52126484041696</v>
      </c>
      <c r="R635">
        <v>44.5368293155583</v>
      </c>
      <c r="S635" s="2">
        <f>(Table2[[#This Row],[Close Price]]-Table2[[#This Row],[20D EMA]])/Table2[[#This Row],[20D EMA]]</f>
        <v>9.8861769537667357E-3</v>
      </c>
      <c r="T635" s="2">
        <f>(Table2[[#This Row],[Close Price]]-Table2[[#This Row],[50D EMA]])/Table2[[#This Row],[50D EMA]]</f>
        <v>1.2343269363484252E-2</v>
      </c>
      <c r="U635" s="2">
        <f>(Table2[[#This Row],[Close Price]]-Table2[[#This Row],[200D EMA]])/Table2[[#This Row],[200D EMA]]</f>
        <v>-5.8067023275359094E-3</v>
      </c>
      <c r="V635">
        <v>0.75536315338417304</v>
      </c>
      <c r="W635">
        <v>697</v>
      </c>
      <c r="X635">
        <v>674.25</v>
      </c>
      <c r="Y635">
        <v>709.4</v>
      </c>
      <c r="Z635">
        <v>674.25</v>
      </c>
      <c r="AA635">
        <v>709.4</v>
      </c>
      <c r="AB635">
        <v>660.95</v>
      </c>
      <c r="AC635" s="2">
        <f>(Table2[[#This Row],[Close Price]]/Table2[[#This Row],[Day Low]])-1</f>
        <v>-1.2195121951219523E-2</v>
      </c>
      <c r="AD635" s="2">
        <f>(Table2[[#This Row],[Day High]]/Table2[[#This Row],[Close Price]])-1</f>
        <v>-2.0697167755991286E-2</v>
      </c>
      <c r="AE635" s="2">
        <f>(Table2[[#This Row],[Close Price]]/Table2[[#This Row],[Current Week Low]])-1</f>
        <v>-2.9461516774739183E-2</v>
      </c>
      <c r="AF635" s="2">
        <f>(Table2[[#This Row],[Current Week High]]/Table2[[#This Row],[Close Price]])-1</f>
        <v>-2.0697167755991286E-2</v>
      </c>
      <c r="AG635" s="2">
        <f>(Table2[[#This Row],[Close Price]]/Table2[[#This Row],[Current Month Low]])-1</f>
        <v>-2.9461516774739183E-2</v>
      </c>
      <c r="AH635" s="2">
        <f>(Table2[[#This Row],[Current Month High]]/Table2[[#This Row],[Close Price]])-1</f>
        <v>-4.0014524328249701E-2</v>
      </c>
      <c r="AI635">
        <v>18.075526506898999</v>
      </c>
      <c r="AJ635">
        <v>14.769128188031299</v>
      </c>
      <c r="AK635" t="str">
        <f>IF(AND(Table2[[#This Row],[20D EMA]]&gt;Table2[[#This Row],[50D EMA]],Table2[[#This Row],[50D EMA]]&gt;Table2[[#This Row],[200D EMA]]),"Uptrend","Downtrend/NoTrend")</f>
        <v>Downtrend/NoTrend</v>
      </c>
      <c r="AL635">
        <v>0</v>
      </c>
      <c r="AM635" t="s">
        <v>10440</v>
      </c>
      <c r="AN635">
        <v>2.42</v>
      </c>
      <c r="AO635" t="s">
        <v>10439</v>
      </c>
      <c r="AP635">
        <v>3.0472608224012002E-2</v>
      </c>
      <c r="AQ635">
        <f>(Table2[[#This Row],[Sharpe Ratio]]-AVERAGE(Table2[Sharpe Ratio]))/_xlfn.STDEV.P(Table2[Sharpe Ratio])</f>
        <v>-0.39354579902901626</v>
      </c>
      <c r="AR6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5">
        <f>_xlfn.RANK.AVG(Table2[[#This Row],[1Y Return vs Nifty Z-Score]],Table2[1Y Return vs Nifty Z-Score])</f>
        <v>695</v>
      </c>
      <c r="AT635">
        <f>_xlfn.RANK.AVG(Table2[[#This Row],[6M Return vs Nifty Z-Score]],Table2[6M Return vs Nifty Z-Score])</f>
        <v>609</v>
      </c>
      <c r="AU635">
        <f>_xlfn.RANK.AVG(Table2[[#This Row],[Sharpe Ratio Z-Score]],Table2[Sharpe Ratio Z-Score])</f>
        <v>440</v>
      </c>
      <c r="AV635">
        <f>(Table2[[#This Row],[Rank 1Y]]+Table2[[#This Row],[Rank 6M]]+Table2[[#This Row],[Rank Sharpe]])/3</f>
        <v>581.33333333333337</v>
      </c>
    </row>
    <row r="636" spans="1:48" x14ac:dyDescent="0.3">
      <c r="A636" t="s">
        <v>1653</v>
      </c>
      <c r="B636" t="s">
        <v>1654</v>
      </c>
      <c r="C636" t="s">
        <v>10395</v>
      </c>
      <c r="D636" t="s">
        <v>407</v>
      </c>
      <c r="E636">
        <v>5411.8469690250004</v>
      </c>
      <c r="F636">
        <v>300.14999999999998</v>
      </c>
      <c r="G636">
        <v>-31.2505574095699</v>
      </c>
      <c r="H636">
        <f>(Table2[[#This Row],[1Y Return vs Nifty]]-AVERAGE(Table2[1Y Return vs Nifty]))/_xlfn.STDEV.P(Table2[1Y Return vs Nifty])</f>
        <v>-0.90882615947081002</v>
      </c>
      <c r="I636">
        <v>1.9464268033640399</v>
      </c>
      <c r="J636">
        <f>(Table2[[#This Row],[1M Return vs Nifty]]-AVERAGE(Table2[1M Return vs Nifty]))/_xlfn.STDEV.P(Table2[1M Return vs Nifty])</f>
        <v>0.49349717072869226</v>
      </c>
      <c r="K636">
        <v>-11.459466991147201</v>
      </c>
      <c r="L636">
        <f>(Table2[[#This Row],[6M Return vs Nifty]]-AVERAGE(Table2[6M Return vs Nifty]))/_xlfn.STDEV.P(Table2[6M Return vs Nifty])</f>
        <v>-0.74490748362225323</v>
      </c>
      <c r="M636">
        <v>2.4982346533535802</v>
      </c>
      <c r="N636">
        <f>(Table2[[#This Row],[1W Return vs Nifty]]-AVERAGE(Table2[1W Return vs Nifty]))/_xlfn.STDEV.P(Table2[1W Return vs Nifty])</f>
        <v>1.0413142491651288</v>
      </c>
      <c r="O636">
        <v>296.18</v>
      </c>
      <c r="P636">
        <v>288.312414381108</v>
      </c>
      <c r="Q636">
        <v>291.53631788551598</v>
      </c>
      <c r="R636">
        <v>72.021744180880503</v>
      </c>
      <c r="S636" s="2">
        <f>(Table2[[#This Row],[Close Price]]-Table2[[#This Row],[20D EMA]])/Table2[[#This Row],[20D EMA]]</f>
        <v>1.3404011074346581E-2</v>
      </c>
      <c r="T636" s="2">
        <f>(Table2[[#This Row],[Close Price]]-Table2[[#This Row],[50D EMA]])/Table2[[#This Row],[50D EMA]]</f>
        <v>4.105818906307785E-2</v>
      </c>
      <c r="U636" s="2">
        <f>(Table2[[#This Row],[Close Price]]-Table2[[#This Row],[200D EMA]])/Table2[[#This Row],[200D EMA]]</f>
        <v>2.9545828721986252E-2</v>
      </c>
      <c r="V636">
        <v>1.1100803709220901</v>
      </c>
      <c r="W636">
        <v>305</v>
      </c>
      <c r="X636">
        <v>298</v>
      </c>
      <c r="Y636">
        <v>302</v>
      </c>
      <c r="Z636">
        <v>298</v>
      </c>
      <c r="AA636">
        <v>302</v>
      </c>
      <c r="AB636">
        <v>278.05</v>
      </c>
      <c r="AC636" s="2">
        <f>(Table2[[#This Row],[Close Price]]/Table2[[#This Row],[Day Low]])-1</f>
        <v>-1.5901639344262364E-2</v>
      </c>
      <c r="AD636" s="2">
        <f>(Table2[[#This Row],[Day High]]/Table2[[#This Row],[Close Price]])-1</f>
        <v>-7.1630851241045734E-3</v>
      </c>
      <c r="AE636" s="2">
        <f>(Table2[[#This Row],[Close Price]]/Table2[[#This Row],[Current Week Low]])-1</f>
        <v>-6.1258278145696066E-3</v>
      </c>
      <c r="AF636" s="2">
        <f>(Table2[[#This Row],[Current Week High]]/Table2[[#This Row],[Close Price]])-1</f>
        <v>-7.1630851241045734E-3</v>
      </c>
      <c r="AG636" s="2">
        <f>(Table2[[#This Row],[Close Price]]/Table2[[#This Row],[Current Month Low]])-1</f>
        <v>-6.1258278145696066E-3</v>
      </c>
      <c r="AH636" s="2">
        <f>(Table2[[#This Row],[Current Month High]]/Table2[[#This Row],[Close Price]])-1</f>
        <v>-7.3629851740796171E-2</v>
      </c>
      <c r="AI636">
        <v>29.252040646343499</v>
      </c>
      <c r="AJ636">
        <v>11.393579513824401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-0.01</v>
      </c>
      <c r="AM636" t="s">
        <v>10438</v>
      </c>
      <c r="AN636">
        <v>4.5599999999999996</v>
      </c>
      <c r="AO636" t="s">
        <v>10439</v>
      </c>
      <c r="AP636">
        <v>2.0902880648049999E-3</v>
      </c>
      <c r="AQ636">
        <f>(Table2[[#This Row],[Sharpe Ratio]]-AVERAGE(Table2[Sharpe Ratio]))/_xlfn.STDEV.P(Table2[Sharpe Ratio])</f>
        <v>-0.72209382199588923</v>
      </c>
      <c r="AR6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6">
        <f>_xlfn.RANK.AVG(Table2[[#This Row],[1Y Return vs Nifty Z-Score]],Table2[1Y Return vs Nifty Z-Score])</f>
        <v>642</v>
      </c>
      <c r="AT636">
        <f>_xlfn.RANK.AVG(Table2[[#This Row],[6M Return vs Nifty Z-Score]],Table2[6M Return vs Nifty Z-Score])</f>
        <v>578</v>
      </c>
      <c r="AU636">
        <f>_xlfn.RANK.AVG(Table2[[#This Row],[Sharpe Ratio Z-Score]],Table2[Sharpe Ratio Z-Score])</f>
        <v>526</v>
      </c>
      <c r="AV636">
        <f>(Table2[[#This Row],[Rank 1Y]]+Table2[[#This Row],[Rank 6M]]+Table2[[#This Row],[Rank Sharpe]])/3</f>
        <v>582</v>
      </c>
    </row>
    <row r="637" spans="1:48" x14ac:dyDescent="0.3">
      <c r="A637" t="s">
        <v>880</v>
      </c>
      <c r="B637" t="s">
        <v>881</v>
      </c>
      <c r="C637" t="s">
        <v>605</v>
      </c>
      <c r="D637" t="s">
        <v>605</v>
      </c>
      <c r="E637">
        <v>18161.097307470001</v>
      </c>
      <c r="F637">
        <v>36.39</v>
      </c>
      <c r="G637">
        <v>-35.699968521306602</v>
      </c>
      <c r="H637">
        <f>(Table2[[#This Row],[1Y Return vs Nifty]]-AVERAGE(Table2[1Y Return vs Nifty]))/_xlfn.STDEV.P(Table2[1Y Return vs Nifty])</f>
        <v>-0.98155807239611093</v>
      </c>
      <c r="I637">
        <v>-10.290232099522701</v>
      </c>
      <c r="J637">
        <f>(Table2[[#This Row],[1M Return vs Nifty]]-AVERAGE(Table2[1M Return vs Nifty]))/_xlfn.STDEV.P(Table2[1M Return vs Nifty])</f>
        <v>-0.68828245796714183</v>
      </c>
      <c r="K637">
        <v>-20.089064746799799</v>
      </c>
      <c r="L637">
        <f>(Table2[[#This Row],[6M Return vs Nifty]]-AVERAGE(Table2[6M Return vs Nifty]))/_xlfn.STDEV.P(Table2[6M Return vs Nifty])</f>
        <v>-1.0051311038046906</v>
      </c>
      <c r="M637">
        <v>-4.1169678585880396</v>
      </c>
      <c r="N637">
        <f>(Table2[[#This Row],[1W Return vs Nifty]]-AVERAGE(Table2[1W Return vs Nifty]))/_xlfn.STDEV.P(Table2[1W Return vs Nifty])</f>
        <v>-0.22438710692506703</v>
      </c>
      <c r="O637">
        <v>36.68</v>
      </c>
      <c r="P637">
        <v>37.2262374151112</v>
      </c>
      <c r="Q637">
        <v>38.066678080389799</v>
      </c>
      <c r="R637">
        <v>37.153567600200397</v>
      </c>
      <c r="S637" s="2">
        <f>(Table2[[#This Row],[Close Price]]-Table2[[#This Row],[20D EMA]])/Table2[[#This Row],[20D EMA]]</f>
        <v>-7.9062159214830733E-3</v>
      </c>
      <c r="T637" s="2">
        <f>(Table2[[#This Row],[Close Price]]-Table2[[#This Row],[50D EMA]])/Table2[[#This Row],[50D EMA]]</f>
        <v>-2.2463656635138381E-2</v>
      </c>
      <c r="U637" s="2">
        <f>(Table2[[#This Row],[Close Price]]-Table2[[#This Row],[200D EMA]])/Table2[[#This Row],[200D EMA]]</f>
        <v>-4.4045820779238055E-2</v>
      </c>
      <c r="V637">
        <v>0.40010870823203898</v>
      </c>
      <c r="W637">
        <v>36.119999999999997</v>
      </c>
      <c r="X637">
        <v>36.64</v>
      </c>
      <c r="Y637">
        <v>36.119999999999997</v>
      </c>
      <c r="Z637">
        <v>36.64</v>
      </c>
      <c r="AA637">
        <v>35.520000000000003</v>
      </c>
      <c r="AB637">
        <v>38.04</v>
      </c>
      <c r="AC637" s="2">
        <f>(Table2[[#This Row],[Close Price]]/Table2[[#This Row],[Day Low]])-1</f>
        <v>7.475083056478482E-3</v>
      </c>
      <c r="AD637" s="2">
        <f>(Table2[[#This Row],[Day High]]/Table2[[#This Row],[Close Price]])-1</f>
        <v>6.8700192360537926E-3</v>
      </c>
      <c r="AE637" s="2">
        <f>(Table2[[#This Row],[Close Price]]/Table2[[#This Row],[Current Week Low]])-1</f>
        <v>7.475083056478482E-3</v>
      </c>
      <c r="AF637" s="2">
        <f>(Table2[[#This Row],[Current Week High]]/Table2[[#This Row],[Close Price]])-1</f>
        <v>6.8700192360537926E-3</v>
      </c>
      <c r="AG637" s="2">
        <f>(Table2[[#This Row],[Close Price]]/Table2[[#This Row],[Current Month Low]])-1</f>
        <v>2.4493243243243201E-2</v>
      </c>
      <c r="AH637" s="2">
        <f>(Table2[[#This Row],[Current Month High]]/Table2[[#This Row],[Close Price]])-1</f>
        <v>4.5342126957955475E-2</v>
      </c>
      <c r="AI637">
        <v>45.369607034899602</v>
      </c>
      <c r="AJ637">
        <v>12.314814814814801</v>
      </c>
      <c r="AK637" t="str">
        <f>IF(AND(Table2[[#This Row],[20D EMA]]&gt;Table2[[#This Row],[50D EMA]],Table2[[#This Row],[50D EMA]]&gt;Table2[[#This Row],[200D EMA]]),"Uptrend","Downtrend/NoTrend")</f>
        <v>Downtrend/NoTrend</v>
      </c>
      <c r="AL637">
        <v>-0.18</v>
      </c>
      <c r="AM637" t="s">
        <v>10438</v>
      </c>
      <c r="AN637">
        <v>-2.67</v>
      </c>
      <c r="AO637" t="s">
        <v>10438</v>
      </c>
      <c r="AP637">
        <v>3.7424364984424002E-2</v>
      </c>
      <c r="AQ637">
        <f>(Table2[[#This Row],[Sharpe Ratio]]-AVERAGE(Table2[Sharpe Ratio]))/_xlfn.STDEV.P(Table2[Sharpe Ratio])</f>
        <v>-0.31307366260858871</v>
      </c>
      <c r="AR6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7">
        <f>_xlfn.RANK.AVG(Table2[[#This Row],[1Y Return vs Nifty Z-Score]],Table2[1Y Return vs Nifty Z-Score])</f>
        <v>667</v>
      </c>
      <c r="AT637">
        <f>_xlfn.RANK.AVG(Table2[[#This Row],[6M Return vs Nifty Z-Score]],Table2[6M Return vs Nifty Z-Score])</f>
        <v>664</v>
      </c>
      <c r="AU637">
        <f>_xlfn.RANK.AVG(Table2[[#This Row],[Sharpe Ratio Z-Score]],Table2[Sharpe Ratio Z-Score])</f>
        <v>417</v>
      </c>
      <c r="AV637">
        <f>(Table2[[#This Row],[Rank 1Y]]+Table2[[#This Row],[Rank 6M]]+Table2[[#This Row],[Rank Sharpe]])/3</f>
        <v>582.66666666666663</v>
      </c>
    </row>
    <row r="638" spans="1:48" x14ac:dyDescent="0.3">
      <c r="A638" t="s">
        <v>1497</v>
      </c>
      <c r="B638" t="s">
        <v>1498</v>
      </c>
      <c r="C638" t="s">
        <v>10404</v>
      </c>
      <c r="D638" t="s">
        <v>467</v>
      </c>
      <c r="E638">
        <v>7082.8597910799999</v>
      </c>
      <c r="F638">
        <v>556.85</v>
      </c>
      <c r="G638">
        <v>-46.814388361741202</v>
      </c>
      <c r="H638">
        <f>(Table2[[#This Row],[1Y Return vs Nifty]]-AVERAGE(Table2[1Y Return vs Nifty]))/_xlfn.STDEV.P(Table2[1Y Return vs Nifty])</f>
        <v>-1.1632389725757755</v>
      </c>
      <c r="I638">
        <v>3.0161848372657398</v>
      </c>
      <c r="J638">
        <f>(Table2[[#This Row],[1M Return vs Nifty]]-AVERAGE(Table2[1M Return vs Nifty]))/_xlfn.STDEV.P(Table2[1M Return vs Nifty])</f>
        <v>0.59681117679292073</v>
      </c>
      <c r="K638">
        <v>4.0750974528463404</v>
      </c>
      <c r="L638">
        <f>(Table2[[#This Row],[6M Return vs Nifty]]-AVERAGE(Table2[6M Return vs Nifty]))/_xlfn.STDEV.P(Table2[6M Return vs Nifty])</f>
        <v>-0.27646611334801768</v>
      </c>
      <c r="M638">
        <v>-3.4153428047783301</v>
      </c>
      <c r="N638">
        <f>(Table2[[#This Row],[1W Return vs Nifty]]-AVERAGE(Table2[1W Return vs Nifty]))/_xlfn.STDEV.P(Table2[1W Return vs Nifty])</f>
        <v>-9.01436305582103E-2</v>
      </c>
      <c r="O638">
        <v>497.01</v>
      </c>
      <c r="P638">
        <v>485.33555278185997</v>
      </c>
      <c r="Q638">
        <v>518.59130063483201</v>
      </c>
      <c r="R638">
        <v>55.899642729114397</v>
      </c>
      <c r="S638" s="2">
        <f>(Table2[[#This Row],[Close Price]]-Table2[[#This Row],[20D EMA]])/Table2[[#This Row],[20D EMA]]</f>
        <v>0.12039999195187226</v>
      </c>
      <c r="T638" s="2">
        <f>(Table2[[#This Row],[Close Price]]-Table2[[#This Row],[50D EMA]])/Table2[[#This Row],[50D EMA]]</f>
        <v>0.14735052235145671</v>
      </c>
      <c r="U638" s="2">
        <f>(Table2[[#This Row],[Close Price]]-Table2[[#This Row],[200D EMA]])/Table2[[#This Row],[200D EMA]]</f>
        <v>7.3774279125650086E-2</v>
      </c>
      <c r="V638">
        <v>2.2471156379561399</v>
      </c>
      <c r="W638">
        <v>502.8</v>
      </c>
      <c r="X638">
        <v>564.79999999999995</v>
      </c>
      <c r="Y638">
        <v>502.8</v>
      </c>
      <c r="Z638">
        <v>564.79999999999995</v>
      </c>
      <c r="AA638">
        <v>481.05</v>
      </c>
      <c r="AB638">
        <v>564.79999999999995</v>
      </c>
      <c r="AC638" s="2">
        <f>(Table2[[#This Row],[Close Price]]/Table2[[#This Row],[Day Low]])-1</f>
        <v>0.10749801113762936</v>
      </c>
      <c r="AD638" s="2">
        <f>(Table2[[#This Row],[Day High]]/Table2[[#This Row],[Close Price]])-1</f>
        <v>1.4276735206967706E-2</v>
      </c>
      <c r="AE638" s="2">
        <f>(Table2[[#This Row],[Close Price]]/Table2[[#This Row],[Current Week Low]])-1</f>
        <v>0.10749801113762936</v>
      </c>
      <c r="AF638" s="2">
        <f>(Table2[[#This Row],[Current Week High]]/Table2[[#This Row],[Close Price]])-1</f>
        <v>1.4276735206967706E-2</v>
      </c>
      <c r="AG638" s="2">
        <f>(Table2[[#This Row],[Close Price]]/Table2[[#This Row],[Current Month Low]])-1</f>
        <v>0.15757197796486855</v>
      </c>
      <c r="AH638" s="2">
        <f>(Table2[[#This Row],[Current Month High]]/Table2[[#This Row],[Close Price]])-1</f>
        <v>1.4276735206967706E-2</v>
      </c>
      <c r="AI638">
        <v>25.240190356469402</v>
      </c>
      <c r="AJ638">
        <v>29.953325554258999</v>
      </c>
      <c r="AK638" t="str">
        <f>IF(AND(Table2[[#This Row],[20D EMA]]&gt;Table2[[#This Row],[50D EMA]],Table2[[#This Row],[50D EMA]]&gt;Table2[[#This Row],[200D EMA]]),"Uptrend","Downtrend/NoTrend")</f>
        <v>Downtrend/NoTrend</v>
      </c>
      <c r="AL638">
        <v>0</v>
      </c>
      <c r="AM638" t="s">
        <v>10440</v>
      </c>
      <c r="AN638">
        <v>8.16</v>
      </c>
      <c r="AO638" t="s">
        <v>10439</v>
      </c>
      <c r="AP638">
        <v>-3.2864169903558997E-2</v>
      </c>
      <c r="AQ638">
        <f>(Table2[[#This Row],[Sharpe Ratio]]-AVERAGE(Table2[Sharpe Ratio]))/_xlfn.STDEV.P(Table2[Sharpe Ratio])</f>
        <v>-1.126719588845301</v>
      </c>
      <c r="AR6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8">
        <f>_xlfn.RANK.AVG(Table2[[#This Row],[1Y Return vs Nifty Z-Score]],Table2[1Y Return vs Nifty Z-Score])</f>
        <v>702</v>
      </c>
      <c r="AT638">
        <f>_xlfn.RANK.AVG(Table2[[#This Row],[6M Return vs Nifty Z-Score]],Table2[6M Return vs Nifty Z-Score])</f>
        <v>400</v>
      </c>
      <c r="AU638">
        <f>_xlfn.RANK.AVG(Table2[[#This Row],[Sharpe Ratio Z-Score]],Table2[Sharpe Ratio Z-Score])</f>
        <v>646</v>
      </c>
      <c r="AV638">
        <f>(Table2[[#This Row],[Rank 1Y]]+Table2[[#This Row],[Rank 6M]]+Table2[[#This Row],[Rank Sharpe]])/3</f>
        <v>582.66666666666663</v>
      </c>
    </row>
    <row r="639" spans="1:48" x14ac:dyDescent="0.3">
      <c r="A639" t="s">
        <v>1728</v>
      </c>
      <c r="B639" t="s">
        <v>1729</v>
      </c>
      <c r="C639" t="s">
        <v>10399</v>
      </c>
      <c r="D639" t="s">
        <v>54</v>
      </c>
      <c r="E639">
        <v>4824.2891250000002</v>
      </c>
      <c r="F639">
        <v>532.29999999999995</v>
      </c>
      <c r="G639">
        <v>-35.306546996464597</v>
      </c>
      <c r="H639">
        <f>(Table2[[#This Row],[1Y Return vs Nifty]]-AVERAGE(Table2[1Y Return vs Nifty]))/_xlfn.STDEV.P(Table2[1Y Return vs Nifty])</f>
        <v>-0.97512704155423868</v>
      </c>
      <c r="I639">
        <v>-11.2645218984255</v>
      </c>
      <c r="J639">
        <f>(Table2[[#This Row],[1M Return vs Nifty]]-AVERAGE(Table2[1M Return vs Nifty]))/_xlfn.STDEV.P(Table2[1M Return vs Nifty])</f>
        <v>-0.7823764296899185</v>
      </c>
      <c r="K639">
        <v>2.7152606262768102</v>
      </c>
      <c r="L639">
        <f>(Table2[[#This Row],[6M Return vs Nifty]]-AVERAGE(Table2[6M Return vs Nifty]))/_xlfn.STDEV.P(Table2[6M Return vs Nifty])</f>
        <v>-0.31747169343262038</v>
      </c>
      <c r="M639">
        <v>-2.59566710025589</v>
      </c>
      <c r="N639">
        <f>(Table2[[#This Row],[1W Return vs Nifty]]-AVERAGE(Table2[1W Return vs Nifty]))/_xlfn.STDEV.P(Table2[1W Return vs Nifty])</f>
        <v>6.6686738413175004E-2</v>
      </c>
      <c r="O639">
        <v>527.80999999999995</v>
      </c>
      <c r="P639">
        <v>534.96610922667105</v>
      </c>
      <c r="Q639">
        <v>513.927537595888</v>
      </c>
      <c r="R639">
        <v>34.797431946046103</v>
      </c>
      <c r="S639" s="2">
        <f>(Table2[[#This Row],[Close Price]]-Table2[[#This Row],[20D EMA]])/Table2[[#This Row],[20D EMA]]</f>
        <v>8.5068490555313646E-3</v>
      </c>
      <c r="T639" s="2">
        <f>(Table2[[#This Row],[Close Price]]-Table2[[#This Row],[50D EMA]])/Table2[[#This Row],[50D EMA]]</f>
        <v>-4.9836974355723842E-3</v>
      </c>
      <c r="U639" s="2">
        <f>(Table2[[#This Row],[Close Price]]-Table2[[#This Row],[200D EMA]])/Table2[[#This Row],[200D EMA]]</f>
        <v>3.5749130101214013E-2</v>
      </c>
      <c r="V639">
        <v>0.53542018997290197</v>
      </c>
      <c r="W639">
        <v>536.35</v>
      </c>
      <c r="X639">
        <v>508</v>
      </c>
      <c r="Y639">
        <v>545</v>
      </c>
      <c r="Z639">
        <v>508</v>
      </c>
      <c r="AA639">
        <v>545</v>
      </c>
      <c r="AB639">
        <v>508</v>
      </c>
      <c r="AC639" s="2">
        <f>(Table2[[#This Row],[Close Price]]/Table2[[#This Row],[Day Low]])-1</f>
        <v>-7.5510394332060082E-3</v>
      </c>
      <c r="AD639" s="2">
        <f>(Table2[[#This Row],[Day High]]/Table2[[#This Row],[Close Price]])-1</f>
        <v>-4.5650948713131578E-2</v>
      </c>
      <c r="AE639" s="2">
        <f>(Table2[[#This Row],[Close Price]]/Table2[[#This Row],[Current Week Low]])-1</f>
        <v>-2.3302752293578033E-2</v>
      </c>
      <c r="AF639" s="2">
        <f>(Table2[[#This Row],[Current Week High]]/Table2[[#This Row],[Close Price]])-1</f>
        <v>-4.5650948713131578E-2</v>
      </c>
      <c r="AG639" s="2">
        <f>(Table2[[#This Row],[Close Price]]/Table2[[#This Row],[Current Month Low]])-1</f>
        <v>-2.3302752293578033E-2</v>
      </c>
      <c r="AH639" s="2">
        <f>(Table2[[#This Row],[Current Month High]]/Table2[[#This Row],[Close Price]])-1</f>
        <v>-4.5650948713131578E-2</v>
      </c>
      <c r="AI639">
        <v>19.293631410858499</v>
      </c>
      <c r="AJ639">
        <v>23.4891543904419</v>
      </c>
      <c r="AK639" t="str">
        <f>IF(AND(Table2[[#This Row],[20D EMA]]&gt;Table2[[#This Row],[50D EMA]],Table2[[#This Row],[50D EMA]]&gt;Table2[[#This Row],[200D EMA]]),"Uptrend","Downtrend/NoTrend")</f>
        <v>Downtrend/NoTrend</v>
      </c>
      <c r="AL639">
        <v>-0.13</v>
      </c>
      <c r="AM639" t="s">
        <v>10438</v>
      </c>
      <c r="AN639">
        <v>-6.1</v>
      </c>
      <c r="AO639" t="s">
        <v>10438</v>
      </c>
      <c r="AP639">
        <v>-4.1947594791425E-2</v>
      </c>
      <c r="AQ639">
        <f>(Table2[[#This Row],[Sharpe Ratio]]-AVERAGE(Table2[Sharpe Ratio]))/_xlfn.STDEV.P(Table2[Sharpe Ratio])</f>
        <v>-1.2318674862665189</v>
      </c>
      <c r="AR6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9">
        <f>_xlfn.RANK.AVG(Table2[[#This Row],[1Y Return vs Nifty Z-Score]],Table2[1Y Return vs Nifty Z-Score])</f>
        <v>664</v>
      </c>
      <c r="AT639">
        <f>_xlfn.RANK.AVG(Table2[[#This Row],[6M Return vs Nifty Z-Score]],Table2[6M Return vs Nifty Z-Score])</f>
        <v>421</v>
      </c>
      <c r="AU639">
        <f>_xlfn.RANK.AVG(Table2[[#This Row],[Sharpe Ratio Z-Score]],Table2[Sharpe Ratio Z-Score])</f>
        <v>664</v>
      </c>
      <c r="AV639">
        <f>(Table2[[#This Row],[Rank 1Y]]+Table2[[#This Row],[Rank 6M]]+Table2[[#This Row],[Rank Sharpe]])/3</f>
        <v>583</v>
      </c>
    </row>
    <row r="640" spans="1:48" x14ac:dyDescent="0.3">
      <c r="A640" t="s">
        <v>484</v>
      </c>
      <c r="B640" t="s">
        <v>485</v>
      </c>
      <c r="C640" t="s">
        <v>5658</v>
      </c>
      <c r="D640" t="s">
        <v>80</v>
      </c>
      <c r="E640">
        <v>45880.184096159901</v>
      </c>
      <c r="F640">
        <v>2486.3000000000002</v>
      </c>
      <c r="G640">
        <v>-7.5338523885399296</v>
      </c>
      <c r="H640">
        <f>(Table2[[#This Row],[1Y Return vs Nifty]]-AVERAGE(Table2[1Y Return vs Nifty]))/_xlfn.STDEV.P(Table2[1Y Return vs Nifty])</f>
        <v>-0.52114309734277275</v>
      </c>
      <c r="I640">
        <v>-1.4567905056806001</v>
      </c>
      <c r="J640">
        <f>(Table2[[#This Row],[1M Return vs Nifty]]-AVERAGE(Table2[1M Return vs Nifty]))/_xlfn.STDEV.P(Table2[1M Return vs Nifty])</f>
        <v>0.16482470222462875</v>
      </c>
      <c r="K640">
        <v>-15.9068973343803</v>
      </c>
      <c r="L640">
        <f>(Table2[[#This Row],[6M Return vs Nifty]]-AVERAGE(Table2[6M Return vs Nifty]))/_xlfn.STDEV.P(Table2[6M Return vs Nifty])</f>
        <v>-0.87901876634887388</v>
      </c>
      <c r="M640">
        <v>-5.15437804513068</v>
      </c>
      <c r="N640">
        <f>(Table2[[#This Row],[1W Return vs Nifty]]-AVERAGE(Table2[1W Return vs Nifty]))/_xlfn.STDEV.P(Table2[1W Return vs Nifty])</f>
        <v>-0.42287709684729707</v>
      </c>
      <c r="O640">
        <v>2440.71</v>
      </c>
      <c r="P640">
        <v>2453.7068848950898</v>
      </c>
      <c r="Q640">
        <v>2414.5261740452502</v>
      </c>
      <c r="R640">
        <v>49.1226179886973</v>
      </c>
      <c r="S640" s="2">
        <f>(Table2[[#This Row],[Close Price]]-Table2[[#This Row],[20D EMA]])/Table2[[#This Row],[20D EMA]]</f>
        <v>1.8678990949354959E-2</v>
      </c>
      <c r="T640" s="2">
        <f>(Table2[[#This Row],[Close Price]]-Table2[[#This Row],[50D EMA]])/Table2[[#This Row],[50D EMA]]</f>
        <v>1.328321459484509E-2</v>
      </c>
      <c r="U640" s="2">
        <f>(Table2[[#This Row],[Close Price]]-Table2[[#This Row],[200D EMA]])/Table2[[#This Row],[200D EMA]]</f>
        <v>2.9725842994073465E-2</v>
      </c>
      <c r="V640">
        <v>0.76374415442962795</v>
      </c>
      <c r="W640">
        <v>2434.6</v>
      </c>
      <c r="X640">
        <v>2500</v>
      </c>
      <c r="Y640">
        <v>2434.6</v>
      </c>
      <c r="Z640">
        <v>2500</v>
      </c>
      <c r="AA640">
        <v>2318</v>
      </c>
      <c r="AB640">
        <v>2533.5</v>
      </c>
      <c r="AC640" s="2">
        <f>(Table2[[#This Row],[Close Price]]/Table2[[#This Row],[Day Low]])-1</f>
        <v>2.1235521235521304E-2</v>
      </c>
      <c r="AD640" s="2">
        <f>(Table2[[#This Row],[Day High]]/Table2[[#This Row],[Close Price]])-1</f>
        <v>5.5101958733860812E-3</v>
      </c>
      <c r="AE640" s="2">
        <f>(Table2[[#This Row],[Close Price]]/Table2[[#This Row],[Current Week Low]])-1</f>
        <v>2.1235521235521304E-2</v>
      </c>
      <c r="AF640" s="2">
        <f>(Table2[[#This Row],[Current Week High]]/Table2[[#This Row],[Close Price]])-1</f>
        <v>5.5101958733860812E-3</v>
      </c>
      <c r="AG640" s="2">
        <f>(Table2[[#This Row],[Close Price]]/Table2[[#This Row],[Current Month Low]])-1</f>
        <v>7.2605694564279677E-2</v>
      </c>
      <c r="AH640" s="2">
        <f>(Table2[[#This Row],[Current Month High]]/Table2[[#This Row],[Close Price]])-1</f>
        <v>1.8984032498089443E-2</v>
      </c>
      <c r="AI640">
        <v>14.3868398825564</v>
      </c>
      <c r="AJ640">
        <v>37.897947864670002</v>
      </c>
      <c r="AK640" t="str">
        <f>IF(AND(Table2[[#This Row],[20D EMA]]&gt;Table2[[#This Row],[50D EMA]],Table2[[#This Row],[50D EMA]]&gt;Table2[[#This Row],[200D EMA]]),"Uptrend","Downtrend/NoTrend")</f>
        <v>Downtrend/NoTrend</v>
      </c>
      <c r="AL640">
        <v>-0.13</v>
      </c>
      <c r="AM640" t="s">
        <v>10438</v>
      </c>
      <c r="AN640">
        <v>2.75</v>
      </c>
      <c r="AO640" t="s">
        <v>10439</v>
      </c>
      <c r="AP640">
        <v>-2.7574542834638002E-2</v>
      </c>
      <c r="AQ640">
        <f>(Table2[[#This Row],[Sharpe Ratio]]-AVERAGE(Table2[Sharpe Ratio]))/_xlfn.STDEV.P(Table2[Sharpe Ratio])</f>
        <v>-1.0654879310394014</v>
      </c>
      <c r="AR6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0">
        <f>_xlfn.RANK.AVG(Table2[[#This Row],[1Y Return vs Nifty Z-Score]],Table2[1Y Return vs Nifty Z-Score])</f>
        <v>483</v>
      </c>
      <c r="AT640">
        <f>_xlfn.RANK.AVG(Table2[[#This Row],[6M Return vs Nifty Z-Score]],Table2[6M Return vs Nifty Z-Score])</f>
        <v>626</v>
      </c>
      <c r="AU640">
        <f>_xlfn.RANK.AVG(Table2[[#This Row],[Sharpe Ratio Z-Score]],Table2[Sharpe Ratio Z-Score])</f>
        <v>641</v>
      </c>
      <c r="AV640">
        <f>(Table2[[#This Row],[Rank 1Y]]+Table2[[#This Row],[Rank 6M]]+Table2[[#This Row],[Rank Sharpe]])/3</f>
        <v>583.33333333333337</v>
      </c>
    </row>
    <row r="641" spans="1:48" x14ac:dyDescent="0.3">
      <c r="A641" t="s">
        <v>145</v>
      </c>
      <c r="B641" t="s">
        <v>146</v>
      </c>
      <c r="C641" t="s">
        <v>10403</v>
      </c>
      <c r="D641" t="s">
        <v>125</v>
      </c>
      <c r="E641">
        <v>189774.646486282</v>
      </c>
      <c r="F641">
        <v>153.99</v>
      </c>
      <c r="G641">
        <v>-10.9713653637546</v>
      </c>
      <c r="H641">
        <f>(Table2[[#This Row],[1Y Return vs Nifty]]-AVERAGE(Table2[1Y Return vs Nifty]))/_xlfn.STDEV.P(Table2[1Y Return vs Nifty])</f>
        <v>-0.57733410512207373</v>
      </c>
      <c r="I641">
        <v>-5.7169729125169804</v>
      </c>
      <c r="J641">
        <f>(Table2[[#This Row],[1M Return vs Nifty]]-AVERAGE(Table2[1M Return vs Nifty]))/_xlfn.STDEV.P(Table2[1M Return vs Nifty])</f>
        <v>-0.24661087205128038</v>
      </c>
      <c r="K641">
        <v>-16.345222900827402</v>
      </c>
      <c r="L641">
        <f>(Table2[[#This Row],[6M Return vs Nifty]]-AVERAGE(Table2[6M Return vs Nifty]))/_xlfn.STDEV.P(Table2[6M Return vs Nifty])</f>
        <v>-0.89223637729078231</v>
      </c>
      <c r="M641">
        <v>-4.0722205230135504</v>
      </c>
      <c r="N641">
        <f>(Table2[[#This Row],[1W Return vs Nifty]]-AVERAGE(Table2[1W Return vs Nifty]))/_xlfn.STDEV.P(Table2[1W Return vs Nifty])</f>
        <v>-0.21582550004820808</v>
      </c>
      <c r="O641">
        <v>152.28</v>
      </c>
      <c r="P641">
        <v>155.70293908911199</v>
      </c>
      <c r="Q641">
        <v>152.49128337828199</v>
      </c>
      <c r="R641">
        <v>51.737436800247899</v>
      </c>
      <c r="S641" s="2">
        <f>(Table2[[#This Row],[Close Price]]-Table2[[#This Row],[20D EMA]])/Table2[[#This Row],[20D EMA]]</f>
        <v>1.1229314420803835E-2</v>
      </c>
      <c r="T641" s="2">
        <f>(Table2[[#This Row],[Close Price]]-Table2[[#This Row],[50D EMA]])/Table2[[#This Row],[50D EMA]]</f>
        <v>-1.1001327907700148E-2</v>
      </c>
      <c r="U641" s="2">
        <f>(Table2[[#This Row],[Close Price]]-Table2[[#This Row],[200D EMA]])/Table2[[#This Row],[200D EMA]]</f>
        <v>9.8282117411274059E-3</v>
      </c>
      <c r="V641">
        <v>0.92515588503584001</v>
      </c>
      <c r="W641">
        <v>152.80000000000001</v>
      </c>
      <c r="X641">
        <v>154.38999999999999</v>
      </c>
      <c r="Y641">
        <v>152.80000000000001</v>
      </c>
      <c r="Z641">
        <v>154.38999999999999</v>
      </c>
      <c r="AA641">
        <v>147.62</v>
      </c>
      <c r="AB641">
        <v>155.66</v>
      </c>
      <c r="AC641" s="2">
        <f>(Table2[[#This Row],[Close Price]]/Table2[[#This Row],[Day Low]])-1</f>
        <v>7.78795811518318E-3</v>
      </c>
      <c r="AD641" s="2">
        <f>(Table2[[#This Row],[Day High]]/Table2[[#This Row],[Close Price]])-1</f>
        <v>2.5975712708616872E-3</v>
      </c>
      <c r="AE641" s="2">
        <f>(Table2[[#This Row],[Close Price]]/Table2[[#This Row],[Current Week Low]])-1</f>
        <v>7.78795811518318E-3</v>
      </c>
      <c r="AF641" s="2">
        <f>(Table2[[#This Row],[Current Week High]]/Table2[[#This Row],[Close Price]])-1</f>
        <v>2.5975712708616872E-3</v>
      </c>
      <c r="AG641" s="2">
        <f>(Table2[[#This Row],[Close Price]]/Table2[[#This Row],[Current Month Low]])-1</f>
        <v>4.3151334507519401E-2</v>
      </c>
      <c r="AH641" s="2">
        <f>(Table2[[#This Row],[Current Month High]]/Table2[[#This Row],[Close Price]])-1</f>
        <v>1.0844860055847727E-2</v>
      </c>
      <c r="AI641">
        <v>19.877914150269401</v>
      </c>
      <c r="AJ641">
        <v>34.3717277486911</v>
      </c>
      <c r="AK641" t="str">
        <f>IF(AND(Table2[[#This Row],[20D EMA]]&gt;Table2[[#This Row],[50D EMA]],Table2[[#This Row],[50D EMA]]&gt;Table2[[#This Row],[200D EMA]]),"Uptrend","Downtrend/NoTrend")</f>
        <v>Downtrend/NoTrend</v>
      </c>
      <c r="AL641">
        <v>-0.08</v>
      </c>
      <c r="AM641" t="s">
        <v>10438</v>
      </c>
      <c r="AN641">
        <v>1.5</v>
      </c>
      <c r="AO641" t="s">
        <v>10439</v>
      </c>
      <c r="AP641">
        <v>-5.445161453065E-3</v>
      </c>
      <c r="AQ641">
        <f>(Table2[[#This Row],[Sharpe Ratio]]-AVERAGE(Table2[Sharpe Ratio]))/_xlfn.STDEV.P(Table2[Sharpe Ratio])</f>
        <v>-0.80932266824155985</v>
      </c>
      <c r="AR6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1">
        <f>_xlfn.RANK.AVG(Table2[[#This Row],[1Y Return vs Nifty Z-Score]],Table2[1Y Return vs Nifty Z-Score])</f>
        <v>517</v>
      </c>
      <c r="AT641">
        <f>_xlfn.RANK.AVG(Table2[[#This Row],[6M Return vs Nifty Z-Score]],Table2[6M Return vs Nifty Z-Score])</f>
        <v>636</v>
      </c>
      <c r="AU641">
        <f>_xlfn.RANK.AVG(Table2[[#This Row],[Sharpe Ratio Z-Score]],Table2[Sharpe Ratio Z-Score])</f>
        <v>599</v>
      </c>
      <c r="AV641">
        <f>(Table2[[#This Row],[Rank 1Y]]+Table2[[#This Row],[Rank 6M]]+Table2[[#This Row],[Rank Sharpe]])/3</f>
        <v>584</v>
      </c>
    </row>
    <row r="642" spans="1:48" x14ac:dyDescent="0.3">
      <c r="A642" t="s">
        <v>1399</v>
      </c>
      <c r="B642" t="s">
        <v>1400</v>
      </c>
      <c r="C642" t="s">
        <v>10408</v>
      </c>
      <c r="D642" t="s">
        <v>472</v>
      </c>
      <c r="E642">
        <v>7989.9340466699996</v>
      </c>
      <c r="F642">
        <v>290.25</v>
      </c>
      <c r="G642">
        <v>-30.000531686154002</v>
      </c>
      <c r="H642">
        <f>(Table2[[#This Row],[1Y Return vs Nifty]]-AVERAGE(Table2[1Y Return vs Nifty]))/_xlfn.STDEV.P(Table2[1Y Return vs Nifty])</f>
        <v>-0.88839272237392086</v>
      </c>
      <c r="I642">
        <v>-2.7342169475520599</v>
      </c>
      <c r="J642">
        <f>(Table2[[#This Row],[1M Return vs Nifty]]-AVERAGE(Table2[1M Return vs Nifty]))/_xlfn.STDEV.P(Table2[1M Return vs Nifty])</f>
        <v>4.1454707347599283E-2</v>
      </c>
      <c r="K642">
        <v>5.3387427398311296</v>
      </c>
      <c r="L642">
        <f>(Table2[[#This Row],[6M Return vs Nifty]]-AVERAGE(Table2[6M Return vs Nifty]))/_xlfn.STDEV.P(Table2[6M Return vs Nifty])</f>
        <v>-0.23836116795930998</v>
      </c>
      <c r="M642">
        <v>-9.82828499413794</v>
      </c>
      <c r="N642">
        <f>(Table2[[#This Row],[1W Return vs Nifty]]-AVERAGE(Table2[1W Return vs Nifty]))/_xlfn.STDEV.P(Table2[1W Return vs Nifty])</f>
        <v>-1.3171460709140561</v>
      </c>
      <c r="O642">
        <v>296.02999999999997</v>
      </c>
      <c r="P642">
        <v>284.01360526806798</v>
      </c>
      <c r="Q642">
        <v>268.684009589933</v>
      </c>
      <c r="R642">
        <v>35.678798382230703</v>
      </c>
      <c r="S642" s="2">
        <f>(Table2[[#This Row],[Close Price]]-Table2[[#This Row],[20D EMA]])/Table2[[#This Row],[20D EMA]]</f>
        <v>-1.952504813701305E-2</v>
      </c>
      <c r="T642" s="2">
        <f>(Table2[[#This Row],[Close Price]]-Table2[[#This Row],[50D EMA]])/Table2[[#This Row],[50D EMA]]</f>
        <v>2.1958084458826414E-2</v>
      </c>
      <c r="U642" s="2">
        <f>(Table2[[#This Row],[Close Price]]-Table2[[#This Row],[200D EMA]])/Table2[[#This Row],[200D EMA]]</f>
        <v>8.0265254500932651E-2</v>
      </c>
      <c r="V642">
        <v>0.93533917567457703</v>
      </c>
      <c r="W642">
        <v>286.5</v>
      </c>
      <c r="X642">
        <v>292.25</v>
      </c>
      <c r="Y642">
        <v>286.5</v>
      </c>
      <c r="Z642">
        <v>292.25</v>
      </c>
      <c r="AA642">
        <v>282.7</v>
      </c>
      <c r="AB642">
        <v>325.5</v>
      </c>
      <c r="AC642" s="2">
        <f>(Table2[[#This Row],[Close Price]]/Table2[[#This Row],[Day Low]])-1</f>
        <v>1.308900523560208E-2</v>
      </c>
      <c r="AD642" s="2">
        <f>(Table2[[#This Row],[Day High]]/Table2[[#This Row],[Close Price]])-1</f>
        <v>6.8906115417743941E-3</v>
      </c>
      <c r="AE642" s="2">
        <f>(Table2[[#This Row],[Close Price]]/Table2[[#This Row],[Current Week Low]])-1</f>
        <v>1.308900523560208E-2</v>
      </c>
      <c r="AF642" s="2">
        <f>(Table2[[#This Row],[Current Week High]]/Table2[[#This Row],[Close Price]])-1</f>
        <v>6.8906115417743941E-3</v>
      </c>
      <c r="AG642" s="2">
        <f>(Table2[[#This Row],[Close Price]]/Table2[[#This Row],[Current Month Low]])-1</f>
        <v>2.6706756278740862E-2</v>
      </c>
      <c r="AH642" s="2">
        <f>(Table2[[#This Row],[Current Month High]]/Table2[[#This Row],[Close Price]])-1</f>
        <v>0.12144702842377253</v>
      </c>
      <c r="AI642">
        <v>12.1447028423772</v>
      </c>
      <c r="AJ642">
        <v>31.931818181818102</v>
      </c>
      <c r="AK642" t="str">
        <f>IF(AND(Table2[[#This Row],[20D EMA]]&gt;Table2[[#This Row],[50D EMA]],Table2[[#This Row],[50D EMA]]&gt;Table2[[#This Row],[200D EMA]]),"Uptrend","Downtrend/NoTrend")</f>
        <v>Uptrend</v>
      </c>
      <c r="AL642">
        <v>0.08</v>
      </c>
      <c r="AM642" t="s">
        <v>10439</v>
      </c>
      <c r="AN642">
        <v>-3.86</v>
      </c>
      <c r="AO642" t="s">
        <v>10438</v>
      </c>
      <c r="AP642">
        <v>-0.11177176134646501</v>
      </c>
      <c r="AQ642">
        <f>(Table2[[#This Row],[Sharpe Ratio]]-AVERAGE(Table2[Sharpe Ratio]))/_xlfn.STDEV.P(Table2[Sharpe Ratio])</f>
        <v>-2.0401379781884521</v>
      </c>
      <c r="AR6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-4.4425832320881398</v>
      </c>
      <c r="AS642">
        <f>_xlfn.RANK.AVG(Table2[[#This Row],[1Y Return vs Nifty Z-Score]],Table2[1Y Return vs Nifty Z-Score])</f>
        <v>630</v>
      </c>
      <c r="AT642">
        <f>_xlfn.RANK.AVG(Table2[[#This Row],[6M Return vs Nifty Z-Score]],Table2[6M Return vs Nifty Z-Score])</f>
        <v>389</v>
      </c>
      <c r="AU642">
        <f>_xlfn.RANK.AVG(Table2[[#This Row],[Sharpe Ratio Z-Score]],Table2[Sharpe Ratio Z-Score])</f>
        <v>733</v>
      </c>
      <c r="AV642">
        <f>(Table2[[#This Row],[Rank 1Y]]+Table2[[#This Row],[Rank 6M]]+Table2[[#This Row],[Rank Sharpe]])/3</f>
        <v>584</v>
      </c>
    </row>
    <row r="643" spans="1:48" x14ac:dyDescent="0.3">
      <c r="A643" t="s">
        <v>529</v>
      </c>
      <c r="B643" t="s">
        <v>530</v>
      </c>
      <c r="C643" t="s">
        <v>10406</v>
      </c>
      <c r="D643" t="s">
        <v>443</v>
      </c>
      <c r="E643">
        <v>39953.8238562599</v>
      </c>
      <c r="F643">
        <v>1425.85</v>
      </c>
      <c r="G643">
        <v>-39.417019525314998</v>
      </c>
      <c r="H643">
        <f>(Table2[[#This Row],[1Y Return vs Nifty]]-AVERAGE(Table2[1Y Return vs Nifty]))/_xlfn.STDEV.P(Table2[1Y Return vs Nifty])</f>
        <v>-1.0423185243240782</v>
      </c>
      <c r="I643">
        <v>-3.32533721621237</v>
      </c>
      <c r="J643">
        <f>(Table2[[#This Row],[1M Return vs Nifty]]-AVERAGE(Table2[1M Return vs Nifty]))/_xlfn.STDEV.P(Table2[1M Return vs Nifty])</f>
        <v>-1.5633906231975365E-2</v>
      </c>
      <c r="K643">
        <v>-21.6971102364265</v>
      </c>
      <c r="L643">
        <f>(Table2[[#This Row],[6M Return vs Nifty]]-AVERAGE(Table2[6M Return vs Nifty]))/_xlfn.STDEV.P(Table2[6M Return vs Nifty])</f>
        <v>-1.0536213614710579</v>
      </c>
      <c r="M643">
        <v>-3.9179954591222499</v>
      </c>
      <c r="N643">
        <f>(Table2[[#This Row],[1W Return vs Nifty]]-AVERAGE(Table2[1W Return vs Nifty]))/_xlfn.STDEV.P(Table2[1W Return vs Nifty])</f>
        <v>-0.18631727680667612</v>
      </c>
      <c r="O643">
        <v>1435.25</v>
      </c>
      <c r="P643">
        <v>1456.85096833425</v>
      </c>
      <c r="Q643">
        <v>1498.2936490423499</v>
      </c>
      <c r="R643">
        <v>51.958513750140398</v>
      </c>
      <c r="S643" s="2">
        <f>(Table2[[#This Row],[Close Price]]-Table2[[#This Row],[20D EMA]])/Table2[[#This Row],[20D EMA]]</f>
        <v>-6.5493816408291874E-3</v>
      </c>
      <c r="T643" s="2">
        <f>(Table2[[#This Row],[Close Price]]-Table2[[#This Row],[50D EMA]])/Table2[[#This Row],[50D EMA]]</f>
        <v>-2.127943695551527E-2</v>
      </c>
      <c r="U643" s="2">
        <f>(Table2[[#This Row],[Close Price]]-Table2[[#This Row],[200D EMA]])/Table2[[#This Row],[200D EMA]]</f>
        <v>-4.8350768281406727E-2</v>
      </c>
      <c r="V643">
        <v>0.59366150564759201</v>
      </c>
      <c r="W643">
        <v>1407.4</v>
      </c>
      <c r="X643">
        <v>1448.75</v>
      </c>
      <c r="Y643">
        <v>1407.4</v>
      </c>
      <c r="Z643">
        <v>1448.75</v>
      </c>
      <c r="AA643">
        <v>1382.45</v>
      </c>
      <c r="AB643">
        <v>1486.35</v>
      </c>
      <c r="AC643" s="2">
        <f>(Table2[[#This Row],[Close Price]]/Table2[[#This Row],[Day Low]])-1</f>
        <v>1.3109279522523609E-2</v>
      </c>
      <c r="AD643" s="2">
        <f>(Table2[[#This Row],[Day High]]/Table2[[#This Row],[Close Price]])-1</f>
        <v>1.6060595434302494E-2</v>
      </c>
      <c r="AE643" s="2">
        <f>(Table2[[#This Row],[Close Price]]/Table2[[#This Row],[Current Week Low]])-1</f>
        <v>1.3109279522523609E-2</v>
      </c>
      <c r="AF643" s="2">
        <f>(Table2[[#This Row],[Current Week High]]/Table2[[#This Row],[Close Price]])-1</f>
        <v>1.6060595434302494E-2</v>
      </c>
      <c r="AG643" s="2">
        <f>(Table2[[#This Row],[Close Price]]/Table2[[#This Row],[Current Month Low]])-1</f>
        <v>3.139354045354259E-2</v>
      </c>
      <c r="AH643" s="2">
        <f>(Table2[[#This Row],[Current Month High]]/Table2[[#This Row],[Close Price]])-1</f>
        <v>4.243083073254561E-2</v>
      </c>
      <c r="AI643">
        <v>25.423431637268902</v>
      </c>
      <c r="AJ643">
        <v>9.2605363984674192</v>
      </c>
      <c r="AK643" t="str">
        <f>IF(AND(Table2[[#This Row],[20D EMA]]&gt;Table2[[#This Row],[50D EMA]],Table2[[#This Row],[50D EMA]]&gt;Table2[[#This Row],[200D EMA]]),"Uptrend","Downtrend/NoTrend")</f>
        <v>Downtrend/NoTrend</v>
      </c>
      <c r="AL643">
        <v>-0.05</v>
      </c>
      <c r="AM643" t="s">
        <v>10438</v>
      </c>
      <c r="AN643">
        <v>-1</v>
      </c>
      <c r="AO643" t="s">
        <v>10438</v>
      </c>
      <c r="AP643">
        <v>4.4388625225773998E-2</v>
      </c>
      <c r="AQ643">
        <f>(Table2[[#This Row],[Sharpe Ratio]]-AVERAGE(Table2[Sharpe Ratio]))/_xlfn.STDEV.P(Table2[Sharpe Ratio])</f>
        <v>-0.23245678841058209</v>
      </c>
      <c r="AR6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3">
        <f>_xlfn.RANK.AVG(Table2[[#This Row],[1Y Return vs Nifty Z-Score]],Table2[1Y Return vs Nifty Z-Score])</f>
        <v>680</v>
      </c>
      <c r="AT643">
        <f>_xlfn.RANK.AVG(Table2[[#This Row],[6M Return vs Nifty Z-Score]],Table2[6M Return vs Nifty Z-Score])</f>
        <v>676</v>
      </c>
      <c r="AU643">
        <f>_xlfn.RANK.AVG(Table2[[#This Row],[Sharpe Ratio Z-Score]],Table2[Sharpe Ratio Z-Score])</f>
        <v>397</v>
      </c>
      <c r="AV643">
        <f>(Table2[[#This Row],[Rank 1Y]]+Table2[[#This Row],[Rank 6M]]+Table2[[#This Row],[Rank Sharpe]])/3</f>
        <v>584.33333333333337</v>
      </c>
    </row>
    <row r="644" spans="1:48" x14ac:dyDescent="0.3">
      <c r="A644" t="s">
        <v>1714</v>
      </c>
      <c r="B644" t="s">
        <v>1715</v>
      </c>
      <c r="C644" t="s">
        <v>10401</v>
      </c>
      <c r="D644" t="s">
        <v>197</v>
      </c>
      <c r="E644">
        <v>4882.31809763</v>
      </c>
      <c r="F644">
        <v>123.85</v>
      </c>
      <c r="G644">
        <v>-26.2586642297893</v>
      </c>
      <c r="H644">
        <f>(Table2[[#This Row],[1Y Return vs Nifty]]-AVERAGE(Table2[1Y Return vs Nifty]))/_xlfn.STDEV.P(Table2[1Y Return vs Nifty])</f>
        <v>-0.82722661045936974</v>
      </c>
      <c r="I644">
        <v>-8.4960280122938805</v>
      </c>
      <c r="J644">
        <f>(Table2[[#This Row],[1M Return vs Nifty]]-AVERAGE(Table2[1M Return vs Nifty]))/_xlfn.STDEV.P(Table2[1M Return vs Nifty])</f>
        <v>-0.51500363595882293</v>
      </c>
      <c r="K644">
        <v>-19.094879193790799</v>
      </c>
      <c r="L644">
        <f>(Table2[[#This Row],[6M Return vs Nifty]]-AVERAGE(Table2[6M Return vs Nifty]))/_xlfn.STDEV.P(Table2[6M Return vs Nifty])</f>
        <v>-0.97515165736205422</v>
      </c>
      <c r="M644">
        <v>-9.8950106810682197</v>
      </c>
      <c r="N644">
        <f>(Table2[[#This Row],[1W Return vs Nifty]]-AVERAGE(Table2[1W Return vs Nifty]))/_xlfn.STDEV.P(Table2[1W Return vs Nifty])</f>
        <v>-1.3299128444604817</v>
      </c>
      <c r="O644">
        <v>123.86</v>
      </c>
      <c r="P644">
        <v>126.903850500015</v>
      </c>
      <c r="Q644">
        <v>124.20453625431099</v>
      </c>
      <c r="R644">
        <v>41.4106153581276</v>
      </c>
      <c r="S644" s="2">
        <f>(Table2[[#This Row],[Close Price]]-Table2[[#This Row],[20D EMA]])/Table2[[#This Row],[20D EMA]]</f>
        <v>-8.0736315194615817E-5</v>
      </c>
      <c r="T644" s="2">
        <f>(Table2[[#This Row],[Close Price]]-Table2[[#This Row],[50D EMA]])/Table2[[#This Row],[50D EMA]]</f>
        <v>-2.4064285583002398E-2</v>
      </c>
      <c r="U644" s="2">
        <f>(Table2[[#This Row],[Close Price]]-Table2[[#This Row],[200D EMA]])/Table2[[#This Row],[200D EMA]]</f>
        <v>-2.8544549579500133E-3</v>
      </c>
      <c r="V644">
        <v>1.27222060655911</v>
      </c>
      <c r="W644">
        <v>124.7</v>
      </c>
      <c r="X644">
        <v>122.05</v>
      </c>
      <c r="Y644">
        <v>124.7</v>
      </c>
      <c r="Z644">
        <v>122.05</v>
      </c>
      <c r="AA644">
        <v>124.7</v>
      </c>
      <c r="AB644">
        <v>117.76</v>
      </c>
      <c r="AC644" s="2">
        <f>(Table2[[#This Row],[Close Price]]/Table2[[#This Row],[Day Low]])-1</f>
        <v>-6.8163592622294544E-3</v>
      </c>
      <c r="AD644" s="2">
        <f>(Table2[[#This Row],[Day High]]/Table2[[#This Row],[Close Price]])-1</f>
        <v>-1.4533710133225686E-2</v>
      </c>
      <c r="AE644" s="2">
        <f>(Table2[[#This Row],[Close Price]]/Table2[[#This Row],[Current Week Low]])-1</f>
        <v>-6.8163592622294544E-3</v>
      </c>
      <c r="AF644" s="2">
        <f>(Table2[[#This Row],[Current Week High]]/Table2[[#This Row],[Close Price]])-1</f>
        <v>-1.4533710133225686E-2</v>
      </c>
      <c r="AG644" s="2">
        <f>(Table2[[#This Row],[Close Price]]/Table2[[#This Row],[Current Month Low]])-1</f>
        <v>-6.8163592622294544E-3</v>
      </c>
      <c r="AH644" s="2">
        <f>(Table2[[#This Row],[Current Month High]]/Table2[[#This Row],[Close Price]])-1</f>
        <v>-4.91723859507468E-2</v>
      </c>
      <c r="AI644">
        <v>20.839725474364101</v>
      </c>
      <c r="AJ644">
        <v>21.006350757205599</v>
      </c>
      <c r="AK644" t="str">
        <f>IF(AND(Table2[[#This Row],[20D EMA]]&gt;Table2[[#This Row],[50D EMA]],Table2[[#This Row],[50D EMA]]&gt;Table2[[#This Row],[200D EMA]]),"Uptrend","Downtrend/NoTrend")</f>
        <v>Downtrend/NoTrend</v>
      </c>
      <c r="AL644">
        <v>-0.08</v>
      </c>
      <c r="AM644" t="s">
        <v>10438</v>
      </c>
      <c r="AN644">
        <v>-1.85</v>
      </c>
      <c r="AO644" t="s">
        <v>10438</v>
      </c>
      <c r="AP644">
        <v>1.5609246327210001E-2</v>
      </c>
      <c r="AQ644">
        <f>(Table2[[#This Row],[Sharpe Ratio]]-AVERAGE(Table2[Sharpe Ratio]))/_xlfn.STDEV.P(Table2[Sharpe Ratio])</f>
        <v>-0.56560108339065551</v>
      </c>
      <c r="AR6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4">
        <f>_xlfn.RANK.AVG(Table2[[#This Row],[1Y Return vs Nifty Z-Score]],Table2[1Y Return vs Nifty Z-Score])</f>
        <v>612</v>
      </c>
      <c r="AT644">
        <f>_xlfn.RANK.AVG(Table2[[#This Row],[6M Return vs Nifty Z-Score]],Table2[6M Return vs Nifty Z-Score])</f>
        <v>655</v>
      </c>
      <c r="AU644">
        <f>_xlfn.RANK.AVG(Table2[[#This Row],[Sharpe Ratio Z-Score]],Table2[Sharpe Ratio Z-Score])</f>
        <v>486</v>
      </c>
      <c r="AV644">
        <f>(Table2[[#This Row],[Rank 1Y]]+Table2[[#This Row],[Rank 6M]]+Table2[[#This Row],[Rank Sharpe]])/3</f>
        <v>584.33333333333337</v>
      </c>
    </row>
    <row r="645" spans="1:48" x14ac:dyDescent="0.3">
      <c r="A645" t="s">
        <v>1998</v>
      </c>
      <c r="B645" t="s">
        <v>1999</v>
      </c>
      <c r="C645" t="s">
        <v>10399</v>
      </c>
      <c r="D645" t="s">
        <v>54</v>
      </c>
      <c r="E645">
        <v>3476.1909505499998</v>
      </c>
      <c r="F645">
        <v>375.5</v>
      </c>
      <c r="G645">
        <v>-20.780820918551701</v>
      </c>
      <c r="H645">
        <f>(Table2[[#This Row],[1Y Return vs Nifty]]-AVERAGE(Table2[1Y Return vs Nifty]))/_xlfn.STDEV.P(Table2[1Y Return vs Nifty])</f>
        <v>-0.73768351976126922</v>
      </c>
      <c r="I645">
        <v>-0.32412974464231398</v>
      </c>
      <c r="J645">
        <f>(Table2[[#This Row],[1M Return vs Nifty]]-AVERAGE(Table2[1M Return vs Nifty]))/_xlfn.STDEV.P(Table2[1M Return vs Nifty])</f>
        <v>0.27421366405165076</v>
      </c>
      <c r="K645">
        <v>-4.1496880091544996</v>
      </c>
      <c r="L645">
        <f>(Table2[[#This Row],[6M Return vs Nifty]]-AVERAGE(Table2[6M Return vs Nifty]))/_xlfn.STDEV.P(Table2[6M Return vs Nifty])</f>
        <v>-0.5244827079504486</v>
      </c>
      <c r="M645">
        <v>-0.69387760214179595</v>
      </c>
      <c r="N645">
        <f>(Table2[[#This Row],[1W Return vs Nifty]]-AVERAGE(Table2[1W Return vs Nifty]))/_xlfn.STDEV.P(Table2[1W Return vs Nifty])</f>
        <v>0.43056033750796641</v>
      </c>
      <c r="O645">
        <v>373.87</v>
      </c>
      <c r="P645">
        <v>353.983309497704</v>
      </c>
      <c r="Q645">
        <v>344.09013793801603</v>
      </c>
      <c r="R645">
        <v>61.726775932577397</v>
      </c>
      <c r="S645" s="2">
        <f>(Table2[[#This Row],[Close Price]]-Table2[[#This Row],[20D EMA]])/Table2[[#This Row],[20D EMA]]</f>
        <v>4.3598042100195132E-3</v>
      </c>
      <c r="T645" s="2">
        <f>(Table2[[#This Row],[Close Price]]-Table2[[#This Row],[50D EMA]])/Table2[[#This Row],[50D EMA]]</f>
        <v>6.0784477473889376E-2</v>
      </c>
      <c r="U645" s="2">
        <f>(Table2[[#This Row],[Close Price]]-Table2[[#This Row],[200D EMA]])/Table2[[#This Row],[200D EMA]]</f>
        <v>9.1283819554404386E-2</v>
      </c>
      <c r="V645">
        <v>0.63506585851617403</v>
      </c>
      <c r="W645">
        <v>377.9</v>
      </c>
      <c r="X645">
        <v>372.35</v>
      </c>
      <c r="Y645">
        <v>383</v>
      </c>
      <c r="Z645">
        <v>372.35</v>
      </c>
      <c r="AA645">
        <v>383</v>
      </c>
      <c r="AB645">
        <v>355.35</v>
      </c>
      <c r="AC645" s="2">
        <f>(Table2[[#This Row],[Close Price]]/Table2[[#This Row],[Day Low]])-1</f>
        <v>-6.3508864779041607E-3</v>
      </c>
      <c r="AD645" s="2">
        <f>(Table2[[#This Row],[Day High]]/Table2[[#This Row],[Close Price]])-1</f>
        <v>-8.3888149134486723E-3</v>
      </c>
      <c r="AE645" s="2">
        <f>(Table2[[#This Row],[Close Price]]/Table2[[#This Row],[Current Week Low]])-1</f>
        <v>-1.9582245430809442E-2</v>
      </c>
      <c r="AF645" s="2">
        <f>(Table2[[#This Row],[Current Week High]]/Table2[[#This Row],[Close Price]])-1</f>
        <v>-8.3888149134486723E-3</v>
      </c>
      <c r="AG645" s="2">
        <f>(Table2[[#This Row],[Close Price]]/Table2[[#This Row],[Current Month Low]])-1</f>
        <v>-1.9582245430809442E-2</v>
      </c>
      <c r="AH645" s="2">
        <f>(Table2[[#This Row],[Current Month High]]/Table2[[#This Row],[Close Price]])-1</f>
        <v>-5.3661784287616476E-2</v>
      </c>
      <c r="AI645">
        <v>10.5193075898801</v>
      </c>
      <c r="AJ645">
        <v>31.018841591067599</v>
      </c>
      <c r="AK645" t="str">
        <f>IF(AND(Table2[[#This Row],[20D EMA]]&gt;Table2[[#This Row],[50D EMA]],Table2[[#This Row],[50D EMA]]&gt;Table2[[#This Row],[200D EMA]]),"Uptrend","Downtrend/NoTrend")</f>
        <v>Uptrend</v>
      </c>
      <c r="AL645">
        <v>-0.06</v>
      </c>
      <c r="AM645" t="s">
        <v>10438</v>
      </c>
      <c r="AN645">
        <v>-1.08</v>
      </c>
      <c r="AO645" t="s">
        <v>10438</v>
      </c>
      <c r="AP645">
        <v>-6.3148306703376997E-2</v>
      </c>
      <c r="AQ645">
        <f>(Table2[[#This Row],[Sharpe Ratio]]-AVERAGE(Table2[Sharpe Ratio]))/_xlfn.STDEV.P(Table2[Sharpe Ratio])</f>
        <v>-1.4772826582852348</v>
      </c>
      <c r="AR6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-2.0346748844373357</v>
      </c>
      <c r="AS645">
        <f>_xlfn.RANK.AVG(Table2[[#This Row],[1Y Return vs Nifty Z-Score]],Table2[1Y Return vs Nifty Z-Score])</f>
        <v>579</v>
      </c>
      <c r="AT645">
        <f>_xlfn.RANK.AVG(Table2[[#This Row],[6M Return vs Nifty Z-Score]],Table2[6M Return vs Nifty Z-Score])</f>
        <v>494</v>
      </c>
      <c r="AU645">
        <f>_xlfn.RANK.AVG(Table2[[#This Row],[Sharpe Ratio Z-Score]],Table2[Sharpe Ratio Z-Score])</f>
        <v>686</v>
      </c>
      <c r="AV645">
        <f>(Table2[[#This Row],[Rank 1Y]]+Table2[[#This Row],[Rank 6M]]+Table2[[#This Row],[Rank Sharpe]])/3</f>
        <v>586.33333333333337</v>
      </c>
    </row>
    <row r="646" spans="1:48" x14ac:dyDescent="0.3">
      <c r="A646" t="s">
        <v>938</v>
      </c>
      <c r="B646" t="s">
        <v>939</v>
      </c>
      <c r="C646" t="s">
        <v>10408</v>
      </c>
      <c r="D646" t="s">
        <v>472</v>
      </c>
      <c r="E646">
        <v>16448.87273924</v>
      </c>
      <c r="F646">
        <v>1537.5</v>
      </c>
      <c r="G646">
        <v>-22.9583906407534</v>
      </c>
      <c r="H646">
        <f>(Table2[[#This Row],[1Y Return vs Nifty]]-AVERAGE(Table2[1Y Return vs Nifty]))/_xlfn.STDEV.P(Table2[1Y Return vs Nifty])</f>
        <v>-0.77327897440608118</v>
      </c>
      <c r="I646">
        <v>-5.7550872951606102</v>
      </c>
      <c r="J646">
        <f>(Table2[[#This Row],[1M Return vs Nifty]]-AVERAGE(Table2[1M Return vs Nifty]))/_xlfn.STDEV.P(Table2[1M Return vs Nifty])</f>
        <v>-0.25029184422890099</v>
      </c>
      <c r="K646">
        <v>-0.38384980023409898</v>
      </c>
      <c r="L646">
        <f>(Table2[[#This Row],[6M Return vs Nifty]]-AVERAGE(Table2[6M Return vs Nifty]))/_xlfn.STDEV.P(Table2[6M Return vs Nifty])</f>
        <v>-0.41092468595519233</v>
      </c>
      <c r="M646">
        <v>-4.4509490517251997</v>
      </c>
      <c r="N646">
        <f>(Table2[[#This Row],[1W Return vs Nifty]]-AVERAGE(Table2[1W Return vs Nifty]))/_xlfn.STDEV.P(Table2[1W Return vs Nifty])</f>
        <v>-0.28828846871999914</v>
      </c>
      <c r="O646">
        <v>1547.84</v>
      </c>
      <c r="P646">
        <v>1526.4675582626601</v>
      </c>
      <c r="Q646">
        <v>1454.4078909811401</v>
      </c>
      <c r="R646">
        <v>47.601077330711497</v>
      </c>
      <c r="S646" s="2">
        <f>(Table2[[#This Row],[Close Price]]-Table2[[#This Row],[20D EMA]])/Table2[[#This Row],[20D EMA]]</f>
        <v>-6.680277031217644E-3</v>
      </c>
      <c r="T646" s="2">
        <f>(Table2[[#This Row],[Close Price]]-Table2[[#This Row],[50D EMA]])/Table2[[#This Row],[50D EMA]]</f>
        <v>7.2274328252979253E-3</v>
      </c>
      <c r="U646" s="2">
        <f>(Table2[[#This Row],[Close Price]]-Table2[[#This Row],[200D EMA]])/Table2[[#This Row],[200D EMA]]</f>
        <v>5.7131228133536986E-2</v>
      </c>
      <c r="V646">
        <v>0.65248738234131298</v>
      </c>
      <c r="W646">
        <v>1531.5</v>
      </c>
      <c r="X646">
        <v>1555.6</v>
      </c>
      <c r="Y646">
        <v>1531.5</v>
      </c>
      <c r="Z646">
        <v>1555.6</v>
      </c>
      <c r="AA646">
        <v>1462.3</v>
      </c>
      <c r="AB646">
        <v>1601.75</v>
      </c>
      <c r="AC646" s="2">
        <f>(Table2[[#This Row],[Close Price]]/Table2[[#This Row],[Day Low]])-1</f>
        <v>3.9177277179236469E-3</v>
      </c>
      <c r="AD646" s="2">
        <f>(Table2[[#This Row],[Day High]]/Table2[[#This Row],[Close Price]])-1</f>
        <v>1.1772357723577098E-2</v>
      </c>
      <c r="AE646" s="2">
        <f>(Table2[[#This Row],[Close Price]]/Table2[[#This Row],[Current Week Low]])-1</f>
        <v>3.9177277179236469E-3</v>
      </c>
      <c r="AF646" s="2">
        <f>(Table2[[#This Row],[Current Week High]]/Table2[[#This Row],[Close Price]])-1</f>
        <v>1.1772357723577098E-2</v>
      </c>
      <c r="AG646" s="2">
        <f>(Table2[[#This Row],[Close Price]]/Table2[[#This Row],[Current Month Low]])-1</f>
        <v>5.1425836011762316E-2</v>
      </c>
      <c r="AH646" s="2">
        <f>(Table2[[#This Row],[Current Month High]]/Table2[[#This Row],[Close Price]])-1</f>
        <v>4.1788617886178825E-2</v>
      </c>
      <c r="AI646">
        <v>9.9186991869918604</v>
      </c>
      <c r="AJ646">
        <v>23.692679002413499</v>
      </c>
      <c r="AK646" t="str">
        <f>IF(AND(Table2[[#This Row],[20D EMA]]&gt;Table2[[#This Row],[50D EMA]],Table2[[#This Row],[50D EMA]]&gt;Table2[[#This Row],[200D EMA]]),"Uptrend","Downtrend/NoTrend")</f>
        <v>Uptrend</v>
      </c>
      <c r="AL646">
        <v>0.02</v>
      </c>
      <c r="AM646" t="s">
        <v>10439</v>
      </c>
      <c r="AN646">
        <v>2.35</v>
      </c>
      <c r="AO646" t="s">
        <v>10439</v>
      </c>
      <c r="AP646">
        <v>-8.0014099777820993E-2</v>
      </c>
      <c r="AQ646">
        <f>(Table2[[#This Row],[Sharpe Ratio]]-AVERAGE(Table2[Sharpe Ratio]))/_xlfn.STDEV.P(Table2[Sharpe Ratio])</f>
        <v>-1.6725176827403949</v>
      </c>
      <c r="AR6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-3.3953016560505684</v>
      </c>
      <c r="AS646">
        <f>_xlfn.RANK.AVG(Table2[[#This Row],[1Y Return vs Nifty Z-Score]],Table2[1Y Return vs Nifty Z-Score])</f>
        <v>595</v>
      </c>
      <c r="AT646">
        <f>_xlfn.RANK.AVG(Table2[[#This Row],[6M Return vs Nifty Z-Score]],Table2[6M Return vs Nifty Z-Score])</f>
        <v>456</v>
      </c>
      <c r="AU646">
        <f>_xlfn.RANK.AVG(Table2[[#This Row],[Sharpe Ratio Z-Score]],Table2[Sharpe Ratio Z-Score])</f>
        <v>710</v>
      </c>
      <c r="AV646">
        <f>(Table2[[#This Row],[Rank 1Y]]+Table2[[#This Row],[Rank 6M]]+Table2[[#This Row],[Rank Sharpe]])/3</f>
        <v>587</v>
      </c>
    </row>
    <row r="647" spans="1:48" x14ac:dyDescent="0.3">
      <c r="A647" t="s">
        <v>1512</v>
      </c>
      <c r="B647" t="s">
        <v>1513</v>
      </c>
      <c r="C647" t="s">
        <v>10402</v>
      </c>
      <c r="D647" t="s">
        <v>467</v>
      </c>
      <c r="E647">
        <v>7007.3956290799997</v>
      </c>
      <c r="F647">
        <v>1298.8</v>
      </c>
      <c r="G647">
        <v>-31.066721368926999</v>
      </c>
      <c r="H647">
        <f>(Table2[[#This Row],[1Y Return vs Nifty]]-AVERAGE(Table2[1Y Return vs Nifty]))/_xlfn.STDEV.P(Table2[1Y Return vs Nifty])</f>
        <v>-0.90582109957304013</v>
      </c>
      <c r="I647">
        <v>9.3160030458975598</v>
      </c>
      <c r="J647">
        <f>(Table2[[#This Row],[1M Return vs Nifty]]-AVERAGE(Table2[1M Return vs Nifty]))/_xlfn.STDEV.P(Table2[1M Return vs Nifty])</f>
        <v>1.2052286282013134</v>
      </c>
      <c r="K647">
        <v>-1.6154765489248399</v>
      </c>
      <c r="L647">
        <f>(Table2[[#This Row],[6M Return vs Nifty]]-AVERAGE(Table2[6M Return vs Nifty]))/_xlfn.STDEV.P(Table2[6M Return vs Nifty])</f>
        <v>-0.44806411937176094</v>
      </c>
      <c r="M647">
        <v>1.0591073776767399</v>
      </c>
      <c r="N647">
        <f>(Table2[[#This Row],[1W Return vs Nifty]]-AVERAGE(Table2[1W Return vs Nifty]))/_xlfn.STDEV.P(Table2[1W Return vs Nifty])</f>
        <v>0.7659628383621454</v>
      </c>
      <c r="O647">
        <v>1289.68</v>
      </c>
      <c r="P647">
        <v>1169.36718742165</v>
      </c>
      <c r="Q647">
        <v>1134.6264614516299</v>
      </c>
      <c r="R647">
        <v>78.095758333903802</v>
      </c>
      <c r="S647" s="2">
        <f>(Table2[[#This Row],[Close Price]]-Table2[[#This Row],[20D EMA]])/Table2[[#This Row],[20D EMA]]</f>
        <v>7.0715216177655625E-3</v>
      </c>
      <c r="T647" s="2">
        <f>(Table2[[#This Row],[Close Price]]-Table2[[#This Row],[50D EMA]])/Table2[[#This Row],[50D EMA]]</f>
        <v>0.11068620187961468</v>
      </c>
      <c r="U647" s="2">
        <f>(Table2[[#This Row],[Close Price]]-Table2[[#This Row],[200D EMA]])/Table2[[#This Row],[200D EMA]]</f>
        <v>0.14469390951655406</v>
      </c>
      <c r="V647">
        <v>1.4348396391390199</v>
      </c>
      <c r="W647">
        <v>1339.95</v>
      </c>
      <c r="X647">
        <v>1267.5</v>
      </c>
      <c r="Y647">
        <v>1307.5999999999999</v>
      </c>
      <c r="Z647">
        <v>1267.5</v>
      </c>
      <c r="AA647">
        <v>1307.5999999999999</v>
      </c>
      <c r="AB647">
        <v>1112</v>
      </c>
      <c r="AC647" s="2">
        <f>(Table2[[#This Row],[Close Price]]/Table2[[#This Row],[Day Low]])-1</f>
        <v>-3.0710101123176292E-2</v>
      </c>
      <c r="AD647" s="2">
        <f>(Table2[[#This Row],[Day High]]/Table2[[#This Row],[Close Price]])-1</f>
        <v>-2.4099168463196818E-2</v>
      </c>
      <c r="AE647" s="2">
        <f>(Table2[[#This Row],[Close Price]]/Table2[[#This Row],[Current Week Low]])-1</f>
        <v>-6.7298868155398761E-3</v>
      </c>
      <c r="AF647" s="2">
        <f>(Table2[[#This Row],[Current Week High]]/Table2[[#This Row],[Close Price]])-1</f>
        <v>-2.4099168463196818E-2</v>
      </c>
      <c r="AG647" s="2">
        <f>(Table2[[#This Row],[Close Price]]/Table2[[#This Row],[Current Month Low]])-1</f>
        <v>-6.7298868155398761E-3</v>
      </c>
      <c r="AH647" s="2">
        <f>(Table2[[#This Row],[Current Month High]]/Table2[[#This Row],[Close Price]])-1</f>
        <v>-0.1438250692947336</v>
      </c>
      <c r="AI647">
        <v>4.4464120726824801</v>
      </c>
      <c r="AJ647">
        <v>39.1621129326047</v>
      </c>
      <c r="AK647" t="str">
        <f>IF(AND(Table2[[#This Row],[20D EMA]]&gt;Table2[[#This Row],[50D EMA]],Table2[[#This Row],[50D EMA]]&gt;Table2[[#This Row],[200D EMA]]),"Uptrend","Downtrend/NoTrend")</f>
        <v>Uptrend</v>
      </c>
      <c r="AL647">
        <v>7.0000000000000007E-2</v>
      </c>
      <c r="AM647" t="s">
        <v>10439</v>
      </c>
      <c r="AN647">
        <v>13.17</v>
      </c>
      <c r="AO647" t="s">
        <v>10439</v>
      </c>
      <c r="AP647">
        <v>-3.5180407517255999E-2</v>
      </c>
      <c r="AQ647">
        <f>(Table2[[#This Row],[Sharpe Ratio]]-AVERAGE(Table2[Sharpe Ratio]))/_xlfn.STDEV.P(Table2[Sharpe Ratio])</f>
        <v>-1.1535318890530692</v>
      </c>
      <c r="AR6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-0.53622564143441165</v>
      </c>
      <c r="AS647">
        <f>_xlfn.RANK.AVG(Table2[[#This Row],[1Y Return vs Nifty Z-Score]],Table2[1Y Return vs Nifty Z-Score])</f>
        <v>639</v>
      </c>
      <c r="AT647">
        <f>_xlfn.RANK.AVG(Table2[[#This Row],[6M Return vs Nifty Z-Score]],Table2[6M Return vs Nifty Z-Score])</f>
        <v>474</v>
      </c>
      <c r="AU647">
        <f>_xlfn.RANK.AVG(Table2[[#This Row],[Sharpe Ratio Z-Score]],Table2[Sharpe Ratio Z-Score])</f>
        <v>650</v>
      </c>
      <c r="AV647">
        <f>(Table2[[#This Row],[Rank 1Y]]+Table2[[#This Row],[Rank 6M]]+Table2[[#This Row],[Rank Sharpe]])/3</f>
        <v>587.66666666666663</v>
      </c>
    </row>
    <row r="648" spans="1:48" x14ac:dyDescent="0.3">
      <c r="A648" t="s">
        <v>1921</v>
      </c>
      <c r="B648" t="s">
        <v>1922</v>
      </c>
      <c r="C648" t="s">
        <v>10395</v>
      </c>
      <c r="D648" t="s">
        <v>24</v>
      </c>
      <c r="E648">
        <v>3749.8420365299999</v>
      </c>
      <c r="F648">
        <v>121.13</v>
      </c>
      <c r="G648">
        <v>-35.247740617573399</v>
      </c>
      <c r="H648">
        <f>(Table2[[#This Row],[1Y Return vs Nifty]]-AVERAGE(Table2[1Y Return vs Nifty]))/_xlfn.STDEV.P(Table2[1Y Return vs Nifty])</f>
        <v>-0.97416576818085121</v>
      </c>
      <c r="I648">
        <v>-8.34588277798691</v>
      </c>
      <c r="J648">
        <f>(Table2[[#This Row],[1M Return vs Nifty]]-AVERAGE(Table2[1M Return vs Nifty]))/_xlfn.STDEV.P(Table2[1M Return vs Nifty])</f>
        <v>-0.500503061851304</v>
      </c>
      <c r="K648">
        <v>-15.298348782216101</v>
      </c>
      <c r="L648">
        <f>(Table2[[#This Row],[6M Return vs Nifty]]-AVERAGE(Table2[6M Return vs Nifty]))/_xlfn.STDEV.P(Table2[6M Return vs Nifty])</f>
        <v>-0.86066811875383165</v>
      </c>
      <c r="M648">
        <v>-3.7026467924846398</v>
      </c>
      <c r="N648">
        <f>(Table2[[#This Row],[1W Return vs Nifty]]-AVERAGE(Table2[1W Return vs Nifty]))/_xlfn.STDEV.P(Table2[1W Return vs Nifty])</f>
        <v>-0.14511413920001837</v>
      </c>
      <c r="O648">
        <v>120.7</v>
      </c>
      <c r="P648">
        <v>123.80631661481399</v>
      </c>
      <c r="Q648">
        <v>126.634236697796</v>
      </c>
      <c r="R648">
        <v>37.208298413907002</v>
      </c>
      <c r="S648" s="2">
        <f>(Table2[[#This Row],[Close Price]]-Table2[[#This Row],[20D EMA]])/Table2[[#This Row],[20D EMA]]</f>
        <v>3.5625517812758294E-3</v>
      </c>
      <c r="T648" s="2">
        <f>(Table2[[#This Row],[Close Price]]-Table2[[#This Row],[50D EMA]])/Table2[[#This Row],[50D EMA]]</f>
        <v>-2.1616963398891437E-2</v>
      </c>
      <c r="U648" s="2">
        <f>(Table2[[#This Row],[Close Price]]-Table2[[#This Row],[200D EMA]])/Table2[[#This Row],[200D EMA]]</f>
        <v>-4.346562857982466E-2</v>
      </c>
      <c r="V648">
        <v>0.73371329118107598</v>
      </c>
      <c r="W648">
        <v>122.3</v>
      </c>
      <c r="X648">
        <v>119.7</v>
      </c>
      <c r="Y648">
        <v>122</v>
      </c>
      <c r="Z648">
        <v>119.7</v>
      </c>
      <c r="AA648">
        <v>122</v>
      </c>
      <c r="AB648">
        <v>118.05</v>
      </c>
      <c r="AC648" s="2">
        <f>(Table2[[#This Row],[Close Price]]/Table2[[#This Row],[Day Low]])-1</f>
        <v>-9.5666394112837727E-3</v>
      </c>
      <c r="AD648" s="2">
        <f>(Table2[[#This Row],[Day High]]/Table2[[#This Row],[Close Price]])-1</f>
        <v>-1.1805498225047395E-2</v>
      </c>
      <c r="AE648" s="2">
        <f>(Table2[[#This Row],[Close Price]]/Table2[[#This Row],[Current Week Low]])-1</f>
        <v>-7.1311475409836511E-3</v>
      </c>
      <c r="AF648" s="2">
        <f>(Table2[[#This Row],[Current Week High]]/Table2[[#This Row],[Close Price]])-1</f>
        <v>-1.1805498225047395E-2</v>
      </c>
      <c r="AG648" s="2">
        <f>(Table2[[#This Row],[Close Price]]/Table2[[#This Row],[Current Month Low]])-1</f>
        <v>-7.1311475409836511E-3</v>
      </c>
      <c r="AH648" s="2">
        <f>(Table2[[#This Row],[Current Month High]]/Table2[[#This Row],[Close Price]])-1</f>
        <v>-2.5427226946256098E-2</v>
      </c>
      <c r="AI648">
        <v>34.937670271609001</v>
      </c>
      <c r="AJ648">
        <v>10.2183803457688</v>
      </c>
      <c r="AK648" t="str">
        <f>IF(AND(Table2[[#This Row],[20D EMA]]&gt;Table2[[#This Row],[50D EMA]],Table2[[#This Row],[50D EMA]]&gt;Table2[[#This Row],[200D EMA]]),"Uptrend","Downtrend/NoTrend")</f>
        <v>Downtrend/NoTrend</v>
      </c>
      <c r="AL648">
        <v>-0.15</v>
      </c>
      <c r="AM648" t="s">
        <v>10438</v>
      </c>
      <c r="AN648">
        <v>-0.97</v>
      </c>
      <c r="AO648" t="s">
        <v>10438</v>
      </c>
      <c r="AP648">
        <v>1.7857239828124E-2</v>
      </c>
      <c r="AQ648">
        <f>(Table2[[#This Row],[Sharpe Ratio]]-AVERAGE(Table2[Sharpe Ratio]))/_xlfn.STDEV.P(Table2[Sharpe Ratio])</f>
        <v>-0.53957876329051091</v>
      </c>
      <c r="AR6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8">
        <f>_xlfn.RANK.AVG(Table2[[#This Row],[1Y Return vs Nifty Z-Score]],Table2[1Y Return vs Nifty Z-Score])</f>
        <v>663</v>
      </c>
      <c r="AT648">
        <f>_xlfn.RANK.AVG(Table2[[#This Row],[6M Return vs Nifty Z-Score]],Table2[6M Return vs Nifty Z-Score])</f>
        <v>621</v>
      </c>
      <c r="AU648">
        <f>_xlfn.RANK.AVG(Table2[[#This Row],[Sharpe Ratio Z-Score]],Table2[Sharpe Ratio Z-Score])</f>
        <v>479</v>
      </c>
      <c r="AV648">
        <f>(Table2[[#This Row],[Rank 1Y]]+Table2[[#This Row],[Rank 6M]]+Table2[[#This Row],[Rank Sharpe]])/3</f>
        <v>587.66666666666663</v>
      </c>
    </row>
    <row r="649" spans="1:48" x14ac:dyDescent="0.3">
      <c r="A649" t="s">
        <v>321</v>
      </c>
      <c r="B649" t="s">
        <v>322</v>
      </c>
      <c r="C649" t="s">
        <v>10393</v>
      </c>
      <c r="D649" t="s">
        <v>192</v>
      </c>
      <c r="E649">
        <v>86742.021246210003</v>
      </c>
      <c r="F649">
        <v>835.35</v>
      </c>
      <c r="G649">
        <v>-0.14627875918104699</v>
      </c>
      <c r="H649">
        <f>(Table2[[#This Row],[1Y Return vs Nifty]]-AVERAGE(Table2[1Y Return vs Nifty]))/_xlfn.STDEV.P(Table2[1Y Return vs Nifty])</f>
        <v>-0.40038276559404945</v>
      </c>
      <c r="I649">
        <v>-13.104902200997101</v>
      </c>
      <c r="J649">
        <f>(Table2[[#This Row],[1M Return vs Nifty]]-AVERAGE(Table2[1M Return vs Nifty]))/_xlfn.STDEV.P(Table2[1M Return vs Nifty])</f>
        <v>-0.96011481137506216</v>
      </c>
      <c r="K649">
        <v>-29.373568444927599</v>
      </c>
      <c r="L649">
        <f>(Table2[[#This Row],[6M Return vs Nifty]]-AVERAGE(Table2[6M Return vs Nifty]))/_xlfn.STDEV.P(Table2[6M Return vs Nifty])</f>
        <v>-1.2851032684796284</v>
      </c>
      <c r="M649">
        <v>-4.4249922047973502</v>
      </c>
      <c r="N649">
        <f>(Table2[[#This Row],[1W Return vs Nifty]]-AVERAGE(Table2[1W Return vs Nifty]))/_xlfn.STDEV.P(Table2[1W Return vs Nifty])</f>
        <v>-0.28332208767616895</v>
      </c>
      <c r="O649">
        <v>819.51</v>
      </c>
      <c r="P649">
        <v>848.82585279256398</v>
      </c>
      <c r="Q649">
        <v>917.54806239739605</v>
      </c>
      <c r="R649">
        <v>32.355588640393002</v>
      </c>
      <c r="S649" s="2">
        <f>(Table2[[#This Row],[Close Price]]-Table2[[#This Row],[20D EMA]])/Table2[[#This Row],[20D EMA]]</f>
        <v>1.932862320166933E-2</v>
      </c>
      <c r="T649" s="2">
        <f>(Table2[[#This Row],[Close Price]]-Table2[[#This Row],[50D EMA]])/Table2[[#This Row],[50D EMA]]</f>
        <v>-1.5875874595748421E-2</v>
      </c>
      <c r="U649" s="2">
        <f>(Table2[[#This Row],[Close Price]]-Table2[[#This Row],[200D EMA]])/Table2[[#This Row],[200D EMA]]</f>
        <v>-8.9584476024750753E-2</v>
      </c>
      <c r="V649">
        <v>0.45519385631049097</v>
      </c>
      <c r="W649">
        <v>822.95</v>
      </c>
      <c r="X649">
        <v>855</v>
      </c>
      <c r="Y649">
        <v>822.95</v>
      </c>
      <c r="Z649">
        <v>855</v>
      </c>
      <c r="AA649">
        <v>773.05</v>
      </c>
      <c r="AB649">
        <v>858.95</v>
      </c>
      <c r="AC649" s="2">
        <f>(Table2[[#This Row],[Close Price]]/Table2[[#This Row],[Day Low]])-1</f>
        <v>1.5067744091378454E-2</v>
      </c>
      <c r="AD649" s="2">
        <f>(Table2[[#This Row],[Day High]]/Table2[[#This Row],[Close Price]])-1</f>
        <v>2.3523074160531454E-2</v>
      </c>
      <c r="AE649" s="2">
        <f>(Table2[[#This Row],[Close Price]]/Table2[[#This Row],[Current Week Low]])-1</f>
        <v>1.5067744091378454E-2</v>
      </c>
      <c r="AF649" s="2">
        <f>(Table2[[#This Row],[Current Week High]]/Table2[[#This Row],[Close Price]])-1</f>
        <v>2.3523074160531454E-2</v>
      </c>
      <c r="AG649" s="2">
        <f>(Table2[[#This Row],[Close Price]]/Table2[[#This Row],[Current Month Low]])-1</f>
        <v>8.0589871289050041E-2</v>
      </c>
      <c r="AH649" s="2">
        <f>(Table2[[#This Row],[Current Month High]]/Table2[[#This Row],[Close Price]])-1</f>
        <v>2.8251631052852222E-2</v>
      </c>
      <c r="AI649">
        <v>50.763153169330202</v>
      </c>
      <c r="AJ649">
        <v>60.028735632183903</v>
      </c>
      <c r="AK649" t="str">
        <f>IF(AND(Table2[[#This Row],[20D EMA]]&gt;Table2[[#This Row],[50D EMA]],Table2[[#This Row],[50D EMA]]&gt;Table2[[#This Row],[200D EMA]]),"Uptrend","Downtrend/NoTrend")</f>
        <v>Downtrend/NoTrend</v>
      </c>
      <c r="AL649">
        <v>-0.1</v>
      </c>
      <c r="AM649" t="s">
        <v>10438</v>
      </c>
      <c r="AN649">
        <v>-1.02</v>
      </c>
      <c r="AO649" t="s">
        <v>10438</v>
      </c>
      <c r="AP649">
        <v>-1.5584795956145E-2</v>
      </c>
      <c r="AQ649">
        <f>(Table2[[#This Row],[Sharpe Ratio]]-AVERAGE(Table2[Sharpe Ratio]))/_xlfn.STDEV.P(Table2[Sharpe Ratio])</f>
        <v>-0.9266970354852101</v>
      </c>
      <c r="AR6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9">
        <f>_xlfn.RANK.AVG(Table2[[#This Row],[1Y Return vs Nifty Z-Score]],Table2[1Y Return vs Nifty Z-Score])</f>
        <v>437</v>
      </c>
      <c r="AT649">
        <f>_xlfn.RANK.AVG(Table2[[#This Row],[6M Return vs Nifty Z-Score]],Table2[6M Return vs Nifty Z-Score])</f>
        <v>715</v>
      </c>
      <c r="AU649">
        <f>_xlfn.RANK.AVG(Table2[[#This Row],[Sharpe Ratio Z-Score]],Table2[Sharpe Ratio Z-Score])</f>
        <v>617</v>
      </c>
      <c r="AV649">
        <f>(Table2[[#This Row],[Rank 1Y]]+Table2[[#This Row],[Rank 6M]]+Table2[[#This Row],[Rank Sharpe]])/3</f>
        <v>589.66666666666663</v>
      </c>
    </row>
    <row r="650" spans="1:48" x14ac:dyDescent="0.3">
      <c r="A650" t="s">
        <v>2296</v>
      </c>
      <c r="B650" t="s">
        <v>2297</v>
      </c>
      <c r="C650" t="s">
        <v>10402</v>
      </c>
      <c r="D650" t="s">
        <v>479</v>
      </c>
      <c r="E650">
        <v>2461.9860754199999</v>
      </c>
      <c r="F650">
        <v>639.6</v>
      </c>
      <c r="G650">
        <v>-42.668708751333497</v>
      </c>
      <c r="H650">
        <f>(Table2[[#This Row],[1Y Return vs Nifty]]-AVERAGE(Table2[1Y Return vs Nifty]))/_xlfn.STDEV.P(Table2[1Y Return vs Nifty])</f>
        <v>-1.0954719803000994</v>
      </c>
      <c r="I650">
        <v>-6.5549325993475103</v>
      </c>
      <c r="J650">
        <f>(Table2[[#This Row],[1M Return vs Nifty]]-AVERAGE(Table2[1M Return vs Nifty]))/_xlfn.STDEV.P(Table2[1M Return vs Nifty])</f>
        <v>-0.32753849252544787</v>
      </c>
      <c r="K650">
        <v>7.3019856573580899</v>
      </c>
      <c r="L650">
        <f>(Table2[[#This Row],[6M Return vs Nifty]]-AVERAGE(Table2[6M Return vs Nifty]))/_xlfn.STDEV.P(Table2[6M Return vs Nifty])</f>
        <v>-0.17916001006504365</v>
      </c>
      <c r="M650">
        <v>-2.94364460329964</v>
      </c>
      <c r="N650">
        <f>(Table2[[#This Row],[1W Return vs Nifty]]-AVERAGE(Table2[1W Return vs Nifty]))/_xlfn.STDEV.P(Table2[1W Return vs Nifty])</f>
        <v>1.0743162758683482E-4</v>
      </c>
      <c r="O650">
        <v>631.51</v>
      </c>
      <c r="P650">
        <v>606.46314424971797</v>
      </c>
      <c r="Q650">
        <v>601.27759538776695</v>
      </c>
      <c r="R650">
        <v>53.070365149234497</v>
      </c>
      <c r="S650" s="2">
        <f>(Table2[[#This Row],[Close Price]]-Table2[[#This Row],[20D EMA]])/Table2[[#This Row],[20D EMA]]</f>
        <v>1.2810565153362626E-2</v>
      </c>
      <c r="T650" s="2">
        <f>(Table2[[#This Row],[Close Price]]-Table2[[#This Row],[50D EMA]])/Table2[[#This Row],[50D EMA]]</f>
        <v>5.4639521073085326E-2</v>
      </c>
      <c r="U650" s="2">
        <f>(Table2[[#This Row],[Close Price]]-Table2[[#This Row],[200D EMA]])/Table2[[#This Row],[200D EMA]]</f>
        <v>6.3734961864858372E-2</v>
      </c>
      <c r="V650">
        <v>0.65345167922388203</v>
      </c>
      <c r="W650">
        <v>651</v>
      </c>
      <c r="X650">
        <v>627.1</v>
      </c>
      <c r="Y650">
        <v>667.7</v>
      </c>
      <c r="Z650">
        <v>627.1</v>
      </c>
      <c r="AA650">
        <v>667.7</v>
      </c>
      <c r="AB650">
        <v>600.6</v>
      </c>
      <c r="AC650" s="2">
        <f>(Table2[[#This Row],[Close Price]]/Table2[[#This Row],[Day Low]])-1</f>
        <v>-1.7511520737327202E-2</v>
      </c>
      <c r="AD650" s="2">
        <f>(Table2[[#This Row],[Day High]]/Table2[[#This Row],[Close Price]])-1</f>
        <v>-1.9543464665415899E-2</v>
      </c>
      <c r="AE650" s="2">
        <f>(Table2[[#This Row],[Close Price]]/Table2[[#This Row],[Current Week Low]])-1</f>
        <v>-4.208476860865662E-2</v>
      </c>
      <c r="AF650" s="2">
        <f>(Table2[[#This Row],[Current Week High]]/Table2[[#This Row],[Close Price]])-1</f>
        <v>-1.9543464665415899E-2</v>
      </c>
      <c r="AG650" s="2">
        <f>(Table2[[#This Row],[Close Price]]/Table2[[#This Row],[Current Month Low]])-1</f>
        <v>-4.208476860865662E-2</v>
      </c>
      <c r="AH650" s="2">
        <f>(Table2[[#This Row],[Current Month High]]/Table2[[#This Row],[Close Price]])-1</f>
        <v>-6.0975609756097504E-2</v>
      </c>
      <c r="AI650">
        <v>23.780487804878</v>
      </c>
      <c r="AJ650">
        <v>38.726819217004604</v>
      </c>
      <c r="AK650" t="str">
        <f>IF(AND(Table2[[#This Row],[20D EMA]]&gt;Table2[[#This Row],[50D EMA]],Table2[[#This Row],[50D EMA]]&gt;Table2[[#This Row],[200D EMA]]),"Uptrend","Downtrend/NoTrend")</f>
        <v>Uptrend</v>
      </c>
      <c r="AL650">
        <v>0.01</v>
      </c>
      <c r="AM650" t="s">
        <v>10439</v>
      </c>
      <c r="AN650">
        <v>-1.1200000000000001</v>
      </c>
      <c r="AO650" t="s">
        <v>10438</v>
      </c>
      <c r="AP650">
        <v>-8.7927132348969997E-2</v>
      </c>
      <c r="AQ650">
        <f>(Table2[[#This Row],[Sharpe Ratio]]-AVERAGE(Table2[Sharpe Ratio]))/_xlfn.STDEV.P(Table2[Sharpe Ratio])</f>
        <v>-1.7641173543789419</v>
      </c>
      <c r="AR6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-3.3661804056419458</v>
      </c>
      <c r="AS650">
        <f>_xlfn.RANK.AVG(Table2[[#This Row],[1Y Return vs Nifty Z-Score]],Table2[1Y Return vs Nifty Z-Score])</f>
        <v>688</v>
      </c>
      <c r="AT650">
        <f>_xlfn.RANK.AVG(Table2[[#This Row],[6M Return vs Nifty Z-Score]],Table2[6M Return vs Nifty Z-Score])</f>
        <v>371</v>
      </c>
      <c r="AU650">
        <f>_xlfn.RANK.AVG(Table2[[#This Row],[Sharpe Ratio Z-Score]],Table2[Sharpe Ratio Z-Score])</f>
        <v>716</v>
      </c>
      <c r="AV650">
        <f>(Table2[[#This Row],[Rank 1Y]]+Table2[[#This Row],[Rank 6M]]+Table2[[#This Row],[Rank Sharpe]])/3</f>
        <v>591.66666666666663</v>
      </c>
    </row>
    <row r="651" spans="1:48" x14ac:dyDescent="0.3">
      <c r="A651" t="s">
        <v>221</v>
      </c>
      <c r="B651" t="s">
        <v>222</v>
      </c>
      <c r="C651" t="s">
        <v>10400</v>
      </c>
      <c r="D651" t="s">
        <v>223</v>
      </c>
      <c r="E651">
        <v>120987.18128903001</v>
      </c>
      <c r="F651">
        <v>1025.95</v>
      </c>
      <c r="G651">
        <v>-8.2937448491192196</v>
      </c>
      <c r="H651">
        <f>(Table2[[#This Row],[1Y Return vs Nifty]]-AVERAGE(Table2[1Y Return vs Nifty]))/_xlfn.STDEV.P(Table2[1Y Return vs Nifty])</f>
        <v>-0.53356461355862828</v>
      </c>
      <c r="I651">
        <v>-11.335655758406601</v>
      </c>
      <c r="J651">
        <f>(Table2[[#This Row],[1M Return vs Nifty]]-AVERAGE(Table2[1M Return vs Nifty]))/_xlfn.STDEV.P(Table2[1M Return vs Nifty])</f>
        <v>-0.78924632344958989</v>
      </c>
      <c r="K651">
        <v>-19.295978118238001</v>
      </c>
      <c r="L651">
        <f>(Table2[[#This Row],[6M Return vs Nifty]]-AVERAGE(Table2[6M Return vs Nifty]))/_xlfn.STDEV.P(Table2[6M Return vs Nifty])</f>
        <v>-0.98121575114906412</v>
      </c>
      <c r="M651">
        <v>-0.68598234038722405</v>
      </c>
      <c r="N651">
        <f>(Table2[[#This Row],[1W Return vs Nifty]]-AVERAGE(Table2[1W Return vs Nifty]))/_xlfn.STDEV.P(Table2[1W Return vs Nifty])</f>
        <v>0.43207095543559748</v>
      </c>
      <c r="O651">
        <v>1013.34</v>
      </c>
      <c r="P651">
        <v>1034.5698808250299</v>
      </c>
      <c r="Q651">
        <v>1051.17408707041</v>
      </c>
      <c r="R651">
        <v>52.612299687948699</v>
      </c>
      <c r="S651" s="2">
        <f>(Table2[[#This Row],[Close Price]]-Table2[[#This Row],[20D EMA]])/Table2[[#This Row],[20D EMA]]</f>
        <v>1.2443997078966599E-2</v>
      </c>
      <c r="T651" s="2">
        <f>(Table2[[#This Row],[Close Price]]-Table2[[#This Row],[50D EMA]])/Table2[[#This Row],[50D EMA]]</f>
        <v>-8.3318497713811938E-3</v>
      </c>
      <c r="U651" s="2">
        <f>(Table2[[#This Row],[Close Price]]-Table2[[#This Row],[200D EMA]])/Table2[[#This Row],[200D EMA]]</f>
        <v>-2.3996108142951573E-2</v>
      </c>
      <c r="V651">
        <v>0.708031017966959</v>
      </c>
      <c r="W651">
        <v>1017</v>
      </c>
      <c r="X651">
        <v>1040</v>
      </c>
      <c r="Y651">
        <v>1017</v>
      </c>
      <c r="Z651">
        <v>1040</v>
      </c>
      <c r="AA651">
        <v>967.05</v>
      </c>
      <c r="AB651">
        <v>1049</v>
      </c>
      <c r="AC651" s="2">
        <f>(Table2[[#This Row],[Close Price]]/Table2[[#This Row],[Day Low]])-1</f>
        <v>8.8003933136677759E-3</v>
      </c>
      <c r="AD651" s="2">
        <f>(Table2[[#This Row],[Day High]]/Table2[[#This Row],[Close Price]])-1</f>
        <v>1.3694624494370977E-2</v>
      </c>
      <c r="AE651" s="2">
        <f>(Table2[[#This Row],[Close Price]]/Table2[[#This Row],[Current Week Low]])-1</f>
        <v>8.8003933136677759E-3</v>
      </c>
      <c r="AF651" s="2">
        <f>(Table2[[#This Row],[Current Week High]]/Table2[[#This Row],[Close Price]])-1</f>
        <v>1.3694624494370977E-2</v>
      </c>
      <c r="AG651" s="2">
        <f>(Table2[[#This Row],[Close Price]]/Table2[[#This Row],[Current Month Low]])-1</f>
        <v>6.0906881753787445E-2</v>
      </c>
      <c r="AH651" s="2">
        <f>(Table2[[#This Row],[Current Month High]]/Table2[[#This Row],[Close Price]])-1</f>
        <v>2.246698182172624E-2</v>
      </c>
      <c r="AI651">
        <v>31.3904186363857</v>
      </c>
      <c r="AJ651">
        <v>49.555393586005799</v>
      </c>
      <c r="AK651" t="str">
        <f>IF(AND(Table2[[#This Row],[20D EMA]]&gt;Table2[[#This Row],[50D EMA]],Table2[[#This Row],[50D EMA]]&gt;Table2[[#This Row],[200D EMA]]),"Uptrend","Downtrend/NoTrend")</f>
        <v>Downtrend/NoTrend</v>
      </c>
      <c r="AL651">
        <v>-0.04</v>
      </c>
      <c r="AM651" t="s">
        <v>10438</v>
      </c>
      <c r="AN651">
        <v>1.84</v>
      </c>
      <c r="AO651" t="s">
        <v>10439</v>
      </c>
      <c r="AP651">
        <v>-2.0535869531785E-2</v>
      </c>
      <c r="AQ651">
        <f>(Table2[[#This Row],[Sharpe Ratio]]-AVERAGE(Table2[Sharpe Ratio]))/_xlfn.STDEV.P(Table2[Sharpe Ratio])</f>
        <v>-0.98400966622559638</v>
      </c>
      <c r="AR6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1">
        <f>_xlfn.RANK.AVG(Table2[[#This Row],[1Y Return vs Nifty Z-Score]],Table2[1Y Return vs Nifty Z-Score])</f>
        <v>492</v>
      </c>
      <c r="AT651">
        <f>_xlfn.RANK.AVG(Table2[[#This Row],[6M Return vs Nifty Z-Score]],Table2[6M Return vs Nifty Z-Score])</f>
        <v>657</v>
      </c>
      <c r="AU651">
        <f>_xlfn.RANK.AVG(Table2[[#This Row],[Sharpe Ratio Z-Score]],Table2[Sharpe Ratio Z-Score])</f>
        <v>627</v>
      </c>
      <c r="AV651">
        <f>(Table2[[#This Row],[Rank 1Y]]+Table2[[#This Row],[Rank 6M]]+Table2[[#This Row],[Rank Sharpe]])/3</f>
        <v>592</v>
      </c>
    </row>
    <row r="652" spans="1:48" x14ac:dyDescent="0.3">
      <c r="A652" t="s">
        <v>1155</v>
      </c>
      <c r="B652" t="s">
        <v>1156</v>
      </c>
      <c r="C652" t="s">
        <v>10398</v>
      </c>
      <c r="D652" t="s">
        <v>46</v>
      </c>
      <c r="E652">
        <v>11095.318886249999</v>
      </c>
      <c r="F652">
        <v>433.8</v>
      </c>
      <c r="G652">
        <v>-14.026232821120701</v>
      </c>
      <c r="H652">
        <f>(Table2[[#This Row],[1Y Return vs Nifty]]-AVERAGE(Table2[1Y Return vs Nifty]))/_xlfn.STDEV.P(Table2[1Y Return vs Nifty])</f>
        <v>-0.62727023112342284</v>
      </c>
      <c r="I652">
        <v>-12.3368664760855</v>
      </c>
      <c r="J652">
        <f>(Table2[[#This Row],[1M Return vs Nifty]]-AVERAGE(Table2[1M Return vs Nifty]))/_xlfn.STDEV.P(Table2[1M Return vs Nifty])</f>
        <v>-0.88594023635303176</v>
      </c>
      <c r="K652">
        <v>-18.752786467659799</v>
      </c>
      <c r="L652">
        <f>(Table2[[#This Row],[6M Return vs Nifty]]-AVERAGE(Table2[6M Return vs Nifty]))/_xlfn.STDEV.P(Table2[6M Return vs Nifty])</f>
        <v>-0.9648359265305011</v>
      </c>
      <c r="M652">
        <v>-7.9405073717906998</v>
      </c>
      <c r="N652">
        <f>(Table2[[#This Row],[1W Return vs Nifty]]-AVERAGE(Table2[1W Return vs Nifty]))/_xlfn.STDEV.P(Table2[1W Return vs Nifty])</f>
        <v>-0.9559533950604594</v>
      </c>
      <c r="O652">
        <v>450.99</v>
      </c>
      <c r="P652">
        <v>463.944567454202</v>
      </c>
      <c r="Q652">
        <v>441.454672702506</v>
      </c>
      <c r="R652">
        <v>24.350320701717902</v>
      </c>
      <c r="S652" s="2">
        <f>(Table2[[#This Row],[Close Price]]-Table2[[#This Row],[20D EMA]])/Table2[[#This Row],[20D EMA]]</f>
        <v>-3.8116144482139284E-2</v>
      </c>
      <c r="T652" s="2">
        <f>(Table2[[#This Row],[Close Price]]-Table2[[#This Row],[50D EMA]])/Table2[[#This Row],[50D EMA]]</f>
        <v>-6.4974502491998015E-2</v>
      </c>
      <c r="U652" s="2">
        <f>(Table2[[#This Row],[Close Price]]-Table2[[#This Row],[200D EMA]])/Table2[[#This Row],[200D EMA]]</f>
        <v>-1.7339657219268886E-2</v>
      </c>
      <c r="V652">
        <v>0.51632146388952405</v>
      </c>
      <c r="W652">
        <v>432.35</v>
      </c>
      <c r="X652">
        <v>439.85</v>
      </c>
      <c r="Y652">
        <v>432.35</v>
      </c>
      <c r="Z652">
        <v>439.85</v>
      </c>
      <c r="AA652">
        <v>430.6</v>
      </c>
      <c r="AB652">
        <v>463.95</v>
      </c>
      <c r="AC652" s="2">
        <f>(Table2[[#This Row],[Close Price]]/Table2[[#This Row],[Day Low]])-1</f>
        <v>3.3537643113217275E-3</v>
      </c>
      <c r="AD652" s="2">
        <f>(Table2[[#This Row],[Day High]]/Table2[[#This Row],[Close Price]])-1</f>
        <v>1.3946519133241075E-2</v>
      </c>
      <c r="AE652" s="2">
        <f>(Table2[[#This Row],[Close Price]]/Table2[[#This Row],[Current Week Low]])-1</f>
        <v>3.3537643113217275E-3</v>
      </c>
      <c r="AF652" s="2">
        <f>(Table2[[#This Row],[Current Week High]]/Table2[[#This Row],[Close Price]])-1</f>
        <v>1.3946519133241075E-2</v>
      </c>
      <c r="AG652" s="2">
        <f>(Table2[[#This Row],[Close Price]]/Table2[[#This Row],[Current Month Low]])-1</f>
        <v>7.4314909428703224E-3</v>
      </c>
      <c r="AH652" s="2">
        <f>(Table2[[#This Row],[Current Month High]]/Table2[[#This Row],[Close Price]])-1</f>
        <v>6.9502074688796656E-2</v>
      </c>
      <c r="AI652">
        <v>32.503457814661097</v>
      </c>
      <c r="AJ652">
        <v>39.8903579490486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-0.15</v>
      </c>
      <c r="AM652" t="s">
        <v>10438</v>
      </c>
      <c r="AN652">
        <v>-3.73</v>
      </c>
      <c r="AO652" t="s">
        <v>10438</v>
      </c>
      <c r="AP652">
        <v>-3.627367345475E-3</v>
      </c>
      <c r="AQ652">
        <f>(Table2[[#This Row],[Sharpe Ratio]]-AVERAGE(Table2[Sharpe Ratio]))/_xlfn.STDEV.P(Table2[Sharpe Ratio])</f>
        <v>-0.78828024969158128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2">
        <f>_xlfn.RANK.AVG(Table2[[#This Row],[1Y Return vs Nifty Z-Score]],Table2[1Y Return vs Nifty Z-Score])</f>
        <v>536</v>
      </c>
      <c r="AT652">
        <f>_xlfn.RANK.AVG(Table2[[#This Row],[6M Return vs Nifty Z-Score]],Table2[6M Return vs Nifty Z-Score])</f>
        <v>650</v>
      </c>
      <c r="AU652">
        <f>_xlfn.RANK.AVG(Table2[[#This Row],[Sharpe Ratio Z-Score]],Table2[Sharpe Ratio Z-Score])</f>
        <v>594</v>
      </c>
      <c r="AV652">
        <f>(Table2[[#This Row],[Rank 1Y]]+Table2[[#This Row],[Rank 6M]]+Table2[[#This Row],[Rank Sharpe]])/3</f>
        <v>593.33333333333337</v>
      </c>
    </row>
    <row r="653" spans="1:48" x14ac:dyDescent="0.3">
      <c r="A653" t="s">
        <v>1614</v>
      </c>
      <c r="B653" t="s">
        <v>1615</v>
      </c>
      <c r="C653" t="s">
        <v>10408</v>
      </c>
      <c r="D653" t="s">
        <v>278</v>
      </c>
      <c r="E653">
        <v>5892.7762960800001</v>
      </c>
      <c r="F653">
        <v>176.34</v>
      </c>
      <c r="G653">
        <v>-25.709624611063301</v>
      </c>
      <c r="H653">
        <f>(Table2[[#This Row],[1Y Return vs Nifty]]-AVERAGE(Table2[1Y Return vs Nifty]))/_xlfn.STDEV.P(Table2[1Y Return vs Nifty])</f>
        <v>-0.8182517819396169</v>
      </c>
      <c r="I653">
        <v>1.6221040798270201</v>
      </c>
      <c r="J653">
        <f>(Table2[[#This Row],[1M Return vs Nifty]]-AVERAGE(Table2[1M Return vs Nifty]))/_xlfn.STDEV.P(Table2[1M Return vs Nifty])</f>
        <v>0.46217505977986273</v>
      </c>
      <c r="K653">
        <v>-4.4586548673647401</v>
      </c>
      <c r="L653">
        <f>(Table2[[#This Row],[6M Return vs Nifty]]-AVERAGE(Table2[6M Return vs Nifty]))/_xlfn.STDEV.P(Table2[6M Return vs Nifty])</f>
        <v>-0.53379953552879067</v>
      </c>
      <c r="M653">
        <v>-9.0902184702501891</v>
      </c>
      <c r="N653">
        <f>(Table2[[#This Row],[1W Return vs Nifty]]-AVERAGE(Table2[1W Return vs Nifty]))/_xlfn.STDEV.P(Table2[1W Return vs Nifty])</f>
        <v>-1.1759301673218143</v>
      </c>
      <c r="O653">
        <v>177.19</v>
      </c>
      <c r="P653">
        <v>169.79022529513799</v>
      </c>
      <c r="Q653">
        <v>166.85127339311401</v>
      </c>
      <c r="R653">
        <v>48.965189562199001</v>
      </c>
      <c r="S653" s="2">
        <f>(Table2[[#This Row],[Close Price]]-Table2[[#This Row],[20D EMA]])/Table2[[#This Row],[20D EMA]]</f>
        <v>-4.7971104464134221E-3</v>
      </c>
      <c r="T653" s="2">
        <f>(Table2[[#This Row],[Close Price]]-Table2[[#This Row],[50D EMA]])/Table2[[#This Row],[50D EMA]]</f>
        <v>3.8575687696254989E-2</v>
      </c>
      <c r="U653" s="2">
        <f>(Table2[[#This Row],[Close Price]]-Table2[[#This Row],[200D EMA]])/Table2[[#This Row],[200D EMA]]</f>
        <v>5.6869368833223369E-2</v>
      </c>
      <c r="V653">
        <v>1.5591174099438201</v>
      </c>
      <c r="W653">
        <v>178.39</v>
      </c>
      <c r="X653">
        <v>175.11</v>
      </c>
      <c r="Y653">
        <v>179.45</v>
      </c>
      <c r="Z653">
        <v>175.11</v>
      </c>
      <c r="AA653">
        <v>179.45</v>
      </c>
      <c r="AB653">
        <v>165</v>
      </c>
      <c r="AC653" s="2">
        <f>(Table2[[#This Row],[Close Price]]/Table2[[#This Row],[Day Low]])-1</f>
        <v>-1.1491675542350976E-2</v>
      </c>
      <c r="AD653" s="2">
        <f>(Table2[[#This Row],[Day High]]/Table2[[#This Row],[Close Price]])-1</f>
        <v>-6.9751616195984356E-3</v>
      </c>
      <c r="AE653" s="2">
        <f>(Table2[[#This Row],[Close Price]]/Table2[[#This Row],[Current Week Low]])-1</f>
        <v>-1.733073279465025E-2</v>
      </c>
      <c r="AF653" s="2">
        <f>(Table2[[#This Row],[Current Week High]]/Table2[[#This Row],[Close Price]])-1</f>
        <v>-6.9751616195984356E-3</v>
      </c>
      <c r="AG653" s="2">
        <f>(Table2[[#This Row],[Close Price]]/Table2[[#This Row],[Current Month Low]])-1</f>
        <v>-1.733073279465025E-2</v>
      </c>
      <c r="AH653" s="2">
        <f>(Table2[[#This Row],[Current Month High]]/Table2[[#This Row],[Close Price]])-1</f>
        <v>-6.4307587614835016E-2</v>
      </c>
      <c r="AI653">
        <v>24.532153793807399</v>
      </c>
      <c r="AJ653">
        <v>35.594002306805002</v>
      </c>
      <c r="AK653" t="str">
        <f>IF(AND(Table2[[#This Row],[20D EMA]]&gt;Table2[[#This Row],[50D EMA]],Table2[[#This Row],[50D EMA]]&gt;Table2[[#This Row],[200D EMA]]),"Uptrend","Downtrend/NoTrend")</f>
        <v>Uptrend</v>
      </c>
      <c r="AL653">
        <v>0.01</v>
      </c>
      <c r="AM653" t="s">
        <v>10439</v>
      </c>
      <c r="AN653">
        <v>2.86</v>
      </c>
      <c r="AO653" t="s">
        <v>10439</v>
      </c>
      <c r="AP653">
        <v>-4.9655248691625999E-2</v>
      </c>
      <c r="AQ653">
        <f>(Table2[[#This Row],[Sharpe Ratio]]-AVERAGE(Table2[Sharpe Ratio]))/_xlfn.STDEV.P(Table2[Sharpe Ratio])</f>
        <v>-1.3210897357661768</v>
      </c>
      <c r="AR6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-3.3868961607765362</v>
      </c>
      <c r="AS653">
        <f>_xlfn.RANK.AVG(Table2[[#This Row],[1Y Return vs Nifty Z-Score]],Table2[1Y Return vs Nifty Z-Score])</f>
        <v>608</v>
      </c>
      <c r="AT653">
        <f>_xlfn.RANK.AVG(Table2[[#This Row],[6M Return vs Nifty Z-Score]],Table2[6M Return vs Nifty Z-Score])</f>
        <v>501</v>
      </c>
      <c r="AU653">
        <f>_xlfn.RANK.AVG(Table2[[#This Row],[Sharpe Ratio Z-Score]],Table2[Sharpe Ratio Z-Score])</f>
        <v>671</v>
      </c>
      <c r="AV653">
        <f>(Table2[[#This Row],[Rank 1Y]]+Table2[[#This Row],[Rank 6M]]+Table2[[#This Row],[Rank Sharpe]])/3</f>
        <v>593.33333333333337</v>
      </c>
    </row>
    <row r="654" spans="1:48" x14ac:dyDescent="0.3">
      <c r="A654" t="s">
        <v>1550</v>
      </c>
      <c r="B654" t="s">
        <v>1551</v>
      </c>
      <c r="C654" t="s">
        <v>10406</v>
      </c>
      <c r="D654" t="s">
        <v>259</v>
      </c>
      <c r="E654">
        <v>6563.9794901199903</v>
      </c>
      <c r="F654">
        <v>1460.8</v>
      </c>
      <c r="G654">
        <v>-53.101800381825903</v>
      </c>
      <c r="H654">
        <f>(Table2[[#This Row],[1Y Return vs Nifty]]-AVERAGE(Table2[1Y Return vs Nifty]))/_xlfn.STDEV.P(Table2[1Y Return vs Nifty])</f>
        <v>-1.2660156079745661</v>
      </c>
      <c r="I654">
        <v>2.07759223785555</v>
      </c>
      <c r="J654">
        <f>(Table2[[#This Row],[1M Return vs Nifty]]-AVERAGE(Table2[1M Return vs Nifty]))/_xlfn.STDEV.P(Table2[1M Return vs Nifty])</f>
        <v>0.50616473298578324</v>
      </c>
      <c r="K654">
        <v>3.35870095982242</v>
      </c>
      <c r="L654">
        <f>(Table2[[#This Row],[6M Return vs Nifty]]-AVERAGE(Table2[6M Return vs Nifty]))/_xlfn.STDEV.P(Table2[6M Return vs Nifty])</f>
        <v>-0.29806889185279506</v>
      </c>
      <c r="M654">
        <v>1.38359383794806E-2</v>
      </c>
      <c r="N654">
        <f>(Table2[[#This Row],[1W Return vs Nifty]]-AVERAGE(Table2[1W Return vs Nifty]))/_xlfn.STDEV.P(Table2[1W Return vs Nifty])</f>
        <v>0.56596873752961019</v>
      </c>
      <c r="O654">
        <v>1449.11</v>
      </c>
      <c r="P654">
        <v>1393.1084306862599</v>
      </c>
      <c r="Q654">
        <v>1416.10134305472</v>
      </c>
      <c r="R654">
        <v>72.677062450038605</v>
      </c>
      <c r="S654" s="2">
        <f>(Table2[[#This Row],[Close Price]]-Table2[[#This Row],[20D EMA]])/Table2[[#This Row],[20D EMA]]</f>
        <v>8.0670204470330454E-3</v>
      </c>
      <c r="T654" s="2">
        <f>(Table2[[#This Row],[Close Price]]-Table2[[#This Row],[50D EMA]])/Table2[[#This Row],[50D EMA]]</f>
        <v>4.8590309140828659E-2</v>
      </c>
      <c r="U654" s="2">
        <f>(Table2[[#This Row],[Close Price]]-Table2[[#This Row],[200D EMA]])/Table2[[#This Row],[200D EMA]]</f>
        <v>3.1564589049014637E-2</v>
      </c>
      <c r="V654">
        <v>0.53630715454985001</v>
      </c>
      <c r="W654">
        <v>1465.5</v>
      </c>
      <c r="X654">
        <v>1445.1</v>
      </c>
      <c r="Y654">
        <v>1469</v>
      </c>
      <c r="Z654">
        <v>1445.1</v>
      </c>
      <c r="AA654">
        <v>1469</v>
      </c>
      <c r="AB654">
        <v>1340.1</v>
      </c>
      <c r="AC654" s="2">
        <f>(Table2[[#This Row],[Close Price]]/Table2[[#This Row],[Day Low]])-1</f>
        <v>-3.2070965540771379E-3</v>
      </c>
      <c r="AD654" s="2">
        <f>(Table2[[#This Row],[Day High]]/Table2[[#This Row],[Close Price]])-1</f>
        <v>-1.07475355969332E-2</v>
      </c>
      <c r="AE654" s="2">
        <f>(Table2[[#This Row],[Close Price]]/Table2[[#This Row],[Current Week Low]])-1</f>
        <v>-5.5820285908781964E-3</v>
      </c>
      <c r="AF654" s="2">
        <f>(Table2[[#This Row],[Current Week High]]/Table2[[#This Row],[Close Price]])-1</f>
        <v>-1.07475355969332E-2</v>
      </c>
      <c r="AG654" s="2">
        <f>(Table2[[#This Row],[Close Price]]/Table2[[#This Row],[Current Month Low]])-1</f>
        <v>-5.5820285908781964E-3</v>
      </c>
      <c r="AH654" s="2">
        <f>(Table2[[#This Row],[Current Month High]]/Table2[[#This Row],[Close Price]])-1</f>
        <v>-8.2625958378970465E-2</v>
      </c>
      <c r="AI654">
        <v>29.925383351588099</v>
      </c>
      <c r="AJ654">
        <v>27.7928440206456</v>
      </c>
      <c r="AK654" t="str">
        <f>IF(AND(Table2[[#This Row],[20D EMA]]&gt;Table2[[#This Row],[50D EMA]],Table2[[#This Row],[50D EMA]]&gt;Table2[[#This Row],[200D EMA]]),"Uptrend","Downtrend/NoTrend")</f>
        <v>Downtrend/NoTrend</v>
      </c>
      <c r="AL654">
        <v>-0.01</v>
      </c>
      <c r="AM654" t="s">
        <v>10438</v>
      </c>
      <c r="AN654">
        <v>7.24</v>
      </c>
      <c r="AO654" t="s">
        <v>10439</v>
      </c>
      <c r="AP654">
        <v>-3.9812964161101E-2</v>
      </c>
      <c r="AQ654">
        <f>(Table2[[#This Row],[Sharpe Ratio]]-AVERAGE(Table2[Sharpe Ratio]))/_xlfn.STDEV.P(Table2[Sharpe Ratio])</f>
        <v>-1.2071574319290486</v>
      </c>
      <c r="AR6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4">
        <f>_xlfn.RANK.AVG(Table2[[#This Row],[1Y Return vs Nifty Z-Score]],Table2[1Y Return vs Nifty Z-Score])</f>
        <v>716</v>
      </c>
      <c r="AT654">
        <f>_xlfn.RANK.AVG(Table2[[#This Row],[6M Return vs Nifty Z-Score]],Table2[6M Return vs Nifty Z-Score])</f>
        <v>414</v>
      </c>
      <c r="AU654">
        <f>_xlfn.RANK.AVG(Table2[[#This Row],[Sharpe Ratio Z-Score]],Table2[Sharpe Ratio Z-Score])</f>
        <v>659</v>
      </c>
      <c r="AV654">
        <f>(Table2[[#This Row],[Rank 1Y]]+Table2[[#This Row],[Rank 6M]]+Table2[[#This Row],[Rank Sharpe]])/3</f>
        <v>596.33333333333337</v>
      </c>
    </row>
    <row r="655" spans="1:48" x14ac:dyDescent="0.3">
      <c r="A655" t="s">
        <v>408</v>
      </c>
      <c r="B655" t="s">
        <v>409</v>
      </c>
      <c r="C655" t="s">
        <v>10394</v>
      </c>
      <c r="D655" t="s">
        <v>290</v>
      </c>
      <c r="E655">
        <v>57924.352623234998</v>
      </c>
      <c r="F655">
        <v>5490.75</v>
      </c>
      <c r="G655">
        <v>-15.659647285858</v>
      </c>
      <c r="H655">
        <f>(Table2[[#This Row],[1Y Return vs Nifty]]-AVERAGE(Table2[1Y Return vs Nifty]))/_xlfn.STDEV.P(Table2[1Y Return vs Nifty])</f>
        <v>-0.65397069903631688</v>
      </c>
      <c r="I655">
        <v>-3.7090646588137801</v>
      </c>
      <c r="J655">
        <f>(Table2[[#This Row],[1M Return vs Nifty]]-AVERAGE(Table2[1M Return vs Nifty]))/_xlfn.STDEV.P(Table2[1M Return vs Nifty])</f>
        <v>-5.2693145868941631E-2</v>
      </c>
      <c r="K655">
        <v>-16.071028811101201</v>
      </c>
      <c r="L655">
        <f>(Table2[[#This Row],[6M Return vs Nifty]]-AVERAGE(Table2[6M Return vs Nifty]))/_xlfn.STDEV.P(Table2[6M Return vs Nifty])</f>
        <v>-0.88396811488950844</v>
      </c>
      <c r="M655">
        <v>-7.7906073725266296</v>
      </c>
      <c r="N655">
        <f>(Table2[[#This Row],[1W Return vs Nifty]]-AVERAGE(Table2[1W Return vs Nifty]))/_xlfn.STDEV.P(Table2[1W Return vs Nifty])</f>
        <v>-0.92727269601852391</v>
      </c>
      <c r="O655">
        <v>5555.91</v>
      </c>
      <c r="P655">
        <v>5379.7045186565501</v>
      </c>
      <c r="Q655">
        <v>5047.0358100724097</v>
      </c>
      <c r="R655">
        <v>35.601396455916102</v>
      </c>
      <c r="S655" s="2">
        <f>(Table2[[#This Row],[Close Price]]-Table2[[#This Row],[20D EMA]])/Table2[[#This Row],[20D EMA]]</f>
        <v>-1.1728051750298306E-2</v>
      </c>
      <c r="T655" s="2">
        <f>(Table2[[#This Row],[Close Price]]-Table2[[#This Row],[50D EMA]])/Table2[[#This Row],[50D EMA]]</f>
        <v>2.0641557720939806E-2</v>
      </c>
      <c r="U655" s="2">
        <f>(Table2[[#This Row],[Close Price]]-Table2[[#This Row],[200D EMA]])/Table2[[#This Row],[200D EMA]]</f>
        <v>8.7915799813043982E-2</v>
      </c>
      <c r="V655">
        <v>0.64382765819339705</v>
      </c>
      <c r="W655">
        <v>5413.9</v>
      </c>
      <c r="X655">
        <v>5498</v>
      </c>
      <c r="Y655">
        <v>5413.9</v>
      </c>
      <c r="Z655">
        <v>5498</v>
      </c>
      <c r="AA655">
        <v>5412.5</v>
      </c>
      <c r="AB655">
        <v>5837</v>
      </c>
      <c r="AC655" s="2">
        <f>(Table2[[#This Row],[Close Price]]/Table2[[#This Row],[Day Low]])-1</f>
        <v>1.4194942647629327E-2</v>
      </c>
      <c r="AD655" s="2">
        <f>(Table2[[#This Row],[Day High]]/Table2[[#This Row],[Close Price]])-1</f>
        <v>1.3204024951054549E-3</v>
      </c>
      <c r="AE655" s="2">
        <f>(Table2[[#This Row],[Close Price]]/Table2[[#This Row],[Current Week Low]])-1</f>
        <v>1.4194942647629327E-2</v>
      </c>
      <c r="AF655" s="2">
        <f>(Table2[[#This Row],[Current Week High]]/Table2[[#This Row],[Close Price]])-1</f>
        <v>1.3204024951054549E-3</v>
      </c>
      <c r="AG655" s="2">
        <f>(Table2[[#This Row],[Close Price]]/Table2[[#This Row],[Current Month Low]])-1</f>
        <v>1.4457274826789934E-2</v>
      </c>
      <c r="AH655" s="2">
        <f>(Table2[[#This Row],[Current Month High]]/Table2[[#This Row],[Close Price]])-1</f>
        <v>6.3060601921413273E-2</v>
      </c>
      <c r="AI655">
        <v>9.2746892501024405</v>
      </c>
      <c r="AJ655">
        <v>33.562393578204798</v>
      </c>
      <c r="AK655" t="str">
        <f>IF(AND(Table2[[#This Row],[20D EMA]]&gt;Table2[[#This Row],[50D EMA]],Table2[[#This Row],[50D EMA]]&gt;Table2[[#This Row],[200D EMA]]),"Uptrend","Downtrend/NoTrend")</f>
        <v>Uptrend</v>
      </c>
      <c r="AL655">
        <v>-0.02</v>
      </c>
      <c r="AM655" t="s">
        <v>10438</v>
      </c>
      <c r="AN655">
        <v>-3.24</v>
      </c>
      <c r="AO655" t="s">
        <v>10438</v>
      </c>
      <c r="AP655">
        <v>-1.5484712093805E-2</v>
      </c>
      <c r="AQ655">
        <f>(Table2[[#This Row],[Sharpe Ratio]]-AVERAGE(Table2[Sharpe Ratio]))/_xlfn.STDEV.P(Table2[Sharpe Ratio])</f>
        <v>-0.92553848484811485</v>
      </c>
      <c r="AR6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-3.4434431406614059</v>
      </c>
      <c r="AS655">
        <f>_xlfn.RANK.AVG(Table2[[#This Row],[1Y Return vs Nifty Z-Score]],Table2[1Y Return vs Nifty Z-Score])</f>
        <v>545</v>
      </c>
      <c r="AT655">
        <f>_xlfn.RANK.AVG(Table2[[#This Row],[6M Return vs Nifty Z-Score]],Table2[6M Return vs Nifty Z-Score])</f>
        <v>631</v>
      </c>
      <c r="AU655">
        <f>_xlfn.RANK.AVG(Table2[[#This Row],[Sharpe Ratio Z-Score]],Table2[Sharpe Ratio Z-Score])</f>
        <v>616</v>
      </c>
      <c r="AV655">
        <f>(Table2[[#This Row],[Rank 1Y]]+Table2[[#This Row],[Rank 6M]]+Table2[[#This Row],[Rank Sharpe]])/3</f>
        <v>597.33333333333337</v>
      </c>
    </row>
    <row r="656" spans="1:48" x14ac:dyDescent="0.3">
      <c r="A656" t="s">
        <v>1410</v>
      </c>
      <c r="B656" t="s">
        <v>1411</v>
      </c>
      <c r="C656" t="s">
        <v>10410</v>
      </c>
      <c r="D656" t="s">
        <v>625</v>
      </c>
      <c r="E656">
        <v>7896.34289696</v>
      </c>
      <c r="F656">
        <v>45.52</v>
      </c>
      <c r="G656">
        <v>-30.3487684989217</v>
      </c>
      <c r="H656">
        <f>(Table2[[#This Row],[1Y Return vs Nifty]]-AVERAGE(Table2[1Y Return vs Nifty]))/_xlfn.STDEV.P(Table2[1Y Return vs Nifty])</f>
        <v>-0.89408514523788019</v>
      </c>
      <c r="I656">
        <v>-12.0240091759841</v>
      </c>
      <c r="J656">
        <f>(Table2[[#This Row],[1M Return vs Nifty]]-AVERAGE(Table2[1M Return vs Nifty]))/_xlfn.STDEV.P(Table2[1M Return vs Nifty])</f>
        <v>-0.85572542143640529</v>
      </c>
      <c r="K656">
        <v>-23.436001607668601</v>
      </c>
      <c r="L656">
        <f>(Table2[[#This Row],[6M Return vs Nifty]]-AVERAGE(Table2[6M Return vs Nifty]))/_xlfn.STDEV.P(Table2[6M Return vs Nifty])</f>
        <v>-1.1060572478867627</v>
      </c>
      <c r="M656">
        <v>-6.1091886599520704</v>
      </c>
      <c r="N656">
        <f>(Table2[[#This Row],[1W Return vs Nifty]]-AVERAGE(Table2[1W Return vs Nifty]))/_xlfn.STDEV.P(Table2[1W Return vs Nifty])</f>
        <v>-0.60556312766905662</v>
      </c>
      <c r="O656">
        <v>47.66</v>
      </c>
      <c r="P656">
        <v>46.984231062018303</v>
      </c>
      <c r="Q656">
        <v>46.756908566766398</v>
      </c>
      <c r="R656">
        <v>37.642632149702301</v>
      </c>
      <c r="S656" s="2">
        <f>(Table2[[#This Row],[Close Price]]-Table2[[#This Row],[20D EMA]])/Table2[[#This Row],[20D EMA]]</f>
        <v>-4.4901384809064068E-2</v>
      </c>
      <c r="T656" s="2">
        <f>(Table2[[#This Row],[Close Price]]-Table2[[#This Row],[50D EMA]])/Table2[[#This Row],[50D EMA]]</f>
        <v>-3.1164308299215158E-2</v>
      </c>
      <c r="U656" s="2">
        <f>(Table2[[#This Row],[Close Price]]-Table2[[#This Row],[200D EMA]])/Table2[[#This Row],[200D EMA]]</f>
        <v>-2.6454027964662272E-2</v>
      </c>
      <c r="V656">
        <v>0.55888946288006702</v>
      </c>
      <c r="W656">
        <v>45.29</v>
      </c>
      <c r="X656">
        <v>46.44</v>
      </c>
      <c r="Y656">
        <v>45.29</v>
      </c>
      <c r="Z656">
        <v>46.44</v>
      </c>
      <c r="AA656">
        <v>45.01</v>
      </c>
      <c r="AB656">
        <v>51.7</v>
      </c>
      <c r="AC656" s="2">
        <f>(Table2[[#This Row],[Close Price]]/Table2[[#This Row],[Day Low]])-1</f>
        <v>5.0783837491721329E-3</v>
      </c>
      <c r="AD656" s="2">
        <f>(Table2[[#This Row],[Day High]]/Table2[[#This Row],[Close Price]])-1</f>
        <v>2.0210896309314386E-2</v>
      </c>
      <c r="AE656" s="2">
        <f>(Table2[[#This Row],[Close Price]]/Table2[[#This Row],[Current Week Low]])-1</f>
        <v>5.0783837491721329E-3</v>
      </c>
      <c r="AF656" s="2">
        <f>(Table2[[#This Row],[Current Week High]]/Table2[[#This Row],[Close Price]])-1</f>
        <v>2.0210896309314386E-2</v>
      </c>
      <c r="AG656" s="2">
        <f>(Table2[[#This Row],[Close Price]]/Table2[[#This Row],[Current Month Low]])-1</f>
        <v>1.1330815374361425E-2</v>
      </c>
      <c r="AH656" s="2">
        <f>(Table2[[#This Row],[Current Month High]]/Table2[[#This Row],[Close Price]])-1</f>
        <v>0.13576449912126543</v>
      </c>
      <c r="AI656">
        <v>50.922671353251303</v>
      </c>
      <c r="AJ656">
        <v>17.7749029754204</v>
      </c>
      <c r="AK656" t="str">
        <f>IF(AND(Table2[[#This Row],[20D EMA]]&gt;Table2[[#This Row],[50D EMA]],Table2[[#This Row],[50D EMA]]&gt;Table2[[#This Row],[200D EMA]]),"Uptrend","Downtrend/NoTrend")</f>
        <v>Uptrend</v>
      </c>
      <c r="AL656">
        <v>-0.01</v>
      </c>
      <c r="AM656" t="s">
        <v>10438</v>
      </c>
      <c r="AN656">
        <v>-9.75</v>
      </c>
      <c r="AO656" t="s">
        <v>10438</v>
      </c>
      <c r="AP656">
        <v>1.8410970539582999E-2</v>
      </c>
      <c r="AQ656">
        <f>(Table2[[#This Row],[Sharpe Ratio]]-AVERAGE(Table2[Sharpe Ratio]))/_xlfn.STDEV.P(Table2[Sharpe Ratio])</f>
        <v>-0.53316888807645513</v>
      </c>
      <c r="AR6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-3.9945998303065604</v>
      </c>
      <c r="AS656">
        <f>_xlfn.RANK.AVG(Table2[[#This Row],[1Y Return vs Nifty Z-Score]],Table2[1Y Return vs Nifty Z-Score])</f>
        <v>634</v>
      </c>
      <c r="AT656">
        <f>_xlfn.RANK.AVG(Table2[[#This Row],[6M Return vs Nifty Z-Score]],Table2[6M Return vs Nifty Z-Score])</f>
        <v>686</v>
      </c>
      <c r="AU656">
        <f>_xlfn.RANK.AVG(Table2[[#This Row],[Sharpe Ratio Z-Score]],Table2[Sharpe Ratio Z-Score])</f>
        <v>476</v>
      </c>
      <c r="AV656">
        <f>(Table2[[#This Row],[Rank 1Y]]+Table2[[#This Row],[Rank 6M]]+Table2[[#This Row],[Rank Sharpe]])/3</f>
        <v>598.66666666666663</v>
      </c>
    </row>
    <row r="657" spans="1:48" x14ac:dyDescent="0.3">
      <c r="A657" t="s">
        <v>1756</v>
      </c>
      <c r="B657" t="s">
        <v>1757</v>
      </c>
      <c r="C657" t="s">
        <v>10405</v>
      </c>
      <c r="D657" t="s">
        <v>429</v>
      </c>
      <c r="E657">
        <v>4702.1481405960003</v>
      </c>
      <c r="F657">
        <v>93.97</v>
      </c>
      <c r="G657">
        <v>-22.7021026868264</v>
      </c>
      <c r="H657">
        <f>(Table2[[#This Row],[1Y Return vs Nifty]]-AVERAGE(Table2[1Y Return vs Nifty]))/_xlfn.STDEV.P(Table2[1Y Return vs Nifty])</f>
        <v>-0.76908958559018759</v>
      </c>
      <c r="I657">
        <v>-11.538071343948999</v>
      </c>
      <c r="J657">
        <f>(Table2[[#This Row],[1M Return vs Nifty]]-AVERAGE(Table2[1M Return vs Nifty]))/_xlfn.STDEV.P(Table2[1M Return vs Nifty])</f>
        <v>-0.80879501050730562</v>
      </c>
      <c r="K657">
        <v>-22.565119291175101</v>
      </c>
      <c r="L657">
        <f>(Table2[[#This Row],[6M Return vs Nifty]]-AVERAGE(Table2[6M Return vs Nifty]))/_xlfn.STDEV.P(Table2[6M Return vs Nifty])</f>
        <v>-1.0797959833912814</v>
      </c>
      <c r="M657">
        <v>-5.9606261674704202</v>
      </c>
      <c r="N657">
        <f>(Table2[[#This Row],[1W Return vs Nifty]]-AVERAGE(Table2[1W Return vs Nifty]))/_xlfn.STDEV.P(Table2[1W Return vs Nifty])</f>
        <v>-0.57713833676375537</v>
      </c>
      <c r="O657">
        <v>95.16</v>
      </c>
      <c r="P657">
        <v>100.488803620732</v>
      </c>
      <c r="Q657">
        <v>100.56855566813</v>
      </c>
      <c r="R657">
        <v>16.5568399494991</v>
      </c>
      <c r="S657" s="2">
        <f>(Table2[[#This Row],[Close Price]]-Table2[[#This Row],[20D EMA]])/Table2[[#This Row],[20D EMA]]</f>
        <v>-1.2505254308532974E-2</v>
      </c>
      <c r="T657" s="2">
        <f>(Table2[[#This Row],[Close Price]]-Table2[[#This Row],[50D EMA]])/Table2[[#This Row],[50D EMA]]</f>
        <v>-6.4870944680916642E-2</v>
      </c>
      <c r="U657" s="2">
        <f>(Table2[[#This Row],[Close Price]]-Table2[[#This Row],[200D EMA]])/Table2[[#This Row],[200D EMA]]</f>
        <v>-6.561251301952499E-2</v>
      </c>
      <c r="V657">
        <v>0.64357520301309101</v>
      </c>
      <c r="W657">
        <v>95.4</v>
      </c>
      <c r="X657">
        <v>93.21</v>
      </c>
      <c r="Y657">
        <v>95.68</v>
      </c>
      <c r="Z657">
        <v>93.21</v>
      </c>
      <c r="AA657">
        <v>95.68</v>
      </c>
      <c r="AB657">
        <v>93.21</v>
      </c>
      <c r="AC657" s="2">
        <f>(Table2[[#This Row],[Close Price]]/Table2[[#This Row],[Day Low]])-1</f>
        <v>-1.4989517819706588E-2</v>
      </c>
      <c r="AD657" s="2">
        <f>(Table2[[#This Row],[Day High]]/Table2[[#This Row],[Close Price]])-1</f>
        <v>-8.0876875598595577E-3</v>
      </c>
      <c r="AE657" s="2">
        <f>(Table2[[#This Row],[Close Price]]/Table2[[#This Row],[Current Week Low]])-1</f>
        <v>-1.7872073578595438E-2</v>
      </c>
      <c r="AF657" s="2">
        <f>(Table2[[#This Row],[Current Week High]]/Table2[[#This Row],[Close Price]])-1</f>
        <v>-8.0876875598595577E-3</v>
      </c>
      <c r="AG657" s="2">
        <f>(Table2[[#This Row],[Close Price]]/Table2[[#This Row],[Current Month Low]])-1</f>
        <v>-1.7872073578595438E-2</v>
      </c>
      <c r="AH657" s="2">
        <f>(Table2[[#This Row],[Current Month High]]/Table2[[#This Row],[Close Price]])-1</f>
        <v>-8.0876875598595577E-3</v>
      </c>
      <c r="AI657">
        <v>29.349792486963899</v>
      </c>
      <c r="AJ657">
        <v>10.552941176470499</v>
      </c>
      <c r="AK657" t="str">
        <f>IF(AND(Table2[[#This Row],[20D EMA]]&gt;Table2[[#This Row],[50D EMA]],Table2[[#This Row],[50D EMA]]&gt;Table2[[#This Row],[200D EMA]]),"Uptrend","Downtrend/NoTrend")</f>
        <v>Downtrend/NoTrend</v>
      </c>
      <c r="AL657">
        <v>-0.15</v>
      </c>
      <c r="AM657" t="s">
        <v>10438</v>
      </c>
      <c r="AN657">
        <v>-4.54</v>
      </c>
      <c r="AO657" t="s">
        <v>10438</v>
      </c>
      <c r="AP657">
        <v>1.368756541801E-3</v>
      </c>
      <c r="AQ657">
        <f>(Table2[[#This Row],[Sharpe Ratio]]-AVERAGE(Table2[Sharpe Ratio]))/_xlfn.STDEV.P(Table2[Sharpe Ratio])</f>
        <v>-0.73044612561523725</v>
      </c>
      <c r="AR6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7">
        <f>_xlfn.RANK.AVG(Table2[[#This Row],[1Y Return vs Nifty Z-Score]],Table2[1Y Return vs Nifty Z-Score])</f>
        <v>589</v>
      </c>
      <c r="AT657">
        <f>_xlfn.RANK.AVG(Table2[[#This Row],[6M Return vs Nifty Z-Score]],Table2[6M Return vs Nifty Z-Score])</f>
        <v>683</v>
      </c>
      <c r="AU657">
        <f>_xlfn.RANK.AVG(Table2[[#This Row],[Sharpe Ratio Z-Score]],Table2[Sharpe Ratio Z-Score])</f>
        <v>527</v>
      </c>
      <c r="AV657">
        <f>(Table2[[#This Row],[Rank 1Y]]+Table2[[#This Row],[Rank 6M]]+Table2[[#This Row],[Rank Sharpe]])/3</f>
        <v>599.66666666666663</v>
      </c>
    </row>
    <row r="658" spans="1:48" x14ac:dyDescent="0.3">
      <c r="A658" t="s">
        <v>2218</v>
      </c>
      <c r="B658" t="s">
        <v>2219</v>
      </c>
      <c r="C658" t="s">
        <v>10405</v>
      </c>
      <c r="D658" t="s">
        <v>429</v>
      </c>
      <c r="E658">
        <v>2660.0970474400001</v>
      </c>
      <c r="F658">
        <v>490.9</v>
      </c>
      <c r="G658">
        <v>-22.802210472190598</v>
      </c>
      <c r="H658">
        <f>(Table2[[#This Row],[1Y Return vs Nifty]]-AVERAGE(Table2[1Y Return vs Nifty]))/_xlfn.STDEV.P(Table2[1Y Return vs Nifty])</f>
        <v>-0.77072598882320131</v>
      </c>
      <c r="I658">
        <v>4.4611212762560601</v>
      </c>
      <c r="J658">
        <f>(Table2[[#This Row],[1M Return vs Nifty]]-AVERAGE(Table2[1M Return vs Nifty]))/_xlfn.STDEV.P(Table2[1M Return vs Nifty])</f>
        <v>0.73635878222271856</v>
      </c>
      <c r="K658">
        <v>-15.3197078645597</v>
      </c>
      <c r="L658">
        <f>(Table2[[#This Row],[6M Return vs Nifty]]-AVERAGE(Table2[6M Return vs Nifty]))/_xlfn.STDEV.P(Table2[6M Return vs Nifty])</f>
        <v>-0.86131219717887586</v>
      </c>
      <c r="M658">
        <v>-2.51574969343379</v>
      </c>
      <c r="N658">
        <f>(Table2[[#This Row],[1W Return vs Nifty]]-AVERAGE(Table2[1W Return vs Nifty]))/_xlfn.STDEV.P(Table2[1W Return vs Nifty])</f>
        <v>8.1977512959736099E-2</v>
      </c>
      <c r="O658">
        <v>496.98</v>
      </c>
      <c r="P658">
        <v>481.55601828848597</v>
      </c>
      <c r="Q658">
        <v>494.06803478709202</v>
      </c>
      <c r="R658">
        <v>61.111901393188703</v>
      </c>
      <c r="S658" s="2">
        <f>(Table2[[#This Row],[Close Price]]-Table2[[#This Row],[20D EMA]])/Table2[[#This Row],[20D EMA]]</f>
        <v>-1.2233892711980443E-2</v>
      </c>
      <c r="T658" s="2">
        <f>(Table2[[#This Row],[Close Price]]-Table2[[#This Row],[50D EMA]])/Table2[[#This Row],[50D EMA]]</f>
        <v>1.9403727409998437E-2</v>
      </c>
      <c r="U658" s="2">
        <f>(Table2[[#This Row],[Close Price]]-Table2[[#This Row],[200D EMA]])/Table2[[#This Row],[200D EMA]]</f>
        <v>-6.4121427901265389E-3</v>
      </c>
      <c r="V658">
        <v>1.2429715799052601</v>
      </c>
      <c r="W658">
        <v>495.15</v>
      </c>
      <c r="X658">
        <v>480</v>
      </c>
      <c r="Y658">
        <v>502.7</v>
      </c>
      <c r="Z658">
        <v>480</v>
      </c>
      <c r="AA658">
        <v>502.7</v>
      </c>
      <c r="AB658">
        <v>470.7</v>
      </c>
      <c r="AC658" s="2">
        <f>(Table2[[#This Row],[Close Price]]/Table2[[#This Row],[Day Low]])-1</f>
        <v>-8.5832575987074833E-3</v>
      </c>
      <c r="AD658" s="2">
        <f>(Table2[[#This Row],[Day High]]/Table2[[#This Row],[Close Price]])-1</f>
        <v>-2.220411489101648E-2</v>
      </c>
      <c r="AE658" s="2">
        <f>(Table2[[#This Row],[Close Price]]/Table2[[#This Row],[Current Week Low]])-1</f>
        <v>-2.347324447980903E-2</v>
      </c>
      <c r="AF658" s="2">
        <f>(Table2[[#This Row],[Current Week High]]/Table2[[#This Row],[Close Price]])-1</f>
        <v>-2.220411489101648E-2</v>
      </c>
      <c r="AG658" s="2">
        <f>(Table2[[#This Row],[Close Price]]/Table2[[#This Row],[Current Month Low]])-1</f>
        <v>-2.347324447980903E-2</v>
      </c>
      <c r="AH658" s="2">
        <f>(Table2[[#This Row],[Current Month High]]/Table2[[#This Row],[Close Price]])-1</f>
        <v>-4.1148910165002994E-2</v>
      </c>
      <c r="AI658">
        <v>18.557751069464199</v>
      </c>
      <c r="AJ658">
        <v>13.3456476564303</v>
      </c>
      <c r="AK658" t="str">
        <f>IF(AND(Table2[[#This Row],[20D EMA]]&gt;Table2[[#This Row],[50D EMA]],Table2[[#This Row],[50D EMA]]&gt;Table2[[#This Row],[200D EMA]]),"Uptrend","Downtrend/NoTrend")</f>
        <v>Downtrend/NoTrend</v>
      </c>
      <c r="AL658">
        <v>-0.03</v>
      </c>
      <c r="AM658" t="s">
        <v>10438</v>
      </c>
      <c r="AN658">
        <v>4</v>
      </c>
      <c r="AO658" t="s">
        <v>10439</v>
      </c>
      <c r="AP658">
        <v>-2.5288860677040001E-3</v>
      </c>
      <c r="AQ658">
        <f>(Table2[[#This Row],[Sharpe Ratio]]-AVERAGE(Table2[Sharpe Ratio]))/_xlfn.STDEV.P(Table2[Sharpe Ratio])</f>
        <v>-0.77556445161540777</v>
      </c>
      <c r="AR6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8">
        <f>_xlfn.RANK.AVG(Table2[[#This Row],[1Y Return vs Nifty Z-Score]],Table2[1Y Return vs Nifty Z-Score])</f>
        <v>591</v>
      </c>
      <c r="AT658">
        <f>_xlfn.RANK.AVG(Table2[[#This Row],[6M Return vs Nifty Z-Score]],Table2[6M Return vs Nifty Z-Score])</f>
        <v>622</v>
      </c>
      <c r="AU658">
        <f>_xlfn.RANK.AVG(Table2[[#This Row],[Sharpe Ratio Z-Score]],Table2[Sharpe Ratio Z-Score])</f>
        <v>589</v>
      </c>
      <c r="AV658">
        <f>(Table2[[#This Row],[Rank 1Y]]+Table2[[#This Row],[Rank 6M]]+Table2[[#This Row],[Rank Sharpe]])/3</f>
        <v>600.66666666666663</v>
      </c>
    </row>
    <row r="659" spans="1:48" x14ac:dyDescent="0.3">
      <c r="A659" t="s">
        <v>496</v>
      </c>
      <c r="B659" t="s">
        <v>497</v>
      </c>
      <c r="C659" t="s">
        <v>10397</v>
      </c>
      <c r="D659" t="s">
        <v>114</v>
      </c>
      <c r="E659">
        <v>44994.873305100002</v>
      </c>
      <c r="F659">
        <v>351.35</v>
      </c>
      <c r="G659">
        <v>-28.565153116272501</v>
      </c>
      <c r="H659">
        <f>(Table2[[#This Row],[1Y Return vs Nifty]]-AVERAGE(Table2[1Y Return vs Nifty]))/_xlfn.STDEV.P(Table2[1Y Return vs Nifty])</f>
        <v>-0.86492943104440467</v>
      </c>
      <c r="I659">
        <v>-13.9855965413057</v>
      </c>
      <c r="J659">
        <f>(Table2[[#This Row],[1M Return vs Nifty]]-AVERAGE(Table2[1M Return vs Nifty]))/_xlfn.STDEV.P(Table2[1M Return vs Nifty])</f>
        <v>-1.0451696158559558</v>
      </c>
      <c r="K659">
        <v>-11.3206054591396</v>
      </c>
      <c r="L659">
        <f>(Table2[[#This Row],[6M Return vs Nifty]]-AVERAGE(Table2[6M Return vs Nifty]))/_xlfn.STDEV.P(Table2[6M Return vs Nifty])</f>
        <v>-0.74072014470029379</v>
      </c>
      <c r="M659">
        <v>-8.0091651902813101</v>
      </c>
      <c r="N659">
        <f>(Table2[[#This Row],[1W Return vs Nifty]]-AVERAGE(Table2[1W Return vs Nifty]))/_xlfn.STDEV.P(Table2[1W Return vs Nifty])</f>
        <v>-0.96908984761998263</v>
      </c>
      <c r="O659">
        <v>359.01</v>
      </c>
      <c r="P659">
        <v>357.61799031781402</v>
      </c>
      <c r="Q659">
        <v>357.881323648484</v>
      </c>
      <c r="R659">
        <v>31.861192927836001</v>
      </c>
      <c r="S659" s="2">
        <f>(Table2[[#This Row],[Close Price]]-Table2[[#This Row],[20D EMA]])/Table2[[#This Row],[20D EMA]]</f>
        <v>-2.1336453023592571E-2</v>
      </c>
      <c r="T659" s="2">
        <f>(Table2[[#This Row],[Close Price]]-Table2[[#This Row],[50D EMA]])/Table2[[#This Row],[50D EMA]]</f>
        <v>-1.7527055370574765E-2</v>
      </c>
      <c r="U659" s="2">
        <f>(Table2[[#This Row],[Close Price]]-Table2[[#This Row],[200D EMA]])/Table2[[#This Row],[200D EMA]]</f>
        <v>-1.8249970638029529E-2</v>
      </c>
      <c r="V659">
        <v>0.44236210923937902</v>
      </c>
      <c r="W659">
        <v>348.4</v>
      </c>
      <c r="X659">
        <v>355.4</v>
      </c>
      <c r="Y659">
        <v>348.4</v>
      </c>
      <c r="Z659">
        <v>355.4</v>
      </c>
      <c r="AA659">
        <v>341.4</v>
      </c>
      <c r="AB659">
        <v>380.3</v>
      </c>
      <c r="AC659" s="2">
        <f>(Table2[[#This Row],[Close Price]]/Table2[[#This Row],[Day Low]])-1</f>
        <v>8.4672789896671485E-3</v>
      </c>
      <c r="AD659" s="2">
        <f>(Table2[[#This Row],[Day High]]/Table2[[#This Row],[Close Price]])-1</f>
        <v>1.1526967411412903E-2</v>
      </c>
      <c r="AE659" s="2">
        <f>(Table2[[#This Row],[Close Price]]/Table2[[#This Row],[Current Week Low]])-1</f>
        <v>8.4672789896671485E-3</v>
      </c>
      <c r="AF659" s="2">
        <f>(Table2[[#This Row],[Current Week High]]/Table2[[#This Row],[Close Price]])-1</f>
        <v>1.1526967411412903E-2</v>
      </c>
      <c r="AG659" s="2">
        <f>(Table2[[#This Row],[Close Price]]/Table2[[#This Row],[Current Month Low]])-1</f>
        <v>2.9144698301113214E-2</v>
      </c>
      <c r="AH659" s="2">
        <f>(Table2[[#This Row],[Current Month High]]/Table2[[#This Row],[Close Price]])-1</f>
        <v>8.2396470755656814E-2</v>
      </c>
      <c r="AI659">
        <v>16.835064750249</v>
      </c>
      <c r="AJ659">
        <v>22.935619314205699</v>
      </c>
      <c r="AK659" t="str">
        <f>IF(AND(Table2[[#This Row],[20D EMA]]&gt;Table2[[#This Row],[50D EMA]],Table2[[#This Row],[50D EMA]]&gt;Table2[[#This Row],[200D EMA]]),"Uptrend","Downtrend/NoTrend")</f>
        <v>Downtrend/NoTrend</v>
      </c>
      <c r="AL659">
        <v>-0.09</v>
      </c>
      <c r="AM659" t="s">
        <v>10438</v>
      </c>
      <c r="AN659">
        <v>-4.13</v>
      </c>
      <c r="AO659" t="s">
        <v>10438</v>
      </c>
      <c r="AP659">
        <v>-1.1662259333315E-2</v>
      </c>
      <c r="AQ659">
        <f>(Table2[[#This Row],[Sharpe Ratio]]-AVERAGE(Table2[Sharpe Ratio]))/_xlfn.STDEV.P(Table2[Sharpe Ratio])</f>
        <v>-0.88129054139956386</v>
      </c>
      <c r="AR6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9">
        <f>_xlfn.RANK.AVG(Table2[[#This Row],[1Y Return vs Nifty Z-Score]],Table2[1Y Return vs Nifty Z-Score])</f>
        <v>619</v>
      </c>
      <c r="AT659">
        <f>_xlfn.RANK.AVG(Table2[[#This Row],[6M Return vs Nifty Z-Score]],Table2[6M Return vs Nifty Z-Score])</f>
        <v>575</v>
      </c>
      <c r="AU659">
        <f>_xlfn.RANK.AVG(Table2[[#This Row],[Sharpe Ratio Z-Score]],Table2[Sharpe Ratio Z-Score])</f>
        <v>609</v>
      </c>
      <c r="AV659">
        <f>(Table2[[#This Row],[Rank 1Y]]+Table2[[#This Row],[Rank 6M]]+Table2[[#This Row],[Rank Sharpe]])/3</f>
        <v>601</v>
      </c>
    </row>
    <row r="660" spans="1:48" x14ac:dyDescent="0.3">
      <c r="A660" t="s">
        <v>425</v>
      </c>
      <c r="B660" t="s">
        <v>426</v>
      </c>
      <c r="C660" t="s">
        <v>10395</v>
      </c>
      <c r="D660" t="s">
        <v>24</v>
      </c>
      <c r="E660">
        <v>54496.737090453003</v>
      </c>
      <c r="F660">
        <v>74.02</v>
      </c>
      <c r="G660">
        <v>-53.348469398940701</v>
      </c>
      <c r="H660">
        <f>(Table2[[#This Row],[1Y Return vs Nifty]]-AVERAGE(Table2[1Y Return vs Nifty]))/_xlfn.STDEV.P(Table2[1Y Return vs Nifty])</f>
        <v>-1.2700477616739265</v>
      </c>
      <c r="I660">
        <v>-7.9934791696452603</v>
      </c>
      <c r="J660">
        <f>(Table2[[#This Row],[1M Return vs Nifty]]-AVERAGE(Table2[1M Return vs Nifty]))/_xlfn.STDEV.P(Table2[1M Return vs Nifty])</f>
        <v>-0.46646898369956113</v>
      </c>
      <c r="K660">
        <v>-22.1246947236063</v>
      </c>
      <c r="L660">
        <f>(Table2[[#This Row],[6M Return vs Nifty]]-AVERAGE(Table2[6M Return vs Nifty]))/_xlfn.STDEV.P(Table2[6M Return vs Nifty])</f>
        <v>-1.0665150775327243</v>
      </c>
      <c r="M660">
        <v>-3.27413368182882</v>
      </c>
      <c r="N660">
        <f>(Table2[[#This Row],[1W Return vs Nifty]]-AVERAGE(Table2[1W Return vs Nifty]))/_xlfn.STDEV.P(Table2[1W Return vs Nifty])</f>
        <v>-6.3125776140773332E-2</v>
      </c>
      <c r="O660">
        <v>73.5</v>
      </c>
      <c r="P660">
        <v>74.520984103285699</v>
      </c>
      <c r="Q660">
        <v>77.800445923834005</v>
      </c>
      <c r="R660">
        <v>44.922432790777101</v>
      </c>
      <c r="S660" s="2">
        <f>(Table2[[#This Row],[Close Price]]-Table2[[#This Row],[20D EMA]])/Table2[[#This Row],[20D EMA]]</f>
        <v>7.0748299319727346E-3</v>
      </c>
      <c r="T660" s="2">
        <f>(Table2[[#This Row],[Close Price]]-Table2[[#This Row],[50D EMA]])/Table2[[#This Row],[50D EMA]]</f>
        <v>-6.7227252741501797E-3</v>
      </c>
      <c r="U660" s="2">
        <f>(Table2[[#This Row],[Close Price]]-Table2[[#This Row],[200D EMA]])/Table2[[#This Row],[200D EMA]]</f>
        <v>-4.8591571409950969E-2</v>
      </c>
      <c r="V660">
        <v>1.05812454894601</v>
      </c>
      <c r="W660">
        <v>72.83</v>
      </c>
      <c r="X660">
        <v>74.150000000000006</v>
      </c>
      <c r="Y660">
        <v>72.83</v>
      </c>
      <c r="Z660">
        <v>74.150000000000006</v>
      </c>
      <c r="AA660">
        <v>71.16</v>
      </c>
      <c r="AB660">
        <v>75.7</v>
      </c>
      <c r="AC660" s="2">
        <f>(Table2[[#This Row],[Close Price]]/Table2[[#This Row],[Day Low]])-1</f>
        <v>1.6339420568447061E-2</v>
      </c>
      <c r="AD660" s="2">
        <f>(Table2[[#This Row],[Day High]]/Table2[[#This Row],[Close Price]])-1</f>
        <v>1.7562820859229333E-3</v>
      </c>
      <c r="AE660" s="2">
        <f>(Table2[[#This Row],[Close Price]]/Table2[[#This Row],[Current Week Low]])-1</f>
        <v>1.6339420568447061E-2</v>
      </c>
      <c r="AF660" s="2">
        <f>(Table2[[#This Row],[Current Week High]]/Table2[[#This Row],[Close Price]])-1</f>
        <v>1.7562820859229333E-3</v>
      </c>
      <c r="AG660" s="2">
        <f>(Table2[[#This Row],[Close Price]]/Table2[[#This Row],[Current Month Low]])-1</f>
        <v>4.0191118605958476E-2</v>
      </c>
      <c r="AH660" s="2">
        <f>(Table2[[#This Row],[Current Month High]]/Table2[[#This Row],[Close Price]])-1</f>
        <v>2.2696568495001346E-2</v>
      </c>
      <c r="AI660">
        <v>32.937044042150703</v>
      </c>
      <c r="AJ660">
        <v>5.0972596904727796</v>
      </c>
      <c r="AK660" t="str">
        <f>IF(AND(Table2[[#This Row],[20D EMA]]&gt;Table2[[#This Row],[50D EMA]],Table2[[#This Row],[50D EMA]]&gt;Table2[[#This Row],[200D EMA]]),"Uptrend","Downtrend/NoTrend")</f>
        <v>Downtrend/NoTrend</v>
      </c>
      <c r="AL660">
        <v>-0.1</v>
      </c>
      <c r="AM660" t="s">
        <v>10438</v>
      </c>
      <c r="AN660">
        <v>-1.36</v>
      </c>
      <c r="AO660" t="s">
        <v>10438</v>
      </c>
      <c r="AP660">
        <v>3.9649880624423997E-2</v>
      </c>
      <c r="AQ660">
        <f>(Table2[[#This Row],[Sharpe Ratio]]-AVERAGE(Table2[Sharpe Ratio]))/_xlfn.STDEV.P(Table2[Sharpe Ratio])</f>
        <v>-0.28731154170013784</v>
      </c>
      <c r="AR6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0">
        <f>_xlfn.RANK.AVG(Table2[[#This Row],[1Y Return vs Nifty Z-Score]],Table2[1Y Return vs Nifty Z-Score])</f>
        <v>717</v>
      </c>
      <c r="AT660">
        <f>_xlfn.RANK.AVG(Table2[[#This Row],[6M Return vs Nifty Z-Score]],Table2[6M Return vs Nifty Z-Score])</f>
        <v>678</v>
      </c>
      <c r="AU660">
        <f>_xlfn.RANK.AVG(Table2[[#This Row],[Sharpe Ratio Z-Score]],Table2[Sharpe Ratio Z-Score])</f>
        <v>410</v>
      </c>
      <c r="AV660">
        <f>(Table2[[#This Row],[Rank 1Y]]+Table2[[#This Row],[Rank 6M]]+Table2[[#This Row],[Rank Sharpe]])/3</f>
        <v>601.66666666666663</v>
      </c>
    </row>
    <row r="661" spans="1:48" x14ac:dyDescent="0.3">
      <c r="A661" t="s">
        <v>90</v>
      </c>
      <c r="B661" t="s">
        <v>91</v>
      </c>
      <c r="C661" t="s">
        <v>10404</v>
      </c>
      <c r="D661" t="s">
        <v>92</v>
      </c>
      <c r="E661">
        <v>317026.91234630498</v>
      </c>
      <c r="F661">
        <v>3277.45</v>
      </c>
      <c r="G661">
        <v>-33.220805910419202</v>
      </c>
      <c r="H661">
        <f>(Table2[[#This Row],[1Y Return vs Nifty]]-AVERAGE(Table2[1Y Return vs Nifty]))/_xlfn.STDEV.P(Table2[1Y Return vs Nifty])</f>
        <v>-0.9410326557478067</v>
      </c>
      <c r="I661">
        <v>-0.61106659550403697</v>
      </c>
      <c r="J661">
        <f>(Table2[[#This Row],[1M Return vs Nifty]]-AVERAGE(Table2[1M Return vs Nifty]))/_xlfn.STDEV.P(Table2[1M Return vs Nifty])</f>
        <v>0.24650216798383745</v>
      </c>
      <c r="K661">
        <v>-0.94598828598671103</v>
      </c>
      <c r="L661">
        <f>(Table2[[#This Row],[6M Return vs Nifty]]-AVERAGE(Table2[6M Return vs Nifty]))/_xlfn.STDEV.P(Table2[6M Return vs Nifty])</f>
        <v>-0.42787584821656194</v>
      </c>
      <c r="M661">
        <v>-3.5786624943331602</v>
      </c>
      <c r="N661">
        <f>(Table2[[#This Row],[1W Return vs Nifty]]-AVERAGE(Table2[1W Return vs Nifty]))/_xlfn.STDEV.P(Table2[1W Return vs Nifty])</f>
        <v>-0.1213919486818993</v>
      </c>
      <c r="O661">
        <v>3255.92</v>
      </c>
      <c r="P661">
        <v>3152.22381009943</v>
      </c>
      <c r="Q661">
        <v>3045.0592302733298</v>
      </c>
      <c r="R661">
        <v>58.162171430256102</v>
      </c>
      <c r="S661" s="2">
        <f>(Table2[[#This Row],[Close Price]]-Table2[[#This Row],[20D EMA]])/Table2[[#This Row],[20D EMA]]</f>
        <v>6.612570333423347E-3</v>
      </c>
      <c r="T661" s="2">
        <f>(Table2[[#This Row],[Close Price]]-Table2[[#This Row],[50D EMA]])/Table2[[#This Row],[50D EMA]]</f>
        <v>3.9726300365905749E-2</v>
      </c>
      <c r="U661" s="2">
        <f>(Table2[[#This Row],[Close Price]]-Table2[[#This Row],[200D EMA]])/Table2[[#This Row],[200D EMA]]</f>
        <v>7.6317323294171249E-2</v>
      </c>
      <c r="V661">
        <v>0.82401065095571102</v>
      </c>
      <c r="W661">
        <v>3273.2</v>
      </c>
      <c r="X661">
        <v>3324.9</v>
      </c>
      <c r="Y661">
        <v>3273.2</v>
      </c>
      <c r="Z661">
        <v>3324.9</v>
      </c>
      <c r="AA661">
        <v>3139.6</v>
      </c>
      <c r="AB661">
        <v>3394.9</v>
      </c>
      <c r="AC661" s="2">
        <f>(Table2[[#This Row],[Close Price]]/Table2[[#This Row],[Day Low]])-1</f>
        <v>1.298423561041151E-3</v>
      </c>
      <c r="AD661" s="2">
        <f>(Table2[[#This Row],[Day High]]/Table2[[#This Row],[Close Price]])-1</f>
        <v>1.4477718958336494E-2</v>
      </c>
      <c r="AE661" s="2">
        <f>(Table2[[#This Row],[Close Price]]/Table2[[#This Row],[Current Week Low]])-1</f>
        <v>1.298423561041151E-3</v>
      </c>
      <c r="AF661" s="2">
        <f>(Table2[[#This Row],[Current Week High]]/Table2[[#This Row],[Close Price]])-1</f>
        <v>1.4477718958336494E-2</v>
      </c>
      <c r="AG661" s="2">
        <f>(Table2[[#This Row],[Close Price]]/Table2[[#This Row],[Current Month Low]])-1</f>
        <v>4.3906867116830117E-2</v>
      </c>
      <c r="AH661" s="2">
        <f>(Table2[[#This Row],[Current Month High]]/Table2[[#This Row],[Close Price]])-1</f>
        <v>3.5835786968527517E-2</v>
      </c>
      <c r="AI661">
        <v>4.4394269935467996</v>
      </c>
      <c r="AJ661">
        <v>22.7463390884236</v>
      </c>
      <c r="AK661" t="str">
        <f>IF(AND(Table2[[#This Row],[20D EMA]]&gt;Table2[[#This Row],[50D EMA]],Table2[[#This Row],[50D EMA]]&gt;Table2[[#This Row],[200D EMA]]),"Uptrend","Downtrend/NoTrend")</f>
        <v>Uptrend</v>
      </c>
      <c r="AL661">
        <v>0.09</v>
      </c>
      <c r="AM661" t="s">
        <v>10439</v>
      </c>
      <c r="AN661">
        <v>1.21</v>
      </c>
      <c r="AO661" t="s">
        <v>10439</v>
      </c>
      <c r="AP661">
        <v>-6.5971683417933996E-2</v>
      </c>
      <c r="AQ661">
        <f>(Table2[[#This Row],[Sharpe Ratio]]-AVERAGE(Table2[Sharpe Ratio]))/_xlfn.STDEV.P(Table2[Sharpe Ratio])</f>
        <v>-1.5099654986046687</v>
      </c>
      <c r="AR6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-2.7537637832670994</v>
      </c>
      <c r="AS661">
        <f>_xlfn.RANK.AVG(Table2[[#This Row],[1Y Return vs Nifty Z-Score]],Table2[1Y Return vs Nifty Z-Score])</f>
        <v>657</v>
      </c>
      <c r="AT661">
        <f>_xlfn.RANK.AVG(Table2[[#This Row],[6M Return vs Nifty Z-Score]],Table2[6M Return vs Nifty Z-Score])</f>
        <v>464</v>
      </c>
      <c r="AU661">
        <f>_xlfn.RANK.AVG(Table2[[#This Row],[Sharpe Ratio Z-Score]],Table2[Sharpe Ratio Z-Score])</f>
        <v>691</v>
      </c>
      <c r="AV661">
        <f>(Table2[[#This Row],[Rank 1Y]]+Table2[[#This Row],[Rank 6M]]+Table2[[#This Row],[Rank Sharpe]])/3</f>
        <v>604</v>
      </c>
    </row>
    <row r="662" spans="1:48" x14ac:dyDescent="0.3">
      <c r="A662" t="s">
        <v>1642</v>
      </c>
      <c r="B662" t="s">
        <v>1643</v>
      </c>
      <c r="C662" t="s">
        <v>10406</v>
      </c>
      <c r="D662" t="s">
        <v>259</v>
      </c>
      <c r="E662">
        <v>5486.0011277000003</v>
      </c>
      <c r="F662">
        <v>690.5</v>
      </c>
      <c r="G662">
        <v>-29.493270611210601</v>
      </c>
      <c r="H662">
        <f>(Table2[[#This Row],[1Y Return vs Nifty]]-AVERAGE(Table2[1Y Return vs Nifty]))/_xlfn.STDEV.P(Table2[1Y Return vs Nifty])</f>
        <v>-0.88010082319745275</v>
      </c>
      <c r="I662">
        <v>-21.4521831759596</v>
      </c>
      <c r="J662">
        <f>(Table2[[#This Row],[1M Return vs Nifty]]-AVERAGE(Table2[1M Return vs Nifty]))/_xlfn.STDEV.P(Table2[1M Return vs Nifty])</f>
        <v>-1.7662700445558956</v>
      </c>
      <c r="K662">
        <v>-16.334820050371398</v>
      </c>
      <c r="L662">
        <f>(Table2[[#This Row],[6M Return vs Nifty]]-AVERAGE(Table2[6M Return vs Nifty]))/_xlfn.STDEV.P(Table2[6M Return vs Nifty])</f>
        <v>-0.89192268162587085</v>
      </c>
      <c r="M662">
        <v>-4.1365923925294501</v>
      </c>
      <c r="N662">
        <f>(Table2[[#This Row],[1W Return vs Nifty]]-AVERAGE(Table2[1W Return vs Nifty]))/_xlfn.STDEV.P(Table2[1W Return vs Nifty])</f>
        <v>-0.22814191249261281</v>
      </c>
      <c r="O662">
        <v>693.9</v>
      </c>
      <c r="P662">
        <v>735.03436934595902</v>
      </c>
      <c r="Q662">
        <v>704.521914580935</v>
      </c>
      <c r="R662">
        <v>31.508850900366799</v>
      </c>
      <c r="S662" s="2">
        <f>(Table2[[#This Row],[Close Price]]-Table2[[#This Row],[20D EMA]])/Table2[[#This Row],[20D EMA]]</f>
        <v>-4.8998414757169297E-3</v>
      </c>
      <c r="T662" s="2">
        <f>(Table2[[#This Row],[Close Price]]-Table2[[#This Row],[50D EMA]])/Table2[[#This Row],[50D EMA]]</f>
        <v>-6.058814553880814E-2</v>
      </c>
      <c r="U662" s="2">
        <f>(Table2[[#This Row],[Close Price]]-Table2[[#This Row],[200D EMA]])/Table2[[#This Row],[200D EMA]]</f>
        <v>-1.9902737289975634E-2</v>
      </c>
      <c r="V662">
        <v>0.78919425009787203</v>
      </c>
      <c r="W662">
        <v>692.95</v>
      </c>
      <c r="X662">
        <v>686.4</v>
      </c>
      <c r="Y662">
        <v>695.9</v>
      </c>
      <c r="Z662">
        <v>686.4</v>
      </c>
      <c r="AA662">
        <v>695.9</v>
      </c>
      <c r="AB662">
        <v>680</v>
      </c>
      <c r="AC662" s="2">
        <f>(Table2[[#This Row],[Close Price]]/Table2[[#This Row],[Day Low]])-1</f>
        <v>-3.5356086297713141E-3</v>
      </c>
      <c r="AD662" s="2">
        <f>(Table2[[#This Row],[Day High]]/Table2[[#This Row],[Close Price]])-1</f>
        <v>-5.9377262853005375E-3</v>
      </c>
      <c r="AE662" s="2">
        <f>(Table2[[#This Row],[Close Price]]/Table2[[#This Row],[Current Week Low]])-1</f>
        <v>-7.7597355941945168E-3</v>
      </c>
      <c r="AF662" s="2">
        <f>(Table2[[#This Row],[Current Week High]]/Table2[[#This Row],[Close Price]])-1</f>
        <v>-5.9377262853005375E-3</v>
      </c>
      <c r="AG662" s="2">
        <f>(Table2[[#This Row],[Close Price]]/Table2[[#This Row],[Current Month Low]])-1</f>
        <v>-7.7597355941945168E-3</v>
      </c>
      <c r="AH662" s="2">
        <f>(Table2[[#This Row],[Current Month High]]/Table2[[#This Row],[Close Price]])-1</f>
        <v>-1.520637219406229E-2</v>
      </c>
      <c r="AI662">
        <v>27.994207096307001</v>
      </c>
      <c r="AJ662">
        <v>18.928694454013002</v>
      </c>
      <c r="AK662" t="str">
        <f>IF(AND(Table2[[#This Row],[20D EMA]]&gt;Table2[[#This Row],[50D EMA]],Table2[[#This Row],[50D EMA]]&gt;Table2[[#This Row],[200D EMA]]),"Uptrend","Downtrend/NoTrend")</f>
        <v>Downtrend/NoTrend</v>
      </c>
      <c r="AL662">
        <v>-0.15</v>
      </c>
      <c r="AM662" t="s">
        <v>10438</v>
      </c>
      <c r="AN662">
        <v>-4.53</v>
      </c>
      <c r="AO662" t="s">
        <v>10438</v>
      </c>
      <c r="AQ662">
        <f>(Table2[[#This Row],[Sharpe Ratio]]-AVERAGE(Table2[Sharpe Ratio]))/_xlfn.STDEV.P(Table2[Sharpe Ratio])</f>
        <v>-0.74629057572393687</v>
      </c>
      <c r="AR6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2">
        <f>_xlfn.RANK.AVG(Table2[[#This Row],[1Y Return vs Nifty Z-Score]],Table2[1Y Return vs Nifty Z-Score])</f>
        <v>626</v>
      </c>
      <c r="AT662">
        <f>_xlfn.RANK.AVG(Table2[[#This Row],[6M Return vs Nifty Z-Score]],Table2[6M Return vs Nifty Z-Score])</f>
        <v>635</v>
      </c>
      <c r="AU662">
        <f>_xlfn.RANK.AVG(Table2[[#This Row],[Sharpe Ratio Z-Score]],Table2[Sharpe Ratio Z-Score])</f>
        <v>558</v>
      </c>
      <c r="AV662">
        <f>(Table2[[#This Row],[Rank 1Y]]+Table2[[#This Row],[Rank 6M]]+Table2[[#This Row],[Rank Sharpe]])/3</f>
        <v>606.33333333333337</v>
      </c>
    </row>
    <row r="663" spans="1:48" x14ac:dyDescent="0.3">
      <c r="A663" t="s">
        <v>490</v>
      </c>
      <c r="B663" t="s">
        <v>491</v>
      </c>
      <c r="C663" t="s">
        <v>10394</v>
      </c>
      <c r="D663" t="s">
        <v>21</v>
      </c>
      <c r="E663">
        <v>45219.871039099999</v>
      </c>
      <c r="F663">
        <v>1106.7</v>
      </c>
      <c r="G663">
        <v>-47.5547466218176</v>
      </c>
      <c r="H663">
        <f>(Table2[[#This Row],[1Y Return vs Nifty]]-AVERAGE(Table2[1Y Return vs Nifty]))/_xlfn.STDEV.P(Table2[1Y Return vs Nifty])</f>
        <v>-1.17534117467694</v>
      </c>
      <c r="I663">
        <v>5.0143745641420399</v>
      </c>
      <c r="J663">
        <f>(Table2[[#This Row],[1M Return vs Nifty]]-AVERAGE(Table2[1M Return vs Nifty]))/_xlfn.STDEV.P(Table2[1M Return vs Nifty])</f>
        <v>0.78979031695140167</v>
      </c>
      <c r="K663">
        <v>-9.0955606640891702</v>
      </c>
      <c r="L663">
        <f>(Table2[[#This Row],[6M Return vs Nifty]]-AVERAGE(Table2[6M Return vs Nifty]))/_xlfn.STDEV.P(Table2[6M Return vs Nifty])</f>
        <v>-0.67362440883510277</v>
      </c>
      <c r="M663">
        <v>-1.92678175223486</v>
      </c>
      <c r="N663">
        <f>(Table2[[#This Row],[1W Return vs Nifty]]-AVERAGE(Table2[1W Return vs Nifty]))/_xlfn.STDEV.P(Table2[1W Return vs Nifty])</f>
        <v>0.19466605431934719</v>
      </c>
      <c r="O663">
        <v>1074.28</v>
      </c>
      <c r="P663">
        <v>1051.3461255909001</v>
      </c>
      <c r="Q663">
        <v>1081.65416665933</v>
      </c>
      <c r="R663">
        <v>65.225018112569401</v>
      </c>
      <c r="S663" s="2">
        <f>(Table2[[#This Row],[Close Price]]-Table2[[#This Row],[20D EMA]])/Table2[[#This Row],[20D EMA]]</f>
        <v>3.0178352012510772E-2</v>
      </c>
      <c r="T663" s="2">
        <f>(Table2[[#This Row],[Close Price]]-Table2[[#This Row],[50D EMA]])/Table2[[#This Row],[50D EMA]]</f>
        <v>5.2650476433713754E-2</v>
      </c>
      <c r="U663" s="2">
        <f>(Table2[[#This Row],[Close Price]]-Table2[[#This Row],[200D EMA]])/Table2[[#This Row],[200D EMA]]</f>
        <v>2.3155121214041667E-2</v>
      </c>
      <c r="V663">
        <v>1.1731594558027401</v>
      </c>
      <c r="W663">
        <v>1101</v>
      </c>
      <c r="X663">
        <v>1130</v>
      </c>
      <c r="Y663">
        <v>1101</v>
      </c>
      <c r="Z663">
        <v>1130</v>
      </c>
      <c r="AA663">
        <v>1045.55</v>
      </c>
      <c r="AB663">
        <v>1136</v>
      </c>
      <c r="AC663" s="2">
        <f>(Table2[[#This Row],[Close Price]]/Table2[[#This Row],[Day Low]])-1</f>
        <v>5.1771117166212743E-3</v>
      </c>
      <c r="AD663" s="2">
        <f>(Table2[[#This Row],[Day High]]/Table2[[#This Row],[Close Price]])-1</f>
        <v>2.1053582723411957E-2</v>
      </c>
      <c r="AE663" s="2">
        <f>(Table2[[#This Row],[Close Price]]/Table2[[#This Row],[Current Week Low]])-1</f>
        <v>5.1771117166212743E-3</v>
      </c>
      <c r="AF663" s="2">
        <f>(Table2[[#This Row],[Current Week High]]/Table2[[#This Row],[Close Price]])-1</f>
        <v>2.1053582723411957E-2</v>
      </c>
      <c r="AG663" s="2">
        <f>(Table2[[#This Row],[Close Price]]/Table2[[#This Row],[Current Month Low]])-1</f>
        <v>5.848596432499642E-2</v>
      </c>
      <c r="AH663" s="2">
        <f>(Table2[[#This Row],[Current Month High]]/Table2[[#This Row],[Close Price]])-1</f>
        <v>2.6475106171500729E-2</v>
      </c>
      <c r="AI663">
        <v>26.502213788741201</v>
      </c>
      <c r="AJ663">
        <v>14.0810225749922</v>
      </c>
      <c r="AK663" t="str">
        <f>IF(AND(Table2[[#This Row],[20D EMA]]&gt;Table2[[#This Row],[50D EMA]],Table2[[#This Row],[50D EMA]]&gt;Table2[[#This Row],[200D EMA]]),"Uptrend","Downtrend/NoTrend")</f>
        <v>Downtrend/NoTrend</v>
      </c>
      <c r="AL663">
        <v>-0.01</v>
      </c>
      <c r="AM663" t="s">
        <v>10438</v>
      </c>
      <c r="AN663">
        <v>2.96</v>
      </c>
      <c r="AO663" t="s">
        <v>10439</v>
      </c>
      <c r="AQ663">
        <f>(Table2[[#This Row],[Sharpe Ratio]]-AVERAGE(Table2[Sharpe Ratio]))/_xlfn.STDEV.P(Table2[Sharpe Ratio])</f>
        <v>-0.74629057572393687</v>
      </c>
      <c r="AR6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3">
        <f>_xlfn.RANK.AVG(Table2[[#This Row],[1Y Return vs Nifty Z-Score]],Table2[1Y Return vs Nifty Z-Score])</f>
        <v>706</v>
      </c>
      <c r="AT663">
        <f>_xlfn.RANK.AVG(Table2[[#This Row],[6M Return vs Nifty Z-Score]],Table2[6M Return vs Nifty Z-Score])</f>
        <v>558</v>
      </c>
      <c r="AU663">
        <f>_xlfn.RANK.AVG(Table2[[#This Row],[Sharpe Ratio Z-Score]],Table2[Sharpe Ratio Z-Score])</f>
        <v>558</v>
      </c>
      <c r="AV663">
        <f>(Table2[[#This Row],[Rank 1Y]]+Table2[[#This Row],[Rank 6M]]+Table2[[#This Row],[Rank Sharpe]])/3</f>
        <v>607.33333333333337</v>
      </c>
    </row>
    <row r="664" spans="1:48" x14ac:dyDescent="0.3">
      <c r="A664" t="s">
        <v>574</v>
      </c>
      <c r="B664" t="s">
        <v>575</v>
      </c>
      <c r="C664" t="s">
        <v>10395</v>
      </c>
      <c r="D664" t="s">
        <v>43</v>
      </c>
      <c r="E664">
        <v>36219.761494500002</v>
      </c>
      <c r="F664">
        <v>609.85</v>
      </c>
      <c r="G664">
        <v>-26.922206841784998</v>
      </c>
      <c r="H664">
        <f>(Table2[[#This Row],[1Y Return vs Nifty]]-AVERAGE(Table2[1Y Return vs Nifty]))/_xlfn.STDEV.P(Table2[1Y Return vs Nifty])</f>
        <v>-0.83807315222994128</v>
      </c>
      <c r="I664">
        <v>-3.91003460921582</v>
      </c>
      <c r="J664">
        <f>(Table2[[#This Row],[1M Return vs Nifty]]-AVERAGE(Table2[1M Return vs Nifty]))/_xlfn.STDEV.P(Table2[1M Return vs Nifty])</f>
        <v>-7.210221784275582E-2</v>
      </c>
      <c r="K664">
        <v>-4.2648052610457396</v>
      </c>
      <c r="L664">
        <f>(Table2[[#This Row],[6M Return vs Nifty]]-AVERAGE(Table2[6M Return vs Nifty]))/_xlfn.STDEV.P(Table2[6M Return vs Nifty])</f>
        <v>-0.52795404333371965</v>
      </c>
      <c r="M664">
        <v>-2.4214721412019999</v>
      </c>
      <c r="N664">
        <f>(Table2[[#This Row],[1W Return vs Nifty]]-AVERAGE(Table2[1W Return vs Nifty]))/_xlfn.STDEV.P(Table2[1W Return vs Nifty])</f>
        <v>0.10001584595003141</v>
      </c>
      <c r="O664">
        <v>613.19000000000005</v>
      </c>
      <c r="P664">
        <v>600.698025169728</v>
      </c>
      <c r="Q664">
        <v>576.918755333283</v>
      </c>
      <c r="R664">
        <v>54.662925453888597</v>
      </c>
      <c r="S664" s="2">
        <f>(Table2[[#This Row],[Close Price]]-Table2[[#This Row],[20D EMA]])/Table2[[#This Row],[20D EMA]]</f>
        <v>-5.4469250966258931E-3</v>
      </c>
      <c r="T664" s="2">
        <f>(Table2[[#This Row],[Close Price]]-Table2[[#This Row],[50D EMA]])/Table2[[#This Row],[50D EMA]]</f>
        <v>1.5235566702064855E-2</v>
      </c>
      <c r="U664" s="2">
        <f>(Table2[[#This Row],[Close Price]]-Table2[[#This Row],[200D EMA]])/Table2[[#This Row],[200D EMA]]</f>
        <v>5.7081251670684216E-2</v>
      </c>
      <c r="V664">
        <v>0.697860641354488</v>
      </c>
      <c r="W664">
        <v>603.29999999999995</v>
      </c>
      <c r="X664">
        <v>616.79999999999995</v>
      </c>
      <c r="Y664">
        <v>603.29999999999995</v>
      </c>
      <c r="Z664">
        <v>616.79999999999995</v>
      </c>
      <c r="AA664">
        <v>601.04999999999995</v>
      </c>
      <c r="AB664">
        <v>647</v>
      </c>
      <c r="AC664" s="2">
        <f>(Table2[[#This Row],[Close Price]]/Table2[[#This Row],[Day Low]])-1</f>
        <v>1.0856953422841098E-2</v>
      </c>
      <c r="AD664" s="2">
        <f>(Table2[[#This Row],[Day High]]/Table2[[#This Row],[Close Price]])-1</f>
        <v>1.1396244978273185E-2</v>
      </c>
      <c r="AE664" s="2">
        <f>(Table2[[#This Row],[Close Price]]/Table2[[#This Row],[Current Week Low]])-1</f>
        <v>1.0856953422841098E-2</v>
      </c>
      <c r="AF664" s="2">
        <f>(Table2[[#This Row],[Current Week High]]/Table2[[#This Row],[Close Price]])-1</f>
        <v>1.1396244978273185E-2</v>
      </c>
      <c r="AG664" s="2">
        <f>(Table2[[#This Row],[Close Price]]/Table2[[#This Row],[Current Month Low]])-1</f>
        <v>1.4641044838199946E-2</v>
      </c>
      <c r="AH664" s="2">
        <f>(Table2[[#This Row],[Current Month High]]/Table2[[#This Row],[Close Price]])-1</f>
        <v>6.0916618840698433E-2</v>
      </c>
      <c r="AI664">
        <v>6.0916618840698398</v>
      </c>
      <c r="AJ664">
        <v>34.091908531222501</v>
      </c>
      <c r="AK664" t="str">
        <f>IF(AND(Table2[[#This Row],[20D EMA]]&gt;Table2[[#This Row],[50D EMA]],Table2[[#This Row],[50D EMA]]&gt;Table2[[#This Row],[200D EMA]]),"Uptrend","Downtrend/NoTrend")</f>
        <v>Uptrend</v>
      </c>
      <c r="AL664">
        <v>-0.01</v>
      </c>
      <c r="AM664" t="s">
        <v>10438</v>
      </c>
      <c r="AN664">
        <v>-4.2300000000000004</v>
      </c>
      <c r="AO664" t="s">
        <v>10438</v>
      </c>
      <c r="AP664">
        <v>-8.4798955436998003E-2</v>
      </c>
      <c r="AQ664">
        <f>(Table2[[#This Row],[Sharpe Ratio]]-AVERAGE(Table2[Sharpe Ratio]))/_xlfn.STDEV.P(Table2[Sharpe Ratio])</f>
        <v>-1.7279062083502188</v>
      </c>
      <c r="AR6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-3.0660197758066041</v>
      </c>
      <c r="AS664">
        <f>_xlfn.RANK.AVG(Table2[[#This Row],[1Y Return vs Nifty Z-Score]],Table2[1Y Return vs Nifty Z-Score])</f>
        <v>614</v>
      </c>
      <c r="AT664">
        <f>_xlfn.RANK.AVG(Table2[[#This Row],[6M Return vs Nifty Z-Score]],Table2[6M Return vs Nifty Z-Score])</f>
        <v>498</v>
      </c>
      <c r="AU664">
        <f>_xlfn.RANK.AVG(Table2[[#This Row],[Sharpe Ratio Z-Score]],Table2[Sharpe Ratio Z-Score])</f>
        <v>714</v>
      </c>
      <c r="AV664">
        <f>(Table2[[#This Row],[Rank 1Y]]+Table2[[#This Row],[Rank 6M]]+Table2[[#This Row],[Rank Sharpe]])/3</f>
        <v>608.66666666666663</v>
      </c>
    </row>
    <row r="665" spans="1:48" x14ac:dyDescent="0.3">
      <c r="A665" t="s">
        <v>235</v>
      </c>
      <c r="B665" t="s">
        <v>236</v>
      </c>
      <c r="C665" t="s">
        <v>10395</v>
      </c>
      <c r="D665" t="s">
        <v>24</v>
      </c>
      <c r="E665">
        <v>115306.01661276</v>
      </c>
      <c r="F665">
        <v>1465.1</v>
      </c>
      <c r="G665">
        <v>-30.293512014291899</v>
      </c>
      <c r="H665">
        <f>(Table2[[#This Row],[1Y Return vs Nifty]]-AVERAGE(Table2[1Y Return vs Nifty]))/_xlfn.STDEV.P(Table2[1Y Return vs Nifty])</f>
        <v>-0.89318189990322183</v>
      </c>
      <c r="I665">
        <v>2.7849039400971898</v>
      </c>
      <c r="J665">
        <f>(Table2[[#This Row],[1M Return vs Nifty]]-AVERAGE(Table2[1M Return vs Nifty]))/_xlfn.STDEV.P(Table2[1M Return vs Nifty])</f>
        <v>0.57447476495457095</v>
      </c>
      <c r="K665">
        <v>-20.917864286513101</v>
      </c>
      <c r="L665">
        <f>(Table2[[#This Row],[6M Return vs Nifty]]-AVERAGE(Table2[6M Return vs Nifty]))/_xlfn.STDEV.P(Table2[6M Return vs Nifty])</f>
        <v>-1.0301233714325138</v>
      </c>
      <c r="M665">
        <v>-1.11213094103331</v>
      </c>
      <c r="N665">
        <f>(Table2[[#This Row],[1W Return vs Nifty]]-AVERAGE(Table2[1W Return vs Nifty]))/_xlfn.STDEV.P(Table2[1W Return vs Nifty])</f>
        <v>0.35053499931633741</v>
      </c>
      <c r="O665">
        <v>1444.46</v>
      </c>
      <c r="P665">
        <v>1430.72840682937</v>
      </c>
      <c r="Q665">
        <v>1442.2760689373099</v>
      </c>
      <c r="R665">
        <v>70.763420742771899</v>
      </c>
      <c r="S665" s="2">
        <f>(Table2[[#This Row],[Close Price]]-Table2[[#This Row],[20D EMA]])/Table2[[#This Row],[20D EMA]]</f>
        <v>1.4289076886864207E-2</v>
      </c>
      <c r="T665" s="2">
        <f>(Table2[[#This Row],[Close Price]]-Table2[[#This Row],[50D EMA]])/Table2[[#This Row],[50D EMA]]</f>
        <v>2.4023841986055644E-2</v>
      </c>
      <c r="U665" s="2">
        <f>(Table2[[#This Row],[Close Price]]-Table2[[#This Row],[200D EMA]])/Table2[[#This Row],[200D EMA]]</f>
        <v>1.582493917375126E-2</v>
      </c>
      <c r="V665">
        <v>0.79594850269489203</v>
      </c>
      <c r="W665">
        <v>1453.05</v>
      </c>
      <c r="X665">
        <v>1490.85</v>
      </c>
      <c r="Y665">
        <v>1453.05</v>
      </c>
      <c r="Z665">
        <v>1490.85</v>
      </c>
      <c r="AA665">
        <v>1400.1</v>
      </c>
      <c r="AB665">
        <v>1498</v>
      </c>
      <c r="AC665" s="2">
        <f>(Table2[[#This Row],[Close Price]]/Table2[[#This Row],[Day Low]])-1</f>
        <v>8.2929011389833995E-3</v>
      </c>
      <c r="AD665" s="2">
        <f>(Table2[[#This Row],[Day High]]/Table2[[#This Row],[Close Price]])-1</f>
        <v>1.7575592109753568E-2</v>
      </c>
      <c r="AE665" s="2">
        <f>(Table2[[#This Row],[Close Price]]/Table2[[#This Row],[Current Week Low]])-1</f>
        <v>8.2929011389833995E-3</v>
      </c>
      <c r="AF665" s="2">
        <f>(Table2[[#This Row],[Current Week High]]/Table2[[#This Row],[Close Price]])-1</f>
        <v>1.7575592109753568E-2</v>
      </c>
      <c r="AG665" s="2">
        <f>(Table2[[#This Row],[Close Price]]/Table2[[#This Row],[Current Month Low]])-1</f>
        <v>4.6425255338904403E-2</v>
      </c>
      <c r="AH665" s="2">
        <f>(Table2[[#This Row],[Current Month High]]/Table2[[#This Row],[Close Price]])-1</f>
        <v>2.2455805064500733E-2</v>
      </c>
      <c r="AI665">
        <v>15.657634291174601</v>
      </c>
      <c r="AJ665">
        <v>10.2241950045139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0</v>
      </c>
      <c r="AM665" t="s">
        <v>10440</v>
      </c>
      <c r="AN665">
        <v>2.97</v>
      </c>
      <c r="AO665" t="s">
        <v>10439</v>
      </c>
      <c r="AP665">
        <v>3.3515690716380002E-3</v>
      </c>
      <c r="AQ665">
        <f>(Table2[[#This Row],[Sharpe Ratio]]-AVERAGE(Table2[Sharpe Ratio]))/_xlfn.STDEV.P(Table2[Sharpe Ratio])</f>
        <v>-0.70749348703820525</v>
      </c>
      <c r="AR6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5">
        <f>_xlfn.RANK.AVG(Table2[[#This Row],[1Y Return vs Nifty Z-Score]],Table2[1Y Return vs Nifty Z-Score])</f>
        <v>633</v>
      </c>
      <c r="AT665">
        <f>_xlfn.RANK.AVG(Table2[[#This Row],[6M Return vs Nifty Z-Score]],Table2[6M Return vs Nifty Z-Score])</f>
        <v>671</v>
      </c>
      <c r="AU665">
        <f>_xlfn.RANK.AVG(Table2[[#This Row],[Sharpe Ratio Z-Score]],Table2[Sharpe Ratio Z-Score])</f>
        <v>523</v>
      </c>
      <c r="AV665">
        <f>(Table2[[#This Row],[Rank 1Y]]+Table2[[#This Row],[Rank 6M]]+Table2[[#This Row],[Rank Sharpe]])/3</f>
        <v>609</v>
      </c>
    </row>
    <row r="666" spans="1:48" x14ac:dyDescent="0.3">
      <c r="A666" t="s">
        <v>876</v>
      </c>
      <c r="B666" t="s">
        <v>877</v>
      </c>
      <c r="C666" t="s">
        <v>10402</v>
      </c>
      <c r="D666" t="s">
        <v>119</v>
      </c>
      <c r="E666">
        <v>18306.40727412</v>
      </c>
      <c r="F666">
        <v>3042.75</v>
      </c>
      <c r="G666">
        <v>-28.635595364616101</v>
      </c>
      <c r="H666">
        <f>(Table2[[#This Row],[1Y Return vs Nifty]]-AVERAGE(Table2[1Y Return vs Nifty]))/_xlfn.STDEV.P(Table2[1Y Return vs Nifty])</f>
        <v>-0.86608090914883851</v>
      </c>
      <c r="I666">
        <v>-0.39631364264812302</v>
      </c>
      <c r="J666">
        <f>(Table2[[#This Row],[1M Return vs Nifty]]-AVERAGE(Table2[1M Return vs Nifty]))/_xlfn.STDEV.P(Table2[1M Return vs Nifty])</f>
        <v>0.26724236078495611</v>
      </c>
      <c r="K666">
        <v>-4.2078277109946303</v>
      </c>
      <c r="L666">
        <f>(Table2[[#This Row],[6M Return vs Nifty]]-AVERAGE(Table2[6M Return vs Nifty]))/_xlfn.STDEV.P(Table2[6M Return vs Nifty])</f>
        <v>-0.52623589785773672</v>
      </c>
      <c r="M666">
        <v>-4.9084810281865803</v>
      </c>
      <c r="N666">
        <f>(Table2[[#This Row],[1W Return vs Nifty]]-AVERAGE(Table2[1W Return vs Nifty]))/_xlfn.STDEV.P(Table2[1W Return vs Nifty])</f>
        <v>-0.37582907568046942</v>
      </c>
      <c r="O666">
        <v>3021.28</v>
      </c>
      <c r="P666">
        <v>2930.7252386882001</v>
      </c>
      <c r="Q666">
        <v>2769.8771152477598</v>
      </c>
      <c r="R666">
        <v>53.442381198918902</v>
      </c>
      <c r="S666" s="2">
        <f>(Table2[[#This Row],[Close Price]]-Table2[[#This Row],[20D EMA]])/Table2[[#This Row],[20D EMA]]</f>
        <v>7.106259598580667E-3</v>
      </c>
      <c r="T666" s="2">
        <f>(Table2[[#This Row],[Close Price]]-Table2[[#This Row],[50D EMA]])/Table2[[#This Row],[50D EMA]]</f>
        <v>3.8224245600704108E-2</v>
      </c>
      <c r="U666" s="2">
        <f>(Table2[[#This Row],[Close Price]]-Table2[[#This Row],[200D EMA]])/Table2[[#This Row],[200D EMA]]</f>
        <v>9.8514437066581667E-2</v>
      </c>
      <c r="V666">
        <v>0.67954559316174901</v>
      </c>
      <c r="W666">
        <v>3025.7</v>
      </c>
      <c r="X666">
        <v>3091</v>
      </c>
      <c r="Y666">
        <v>3025.7</v>
      </c>
      <c r="Z666">
        <v>3091</v>
      </c>
      <c r="AA666">
        <v>2918.05</v>
      </c>
      <c r="AB666">
        <v>3176</v>
      </c>
      <c r="AC666" s="2">
        <f>(Table2[[#This Row],[Close Price]]/Table2[[#This Row],[Day Low]])-1</f>
        <v>5.6350596556169474E-3</v>
      </c>
      <c r="AD666" s="2">
        <f>(Table2[[#This Row],[Day High]]/Table2[[#This Row],[Close Price]])-1</f>
        <v>1.5857365869690332E-2</v>
      </c>
      <c r="AE666" s="2">
        <f>(Table2[[#This Row],[Close Price]]/Table2[[#This Row],[Current Week Low]])-1</f>
        <v>5.6350596556169474E-3</v>
      </c>
      <c r="AF666" s="2">
        <f>(Table2[[#This Row],[Current Week High]]/Table2[[#This Row],[Close Price]])-1</f>
        <v>1.5857365869690332E-2</v>
      </c>
      <c r="AG666" s="2">
        <f>(Table2[[#This Row],[Close Price]]/Table2[[#This Row],[Current Month Low]])-1</f>
        <v>4.2734017580233319E-2</v>
      </c>
      <c r="AH666" s="2">
        <f>(Table2[[#This Row],[Current Month High]]/Table2[[#This Row],[Close Price]])-1</f>
        <v>4.379262180593213E-2</v>
      </c>
      <c r="AI666">
        <v>5.1154383370306498</v>
      </c>
      <c r="AJ666">
        <v>36.446188340807097</v>
      </c>
      <c r="AK666" t="str">
        <f>IF(AND(Table2[[#This Row],[20D EMA]]&gt;Table2[[#This Row],[50D EMA]],Table2[[#This Row],[50D EMA]]&gt;Table2[[#This Row],[200D EMA]]),"Uptrend","Downtrend/NoTrend")</f>
        <v>Uptrend</v>
      </c>
      <c r="AL666">
        <v>0.01</v>
      </c>
      <c r="AM666" t="s">
        <v>10439</v>
      </c>
      <c r="AN666">
        <v>0.45</v>
      </c>
      <c r="AO666" t="s">
        <v>10439</v>
      </c>
      <c r="AP666">
        <v>-8.1227007654953998E-2</v>
      </c>
      <c r="AQ666">
        <f>(Table2[[#This Row],[Sharpe Ratio]]-AVERAGE(Table2[Sharpe Ratio]))/_xlfn.STDEV.P(Table2[Sharpe Ratio])</f>
        <v>-1.6865580600893102</v>
      </c>
      <c r="AR6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-3.187461581991399</v>
      </c>
      <c r="AS666">
        <f>_xlfn.RANK.AVG(Table2[[#This Row],[1Y Return vs Nifty Z-Score]],Table2[1Y Return vs Nifty Z-Score])</f>
        <v>620</v>
      </c>
      <c r="AT666">
        <f>_xlfn.RANK.AVG(Table2[[#This Row],[6M Return vs Nifty Z-Score]],Table2[6M Return vs Nifty Z-Score])</f>
        <v>496</v>
      </c>
      <c r="AU666">
        <f>_xlfn.RANK.AVG(Table2[[#This Row],[Sharpe Ratio Z-Score]],Table2[Sharpe Ratio Z-Score])</f>
        <v>713</v>
      </c>
      <c r="AV666">
        <f>(Table2[[#This Row],[Rank 1Y]]+Table2[[#This Row],[Rank 6M]]+Table2[[#This Row],[Rank Sharpe]])/3</f>
        <v>609.66666666666663</v>
      </c>
    </row>
    <row r="667" spans="1:48" x14ac:dyDescent="0.3">
      <c r="A667" t="s">
        <v>1664</v>
      </c>
      <c r="B667" t="s">
        <v>1665</v>
      </c>
      <c r="C667" t="s">
        <v>10406</v>
      </c>
      <c r="D667" t="s">
        <v>259</v>
      </c>
      <c r="E667">
        <v>5351.8612380900004</v>
      </c>
      <c r="F667">
        <v>1746.85</v>
      </c>
      <c r="G667">
        <v>-58.958523045066499</v>
      </c>
      <c r="H667">
        <f>(Table2[[#This Row],[1Y Return vs Nifty]]-AVERAGE(Table2[1Y Return vs Nifty]))/_xlfn.STDEV.P(Table2[1Y Return vs Nifty])</f>
        <v>-1.3617520171471917</v>
      </c>
      <c r="I667">
        <v>-6.2708824398975196</v>
      </c>
      <c r="J667">
        <f>(Table2[[#This Row],[1M Return vs Nifty]]-AVERAGE(Table2[1M Return vs Nifty]))/_xlfn.STDEV.P(Table2[1M Return vs Nifty])</f>
        <v>-0.30010578441207458</v>
      </c>
      <c r="K667">
        <v>-13.508296876118999</v>
      </c>
      <c r="L667">
        <f>(Table2[[#This Row],[6M Return vs Nifty]]-AVERAGE(Table2[6M Return vs Nifty]))/_xlfn.STDEV.P(Table2[6M Return vs Nifty])</f>
        <v>-0.8066894976745419</v>
      </c>
      <c r="M667">
        <v>-4.0821788145704501</v>
      </c>
      <c r="N667">
        <f>(Table2[[#This Row],[1W Return vs Nifty]]-AVERAGE(Table2[1W Return vs Nifty]))/_xlfn.STDEV.P(Table2[1W Return vs Nifty])</f>
        <v>-0.21773084203965226</v>
      </c>
      <c r="O667">
        <v>1745.59</v>
      </c>
      <c r="P667">
        <v>1804.8307797499101</v>
      </c>
      <c r="Q667">
        <v>1908.13403870054</v>
      </c>
      <c r="R667">
        <v>39.053118776333399</v>
      </c>
      <c r="S667" s="2">
        <f>(Table2[[#This Row],[Close Price]]-Table2[[#This Row],[20D EMA]])/Table2[[#This Row],[20D EMA]]</f>
        <v>7.2181898383926976E-4</v>
      </c>
      <c r="T667" s="2">
        <f>(Table2[[#This Row],[Close Price]]-Table2[[#This Row],[50D EMA]])/Table2[[#This Row],[50D EMA]]</f>
        <v>-3.2125327427064615E-2</v>
      </c>
      <c r="U667" s="2">
        <f>(Table2[[#This Row],[Close Price]]-Table2[[#This Row],[200D EMA]])/Table2[[#This Row],[200D EMA]]</f>
        <v>-8.452448068605091E-2</v>
      </c>
      <c r="V667">
        <v>0.38494198197495499</v>
      </c>
      <c r="W667">
        <v>1762.4</v>
      </c>
      <c r="X667">
        <v>1740</v>
      </c>
      <c r="Y667">
        <v>1769.95</v>
      </c>
      <c r="Z667">
        <v>1740</v>
      </c>
      <c r="AA667">
        <v>1769.95</v>
      </c>
      <c r="AB667">
        <v>1702.3</v>
      </c>
      <c r="AC667" s="2">
        <f>(Table2[[#This Row],[Close Price]]/Table2[[#This Row],[Day Low]])-1</f>
        <v>-8.8231956423060476E-3</v>
      </c>
      <c r="AD667" s="2">
        <f>(Table2[[#This Row],[Day High]]/Table2[[#This Row],[Close Price]])-1</f>
        <v>-3.9213441337263566E-3</v>
      </c>
      <c r="AE667" s="2">
        <f>(Table2[[#This Row],[Close Price]]/Table2[[#This Row],[Current Week Low]])-1</f>
        <v>-1.3051216136049093E-2</v>
      </c>
      <c r="AF667" s="2">
        <f>(Table2[[#This Row],[Current Week High]]/Table2[[#This Row],[Close Price]])-1</f>
        <v>-3.9213441337263566E-3</v>
      </c>
      <c r="AG667" s="2">
        <f>(Table2[[#This Row],[Close Price]]/Table2[[#This Row],[Current Month Low]])-1</f>
        <v>-1.3051216136049093E-2</v>
      </c>
      <c r="AH667" s="2">
        <f>(Table2[[#This Row],[Current Month High]]/Table2[[#This Row],[Close Price]])-1</f>
        <v>-2.5503048344162282E-2</v>
      </c>
      <c r="AI667">
        <v>59.363998053639399</v>
      </c>
      <c r="AJ667">
        <v>9.1781249999999908</v>
      </c>
      <c r="AK667" t="str">
        <f>IF(AND(Table2[[#This Row],[20D EMA]]&gt;Table2[[#This Row],[50D EMA]],Table2[[#This Row],[50D EMA]]&gt;Table2[[#This Row],[200D EMA]]),"Uptrend","Downtrend/NoTrend")</f>
        <v>Downtrend/NoTrend</v>
      </c>
      <c r="AL667">
        <v>-0.13</v>
      </c>
      <c r="AM667" t="s">
        <v>10438</v>
      </c>
      <c r="AN667">
        <v>-3.44</v>
      </c>
      <c r="AO667" t="s">
        <v>10438</v>
      </c>
      <c r="AP667">
        <v>1.1018468060523E-2</v>
      </c>
      <c r="AQ667">
        <f>(Table2[[#This Row],[Sharpe Ratio]]-AVERAGE(Table2[Sharpe Ratio]))/_xlfn.STDEV.P(Table2[Sharpe Ratio])</f>
        <v>-0.61874300818534234</v>
      </c>
      <c r="AR6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7">
        <f>_xlfn.RANK.AVG(Table2[[#This Row],[1Y Return vs Nifty Z-Score]],Table2[1Y Return vs Nifty Z-Score])</f>
        <v>729</v>
      </c>
      <c r="AT667">
        <f>_xlfn.RANK.AVG(Table2[[#This Row],[6M Return vs Nifty Z-Score]],Table2[6M Return vs Nifty Z-Score])</f>
        <v>600</v>
      </c>
      <c r="AU667">
        <f>_xlfn.RANK.AVG(Table2[[#This Row],[Sharpe Ratio Z-Score]],Table2[Sharpe Ratio Z-Score])</f>
        <v>501</v>
      </c>
      <c r="AV667">
        <f>(Table2[[#This Row],[Rank 1Y]]+Table2[[#This Row],[Rank 6M]]+Table2[[#This Row],[Rank Sharpe]])/3</f>
        <v>610</v>
      </c>
    </row>
    <row r="668" spans="1:48" x14ac:dyDescent="0.3">
      <c r="A668" t="s">
        <v>1233</v>
      </c>
      <c r="B668" t="s">
        <v>1234</v>
      </c>
      <c r="C668" t="s">
        <v>10394</v>
      </c>
      <c r="D668" t="s">
        <v>21</v>
      </c>
      <c r="E668">
        <v>9835.3655339399993</v>
      </c>
      <c r="F668">
        <v>481.8</v>
      </c>
      <c r="G668">
        <v>-15.1840413076654</v>
      </c>
      <c r="H668">
        <f>(Table2[[#This Row],[1Y Return vs Nifty]]-AVERAGE(Table2[1Y Return vs Nifty]))/_xlfn.STDEV.P(Table2[1Y Return vs Nifty])</f>
        <v>-0.64619624715404189</v>
      </c>
      <c r="I668">
        <v>-11.7866625987966</v>
      </c>
      <c r="J668">
        <f>(Table2[[#This Row],[1M Return vs Nifty]]-AVERAGE(Table2[1M Return vs Nifty]))/_xlfn.STDEV.P(Table2[1M Return vs Nifty])</f>
        <v>-0.8328032045071827</v>
      </c>
      <c r="K668">
        <v>-11.358600409976701</v>
      </c>
      <c r="L668">
        <f>(Table2[[#This Row],[6M Return vs Nifty]]-AVERAGE(Table2[6M Return vs Nifty]))/_xlfn.STDEV.P(Table2[6M Return vs Nifty])</f>
        <v>-0.74186587407673066</v>
      </c>
      <c r="M668">
        <v>-4.4896458151898697</v>
      </c>
      <c r="N668">
        <f>(Table2[[#This Row],[1W Return vs Nifty]]-AVERAGE(Table2[1W Return vs Nifty]))/_xlfn.STDEV.P(Table2[1W Return vs Nifty])</f>
        <v>-0.29569240622684334</v>
      </c>
      <c r="O668">
        <v>484.67</v>
      </c>
      <c r="P668">
        <v>492.377294400599</v>
      </c>
      <c r="Q668">
        <v>482.65837806334099</v>
      </c>
      <c r="R668">
        <v>43.238010509367101</v>
      </c>
      <c r="S668" s="2">
        <f>(Table2[[#This Row],[Close Price]]-Table2[[#This Row],[20D EMA]])/Table2[[#This Row],[20D EMA]]</f>
        <v>-5.921554872387407E-3</v>
      </c>
      <c r="T668" s="2">
        <f>(Table2[[#This Row],[Close Price]]-Table2[[#This Row],[50D EMA]])/Table2[[#This Row],[50D EMA]]</f>
        <v>-2.1482092129116909E-2</v>
      </c>
      <c r="U668" s="2">
        <f>(Table2[[#This Row],[Close Price]]-Table2[[#This Row],[200D EMA]])/Table2[[#This Row],[200D EMA]]</f>
        <v>-1.7784381300604518E-3</v>
      </c>
      <c r="V668">
        <v>1.0118001448107199</v>
      </c>
      <c r="W668">
        <v>476</v>
      </c>
      <c r="X668">
        <v>483</v>
      </c>
      <c r="Y668">
        <v>476</v>
      </c>
      <c r="Z668">
        <v>483</v>
      </c>
      <c r="AA668">
        <v>454.8</v>
      </c>
      <c r="AB668">
        <v>500</v>
      </c>
      <c r="AC668" s="2">
        <f>(Table2[[#This Row],[Close Price]]/Table2[[#This Row],[Day Low]])-1</f>
        <v>1.2184873949579789E-2</v>
      </c>
      <c r="AD668" s="2">
        <f>(Table2[[#This Row],[Day High]]/Table2[[#This Row],[Close Price]])-1</f>
        <v>2.4906600249066102E-3</v>
      </c>
      <c r="AE668" s="2">
        <f>(Table2[[#This Row],[Close Price]]/Table2[[#This Row],[Current Week Low]])-1</f>
        <v>1.2184873949579789E-2</v>
      </c>
      <c r="AF668" s="2">
        <f>(Table2[[#This Row],[Current Week High]]/Table2[[#This Row],[Close Price]])-1</f>
        <v>2.4906600249066102E-3</v>
      </c>
      <c r="AG668" s="2">
        <f>(Table2[[#This Row],[Close Price]]/Table2[[#This Row],[Current Month Low]])-1</f>
        <v>5.9366754617414141E-2</v>
      </c>
      <c r="AH668" s="2">
        <f>(Table2[[#This Row],[Current Month High]]/Table2[[#This Row],[Close Price]])-1</f>
        <v>3.7775010377750107E-2</v>
      </c>
      <c r="AI668">
        <v>19.344126193441198</v>
      </c>
      <c r="AJ668">
        <v>22.642229858724701</v>
      </c>
      <c r="AK668" t="str">
        <f>IF(AND(Table2[[#This Row],[20D EMA]]&gt;Table2[[#This Row],[50D EMA]],Table2[[#This Row],[50D EMA]]&gt;Table2[[#This Row],[200D EMA]]),"Uptrend","Downtrend/NoTrend")</f>
        <v>Downtrend/NoTrend</v>
      </c>
      <c r="AL668">
        <v>0</v>
      </c>
      <c r="AM668">
        <v>0</v>
      </c>
      <c r="AN668">
        <v>1.35</v>
      </c>
      <c r="AO668" t="s">
        <v>10439</v>
      </c>
      <c r="AP668">
        <v>-8.7708013216258998E-2</v>
      </c>
      <c r="AQ668">
        <f>(Table2[[#This Row],[Sharpe Ratio]]-AVERAGE(Table2[Sharpe Ratio]))/_xlfn.STDEV.P(Table2[Sharpe Ratio])</f>
        <v>-1.7615808754215281</v>
      </c>
      <c r="AR6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8">
        <f>_xlfn.RANK.AVG(Table2[[#This Row],[1Y Return vs Nifty Z-Score]],Table2[1Y Return vs Nifty Z-Score])</f>
        <v>542</v>
      </c>
      <c r="AT668">
        <f>_xlfn.RANK.AVG(Table2[[#This Row],[6M Return vs Nifty Z-Score]],Table2[6M Return vs Nifty Z-Score])</f>
        <v>576</v>
      </c>
      <c r="AU668">
        <f>_xlfn.RANK.AVG(Table2[[#This Row],[Sharpe Ratio Z-Score]],Table2[Sharpe Ratio Z-Score])</f>
        <v>715</v>
      </c>
      <c r="AV668">
        <f>(Table2[[#This Row],[Rank 1Y]]+Table2[[#This Row],[Rank 6M]]+Table2[[#This Row],[Rank Sharpe]])/3</f>
        <v>611</v>
      </c>
    </row>
    <row r="669" spans="1:48" x14ac:dyDescent="0.3">
      <c r="A669" t="s">
        <v>1461</v>
      </c>
      <c r="B669" t="s">
        <v>1462</v>
      </c>
      <c r="C669" t="s">
        <v>10402</v>
      </c>
      <c r="D669" t="s">
        <v>853</v>
      </c>
      <c r="E669">
        <v>7378.7771333520004</v>
      </c>
      <c r="F669">
        <v>41.53</v>
      </c>
      <c r="G669">
        <v>-32.488569963665903</v>
      </c>
      <c r="H669">
        <f>(Table2[[#This Row],[1Y Return vs Nifty]]-AVERAGE(Table2[1Y Return vs Nifty]))/_xlfn.STDEV.P(Table2[1Y Return vs Nifty])</f>
        <v>-0.92906322433708488</v>
      </c>
      <c r="I669">
        <v>0.31204982657945801</v>
      </c>
      <c r="J669">
        <f>(Table2[[#This Row],[1M Return vs Nifty]]-AVERAGE(Table2[1M Return vs Nifty]))/_xlfn.STDEV.P(Table2[1M Return vs Nifty])</f>
        <v>0.33565396923863106</v>
      </c>
      <c r="K669">
        <v>-23.109301837611799</v>
      </c>
      <c r="L669">
        <f>(Table2[[#This Row],[6M Return vs Nifty]]-AVERAGE(Table2[6M Return vs Nifty]))/_xlfn.STDEV.P(Table2[6M Return vs Nifty])</f>
        <v>-1.0962056882562734</v>
      </c>
      <c r="M669">
        <v>-3.6547284092166699</v>
      </c>
      <c r="N669">
        <f>(Table2[[#This Row],[1W Return vs Nifty]]-AVERAGE(Table2[1W Return vs Nifty]))/_xlfn.STDEV.P(Table2[1W Return vs Nifty])</f>
        <v>-0.13594580874083217</v>
      </c>
      <c r="O669">
        <v>41.03</v>
      </c>
      <c r="P669">
        <v>40.997136757487702</v>
      </c>
      <c r="Q669">
        <v>42.549631193153203</v>
      </c>
      <c r="R669">
        <v>54.748349113212598</v>
      </c>
      <c r="S669" s="2">
        <f>(Table2[[#This Row],[Close Price]]-Table2[[#This Row],[20D EMA]])/Table2[[#This Row],[20D EMA]]</f>
        <v>1.2186205215695831E-2</v>
      </c>
      <c r="T669" s="2">
        <f>(Table2[[#This Row],[Close Price]]-Table2[[#This Row],[50D EMA]])/Table2[[#This Row],[50D EMA]]</f>
        <v>1.2997572139351342E-2</v>
      </c>
      <c r="U669" s="2">
        <f>(Table2[[#This Row],[Close Price]]-Table2[[#This Row],[200D EMA]])/Table2[[#This Row],[200D EMA]]</f>
        <v>-2.3963337978761948E-2</v>
      </c>
      <c r="V669">
        <v>1.16619410441521</v>
      </c>
      <c r="W669">
        <v>41.2</v>
      </c>
      <c r="X669">
        <v>42.65</v>
      </c>
      <c r="Y669">
        <v>41.2</v>
      </c>
      <c r="Z669">
        <v>42.65</v>
      </c>
      <c r="AA669">
        <v>38.700000000000003</v>
      </c>
      <c r="AB669">
        <v>44.38</v>
      </c>
      <c r="AC669" s="2">
        <f>(Table2[[#This Row],[Close Price]]/Table2[[#This Row],[Day Low]])-1</f>
        <v>8.0097087378641074E-3</v>
      </c>
      <c r="AD669" s="2">
        <f>(Table2[[#This Row],[Day High]]/Table2[[#This Row],[Close Price]])-1</f>
        <v>2.6968456537442842E-2</v>
      </c>
      <c r="AE669" s="2">
        <f>(Table2[[#This Row],[Close Price]]/Table2[[#This Row],[Current Week Low]])-1</f>
        <v>8.0097087378641074E-3</v>
      </c>
      <c r="AF669" s="2">
        <f>(Table2[[#This Row],[Current Week High]]/Table2[[#This Row],[Close Price]])-1</f>
        <v>2.6968456537442842E-2</v>
      </c>
      <c r="AG669" s="2">
        <f>(Table2[[#This Row],[Close Price]]/Table2[[#This Row],[Current Month Low]])-1</f>
        <v>7.3126614987079952E-2</v>
      </c>
      <c r="AH669" s="2">
        <f>(Table2[[#This Row],[Current Month High]]/Table2[[#This Row],[Close Price]])-1</f>
        <v>6.8625090296171365E-2</v>
      </c>
      <c r="AI669">
        <v>30.026486876956401</v>
      </c>
      <c r="AJ669">
        <v>12.243243243243199</v>
      </c>
      <c r="AK669" t="str">
        <f>IF(AND(Table2[[#This Row],[20D EMA]]&gt;Table2[[#This Row],[50D EMA]],Table2[[#This Row],[50D EMA]]&gt;Table2[[#This Row],[200D EMA]]),"Uptrend","Downtrend/NoTrend")</f>
        <v>Downtrend/NoTrend</v>
      </c>
      <c r="AL669">
        <v>-0.09</v>
      </c>
      <c r="AM669" t="s">
        <v>10438</v>
      </c>
      <c r="AN669">
        <v>-3.58</v>
      </c>
      <c r="AO669" t="s">
        <v>10438</v>
      </c>
      <c r="AP669">
        <v>1.1121367224396E-2</v>
      </c>
      <c r="AQ669">
        <f>(Table2[[#This Row],[Sharpe Ratio]]-AVERAGE(Table2[Sharpe Ratio]))/_xlfn.STDEV.P(Table2[Sharpe Ratio])</f>
        <v>-0.61755186818460306</v>
      </c>
      <c r="AR6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9">
        <f>_xlfn.RANK.AVG(Table2[[#This Row],[1Y Return vs Nifty Z-Score]],Table2[1Y Return vs Nifty Z-Score])</f>
        <v>649</v>
      </c>
      <c r="AT669">
        <f>_xlfn.RANK.AVG(Table2[[#This Row],[6M Return vs Nifty Z-Score]],Table2[6M Return vs Nifty Z-Score])</f>
        <v>685</v>
      </c>
      <c r="AU669">
        <f>_xlfn.RANK.AVG(Table2[[#This Row],[Sharpe Ratio Z-Score]],Table2[Sharpe Ratio Z-Score])</f>
        <v>500</v>
      </c>
      <c r="AV669">
        <f>(Table2[[#This Row],[Rank 1Y]]+Table2[[#This Row],[Rank 6M]]+Table2[[#This Row],[Rank Sharpe]])/3</f>
        <v>611.33333333333337</v>
      </c>
    </row>
    <row r="670" spans="1:48" x14ac:dyDescent="0.3">
      <c r="A670" t="s">
        <v>1135</v>
      </c>
      <c r="B670" t="s">
        <v>1136</v>
      </c>
      <c r="C670" t="s">
        <v>10406</v>
      </c>
      <c r="D670" t="s">
        <v>215</v>
      </c>
      <c r="E670">
        <v>11460.73234404</v>
      </c>
      <c r="F670">
        <v>586.20000000000005</v>
      </c>
      <c r="G670">
        <v>-12.9982375575227</v>
      </c>
      <c r="H670">
        <f>(Table2[[#This Row],[1Y Return vs Nifty]]-AVERAGE(Table2[1Y Return vs Nifty]))/_xlfn.STDEV.P(Table2[1Y Return vs Nifty])</f>
        <v>-0.61046619568547289</v>
      </c>
      <c r="I670">
        <v>3.6635374923206099</v>
      </c>
      <c r="J670">
        <f>(Table2[[#This Row],[1M Return vs Nifty]]-AVERAGE(Table2[1M Return vs Nifty]))/_xlfn.STDEV.P(Table2[1M Return vs Nifty])</f>
        <v>0.65933054473456776</v>
      </c>
      <c r="K670">
        <v>-21.627687056787298</v>
      </c>
      <c r="L670">
        <f>(Table2[[#This Row],[6M Return vs Nifty]]-AVERAGE(Table2[6M Return vs Nifty]))/_xlfn.STDEV.P(Table2[6M Return vs Nifty])</f>
        <v>-1.0515279207752324</v>
      </c>
      <c r="M670">
        <v>8.7742640117625896</v>
      </c>
      <c r="N670">
        <f>(Table2[[#This Row],[1W Return vs Nifty]]-AVERAGE(Table2[1W Return vs Nifty]))/_xlfn.STDEV.P(Table2[1W Return vs Nifty])</f>
        <v>2.2421208541723967</v>
      </c>
      <c r="O670">
        <v>541.05999999999995</v>
      </c>
      <c r="P670">
        <v>539.074853349298</v>
      </c>
      <c r="Q670">
        <v>544.39985900513898</v>
      </c>
      <c r="R670">
        <v>74.464616752458397</v>
      </c>
      <c r="S670" s="2">
        <f>(Table2[[#This Row],[Close Price]]-Table2[[#This Row],[20D EMA]])/Table2[[#This Row],[20D EMA]]</f>
        <v>8.3428824899271989E-2</v>
      </c>
      <c r="T670" s="2">
        <f>(Table2[[#This Row],[Close Price]]-Table2[[#This Row],[50D EMA]])/Table2[[#This Row],[50D EMA]]</f>
        <v>8.7418558587756864E-2</v>
      </c>
      <c r="U670" s="2">
        <f>(Table2[[#This Row],[Close Price]]-Table2[[#This Row],[200D EMA]])/Table2[[#This Row],[200D EMA]]</f>
        <v>7.6782056981514551E-2</v>
      </c>
      <c r="V670">
        <v>2.3487400996855201</v>
      </c>
      <c r="W670">
        <v>578.54999999999995</v>
      </c>
      <c r="X670">
        <v>596</v>
      </c>
      <c r="Y670">
        <v>578.54999999999995</v>
      </c>
      <c r="Z670">
        <v>596</v>
      </c>
      <c r="AA670">
        <v>494.95</v>
      </c>
      <c r="AB670">
        <v>598.45000000000005</v>
      </c>
      <c r="AC670" s="2">
        <f>(Table2[[#This Row],[Close Price]]/Table2[[#This Row],[Day Low]])-1</f>
        <v>1.3222711952294741E-2</v>
      </c>
      <c r="AD670" s="2">
        <f>(Table2[[#This Row],[Day High]]/Table2[[#This Row],[Close Price]])-1</f>
        <v>1.6717843739338045E-2</v>
      </c>
      <c r="AE670" s="2">
        <f>(Table2[[#This Row],[Close Price]]/Table2[[#This Row],[Current Week Low]])-1</f>
        <v>1.3222711952294741E-2</v>
      </c>
      <c r="AF670" s="2">
        <f>(Table2[[#This Row],[Current Week High]]/Table2[[#This Row],[Close Price]])-1</f>
        <v>1.6717843739338045E-2</v>
      </c>
      <c r="AG670" s="2">
        <f>(Table2[[#This Row],[Close Price]]/Table2[[#This Row],[Current Month Low]])-1</f>
        <v>0.18436205677341166</v>
      </c>
      <c r="AH670" s="2">
        <f>(Table2[[#This Row],[Current Month High]]/Table2[[#This Row],[Close Price]])-1</f>
        <v>2.0897304674172723E-2</v>
      </c>
      <c r="AI670">
        <v>21.016717843739301</v>
      </c>
      <c r="AJ670">
        <v>35.006909258406203</v>
      </c>
      <c r="AK670" t="str">
        <f>IF(AND(Table2[[#This Row],[20D EMA]]&gt;Table2[[#This Row],[50D EMA]],Table2[[#This Row],[50D EMA]]&gt;Table2[[#This Row],[200D EMA]]),"Uptrend","Downtrend/NoTrend")</f>
        <v>Downtrend/NoTrend</v>
      </c>
      <c r="AL670">
        <v>-0.03</v>
      </c>
      <c r="AM670" t="s">
        <v>10438</v>
      </c>
      <c r="AN670">
        <v>14.86</v>
      </c>
      <c r="AO670" t="s">
        <v>10439</v>
      </c>
      <c r="AP670">
        <v>-2.3427354938015999E-2</v>
      </c>
      <c r="AQ670">
        <f>(Table2[[#This Row],[Sharpe Ratio]]-AVERAGE(Table2[Sharpe Ratio]))/_xlfn.STDEV.P(Table2[Sharpe Ratio])</f>
        <v>-1.017480919045165</v>
      </c>
      <c r="AR6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0">
        <f>_xlfn.RANK.AVG(Table2[[#This Row],[1Y Return vs Nifty Z-Score]],Table2[1Y Return vs Nifty Z-Score])</f>
        <v>531</v>
      </c>
      <c r="AT670">
        <f>_xlfn.RANK.AVG(Table2[[#This Row],[6M Return vs Nifty Z-Score]],Table2[6M Return vs Nifty Z-Score])</f>
        <v>675</v>
      </c>
      <c r="AU670">
        <f>_xlfn.RANK.AVG(Table2[[#This Row],[Sharpe Ratio Z-Score]],Table2[Sharpe Ratio Z-Score])</f>
        <v>633</v>
      </c>
      <c r="AV670">
        <f>(Table2[[#This Row],[Rank 1Y]]+Table2[[#This Row],[Rank 6M]]+Table2[[#This Row],[Rank Sharpe]])/3</f>
        <v>613</v>
      </c>
    </row>
    <row r="671" spans="1:48" x14ac:dyDescent="0.3">
      <c r="A671" t="s">
        <v>1803</v>
      </c>
      <c r="B671" t="s">
        <v>1804</v>
      </c>
      <c r="C671" t="s">
        <v>10395</v>
      </c>
      <c r="D671" t="s">
        <v>407</v>
      </c>
      <c r="E671">
        <v>4427.2360593240001</v>
      </c>
      <c r="F671">
        <v>120.69</v>
      </c>
      <c r="G671">
        <v>-45.789161013483003</v>
      </c>
      <c r="H671">
        <f>(Table2[[#This Row],[1Y Return vs Nifty]]-AVERAGE(Table2[1Y Return vs Nifty]))/_xlfn.STDEV.P(Table2[1Y Return vs Nifty])</f>
        <v>-1.146480182625919</v>
      </c>
      <c r="I671">
        <v>-7.1998697822631996</v>
      </c>
      <c r="J671">
        <f>(Table2[[#This Row],[1M Return vs Nifty]]-AVERAGE(Table2[1M Return vs Nifty]))/_xlfn.STDEV.P(Table2[1M Return vs Nifty])</f>
        <v>-0.38982458144947901</v>
      </c>
      <c r="K671">
        <v>-12.3493654965799</v>
      </c>
      <c r="L671">
        <f>(Table2[[#This Row],[6M Return vs Nifty]]-AVERAGE(Table2[6M Return vs Nifty]))/_xlfn.STDEV.P(Table2[6M Return vs Nifty])</f>
        <v>-0.77174217710804771</v>
      </c>
      <c r="M671">
        <v>-4.7408115218628097</v>
      </c>
      <c r="N671">
        <f>(Table2[[#This Row],[1W Return vs Nifty]]-AVERAGE(Table2[1W Return vs Nifty]))/_xlfn.STDEV.P(Table2[1W Return vs Nifty])</f>
        <v>-0.34374849747505909</v>
      </c>
      <c r="O671">
        <v>119.99</v>
      </c>
      <c r="P671">
        <v>121.107584021295</v>
      </c>
      <c r="Q671">
        <v>126.176734007101</v>
      </c>
      <c r="R671">
        <v>44.415797937157599</v>
      </c>
      <c r="S671" s="2">
        <f>(Table2[[#This Row],[Close Price]]-Table2[[#This Row],[20D EMA]])/Table2[[#This Row],[20D EMA]]</f>
        <v>5.8338194849571036E-3</v>
      </c>
      <c r="T671" s="2">
        <f>(Table2[[#This Row],[Close Price]]-Table2[[#This Row],[50D EMA]])/Table2[[#This Row],[50D EMA]]</f>
        <v>-3.4480418767298109E-3</v>
      </c>
      <c r="U671" s="2">
        <f>(Table2[[#This Row],[Close Price]]-Table2[[#This Row],[200D EMA]])/Table2[[#This Row],[200D EMA]]</f>
        <v>-4.3484514401777294E-2</v>
      </c>
      <c r="V671">
        <v>0.66552612680457601</v>
      </c>
      <c r="W671">
        <v>122.6</v>
      </c>
      <c r="X671">
        <v>119.24</v>
      </c>
      <c r="Y671">
        <v>121.25</v>
      </c>
      <c r="Z671">
        <v>119.24</v>
      </c>
      <c r="AA671">
        <v>121.25</v>
      </c>
      <c r="AB671">
        <v>116.91</v>
      </c>
      <c r="AC671" s="2">
        <f>(Table2[[#This Row],[Close Price]]/Table2[[#This Row],[Day Low]])-1</f>
        <v>-1.5579119086460036E-2</v>
      </c>
      <c r="AD671" s="2">
        <f>(Table2[[#This Row],[Day High]]/Table2[[#This Row],[Close Price]])-1</f>
        <v>-1.201425138785317E-2</v>
      </c>
      <c r="AE671" s="2">
        <f>(Table2[[#This Row],[Close Price]]/Table2[[#This Row],[Current Week Low]])-1</f>
        <v>-4.6185567010309514E-3</v>
      </c>
      <c r="AF671" s="2">
        <f>(Table2[[#This Row],[Current Week High]]/Table2[[#This Row],[Close Price]])-1</f>
        <v>-1.201425138785317E-2</v>
      </c>
      <c r="AG671" s="2">
        <f>(Table2[[#This Row],[Close Price]]/Table2[[#This Row],[Current Month Low]])-1</f>
        <v>-4.6185567010309514E-3</v>
      </c>
      <c r="AH671" s="2">
        <f>(Table2[[#This Row],[Current Month High]]/Table2[[#This Row],[Close Price]])-1</f>
        <v>-3.1319910514541416E-2</v>
      </c>
      <c r="AI671">
        <v>27.2682078051205</v>
      </c>
      <c r="AJ671">
        <v>10.9793103448275</v>
      </c>
      <c r="AK671" t="str">
        <f>IF(AND(Table2[[#This Row],[20D EMA]]&gt;Table2[[#This Row],[50D EMA]],Table2[[#This Row],[50D EMA]]&gt;Table2[[#This Row],[200D EMA]]),"Uptrend","Downtrend/NoTrend")</f>
        <v>Downtrend/NoTrend</v>
      </c>
      <c r="AL671">
        <v>-0.08</v>
      </c>
      <c r="AM671" t="s">
        <v>10438</v>
      </c>
      <c r="AN671">
        <v>-0.42</v>
      </c>
      <c r="AO671" t="s">
        <v>10438</v>
      </c>
      <c r="AQ671">
        <f>(Table2[[#This Row],[Sharpe Ratio]]-AVERAGE(Table2[Sharpe Ratio]))/_xlfn.STDEV.P(Table2[Sharpe Ratio])</f>
        <v>-0.74629057572393687</v>
      </c>
      <c r="AR6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1">
        <f>_xlfn.RANK.AVG(Table2[[#This Row],[1Y Return vs Nifty Z-Score]],Table2[1Y Return vs Nifty Z-Score])</f>
        <v>696</v>
      </c>
      <c r="AT671">
        <f>_xlfn.RANK.AVG(Table2[[#This Row],[6M Return vs Nifty Z-Score]],Table2[6M Return vs Nifty Z-Score])</f>
        <v>587</v>
      </c>
      <c r="AU671">
        <f>_xlfn.RANK.AVG(Table2[[#This Row],[Sharpe Ratio Z-Score]],Table2[Sharpe Ratio Z-Score])</f>
        <v>558</v>
      </c>
      <c r="AV671">
        <f>(Table2[[#This Row],[Rank 1Y]]+Table2[[#This Row],[Rank 6M]]+Table2[[#This Row],[Rank Sharpe]])/3</f>
        <v>613.66666666666663</v>
      </c>
    </row>
    <row r="672" spans="1:48" x14ac:dyDescent="0.3">
      <c r="A672" t="s">
        <v>1415</v>
      </c>
      <c r="B672" t="s">
        <v>1416</v>
      </c>
      <c r="C672" t="s">
        <v>10406</v>
      </c>
      <c r="D672" t="s">
        <v>144</v>
      </c>
      <c r="E672">
        <v>7867.9070137050003</v>
      </c>
      <c r="F672">
        <v>444.1</v>
      </c>
      <c r="G672">
        <v>-50.063795222030798</v>
      </c>
      <c r="H672">
        <f>(Table2[[#This Row],[1Y Return vs Nifty]]-AVERAGE(Table2[1Y Return vs Nifty]))/_xlfn.STDEV.P(Table2[1Y Return vs Nifty])</f>
        <v>-1.2163551200583156</v>
      </c>
      <c r="I672">
        <v>-4.1670490135989997</v>
      </c>
      <c r="J672">
        <f>(Table2[[#This Row],[1M Return vs Nifty]]-AVERAGE(Table2[1M Return vs Nifty]))/_xlfn.STDEV.P(Table2[1M Return vs Nifty])</f>
        <v>-9.6923894232687824E-2</v>
      </c>
      <c r="K672">
        <v>-23.528231984693999</v>
      </c>
      <c r="L672">
        <f>(Table2[[#This Row],[6M Return vs Nifty]]-AVERAGE(Table2[6M Return vs Nifty]))/_xlfn.STDEV.P(Table2[6M Return vs Nifty])</f>
        <v>-1.1088384345978837</v>
      </c>
      <c r="M672">
        <v>-7.3160996898886799</v>
      </c>
      <c r="N672">
        <f>(Table2[[#This Row],[1W Return vs Nifty]]-AVERAGE(Table2[1W Return vs Nifty]))/_xlfn.STDEV.P(Table2[1W Return vs Nifty])</f>
        <v>-0.83648408957663412</v>
      </c>
      <c r="O672">
        <v>441.64</v>
      </c>
      <c r="P672">
        <v>447.33498077652803</v>
      </c>
      <c r="Q672">
        <v>474.74122109019902</v>
      </c>
      <c r="R672">
        <v>51.021530535024397</v>
      </c>
      <c r="S672" s="2">
        <f>(Table2[[#This Row],[Close Price]]-Table2[[#This Row],[20D EMA]])/Table2[[#This Row],[20D EMA]]</f>
        <v>5.5701476315551954E-3</v>
      </c>
      <c r="T672" s="2">
        <f>(Table2[[#This Row],[Close Price]]-Table2[[#This Row],[50D EMA]])/Table2[[#This Row],[50D EMA]]</f>
        <v>-7.231674059811748E-3</v>
      </c>
      <c r="U672" s="2">
        <f>(Table2[[#This Row],[Close Price]]-Table2[[#This Row],[200D EMA]])/Table2[[#This Row],[200D EMA]]</f>
        <v>-6.4542996750596646E-2</v>
      </c>
      <c r="V672">
        <v>1.09993264032751</v>
      </c>
      <c r="W672">
        <v>441.25</v>
      </c>
      <c r="X672">
        <v>452.4</v>
      </c>
      <c r="Y672">
        <v>441.25</v>
      </c>
      <c r="Z672">
        <v>452.4</v>
      </c>
      <c r="AA672">
        <v>417.2</v>
      </c>
      <c r="AB672">
        <v>480.5</v>
      </c>
      <c r="AC672" s="2">
        <f>(Table2[[#This Row],[Close Price]]/Table2[[#This Row],[Day Low]])-1</f>
        <v>6.458923512747905E-3</v>
      </c>
      <c r="AD672" s="2">
        <f>(Table2[[#This Row],[Day High]]/Table2[[#This Row],[Close Price]])-1</f>
        <v>1.8689484350371544E-2</v>
      </c>
      <c r="AE672" s="2">
        <f>(Table2[[#This Row],[Close Price]]/Table2[[#This Row],[Current Week Low]])-1</f>
        <v>6.458923512747905E-3</v>
      </c>
      <c r="AF672" s="2">
        <f>(Table2[[#This Row],[Current Week High]]/Table2[[#This Row],[Close Price]])-1</f>
        <v>1.8689484350371544E-2</v>
      </c>
      <c r="AG672" s="2">
        <f>(Table2[[#This Row],[Close Price]]/Table2[[#This Row],[Current Month Low]])-1</f>
        <v>6.4477468839885033E-2</v>
      </c>
      <c r="AH672" s="2">
        <f>(Table2[[#This Row],[Current Month High]]/Table2[[#This Row],[Close Price]])-1</f>
        <v>8.1963521729340183E-2</v>
      </c>
      <c r="AI672">
        <v>58.793064625084398</v>
      </c>
      <c r="AJ672">
        <v>15.022015022014999</v>
      </c>
      <c r="AK672" t="str">
        <f>IF(AND(Table2[[#This Row],[20D EMA]]&gt;Table2[[#This Row],[50D EMA]],Table2[[#This Row],[50D EMA]]&gt;Table2[[#This Row],[200D EMA]]),"Uptrend","Downtrend/NoTrend")</f>
        <v>Downtrend/NoTrend</v>
      </c>
      <c r="AL672">
        <v>-0.25</v>
      </c>
      <c r="AM672" t="s">
        <v>10438</v>
      </c>
      <c r="AN672">
        <v>2.0299999999999998</v>
      </c>
      <c r="AO672" t="s">
        <v>10439</v>
      </c>
      <c r="AP672">
        <v>2.9595108579325999E-2</v>
      </c>
      <c r="AQ672">
        <f>(Table2[[#This Row],[Sharpe Ratio]]-AVERAGE(Table2[Sharpe Ratio]))/_xlfn.STDEV.P(Table2[Sharpe Ratio])</f>
        <v>-0.40370355821848819</v>
      </c>
      <c r="AR6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2">
        <f>_xlfn.RANK.AVG(Table2[[#This Row],[1Y Return vs Nifty Z-Score]],Table2[1Y Return vs Nifty Z-Score])</f>
        <v>711</v>
      </c>
      <c r="AT672">
        <f>_xlfn.RANK.AVG(Table2[[#This Row],[6M Return vs Nifty Z-Score]],Table2[6M Return vs Nifty Z-Score])</f>
        <v>687</v>
      </c>
      <c r="AU672">
        <f>_xlfn.RANK.AVG(Table2[[#This Row],[Sharpe Ratio Z-Score]],Table2[Sharpe Ratio Z-Score])</f>
        <v>445</v>
      </c>
      <c r="AV672">
        <f>(Table2[[#This Row],[Rank 1Y]]+Table2[[#This Row],[Rank 6M]]+Table2[[#This Row],[Rank Sharpe]])/3</f>
        <v>614.33333333333337</v>
      </c>
    </row>
    <row r="673" spans="1:48" x14ac:dyDescent="0.3">
      <c r="A673" t="s">
        <v>341</v>
      </c>
      <c r="B673" t="s">
        <v>342</v>
      </c>
      <c r="C673" t="s">
        <v>10395</v>
      </c>
      <c r="D673" t="s">
        <v>343</v>
      </c>
      <c r="E673">
        <v>74852.816882429994</v>
      </c>
      <c r="F673">
        <v>795.05</v>
      </c>
      <c r="G673">
        <v>-30.871085006207998</v>
      </c>
      <c r="H673">
        <f>(Table2[[#This Row],[1Y Return vs Nifty]]-AVERAGE(Table2[1Y Return vs Nifty]))/_xlfn.STDEV.P(Table2[1Y Return vs Nifty])</f>
        <v>-0.9026231467336705</v>
      </c>
      <c r="I673">
        <v>5.4445268911351397</v>
      </c>
      <c r="J673">
        <f>(Table2[[#This Row],[1M Return vs Nifty]]-AVERAGE(Table2[1M Return vs Nifty]))/_xlfn.STDEV.P(Table2[1M Return vs Nifty])</f>
        <v>0.8313331319723084</v>
      </c>
      <c r="K673">
        <v>-3.2965446247379999</v>
      </c>
      <c r="L673">
        <f>(Table2[[#This Row],[6M Return vs Nifty]]-AVERAGE(Table2[6M Return vs Nifty]))/_xlfn.STDEV.P(Table2[6M Return vs Nifty])</f>
        <v>-0.49875635704583815</v>
      </c>
      <c r="M673">
        <v>-4.3569387793931904</v>
      </c>
      <c r="N673">
        <f>(Table2[[#This Row],[1W Return vs Nifty]]-AVERAGE(Table2[1W Return vs Nifty]))/_xlfn.STDEV.P(Table2[1W Return vs Nifty])</f>
        <v>-0.27030127498522888</v>
      </c>
      <c r="O673">
        <v>775.79</v>
      </c>
      <c r="P673">
        <v>751.41619654946203</v>
      </c>
      <c r="Q673">
        <v>743.058675834881</v>
      </c>
      <c r="R673">
        <v>54.0140764020909</v>
      </c>
      <c r="S673" s="2">
        <f>(Table2[[#This Row],[Close Price]]-Table2[[#This Row],[20D EMA]])/Table2[[#This Row],[20D EMA]]</f>
        <v>2.4826306087987717E-2</v>
      </c>
      <c r="T673" s="2">
        <f>(Table2[[#This Row],[Close Price]]-Table2[[#This Row],[50D EMA]])/Table2[[#This Row],[50D EMA]]</f>
        <v>5.8068755572353074E-2</v>
      </c>
      <c r="U673" s="2">
        <f>(Table2[[#This Row],[Close Price]]-Table2[[#This Row],[200D EMA]])/Table2[[#This Row],[200D EMA]]</f>
        <v>6.9969338702226824E-2</v>
      </c>
      <c r="V673">
        <v>1.0860928077262899</v>
      </c>
      <c r="W673">
        <v>777</v>
      </c>
      <c r="X673">
        <v>799.1</v>
      </c>
      <c r="Y673">
        <v>777</v>
      </c>
      <c r="Z673">
        <v>799.1</v>
      </c>
      <c r="AA673">
        <v>722.6</v>
      </c>
      <c r="AB673">
        <v>817.4</v>
      </c>
      <c r="AC673" s="2">
        <f>(Table2[[#This Row],[Close Price]]/Table2[[#This Row],[Day Low]])-1</f>
        <v>2.3230373230373136E-2</v>
      </c>
      <c r="AD673" s="2">
        <f>(Table2[[#This Row],[Day High]]/Table2[[#This Row],[Close Price]])-1</f>
        <v>5.0940192440727117E-3</v>
      </c>
      <c r="AE673" s="2">
        <f>(Table2[[#This Row],[Close Price]]/Table2[[#This Row],[Current Week Low]])-1</f>
        <v>2.3230373230373136E-2</v>
      </c>
      <c r="AF673" s="2">
        <f>(Table2[[#This Row],[Current Week High]]/Table2[[#This Row],[Close Price]])-1</f>
        <v>5.0940192440727117E-3</v>
      </c>
      <c r="AG673" s="2">
        <f>(Table2[[#This Row],[Close Price]]/Table2[[#This Row],[Current Month Low]])-1</f>
        <v>0.10026293938555209</v>
      </c>
      <c r="AH673" s="2">
        <f>(Table2[[#This Row],[Current Month High]]/Table2[[#This Row],[Close Price]])-1</f>
        <v>2.8111439532104932E-2</v>
      </c>
      <c r="AI673">
        <v>2.81114395321049</v>
      </c>
      <c r="AJ673">
        <v>22.702369009954399</v>
      </c>
      <c r="AK673" t="str">
        <f>IF(AND(Table2[[#This Row],[20D EMA]]&gt;Table2[[#This Row],[50D EMA]],Table2[[#This Row],[50D EMA]]&gt;Table2[[#This Row],[200D EMA]]),"Uptrend","Downtrend/NoTrend")</f>
        <v>Uptrend</v>
      </c>
      <c r="AL673">
        <v>0.06</v>
      </c>
      <c r="AM673" t="s">
        <v>10439</v>
      </c>
      <c r="AN673">
        <v>3.56</v>
      </c>
      <c r="AO673" t="s">
        <v>10439</v>
      </c>
      <c r="AP673">
        <v>-0.103670935468714</v>
      </c>
      <c r="AQ673">
        <f>(Table2[[#This Row],[Sharpe Ratio]]-AVERAGE(Table2[Sharpe Ratio]))/_xlfn.STDEV.P(Table2[Sharpe Ratio])</f>
        <v>-1.9463644490476146</v>
      </c>
      <c r="AR6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-2.7867120958400431</v>
      </c>
      <c r="AS673">
        <f>_xlfn.RANK.AVG(Table2[[#This Row],[1Y Return vs Nifty Z-Score]],Table2[1Y Return vs Nifty Z-Score])</f>
        <v>637</v>
      </c>
      <c r="AT673">
        <f>_xlfn.RANK.AVG(Table2[[#This Row],[6M Return vs Nifty Z-Score]],Table2[6M Return vs Nifty Z-Score])</f>
        <v>484</v>
      </c>
      <c r="AU673">
        <f>_xlfn.RANK.AVG(Table2[[#This Row],[Sharpe Ratio Z-Score]],Table2[Sharpe Ratio Z-Score])</f>
        <v>726</v>
      </c>
      <c r="AV673">
        <f>(Table2[[#This Row],[Rank 1Y]]+Table2[[#This Row],[Rank 6M]]+Table2[[#This Row],[Rank Sharpe]])/3</f>
        <v>615.66666666666663</v>
      </c>
    </row>
    <row r="674" spans="1:48" x14ac:dyDescent="0.3">
      <c r="A674" t="s">
        <v>441</v>
      </c>
      <c r="B674" t="s">
        <v>442</v>
      </c>
      <c r="C674" t="s">
        <v>10406</v>
      </c>
      <c r="D674" t="s">
        <v>443</v>
      </c>
      <c r="E674">
        <v>51788.60106511</v>
      </c>
      <c r="F674">
        <v>1972.4</v>
      </c>
      <c r="G674">
        <v>-26.253771852952099</v>
      </c>
      <c r="H674">
        <f>(Table2[[#This Row],[1Y Return vs Nifty]]-AVERAGE(Table2[1Y Return vs Nifty]))/_xlfn.STDEV.P(Table2[1Y Return vs Nifty])</f>
        <v>-0.82714663764562302</v>
      </c>
      <c r="I674">
        <v>-6.1356647418468304</v>
      </c>
      <c r="J674">
        <f>(Table2[[#This Row],[1M Return vs Nifty]]-AVERAGE(Table2[1M Return vs Nifty]))/_xlfn.STDEV.P(Table2[1M Return vs Nifty])</f>
        <v>-0.28704686675623059</v>
      </c>
      <c r="K674">
        <v>-18.417181701024798</v>
      </c>
      <c r="L674">
        <f>(Table2[[#This Row],[6M Return vs Nifty]]-AVERAGE(Table2[6M Return vs Nifty]))/_xlfn.STDEV.P(Table2[6M Return vs Nifty])</f>
        <v>-0.95471583868897492</v>
      </c>
      <c r="M674">
        <v>-2.5262175666839402</v>
      </c>
      <c r="N674">
        <f>(Table2[[#This Row],[1W Return vs Nifty]]-AVERAGE(Table2[1W Return vs Nifty]))/_xlfn.STDEV.P(Table2[1W Return vs Nifty])</f>
        <v>7.9974671573674494E-2</v>
      </c>
      <c r="O674">
        <v>1938.12</v>
      </c>
      <c r="P674">
        <v>2007.6343574268899</v>
      </c>
      <c r="Q674">
        <v>2024.4900522272601</v>
      </c>
      <c r="R674">
        <v>52.295394501297103</v>
      </c>
      <c r="S674" s="2">
        <f>(Table2[[#This Row],[Close Price]]-Table2[[#This Row],[20D EMA]])/Table2[[#This Row],[20D EMA]]</f>
        <v>1.7687243307948013E-2</v>
      </c>
      <c r="T674" s="2">
        <f>(Table2[[#This Row],[Close Price]]-Table2[[#This Row],[50D EMA]])/Table2[[#This Row],[50D EMA]]</f>
        <v>-1.7550186515062616E-2</v>
      </c>
      <c r="U674" s="2">
        <f>(Table2[[#This Row],[Close Price]]-Table2[[#This Row],[200D EMA]])/Table2[[#This Row],[200D EMA]]</f>
        <v>-2.5729962056347318E-2</v>
      </c>
      <c r="V674">
        <v>0.81347112177998404</v>
      </c>
      <c r="W674">
        <v>1939.35</v>
      </c>
      <c r="X674">
        <v>1981.75</v>
      </c>
      <c r="Y674">
        <v>1939.35</v>
      </c>
      <c r="Z674">
        <v>1981.75</v>
      </c>
      <c r="AA674">
        <v>1875</v>
      </c>
      <c r="AB674">
        <v>1981.75</v>
      </c>
      <c r="AC674" s="2">
        <f>(Table2[[#This Row],[Close Price]]/Table2[[#This Row],[Day Low]])-1</f>
        <v>1.7041792353108098E-2</v>
      </c>
      <c r="AD674" s="2">
        <f>(Table2[[#This Row],[Day High]]/Table2[[#This Row],[Close Price]])-1</f>
        <v>4.7404177651590995E-3</v>
      </c>
      <c r="AE674" s="2">
        <f>(Table2[[#This Row],[Close Price]]/Table2[[#This Row],[Current Week Low]])-1</f>
        <v>1.7041792353108098E-2</v>
      </c>
      <c r="AF674" s="2">
        <f>(Table2[[#This Row],[Current Week High]]/Table2[[#This Row],[Close Price]])-1</f>
        <v>4.7404177651590995E-3</v>
      </c>
      <c r="AG674" s="2">
        <f>(Table2[[#This Row],[Close Price]]/Table2[[#This Row],[Current Month Low]])-1</f>
        <v>5.1946666666666808E-2</v>
      </c>
      <c r="AH674" s="2">
        <f>(Table2[[#This Row],[Current Month High]]/Table2[[#This Row],[Close Price]])-1</f>
        <v>4.7404177651590995E-3</v>
      </c>
      <c r="AI674">
        <v>24.416953964712999</v>
      </c>
      <c r="AJ674">
        <v>13.356321839080399</v>
      </c>
      <c r="AK674" t="str">
        <f>IF(AND(Table2[[#This Row],[20D EMA]]&gt;Table2[[#This Row],[50D EMA]],Table2[[#This Row],[50D EMA]]&gt;Table2[[#This Row],[200D EMA]]),"Uptrend","Downtrend/NoTrend")</f>
        <v>Downtrend/NoTrend</v>
      </c>
      <c r="AL674">
        <v>-0.28000000000000003</v>
      </c>
      <c r="AM674" t="s">
        <v>10438</v>
      </c>
      <c r="AN674">
        <v>2.0299999999999998</v>
      </c>
      <c r="AO674" t="s">
        <v>10439</v>
      </c>
      <c r="AP674">
        <v>-1.594611480109E-3</v>
      </c>
      <c r="AQ674">
        <f>(Table2[[#This Row],[Sharpe Ratio]]-AVERAGE(Table2[Sharpe Ratio]))/_xlfn.STDEV.P(Table2[Sharpe Ratio])</f>
        <v>-0.76474947711928809</v>
      </c>
      <c r="AR6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4">
        <f>_xlfn.RANK.AVG(Table2[[#This Row],[1Y Return vs Nifty Z-Score]],Table2[1Y Return vs Nifty Z-Score])</f>
        <v>611</v>
      </c>
      <c r="AT674">
        <f>_xlfn.RANK.AVG(Table2[[#This Row],[6M Return vs Nifty Z-Score]],Table2[6M Return vs Nifty Z-Score])</f>
        <v>649</v>
      </c>
      <c r="AU674">
        <f>_xlfn.RANK.AVG(Table2[[#This Row],[Sharpe Ratio Z-Score]],Table2[Sharpe Ratio Z-Score])</f>
        <v>587</v>
      </c>
      <c r="AV674">
        <f>(Table2[[#This Row],[Rank 1Y]]+Table2[[#This Row],[Rank 6M]]+Table2[[#This Row],[Rank Sharpe]])/3</f>
        <v>615.66666666666663</v>
      </c>
    </row>
    <row r="675" spans="1:48" x14ac:dyDescent="0.3">
      <c r="A675" t="s">
        <v>595</v>
      </c>
      <c r="B675" t="s">
        <v>596</v>
      </c>
      <c r="C675" t="s">
        <v>10395</v>
      </c>
      <c r="D675" t="s">
        <v>24</v>
      </c>
      <c r="E675">
        <v>33836.837509500001</v>
      </c>
      <c r="F675">
        <v>212.82</v>
      </c>
      <c r="G675">
        <v>-47.707432363425298</v>
      </c>
      <c r="H675">
        <f>(Table2[[#This Row],[1Y Return vs Nifty]]-AVERAGE(Table2[1Y Return vs Nifty]))/_xlfn.STDEV.P(Table2[1Y Return vs Nifty])</f>
        <v>-1.1778370389126032</v>
      </c>
      <c r="I675">
        <v>-2.28615472078191</v>
      </c>
      <c r="J675">
        <f>(Table2[[#This Row],[1M Return vs Nifty]]-AVERAGE(Table2[1M Return vs Nifty]))/_xlfn.STDEV.P(Table2[1M Return vs Nifty])</f>
        <v>8.4727206498502308E-2</v>
      </c>
      <c r="K675">
        <v>-0.29361939596979097</v>
      </c>
      <c r="L675">
        <f>(Table2[[#This Row],[6M Return vs Nifty]]-AVERAGE(Table2[6M Return vs Nifty]))/_xlfn.STDEV.P(Table2[6M Return vs Nifty])</f>
        <v>-0.40820380798231082</v>
      </c>
      <c r="M675">
        <v>-1.3280762149740899</v>
      </c>
      <c r="N675">
        <f>(Table2[[#This Row],[1W Return vs Nifty]]-AVERAGE(Table2[1W Return vs Nifty]))/_xlfn.STDEV.P(Table2[1W Return vs Nifty])</f>
        <v>0.30921771151226513</v>
      </c>
      <c r="O675">
        <v>204.46</v>
      </c>
      <c r="P675">
        <v>201.49482938981299</v>
      </c>
      <c r="Q675">
        <v>204.908559278556</v>
      </c>
      <c r="R675">
        <v>62.178357016834902</v>
      </c>
      <c r="S675" s="2">
        <f>(Table2[[#This Row],[Close Price]]-Table2[[#This Row],[20D EMA]])/Table2[[#This Row],[20D EMA]]</f>
        <v>4.0888193289640933E-2</v>
      </c>
      <c r="T675" s="2">
        <f>(Table2[[#This Row],[Close Price]]-Table2[[#This Row],[50D EMA]])/Table2[[#This Row],[50D EMA]]</f>
        <v>5.6205762919490428E-2</v>
      </c>
      <c r="U675" s="2">
        <f>(Table2[[#This Row],[Close Price]]-Table2[[#This Row],[200D EMA]])/Table2[[#This Row],[200D EMA]]</f>
        <v>3.8609615671003059E-2</v>
      </c>
      <c r="V675">
        <v>0.88594076420310497</v>
      </c>
      <c r="W675">
        <v>208</v>
      </c>
      <c r="X675">
        <v>215.44</v>
      </c>
      <c r="Y675">
        <v>208</v>
      </c>
      <c r="Z675">
        <v>215.44</v>
      </c>
      <c r="AA675">
        <v>193.66</v>
      </c>
      <c r="AB675">
        <v>215.44</v>
      </c>
      <c r="AC675" s="2">
        <f>(Table2[[#This Row],[Close Price]]/Table2[[#This Row],[Day Low]])-1</f>
        <v>2.3173076923076907E-2</v>
      </c>
      <c r="AD675" s="2">
        <f>(Table2[[#This Row],[Day High]]/Table2[[#This Row],[Close Price]])-1</f>
        <v>1.2310873038248404E-2</v>
      </c>
      <c r="AE675" s="2">
        <f>(Table2[[#This Row],[Close Price]]/Table2[[#This Row],[Current Week Low]])-1</f>
        <v>2.3173076923076907E-2</v>
      </c>
      <c r="AF675" s="2">
        <f>(Table2[[#This Row],[Current Week High]]/Table2[[#This Row],[Close Price]])-1</f>
        <v>1.2310873038248404E-2</v>
      </c>
      <c r="AG675" s="2">
        <f>(Table2[[#This Row],[Close Price]]/Table2[[#This Row],[Current Month Low]])-1</f>
        <v>9.8936280078488092E-2</v>
      </c>
      <c r="AH675" s="2">
        <f>(Table2[[#This Row],[Current Month High]]/Table2[[#This Row],[Close Price]])-1</f>
        <v>1.2310873038248404E-2</v>
      </c>
      <c r="AI675">
        <v>23.625599097829099</v>
      </c>
      <c r="AJ675">
        <v>25.817321903635801</v>
      </c>
      <c r="AK675" t="str">
        <f>IF(AND(Table2[[#This Row],[20D EMA]]&gt;Table2[[#This Row],[50D EMA]],Table2[[#This Row],[50D EMA]]&gt;Table2[[#This Row],[200D EMA]]),"Uptrend","Downtrend/NoTrend")</f>
        <v>Downtrend/NoTrend</v>
      </c>
      <c r="AL675">
        <v>0</v>
      </c>
      <c r="AM675" t="s">
        <v>10440</v>
      </c>
      <c r="AN675">
        <v>4.5</v>
      </c>
      <c r="AO675" t="s">
        <v>10439</v>
      </c>
      <c r="AP675">
        <v>-6.4177770349247001E-2</v>
      </c>
      <c r="AQ675">
        <f>(Table2[[#This Row],[Sharpe Ratio]]-AVERAGE(Table2[Sharpe Ratio]))/_xlfn.STDEV.P(Table2[Sharpe Ratio])</f>
        <v>-1.4891995221522345</v>
      </c>
      <c r="AR6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5">
        <f>_xlfn.RANK.AVG(Table2[[#This Row],[1Y Return vs Nifty Z-Score]],Table2[1Y Return vs Nifty Z-Score])</f>
        <v>708</v>
      </c>
      <c r="AT675">
        <f>_xlfn.RANK.AVG(Table2[[#This Row],[6M Return vs Nifty Z-Score]],Table2[6M Return vs Nifty Z-Score])</f>
        <v>453</v>
      </c>
      <c r="AU675">
        <f>_xlfn.RANK.AVG(Table2[[#This Row],[Sharpe Ratio Z-Score]],Table2[Sharpe Ratio Z-Score])</f>
        <v>687</v>
      </c>
      <c r="AV675">
        <f>(Table2[[#This Row],[Rank 1Y]]+Table2[[#This Row],[Rank 6M]]+Table2[[#This Row],[Rank Sharpe]])/3</f>
        <v>616</v>
      </c>
    </row>
    <row r="676" spans="1:48" x14ac:dyDescent="0.3">
      <c r="A676" t="s">
        <v>63</v>
      </c>
      <c r="B676" t="s">
        <v>64</v>
      </c>
      <c r="C676" t="s">
        <v>10395</v>
      </c>
      <c r="D676" t="s">
        <v>24</v>
      </c>
      <c r="E676">
        <v>378637.45628540003</v>
      </c>
      <c r="F676">
        <v>1934.7</v>
      </c>
      <c r="G676">
        <v>-23.4196376218068</v>
      </c>
      <c r="H676">
        <f>(Table2[[#This Row],[1Y Return vs Nifty]]-AVERAGE(Table2[1Y Return vs Nifty]))/_xlfn.STDEV.P(Table2[1Y Return vs Nifty])</f>
        <v>-0.78081870818670263</v>
      </c>
      <c r="I676">
        <v>2.6854078588787099E-2</v>
      </c>
      <c r="J676">
        <f>(Table2[[#This Row],[1M Return vs Nifty]]-AVERAGE(Table2[1M Return vs Nifty]))/_xlfn.STDEV.P(Table2[1M Return vs Nifty])</f>
        <v>0.30811062363744451</v>
      </c>
      <c r="K676">
        <v>-7.0674944625513501</v>
      </c>
      <c r="L676">
        <f>(Table2[[#This Row],[6M Return vs Nifty]]-AVERAGE(Table2[6M Return vs Nifty]))/_xlfn.STDEV.P(Table2[6M Return vs Nifty])</f>
        <v>-0.6124685190848389</v>
      </c>
      <c r="M676">
        <v>1.84930775073936</v>
      </c>
      <c r="N676">
        <f>(Table2[[#This Row],[1W Return vs Nifty]]-AVERAGE(Table2[1W Return vs Nifty]))/_xlfn.STDEV.P(Table2[1W Return vs Nifty])</f>
        <v>0.91715362684713497</v>
      </c>
      <c r="O676">
        <v>1831.49</v>
      </c>
      <c r="P676">
        <v>1804.70661981585</v>
      </c>
      <c r="Q676">
        <v>1779.37958539085</v>
      </c>
      <c r="R676">
        <v>84.407776258075103</v>
      </c>
      <c r="S676" s="2">
        <f>(Table2[[#This Row],[Close Price]]-Table2[[#This Row],[20D EMA]])/Table2[[#This Row],[20D EMA]]</f>
        <v>5.635302404053532E-2</v>
      </c>
      <c r="T676" s="2">
        <f>(Table2[[#This Row],[Close Price]]-Table2[[#This Row],[50D EMA]])/Table2[[#This Row],[50D EMA]]</f>
        <v>7.2030200785440909E-2</v>
      </c>
      <c r="U676" s="2">
        <f>(Table2[[#This Row],[Close Price]]-Table2[[#This Row],[200D EMA]])/Table2[[#This Row],[200D EMA]]</f>
        <v>8.7289084287787352E-2</v>
      </c>
      <c r="V676">
        <v>1.00996098662598</v>
      </c>
      <c r="W676">
        <v>1908.2</v>
      </c>
      <c r="X676">
        <v>1942</v>
      </c>
      <c r="Y676">
        <v>1908.2</v>
      </c>
      <c r="Z676">
        <v>1942</v>
      </c>
      <c r="AA676">
        <v>1756.5</v>
      </c>
      <c r="AB676">
        <v>1942</v>
      </c>
      <c r="AC676" s="2">
        <f>(Table2[[#This Row],[Close Price]]/Table2[[#This Row],[Day Low]])-1</f>
        <v>1.3887433183104481E-2</v>
      </c>
      <c r="AD676" s="2">
        <f>(Table2[[#This Row],[Day High]]/Table2[[#This Row],[Close Price]])-1</f>
        <v>3.7731948105648172E-3</v>
      </c>
      <c r="AE676" s="2">
        <f>(Table2[[#This Row],[Close Price]]/Table2[[#This Row],[Current Week Low]])-1</f>
        <v>1.3887433183104481E-2</v>
      </c>
      <c r="AF676" s="2">
        <f>(Table2[[#This Row],[Current Week High]]/Table2[[#This Row],[Close Price]])-1</f>
        <v>3.7731948105648172E-3</v>
      </c>
      <c r="AG676" s="2">
        <f>(Table2[[#This Row],[Close Price]]/Table2[[#This Row],[Current Month Low]])-1</f>
        <v>0.10145175064047818</v>
      </c>
      <c r="AH676" s="2">
        <f>(Table2[[#This Row],[Current Month High]]/Table2[[#This Row],[Close Price]])-1</f>
        <v>3.7731948105648172E-3</v>
      </c>
      <c r="AI676">
        <v>0.377319481056481</v>
      </c>
      <c r="AJ676">
        <v>25.316578683162199</v>
      </c>
      <c r="AK676" t="str">
        <f>IF(AND(Table2[[#This Row],[20D EMA]]&gt;Table2[[#This Row],[50D EMA]],Table2[[#This Row],[50D EMA]]&gt;Table2[[#This Row],[200D EMA]]),"Uptrend","Downtrend/NoTrend")</f>
        <v>Uptrend</v>
      </c>
      <c r="AL676">
        <v>0.04</v>
      </c>
      <c r="AM676" t="s">
        <v>10439</v>
      </c>
      <c r="AN676">
        <v>8.82</v>
      </c>
      <c r="AO676" t="s">
        <v>10439</v>
      </c>
      <c r="AP676">
        <v>-9.4389905856579998E-2</v>
      </c>
      <c r="AQ676">
        <f>(Table2[[#This Row],[Sharpe Ratio]]-AVERAGE(Table2[Sharpe Ratio]))/_xlfn.STDEV.P(Table2[Sharpe Ratio])</f>
        <v>-1.8389291191288775</v>
      </c>
      <c r="AR6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-2.0069520959158393</v>
      </c>
      <c r="AS676">
        <f>_xlfn.RANK.AVG(Table2[[#This Row],[1Y Return vs Nifty Z-Score]],Table2[1Y Return vs Nifty Z-Score])</f>
        <v>598</v>
      </c>
      <c r="AT676">
        <f>_xlfn.RANK.AVG(Table2[[#This Row],[6M Return vs Nifty Z-Score]],Table2[6M Return vs Nifty Z-Score])</f>
        <v>531</v>
      </c>
      <c r="AU676">
        <f>_xlfn.RANK.AVG(Table2[[#This Row],[Sharpe Ratio Z-Score]],Table2[Sharpe Ratio Z-Score])</f>
        <v>721</v>
      </c>
      <c r="AV676">
        <f>(Table2[[#This Row],[Rank 1Y]]+Table2[[#This Row],[Rank 6M]]+Table2[[#This Row],[Rank Sharpe]])/3</f>
        <v>616.66666666666663</v>
      </c>
    </row>
    <row r="677" spans="1:48" x14ac:dyDescent="0.3">
      <c r="A677" t="s">
        <v>2405</v>
      </c>
      <c r="B677" t="s">
        <v>2406</v>
      </c>
      <c r="C677" t="s">
        <v>5658</v>
      </c>
      <c r="D677" t="s">
        <v>80</v>
      </c>
      <c r="E677">
        <v>2202.7458019999999</v>
      </c>
      <c r="F677">
        <v>85.46</v>
      </c>
      <c r="G677">
        <v>-56.547482764289803</v>
      </c>
      <c r="H677">
        <f>(Table2[[#This Row],[1Y Return vs Nifty]]-AVERAGE(Table2[1Y Return vs Nifty]))/_xlfn.STDEV.P(Table2[1Y Return vs Nifty])</f>
        <v>-1.3223401562610895</v>
      </c>
      <c r="I677">
        <v>-11.6693608373572</v>
      </c>
      <c r="J677">
        <f>(Table2[[#This Row],[1M Return vs Nifty]]-AVERAGE(Table2[1M Return vs Nifty]))/_xlfn.STDEV.P(Table2[1M Return vs Nifty])</f>
        <v>-0.82147455400058744</v>
      </c>
      <c r="K677">
        <v>-19.440105918673598</v>
      </c>
      <c r="L677">
        <f>(Table2[[#This Row],[6M Return vs Nifty]]-AVERAGE(Table2[6M Return vs Nifty]))/_xlfn.STDEV.P(Table2[6M Return vs Nifty])</f>
        <v>-0.98556189323589727</v>
      </c>
      <c r="M677">
        <v>-4.8585480087595201</v>
      </c>
      <c r="N677">
        <f>(Table2[[#This Row],[1W Return vs Nifty]]-AVERAGE(Table2[1W Return vs Nifty]))/_xlfn.STDEV.P(Table2[1W Return vs Nifty])</f>
        <v>-0.36627528042047242</v>
      </c>
      <c r="O677">
        <v>85.88</v>
      </c>
      <c r="P677">
        <v>90.662140287805997</v>
      </c>
      <c r="Q677">
        <v>96.897552633766296</v>
      </c>
      <c r="R677">
        <v>26.857715269871001</v>
      </c>
      <c r="S677" s="2">
        <f>(Table2[[#This Row],[Close Price]]-Table2[[#This Row],[20D EMA]])/Table2[[#This Row],[20D EMA]]</f>
        <v>-4.890544946436909E-3</v>
      </c>
      <c r="T677" s="2">
        <f>(Table2[[#This Row],[Close Price]]-Table2[[#This Row],[50D EMA]])/Table2[[#This Row],[50D EMA]]</f>
        <v>-5.7379411861355402E-2</v>
      </c>
      <c r="U677" s="2">
        <f>(Table2[[#This Row],[Close Price]]-Table2[[#This Row],[200D EMA]])/Table2[[#This Row],[200D EMA]]</f>
        <v>-0.11803758013368658</v>
      </c>
      <c r="V677">
        <v>0.38330725249789899</v>
      </c>
      <c r="W677">
        <v>87</v>
      </c>
      <c r="X677">
        <v>85.24</v>
      </c>
      <c r="Y677">
        <v>86.17</v>
      </c>
      <c r="Z677">
        <v>85.24</v>
      </c>
      <c r="AA677">
        <v>86.17</v>
      </c>
      <c r="AB677">
        <v>85</v>
      </c>
      <c r="AC677" s="2">
        <f>(Table2[[#This Row],[Close Price]]/Table2[[#This Row],[Day Low]])-1</f>
        <v>-1.7701149425287444E-2</v>
      </c>
      <c r="AD677" s="2">
        <f>(Table2[[#This Row],[Day High]]/Table2[[#This Row],[Close Price]])-1</f>
        <v>-2.5743037678446212E-3</v>
      </c>
      <c r="AE677" s="2">
        <f>(Table2[[#This Row],[Close Price]]/Table2[[#This Row],[Current Week Low]])-1</f>
        <v>-8.2395265173494936E-3</v>
      </c>
      <c r="AF677" s="2">
        <f>(Table2[[#This Row],[Current Week High]]/Table2[[#This Row],[Close Price]])-1</f>
        <v>-2.5743037678446212E-3</v>
      </c>
      <c r="AG677" s="2">
        <f>(Table2[[#This Row],[Close Price]]/Table2[[#This Row],[Current Month Low]])-1</f>
        <v>-8.2395265173494936E-3</v>
      </c>
      <c r="AH677" s="2">
        <f>(Table2[[#This Row],[Current Month High]]/Table2[[#This Row],[Close Price]])-1</f>
        <v>-5.3826351509477233E-3</v>
      </c>
      <c r="AI677">
        <v>82.541539901708404</v>
      </c>
      <c r="AJ677">
        <v>3.0880579010856302</v>
      </c>
      <c r="AK677" t="str">
        <f>IF(AND(Table2[[#This Row],[20D EMA]]&gt;Table2[[#This Row],[50D EMA]],Table2[[#This Row],[50D EMA]]&gt;Table2[[#This Row],[200D EMA]]),"Uptrend","Downtrend/NoTrend")</f>
        <v>Downtrend/NoTrend</v>
      </c>
      <c r="AL677">
        <v>-0.18</v>
      </c>
      <c r="AM677" t="s">
        <v>10438</v>
      </c>
      <c r="AN677">
        <v>-2.4300000000000002</v>
      </c>
      <c r="AO677" t="s">
        <v>10438</v>
      </c>
      <c r="AP677">
        <v>2.3061946190692E-2</v>
      </c>
      <c r="AQ677">
        <f>(Table2[[#This Row],[Sharpe Ratio]]-AVERAGE(Table2[Sharpe Ratio]))/_xlfn.STDEV.P(Table2[Sharpe Ratio])</f>
        <v>-0.47933013048132478</v>
      </c>
      <c r="AR6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7">
        <f>_xlfn.RANK.AVG(Table2[[#This Row],[1Y Return vs Nifty Z-Score]],Table2[1Y Return vs Nifty Z-Score])</f>
        <v>725</v>
      </c>
      <c r="AT677">
        <f>_xlfn.RANK.AVG(Table2[[#This Row],[6M Return vs Nifty Z-Score]],Table2[6M Return vs Nifty Z-Score])</f>
        <v>660</v>
      </c>
      <c r="AU677">
        <f>_xlfn.RANK.AVG(Table2[[#This Row],[Sharpe Ratio Z-Score]],Table2[Sharpe Ratio Z-Score])</f>
        <v>465</v>
      </c>
      <c r="AV677">
        <f>(Table2[[#This Row],[Rank 1Y]]+Table2[[#This Row],[Rank 6M]]+Table2[[#This Row],[Rank Sharpe]])/3</f>
        <v>616.66666666666663</v>
      </c>
    </row>
    <row r="678" spans="1:48" x14ac:dyDescent="0.3">
      <c r="A678" t="s">
        <v>1452</v>
      </c>
      <c r="B678" t="s">
        <v>1453</v>
      </c>
      <c r="C678" t="s">
        <v>10408</v>
      </c>
      <c r="D678" t="s">
        <v>472</v>
      </c>
      <c r="E678">
        <v>7472.4806250000001</v>
      </c>
      <c r="F678">
        <v>2314.9</v>
      </c>
      <c r="G678">
        <v>-28.457348217231999</v>
      </c>
      <c r="H678">
        <f>(Table2[[#This Row],[1Y Return vs Nifty]]-AVERAGE(Table2[1Y Return vs Nifty]))/_xlfn.STDEV.P(Table2[1Y Return vs Nifty])</f>
        <v>-0.86316720761010524</v>
      </c>
      <c r="I678">
        <v>0.67595188680756002</v>
      </c>
      <c r="J678">
        <f>(Table2[[#This Row],[1M Return vs Nifty]]-AVERAGE(Table2[1M Return vs Nifty]))/_xlfn.STDEV.P(Table2[1M Return vs Nifty])</f>
        <v>0.37079853321079198</v>
      </c>
      <c r="K678">
        <v>-4.5738902545046098</v>
      </c>
      <c r="L678">
        <f>(Table2[[#This Row],[6M Return vs Nifty]]-AVERAGE(Table2[6M Return vs Nifty]))/_xlfn.STDEV.P(Table2[6M Return vs Nifty])</f>
        <v>-0.53727443325447199</v>
      </c>
      <c r="M678">
        <v>-1.2642670797408899</v>
      </c>
      <c r="N678">
        <f>(Table2[[#This Row],[1W Return vs Nifty]]-AVERAGE(Table2[1W Return vs Nifty]))/_xlfn.STDEV.P(Table2[1W Return vs Nifty])</f>
        <v>0.32142645475932546</v>
      </c>
      <c r="O678">
        <v>2275.1</v>
      </c>
      <c r="P678">
        <v>2264.4164031792302</v>
      </c>
      <c r="Q678">
        <v>2261.7398743824301</v>
      </c>
      <c r="R678">
        <v>57.881075851088703</v>
      </c>
      <c r="S678" s="2">
        <f>(Table2[[#This Row],[Close Price]]-Table2[[#This Row],[20D EMA]])/Table2[[#This Row],[20D EMA]]</f>
        <v>1.7493736539053308E-2</v>
      </c>
      <c r="T678" s="2">
        <f>(Table2[[#This Row],[Close Price]]-Table2[[#This Row],[50D EMA]])/Table2[[#This Row],[50D EMA]]</f>
        <v>2.2294308038879752E-2</v>
      </c>
      <c r="U678" s="2">
        <f>(Table2[[#This Row],[Close Price]]-Table2[[#This Row],[200D EMA]])/Table2[[#This Row],[200D EMA]]</f>
        <v>2.3504084718002943E-2</v>
      </c>
      <c r="V678">
        <v>1.06277617357396</v>
      </c>
      <c r="W678">
        <v>2280</v>
      </c>
      <c r="X678">
        <v>2326.5</v>
      </c>
      <c r="Y678">
        <v>2280</v>
      </c>
      <c r="Z678">
        <v>2326.5</v>
      </c>
      <c r="AA678">
        <v>2181</v>
      </c>
      <c r="AB678">
        <v>2433</v>
      </c>
      <c r="AC678" s="2">
        <f>(Table2[[#This Row],[Close Price]]/Table2[[#This Row],[Day Low]])-1</f>
        <v>1.5307017543859658E-2</v>
      </c>
      <c r="AD678" s="2">
        <f>(Table2[[#This Row],[Day High]]/Table2[[#This Row],[Close Price]])-1</f>
        <v>5.0110155946261337E-3</v>
      </c>
      <c r="AE678" s="2">
        <f>(Table2[[#This Row],[Close Price]]/Table2[[#This Row],[Current Week Low]])-1</f>
        <v>1.5307017543859658E-2</v>
      </c>
      <c r="AF678" s="2">
        <f>(Table2[[#This Row],[Current Week High]]/Table2[[#This Row],[Close Price]])-1</f>
        <v>5.0110155946261337E-3</v>
      </c>
      <c r="AG678" s="2">
        <f>(Table2[[#This Row],[Close Price]]/Table2[[#This Row],[Current Month Low]])-1</f>
        <v>6.1393856029344329E-2</v>
      </c>
      <c r="AH678" s="2">
        <f>(Table2[[#This Row],[Current Month High]]/Table2[[#This Row],[Close Price]])-1</f>
        <v>5.1017322562529666E-2</v>
      </c>
      <c r="AI678">
        <v>18.147652166400199</v>
      </c>
      <c r="AJ678">
        <v>18.107142857142801</v>
      </c>
      <c r="AK678" t="str">
        <f>IF(AND(Table2[[#This Row],[20D EMA]]&gt;Table2[[#This Row],[50D EMA]],Table2[[#This Row],[50D EMA]]&gt;Table2[[#This Row],[200D EMA]]),"Uptrend","Downtrend/NoTrend")</f>
        <v>Uptrend</v>
      </c>
      <c r="AL678">
        <v>-0.06</v>
      </c>
      <c r="AM678" t="s">
        <v>10438</v>
      </c>
      <c r="AN678">
        <v>4.3</v>
      </c>
      <c r="AO678" t="s">
        <v>10439</v>
      </c>
      <c r="AP678">
        <v>-0.107751253158602</v>
      </c>
      <c r="AQ678">
        <f>(Table2[[#This Row],[Sharpe Ratio]]-AVERAGE(Table2[Sharpe Ratio]))/_xlfn.STDEV.P(Table2[Sharpe Ratio])</f>
        <v>-1.9935973849939939</v>
      </c>
      <c r="AR6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-2.7018140378884534</v>
      </c>
      <c r="AS678">
        <f>_xlfn.RANK.AVG(Table2[[#This Row],[1Y Return vs Nifty Z-Score]],Table2[1Y Return vs Nifty Z-Score])</f>
        <v>618</v>
      </c>
      <c r="AT678">
        <f>_xlfn.RANK.AVG(Table2[[#This Row],[6M Return vs Nifty Z-Score]],Table2[6M Return vs Nifty Z-Score])</f>
        <v>504</v>
      </c>
      <c r="AU678">
        <f>_xlfn.RANK.AVG(Table2[[#This Row],[Sharpe Ratio Z-Score]],Table2[Sharpe Ratio Z-Score])</f>
        <v>730</v>
      </c>
      <c r="AV678">
        <f>(Table2[[#This Row],[Rank 1Y]]+Table2[[#This Row],[Rank 6M]]+Table2[[#This Row],[Rank Sharpe]])/3</f>
        <v>617.33333333333337</v>
      </c>
    </row>
    <row r="679" spans="1:48" x14ac:dyDescent="0.3">
      <c r="A679" t="s">
        <v>2106</v>
      </c>
      <c r="B679" t="s">
        <v>2107</v>
      </c>
      <c r="C679" t="s">
        <v>5658</v>
      </c>
      <c r="D679" t="s">
        <v>80</v>
      </c>
      <c r="E679">
        <v>2998.4311511199999</v>
      </c>
      <c r="F679">
        <v>227.95</v>
      </c>
      <c r="G679">
        <v>-31.6007723934631</v>
      </c>
      <c r="H679">
        <f>(Table2[[#This Row],[1Y Return vs Nifty]]-AVERAGE(Table2[1Y Return vs Nifty]))/_xlfn.STDEV.P(Table2[1Y Return vs Nifty])</f>
        <v>-0.91455091833754321</v>
      </c>
      <c r="I679">
        <v>-6.7161071676184099</v>
      </c>
      <c r="J679">
        <f>(Table2[[#This Row],[1M Return vs Nifty]]-AVERAGE(Table2[1M Return vs Nifty]))/_xlfn.STDEV.P(Table2[1M Return vs Nifty])</f>
        <v>-0.34310424645861187</v>
      </c>
      <c r="K679">
        <v>-5.8397166769448896</v>
      </c>
      <c r="L679">
        <f>(Table2[[#This Row],[6M Return vs Nifty]]-AVERAGE(Table2[6M Return vs Nifty]))/_xlfn.STDEV.P(Table2[6M Return vs Nifty])</f>
        <v>-0.5754451503025787</v>
      </c>
      <c r="M679">
        <v>-4.22878494837778</v>
      </c>
      <c r="N679">
        <f>(Table2[[#This Row],[1W Return vs Nifty]]-AVERAGE(Table2[1W Return vs Nifty]))/_xlfn.STDEV.P(Table2[1W Return vs Nifty])</f>
        <v>-0.24578131850444832</v>
      </c>
      <c r="O679">
        <v>230.1</v>
      </c>
      <c r="P679">
        <v>233.26091608631</v>
      </c>
      <c r="Q679">
        <v>235.101852169631</v>
      </c>
      <c r="R679">
        <v>41.5333066888928</v>
      </c>
      <c r="S679" s="2">
        <f>(Table2[[#This Row],[Close Price]]-Table2[[#This Row],[20D EMA]])/Table2[[#This Row],[20D EMA]]</f>
        <v>-9.3437635810517412E-3</v>
      </c>
      <c r="T679" s="2">
        <f>(Table2[[#This Row],[Close Price]]-Table2[[#This Row],[50D EMA]])/Table2[[#This Row],[50D EMA]]</f>
        <v>-2.2768135251363317E-2</v>
      </c>
      <c r="U679" s="2">
        <f>(Table2[[#This Row],[Close Price]]-Table2[[#This Row],[200D EMA]])/Table2[[#This Row],[200D EMA]]</f>
        <v>-3.0420228950262796E-2</v>
      </c>
      <c r="V679">
        <v>0.283967966160383</v>
      </c>
      <c r="W679">
        <v>231</v>
      </c>
      <c r="X679">
        <v>226.82</v>
      </c>
      <c r="Y679">
        <v>234.25</v>
      </c>
      <c r="Z679">
        <v>226.82</v>
      </c>
      <c r="AA679">
        <v>234.25</v>
      </c>
      <c r="AB679">
        <v>225.21</v>
      </c>
      <c r="AC679" s="2">
        <f>(Table2[[#This Row],[Close Price]]/Table2[[#This Row],[Day Low]])-1</f>
        <v>-1.3203463203463217E-2</v>
      </c>
      <c r="AD679" s="2">
        <f>(Table2[[#This Row],[Day High]]/Table2[[#This Row],[Close Price]])-1</f>
        <v>-4.957227462162761E-3</v>
      </c>
      <c r="AE679" s="2">
        <f>(Table2[[#This Row],[Close Price]]/Table2[[#This Row],[Current Week Low]])-1</f>
        <v>-2.6894343649946695E-2</v>
      </c>
      <c r="AF679" s="2">
        <f>(Table2[[#This Row],[Current Week High]]/Table2[[#This Row],[Close Price]])-1</f>
        <v>-4.957227462162761E-3</v>
      </c>
      <c r="AG679" s="2">
        <f>(Table2[[#This Row],[Close Price]]/Table2[[#This Row],[Current Month Low]])-1</f>
        <v>-2.6894343649946695E-2</v>
      </c>
      <c r="AH679" s="2">
        <f>(Table2[[#This Row],[Current Month High]]/Table2[[#This Row],[Close Price]])-1</f>
        <v>-1.2020179864005165E-2</v>
      </c>
      <c r="AI679">
        <v>33.8012722088177</v>
      </c>
      <c r="AJ679">
        <v>17.5</v>
      </c>
      <c r="AK679" t="str">
        <f>IF(AND(Table2[[#This Row],[20D EMA]]&gt;Table2[[#This Row],[50D EMA]],Table2[[#This Row],[50D EMA]]&gt;Table2[[#This Row],[200D EMA]]),"Uptrend","Downtrend/NoTrend")</f>
        <v>Downtrend/NoTrend</v>
      </c>
      <c r="AL679">
        <v>-0.14000000000000001</v>
      </c>
      <c r="AM679" t="s">
        <v>10438</v>
      </c>
      <c r="AN679">
        <v>-2.54</v>
      </c>
      <c r="AO679" t="s">
        <v>10438</v>
      </c>
      <c r="AP679">
        <v>-6.5180532353234996E-2</v>
      </c>
      <c r="AQ679">
        <f>(Table2[[#This Row],[Sharpe Ratio]]-AVERAGE(Table2[Sharpe Ratio]))/_xlfn.STDEV.P(Table2[Sharpe Ratio])</f>
        <v>-1.5008072931895742</v>
      </c>
      <c r="AR6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9">
        <f>_xlfn.RANK.AVG(Table2[[#This Row],[1Y Return vs Nifty Z-Score]],Table2[1Y Return vs Nifty Z-Score])</f>
        <v>647</v>
      </c>
      <c r="AT679">
        <f>_xlfn.RANK.AVG(Table2[[#This Row],[6M Return vs Nifty Z-Score]],Table2[6M Return vs Nifty Z-Score])</f>
        <v>518</v>
      </c>
      <c r="AU679">
        <f>_xlfn.RANK.AVG(Table2[[#This Row],[Sharpe Ratio Z-Score]],Table2[Sharpe Ratio Z-Score])</f>
        <v>689</v>
      </c>
      <c r="AV679">
        <f>(Table2[[#This Row],[Rank 1Y]]+Table2[[#This Row],[Rank 6M]]+Table2[[#This Row],[Rank Sharpe]])/3</f>
        <v>618</v>
      </c>
    </row>
    <row r="680" spans="1:48" x14ac:dyDescent="0.3">
      <c r="A680" t="s">
        <v>1373</v>
      </c>
      <c r="B680" t="s">
        <v>1374</v>
      </c>
      <c r="C680" t="s">
        <v>10394</v>
      </c>
      <c r="D680" t="s">
        <v>21</v>
      </c>
      <c r="E680">
        <v>8224.6512880999999</v>
      </c>
      <c r="F680">
        <v>2635.6</v>
      </c>
      <c r="G680">
        <v>-22.336238411834699</v>
      </c>
      <c r="H680">
        <f>(Table2[[#This Row],[1Y Return vs Nifty]]-AVERAGE(Table2[1Y Return vs Nifty]))/_xlfn.STDEV.P(Table2[1Y Return vs Nifty])</f>
        <v>-0.76310901694347777</v>
      </c>
      <c r="I680">
        <v>-14.9629979560275</v>
      </c>
      <c r="J680">
        <f>(Table2[[#This Row],[1M Return vs Nifty]]-AVERAGE(Table2[1M Return vs Nifty]))/_xlfn.STDEV.P(Table2[1M Return vs Nifty])</f>
        <v>-1.1395640980543784</v>
      </c>
      <c r="K680">
        <v>-14.841986011409</v>
      </c>
      <c r="L680">
        <f>(Table2[[#This Row],[6M Return vs Nifty]]-AVERAGE(Table2[6M Return vs Nifty]))/_xlfn.STDEV.P(Table2[6M Return vs Nifty])</f>
        <v>-0.84690659988603456</v>
      </c>
      <c r="M680">
        <v>-4.3217271786378504</v>
      </c>
      <c r="N680">
        <f>(Table2[[#This Row],[1W Return vs Nifty]]-AVERAGE(Table2[1W Return vs Nifty]))/_xlfn.STDEV.P(Table2[1W Return vs Nifty])</f>
        <v>-0.26356416138278232</v>
      </c>
      <c r="O680">
        <v>2742.69</v>
      </c>
      <c r="P680">
        <v>2769.9711942629301</v>
      </c>
      <c r="Q680">
        <v>2654.5303573261699</v>
      </c>
      <c r="R680">
        <v>36.2048582512992</v>
      </c>
      <c r="S680" s="2">
        <f>(Table2[[#This Row],[Close Price]]-Table2[[#This Row],[20D EMA]])/Table2[[#This Row],[20D EMA]]</f>
        <v>-3.9045608508435199E-2</v>
      </c>
      <c r="T680" s="2">
        <f>(Table2[[#This Row],[Close Price]]-Table2[[#This Row],[50D EMA]])/Table2[[#This Row],[50D EMA]]</f>
        <v>-4.8509960876573457E-2</v>
      </c>
      <c r="U680" s="2">
        <f>(Table2[[#This Row],[Close Price]]-Table2[[#This Row],[200D EMA]])/Table2[[#This Row],[200D EMA]]</f>
        <v>-7.1313395508642765E-3</v>
      </c>
      <c r="V680">
        <v>0.70488857574560404</v>
      </c>
      <c r="W680">
        <v>2610</v>
      </c>
      <c r="X680">
        <v>2680.9</v>
      </c>
      <c r="Y680">
        <v>2610</v>
      </c>
      <c r="Z680">
        <v>2680.9</v>
      </c>
      <c r="AA680">
        <v>2602.5500000000002</v>
      </c>
      <c r="AB680">
        <v>2974.8</v>
      </c>
      <c r="AC680" s="2">
        <f>(Table2[[#This Row],[Close Price]]/Table2[[#This Row],[Day Low]])-1</f>
        <v>9.808429118773887E-3</v>
      </c>
      <c r="AD680" s="2">
        <f>(Table2[[#This Row],[Day High]]/Table2[[#This Row],[Close Price]])-1</f>
        <v>1.7187737137653647E-2</v>
      </c>
      <c r="AE680" s="2">
        <f>(Table2[[#This Row],[Close Price]]/Table2[[#This Row],[Current Week Low]])-1</f>
        <v>9.808429118773887E-3</v>
      </c>
      <c r="AF680" s="2">
        <f>(Table2[[#This Row],[Current Week High]]/Table2[[#This Row],[Close Price]])-1</f>
        <v>1.7187737137653647E-2</v>
      </c>
      <c r="AG680" s="2">
        <f>(Table2[[#This Row],[Close Price]]/Table2[[#This Row],[Current Month Low]])-1</f>
        <v>1.2699083591093174E-2</v>
      </c>
      <c r="AH680" s="2">
        <f>(Table2[[#This Row],[Current Month High]]/Table2[[#This Row],[Close Price]])-1</f>
        <v>0.12869934739717714</v>
      </c>
      <c r="AI680">
        <v>19.327667324328399</v>
      </c>
      <c r="AJ680">
        <v>25.322745536244899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-0.18</v>
      </c>
      <c r="AM680" t="s">
        <v>10438</v>
      </c>
      <c r="AN680">
        <v>-4.38</v>
      </c>
      <c r="AO680" t="s">
        <v>10438</v>
      </c>
      <c r="AP680">
        <v>-3.8394925819253002E-2</v>
      </c>
      <c r="AQ680">
        <f>(Table2[[#This Row],[Sharpe Ratio]]-AVERAGE(Table2[Sharpe Ratio]))/_xlfn.STDEV.P(Table2[Sharpe Ratio])</f>
        <v>-1.1907425056266177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0">
        <f>_xlfn.RANK.AVG(Table2[[#This Row],[1Y Return vs Nifty Z-Score]],Table2[1Y Return vs Nifty Z-Score])</f>
        <v>586</v>
      </c>
      <c r="AT680">
        <f>_xlfn.RANK.AVG(Table2[[#This Row],[6M Return vs Nifty Z-Score]],Table2[6M Return vs Nifty Z-Score])</f>
        <v>615</v>
      </c>
      <c r="AU680">
        <f>_xlfn.RANK.AVG(Table2[[#This Row],[Sharpe Ratio Z-Score]],Table2[Sharpe Ratio Z-Score])</f>
        <v>655</v>
      </c>
      <c r="AV680">
        <f>(Table2[[#This Row],[Rank 1Y]]+Table2[[#This Row],[Rank 6M]]+Table2[[#This Row],[Rank Sharpe]])/3</f>
        <v>618.66666666666663</v>
      </c>
    </row>
    <row r="681" spans="1:48" x14ac:dyDescent="0.3">
      <c r="A681" t="s">
        <v>1275</v>
      </c>
      <c r="B681" t="s">
        <v>1276</v>
      </c>
      <c r="C681" t="s">
        <v>10395</v>
      </c>
      <c r="D681" t="s">
        <v>24</v>
      </c>
      <c r="E681">
        <v>9276.47568262799</v>
      </c>
      <c r="F681">
        <v>81.819999999999993</v>
      </c>
      <c r="G681">
        <v>-36.146730516563302</v>
      </c>
      <c r="H681">
        <f>(Table2[[#This Row],[1Y Return vs Nifty]]-AVERAGE(Table2[1Y Return vs Nifty]))/_xlfn.STDEV.P(Table2[1Y Return vs Nifty])</f>
        <v>-0.98886102861241365</v>
      </c>
      <c r="I681">
        <v>-6.9962979141128301</v>
      </c>
      <c r="J681">
        <f>(Table2[[#This Row],[1M Return vs Nifty]]-AVERAGE(Table2[1M Return vs Nifty]))/_xlfn.STDEV.P(Table2[1M Return vs Nifty])</f>
        <v>-0.37016422410316885</v>
      </c>
      <c r="K681">
        <v>-29.645902641597001</v>
      </c>
      <c r="L681">
        <f>(Table2[[#This Row],[6M Return vs Nifty]]-AVERAGE(Table2[6M Return vs Nifty]))/_xlfn.STDEV.P(Table2[6M Return vs Nifty])</f>
        <v>-1.2933154462153016</v>
      </c>
      <c r="M681">
        <v>-7.9801972090532898</v>
      </c>
      <c r="N681">
        <f>(Table2[[#This Row],[1W Return vs Nifty]]-AVERAGE(Table2[1W Return vs Nifty]))/_xlfn.STDEV.P(Table2[1W Return vs Nifty])</f>
        <v>-0.96354733957774008</v>
      </c>
      <c r="O681">
        <v>82.61</v>
      </c>
      <c r="P681">
        <v>84.541088253893193</v>
      </c>
      <c r="Q681">
        <v>90.525876633862097</v>
      </c>
      <c r="R681">
        <v>41.352536701950299</v>
      </c>
      <c r="S681" s="2">
        <f>(Table2[[#This Row],[Close Price]]-Table2[[#This Row],[20D EMA]])/Table2[[#This Row],[20D EMA]]</f>
        <v>-9.5630068998911293E-3</v>
      </c>
      <c r="T681" s="2">
        <f>(Table2[[#This Row],[Close Price]]-Table2[[#This Row],[50D EMA]])/Table2[[#This Row],[50D EMA]]</f>
        <v>-3.218657708452069E-2</v>
      </c>
      <c r="U681" s="2">
        <f>(Table2[[#This Row],[Close Price]]-Table2[[#This Row],[200D EMA]])/Table2[[#This Row],[200D EMA]]</f>
        <v>-9.6170034001146418E-2</v>
      </c>
      <c r="V681">
        <v>0.90314676976206198</v>
      </c>
      <c r="W681">
        <v>81.48</v>
      </c>
      <c r="X681">
        <v>82.39</v>
      </c>
      <c r="Y681">
        <v>81.48</v>
      </c>
      <c r="Z681">
        <v>82.39</v>
      </c>
      <c r="AA681">
        <v>80.61</v>
      </c>
      <c r="AB681">
        <v>86.9</v>
      </c>
      <c r="AC681" s="2">
        <f>(Table2[[#This Row],[Close Price]]/Table2[[#This Row],[Day Low]])-1</f>
        <v>4.17280314187507E-3</v>
      </c>
      <c r="AD681" s="2">
        <f>(Table2[[#This Row],[Day High]]/Table2[[#This Row],[Close Price]])-1</f>
        <v>6.966511855292179E-3</v>
      </c>
      <c r="AE681" s="2">
        <f>(Table2[[#This Row],[Close Price]]/Table2[[#This Row],[Current Week Low]])-1</f>
        <v>4.17280314187507E-3</v>
      </c>
      <c r="AF681" s="2">
        <f>(Table2[[#This Row],[Current Week High]]/Table2[[#This Row],[Close Price]])-1</f>
        <v>6.966511855292179E-3</v>
      </c>
      <c r="AG681" s="2">
        <f>(Table2[[#This Row],[Close Price]]/Table2[[#This Row],[Current Month Low]])-1</f>
        <v>1.5010544597444442E-2</v>
      </c>
      <c r="AH681" s="2">
        <f>(Table2[[#This Row],[Current Month High]]/Table2[[#This Row],[Close Price]])-1</f>
        <v>6.2087509166463217E-2</v>
      </c>
      <c r="AI681">
        <v>42.385724761671902</v>
      </c>
      <c r="AJ681">
        <v>9.6782841823056298</v>
      </c>
      <c r="AK681" t="str">
        <f>IF(AND(Table2[[#This Row],[20D EMA]]&gt;Table2[[#This Row],[50D EMA]],Table2[[#This Row],[50D EMA]]&gt;Table2[[#This Row],[200D EMA]]),"Uptrend","Downtrend/NoTrend")</f>
        <v>Downtrend/NoTrend</v>
      </c>
      <c r="AL681">
        <v>-0.15</v>
      </c>
      <c r="AM681" t="s">
        <v>10438</v>
      </c>
      <c r="AN681">
        <v>-3.56</v>
      </c>
      <c r="AO681" t="s">
        <v>10438</v>
      </c>
      <c r="AP681">
        <v>2.0061375219219999E-2</v>
      </c>
      <c r="AQ681">
        <f>(Table2[[#This Row],[Sharpe Ratio]]-AVERAGE(Table2[Sharpe Ratio]))/_xlfn.STDEV.P(Table2[Sharpe Ratio])</f>
        <v>-0.51406413583814625</v>
      </c>
      <c r="AR6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1">
        <f>_xlfn.RANK.AVG(Table2[[#This Row],[1Y Return vs Nifty Z-Score]],Table2[1Y Return vs Nifty Z-Score])</f>
        <v>670</v>
      </c>
      <c r="AT681">
        <f>_xlfn.RANK.AVG(Table2[[#This Row],[6M Return vs Nifty Z-Score]],Table2[6M Return vs Nifty Z-Score])</f>
        <v>716</v>
      </c>
      <c r="AU681">
        <f>_xlfn.RANK.AVG(Table2[[#This Row],[Sharpe Ratio Z-Score]],Table2[Sharpe Ratio Z-Score])</f>
        <v>472</v>
      </c>
      <c r="AV681">
        <f>(Table2[[#This Row],[Rank 1Y]]+Table2[[#This Row],[Rank 6M]]+Table2[[#This Row],[Rank Sharpe]])/3</f>
        <v>619.33333333333337</v>
      </c>
    </row>
    <row r="682" spans="1:48" x14ac:dyDescent="0.3">
      <c r="A682" t="s">
        <v>2062</v>
      </c>
      <c r="B682" t="s">
        <v>2063</v>
      </c>
      <c r="C682" t="s">
        <v>10407</v>
      </c>
      <c r="D682" t="s">
        <v>132</v>
      </c>
      <c r="E682">
        <v>3188.7649795950001</v>
      </c>
      <c r="F682">
        <v>421.75</v>
      </c>
      <c r="G682">
        <v>-42.261073652795297</v>
      </c>
      <c r="H682">
        <f>(Table2[[#This Row],[1Y Return vs Nifty]]-AVERAGE(Table2[1Y Return vs Nifty]))/_xlfn.STDEV.P(Table2[1Y Return vs Nifty])</f>
        <v>-1.0888086085082751</v>
      </c>
      <c r="I682">
        <v>-2.3405429026113902</v>
      </c>
      <c r="J682">
        <f>(Table2[[#This Row],[1M Return vs Nifty]]-AVERAGE(Table2[1M Return vs Nifty]))/_xlfn.STDEV.P(Table2[1M Return vs Nifty])</f>
        <v>7.947455985385965E-2</v>
      </c>
      <c r="K682">
        <v>-24.0397030728776</v>
      </c>
      <c r="L682">
        <f>(Table2[[#This Row],[6M Return vs Nifty]]-AVERAGE(Table2[6M Return vs Nifty]))/_xlfn.STDEV.P(Table2[6M Return vs Nifty])</f>
        <v>-1.1242617326419444</v>
      </c>
      <c r="M682">
        <v>0.98464112574309304</v>
      </c>
      <c r="N682">
        <f>(Table2[[#This Row],[1W Return vs Nifty]]-AVERAGE(Table2[1W Return vs Nifty]))/_xlfn.STDEV.P(Table2[1W Return vs Nifty])</f>
        <v>0.7517150453603092</v>
      </c>
      <c r="O682">
        <v>420.81</v>
      </c>
      <c r="P682">
        <v>415.70672611292599</v>
      </c>
      <c r="Q682">
        <v>441.340080385259</v>
      </c>
      <c r="R682">
        <v>53.089826370595901</v>
      </c>
      <c r="S682" s="2">
        <f>(Table2[[#This Row],[Close Price]]-Table2[[#This Row],[20D EMA]])/Table2[[#This Row],[20D EMA]]</f>
        <v>2.2337872198854537E-3</v>
      </c>
      <c r="T682" s="2">
        <f>(Table2[[#This Row],[Close Price]]-Table2[[#This Row],[50D EMA]])/Table2[[#This Row],[50D EMA]]</f>
        <v>1.4537349307724127E-2</v>
      </c>
      <c r="U682" s="2">
        <f>(Table2[[#This Row],[Close Price]]-Table2[[#This Row],[200D EMA]])/Table2[[#This Row],[200D EMA]]</f>
        <v>-4.4387721070241866E-2</v>
      </c>
      <c r="V682">
        <v>1.0857497216297201</v>
      </c>
      <c r="W682">
        <v>422.8</v>
      </c>
      <c r="X682">
        <v>413</v>
      </c>
      <c r="Y682">
        <v>429</v>
      </c>
      <c r="Z682">
        <v>413</v>
      </c>
      <c r="AA682">
        <v>429</v>
      </c>
      <c r="AB682">
        <v>395</v>
      </c>
      <c r="AC682" s="2">
        <f>(Table2[[#This Row],[Close Price]]/Table2[[#This Row],[Day Low]])-1</f>
        <v>-2.483443708609312E-3</v>
      </c>
      <c r="AD682" s="2">
        <f>(Table2[[#This Row],[Day High]]/Table2[[#This Row],[Close Price]])-1</f>
        <v>-2.0746887966805017E-2</v>
      </c>
      <c r="AE682" s="2">
        <f>(Table2[[#This Row],[Close Price]]/Table2[[#This Row],[Current Week Low]])-1</f>
        <v>-1.689976689976691E-2</v>
      </c>
      <c r="AF682" s="2">
        <f>(Table2[[#This Row],[Current Week High]]/Table2[[#This Row],[Close Price]])-1</f>
        <v>-2.0746887966805017E-2</v>
      </c>
      <c r="AG682" s="2">
        <f>(Table2[[#This Row],[Close Price]]/Table2[[#This Row],[Current Month Low]])-1</f>
        <v>-1.689976689976691E-2</v>
      </c>
      <c r="AH682" s="2">
        <f>(Table2[[#This Row],[Current Month High]]/Table2[[#This Row],[Close Price]])-1</f>
        <v>-6.3426200355660933E-2</v>
      </c>
      <c r="AI682">
        <v>38.707765263781802</v>
      </c>
      <c r="AJ682">
        <v>22.2463768115942</v>
      </c>
      <c r="AK682" t="str">
        <f>IF(AND(Table2[[#This Row],[20D EMA]]&gt;Table2[[#This Row],[50D EMA]],Table2[[#This Row],[50D EMA]]&gt;Table2[[#This Row],[200D EMA]]),"Uptrend","Downtrend/NoTrend")</f>
        <v>Downtrend/NoTrend</v>
      </c>
      <c r="AL682">
        <v>-0.02</v>
      </c>
      <c r="AM682" t="s">
        <v>10438</v>
      </c>
      <c r="AN682">
        <v>0.75</v>
      </c>
      <c r="AO682" t="s">
        <v>10439</v>
      </c>
      <c r="AP682">
        <v>1.6247127197137001E-2</v>
      </c>
      <c r="AQ682">
        <f>(Table2[[#This Row],[Sharpe Ratio]]-AVERAGE(Table2[Sharpe Ratio]))/_xlfn.STDEV.P(Table2[Sharpe Ratio])</f>
        <v>-0.55821710288704185</v>
      </c>
      <c r="AR6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2">
        <f>_xlfn.RANK.AVG(Table2[[#This Row],[1Y Return vs Nifty Z-Score]],Table2[1Y Return vs Nifty Z-Score])</f>
        <v>686</v>
      </c>
      <c r="AT682">
        <f>_xlfn.RANK.AVG(Table2[[#This Row],[6M Return vs Nifty Z-Score]],Table2[6M Return vs Nifty Z-Score])</f>
        <v>691</v>
      </c>
      <c r="AU682">
        <f>_xlfn.RANK.AVG(Table2[[#This Row],[Sharpe Ratio Z-Score]],Table2[Sharpe Ratio Z-Score])</f>
        <v>484</v>
      </c>
      <c r="AV682">
        <f>(Table2[[#This Row],[Rank 1Y]]+Table2[[#This Row],[Rank 6M]]+Table2[[#This Row],[Rank Sharpe]])/3</f>
        <v>620.33333333333337</v>
      </c>
    </row>
    <row r="683" spans="1:48" x14ac:dyDescent="0.3">
      <c r="A683" t="s">
        <v>2258</v>
      </c>
      <c r="B683" t="s">
        <v>2259</v>
      </c>
      <c r="C683" t="s">
        <v>10399</v>
      </c>
      <c r="D683" t="s">
        <v>738</v>
      </c>
      <c r="E683">
        <v>2551.5072053549902</v>
      </c>
      <c r="F683">
        <v>470.5</v>
      </c>
      <c r="G683">
        <v>-45.937944599485299</v>
      </c>
      <c r="H683">
        <f>(Table2[[#This Row],[1Y Return vs Nifty]]-AVERAGE(Table2[1Y Return vs Nifty]))/_xlfn.STDEV.P(Table2[1Y Return vs Nifty])</f>
        <v>-1.1489122606133384</v>
      </c>
      <c r="I683">
        <v>-1.31089266298194</v>
      </c>
      <c r="J683">
        <f>(Table2[[#This Row],[1M Return vs Nifty]]-AVERAGE(Table2[1M Return vs Nifty]))/_xlfn.STDEV.P(Table2[1M Return vs Nifty])</f>
        <v>0.1789150760546348</v>
      </c>
      <c r="K683">
        <v>0.76817518583817002</v>
      </c>
      <c r="L683">
        <f>(Table2[[#This Row],[6M Return vs Nifty]]-AVERAGE(Table2[6M Return vs Nifty]))/_xlfn.STDEV.P(Table2[6M Return vs Nifty])</f>
        <v>-0.37618562616298107</v>
      </c>
      <c r="M683">
        <v>5.4071746724573897</v>
      </c>
      <c r="N683">
        <f>(Table2[[#This Row],[1W Return vs Nifty]]-AVERAGE(Table2[1W Return vs Nifty]))/_xlfn.STDEV.P(Table2[1W Return vs Nifty])</f>
        <v>1.5978881893156138</v>
      </c>
      <c r="O683">
        <v>470.56</v>
      </c>
      <c r="P683">
        <v>467.41643326963901</v>
      </c>
      <c r="Q683">
        <v>480.32352383332699</v>
      </c>
      <c r="R683">
        <v>63.195077718408101</v>
      </c>
      <c r="S683" s="2">
        <f>(Table2[[#This Row],[Close Price]]-Table2[[#This Row],[20D EMA]])/Table2[[#This Row],[20D EMA]]</f>
        <v>-1.2750765045903238E-4</v>
      </c>
      <c r="T683" s="2">
        <f>(Table2[[#This Row],[Close Price]]-Table2[[#This Row],[50D EMA]])/Table2[[#This Row],[50D EMA]]</f>
        <v>6.5970439010691884E-3</v>
      </c>
      <c r="U683" s="2">
        <f>(Table2[[#This Row],[Close Price]]-Table2[[#This Row],[200D EMA]])/Table2[[#This Row],[200D EMA]]</f>
        <v>-2.0451889915630628E-2</v>
      </c>
      <c r="V683">
        <v>0.91103814261054095</v>
      </c>
      <c r="W683">
        <v>472.5</v>
      </c>
      <c r="X683">
        <v>465</v>
      </c>
      <c r="Y683">
        <v>488.2</v>
      </c>
      <c r="Z683">
        <v>465</v>
      </c>
      <c r="AA683">
        <v>488.2</v>
      </c>
      <c r="AB683">
        <v>438.75</v>
      </c>
      <c r="AC683" s="2">
        <f>(Table2[[#This Row],[Close Price]]/Table2[[#This Row],[Day Low]])-1</f>
        <v>-4.2328042328042548E-3</v>
      </c>
      <c r="AD683" s="2">
        <f>(Table2[[#This Row],[Day High]]/Table2[[#This Row],[Close Price]])-1</f>
        <v>-1.1689691817215686E-2</v>
      </c>
      <c r="AE683" s="2">
        <f>(Table2[[#This Row],[Close Price]]/Table2[[#This Row],[Current Week Low]])-1</f>
        <v>-3.6255632937320703E-2</v>
      </c>
      <c r="AF683" s="2">
        <f>(Table2[[#This Row],[Current Week High]]/Table2[[#This Row],[Close Price]])-1</f>
        <v>-1.1689691817215686E-2</v>
      </c>
      <c r="AG683" s="2">
        <f>(Table2[[#This Row],[Close Price]]/Table2[[#This Row],[Current Month Low]])-1</f>
        <v>-3.6255632937320703E-2</v>
      </c>
      <c r="AH683" s="2">
        <f>(Table2[[#This Row],[Current Month High]]/Table2[[#This Row],[Close Price]])-1</f>
        <v>-6.7481402763018061E-2</v>
      </c>
      <c r="AI683">
        <v>22.0828905419766</v>
      </c>
      <c r="AJ683">
        <v>20.920071960935399</v>
      </c>
      <c r="AK683" t="str">
        <f>IF(AND(Table2[[#This Row],[20D EMA]]&gt;Table2[[#This Row],[50D EMA]],Table2[[#This Row],[50D EMA]]&gt;Table2[[#This Row],[200D EMA]]),"Uptrend","Downtrend/NoTrend")</f>
        <v>Downtrend/NoTrend</v>
      </c>
      <c r="AL683">
        <v>-0.19</v>
      </c>
      <c r="AM683" t="s">
        <v>10438</v>
      </c>
      <c r="AN683">
        <v>3.51</v>
      </c>
      <c r="AO683" t="s">
        <v>10439</v>
      </c>
      <c r="AP683">
        <v>-9.7906085606755996E-2</v>
      </c>
      <c r="AQ683">
        <f>(Table2[[#This Row],[Sharpe Ratio]]-AVERAGE(Table2[Sharpe Ratio]))/_xlfn.STDEV.P(Table2[Sharpe Ratio])</f>
        <v>-1.8796317078825922</v>
      </c>
      <c r="AR6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3">
        <f>_xlfn.RANK.AVG(Table2[[#This Row],[1Y Return vs Nifty Z-Score]],Table2[1Y Return vs Nifty Z-Score])</f>
        <v>698</v>
      </c>
      <c r="AT683">
        <f>_xlfn.RANK.AVG(Table2[[#This Row],[6M Return vs Nifty Z-Score]],Table2[6M Return vs Nifty Z-Score])</f>
        <v>442</v>
      </c>
      <c r="AU683">
        <f>_xlfn.RANK.AVG(Table2[[#This Row],[Sharpe Ratio Z-Score]],Table2[Sharpe Ratio Z-Score])</f>
        <v>722</v>
      </c>
      <c r="AV683">
        <f>(Table2[[#This Row],[Rank 1Y]]+Table2[[#This Row],[Rank 6M]]+Table2[[#This Row],[Rank Sharpe]])/3</f>
        <v>620.66666666666663</v>
      </c>
    </row>
    <row r="684" spans="1:48" x14ac:dyDescent="0.3">
      <c r="A684" t="s">
        <v>1054</v>
      </c>
      <c r="B684" t="s">
        <v>1055</v>
      </c>
      <c r="C684" t="s">
        <v>5658</v>
      </c>
      <c r="D684" t="s">
        <v>80</v>
      </c>
      <c r="E684">
        <v>12943.33898472</v>
      </c>
      <c r="F684">
        <v>356.3</v>
      </c>
      <c r="G684">
        <v>-37.232971521802597</v>
      </c>
      <c r="H684">
        <f>(Table2[[#This Row],[1Y Return vs Nifty]]-AVERAGE(Table2[1Y Return vs Nifty]))/_xlfn.STDEV.P(Table2[1Y Return vs Nifty])</f>
        <v>-1.0066171730155589</v>
      </c>
      <c r="I684">
        <v>0.38088372175881802</v>
      </c>
      <c r="J684">
        <f>(Table2[[#This Row],[1M Return vs Nifty]]-AVERAGE(Table2[1M Return vs Nifty]))/_xlfn.STDEV.P(Table2[1M Return vs Nifty])</f>
        <v>0.3423017393311325</v>
      </c>
      <c r="K684">
        <v>-1.5374488624212601</v>
      </c>
      <c r="L684">
        <f>(Table2[[#This Row],[6M Return vs Nifty]]-AVERAGE(Table2[6M Return vs Nifty]))/_xlfn.STDEV.P(Table2[6M Return vs Nifty])</f>
        <v>-0.44571121166605454</v>
      </c>
      <c r="M684">
        <v>0.50436069858418797</v>
      </c>
      <c r="N684">
        <f>(Table2[[#This Row],[1W Return vs Nifty]]-AVERAGE(Table2[1W Return vs Nifty]))/_xlfn.STDEV.P(Table2[1W Return vs Nifty])</f>
        <v>0.65982192691665575</v>
      </c>
      <c r="O684">
        <v>352.32</v>
      </c>
      <c r="P684">
        <v>347.11854028778498</v>
      </c>
      <c r="Q684">
        <v>343.60163083095898</v>
      </c>
      <c r="R684">
        <v>60.113588635997999</v>
      </c>
      <c r="S684" s="2">
        <f>(Table2[[#This Row],[Close Price]]-Table2[[#This Row],[20D EMA]])/Table2[[#This Row],[20D EMA]]</f>
        <v>1.1296548592188971E-2</v>
      </c>
      <c r="T684" s="2">
        <f>(Table2[[#This Row],[Close Price]]-Table2[[#This Row],[50D EMA]])/Table2[[#This Row],[50D EMA]]</f>
        <v>2.6450502196174751E-2</v>
      </c>
      <c r="U684" s="2">
        <f>(Table2[[#This Row],[Close Price]]-Table2[[#This Row],[200D EMA]])/Table2[[#This Row],[200D EMA]]</f>
        <v>3.6956661522040975E-2</v>
      </c>
      <c r="V684">
        <v>2.2193191005825401</v>
      </c>
      <c r="W684">
        <v>355.1</v>
      </c>
      <c r="X684">
        <v>364.25</v>
      </c>
      <c r="Y684">
        <v>355.1</v>
      </c>
      <c r="Z684">
        <v>364.25</v>
      </c>
      <c r="AA684">
        <v>335.8</v>
      </c>
      <c r="AB684">
        <v>379.25</v>
      </c>
      <c r="AC684" s="2">
        <f>(Table2[[#This Row],[Close Price]]/Table2[[#This Row],[Day Low]])-1</f>
        <v>3.379329766262984E-3</v>
      </c>
      <c r="AD684" s="2">
        <f>(Table2[[#This Row],[Day High]]/Table2[[#This Row],[Close Price]])-1</f>
        <v>2.2312657872579189E-2</v>
      </c>
      <c r="AE684" s="2">
        <f>(Table2[[#This Row],[Close Price]]/Table2[[#This Row],[Current Week Low]])-1</f>
        <v>3.379329766262984E-3</v>
      </c>
      <c r="AF684" s="2">
        <f>(Table2[[#This Row],[Current Week High]]/Table2[[#This Row],[Close Price]])-1</f>
        <v>2.2312657872579189E-2</v>
      </c>
      <c r="AG684" s="2">
        <f>(Table2[[#This Row],[Close Price]]/Table2[[#This Row],[Current Month Low]])-1</f>
        <v>6.1048243001786684E-2</v>
      </c>
      <c r="AH684" s="2">
        <f>(Table2[[#This Row],[Current Month High]]/Table2[[#This Row],[Close Price]])-1</f>
        <v>6.4412012349143843E-2</v>
      </c>
      <c r="AI684">
        <v>11.703620544484901</v>
      </c>
      <c r="AJ684">
        <v>22.3137658771026</v>
      </c>
      <c r="AK684" t="str">
        <f>IF(AND(Table2[[#This Row],[20D EMA]]&gt;Table2[[#This Row],[50D EMA]],Table2[[#This Row],[50D EMA]]&gt;Table2[[#This Row],[200D EMA]]),"Uptrend","Downtrend/NoTrend")</f>
        <v>Uptrend</v>
      </c>
      <c r="AL684">
        <v>-0.05</v>
      </c>
      <c r="AM684" t="s">
        <v>10438</v>
      </c>
      <c r="AN684">
        <v>1.68</v>
      </c>
      <c r="AO684" t="s">
        <v>10439</v>
      </c>
      <c r="AP684">
        <v>-0.10063119394263401</v>
      </c>
      <c r="AQ684">
        <f>(Table2[[#This Row],[Sharpe Ratio]]-AVERAGE(Table2[Sharpe Ratio]))/_xlfn.STDEV.P(Table2[Sharpe Ratio])</f>
        <v>-1.9111770132382162</v>
      </c>
      <c r="AR6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-2.3613817316720414</v>
      </c>
      <c r="AS684">
        <f>_xlfn.RANK.AVG(Table2[[#This Row],[1Y Return vs Nifty Z-Score]],Table2[1Y Return vs Nifty Z-Score])</f>
        <v>672</v>
      </c>
      <c r="AT684">
        <f>_xlfn.RANK.AVG(Table2[[#This Row],[6M Return vs Nifty Z-Score]],Table2[6M Return vs Nifty Z-Score])</f>
        <v>471</v>
      </c>
      <c r="AU684">
        <f>_xlfn.RANK.AVG(Table2[[#This Row],[Sharpe Ratio Z-Score]],Table2[Sharpe Ratio Z-Score])</f>
        <v>723</v>
      </c>
      <c r="AV684">
        <f>(Table2[[#This Row],[Rank 1Y]]+Table2[[#This Row],[Rank 6M]]+Table2[[#This Row],[Rank Sharpe]])/3</f>
        <v>622</v>
      </c>
    </row>
    <row r="685" spans="1:48" x14ac:dyDescent="0.3">
      <c r="A685" t="s">
        <v>2104</v>
      </c>
      <c r="B685" t="s">
        <v>2105</v>
      </c>
      <c r="C685" t="s">
        <v>10399</v>
      </c>
      <c r="D685" t="s">
        <v>183</v>
      </c>
      <c r="E685">
        <v>2999.1038242549998</v>
      </c>
      <c r="F685">
        <v>188.61</v>
      </c>
      <c r="G685">
        <v>-16.308180594028599</v>
      </c>
      <c r="H685">
        <f>(Table2[[#This Row],[1Y Return vs Nifty]]-AVERAGE(Table2[1Y Return vs Nifty]))/_xlfn.STDEV.P(Table2[1Y Return vs Nifty])</f>
        <v>-0.66457189252338278</v>
      </c>
      <c r="I685">
        <v>-5.8363669902868098</v>
      </c>
      <c r="J685">
        <f>(Table2[[#This Row],[1M Return vs Nifty]]-AVERAGE(Table2[1M Return vs Nifty]))/_xlfn.STDEV.P(Table2[1M Return vs Nifty])</f>
        <v>-0.258141592161655</v>
      </c>
      <c r="K685">
        <v>-31.851115021455101</v>
      </c>
      <c r="L685">
        <f>(Table2[[#This Row],[6M Return vs Nifty]]-AVERAGE(Table2[6M Return vs Nifty]))/_xlfn.STDEV.P(Table2[6M Return vs Nifty])</f>
        <v>-1.3598131399672404</v>
      </c>
      <c r="M685">
        <v>-6.7335282161338403</v>
      </c>
      <c r="N685">
        <f>(Table2[[#This Row],[1W Return vs Nifty]]-AVERAGE(Table2[1W Return vs Nifty]))/_xlfn.STDEV.P(Table2[1W Return vs Nifty])</f>
        <v>-0.7250193985078579</v>
      </c>
      <c r="O685">
        <v>191.28</v>
      </c>
      <c r="P685">
        <v>190.71690941593201</v>
      </c>
      <c r="Q685">
        <v>186.673570951958</v>
      </c>
      <c r="R685">
        <v>43.767347134758403</v>
      </c>
      <c r="S685" s="2">
        <f>(Table2[[#This Row],[Close Price]]-Table2[[#This Row],[20D EMA]])/Table2[[#This Row],[20D EMA]]</f>
        <v>-1.3958594730238328E-2</v>
      </c>
      <c r="T685" s="2">
        <f>(Table2[[#This Row],[Close Price]]-Table2[[#This Row],[50D EMA]])/Table2[[#This Row],[50D EMA]]</f>
        <v>-1.1047313121759243E-2</v>
      </c>
      <c r="U685" s="2">
        <f>(Table2[[#This Row],[Close Price]]-Table2[[#This Row],[200D EMA]])/Table2[[#This Row],[200D EMA]]</f>
        <v>1.0373343361714398E-2</v>
      </c>
      <c r="V685">
        <v>0.75304114703276503</v>
      </c>
      <c r="W685">
        <v>190.39</v>
      </c>
      <c r="X685">
        <v>187.9</v>
      </c>
      <c r="Y685">
        <v>195.1</v>
      </c>
      <c r="Z685">
        <v>187.9</v>
      </c>
      <c r="AA685">
        <v>195.1</v>
      </c>
      <c r="AB685">
        <v>181.21</v>
      </c>
      <c r="AC685" s="2">
        <f>(Table2[[#This Row],[Close Price]]/Table2[[#This Row],[Day Low]])-1</f>
        <v>-9.3492305268132458E-3</v>
      </c>
      <c r="AD685" s="2">
        <f>(Table2[[#This Row],[Day High]]/Table2[[#This Row],[Close Price]])-1</f>
        <v>-3.7643815280208326E-3</v>
      </c>
      <c r="AE685" s="2">
        <f>(Table2[[#This Row],[Close Price]]/Table2[[#This Row],[Current Week Low]])-1</f>
        <v>-3.3264992311634933E-2</v>
      </c>
      <c r="AF685" s="2">
        <f>(Table2[[#This Row],[Current Week High]]/Table2[[#This Row],[Close Price]])-1</f>
        <v>-3.7643815280208326E-3</v>
      </c>
      <c r="AG685" s="2">
        <f>(Table2[[#This Row],[Close Price]]/Table2[[#This Row],[Current Month Low]])-1</f>
        <v>-3.3264992311634933E-2</v>
      </c>
      <c r="AH685" s="2">
        <f>(Table2[[#This Row],[Current Month High]]/Table2[[#This Row],[Close Price]])-1</f>
        <v>-3.9234399024442035E-2</v>
      </c>
      <c r="AI685">
        <v>50.045066539419899</v>
      </c>
      <c r="AJ685">
        <v>41.812030075187899</v>
      </c>
      <c r="AK685" t="str">
        <f>IF(AND(Table2[[#This Row],[20D EMA]]&gt;Table2[[#This Row],[50D EMA]],Table2[[#This Row],[50D EMA]]&gt;Table2[[#This Row],[200D EMA]]),"Uptrend","Downtrend/NoTrend")</f>
        <v>Uptrend</v>
      </c>
      <c r="AL685">
        <v>-0.04</v>
      </c>
      <c r="AM685" t="s">
        <v>10438</v>
      </c>
      <c r="AN685">
        <v>-8.01</v>
      </c>
      <c r="AO685" t="s">
        <v>10438</v>
      </c>
      <c r="AP685">
        <v>-5.4205558143480001E-3</v>
      </c>
      <c r="AQ685">
        <f>(Table2[[#This Row],[Sharpe Ratio]]-AVERAGE(Table2[Sharpe Ratio]))/_xlfn.STDEV.P(Table2[Sharpe Ratio])</f>
        <v>-0.80903783832247778</v>
      </c>
      <c r="AR6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-3.8165838614826137</v>
      </c>
      <c r="AS685">
        <f>_xlfn.RANK.AVG(Table2[[#This Row],[1Y Return vs Nifty Z-Score]],Table2[1Y Return vs Nifty Z-Score])</f>
        <v>553</v>
      </c>
      <c r="AT685">
        <f>_xlfn.RANK.AVG(Table2[[#This Row],[6M Return vs Nifty Z-Score]],Table2[6M Return vs Nifty Z-Score])</f>
        <v>720</v>
      </c>
      <c r="AU685">
        <f>_xlfn.RANK.AVG(Table2[[#This Row],[Sharpe Ratio Z-Score]],Table2[Sharpe Ratio Z-Score])</f>
        <v>598</v>
      </c>
      <c r="AV685">
        <f>(Table2[[#This Row],[Rank 1Y]]+Table2[[#This Row],[Rank 6M]]+Table2[[#This Row],[Rank Sharpe]])/3</f>
        <v>623.66666666666663</v>
      </c>
    </row>
    <row r="686" spans="1:48" x14ac:dyDescent="0.3">
      <c r="A686" t="s">
        <v>2355</v>
      </c>
      <c r="B686" t="s">
        <v>2356</v>
      </c>
      <c r="C686" t="s">
        <v>10404</v>
      </c>
      <c r="D686" t="s">
        <v>215</v>
      </c>
      <c r="E686">
        <v>2317.6482229899998</v>
      </c>
      <c r="F686">
        <v>297.39999999999998</v>
      </c>
      <c r="G686">
        <v>-47.652969574931099</v>
      </c>
      <c r="H686">
        <f>(Table2[[#This Row],[1Y Return vs Nifty]]-AVERAGE(Table2[1Y Return vs Nifty]))/_xlfn.STDEV.P(Table2[1Y Return vs Nifty])</f>
        <v>-1.1769467676630034</v>
      </c>
      <c r="I686">
        <v>-0.54392732595929405</v>
      </c>
      <c r="J686">
        <f>(Table2[[#This Row],[1M Return vs Nifty]]-AVERAGE(Table2[1M Return vs Nifty]))/_xlfn.STDEV.P(Table2[1M Return vs Nifty])</f>
        <v>0.25298627624109854</v>
      </c>
      <c r="K686">
        <v>-13.800929848117301</v>
      </c>
      <c r="L686">
        <f>(Table2[[#This Row],[6M Return vs Nifty]]-AVERAGE(Table2[6M Return vs Nifty]))/_xlfn.STDEV.P(Table2[6M Return vs Nifty])</f>
        <v>-0.81551378051069878</v>
      </c>
      <c r="M686">
        <v>-4.3888266198156298</v>
      </c>
      <c r="N686">
        <f>(Table2[[#This Row],[1W Return vs Nifty]]-AVERAGE(Table2[1W Return vs Nifty]))/_xlfn.STDEV.P(Table2[1W Return vs Nifty])</f>
        <v>-0.27640244615763238</v>
      </c>
      <c r="O686">
        <v>299.19</v>
      </c>
      <c r="P686">
        <v>296.81997118152202</v>
      </c>
      <c r="Q686">
        <v>312.87045025386999</v>
      </c>
      <c r="R686">
        <v>53.521310982335102</v>
      </c>
      <c r="S686" s="2">
        <f>(Table2[[#This Row],[Close Price]]-Table2[[#This Row],[20D EMA]])/Table2[[#This Row],[20D EMA]]</f>
        <v>-5.9828202814265867E-3</v>
      </c>
      <c r="T686" s="2">
        <f>(Table2[[#This Row],[Close Price]]-Table2[[#This Row],[50D EMA]])/Table2[[#This Row],[50D EMA]]</f>
        <v>1.9541435037847771E-3</v>
      </c>
      <c r="U686" s="2">
        <f>(Table2[[#This Row],[Close Price]]-Table2[[#This Row],[200D EMA]])/Table2[[#This Row],[200D EMA]]</f>
        <v>-4.9446824528545118E-2</v>
      </c>
      <c r="V686">
        <v>0.86477332685837205</v>
      </c>
      <c r="W686">
        <v>305.2</v>
      </c>
      <c r="X686">
        <v>295.35000000000002</v>
      </c>
      <c r="Y686">
        <v>302.64999999999998</v>
      </c>
      <c r="Z686">
        <v>295.35000000000002</v>
      </c>
      <c r="AA686">
        <v>302.64999999999998</v>
      </c>
      <c r="AB686">
        <v>279.25</v>
      </c>
      <c r="AC686" s="2">
        <f>(Table2[[#This Row],[Close Price]]/Table2[[#This Row],[Day Low]])-1</f>
        <v>-2.5557011795543927E-2</v>
      </c>
      <c r="AD686" s="2">
        <f>(Table2[[#This Row],[Day High]]/Table2[[#This Row],[Close Price]])-1</f>
        <v>-6.8930733019501034E-3</v>
      </c>
      <c r="AE686" s="2">
        <f>(Table2[[#This Row],[Close Price]]/Table2[[#This Row],[Current Week Low]])-1</f>
        <v>-1.7346770196596695E-2</v>
      </c>
      <c r="AF686" s="2">
        <f>(Table2[[#This Row],[Current Week High]]/Table2[[#This Row],[Close Price]])-1</f>
        <v>-6.8930733019501034E-3</v>
      </c>
      <c r="AG686" s="2">
        <f>(Table2[[#This Row],[Close Price]]/Table2[[#This Row],[Current Month Low]])-1</f>
        <v>-1.7346770196596695E-2</v>
      </c>
      <c r="AH686" s="2">
        <f>(Table2[[#This Row],[Current Month High]]/Table2[[#This Row],[Close Price]])-1</f>
        <v>-6.1028917283120321E-2</v>
      </c>
      <c r="AI686">
        <v>26.0928043039677</v>
      </c>
      <c r="AJ686">
        <v>21.165206763088101</v>
      </c>
      <c r="AK686" t="str">
        <f>IF(AND(Table2[[#This Row],[20D EMA]]&gt;Table2[[#This Row],[50D EMA]],Table2[[#This Row],[50D EMA]]&gt;Table2[[#This Row],[200D EMA]]),"Uptrend","Downtrend/NoTrend")</f>
        <v>Downtrend/NoTrend</v>
      </c>
      <c r="AL686">
        <v>-0.16</v>
      </c>
      <c r="AM686" t="s">
        <v>10438</v>
      </c>
      <c r="AN686">
        <v>4.87</v>
      </c>
      <c r="AO686" t="s">
        <v>10439</v>
      </c>
      <c r="AQ686">
        <f>(Table2[[#This Row],[Sharpe Ratio]]-AVERAGE(Table2[Sharpe Ratio]))/_xlfn.STDEV.P(Table2[Sharpe Ratio])</f>
        <v>-0.74629057572393687</v>
      </c>
      <c r="AR6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6">
        <f>_xlfn.RANK.AVG(Table2[[#This Row],[1Y Return vs Nifty Z-Score]],Table2[1Y Return vs Nifty Z-Score])</f>
        <v>707</v>
      </c>
      <c r="AT686">
        <f>_xlfn.RANK.AVG(Table2[[#This Row],[6M Return vs Nifty Z-Score]],Table2[6M Return vs Nifty Z-Score])</f>
        <v>606</v>
      </c>
      <c r="AU686">
        <f>_xlfn.RANK.AVG(Table2[[#This Row],[Sharpe Ratio Z-Score]],Table2[Sharpe Ratio Z-Score])</f>
        <v>558</v>
      </c>
      <c r="AV686">
        <f>(Table2[[#This Row],[Rank 1Y]]+Table2[[#This Row],[Rank 6M]]+Table2[[#This Row],[Rank Sharpe]])/3</f>
        <v>623.66666666666663</v>
      </c>
    </row>
    <row r="687" spans="1:48" x14ac:dyDescent="0.3">
      <c r="A687" t="s">
        <v>350</v>
      </c>
      <c r="B687" t="s">
        <v>351</v>
      </c>
      <c r="C687" t="s">
        <v>10404</v>
      </c>
      <c r="D687" t="s">
        <v>92</v>
      </c>
      <c r="E687">
        <v>72611.606911965006</v>
      </c>
      <c r="F687">
        <v>614.85</v>
      </c>
      <c r="G687">
        <v>-31.278358244699501</v>
      </c>
      <c r="H687">
        <f>(Table2[[#This Row],[1Y Return vs Nifty]]-AVERAGE(Table2[1Y Return vs Nifty]))/_xlfn.STDEV.P(Table2[1Y Return vs Nifty])</f>
        <v>-0.90928060341161898</v>
      </c>
      <c r="I687">
        <v>2.23924095602719</v>
      </c>
      <c r="J687">
        <f>(Table2[[#This Row],[1M Return vs Nifty]]-AVERAGE(Table2[1M Return vs Nifty]))/_xlfn.STDEV.P(Table2[1M Return vs Nifty])</f>
        <v>0.52177627888700728</v>
      </c>
      <c r="K687">
        <v>-7.2398377624326304</v>
      </c>
      <c r="L687">
        <f>(Table2[[#This Row],[6M Return vs Nifty]]-AVERAGE(Table2[6M Return vs Nifty]))/_xlfn.STDEV.P(Table2[6M Return vs Nifty])</f>
        <v>-0.61766549334472443</v>
      </c>
      <c r="M687">
        <v>-1.6630880764003899</v>
      </c>
      <c r="N687">
        <f>(Table2[[#This Row],[1W Return vs Nifty]]-AVERAGE(Table2[1W Return vs Nifty]))/_xlfn.STDEV.P(Table2[1W Return vs Nifty])</f>
        <v>0.24511914966958109</v>
      </c>
      <c r="O687">
        <v>602.80999999999995</v>
      </c>
      <c r="P687">
        <v>573.99915878869695</v>
      </c>
      <c r="Q687">
        <v>549.22835913123595</v>
      </c>
      <c r="R687">
        <v>76.410562569253301</v>
      </c>
      <c r="S687" s="2">
        <f>(Table2[[#This Row],[Close Price]]-Table2[[#This Row],[20D EMA]])/Table2[[#This Row],[20D EMA]]</f>
        <v>1.9973125860553206E-2</v>
      </c>
      <c r="T687" s="2">
        <f>(Table2[[#This Row],[Close Price]]-Table2[[#This Row],[50D EMA]])/Table2[[#This Row],[50D EMA]]</f>
        <v>7.1168817211352861E-2</v>
      </c>
      <c r="U687" s="2">
        <f>(Table2[[#This Row],[Close Price]]-Table2[[#This Row],[200D EMA]])/Table2[[#This Row],[200D EMA]]</f>
        <v>0.11947970234560311</v>
      </c>
      <c r="V687">
        <v>0.979174700724039</v>
      </c>
      <c r="W687">
        <v>611</v>
      </c>
      <c r="X687">
        <v>624</v>
      </c>
      <c r="Y687">
        <v>611</v>
      </c>
      <c r="Z687">
        <v>624</v>
      </c>
      <c r="AA687">
        <v>570.15</v>
      </c>
      <c r="AB687">
        <v>629.5</v>
      </c>
      <c r="AC687" s="2">
        <f>(Table2[[#This Row],[Close Price]]/Table2[[#This Row],[Day Low]])-1</f>
        <v>6.3011456628478957E-3</v>
      </c>
      <c r="AD687" s="2">
        <f>(Table2[[#This Row],[Day High]]/Table2[[#This Row],[Close Price]])-1</f>
        <v>1.4881678458160463E-2</v>
      </c>
      <c r="AE687" s="2">
        <f>(Table2[[#This Row],[Close Price]]/Table2[[#This Row],[Current Week Low]])-1</f>
        <v>6.3011456628478957E-3</v>
      </c>
      <c r="AF687" s="2">
        <f>(Table2[[#This Row],[Current Week High]]/Table2[[#This Row],[Close Price]])-1</f>
        <v>1.4881678458160463E-2</v>
      </c>
      <c r="AG687" s="2">
        <f>(Table2[[#This Row],[Close Price]]/Table2[[#This Row],[Current Month Low]])-1</f>
        <v>7.8400420941857396E-2</v>
      </c>
      <c r="AH687" s="2">
        <f>(Table2[[#This Row],[Current Month High]]/Table2[[#This Row],[Close Price]])-1</f>
        <v>2.3826949662519192E-2</v>
      </c>
      <c r="AI687">
        <v>8.6443848093030695</v>
      </c>
      <c r="AJ687">
        <v>40.056947608200403</v>
      </c>
      <c r="AK687" t="str">
        <f>IF(AND(Table2[[#This Row],[20D EMA]]&gt;Table2[[#This Row],[50D EMA]],Table2[[#This Row],[50D EMA]]&gt;Table2[[#This Row],[200D EMA]]),"Uptrend","Downtrend/NoTrend")</f>
        <v>Uptrend</v>
      </c>
      <c r="AL687">
        <v>0.17</v>
      </c>
      <c r="AM687" t="s">
        <v>10439</v>
      </c>
      <c r="AN687">
        <v>3.25</v>
      </c>
      <c r="AO687" t="s">
        <v>10439</v>
      </c>
      <c r="AP687">
        <v>-7.2955248026899996E-2</v>
      </c>
      <c r="AQ687">
        <f>(Table2[[#This Row],[Sharpe Ratio]]-AVERAGE(Table2[Sharpe Ratio]))/_xlfn.STDEV.P(Table2[Sharpe Ratio])</f>
        <v>-1.5908058362749806</v>
      </c>
      <c r="AR6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-2.3508565044747356</v>
      </c>
      <c r="AS687">
        <f>_xlfn.RANK.AVG(Table2[[#This Row],[1Y Return vs Nifty Z-Score]],Table2[1Y Return vs Nifty Z-Score])</f>
        <v>643</v>
      </c>
      <c r="AT687">
        <f>_xlfn.RANK.AVG(Table2[[#This Row],[6M Return vs Nifty Z-Score]],Table2[6M Return vs Nifty Z-Score])</f>
        <v>535</v>
      </c>
      <c r="AU687">
        <f>_xlfn.RANK.AVG(Table2[[#This Row],[Sharpe Ratio Z-Score]],Table2[Sharpe Ratio Z-Score])</f>
        <v>700</v>
      </c>
      <c r="AV687">
        <f>(Table2[[#This Row],[Rank 1Y]]+Table2[[#This Row],[Rank 6M]]+Table2[[#This Row],[Rank Sharpe]])/3</f>
        <v>626</v>
      </c>
    </row>
    <row r="688" spans="1:48" x14ac:dyDescent="0.3">
      <c r="A688" t="s">
        <v>1862</v>
      </c>
      <c r="B688" t="s">
        <v>1863</v>
      </c>
      <c r="C688" t="s">
        <v>10397</v>
      </c>
      <c r="D688" t="s">
        <v>239</v>
      </c>
      <c r="E688">
        <v>4086.2080380349998</v>
      </c>
      <c r="F688">
        <v>486.55</v>
      </c>
      <c r="G688">
        <v>-27.421561726648498</v>
      </c>
      <c r="H688">
        <f>(Table2[[#This Row],[1Y Return vs Nifty]]-AVERAGE(Table2[1Y Return vs Nifty]))/_xlfn.STDEV.P(Table2[1Y Return vs Nifty])</f>
        <v>-0.84623581355582178</v>
      </c>
      <c r="I688">
        <v>-5.2334834972157296</v>
      </c>
      <c r="J688">
        <f>(Table2[[#This Row],[1M Return vs Nifty]]-AVERAGE(Table2[1M Return vs Nifty]))/_xlfn.STDEV.P(Table2[1M Return vs Nifty])</f>
        <v>-0.19991692182943635</v>
      </c>
      <c r="K688">
        <v>-27.119513289853401</v>
      </c>
      <c r="L688">
        <f>(Table2[[#This Row],[6M Return vs Nifty]]-AVERAGE(Table2[6M Return vs Nifty]))/_xlfn.STDEV.P(Table2[6M Return vs Nifty])</f>
        <v>-1.2171327315956719</v>
      </c>
      <c r="M688">
        <v>-4.7731331109719299</v>
      </c>
      <c r="N688">
        <f>(Table2[[#This Row],[1W Return vs Nifty]]-AVERAGE(Table2[1W Return vs Nifty]))/_xlfn.STDEV.P(Table2[1W Return vs Nifty])</f>
        <v>-0.34993265874488483</v>
      </c>
      <c r="O688">
        <v>485.46</v>
      </c>
      <c r="P688">
        <v>489.59286597362302</v>
      </c>
      <c r="Q688">
        <v>501.68062315233499</v>
      </c>
      <c r="R688">
        <v>46.5521547908657</v>
      </c>
      <c r="S688" s="2">
        <f>(Table2[[#This Row],[Close Price]]-Table2[[#This Row],[20D EMA]])/Table2[[#This Row],[20D EMA]]</f>
        <v>2.2452931240473611E-3</v>
      </c>
      <c r="T688" s="2">
        <f>(Table2[[#This Row],[Close Price]]-Table2[[#This Row],[50D EMA]])/Table2[[#This Row],[50D EMA]]</f>
        <v>-6.2150945920583416E-3</v>
      </c>
      <c r="U688" s="2">
        <f>(Table2[[#This Row],[Close Price]]-Table2[[#This Row],[200D EMA]])/Table2[[#This Row],[200D EMA]]</f>
        <v>-3.0159871547880319E-2</v>
      </c>
      <c r="V688">
        <v>0.91131730118324406</v>
      </c>
      <c r="W688">
        <v>490</v>
      </c>
      <c r="X688">
        <v>483.2</v>
      </c>
      <c r="Y688">
        <v>488.9</v>
      </c>
      <c r="Z688">
        <v>483.2</v>
      </c>
      <c r="AA688">
        <v>488.9</v>
      </c>
      <c r="AB688">
        <v>478.05</v>
      </c>
      <c r="AC688" s="2">
        <f>(Table2[[#This Row],[Close Price]]/Table2[[#This Row],[Day Low]])-1</f>
        <v>-7.0408163265306412E-3</v>
      </c>
      <c r="AD688" s="2">
        <f>(Table2[[#This Row],[Day High]]/Table2[[#This Row],[Close Price]])-1</f>
        <v>-6.8852122084062106E-3</v>
      </c>
      <c r="AE688" s="2">
        <f>(Table2[[#This Row],[Close Price]]/Table2[[#This Row],[Current Week Low]])-1</f>
        <v>-4.8067089384331574E-3</v>
      </c>
      <c r="AF688" s="2">
        <f>(Table2[[#This Row],[Current Week High]]/Table2[[#This Row],[Close Price]])-1</f>
        <v>-6.8852122084062106E-3</v>
      </c>
      <c r="AG688" s="2">
        <f>(Table2[[#This Row],[Close Price]]/Table2[[#This Row],[Current Month Low]])-1</f>
        <v>-4.8067089384331574E-3</v>
      </c>
      <c r="AH688" s="2">
        <f>(Table2[[#This Row],[Current Month High]]/Table2[[#This Row],[Close Price]])-1</f>
        <v>-1.7469941424314017E-2</v>
      </c>
      <c r="AI688">
        <v>43.6645771246531</v>
      </c>
      <c r="AJ688">
        <v>8.8478747203579502</v>
      </c>
      <c r="AK688" t="str">
        <f>IF(AND(Table2[[#This Row],[20D EMA]]&gt;Table2[[#This Row],[50D EMA]],Table2[[#This Row],[50D EMA]]&gt;Table2[[#This Row],[200D EMA]]),"Uptrend","Downtrend/NoTrend")</f>
        <v>Downtrend/NoTrend</v>
      </c>
      <c r="AL688">
        <v>-0.17</v>
      </c>
      <c r="AM688" t="s">
        <v>10438</v>
      </c>
      <c r="AN688">
        <v>-7.0000000000000007E-2</v>
      </c>
      <c r="AO688" t="s">
        <v>10438</v>
      </c>
      <c r="AQ688">
        <f>(Table2[[#This Row],[Sharpe Ratio]]-AVERAGE(Table2[Sharpe Ratio]))/_xlfn.STDEV.P(Table2[Sharpe Ratio])</f>
        <v>-0.74629057572393687</v>
      </c>
      <c r="AR6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8">
        <f>_xlfn.RANK.AVG(Table2[[#This Row],[1Y Return vs Nifty Z-Score]],Table2[1Y Return vs Nifty Z-Score])</f>
        <v>616</v>
      </c>
      <c r="AT688">
        <f>_xlfn.RANK.AVG(Table2[[#This Row],[6M Return vs Nifty Z-Score]],Table2[6M Return vs Nifty Z-Score])</f>
        <v>706</v>
      </c>
      <c r="AU688">
        <f>_xlfn.RANK.AVG(Table2[[#This Row],[Sharpe Ratio Z-Score]],Table2[Sharpe Ratio Z-Score])</f>
        <v>558</v>
      </c>
      <c r="AV688">
        <f>(Table2[[#This Row],[Rank 1Y]]+Table2[[#This Row],[Rank 6M]]+Table2[[#This Row],[Rank Sharpe]])/3</f>
        <v>626.66666666666663</v>
      </c>
    </row>
    <row r="689" spans="1:48" x14ac:dyDescent="0.3">
      <c r="A689" t="s">
        <v>49</v>
      </c>
      <c r="B689" t="s">
        <v>50</v>
      </c>
      <c r="C689" t="s">
        <v>10395</v>
      </c>
      <c r="D689" t="s">
        <v>51</v>
      </c>
      <c r="E689">
        <v>468966.60504852497</v>
      </c>
      <c r="F689">
        <v>7595.1</v>
      </c>
      <c r="G689">
        <v>-34.716732999747599</v>
      </c>
      <c r="H689">
        <f>(Table2[[#This Row],[1Y Return vs Nifty]]-AVERAGE(Table2[1Y Return vs Nifty]))/_xlfn.STDEV.P(Table2[1Y Return vs Nifty])</f>
        <v>-0.96548569820024133</v>
      </c>
      <c r="I689">
        <v>7.9804947517694798</v>
      </c>
      <c r="J689">
        <f>(Table2[[#This Row],[1M Return vs Nifty]]-AVERAGE(Table2[1M Return vs Nifty]))/_xlfn.STDEV.P(Table2[1M Return vs Nifty])</f>
        <v>1.0762492631245799</v>
      </c>
      <c r="K689">
        <v>-7.4755041267449203</v>
      </c>
      <c r="L689">
        <f>(Table2[[#This Row],[6M Return vs Nifty]]-AVERAGE(Table2[6M Return vs Nifty]))/_xlfn.STDEV.P(Table2[6M Return vs Nifty])</f>
        <v>-0.6247719606695088</v>
      </c>
      <c r="M689">
        <v>-3.2542675625759898</v>
      </c>
      <c r="N689">
        <f>(Table2[[#This Row],[1W Return vs Nifty]]-AVERAGE(Table2[1W Return vs Nifty]))/_xlfn.STDEV.P(Table2[1W Return vs Nifty])</f>
        <v>-5.9324747520233548E-2</v>
      </c>
      <c r="O689">
        <v>7332.74</v>
      </c>
      <c r="P689">
        <v>7120.7105542301897</v>
      </c>
      <c r="Q689">
        <v>7017.1164603500401</v>
      </c>
      <c r="R689">
        <v>64.852848260449406</v>
      </c>
      <c r="S689" s="2">
        <f>(Table2[[#This Row],[Close Price]]-Table2[[#This Row],[20D EMA]])/Table2[[#This Row],[20D EMA]]</f>
        <v>3.577925850364265E-2</v>
      </c>
      <c r="T689" s="2">
        <f>(Table2[[#This Row],[Close Price]]-Table2[[#This Row],[50D EMA]])/Table2[[#This Row],[50D EMA]]</f>
        <v>6.6621082567102918E-2</v>
      </c>
      <c r="U689" s="2">
        <f>(Table2[[#This Row],[Close Price]]-Table2[[#This Row],[200D EMA]])/Table2[[#This Row],[200D EMA]]</f>
        <v>8.2367670953707992E-2</v>
      </c>
      <c r="V689">
        <v>1.4035129761632501</v>
      </c>
      <c r="W689">
        <v>7531.7</v>
      </c>
      <c r="X689">
        <v>7635.95</v>
      </c>
      <c r="Y689">
        <v>7531.7</v>
      </c>
      <c r="Z689">
        <v>7635.95</v>
      </c>
      <c r="AA689">
        <v>7193</v>
      </c>
      <c r="AB689">
        <v>7748</v>
      </c>
      <c r="AC689" s="2">
        <f>(Table2[[#This Row],[Close Price]]/Table2[[#This Row],[Day Low]])-1</f>
        <v>8.4177542918597581E-3</v>
      </c>
      <c r="AD689" s="2">
        <f>(Table2[[#This Row],[Day High]]/Table2[[#This Row],[Close Price]])-1</f>
        <v>5.3784676962778111E-3</v>
      </c>
      <c r="AE689" s="2">
        <f>(Table2[[#This Row],[Close Price]]/Table2[[#This Row],[Current Week Low]])-1</f>
        <v>8.4177542918597581E-3</v>
      </c>
      <c r="AF689" s="2">
        <f>(Table2[[#This Row],[Current Week High]]/Table2[[#This Row],[Close Price]])-1</f>
        <v>5.3784676962778111E-3</v>
      </c>
      <c r="AG689" s="2">
        <f>(Table2[[#This Row],[Close Price]]/Table2[[#This Row],[Current Month Low]])-1</f>
        <v>5.5901570971778058E-2</v>
      </c>
      <c r="AH689" s="2">
        <f>(Table2[[#This Row],[Current Month High]]/Table2[[#This Row],[Close Price]])-1</f>
        <v>2.0131400508222264E-2</v>
      </c>
      <c r="AI689">
        <v>7.8590143645244899</v>
      </c>
      <c r="AJ689">
        <v>22.743139726558699</v>
      </c>
      <c r="AK689" t="str">
        <f>IF(AND(Table2[[#This Row],[20D EMA]]&gt;Table2[[#This Row],[50D EMA]],Table2[[#This Row],[50D EMA]]&gt;Table2[[#This Row],[200D EMA]]),"Uptrend","Downtrend/NoTrend")</f>
        <v>Uptrend</v>
      </c>
      <c r="AL689">
        <v>0.02</v>
      </c>
      <c r="AM689" t="s">
        <v>10439</v>
      </c>
      <c r="AN689">
        <v>4.83</v>
      </c>
      <c r="AO689" t="s">
        <v>10439</v>
      </c>
      <c r="AP689">
        <v>-6.0938989961741998E-2</v>
      </c>
      <c r="AQ689">
        <f>(Table2[[#This Row],[Sharpe Ratio]]-AVERAGE(Table2[Sharpe Ratio]))/_xlfn.STDEV.P(Table2[Sharpe Ratio])</f>
        <v>-1.4517080525623716</v>
      </c>
      <c r="AR6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-2.0250411958277756</v>
      </c>
      <c r="AS689">
        <f>_xlfn.RANK.AVG(Table2[[#This Row],[1Y Return vs Nifty Z-Score]],Table2[1Y Return vs Nifty Z-Score])</f>
        <v>662</v>
      </c>
      <c r="AT689">
        <f>_xlfn.RANK.AVG(Table2[[#This Row],[6M Return vs Nifty Z-Score]],Table2[6M Return vs Nifty Z-Score])</f>
        <v>539</v>
      </c>
      <c r="AU689">
        <f>_xlfn.RANK.AVG(Table2[[#This Row],[Sharpe Ratio Z-Score]],Table2[Sharpe Ratio Z-Score])</f>
        <v>680</v>
      </c>
      <c r="AV689">
        <f>(Table2[[#This Row],[Rank 1Y]]+Table2[[#This Row],[Rank 6M]]+Table2[[#This Row],[Rank Sharpe]])/3</f>
        <v>627</v>
      </c>
    </row>
    <row r="690" spans="1:48" x14ac:dyDescent="0.3">
      <c r="A690" t="s">
        <v>1505</v>
      </c>
      <c r="B690" t="s">
        <v>1506</v>
      </c>
      <c r="C690" t="s">
        <v>10404</v>
      </c>
      <c r="D690" t="s">
        <v>92</v>
      </c>
      <c r="E690">
        <v>7056.12914791</v>
      </c>
      <c r="F690">
        <v>1482.05</v>
      </c>
      <c r="G690">
        <v>-35.514925792703401</v>
      </c>
      <c r="H690">
        <f>(Table2[[#This Row],[1Y Return vs Nifty]]-AVERAGE(Table2[1Y Return vs Nifty]))/_xlfn.STDEV.P(Table2[1Y Return vs Nifty])</f>
        <v>-0.9785332874782311</v>
      </c>
      <c r="I690">
        <v>-3.3240723885650398</v>
      </c>
      <c r="J690">
        <f>(Table2[[#This Row],[1M Return vs Nifty]]-AVERAGE(Table2[1M Return vs Nifty]))/_xlfn.STDEV.P(Table2[1M Return vs Nifty])</f>
        <v>-1.5511752990695311E-2</v>
      </c>
      <c r="K690">
        <v>-1.9955296370697999</v>
      </c>
      <c r="L690">
        <f>(Table2[[#This Row],[6M Return vs Nifty]]-AVERAGE(Table2[6M Return vs Nifty]))/_xlfn.STDEV.P(Table2[6M Return vs Nifty])</f>
        <v>-0.45952453656140524</v>
      </c>
      <c r="M690">
        <v>-4.2892656606816502</v>
      </c>
      <c r="N690">
        <f>(Table2[[#This Row],[1W Return vs Nifty]]-AVERAGE(Table2[1W Return vs Nifty]))/_xlfn.STDEV.P(Table2[1W Return vs Nifty])</f>
        <v>-0.25735322721655834</v>
      </c>
      <c r="O690">
        <v>1477.58</v>
      </c>
      <c r="P690">
        <v>1463.6603085858901</v>
      </c>
      <c r="Q690">
        <v>1430.82238812427</v>
      </c>
      <c r="R690">
        <v>50.164763990760697</v>
      </c>
      <c r="S690" s="2">
        <f>(Table2[[#This Row],[Close Price]]-Table2[[#This Row],[20D EMA]])/Table2[[#This Row],[20D EMA]]</f>
        <v>3.0252169087291569E-3</v>
      </c>
      <c r="T690" s="2">
        <f>(Table2[[#This Row],[Close Price]]-Table2[[#This Row],[50D EMA]])/Table2[[#This Row],[50D EMA]]</f>
        <v>1.2564179889442365E-2</v>
      </c>
      <c r="U690" s="2">
        <f>(Table2[[#This Row],[Close Price]]-Table2[[#This Row],[200D EMA]])/Table2[[#This Row],[200D EMA]]</f>
        <v>3.5802914674047392E-2</v>
      </c>
      <c r="V690">
        <v>0.64275379193445004</v>
      </c>
      <c r="W690">
        <v>1487.35</v>
      </c>
      <c r="X690">
        <v>1470.4</v>
      </c>
      <c r="Y690">
        <v>1497.9</v>
      </c>
      <c r="Z690">
        <v>1470.4</v>
      </c>
      <c r="AA690">
        <v>1497.9</v>
      </c>
      <c r="AB690">
        <v>1415.05</v>
      </c>
      <c r="AC690" s="2">
        <f>(Table2[[#This Row],[Close Price]]/Table2[[#This Row],[Day Low]])-1</f>
        <v>-3.5633845429791089E-3</v>
      </c>
      <c r="AD690" s="2">
        <f>(Table2[[#This Row],[Day High]]/Table2[[#This Row],[Close Price]])-1</f>
        <v>-7.8607334435409904E-3</v>
      </c>
      <c r="AE690" s="2">
        <f>(Table2[[#This Row],[Close Price]]/Table2[[#This Row],[Current Week Low]])-1</f>
        <v>-1.0581480739702331E-2</v>
      </c>
      <c r="AF690" s="2">
        <f>(Table2[[#This Row],[Current Week High]]/Table2[[#This Row],[Close Price]])-1</f>
        <v>-7.8607334435409904E-3</v>
      </c>
      <c r="AG690" s="2">
        <f>(Table2[[#This Row],[Close Price]]/Table2[[#This Row],[Current Month Low]])-1</f>
        <v>-1.0581480739702331E-2</v>
      </c>
      <c r="AH690" s="2">
        <f>(Table2[[#This Row],[Current Month High]]/Table2[[#This Row],[Close Price]])-1</f>
        <v>-4.5207651563712425E-2</v>
      </c>
      <c r="AI690">
        <v>7.1488816166795903</v>
      </c>
      <c r="AJ690">
        <v>18.564</v>
      </c>
      <c r="AK690" t="str">
        <f>IF(AND(Table2[[#This Row],[20D EMA]]&gt;Table2[[#This Row],[50D EMA]],Table2[[#This Row],[50D EMA]]&gt;Table2[[#This Row],[200D EMA]]),"Uptrend","Downtrend/NoTrend")</f>
        <v>Uptrend</v>
      </c>
      <c r="AL690">
        <v>0.05</v>
      </c>
      <c r="AM690" t="s">
        <v>10439</v>
      </c>
      <c r="AN690">
        <v>-3.8</v>
      </c>
      <c r="AO690" t="s">
        <v>10438</v>
      </c>
      <c r="AP690">
        <v>-0.13228504301479899</v>
      </c>
      <c r="AQ690">
        <f>(Table2[[#This Row],[Sharpe Ratio]]-AVERAGE(Table2[Sharpe Ratio]))/_xlfn.STDEV.P(Table2[Sharpe Ratio])</f>
        <v>-2.2775955961311998</v>
      </c>
      <c r="AR6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-3.9885184003780894</v>
      </c>
      <c r="AS690">
        <f>_xlfn.RANK.AVG(Table2[[#This Row],[1Y Return vs Nifty Z-Score]],Table2[1Y Return vs Nifty Z-Score])</f>
        <v>666</v>
      </c>
      <c r="AT690">
        <f>_xlfn.RANK.AVG(Table2[[#This Row],[6M Return vs Nifty Z-Score]],Table2[6M Return vs Nifty Z-Score])</f>
        <v>476</v>
      </c>
      <c r="AU690">
        <f>_xlfn.RANK.AVG(Table2[[#This Row],[Sharpe Ratio Z-Score]],Table2[Sharpe Ratio Z-Score])</f>
        <v>739</v>
      </c>
      <c r="AV690">
        <f>(Table2[[#This Row],[Rank 1Y]]+Table2[[#This Row],[Rank 6M]]+Table2[[#This Row],[Rank Sharpe]])/3</f>
        <v>627</v>
      </c>
    </row>
    <row r="691" spans="1:48" x14ac:dyDescent="0.3">
      <c r="A691" t="s">
        <v>1056</v>
      </c>
      <c r="B691" t="s">
        <v>1057</v>
      </c>
      <c r="C691" t="s">
        <v>10395</v>
      </c>
      <c r="D691" t="s">
        <v>24</v>
      </c>
      <c r="E691">
        <v>12929.200966916</v>
      </c>
      <c r="F691">
        <v>214.24</v>
      </c>
      <c r="G691">
        <v>-41.731175329963797</v>
      </c>
      <c r="H691">
        <f>(Table2[[#This Row],[1Y Return vs Nifty]]-AVERAGE(Table2[1Y Return vs Nifty]))/_xlfn.STDEV.P(Table2[1Y Return vs Nifty])</f>
        <v>-1.0801466715221013</v>
      </c>
      <c r="I691">
        <v>-11.645424456243401</v>
      </c>
      <c r="J691">
        <f>(Table2[[#This Row],[1M Return vs Nifty]]-AVERAGE(Table2[1M Return vs Nifty]))/_xlfn.STDEV.P(Table2[1M Return vs Nifty])</f>
        <v>-0.8191628504702787</v>
      </c>
      <c r="K691">
        <v>-28.159042273988799</v>
      </c>
      <c r="L691">
        <f>(Table2[[#This Row],[6M Return vs Nifty]]-AVERAGE(Table2[6M Return vs Nifty]))/_xlfn.STDEV.P(Table2[6M Return vs Nifty])</f>
        <v>-1.2484794992198167</v>
      </c>
      <c r="M691">
        <v>-3.3990379949053602</v>
      </c>
      <c r="N691">
        <f>(Table2[[#This Row],[1W Return vs Nifty]]-AVERAGE(Table2[1W Return vs Nifty]))/_xlfn.STDEV.P(Table2[1W Return vs Nifty])</f>
        <v>-8.7023995153283948E-2</v>
      </c>
      <c r="O691">
        <v>216.15</v>
      </c>
      <c r="P691">
        <v>224.18354503863</v>
      </c>
      <c r="Q691">
        <v>236.10315018514001</v>
      </c>
      <c r="R691">
        <v>44.724055704927302</v>
      </c>
      <c r="S691" s="2">
        <f>(Table2[[#This Row],[Close Price]]-Table2[[#This Row],[20D EMA]])/Table2[[#This Row],[20D EMA]]</f>
        <v>-8.8364561647004229E-3</v>
      </c>
      <c r="T691" s="2">
        <f>(Table2[[#This Row],[Close Price]]-Table2[[#This Row],[50D EMA]])/Table2[[#This Row],[50D EMA]]</f>
        <v>-4.4354482113825873E-2</v>
      </c>
      <c r="U691" s="2">
        <f>(Table2[[#This Row],[Close Price]]-Table2[[#This Row],[200D EMA]])/Table2[[#This Row],[200D EMA]]</f>
        <v>-9.2599993553648216E-2</v>
      </c>
      <c r="V691">
        <v>0.77337555070646202</v>
      </c>
      <c r="W691">
        <v>210.85</v>
      </c>
      <c r="X691">
        <v>215</v>
      </c>
      <c r="Y691">
        <v>210.85</v>
      </c>
      <c r="Z691">
        <v>215</v>
      </c>
      <c r="AA691">
        <v>207.2</v>
      </c>
      <c r="AB691">
        <v>229</v>
      </c>
      <c r="AC691" s="2">
        <f>(Table2[[#This Row],[Close Price]]/Table2[[#This Row],[Day Low]])-1</f>
        <v>1.6077780412615761E-2</v>
      </c>
      <c r="AD691" s="2">
        <f>(Table2[[#This Row],[Day High]]/Table2[[#This Row],[Close Price]])-1</f>
        <v>3.5474234503360957E-3</v>
      </c>
      <c r="AE691" s="2">
        <f>(Table2[[#This Row],[Close Price]]/Table2[[#This Row],[Current Week Low]])-1</f>
        <v>1.6077780412615761E-2</v>
      </c>
      <c r="AF691" s="2">
        <f>(Table2[[#This Row],[Current Week High]]/Table2[[#This Row],[Close Price]])-1</f>
        <v>3.5474234503360957E-3</v>
      </c>
      <c r="AG691" s="2">
        <f>(Table2[[#This Row],[Close Price]]/Table2[[#This Row],[Current Month Low]])-1</f>
        <v>3.3976833976834042E-2</v>
      </c>
      <c r="AH691" s="2">
        <f>(Table2[[#This Row],[Current Month High]]/Table2[[#This Row],[Close Price]])-1</f>
        <v>6.8894697535474281E-2</v>
      </c>
      <c r="AI691">
        <v>40.356609410007401</v>
      </c>
      <c r="AJ691">
        <v>4.3800243605359199</v>
      </c>
      <c r="AK691" t="str">
        <f>IF(AND(Table2[[#This Row],[20D EMA]]&gt;Table2[[#This Row],[50D EMA]],Table2[[#This Row],[50D EMA]]&gt;Table2[[#This Row],[200D EMA]]),"Uptrend","Downtrend/NoTrend")</f>
        <v>Downtrend/NoTrend</v>
      </c>
      <c r="AL691">
        <v>-0.21</v>
      </c>
      <c r="AM691" t="s">
        <v>10438</v>
      </c>
      <c r="AN691">
        <v>-0.8</v>
      </c>
      <c r="AO691" t="s">
        <v>10438</v>
      </c>
      <c r="AP691">
        <v>1.5458951438158E-2</v>
      </c>
      <c r="AQ691">
        <f>(Table2[[#This Row],[Sharpe Ratio]]-AVERAGE(Table2[Sharpe Ratio]))/_xlfn.STDEV.P(Table2[Sharpe Ratio])</f>
        <v>-0.56734086676224305</v>
      </c>
      <c r="AR6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1">
        <f>_xlfn.RANK.AVG(Table2[[#This Row],[1Y Return vs Nifty Z-Score]],Table2[1Y Return vs Nifty Z-Score])</f>
        <v>685</v>
      </c>
      <c r="AT691">
        <f>_xlfn.RANK.AVG(Table2[[#This Row],[6M Return vs Nifty Z-Score]],Table2[6M Return vs Nifty Z-Score])</f>
        <v>709</v>
      </c>
      <c r="AU691">
        <f>_xlfn.RANK.AVG(Table2[[#This Row],[Sharpe Ratio Z-Score]],Table2[Sharpe Ratio Z-Score])</f>
        <v>488</v>
      </c>
      <c r="AV691">
        <f>(Table2[[#This Row],[Rank 1Y]]+Table2[[#This Row],[Rank 6M]]+Table2[[#This Row],[Rank Sharpe]])/3</f>
        <v>627.33333333333337</v>
      </c>
    </row>
    <row r="692" spans="1:48" x14ac:dyDescent="0.3">
      <c r="A692" t="s">
        <v>1630</v>
      </c>
      <c r="B692" t="s">
        <v>1631</v>
      </c>
      <c r="C692" t="s">
        <v>10397</v>
      </c>
      <c r="D692" t="s">
        <v>991</v>
      </c>
      <c r="E692">
        <v>5728.7965433999998</v>
      </c>
      <c r="F692">
        <v>126.5</v>
      </c>
      <c r="G692">
        <v>-57.079043568697202</v>
      </c>
      <c r="H692">
        <f>(Table2[[#This Row],[1Y Return vs Nifty]]-AVERAGE(Table2[1Y Return vs Nifty]))/_xlfn.STDEV.P(Table2[1Y Return vs Nifty])</f>
        <v>-1.3310292688581882</v>
      </c>
      <c r="I692">
        <v>-13.8502157615172</v>
      </c>
      <c r="J692">
        <f>(Table2[[#This Row],[1M Return vs Nifty]]-AVERAGE(Table2[1M Return vs Nifty]))/_xlfn.STDEV.P(Table2[1M Return vs Nifty])</f>
        <v>-1.0320949482574937</v>
      </c>
      <c r="K692">
        <v>-36.038047672329</v>
      </c>
      <c r="L692">
        <f>(Table2[[#This Row],[6M Return vs Nifty]]-AVERAGE(Table2[6M Return vs Nifty]))/_xlfn.STDEV.P(Table2[6M Return vs Nifty])</f>
        <v>-1.4860691721393982</v>
      </c>
      <c r="M692">
        <v>-12.717705992386399</v>
      </c>
      <c r="N692">
        <f>(Table2[[#This Row],[1W Return vs Nifty]]-AVERAGE(Table2[1W Return vs Nifty]))/_xlfn.STDEV.P(Table2[1W Return vs Nifty])</f>
        <v>-1.8699853935495709</v>
      </c>
      <c r="O692">
        <v>129</v>
      </c>
      <c r="P692">
        <v>137.90944054391699</v>
      </c>
      <c r="Q692">
        <v>149.95555838957199</v>
      </c>
      <c r="R692">
        <v>14.3428757901785</v>
      </c>
      <c r="S692" s="2">
        <f>(Table2[[#This Row],[Close Price]]-Table2[[#This Row],[20D EMA]])/Table2[[#This Row],[20D EMA]]</f>
        <v>-1.937984496124031E-2</v>
      </c>
      <c r="T692" s="2">
        <f>(Table2[[#This Row],[Close Price]]-Table2[[#This Row],[50D EMA]])/Table2[[#This Row],[50D EMA]]</f>
        <v>-8.2731396044520039E-2</v>
      </c>
      <c r="U692" s="2">
        <f>(Table2[[#This Row],[Close Price]]-Table2[[#This Row],[200D EMA]])/Table2[[#This Row],[200D EMA]]</f>
        <v>-0.15641673200693509</v>
      </c>
      <c r="V692">
        <v>1.4054167061568901</v>
      </c>
      <c r="W692">
        <v>128.49</v>
      </c>
      <c r="X692">
        <v>123.3</v>
      </c>
      <c r="Y692">
        <v>128.82</v>
      </c>
      <c r="Z692">
        <v>123.3</v>
      </c>
      <c r="AA692">
        <v>128.82</v>
      </c>
      <c r="AB692">
        <v>123.3</v>
      </c>
      <c r="AC692" s="2">
        <f>(Table2[[#This Row],[Close Price]]/Table2[[#This Row],[Day Low]])-1</f>
        <v>-1.5487586582613511E-2</v>
      </c>
      <c r="AD692" s="2">
        <f>(Table2[[#This Row],[Day High]]/Table2[[#This Row],[Close Price]])-1</f>
        <v>-2.5296442687747112E-2</v>
      </c>
      <c r="AE692" s="2">
        <f>(Table2[[#This Row],[Close Price]]/Table2[[#This Row],[Current Week Low]])-1</f>
        <v>-1.8009625834497722E-2</v>
      </c>
      <c r="AF692" s="2">
        <f>(Table2[[#This Row],[Current Week High]]/Table2[[#This Row],[Close Price]])-1</f>
        <v>-2.5296442687747112E-2</v>
      </c>
      <c r="AG692" s="2">
        <f>(Table2[[#This Row],[Close Price]]/Table2[[#This Row],[Current Month Low]])-1</f>
        <v>-1.8009625834497722E-2</v>
      </c>
      <c r="AH692" s="2">
        <f>(Table2[[#This Row],[Current Month High]]/Table2[[#This Row],[Close Price]])-1</f>
        <v>-2.5296442687747112E-2</v>
      </c>
      <c r="AI692">
        <v>66.482213438735101</v>
      </c>
      <c r="AJ692">
        <v>2.5952960259529601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-0.22</v>
      </c>
      <c r="AM692" t="s">
        <v>10438</v>
      </c>
      <c r="AN692">
        <v>-12.95</v>
      </c>
      <c r="AO692" t="s">
        <v>10438</v>
      </c>
      <c r="AP692">
        <v>3.3144557023405997E-2</v>
      </c>
      <c r="AQ692">
        <f>(Table2[[#This Row],[Sharpe Ratio]]-AVERAGE(Table2[Sharpe Ratio]))/_xlfn.STDEV.P(Table2[Sharpe Ratio])</f>
        <v>-0.36261585776327954</v>
      </c>
      <c r="AR6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2">
        <f>_xlfn.RANK.AVG(Table2[[#This Row],[1Y Return vs Nifty Z-Score]],Table2[1Y Return vs Nifty Z-Score])</f>
        <v>728</v>
      </c>
      <c r="AT692">
        <f>_xlfn.RANK.AVG(Table2[[#This Row],[6M Return vs Nifty Z-Score]],Table2[6M Return vs Nifty Z-Score])</f>
        <v>733</v>
      </c>
      <c r="AU692">
        <f>_xlfn.RANK.AVG(Table2[[#This Row],[Sharpe Ratio Z-Score]],Table2[Sharpe Ratio Z-Score])</f>
        <v>429</v>
      </c>
      <c r="AV692">
        <f>(Table2[[#This Row],[Rank 1Y]]+Table2[[#This Row],[Rank 6M]]+Table2[[#This Row],[Rank Sharpe]])/3</f>
        <v>630</v>
      </c>
    </row>
    <row r="693" spans="1:48" x14ac:dyDescent="0.3">
      <c r="A693" t="s">
        <v>1211</v>
      </c>
      <c r="B693" t="s">
        <v>1212</v>
      </c>
      <c r="C693" t="s">
        <v>5658</v>
      </c>
      <c r="D693" t="s">
        <v>80</v>
      </c>
      <c r="E693">
        <v>10079.9999223</v>
      </c>
      <c r="F693">
        <v>1300.75</v>
      </c>
      <c r="G693">
        <v>-19.3161435888724</v>
      </c>
      <c r="H693">
        <f>(Table2[[#This Row],[1Y Return vs Nifty]]-AVERAGE(Table2[1Y Return vs Nifty]))/_xlfn.STDEV.P(Table2[1Y Return vs Nifty])</f>
        <v>-0.71374129879524195</v>
      </c>
      <c r="I693">
        <v>-6.4356207040909403</v>
      </c>
      <c r="J693">
        <f>(Table2[[#This Row],[1M Return vs Nifty]]-AVERAGE(Table2[1M Return vs Nifty]))/_xlfn.STDEV.P(Table2[1M Return vs Nifty])</f>
        <v>-0.31601570935445977</v>
      </c>
      <c r="K693">
        <v>-25.650748761685101</v>
      </c>
      <c r="L693">
        <f>(Table2[[#This Row],[6M Return vs Nifty]]-AVERAGE(Table2[6M Return vs Nifty]))/_xlfn.STDEV.P(Table2[6M Return vs Nifty])</f>
        <v>-1.1728424606539991</v>
      </c>
      <c r="M693">
        <v>-3.01719691041315</v>
      </c>
      <c r="N693">
        <f>(Table2[[#This Row],[1W Return vs Nifty]]-AVERAGE(Table2[1W Return vs Nifty]))/_xlfn.STDEV.P(Table2[1W Return vs Nifty])</f>
        <v>-1.3965494286484376E-2</v>
      </c>
      <c r="O693">
        <v>1324.93</v>
      </c>
      <c r="P693">
        <v>1374.95679296352</v>
      </c>
      <c r="Q693">
        <v>1413.39541226643</v>
      </c>
      <c r="R693">
        <v>42.417382813539298</v>
      </c>
      <c r="S693" s="2">
        <f>(Table2[[#This Row],[Close Price]]-Table2[[#This Row],[20D EMA]])/Table2[[#This Row],[20D EMA]]</f>
        <v>-1.8250020755813563E-2</v>
      </c>
      <c r="T693" s="2">
        <f>(Table2[[#This Row],[Close Price]]-Table2[[#This Row],[50D EMA]])/Table2[[#This Row],[50D EMA]]</f>
        <v>-5.3970272624769555E-2</v>
      </c>
      <c r="U693" s="2">
        <f>(Table2[[#This Row],[Close Price]]-Table2[[#This Row],[200D EMA]])/Table2[[#This Row],[200D EMA]]</f>
        <v>-7.9698441985034479E-2</v>
      </c>
      <c r="V693">
        <v>0.69031382439818001</v>
      </c>
      <c r="W693">
        <v>1296</v>
      </c>
      <c r="X693">
        <v>1313.85</v>
      </c>
      <c r="Y693">
        <v>1296</v>
      </c>
      <c r="Z693">
        <v>1313.85</v>
      </c>
      <c r="AA693">
        <v>1270</v>
      </c>
      <c r="AB693">
        <v>1368.95</v>
      </c>
      <c r="AC693" s="2">
        <f>(Table2[[#This Row],[Close Price]]/Table2[[#This Row],[Day Low]])-1</f>
        <v>3.6651234567901536E-3</v>
      </c>
      <c r="AD693" s="2">
        <f>(Table2[[#This Row],[Day High]]/Table2[[#This Row],[Close Price]])-1</f>
        <v>1.0071112819527217E-2</v>
      </c>
      <c r="AE693" s="2">
        <f>(Table2[[#This Row],[Close Price]]/Table2[[#This Row],[Current Week Low]])-1</f>
        <v>3.6651234567901536E-3</v>
      </c>
      <c r="AF693" s="2">
        <f>(Table2[[#This Row],[Current Week High]]/Table2[[#This Row],[Close Price]])-1</f>
        <v>1.0071112819527217E-2</v>
      </c>
      <c r="AG693" s="2">
        <f>(Table2[[#This Row],[Close Price]]/Table2[[#This Row],[Current Month Low]])-1</f>
        <v>2.4212598425196852E-2</v>
      </c>
      <c r="AH693" s="2">
        <f>(Table2[[#This Row],[Current Month High]]/Table2[[#This Row],[Close Price]])-1</f>
        <v>5.2431289640592071E-2</v>
      </c>
      <c r="AI693">
        <v>38.535460311358797</v>
      </c>
      <c r="AJ693">
        <v>14.31647405194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-0.23</v>
      </c>
      <c r="AM693" t="s">
        <v>10438</v>
      </c>
      <c r="AN693">
        <v>-3.99</v>
      </c>
      <c r="AO693" t="s">
        <v>10438</v>
      </c>
      <c r="AP693">
        <v>-1.9413176286832E-2</v>
      </c>
      <c r="AQ693">
        <f>(Table2[[#This Row],[Sharpe Ratio]]-AVERAGE(Table2[Sharpe Ratio]))/_xlfn.STDEV.P(Table2[Sharpe Ratio])</f>
        <v>-0.97101359529275844</v>
      </c>
      <c r="AR6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3">
        <f>_xlfn.RANK.AVG(Table2[[#This Row],[1Y Return vs Nifty Z-Score]],Table2[1Y Return vs Nifty Z-Score])</f>
        <v>571</v>
      </c>
      <c r="AT693">
        <f>_xlfn.RANK.AVG(Table2[[#This Row],[6M Return vs Nifty Z-Score]],Table2[6M Return vs Nifty Z-Score])</f>
        <v>697</v>
      </c>
      <c r="AU693">
        <f>_xlfn.RANK.AVG(Table2[[#This Row],[Sharpe Ratio Z-Score]],Table2[Sharpe Ratio Z-Score])</f>
        <v>625</v>
      </c>
      <c r="AV693">
        <f>(Table2[[#This Row],[Rank 1Y]]+Table2[[#This Row],[Rank 6M]]+Table2[[#This Row],[Rank Sharpe]])/3</f>
        <v>631</v>
      </c>
    </row>
    <row r="694" spans="1:48" x14ac:dyDescent="0.3">
      <c r="A694" t="s">
        <v>994</v>
      </c>
      <c r="B694" t="s">
        <v>995</v>
      </c>
      <c r="C694" t="s">
        <v>10403</v>
      </c>
      <c r="D694" t="s">
        <v>125</v>
      </c>
      <c r="E694">
        <v>14823.0043893</v>
      </c>
      <c r="F694">
        <v>52.01</v>
      </c>
      <c r="G694">
        <v>-31.823406180081101</v>
      </c>
      <c r="H694">
        <f>(Table2[[#This Row],[1Y Return vs Nifty]]-AVERAGE(Table2[1Y Return vs Nifty]))/_xlfn.STDEV.P(Table2[1Y Return vs Nifty])</f>
        <v>-0.91819018222570525</v>
      </c>
      <c r="I694">
        <v>-12.947889150657099</v>
      </c>
      <c r="J694">
        <f>(Table2[[#This Row],[1M Return vs Nifty]]-AVERAGE(Table2[1M Return vs Nifty]))/_xlfn.STDEV.P(Table2[1M Return vs Nifty])</f>
        <v>-0.94495096429851799</v>
      </c>
      <c r="K694">
        <v>-25.172217930704001</v>
      </c>
      <c r="L694">
        <f>(Table2[[#This Row],[6M Return vs Nifty]]-AVERAGE(Table2[6M Return vs Nifty]))/_xlfn.STDEV.P(Table2[6M Return vs Nifty])</f>
        <v>-1.1584124688128099</v>
      </c>
      <c r="M694">
        <v>-8.95259699102645</v>
      </c>
      <c r="N694">
        <f>(Table2[[#This Row],[1W Return vs Nifty]]-AVERAGE(Table2[1W Return vs Nifty]))/_xlfn.STDEV.P(Table2[1W Return vs Nifty])</f>
        <v>-1.1495987447287515</v>
      </c>
      <c r="O694">
        <v>52.9</v>
      </c>
      <c r="P694">
        <v>54.681268424337098</v>
      </c>
      <c r="Q694">
        <v>55.371460804154502</v>
      </c>
      <c r="R694">
        <v>27.7787924851357</v>
      </c>
      <c r="S694" s="2">
        <f>(Table2[[#This Row],[Close Price]]-Table2[[#This Row],[20D EMA]])/Table2[[#This Row],[20D EMA]]</f>
        <v>-1.682419659735351E-2</v>
      </c>
      <c r="T694" s="2">
        <f>(Table2[[#This Row],[Close Price]]-Table2[[#This Row],[50D EMA]])/Table2[[#This Row],[50D EMA]]</f>
        <v>-4.8851617771693709E-2</v>
      </c>
      <c r="U694" s="2">
        <f>(Table2[[#This Row],[Close Price]]-Table2[[#This Row],[200D EMA]])/Table2[[#This Row],[200D EMA]]</f>
        <v>-6.070746112413012E-2</v>
      </c>
      <c r="V694">
        <v>0.57505718061884703</v>
      </c>
      <c r="W694">
        <v>50.61</v>
      </c>
      <c r="X694">
        <v>52.22</v>
      </c>
      <c r="Y694">
        <v>50.61</v>
      </c>
      <c r="Z694">
        <v>52.22</v>
      </c>
      <c r="AA694">
        <v>49.9</v>
      </c>
      <c r="AB694">
        <v>55.5</v>
      </c>
      <c r="AC694" s="2">
        <f>(Table2[[#This Row],[Close Price]]/Table2[[#This Row],[Day Low]])-1</f>
        <v>2.7662517289073207E-2</v>
      </c>
      <c r="AD694" s="2">
        <f>(Table2[[#This Row],[Day High]]/Table2[[#This Row],[Close Price]])-1</f>
        <v>4.0376850605652326E-3</v>
      </c>
      <c r="AE694" s="2">
        <f>(Table2[[#This Row],[Close Price]]/Table2[[#This Row],[Current Week Low]])-1</f>
        <v>2.7662517289073207E-2</v>
      </c>
      <c r="AF694" s="2">
        <f>(Table2[[#This Row],[Current Week High]]/Table2[[#This Row],[Close Price]])-1</f>
        <v>4.0376850605652326E-3</v>
      </c>
      <c r="AG694" s="2">
        <f>(Table2[[#This Row],[Close Price]]/Table2[[#This Row],[Current Month Low]])-1</f>
        <v>4.2284569138276495E-2</v>
      </c>
      <c r="AH694" s="2">
        <f>(Table2[[#This Row],[Current Month High]]/Table2[[#This Row],[Close Price]])-1</f>
        <v>6.7102480292251521E-2</v>
      </c>
      <c r="AI694">
        <v>41.703518554124202</v>
      </c>
      <c r="AJ694">
        <v>32.848020434227301</v>
      </c>
      <c r="AK694" t="str">
        <f>IF(AND(Table2[[#This Row],[20D EMA]]&gt;Table2[[#This Row],[50D EMA]],Table2[[#This Row],[50D EMA]]&gt;Table2[[#This Row],[200D EMA]]),"Uptrend","Downtrend/NoTrend")</f>
        <v>Downtrend/NoTrend</v>
      </c>
      <c r="AL694">
        <v>-0.06</v>
      </c>
      <c r="AM694" t="s">
        <v>10438</v>
      </c>
      <c r="AN694">
        <v>-5</v>
      </c>
      <c r="AO694" t="s">
        <v>10438</v>
      </c>
      <c r="AQ694">
        <f>(Table2[[#This Row],[Sharpe Ratio]]-AVERAGE(Table2[Sharpe Ratio]))/_xlfn.STDEV.P(Table2[Sharpe Ratio])</f>
        <v>-0.74629057572393687</v>
      </c>
      <c r="AR6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4">
        <f>_xlfn.RANK.AVG(Table2[[#This Row],[1Y Return vs Nifty Z-Score]],Table2[1Y Return vs Nifty Z-Score])</f>
        <v>648</v>
      </c>
      <c r="AT694">
        <f>_xlfn.RANK.AVG(Table2[[#This Row],[6M Return vs Nifty Z-Score]],Table2[6M Return vs Nifty Z-Score])</f>
        <v>694</v>
      </c>
      <c r="AU694">
        <f>_xlfn.RANK.AVG(Table2[[#This Row],[Sharpe Ratio Z-Score]],Table2[Sharpe Ratio Z-Score])</f>
        <v>558</v>
      </c>
      <c r="AV694">
        <f>(Table2[[#This Row],[Rank 1Y]]+Table2[[#This Row],[Rank 6M]]+Table2[[#This Row],[Rank Sharpe]])/3</f>
        <v>633.33333333333337</v>
      </c>
    </row>
    <row r="695" spans="1:48" x14ac:dyDescent="0.3">
      <c r="A695" t="s">
        <v>727</v>
      </c>
      <c r="B695" t="s">
        <v>728</v>
      </c>
      <c r="C695" t="s">
        <v>10404</v>
      </c>
      <c r="D695" t="s">
        <v>92</v>
      </c>
      <c r="E695">
        <v>24425.245360674999</v>
      </c>
      <c r="F695">
        <v>303.8</v>
      </c>
      <c r="G695">
        <v>-38.365713872388802</v>
      </c>
      <c r="H695">
        <f>(Table2[[#This Row],[1Y Return vs Nifty]]-AVERAGE(Table2[1Y Return vs Nifty]))/_xlfn.STDEV.P(Table2[1Y Return vs Nifty])</f>
        <v>-1.0251334476282412</v>
      </c>
      <c r="I695">
        <v>-4.4457315887021798</v>
      </c>
      <c r="J695">
        <f>(Table2[[#This Row],[1M Return vs Nifty]]-AVERAGE(Table2[1M Return vs Nifty]))/_xlfn.STDEV.P(Table2[1M Return vs Nifty])</f>
        <v>-0.12383821723075231</v>
      </c>
      <c r="K695">
        <v>-4.4307311400721803</v>
      </c>
      <c r="L695">
        <f>(Table2[[#This Row],[6M Return vs Nifty]]-AVERAGE(Table2[6M Return vs Nifty]))/_xlfn.STDEV.P(Table2[6M Return vs Nifty])</f>
        <v>-0.53295750168077061</v>
      </c>
      <c r="M695">
        <v>-5.5614607744262701</v>
      </c>
      <c r="N695">
        <f>(Table2[[#This Row],[1W Return vs Nifty]]-AVERAGE(Table2[1W Return vs Nifty]))/_xlfn.STDEV.P(Table2[1W Return vs Nifty])</f>
        <v>-0.50076513755054342</v>
      </c>
      <c r="O695">
        <v>304.58</v>
      </c>
      <c r="P695">
        <v>297.35974041464402</v>
      </c>
      <c r="Q695">
        <v>294.25500611723402</v>
      </c>
      <c r="R695">
        <v>39.169560182009697</v>
      </c>
      <c r="S695" s="2">
        <f>(Table2[[#This Row],[Close Price]]-Table2[[#This Row],[20D EMA]])/Table2[[#This Row],[20D EMA]]</f>
        <v>-2.5609035392999305E-3</v>
      </c>
      <c r="T695" s="2">
        <f>(Table2[[#This Row],[Close Price]]-Table2[[#This Row],[50D EMA]])/Table2[[#This Row],[50D EMA]]</f>
        <v>2.1658142344271519E-2</v>
      </c>
      <c r="U695" s="2">
        <f>(Table2[[#This Row],[Close Price]]-Table2[[#This Row],[200D EMA]])/Table2[[#This Row],[200D EMA]]</f>
        <v>3.2437830060104998E-2</v>
      </c>
      <c r="V695">
        <v>0.68550859837461398</v>
      </c>
      <c r="W695">
        <v>301.5</v>
      </c>
      <c r="X695">
        <v>304.89999999999998</v>
      </c>
      <c r="Y695">
        <v>301.5</v>
      </c>
      <c r="Z695">
        <v>304.89999999999998</v>
      </c>
      <c r="AA695">
        <v>296</v>
      </c>
      <c r="AB695">
        <v>320.5</v>
      </c>
      <c r="AC695" s="2">
        <f>(Table2[[#This Row],[Close Price]]/Table2[[#This Row],[Day Low]])-1</f>
        <v>7.6285240464344373E-3</v>
      </c>
      <c r="AD695" s="2">
        <f>(Table2[[#This Row],[Day High]]/Table2[[#This Row],[Close Price]])-1</f>
        <v>3.6208031599735957E-3</v>
      </c>
      <c r="AE695" s="2">
        <f>(Table2[[#This Row],[Close Price]]/Table2[[#This Row],[Current Week Low]])-1</f>
        <v>7.6285240464344373E-3</v>
      </c>
      <c r="AF695" s="2">
        <f>(Table2[[#This Row],[Current Week High]]/Table2[[#This Row],[Close Price]])-1</f>
        <v>3.6208031599735957E-3</v>
      </c>
      <c r="AG695" s="2">
        <f>(Table2[[#This Row],[Close Price]]/Table2[[#This Row],[Current Month Low]])-1</f>
        <v>2.635135135135136E-2</v>
      </c>
      <c r="AH695" s="2">
        <f>(Table2[[#This Row],[Current Month High]]/Table2[[#This Row],[Close Price]])-1</f>
        <v>5.4970375246872871E-2</v>
      </c>
      <c r="AI695">
        <v>17.610269914417302</v>
      </c>
      <c r="AJ695">
        <v>20.6273575540996</v>
      </c>
      <c r="AK695" t="str">
        <f>IF(AND(Table2[[#This Row],[20D EMA]]&gt;Table2[[#This Row],[50D EMA]],Table2[[#This Row],[50D EMA]]&gt;Table2[[#This Row],[200D EMA]]),"Uptrend","Downtrend/NoTrend")</f>
        <v>Uptrend</v>
      </c>
      <c r="AL695">
        <v>0.11</v>
      </c>
      <c r="AM695" t="s">
        <v>10439</v>
      </c>
      <c r="AN695">
        <v>-2.08</v>
      </c>
      <c r="AO695" t="s">
        <v>10438</v>
      </c>
      <c r="AP695">
        <v>-0.102056079664286</v>
      </c>
      <c r="AQ695">
        <f>(Table2[[#This Row],[Sharpe Ratio]]-AVERAGE(Table2[Sharpe Ratio]))/_xlfn.STDEV.P(Table2[Sharpe Ratio])</f>
        <v>-1.9276712034304382</v>
      </c>
      <c r="AR6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-4.1103655075207461</v>
      </c>
      <c r="AS695">
        <f>_xlfn.RANK.AVG(Table2[[#This Row],[1Y Return vs Nifty Z-Score]],Table2[1Y Return vs Nifty Z-Score])</f>
        <v>678</v>
      </c>
      <c r="AT695">
        <f>_xlfn.RANK.AVG(Table2[[#This Row],[6M Return vs Nifty Z-Score]],Table2[6M Return vs Nifty Z-Score])</f>
        <v>500</v>
      </c>
      <c r="AU695">
        <f>_xlfn.RANK.AVG(Table2[[#This Row],[Sharpe Ratio Z-Score]],Table2[Sharpe Ratio Z-Score])</f>
        <v>725</v>
      </c>
      <c r="AV695">
        <f>(Table2[[#This Row],[Rank 1Y]]+Table2[[#This Row],[Rank 6M]]+Table2[[#This Row],[Rank Sharpe]])/3</f>
        <v>634.33333333333337</v>
      </c>
    </row>
    <row r="696" spans="1:48" x14ac:dyDescent="0.3">
      <c r="A696" t="s">
        <v>1514</v>
      </c>
      <c r="B696" t="s">
        <v>1515</v>
      </c>
      <c r="C696" t="s">
        <v>10397</v>
      </c>
      <c r="D696" t="s">
        <v>390</v>
      </c>
      <c r="E696">
        <v>6959.3971662599997</v>
      </c>
      <c r="F696">
        <v>302.95</v>
      </c>
      <c r="G696">
        <v>-56.622276924482598</v>
      </c>
      <c r="H696">
        <f>(Table2[[#This Row],[1Y Return vs Nifty]]-AVERAGE(Table2[1Y Return vs Nifty]))/_xlfn.STDEV.P(Table2[1Y Return vs Nifty])</f>
        <v>-1.3235627725152077</v>
      </c>
      <c r="I696">
        <v>-2.1216630891369799</v>
      </c>
      <c r="J696">
        <f>(Table2[[#This Row],[1M Return vs Nifty]]-AVERAGE(Table2[1M Return vs Nifty]))/_xlfn.STDEV.P(Table2[1M Return vs Nifty])</f>
        <v>0.1006133124128429</v>
      </c>
      <c r="K696">
        <v>-10.978273577185099</v>
      </c>
      <c r="L696">
        <f>(Table2[[#This Row],[6M Return vs Nifty]]-AVERAGE(Table2[6M Return vs Nifty]))/_xlfn.STDEV.P(Table2[6M Return vs Nifty])</f>
        <v>-0.73039720217754234</v>
      </c>
      <c r="M696">
        <v>-6.0301247763341097</v>
      </c>
      <c r="N696">
        <f>(Table2[[#This Row],[1W Return vs Nifty]]-AVERAGE(Table2[1W Return vs Nifty]))/_xlfn.STDEV.P(Table2[1W Return vs Nifty])</f>
        <v>-0.59043565960857558</v>
      </c>
      <c r="O696">
        <v>306</v>
      </c>
      <c r="P696">
        <v>302.03116987462801</v>
      </c>
      <c r="Q696">
        <v>314.750482538379</v>
      </c>
      <c r="R696">
        <v>46.035335433424898</v>
      </c>
      <c r="S696" s="2">
        <f>(Table2[[#This Row],[Close Price]]-Table2[[#This Row],[20D EMA]])/Table2[[#This Row],[20D EMA]]</f>
        <v>-9.9673202614379459E-3</v>
      </c>
      <c r="T696" s="2">
        <f>(Table2[[#This Row],[Close Price]]-Table2[[#This Row],[50D EMA]])/Table2[[#This Row],[50D EMA]]</f>
        <v>3.0421698719154903E-3</v>
      </c>
      <c r="U696" s="2">
        <f>(Table2[[#This Row],[Close Price]]-Table2[[#This Row],[200D EMA]])/Table2[[#This Row],[200D EMA]]</f>
        <v>-3.7491547092195883E-2</v>
      </c>
      <c r="V696">
        <v>1.04499958760274</v>
      </c>
      <c r="W696">
        <v>306.39999999999998</v>
      </c>
      <c r="X696">
        <v>301.55</v>
      </c>
      <c r="Y696">
        <v>307.45</v>
      </c>
      <c r="Z696">
        <v>301.55</v>
      </c>
      <c r="AA696">
        <v>307.45</v>
      </c>
      <c r="AB696">
        <v>299.64999999999998</v>
      </c>
      <c r="AC696" s="2">
        <f>(Table2[[#This Row],[Close Price]]/Table2[[#This Row],[Day Low]])-1</f>
        <v>-1.1259791122715357E-2</v>
      </c>
      <c r="AD696" s="2">
        <f>(Table2[[#This Row],[Day High]]/Table2[[#This Row],[Close Price]])-1</f>
        <v>-4.6212246245254107E-3</v>
      </c>
      <c r="AE696" s="2">
        <f>(Table2[[#This Row],[Close Price]]/Table2[[#This Row],[Current Week Low]])-1</f>
        <v>-1.4636526264433236E-2</v>
      </c>
      <c r="AF696" s="2">
        <f>(Table2[[#This Row],[Current Week High]]/Table2[[#This Row],[Close Price]])-1</f>
        <v>-4.6212246245254107E-3</v>
      </c>
      <c r="AG696" s="2">
        <f>(Table2[[#This Row],[Close Price]]/Table2[[#This Row],[Current Month Low]])-1</f>
        <v>-1.4636526264433236E-2</v>
      </c>
      <c r="AH696" s="2">
        <f>(Table2[[#This Row],[Current Month High]]/Table2[[#This Row],[Close Price]])-1</f>
        <v>-1.0892886614953023E-2</v>
      </c>
      <c r="AI696">
        <v>41.260934147549101</v>
      </c>
      <c r="AJ696">
        <v>17.3542514042223</v>
      </c>
      <c r="AK696" t="str">
        <f>IF(AND(Table2[[#This Row],[20D EMA]]&gt;Table2[[#This Row],[50D EMA]],Table2[[#This Row],[50D EMA]]&gt;Table2[[#This Row],[200D EMA]]),"Uptrend","Downtrend/NoTrend")</f>
        <v>Downtrend/NoTrend</v>
      </c>
      <c r="AL696">
        <v>-0.18</v>
      </c>
      <c r="AM696" t="s">
        <v>10438</v>
      </c>
      <c r="AN696">
        <v>-1.01</v>
      </c>
      <c r="AO696" t="s">
        <v>10438</v>
      </c>
      <c r="AP696">
        <v>-1.137512237888E-2</v>
      </c>
      <c r="AQ696">
        <f>(Table2[[#This Row],[Sharpe Ratio]]-AVERAGE(Table2[Sharpe Ratio]))/_xlfn.STDEV.P(Table2[Sharpe Ratio])</f>
        <v>-0.87796670183425818</v>
      </c>
      <c r="AR6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6">
        <f>_xlfn.RANK.AVG(Table2[[#This Row],[1Y Return vs Nifty Z-Score]],Table2[1Y Return vs Nifty Z-Score])</f>
        <v>726</v>
      </c>
      <c r="AT696">
        <f>_xlfn.RANK.AVG(Table2[[#This Row],[6M Return vs Nifty Z-Score]],Table2[6M Return vs Nifty Z-Score])</f>
        <v>571</v>
      </c>
      <c r="AU696">
        <f>_xlfn.RANK.AVG(Table2[[#This Row],[Sharpe Ratio Z-Score]],Table2[Sharpe Ratio Z-Score])</f>
        <v>607</v>
      </c>
      <c r="AV696">
        <f>(Table2[[#This Row],[Rank 1Y]]+Table2[[#This Row],[Rank 6M]]+Table2[[#This Row],[Rank Sharpe]])/3</f>
        <v>634.66666666666663</v>
      </c>
    </row>
    <row r="697" spans="1:48" x14ac:dyDescent="0.3">
      <c r="A697" t="s">
        <v>1982</v>
      </c>
      <c r="B697" t="s">
        <v>1983</v>
      </c>
      <c r="C697" t="s">
        <v>10402</v>
      </c>
      <c r="D697" t="s">
        <v>1409</v>
      </c>
      <c r="E697">
        <v>3527.0808896839899</v>
      </c>
      <c r="F697">
        <v>131.37</v>
      </c>
      <c r="G697">
        <v>-39.846838629984099</v>
      </c>
      <c r="H697">
        <f>(Table2[[#This Row],[1Y Return vs Nifty]]-AVERAGE(Table2[1Y Return vs Nifty]))/_xlfn.STDEV.P(Table2[1Y Return vs Nifty])</f>
        <v>-1.0493445250485252</v>
      </c>
      <c r="I697">
        <v>-2.8203715165216101</v>
      </c>
      <c r="J697">
        <f>(Table2[[#This Row],[1M Return vs Nifty]]-AVERAGE(Table2[1M Return vs Nifty]))/_xlfn.STDEV.P(Table2[1M Return vs Nifty])</f>
        <v>3.3134158794655193E-2</v>
      </c>
      <c r="K697">
        <v>-5.77425641055118</v>
      </c>
      <c r="L697">
        <f>(Table2[[#This Row],[6M Return vs Nifty]]-AVERAGE(Table2[6M Return vs Nifty]))/_xlfn.STDEV.P(Table2[6M Return vs Nifty])</f>
        <v>-0.57347121038308257</v>
      </c>
      <c r="M697">
        <v>-2.2483180598152201</v>
      </c>
      <c r="N697">
        <f>(Table2[[#This Row],[1W Return vs Nifty]]-AVERAGE(Table2[1W Return vs Nifty]))/_xlfn.STDEV.P(Table2[1W Return vs Nifty])</f>
        <v>0.13314580005622453</v>
      </c>
      <c r="O697">
        <v>130.94999999999999</v>
      </c>
      <c r="P697">
        <v>131.16695603195501</v>
      </c>
      <c r="Q697">
        <v>137.274830418627</v>
      </c>
      <c r="R697">
        <v>53.107684010734602</v>
      </c>
      <c r="S697" s="2">
        <f>(Table2[[#This Row],[Close Price]]-Table2[[#This Row],[20D EMA]])/Table2[[#This Row],[20D EMA]]</f>
        <v>3.2073310423827105E-3</v>
      </c>
      <c r="T697" s="2">
        <f>(Table2[[#This Row],[Close Price]]-Table2[[#This Row],[50D EMA]])/Table2[[#This Row],[50D EMA]]</f>
        <v>1.5479810936187977E-3</v>
      </c>
      <c r="U697" s="2">
        <f>(Table2[[#This Row],[Close Price]]-Table2[[#This Row],[200D EMA]])/Table2[[#This Row],[200D EMA]]</f>
        <v>-4.3014661905754328E-2</v>
      </c>
      <c r="V697">
        <v>0.66332697044351296</v>
      </c>
      <c r="W697">
        <v>133.13</v>
      </c>
      <c r="X697">
        <v>131</v>
      </c>
      <c r="Y697">
        <v>133.97999999999999</v>
      </c>
      <c r="Z697">
        <v>131</v>
      </c>
      <c r="AA697">
        <v>133.97999999999999</v>
      </c>
      <c r="AB697">
        <v>127.45</v>
      </c>
      <c r="AC697" s="2">
        <f>(Table2[[#This Row],[Close Price]]/Table2[[#This Row],[Day Low]])-1</f>
        <v>-1.3220160745136211E-2</v>
      </c>
      <c r="AD697" s="2">
        <f>(Table2[[#This Row],[Day High]]/Table2[[#This Row],[Close Price]])-1</f>
        <v>-2.8164725584227668E-3</v>
      </c>
      <c r="AE697" s="2">
        <f>(Table2[[#This Row],[Close Price]]/Table2[[#This Row],[Current Week Low]])-1</f>
        <v>-1.948051948051932E-2</v>
      </c>
      <c r="AF697" s="2">
        <f>(Table2[[#This Row],[Current Week High]]/Table2[[#This Row],[Close Price]])-1</f>
        <v>-2.8164725584227668E-3</v>
      </c>
      <c r="AG697" s="2">
        <f>(Table2[[#This Row],[Close Price]]/Table2[[#This Row],[Current Month Low]])-1</f>
        <v>-1.948051948051932E-2</v>
      </c>
      <c r="AH697" s="2">
        <f>(Table2[[#This Row],[Current Month High]]/Table2[[#This Row],[Close Price]])-1</f>
        <v>-2.983938494328997E-2</v>
      </c>
      <c r="AI697">
        <v>21.641166171880901</v>
      </c>
      <c r="AJ697">
        <v>25.7730971756821</v>
      </c>
      <c r="AK697" t="str">
        <f>IF(AND(Table2[[#This Row],[20D EMA]]&gt;Table2[[#This Row],[50D EMA]],Table2[[#This Row],[50D EMA]]&gt;Table2[[#This Row],[200D EMA]]),"Uptrend","Downtrend/NoTrend")</f>
        <v>Downtrend/NoTrend</v>
      </c>
      <c r="AL697">
        <v>-0.09</v>
      </c>
      <c r="AM697" t="s">
        <v>10438</v>
      </c>
      <c r="AN697">
        <v>-0.08</v>
      </c>
      <c r="AO697" t="s">
        <v>10438</v>
      </c>
      <c r="AP697">
        <v>-7.8270042804153006E-2</v>
      </c>
      <c r="AQ697">
        <f>(Table2[[#This Row],[Sharpe Ratio]]-AVERAGE(Table2[Sharpe Ratio]))/_xlfn.STDEV.P(Table2[Sharpe Ratio])</f>
        <v>-1.6523288304046448</v>
      </c>
      <c r="AR6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7">
        <f>_xlfn.RANK.AVG(Table2[[#This Row],[1Y Return vs Nifty Z-Score]],Table2[1Y Return vs Nifty Z-Score])</f>
        <v>681</v>
      </c>
      <c r="AT697">
        <f>_xlfn.RANK.AVG(Table2[[#This Row],[6M Return vs Nifty Z-Score]],Table2[6M Return vs Nifty Z-Score])</f>
        <v>517</v>
      </c>
      <c r="AU697">
        <f>_xlfn.RANK.AVG(Table2[[#This Row],[Sharpe Ratio Z-Score]],Table2[Sharpe Ratio Z-Score])</f>
        <v>708</v>
      </c>
      <c r="AV697">
        <f>(Table2[[#This Row],[Rank 1Y]]+Table2[[#This Row],[Rank 6M]]+Table2[[#This Row],[Rank Sharpe]])/3</f>
        <v>635.33333333333337</v>
      </c>
    </row>
    <row r="698" spans="1:48" x14ac:dyDescent="0.3">
      <c r="A698" t="s">
        <v>2096</v>
      </c>
      <c r="B698" t="s">
        <v>2097</v>
      </c>
      <c r="C698" t="s">
        <v>10406</v>
      </c>
      <c r="D698" t="s">
        <v>106</v>
      </c>
      <c r="E698">
        <v>3043.6447144599902</v>
      </c>
      <c r="F698">
        <v>708.75</v>
      </c>
      <c r="G698">
        <v>-55.411061407416</v>
      </c>
      <c r="H698">
        <f>(Table2[[#This Row],[1Y Return vs Nifty]]-AVERAGE(Table2[1Y Return vs Nifty]))/_xlfn.STDEV.P(Table2[1Y Return vs Nifty])</f>
        <v>-1.3037637430911373</v>
      </c>
      <c r="I698">
        <v>-5.9786873709523496</v>
      </c>
      <c r="J698">
        <f>(Table2[[#This Row],[1M Return vs Nifty]]-AVERAGE(Table2[1M Return vs Nifty]))/_xlfn.STDEV.P(Table2[1M Return vs Nifty])</f>
        <v>-0.27188646549297696</v>
      </c>
      <c r="K698">
        <v>-15.9864268327094</v>
      </c>
      <c r="L698">
        <f>(Table2[[#This Row],[6M Return vs Nifty]]-AVERAGE(Table2[6M Return vs Nifty]))/_xlfn.STDEV.P(Table2[6M Return vs Nifty])</f>
        <v>-0.88141696085949695</v>
      </c>
      <c r="M698">
        <v>-1.4255117703928399</v>
      </c>
      <c r="N698">
        <f>(Table2[[#This Row],[1W Return vs Nifty]]-AVERAGE(Table2[1W Return vs Nifty]))/_xlfn.STDEV.P(Table2[1W Return vs Nifty])</f>
        <v>0.29057515077398222</v>
      </c>
      <c r="O698">
        <v>705.2</v>
      </c>
      <c r="P698">
        <v>720.82241488993395</v>
      </c>
      <c r="Q698">
        <v>774.15138140860597</v>
      </c>
      <c r="R698">
        <v>51.991725480383799</v>
      </c>
      <c r="S698" s="2">
        <f>(Table2[[#This Row],[Close Price]]-Table2[[#This Row],[20D EMA]])/Table2[[#This Row],[20D EMA]]</f>
        <v>5.0340328984684549E-3</v>
      </c>
      <c r="T698" s="2">
        <f>(Table2[[#This Row],[Close Price]]-Table2[[#This Row],[50D EMA]])/Table2[[#This Row],[50D EMA]]</f>
        <v>-1.6748112490060887E-2</v>
      </c>
      <c r="U698" s="2">
        <f>(Table2[[#This Row],[Close Price]]-Table2[[#This Row],[200D EMA]])/Table2[[#This Row],[200D EMA]]</f>
        <v>-8.4481385655612973E-2</v>
      </c>
      <c r="V698">
        <v>0.30492870212682499</v>
      </c>
      <c r="W698">
        <v>713.6</v>
      </c>
      <c r="X698">
        <v>706.3</v>
      </c>
      <c r="Y698">
        <v>720.2</v>
      </c>
      <c r="Z698">
        <v>706.3</v>
      </c>
      <c r="AA698">
        <v>720.2</v>
      </c>
      <c r="AB698">
        <v>685.5</v>
      </c>
      <c r="AC698" s="2">
        <f>(Table2[[#This Row],[Close Price]]/Table2[[#This Row],[Day Low]])-1</f>
        <v>-6.7965246636771948E-3</v>
      </c>
      <c r="AD698" s="2">
        <f>(Table2[[#This Row],[Day High]]/Table2[[#This Row],[Close Price]])-1</f>
        <v>-3.4567901234568987E-3</v>
      </c>
      <c r="AE698" s="2">
        <f>(Table2[[#This Row],[Close Price]]/Table2[[#This Row],[Current Week Low]])-1</f>
        <v>-1.58983615662317E-2</v>
      </c>
      <c r="AF698" s="2">
        <f>(Table2[[#This Row],[Current Week High]]/Table2[[#This Row],[Close Price]])-1</f>
        <v>-3.4567901234568987E-3</v>
      </c>
      <c r="AG698" s="2">
        <f>(Table2[[#This Row],[Close Price]]/Table2[[#This Row],[Current Month Low]])-1</f>
        <v>-1.58983615662317E-2</v>
      </c>
      <c r="AH698" s="2">
        <f>(Table2[[#This Row],[Current Month High]]/Table2[[#This Row],[Close Price]])-1</f>
        <v>-3.2804232804232836E-2</v>
      </c>
      <c r="AI698">
        <v>33.6084656084656</v>
      </c>
      <c r="AJ698">
        <v>14.536199095022599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-0.17</v>
      </c>
      <c r="AM698" t="s">
        <v>10438</v>
      </c>
      <c r="AN698">
        <v>-0.25</v>
      </c>
      <c r="AO698" t="s">
        <v>10438</v>
      </c>
      <c r="AQ698">
        <f>(Table2[[#This Row],[Sharpe Ratio]]-AVERAGE(Table2[Sharpe Ratio]))/_xlfn.STDEV.P(Table2[Sharpe Ratio])</f>
        <v>-0.74629057572393687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8">
        <f>_xlfn.RANK.AVG(Table2[[#This Row],[1Y Return vs Nifty Z-Score]],Table2[1Y Return vs Nifty Z-Score])</f>
        <v>722</v>
      </c>
      <c r="AT698">
        <f>_xlfn.RANK.AVG(Table2[[#This Row],[6M Return vs Nifty Z-Score]],Table2[6M Return vs Nifty Z-Score])</f>
        <v>628</v>
      </c>
      <c r="AU698">
        <f>_xlfn.RANK.AVG(Table2[[#This Row],[Sharpe Ratio Z-Score]],Table2[Sharpe Ratio Z-Score])</f>
        <v>558</v>
      </c>
      <c r="AV698">
        <f>(Table2[[#This Row],[Rank 1Y]]+Table2[[#This Row],[Rank 6M]]+Table2[[#This Row],[Rank Sharpe]])/3</f>
        <v>636</v>
      </c>
    </row>
    <row r="699" spans="1:48" x14ac:dyDescent="0.3">
      <c r="A699" t="s">
        <v>1681</v>
      </c>
      <c r="B699" t="s">
        <v>1682</v>
      </c>
      <c r="C699" t="s">
        <v>10395</v>
      </c>
      <c r="D699" t="s">
        <v>407</v>
      </c>
      <c r="E699">
        <v>5159.9163651749996</v>
      </c>
      <c r="F699">
        <v>46.83</v>
      </c>
      <c r="G699">
        <v>-38.2762033828783</v>
      </c>
      <c r="H699">
        <f>(Table2[[#This Row],[1Y Return vs Nifty]]-AVERAGE(Table2[1Y Return vs Nifty]))/_xlfn.STDEV.P(Table2[1Y Return vs Nifty])</f>
        <v>-1.023670272172998</v>
      </c>
      <c r="I699">
        <v>-12.6146395293579</v>
      </c>
      <c r="J699">
        <f>(Table2[[#This Row],[1M Return vs Nifty]]-AVERAGE(Table2[1M Return vs Nifty]))/_xlfn.STDEV.P(Table2[1M Return vs Nifty])</f>
        <v>-0.91276672047448804</v>
      </c>
      <c r="K699">
        <v>-21.5236374592942</v>
      </c>
      <c r="L699">
        <f>(Table2[[#This Row],[6M Return vs Nifty]]-AVERAGE(Table2[6M Return vs Nifty]))/_xlfn.STDEV.P(Table2[6M Return vs Nifty])</f>
        <v>-1.0483903280733657</v>
      </c>
      <c r="M699">
        <v>-4.7053062580524996</v>
      </c>
      <c r="N699">
        <f>(Table2[[#This Row],[1W Return vs Nifty]]-AVERAGE(Table2[1W Return vs Nifty]))/_xlfn.STDEV.P(Table2[1W Return vs Nifty])</f>
        <v>-0.33695519666953927</v>
      </c>
      <c r="O699">
        <v>46.83</v>
      </c>
      <c r="P699">
        <v>48.993949172227701</v>
      </c>
      <c r="Q699">
        <v>51.072227925566501</v>
      </c>
      <c r="R699">
        <v>39.589023383420297</v>
      </c>
      <c r="S699" s="2">
        <f>(Table2[[#This Row],[Close Price]]-Table2[[#This Row],[20D EMA]])/Table2[[#This Row],[20D EMA]]</f>
        <v>0</v>
      </c>
      <c r="T699" s="2">
        <f>(Table2[[#This Row],[Close Price]]-Table2[[#This Row],[50D EMA]])/Table2[[#This Row],[50D EMA]]</f>
        <v>-4.416768210745381E-2</v>
      </c>
      <c r="U699" s="2">
        <f>(Table2[[#This Row],[Close Price]]-Table2[[#This Row],[200D EMA]])/Table2[[#This Row],[200D EMA]]</f>
        <v>-8.3063302657350208E-2</v>
      </c>
      <c r="V699">
        <v>0.872489529130416</v>
      </c>
      <c r="W699">
        <v>47.29</v>
      </c>
      <c r="X699">
        <v>46.76</v>
      </c>
      <c r="Y699">
        <v>48</v>
      </c>
      <c r="Z699">
        <v>46.76</v>
      </c>
      <c r="AA699">
        <v>48</v>
      </c>
      <c r="AB699">
        <v>44.92</v>
      </c>
      <c r="AC699" s="2">
        <f>(Table2[[#This Row],[Close Price]]/Table2[[#This Row],[Day Low]])-1</f>
        <v>-9.7272150560372417E-3</v>
      </c>
      <c r="AD699" s="2">
        <f>(Table2[[#This Row],[Day High]]/Table2[[#This Row],[Close Price]])-1</f>
        <v>-1.494768310911776E-3</v>
      </c>
      <c r="AE699" s="2">
        <f>(Table2[[#This Row],[Close Price]]/Table2[[#This Row],[Current Week Low]])-1</f>
        <v>-2.4375000000000036E-2</v>
      </c>
      <c r="AF699" s="2">
        <f>(Table2[[#This Row],[Current Week High]]/Table2[[#This Row],[Close Price]])-1</f>
        <v>-1.494768310911776E-3</v>
      </c>
      <c r="AG699" s="2">
        <f>(Table2[[#This Row],[Close Price]]/Table2[[#This Row],[Current Month Low]])-1</f>
        <v>-2.4375000000000036E-2</v>
      </c>
      <c r="AH699" s="2">
        <f>(Table2[[#This Row],[Current Month High]]/Table2[[#This Row],[Close Price]])-1</f>
        <v>-4.0785821054879268E-2</v>
      </c>
      <c r="AI699">
        <v>45.846679478966401</v>
      </c>
      <c r="AJ699">
        <v>4.4147157190635298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-0.13</v>
      </c>
      <c r="AM699" t="s">
        <v>10438</v>
      </c>
      <c r="AN699">
        <v>-4.62</v>
      </c>
      <c r="AO699" t="s">
        <v>10438</v>
      </c>
      <c r="AQ699">
        <f>(Table2[[#This Row],[Sharpe Ratio]]-AVERAGE(Table2[Sharpe Ratio]))/_xlfn.STDEV.P(Table2[Sharpe Ratio])</f>
        <v>-0.74629057572393687</v>
      </c>
      <c r="AR6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9">
        <f>_xlfn.RANK.AVG(Table2[[#This Row],[1Y Return vs Nifty Z-Score]],Table2[1Y Return vs Nifty Z-Score])</f>
        <v>677</v>
      </c>
      <c r="AT699">
        <f>_xlfn.RANK.AVG(Table2[[#This Row],[6M Return vs Nifty Z-Score]],Table2[6M Return vs Nifty Z-Score])</f>
        <v>674</v>
      </c>
      <c r="AU699">
        <f>_xlfn.RANK.AVG(Table2[[#This Row],[Sharpe Ratio Z-Score]],Table2[Sharpe Ratio Z-Score])</f>
        <v>558</v>
      </c>
      <c r="AV699">
        <f>(Table2[[#This Row],[Rank 1Y]]+Table2[[#This Row],[Rank 6M]]+Table2[[#This Row],[Rank Sharpe]])/3</f>
        <v>636.33333333333337</v>
      </c>
    </row>
    <row r="700" spans="1:48" x14ac:dyDescent="0.3">
      <c r="A700" t="s">
        <v>1945</v>
      </c>
      <c r="B700" t="s">
        <v>1946</v>
      </c>
      <c r="C700" t="s">
        <v>10410</v>
      </c>
      <c r="D700" t="s">
        <v>1947</v>
      </c>
      <c r="E700">
        <v>3687.1276735000001</v>
      </c>
      <c r="F700">
        <v>20.72</v>
      </c>
      <c r="G700">
        <v>-32.703880968450598</v>
      </c>
      <c r="H700">
        <f>(Table2[[#This Row],[1Y Return vs Nifty]]-AVERAGE(Table2[1Y Return vs Nifty]))/_xlfn.STDEV.P(Table2[1Y Return vs Nifty])</f>
        <v>-0.93258278700697428</v>
      </c>
      <c r="I700">
        <v>-8.4603612743082195</v>
      </c>
      <c r="J700">
        <f>(Table2[[#This Row],[1M Return vs Nifty]]-AVERAGE(Table2[1M Return vs Nifty]))/_xlfn.STDEV.P(Table2[1M Return vs Nifty])</f>
        <v>-0.51155904992369672</v>
      </c>
      <c r="K700">
        <v>-13.005658450917601</v>
      </c>
      <c r="L700">
        <f>(Table2[[#This Row],[6M Return vs Nifty]]-AVERAGE(Table2[6M Return vs Nifty]))/_xlfn.STDEV.P(Table2[6M Return vs Nifty])</f>
        <v>-0.79153254663785766</v>
      </c>
      <c r="M700">
        <v>-5.21369079600204</v>
      </c>
      <c r="N700">
        <f>(Table2[[#This Row],[1W Return vs Nifty]]-AVERAGE(Table2[1W Return vs Nifty]))/_xlfn.STDEV.P(Table2[1W Return vs Nifty])</f>
        <v>-0.43422553691028859</v>
      </c>
      <c r="O700">
        <v>20.86</v>
      </c>
      <c r="P700">
        <v>21.4838139983991</v>
      </c>
      <c r="Q700">
        <v>21.2880720064237</v>
      </c>
      <c r="R700">
        <v>45.668945445725903</v>
      </c>
      <c r="S700" s="2">
        <f>(Table2[[#This Row],[Close Price]]-Table2[[#This Row],[20D EMA]])/Table2[[#This Row],[20D EMA]]</f>
        <v>-6.711409395973182E-3</v>
      </c>
      <c r="T700" s="2">
        <f>(Table2[[#This Row],[Close Price]]-Table2[[#This Row],[50D EMA]])/Table2[[#This Row],[50D EMA]]</f>
        <v>-3.5552998106203014E-2</v>
      </c>
      <c r="U700" s="2">
        <f>(Table2[[#This Row],[Close Price]]-Table2[[#This Row],[200D EMA]])/Table2[[#This Row],[200D EMA]]</f>
        <v>-2.6684990836759903E-2</v>
      </c>
      <c r="V700">
        <v>0.74516537676250105</v>
      </c>
      <c r="W700">
        <v>20.9</v>
      </c>
      <c r="X700">
        <v>20.65</v>
      </c>
      <c r="Y700">
        <v>21.1</v>
      </c>
      <c r="Z700">
        <v>20.65</v>
      </c>
      <c r="AA700">
        <v>21.1</v>
      </c>
      <c r="AB700">
        <v>20.16</v>
      </c>
      <c r="AC700" s="2">
        <f>(Table2[[#This Row],[Close Price]]/Table2[[#This Row],[Day Low]])-1</f>
        <v>-8.6124401913875159E-3</v>
      </c>
      <c r="AD700" s="2">
        <f>(Table2[[#This Row],[Day High]]/Table2[[#This Row],[Close Price]])-1</f>
        <v>-3.3783783783783994E-3</v>
      </c>
      <c r="AE700" s="2">
        <f>(Table2[[#This Row],[Close Price]]/Table2[[#This Row],[Current Week Low]])-1</f>
        <v>-1.8009478672985857E-2</v>
      </c>
      <c r="AF700" s="2">
        <f>(Table2[[#This Row],[Current Week High]]/Table2[[#This Row],[Close Price]])-1</f>
        <v>-3.3783783783783994E-3</v>
      </c>
      <c r="AG700" s="2">
        <f>(Table2[[#This Row],[Close Price]]/Table2[[#This Row],[Current Month Low]])-1</f>
        <v>-1.8009478672985857E-2</v>
      </c>
      <c r="AH700" s="2">
        <f>(Table2[[#This Row],[Current Month High]]/Table2[[#This Row],[Close Price]])-1</f>
        <v>-2.7027027027026973E-2</v>
      </c>
      <c r="AI700">
        <v>34.893822393822298</v>
      </c>
      <c r="AJ700">
        <v>21.8823529411764</v>
      </c>
      <c r="AK700" t="str">
        <f>IF(AND(Table2[[#This Row],[20D EMA]]&gt;Table2[[#This Row],[50D EMA]],Table2[[#This Row],[50D EMA]]&gt;Table2[[#This Row],[200D EMA]]),"Uptrend","Downtrend/NoTrend")</f>
        <v>Downtrend/NoTrend</v>
      </c>
      <c r="AL700">
        <v>-0.17</v>
      </c>
      <c r="AM700" t="s">
        <v>10438</v>
      </c>
      <c r="AN700">
        <v>-1.05</v>
      </c>
      <c r="AO700" t="s">
        <v>10438</v>
      </c>
      <c r="AP700">
        <v>-4.8998151836061002E-2</v>
      </c>
      <c r="AQ700">
        <f>(Table2[[#This Row],[Sharpe Ratio]]-AVERAGE(Table2[Sharpe Ratio]))/_xlfn.STDEV.P(Table2[Sharpe Ratio])</f>
        <v>-1.3134833148822382</v>
      </c>
      <c r="AR7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0">
        <f>_xlfn.RANK.AVG(Table2[[#This Row],[1Y Return vs Nifty Z-Score]],Table2[1Y Return vs Nifty Z-Score])</f>
        <v>652</v>
      </c>
      <c r="AT700">
        <f>_xlfn.RANK.AVG(Table2[[#This Row],[6M Return vs Nifty Z-Score]],Table2[6M Return vs Nifty Z-Score])</f>
        <v>594</v>
      </c>
      <c r="AU700">
        <f>_xlfn.RANK.AVG(Table2[[#This Row],[Sharpe Ratio Z-Score]],Table2[Sharpe Ratio Z-Score])</f>
        <v>670</v>
      </c>
      <c r="AV700">
        <f>(Table2[[#This Row],[Rank 1Y]]+Table2[[#This Row],[Rank 6M]]+Table2[[#This Row],[Rank Sharpe]])/3</f>
        <v>638.66666666666663</v>
      </c>
    </row>
    <row r="701" spans="1:48" x14ac:dyDescent="0.3">
      <c r="A701" t="s">
        <v>703</v>
      </c>
      <c r="B701" t="s">
        <v>704</v>
      </c>
      <c r="C701" t="s">
        <v>10408</v>
      </c>
      <c r="D701" t="s">
        <v>161</v>
      </c>
      <c r="E701">
        <v>26130.351434460001</v>
      </c>
      <c r="F701">
        <v>1034.0999999999999</v>
      </c>
      <c r="G701">
        <v>-32.914099687281798</v>
      </c>
      <c r="H701">
        <f>(Table2[[#This Row],[1Y Return vs Nifty]]-AVERAGE(Table2[1Y Return vs Nifty]))/_xlfn.STDEV.P(Table2[1Y Return vs Nifty])</f>
        <v>-0.93601910906608177</v>
      </c>
      <c r="I701">
        <v>-10.5582267290159</v>
      </c>
      <c r="J701">
        <f>(Table2[[#This Row],[1M Return vs Nifty]]-AVERAGE(Table2[1M Return vs Nifty]))/_xlfn.STDEV.P(Table2[1M Return vs Nifty])</f>
        <v>-0.71416457139764988</v>
      </c>
      <c r="K701">
        <v>-22.259511083067299</v>
      </c>
      <c r="L701">
        <f>(Table2[[#This Row],[6M Return vs Nifty]]-AVERAGE(Table2[6M Return vs Nifty]))/_xlfn.STDEV.P(Table2[6M Return vs Nifty])</f>
        <v>-1.0705804351672419</v>
      </c>
      <c r="M701">
        <v>-4.6876200325011004</v>
      </c>
      <c r="N701">
        <f>(Table2[[#This Row],[1W Return vs Nifty]]-AVERAGE(Table2[1W Return vs Nifty]))/_xlfn.STDEV.P(Table2[1W Return vs Nifty])</f>
        <v>-0.33357125194160187</v>
      </c>
      <c r="O701">
        <v>1047.45</v>
      </c>
      <c r="P701">
        <v>1059.79027927127</v>
      </c>
      <c r="Q701">
        <v>1058.3007387032001</v>
      </c>
      <c r="R701">
        <v>37.5970829291348</v>
      </c>
      <c r="S701" s="2">
        <f>(Table2[[#This Row],[Close Price]]-Table2[[#This Row],[20D EMA]])/Table2[[#This Row],[20D EMA]]</f>
        <v>-1.2745238436202335E-2</v>
      </c>
      <c r="T701" s="2">
        <f>(Table2[[#This Row],[Close Price]]-Table2[[#This Row],[50D EMA]])/Table2[[#This Row],[50D EMA]]</f>
        <v>-2.4240908577624627E-2</v>
      </c>
      <c r="U701" s="2">
        <f>(Table2[[#This Row],[Close Price]]-Table2[[#This Row],[200D EMA]])/Table2[[#This Row],[200D EMA]]</f>
        <v>-2.2867543995910643E-2</v>
      </c>
      <c r="V701">
        <v>0.72203783380640796</v>
      </c>
      <c r="W701">
        <v>1026.0999999999999</v>
      </c>
      <c r="X701">
        <v>1038.3</v>
      </c>
      <c r="Y701">
        <v>1026.0999999999999</v>
      </c>
      <c r="Z701">
        <v>1038.3</v>
      </c>
      <c r="AA701">
        <v>993.05</v>
      </c>
      <c r="AB701">
        <v>1112.5</v>
      </c>
      <c r="AC701" s="2">
        <f>(Table2[[#This Row],[Close Price]]/Table2[[#This Row],[Day Low]])-1</f>
        <v>7.7965110613000821E-3</v>
      </c>
      <c r="AD701" s="2">
        <f>(Table2[[#This Row],[Day High]]/Table2[[#This Row],[Close Price]])-1</f>
        <v>4.0615027560197969E-3</v>
      </c>
      <c r="AE701" s="2">
        <f>(Table2[[#This Row],[Close Price]]/Table2[[#This Row],[Current Week Low]])-1</f>
        <v>7.7965110613000821E-3</v>
      </c>
      <c r="AF701" s="2">
        <f>(Table2[[#This Row],[Current Week High]]/Table2[[#This Row],[Close Price]])-1</f>
        <v>4.0615027560197969E-3</v>
      </c>
      <c r="AG701" s="2">
        <f>(Table2[[#This Row],[Close Price]]/Table2[[#This Row],[Current Month Low]])-1</f>
        <v>4.1337294194652818E-2</v>
      </c>
      <c r="AH701" s="2">
        <f>(Table2[[#This Row],[Current Month High]]/Table2[[#This Row],[Close Price]])-1</f>
        <v>7.5814718112368285E-2</v>
      </c>
      <c r="AI701">
        <v>30.4516004254907</v>
      </c>
      <c r="AJ701">
        <v>10.8360128617363</v>
      </c>
      <c r="AK701" t="str">
        <f>IF(AND(Table2[[#This Row],[20D EMA]]&gt;Table2[[#This Row],[50D EMA]],Table2[[#This Row],[50D EMA]]&gt;Table2[[#This Row],[200D EMA]]),"Uptrend","Downtrend/NoTrend")</f>
        <v>Downtrend/NoTrend</v>
      </c>
      <c r="AL701">
        <v>-0.08</v>
      </c>
      <c r="AM701" t="s">
        <v>10438</v>
      </c>
      <c r="AN701">
        <v>-4.3600000000000003</v>
      </c>
      <c r="AO701" t="s">
        <v>10438</v>
      </c>
      <c r="AP701">
        <v>-6.8366109170399998E-4</v>
      </c>
      <c r="AQ701">
        <f>(Table2[[#This Row],[Sharpe Ratio]]-AVERAGE(Table2[Sharpe Ratio]))/_xlfn.STDEV.P(Table2[Sharpe Ratio])</f>
        <v>-0.75420449885632235</v>
      </c>
      <c r="AR7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1">
        <f>_xlfn.RANK.AVG(Table2[[#This Row],[1Y Return vs Nifty Z-Score]],Table2[1Y Return vs Nifty Z-Score])</f>
        <v>656</v>
      </c>
      <c r="AT701">
        <f>_xlfn.RANK.AVG(Table2[[#This Row],[6M Return vs Nifty Z-Score]],Table2[6M Return vs Nifty Z-Score])</f>
        <v>679</v>
      </c>
      <c r="AU701">
        <f>_xlfn.RANK.AVG(Table2[[#This Row],[Sharpe Ratio Z-Score]],Table2[Sharpe Ratio Z-Score])</f>
        <v>583</v>
      </c>
      <c r="AV701">
        <f>(Table2[[#This Row],[Rank 1Y]]+Table2[[#This Row],[Rank 6M]]+Table2[[#This Row],[Rank Sharpe]])/3</f>
        <v>639.33333333333337</v>
      </c>
    </row>
    <row r="702" spans="1:48" x14ac:dyDescent="0.3">
      <c r="A702" t="s">
        <v>1660</v>
      </c>
      <c r="B702" t="s">
        <v>1661</v>
      </c>
      <c r="C702" t="s">
        <v>10402</v>
      </c>
      <c r="D702" t="s">
        <v>479</v>
      </c>
      <c r="E702">
        <v>5368.10829715</v>
      </c>
      <c r="F702">
        <v>112.99</v>
      </c>
      <c r="G702">
        <v>-38.8467521756493</v>
      </c>
      <c r="H702">
        <f>(Table2[[#This Row],[1Y Return vs Nifty]]-AVERAGE(Table2[1Y Return vs Nifty]))/_xlfn.STDEV.P(Table2[1Y Return vs Nifty])</f>
        <v>-1.0329966985411965</v>
      </c>
      <c r="I702">
        <v>-6.7452417039158199</v>
      </c>
      <c r="J702">
        <f>(Table2[[#This Row],[1M Return vs Nifty]]-AVERAGE(Table2[1M Return vs Nifty]))/_xlfn.STDEV.P(Table2[1M Return vs Nifty])</f>
        <v>-0.34591797214640202</v>
      </c>
      <c r="K702">
        <v>-6.6682948086076799</v>
      </c>
      <c r="L702">
        <f>(Table2[[#This Row],[6M Return vs Nifty]]-AVERAGE(Table2[6M Return vs Nifty]))/_xlfn.STDEV.P(Table2[6M Return vs Nifty])</f>
        <v>-0.60043074141939046</v>
      </c>
      <c r="M702">
        <v>0.61745581903977598</v>
      </c>
      <c r="N702">
        <f>(Table2[[#This Row],[1W Return vs Nifty]]-AVERAGE(Table2[1W Return vs Nifty]))/_xlfn.STDEV.P(Table2[1W Return vs Nifty])</f>
        <v>0.68146066693548668</v>
      </c>
      <c r="O702">
        <v>108.92</v>
      </c>
      <c r="P702">
        <v>107.865771140269</v>
      </c>
      <c r="Q702">
        <v>108.566735286355</v>
      </c>
      <c r="R702">
        <v>54.4015792438787</v>
      </c>
      <c r="S702" s="2">
        <f>(Table2[[#This Row],[Close Price]]-Table2[[#This Row],[20D EMA]])/Table2[[#This Row],[20D EMA]]</f>
        <v>3.7366874770473679E-2</v>
      </c>
      <c r="T702" s="2">
        <f>(Table2[[#This Row],[Close Price]]-Table2[[#This Row],[50D EMA]])/Table2[[#This Row],[50D EMA]]</f>
        <v>4.7505606324989111E-2</v>
      </c>
      <c r="U702" s="2">
        <f>(Table2[[#This Row],[Close Price]]-Table2[[#This Row],[200D EMA]])/Table2[[#This Row],[200D EMA]]</f>
        <v>4.074235724209832E-2</v>
      </c>
      <c r="V702">
        <v>0.75328984294497503</v>
      </c>
      <c r="W702">
        <v>114.5</v>
      </c>
      <c r="X702">
        <v>106.78</v>
      </c>
      <c r="Y702">
        <v>114</v>
      </c>
      <c r="Z702">
        <v>106.78</v>
      </c>
      <c r="AA702">
        <v>114</v>
      </c>
      <c r="AB702">
        <v>103.01</v>
      </c>
      <c r="AC702" s="2">
        <f>(Table2[[#This Row],[Close Price]]/Table2[[#This Row],[Day Low]])-1</f>
        <v>-1.318777292576423E-2</v>
      </c>
      <c r="AD702" s="2">
        <f>(Table2[[#This Row],[Day High]]/Table2[[#This Row],[Close Price]])-1</f>
        <v>-5.4960615983715266E-2</v>
      </c>
      <c r="AE702" s="2">
        <f>(Table2[[#This Row],[Close Price]]/Table2[[#This Row],[Current Week Low]])-1</f>
        <v>-8.8596491228070118E-3</v>
      </c>
      <c r="AF702" s="2">
        <f>(Table2[[#This Row],[Current Week High]]/Table2[[#This Row],[Close Price]])-1</f>
        <v>-5.4960615983715266E-2</v>
      </c>
      <c r="AG702" s="2">
        <f>(Table2[[#This Row],[Close Price]]/Table2[[#This Row],[Current Month Low]])-1</f>
        <v>-8.8596491228070118E-3</v>
      </c>
      <c r="AH702" s="2">
        <f>(Table2[[#This Row],[Current Month High]]/Table2[[#This Row],[Close Price]])-1</f>
        <v>-8.8326400566421714E-2</v>
      </c>
      <c r="AI702">
        <v>18.3290556686432</v>
      </c>
      <c r="AJ702">
        <v>23.486338797814199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-0.04</v>
      </c>
      <c r="AM702" t="s">
        <v>10438</v>
      </c>
      <c r="AN702">
        <v>2.8</v>
      </c>
      <c r="AO702" t="s">
        <v>10439</v>
      </c>
      <c r="AP702">
        <v>-9.1255093985915997E-2</v>
      </c>
      <c r="AQ702">
        <f>(Table2[[#This Row],[Sharpe Ratio]]-AVERAGE(Table2[Sharpe Ratio]))/_xlfn.STDEV.P(Table2[Sharpe Ratio])</f>
        <v>-1.8026411681543817</v>
      </c>
      <c r="AR7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2">
        <f>_xlfn.RANK.AVG(Table2[[#This Row],[1Y Return vs Nifty Z-Score]],Table2[1Y Return vs Nifty Z-Score])</f>
        <v>679</v>
      </c>
      <c r="AT702">
        <f>_xlfn.RANK.AVG(Table2[[#This Row],[6M Return vs Nifty Z-Score]],Table2[6M Return vs Nifty Z-Score])</f>
        <v>527</v>
      </c>
      <c r="AU702">
        <f>_xlfn.RANK.AVG(Table2[[#This Row],[Sharpe Ratio Z-Score]],Table2[Sharpe Ratio Z-Score])</f>
        <v>717</v>
      </c>
      <c r="AV702">
        <f>(Table2[[#This Row],[Rank 1Y]]+Table2[[#This Row],[Rank 6M]]+Table2[[#This Row],[Rank Sharpe]])/3</f>
        <v>641</v>
      </c>
    </row>
    <row r="703" spans="1:48" x14ac:dyDescent="0.3">
      <c r="A703" t="s">
        <v>649</v>
      </c>
      <c r="B703" t="s">
        <v>650</v>
      </c>
      <c r="C703" t="s">
        <v>10399</v>
      </c>
      <c r="D703" t="s">
        <v>54</v>
      </c>
      <c r="E703">
        <v>29662.723967534999</v>
      </c>
      <c r="F703">
        <v>1846.2</v>
      </c>
      <c r="G703">
        <v>-20.612368242238698</v>
      </c>
      <c r="H703">
        <f>(Table2[[#This Row],[1Y Return vs Nifty]]-AVERAGE(Table2[1Y Return vs Nifty]))/_xlfn.STDEV.P(Table2[1Y Return vs Nifty])</f>
        <v>-0.73492992269461188</v>
      </c>
      <c r="I703">
        <v>-10.6608727755779</v>
      </c>
      <c r="J703">
        <f>(Table2[[#This Row],[1M Return vs Nifty]]-AVERAGE(Table2[1M Return vs Nifty]))/_xlfn.STDEV.P(Table2[1M Return vs Nifty])</f>
        <v>-0.72407781714192077</v>
      </c>
      <c r="K703">
        <v>-14.332346448967099</v>
      </c>
      <c r="L703">
        <f>(Table2[[#This Row],[6M Return vs Nifty]]-AVERAGE(Table2[6M Return vs Nifty]))/_xlfn.STDEV.P(Table2[6M Return vs Nifty])</f>
        <v>-0.83153853109743381</v>
      </c>
      <c r="M703">
        <v>-6.7515064919111296</v>
      </c>
      <c r="N703">
        <f>(Table2[[#This Row],[1W Return vs Nifty]]-AVERAGE(Table2[1W Return vs Nifty]))/_xlfn.STDEV.P(Table2[1W Return vs Nifty])</f>
        <v>-0.72845922185270662</v>
      </c>
      <c r="O703">
        <v>1872.01</v>
      </c>
      <c r="P703">
        <v>1901.2381523730801</v>
      </c>
      <c r="Q703">
        <v>1839.06038315154</v>
      </c>
      <c r="R703">
        <v>21.988721035883501</v>
      </c>
      <c r="S703" s="2">
        <f>(Table2[[#This Row],[Close Price]]-Table2[[#This Row],[20D EMA]])/Table2[[#This Row],[20D EMA]]</f>
        <v>-1.3787319512182063E-2</v>
      </c>
      <c r="T703" s="2">
        <f>(Table2[[#This Row],[Close Price]]-Table2[[#This Row],[50D EMA]])/Table2[[#This Row],[50D EMA]]</f>
        <v>-2.8948584007943839E-2</v>
      </c>
      <c r="U703" s="2">
        <f>(Table2[[#This Row],[Close Price]]-Table2[[#This Row],[200D EMA]])/Table2[[#This Row],[200D EMA]]</f>
        <v>3.8822090421115479E-3</v>
      </c>
      <c r="V703">
        <v>0.57406060641217604</v>
      </c>
      <c r="W703">
        <v>1818.4</v>
      </c>
      <c r="X703">
        <v>1856</v>
      </c>
      <c r="Y703">
        <v>1818.4</v>
      </c>
      <c r="Z703">
        <v>1856</v>
      </c>
      <c r="AA703">
        <v>1787.5</v>
      </c>
      <c r="AB703">
        <v>1974.55</v>
      </c>
      <c r="AC703" s="2">
        <f>(Table2[[#This Row],[Close Price]]/Table2[[#This Row],[Day Low]])-1</f>
        <v>1.5288165420149546E-2</v>
      </c>
      <c r="AD703" s="2">
        <f>(Table2[[#This Row],[Day High]]/Table2[[#This Row],[Close Price]])-1</f>
        <v>5.3082006283176053E-3</v>
      </c>
      <c r="AE703" s="2">
        <f>(Table2[[#This Row],[Close Price]]/Table2[[#This Row],[Current Week Low]])-1</f>
        <v>1.5288165420149546E-2</v>
      </c>
      <c r="AF703" s="2">
        <f>(Table2[[#This Row],[Current Week High]]/Table2[[#This Row],[Close Price]])-1</f>
        <v>5.3082006283176053E-3</v>
      </c>
      <c r="AG703" s="2">
        <f>(Table2[[#This Row],[Close Price]]/Table2[[#This Row],[Current Month Low]])-1</f>
        <v>3.2839160839160941E-2</v>
      </c>
      <c r="AH703" s="2">
        <f>(Table2[[#This Row],[Current Month High]]/Table2[[#This Row],[Close Price]])-1</f>
        <v>6.9521178637200753E-2</v>
      </c>
      <c r="AI703">
        <v>20.298450872061501</v>
      </c>
      <c r="AJ703">
        <v>25.1618589200366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-0.11</v>
      </c>
      <c r="AM703" t="s">
        <v>10438</v>
      </c>
      <c r="AN703">
        <v>-2.41</v>
      </c>
      <c r="AO703" t="s">
        <v>10438</v>
      </c>
      <c r="AP703">
        <v>-0.11220998006194199</v>
      </c>
      <c r="AQ703">
        <f>(Table2[[#This Row],[Sharpe Ratio]]-AVERAGE(Table2[Sharpe Ratio]))/_xlfn.STDEV.P(Table2[Sharpe Ratio])</f>
        <v>-2.0452107097970531</v>
      </c>
      <c r="AR7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3">
        <f>_xlfn.RANK.AVG(Table2[[#This Row],[1Y Return vs Nifty Z-Score]],Table2[1Y Return vs Nifty Z-Score])</f>
        <v>578</v>
      </c>
      <c r="AT703">
        <f>_xlfn.RANK.AVG(Table2[[#This Row],[6M Return vs Nifty Z-Score]],Table2[6M Return vs Nifty Z-Score])</f>
        <v>613</v>
      </c>
      <c r="AU703">
        <f>_xlfn.RANK.AVG(Table2[[#This Row],[Sharpe Ratio Z-Score]],Table2[Sharpe Ratio Z-Score])</f>
        <v>734</v>
      </c>
      <c r="AV703">
        <f>(Table2[[#This Row],[Rank 1Y]]+Table2[[#This Row],[Rank 6M]]+Table2[[#This Row],[Rank Sharpe]])/3</f>
        <v>641.66666666666663</v>
      </c>
    </row>
    <row r="704" spans="1:48" x14ac:dyDescent="0.3">
      <c r="A704" t="s">
        <v>2046</v>
      </c>
      <c r="B704" t="s">
        <v>2047</v>
      </c>
      <c r="C704" t="s">
        <v>10401</v>
      </c>
      <c r="D704" t="s">
        <v>197</v>
      </c>
      <c r="E704">
        <v>3301.9499273249999</v>
      </c>
      <c r="F704">
        <v>209.98</v>
      </c>
      <c r="G704">
        <v>-56.956759631194899</v>
      </c>
      <c r="H704">
        <f>(Table2[[#This Row],[1Y Return vs Nifty]]-AVERAGE(Table2[1Y Return vs Nifty]))/_xlfn.STDEV.P(Table2[1Y Return vs Nifty])</f>
        <v>-1.3290303650771644</v>
      </c>
      <c r="I704">
        <v>-13.3496348141847</v>
      </c>
      <c r="J704">
        <f>(Table2[[#This Row],[1M Return vs Nifty]]-AVERAGE(Table2[1M Return vs Nifty]))/_xlfn.STDEV.P(Table2[1M Return vs Nifty])</f>
        <v>-0.98375034939552386</v>
      </c>
      <c r="K704">
        <v>-24.001827741499799</v>
      </c>
      <c r="L704">
        <f>(Table2[[#This Row],[6M Return vs Nifty]]-AVERAGE(Table2[6M Return vs Nifty]))/_xlfn.STDEV.P(Table2[6M Return vs Nifty])</f>
        <v>-1.1231196103639642</v>
      </c>
      <c r="M704">
        <v>-7.3827178066743002</v>
      </c>
      <c r="N704">
        <f>(Table2[[#This Row],[1W Return vs Nifty]]-AVERAGE(Table2[1W Return vs Nifty]))/_xlfn.STDEV.P(Table2[1W Return vs Nifty])</f>
        <v>-0.84923028148890345</v>
      </c>
      <c r="O704">
        <v>211.59</v>
      </c>
      <c r="P704">
        <v>222.136560448925</v>
      </c>
      <c r="Q704">
        <v>229.406967517482</v>
      </c>
      <c r="R704">
        <v>32.347074075440801</v>
      </c>
      <c r="S704" s="2">
        <f>(Table2[[#This Row],[Close Price]]-Table2[[#This Row],[20D EMA]])/Table2[[#This Row],[20D EMA]]</f>
        <v>-7.6090552483577371E-3</v>
      </c>
      <c r="T704" s="2">
        <f>(Table2[[#This Row],[Close Price]]-Table2[[#This Row],[50D EMA]])/Table2[[#This Row],[50D EMA]]</f>
        <v>-5.472561754065746E-2</v>
      </c>
      <c r="U704" s="2">
        <f>(Table2[[#This Row],[Close Price]]-Table2[[#This Row],[200D EMA]])/Table2[[#This Row],[200D EMA]]</f>
        <v>-8.4683424081274147E-2</v>
      </c>
      <c r="V704">
        <v>0.69671223397941595</v>
      </c>
      <c r="W704">
        <v>225</v>
      </c>
      <c r="X704">
        <v>209.5</v>
      </c>
      <c r="Y704">
        <v>215.61</v>
      </c>
      <c r="Z704">
        <v>209.5</v>
      </c>
      <c r="AA704">
        <v>215.61</v>
      </c>
      <c r="AB704">
        <v>207.2</v>
      </c>
      <c r="AC704" s="2">
        <f>(Table2[[#This Row],[Close Price]]/Table2[[#This Row],[Day Low]])-1</f>
        <v>-6.6755555555555568E-2</v>
      </c>
      <c r="AD704" s="2">
        <f>(Table2[[#This Row],[Day High]]/Table2[[#This Row],[Close Price]])-1</f>
        <v>-2.2859319935231159E-3</v>
      </c>
      <c r="AE704" s="2">
        <f>(Table2[[#This Row],[Close Price]]/Table2[[#This Row],[Current Week Low]])-1</f>
        <v>-2.6111961411808493E-2</v>
      </c>
      <c r="AF704" s="2">
        <f>(Table2[[#This Row],[Current Week High]]/Table2[[#This Row],[Close Price]])-1</f>
        <v>-2.2859319935231159E-3</v>
      </c>
      <c r="AG704" s="2">
        <f>(Table2[[#This Row],[Close Price]]/Table2[[#This Row],[Current Month Low]])-1</f>
        <v>-2.6111961411808493E-2</v>
      </c>
      <c r="AH704" s="2">
        <f>(Table2[[#This Row],[Current Month High]]/Table2[[#This Row],[Close Price]])-1</f>
        <v>-1.3239356129155166E-2</v>
      </c>
      <c r="AI704">
        <v>42.3945137632155</v>
      </c>
      <c r="AJ704">
        <v>10.196798740487999</v>
      </c>
      <c r="AK704" t="str">
        <f>IF(AND(Table2[[#This Row],[20D EMA]]&gt;Table2[[#This Row],[50D EMA]],Table2[[#This Row],[50D EMA]]&gt;Table2[[#This Row],[200D EMA]]),"Uptrend","Downtrend/NoTrend")</f>
        <v>Downtrend/NoTrend</v>
      </c>
      <c r="AL704">
        <v>-0.15</v>
      </c>
      <c r="AM704" t="s">
        <v>10438</v>
      </c>
      <c r="AN704">
        <v>-7.62</v>
      </c>
      <c r="AO704" t="s">
        <v>10438</v>
      </c>
      <c r="AP704">
        <v>5.7765663774529998E-3</v>
      </c>
      <c r="AQ704">
        <f>(Table2[[#This Row],[Sharpe Ratio]]-AVERAGE(Table2[Sharpe Ratio]))/_xlfn.STDEV.P(Table2[Sharpe Ratio])</f>
        <v>-0.67942220653483665</v>
      </c>
      <c r="AR7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4">
        <f>_xlfn.RANK.AVG(Table2[[#This Row],[1Y Return vs Nifty Z-Score]],Table2[1Y Return vs Nifty Z-Score])</f>
        <v>727</v>
      </c>
      <c r="AT704">
        <f>_xlfn.RANK.AVG(Table2[[#This Row],[6M Return vs Nifty Z-Score]],Table2[6M Return vs Nifty Z-Score])</f>
        <v>689</v>
      </c>
      <c r="AU704">
        <f>_xlfn.RANK.AVG(Table2[[#This Row],[Sharpe Ratio Z-Score]],Table2[Sharpe Ratio Z-Score])</f>
        <v>510</v>
      </c>
      <c r="AV704">
        <f>(Table2[[#This Row],[Rank 1Y]]+Table2[[#This Row],[Rank 6M]]+Table2[[#This Row],[Rank Sharpe]])/3</f>
        <v>642</v>
      </c>
    </row>
    <row r="705" spans="1:48" x14ac:dyDescent="0.3">
      <c r="A705" t="s">
        <v>356</v>
      </c>
      <c r="B705" t="s">
        <v>357</v>
      </c>
      <c r="C705" t="s">
        <v>10408</v>
      </c>
      <c r="D705" t="s">
        <v>161</v>
      </c>
      <c r="E705">
        <v>71725.91490525</v>
      </c>
      <c r="F705">
        <v>2439.9499999999998</v>
      </c>
      <c r="G705">
        <v>-22.838437521148901</v>
      </c>
      <c r="H705">
        <f>(Table2[[#This Row],[1Y Return vs Nifty]]-AVERAGE(Table2[1Y Return vs Nifty]))/_xlfn.STDEV.P(Table2[1Y Return vs Nifty])</f>
        <v>-0.77131817113771628</v>
      </c>
      <c r="I705">
        <v>-8.7794194502161407</v>
      </c>
      <c r="J705">
        <f>(Table2[[#This Row],[1M Return vs Nifty]]-AVERAGE(Table2[1M Return vs Nifty]))/_xlfn.STDEV.P(Table2[1M Return vs Nifty])</f>
        <v>-0.54237272673280368</v>
      </c>
      <c r="K705">
        <v>-22.816824561084999</v>
      </c>
      <c r="L705">
        <f>(Table2[[#This Row],[6M Return vs Nifty]]-AVERAGE(Table2[6M Return vs Nifty]))/_xlfn.STDEV.P(Table2[6M Return vs Nifty])</f>
        <v>-1.0873861003827769</v>
      </c>
      <c r="M705">
        <v>-3.78983222395326</v>
      </c>
      <c r="N705">
        <f>(Table2[[#This Row],[1W Return vs Nifty]]-AVERAGE(Table2[1W Return vs Nifty]))/_xlfn.STDEV.P(Table2[1W Return vs Nifty])</f>
        <v>-0.16179552100835132</v>
      </c>
      <c r="O705">
        <v>2476.7199999999998</v>
      </c>
      <c r="P705">
        <v>2479.6744604189298</v>
      </c>
      <c r="Q705">
        <v>2429.5834399570799</v>
      </c>
      <c r="R705">
        <v>34.839010985994499</v>
      </c>
      <c r="S705" s="2">
        <f>(Table2[[#This Row],[Close Price]]-Table2[[#This Row],[20D EMA]])/Table2[[#This Row],[20D EMA]]</f>
        <v>-1.4846248263832806E-2</v>
      </c>
      <c r="T705" s="2">
        <f>(Table2[[#This Row],[Close Price]]-Table2[[#This Row],[50D EMA]])/Table2[[#This Row],[50D EMA]]</f>
        <v>-1.6020030472959232E-2</v>
      </c>
      <c r="U705" s="2">
        <f>(Table2[[#This Row],[Close Price]]-Table2[[#This Row],[200D EMA]])/Table2[[#This Row],[200D EMA]]</f>
        <v>4.2668055241202301E-3</v>
      </c>
      <c r="V705">
        <v>0.91311789809864397</v>
      </c>
      <c r="W705">
        <v>2411.1999999999998</v>
      </c>
      <c r="X705">
        <v>2452.6999999999998</v>
      </c>
      <c r="Y705">
        <v>2411.1999999999998</v>
      </c>
      <c r="Z705">
        <v>2452.6999999999998</v>
      </c>
      <c r="AA705">
        <v>2360.3000000000002</v>
      </c>
      <c r="AB705">
        <v>2649</v>
      </c>
      <c r="AC705" s="2">
        <f>(Table2[[#This Row],[Close Price]]/Table2[[#This Row],[Day Low]])-1</f>
        <v>1.1923523556735205E-2</v>
      </c>
      <c r="AD705" s="2">
        <f>(Table2[[#This Row],[Day High]]/Table2[[#This Row],[Close Price]])-1</f>
        <v>5.2255169163302195E-3</v>
      </c>
      <c r="AE705" s="2">
        <f>(Table2[[#This Row],[Close Price]]/Table2[[#This Row],[Current Week Low]])-1</f>
        <v>1.1923523556735205E-2</v>
      </c>
      <c r="AF705" s="2">
        <f>(Table2[[#This Row],[Current Week High]]/Table2[[#This Row],[Close Price]])-1</f>
        <v>5.2255169163302195E-3</v>
      </c>
      <c r="AG705" s="2">
        <f>(Table2[[#This Row],[Close Price]]/Table2[[#This Row],[Current Month Low]])-1</f>
        <v>3.3745710291064546E-2</v>
      </c>
      <c r="AH705" s="2">
        <f>(Table2[[#This Row],[Current Month High]]/Table2[[#This Row],[Close Price]])-1</f>
        <v>8.5677985204615004E-2</v>
      </c>
      <c r="AI705">
        <v>10.410049386257899</v>
      </c>
      <c r="AJ705">
        <v>17.178532837075199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0</v>
      </c>
      <c r="AM705" t="s">
        <v>10440</v>
      </c>
      <c r="AN705">
        <v>-6.82</v>
      </c>
      <c r="AO705" t="s">
        <v>10438</v>
      </c>
      <c r="AP705">
        <v>-3.4976727603510997E-2</v>
      </c>
      <c r="AQ705">
        <f>(Table2[[#This Row],[Sharpe Ratio]]-AVERAGE(Table2[Sharpe Ratio]))/_xlfn.STDEV.P(Table2[Sharpe Ratio])</f>
        <v>-1.1511741313854928</v>
      </c>
      <c r="AR7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5">
        <f>_xlfn.RANK.AVG(Table2[[#This Row],[1Y Return vs Nifty Z-Score]],Table2[1Y Return vs Nifty Z-Score])</f>
        <v>594</v>
      </c>
      <c r="AT705">
        <f>_xlfn.RANK.AVG(Table2[[#This Row],[6M Return vs Nifty Z-Score]],Table2[6M Return vs Nifty Z-Score])</f>
        <v>684</v>
      </c>
      <c r="AU705">
        <f>_xlfn.RANK.AVG(Table2[[#This Row],[Sharpe Ratio Z-Score]],Table2[Sharpe Ratio Z-Score])</f>
        <v>649</v>
      </c>
      <c r="AV705">
        <f>(Table2[[#This Row],[Rank 1Y]]+Table2[[#This Row],[Rank 6M]]+Table2[[#This Row],[Rank Sharpe]])/3</f>
        <v>642.33333333333337</v>
      </c>
    </row>
    <row r="706" spans="1:48" x14ac:dyDescent="0.3">
      <c r="A706" t="s">
        <v>1112</v>
      </c>
      <c r="B706" t="s">
        <v>1113</v>
      </c>
      <c r="C706" t="s">
        <v>10395</v>
      </c>
      <c r="D706" t="s">
        <v>569</v>
      </c>
      <c r="E706">
        <v>11847.4017795539</v>
      </c>
      <c r="F706">
        <v>165.26</v>
      </c>
      <c r="G706">
        <v>-33.358322107837402</v>
      </c>
      <c r="H706">
        <f>(Table2[[#This Row],[1Y Return vs Nifty]]-AVERAGE(Table2[1Y Return vs Nifty]))/_xlfn.STDEV.P(Table2[1Y Return vs Nifty])</f>
        <v>-0.94328055234474206</v>
      </c>
      <c r="I706">
        <v>-12.0258106467498</v>
      </c>
      <c r="J706">
        <f>(Table2[[#This Row],[1M Return vs Nifty]]-AVERAGE(Table2[1M Return vs Nifty]))/_xlfn.STDEV.P(Table2[1M Return vs Nifty])</f>
        <v>-0.85589940205231441</v>
      </c>
      <c r="K706">
        <v>-16.312077388053201</v>
      </c>
      <c r="L706">
        <f>(Table2[[#This Row],[6M Return vs Nifty]]-AVERAGE(Table2[6M Return vs Nifty]))/_xlfn.STDEV.P(Table2[6M Return vs Nifty])</f>
        <v>-0.89123688165134118</v>
      </c>
      <c r="M706">
        <v>-6.2890106327475399</v>
      </c>
      <c r="N706">
        <f>(Table2[[#This Row],[1W Return vs Nifty]]-AVERAGE(Table2[1W Return vs Nifty]))/_xlfn.STDEV.P(Table2[1W Return vs Nifty])</f>
        <v>-0.63996886421471488</v>
      </c>
      <c r="O706">
        <v>163.01</v>
      </c>
      <c r="P706">
        <v>164.164338734952</v>
      </c>
      <c r="Q706">
        <v>164.68330713942601</v>
      </c>
      <c r="R706">
        <v>52.0044582043625</v>
      </c>
      <c r="S706" s="2">
        <f>(Table2[[#This Row],[Close Price]]-Table2[[#This Row],[20D EMA]])/Table2[[#This Row],[20D EMA]]</f>
        <v>1.3802834181952028E-2</v>
      </c>
      <c r="T706" s="2">
        <f>(Table2[[#This Row],[Close Price]]-Table2[[#This Row],[50D EMA]])/Table2[[#This Row],[50D EMA]]</f>
        <v>6.674173413611895E-3</v>
      </c>
      <c r="U706" s="2">
        <f>(Table2[[#This Row],[Close Price]]-Table2[[#This Row],[200D EMA]])/Table2[[#This Row],[200D EMA]]</f>
        <v>3.5018294846710773E-3</v>
      </c>
      <c r="V706">
        <v>1.0823771140795999</v>
      </c>
      <c r="W706">
        <v>164.05</v>
      </c>
      <c r="X706">
        <v>168.6</v>
      </c>
      <c r="Y706">
        <v>164.05</v>
      </c>
      <c r="Z706">
        <v>168.6</v>
      </c>
      <c r="AA706">
        <v>156.37</v>
      </c>
      <c r="AB706">
        <v>173.12</v>
      </c>
      <c r="AC706" s="2">
        <f>(Table2[[#This Row],[Close Price]]/Table2[[#This Row],[Day Low]])-1</f>
        <v>7.3758000609569496E-3</v>
      </c>
      <c r="AD706" s="2">
        <f>(Table2[[#This Row],[Day High]]/Table2[[#This Row],[Close Price]])-1</f>
        <v>2.0210577272177233E-2</v>
      </c>
      <c r="AE706" s="2">
        <f>(Table2[[#This Row],[Close Price]]/Table2[[#This Row],[Current Week Low]])-1</f>
        <v>7.3758000609569496E-3</v>
      </c>
      <c r="AF706" s="2">
        <f>(Table2[[#This Row],[Current Week High]]/Table2[[#This Row],[Close Price]])-1</f>
        <v>2.0210577272177233E-2</v>
      </c>
      <c r="AG706" s="2">
        <f>(Table2[[#This Row],[Close Price]]/Table2[[#This Row],[Current Month Low]])-1</f>
        <v>5.6852337404873055E-2</v>
      </c>
      <c r="AH706" s="2">
        <f>(Table2[[#This Row],[Current Month High]]/Table2[[#This Row],[Close Price]])-1</f>
        <v>4.7561418371051767E-2</v>
      </c>
      <c r="AI706">
        <v>26.6473304351649</v>
      </c>
      <c r="AJ706">
        <v>25.5298139004937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-0.08</v>
      </c>
      <c r="AM706" t="s">
        <v>10438</v>
      </c>
      <c r="AN706">
        <v>-1.23</v>
      </c>
      <c r="AO706" t="s">
        <v>10438</v>
      </c>
      <c r="AP706">
        <v>-2.5301939961226001E-2</v>
      </c>
      <c r="AQ706">
        <f>(Table2[[#This Row],[Sharpe Ratio]]-AVERAGE(Table2[Sharpe Ratio]))/_xlfn.STDEV.P(Table2[Sharpe Ratio])</f>
        <v>-1.0391807377986775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6">
        <f>_xlfn.RANK.AVG(Table2[[#This Row],[1Y Return vs Nifty Z-Score]],Table2[1Y Return vs Nifty Z-Score])</f>
        <v>658</v>
      </c>
      <c r="AT706">
        <f>_xlfn.RANK.AVG(Table2[[#This Row],[6M Return vs Nifty Z-Score]],Table2[6M Return vs Nifty Z-Score])</f>
        <v>633</v>
      </c>
      <c r="AU706">
        <f>_xlfn.RANK.AVG(Table2[[#This Row],[Sharpe Ratio Z-Score]],Table2[Sharpe Ratio Z-Score])</f>
        <v>636</v>
      </c>
      <c r="AV706">
        <f>(Table2[[#This Row],[Rank 1Y]]+Table2[[#This Row],[Rank 6M]]+Table2[[#This Row],[Rank Sharpe]])/3</f>
        <v>642.33333333333337</v>
      </c>
    </row>
    <row r="707" spans="1:48" x14ac:dyDescent="0.3">
      <c r="A707" t="s">
        <v>1579</v>
      </c>
      <c r="B707" t="s">
        <v>1580</v>
      </c>
      <c r="C707" t="s">
        <v>10396</v>
      </c>
      <c r="D707" t="s">
        <v>685</v>
      </c>
      <c r="E707">
        <v>6239.2861034400003</v>
      </c>
      <c r="F707">
        <v>128.93</v>
      </c>
      <c r="G707">
        <v>-51.637349235470502</v>
      </c>
      <c r="H707">
        <f>(Table2[[#This Row],[1Y Return vs Nifty]]-AVERAGE(Table2[1Y Return vs Nifty]))/_xlfn.STDEV.P(Table2[1Y Return vs Nifty])</f>
        <v>-1.2420770842946305</v>
      </c>
      <c r="I707">
        <v>-11.462673190146999</v>
      </c>
      <c r="J707">
        <f>(Table2[[#This Row],[1M Return vs Nifty]]-AVERAGE(Table2[1M Return vs Nifty]))/_xlfn.STDEV.P(Table2[1M Return vs Nifty])</f>
        <v>-0.80151328410538258</v>
      </c>
      <c r="K707">
        <v>-3.34164807678258</v>
      </c>
      <c r="L707">
        <f>(Table2[[#This Row],[6M Return vs Nifty]]-AVERAGE(Table2[6M Return vs Nifty]))/_xlfn.STDEV.P(Table2[6M Return vs Nifty])</f>
        <v>-0.50011644171097536</v>
      </c>
      <c r="M707">
        <v>-5.9275553173231197</v>
      </c>
      <c r="N707">
        <f>(Table2[[#This Row],[1W Return vs Nifty]]-AVERAGE(Table2[1W Return vs Nifty]))/_xlfn.STDEV.P(Table2[1W Return vs Nifty])</f>
        <v>-0.57081081771911035</v>
      </c>
      <c r="O707">
        <v>128.6</v>
      </c>
      <c r="P707">
        <v>133.60685216520301</v>
      </c>
      <c r="Q707">
        <v>137.77144317191701</v>
      </c>
      <c r="R707">
        <v>38.155038637060102</v>
      </c>
      <c r="S707" s="2">
        <f>(Table2[[#This Row],[Close Price]]-Table2[[#This Row],[20D EMA]])/Table2[[#This Row],[20D EMA]]</f>
        <v>2.5660964230172045E-3</v>
      </c>
      <c r="T707" s="2">
        <f>(Table2[[#This Row],[Close Price]]-Table2[[#This Row],[50D EMA]])/Table2[[#This Row],[50D EMA]]</f>
        <v>-3.5004583143835609E-2</v>
      </c>
      <c r="U707" s="2">
        <f>(Table2[[#This Row],[Close Price]]-Table2[[#This Row],[200D EMA]])/Table2[[#This Row],[200D EMA]]</f>
        <v>-6.417471551694702E-2</v>
      </c>
      <c r="V707">
        <v>0.48593569391288899</v>
      </c>
      <c r="W707">
        <v>129.79</v>
      </c>
      <c r="X707">
        <v>128.1</v>
      </c>
      <c r="Y707">
        <v>130.87</v>
      </c>
      <c r="Z707">
        <v>128.1</v>
      </c>
      <c r="AA707">
        <v>130.87</v>
      </c>
      <c r="AB707">
        <v>125.87</v>
      </c>
      <c r="AC707" s="2">
        <f>(Table2[[#This Row],[Close Price]]/Table2[[#This Row],[Day Low]])-1</f>
        <v>-6.6260882964788159E-3</v>
      </c>
      <c r="AD707" s="2">
        <f>(Table2[[#This Row],[Day High]]/Table2[[#This Row],[Close Price]])-1</f>
        <v>-6.4376017994260959E-3</v>
      </c>
      <c r="AE707" s="2">
        <f>(Table2[[#This Row],[Close Price]]/Table2[[#This Row],[Current Week Low]])-1</f>
        <v>-1.4823871017039747E-2</v>
      </c>
      <c r="AF707" s="2">
        <f>(Table2[[#This Row],[Current Week High]]/Table2[[#This Row],[Close Price]])-1</f>
        <v>-6.4376017994260959E-3</v>
      </c>
      <c r="AG707" s="2">
        <f>(Table2[[#This Row],[Close Price]]/Table2[[#This Row],[Current Month Low]])-1</f>
        <v>-1.4823871017039747E-2</v>
      </c>
      <c r="AH707" s="2">
        <f>(Table2[[#This Row],[Current Month High]]/Table2[[#This Row],[Close Price]])-1</f>
        <v>-2.3733809043667176E-2</v>
      </c>
      <c r="AI707">
        <v>31.815713953307899</v>
      </c>
      <c r="AJ707">
        <v>17.744292237442899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-0.22</v>
      </c>
      <c r="AM707" t="s">
        <v>10438</v>
      </c>
      <c r="AN707">
        <v>-1.94</v>
      </c>
      <c r="AO707" t="s">
        <v>10438</v>
      </c>
      <c r="AP707">
        <v>-0.106398802245621</v>
      </c>
      <c r="AQ707">
        <f>(Table2[[#This Row],[Sharpe Ratio]]-AVERAGE(Table2[Sharpe Ratio]))/_xlfn.STDEV.P(Table2[Sharpe Ratio])</f>
        <v>-1.9779416855611376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7">
        <f>_xlfn.RANK.AVG(Table2[[#This Row],[1Y Return vs Nifty Z-Score]],Table2[1Y Return vs Nifty Z-Score])</f>
        <v>714</v>
      </c>
      <c r="AT707">
        <f>_xlfn.RANK.AVG(Table2[[#This Row],[6M Return vs Nifty Z-Score]],Table2[6M Return vs Nifty Z-Score])</f>
        <v>486</v>
      </c>
      <c r="AU707">
        <f>_xlfn.RANK.AVG(Table2[[#This Row],[Sharpe Ratio Z-Score]],Table2[Sharpe Ratio Z-Score])</f>
        <v>729</v>
      </c>
      <c r="AV707">
        <f>(Table2[[#This Row],[Rank 1Y]]+Table2[[#This Row],[Rank 6M]]+Table2[[#This Row],[Rank Sharpe]])/3</f>
        <v>643</v>
      </c>
    </row>
    <row r="708" spans="1:48" x14ac:dyDescent="0.3">
      <c r="A708" t="s">
        <v>2301</v>
      </c>
      <c r="B708" t="s">
        <v>2302</v>
      </c>
      <c r="C708" t="s">
        <v>10397</v>
      </c>
      <c r="D708" t="s">
        <v>390</v>
      </c>
      <c r="E708">
        <v>2453.2711032299999</v>
      </c>
      <c r="F708">
        <v>49.01</v>
      </c>
      <c r="G708">
        <v>-68.766703873378802</v>
      </c>
      <c r="H708">
        <f>(Table2[[#This Row],[1Y Return vs Nifty]]-AVERAGE(Table2[1Y Return vs Nifty]))/_xlfn.STDEV.P(Table2[1Y Return vs Nifty])</f>
        <v>-1.5220805945804363</v>
      </c>
      <c r="I708">
        <v>-9.9201108875847801</v>
      </c>
      <c r="J708">
        <f>(Table2[[#This Row],[1M Return vs Nifty]]-AVERAGE(Table2[1M Return vs Nifty]))/_xlfn.STDEV.P(Table2[1M Return vs Nifty])</f>
        <v>-0.65253726707085391</v>
      </c>
      <c r="K708">
        <v>-18.077486421078799</v>
      </c>
      <c r="L708">
        <f>(Table2[[#This Row],[6M Return vs Nifty]]-AVERAGE(Table2[6M Return vs Nifty]))/_xlfn.STDEV.P(Table2[6M Return vs Nifty])</f>
        <v>-0.94447240231924001</v>
      </c>
      <c r="M708">
        <v>-4.59797859823815</v>
      </c>
      <c r="N708">
        <f>(Table2[[#This Row],[1W Return vs Nifty]]-AVERAGE(Table2[1W Return vs Nifty]))/_xlfn.STDEV.P(Table2[1W Return vs Nifty])</f>
        <v>-0.31641995767605641</v>
      </c>
      <c r="O708">
        <v>49.45</v>
      </c>
      <c r="P708">
        <v>51.2934487639967</v>
      </c>
      <c r="Q708">
        <v>57.887334086657198</v>
      </c>
      <c r="R708">
        <v>32.1110656637114</v>
      </c>
      <c r="S708" s="2">
        <f>(Table2[[#This Row],[Close Price]]-Table2[[#This Row],[20D EMA]])/Table2[[#This Row],[20D EMA]]</f>
        <v>-8.8978766430739091E-3</v>
      </c>
      <c r="T708" s="2">
        <f>(Table2[[#This Row],[Close Price]]-Table2[[#This Row],[50D EMA]])/Table2[[#This Row],[50D EMA]]</f>
        <v>-4.4517356875396416E-2</v>
      </c>
      <c r="U708" s="2">
        <f>(Table2[[#This Row],[Close Price]]-Table2[[#This Row],[200D EMA]])/Table2[[#This Row],[200D EMA]]</f>
        <v>-0.15335537949230574</v>
      </c>
      <c r="V708">
        <v>0.78446669350352904</v>
      </c>
      <c r="W708">
        <v>49.68</v>
      </c>
      <c r="X708">
        <v>48.5</v>
      </c>
      <c r="Y708">
        <v>49.69</v>
      </c>
      <c r="Z708">
        <v>48.5</v>
      </c>
      <c r="AA708">
        <v>49.69</v>
      </c>
      <c r="AB708">
        <v>48.5</v>
      </c>
      <c r="AC708" s="2">
        <f>(Table2[[#This Row],[Close Price]]/Table2[[#This Row],[Day Low]])-1</f>
        <v>-1.3486312399355938E-2</v>
      </c>
      <c r="AD708" s="2">
        <f>(Table2[[#This Row],[Day High]]/Table2[[#This Row],[Close Price]])-1</f>
        <v>-1.0406039583758409E-2</v>
      </c>
      <c r="AE708" s="2">
        <f>(Table2[[#This Row],[Close Price]]/Table2[[#This Row],[Current Week Low]])-1</f>
        <v>-1.3684846045482035E-2</v>
      </c>
      <c r="AF708" s="2">
        <f>(Table2[[#This Row],[Current Week High]]/Table2[[#This Row],[Close Price]])-1</f>
        <v>-1.0406039583758409E-2</v>
      </c>
      <c r="AG708" s="2">
        <f>(Table2[[#This Row],[Close Price]]/Table2[[#This Row],[Current Month Low]])-1</f>
        <v>-1.3684846045482035E-2</v>
      </c>
      <c r="AH708" s="2">
        <f>(Table2[[#This Row],[Current Month High]]/Table2[[#This Row],[Close Price]])-1</f>
        <v>-1.0406039583758409E-2</v>
      </c>
      <c r="AI708">
        <v>71.495613140175394</v>
      </c>
      <c r="AJ708">
        <v>2.1041666666666599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-0.22</v>
      </c>
      <c r="AM708" t="s">
        <v>10438</v>
      </c>
      <c r="AN708">
        <v>-2.8</v>
      </c>
      <c r="AO708" t="s">
        <v>10438</v>
      </c>
      <c r="AQ708">
        <f>(Table2[[#This Row],[Sharpe Ratio]]-AVERAGE(Table2[Sharpe Ratio]))/_xlfn.STDEV.P(Table2[Sharpe Ratio])</f>
        <v>-0.74629057572393687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8">
        <f>_xlfn.RANK.AVG(Table2[[#This Row],[1Y Return vs Nifty Z-Score]],Table2[1Y Return vs Nifty Z-Score])</f>
        <v>736</v>
      </c>
      <c r="AT708">
        <f>_xlfn.RANK.AVG(Table2[[#This Row],[6M Return vs Nifty Z-Score]],Table2[6M Return vs Nifty Z-Score])</f>
        <v>646</v>
      </c>
      <c r="AU708">
        <f>_xlfn.RANK.AVG(Table2[[#This Row],[Sharpe Ratio Z-Score]],Table2[Sharpe Ratio Z-Score])</f>
        <v>558</v>
      </c>
      <c r="AV708">
        <f>(Table2[[#This Row],[Rank 1Y]]+Table2[[#This Row],[Rank 6M]]+Table2[[#This Row],[Rank Sharpe]])/3</f>
        <v>646.66666666666663</v>
      </c>
    </row>
    <row r="709" spans="1:48" x14ac:dyDescent="0.3">
      <c r="A709" t="s">
        <v>1213</v>
      </c>
      <c r="B709" t="s">
        <v>1214</v>
      </c>
      <c r="C709" t="s">
        <v>10396</v>
      </c>
      <c r="D709" t="s">
        <v>21</v>
      </c>
      <c r="E709">
        <v>10065.21674242</v>
      </c>
      <c r="F709">
        <v>1598.6</v>
      </c>
      <c r="G709">
        <v>-29.509314285035099</v>
      </c>
      <c r="H709">
        <f>(Table2[[#This Row],[1Y Return vs Nifty]]-AVERAGE(Table2[1Y Return vs Nifty]))/_xlfn.STDEV.P(Table2[1Y Return vs Nifty])</f>
        <v>-0.88036307972046257</v>
      </c>
      <c r="I709">
        <v>-2.63481680032818</v>
      </c>
      <c r="J709">
        <f>(Table2[[#This Row],[1M Return vs Nifty]]-AVERAGE(Table2[1M Return vs Nifty]))/_xlfn.STDEV.P(Table2[1M Return vs Nifty])</f>
        <v>5.1054473918753437E-2</v>
      </c>
      <c r="K709">
        <v>-17.507242889659601</v>
      </c>
      <c r="L709">
        <f>(Table2[[#This Row],[6M Return vs Nifty]]-AVERAGE(Table2[6M Return vs Nifty]))/_xlfn.STDEV.P(Table2[6M Return vs Nifty])</f>
        <v>-0.92727683419043339</v>
      </c>
      <c r="M709">
        <v>-7.1573025910553802</v>
      </c>
      <c r="N709">
        <f>(Table2[[#This Row],[1W Return vs Nifty]]-AVERAGE(Table2[1W Return vs Nifty]))/_xlfn.STDEV.P(Table2[1W Return vs Nifty])</f>
        <v>-0.80610108875788744</v>
      </c>
      <c r="O709">
        <v>1617.6</v>
      </c>
      <c r="P709">
        <v>1615.39709853664</v>
      </c>
      <c r="Q709">
        <v>1585.93598283868</v>
      </c>
      <c r="R709">
        <v>40.065739434557003</v>
      </c>
      <c r="S709" s="2">
        <f>(Table2[[#This Row],[Close Price]]-Table2[[#This Row],[20D EMA]])/Table2[[#This Row],[20D EMA]]</f>
        <v>-1.1745796241345204E-2</v>
      </c>
      <c r="T709" s="2">
        <f>(Table2[[#This Row],[Close Price]]-Table2[[#This Row],[50D EMA]])/Table2[[#This Row],[50D EMA]]</f>
        <v>-1.0398123502794624E-2</v>
      </c>
      <c r="U709" s="2">
        <f>(Table2[[#This Row],[Close Price]]-Table2[[#This Row],[200D EMA]])/Table2[[#This Row],[200D EMA]]</f>
        <v>7.9852007258530266E-3</v>
      </c>
      <c r="V709">
        <v>0.50249262859247701</v>
      </c>
      <c r="W709">
        <v>1586</v>
      </c>
      <c r="X709">
        <v>1618.1</v>
      </c>
      <c r="Y709">
        <v>1586</v>
      </c>
      <c r="Z709">
        <v>1618.1</v>
      </c>
      <c r="AA709">
        <v>1555.6</v>
      </c>
      <c r="AB709">
        <v>1707</v>
      </c>
      <c r="AC709" s="2">
        <f>(Table2[[#This Row],[Close Price]]/Table2[[#This Row],[Day Low]])-1</f>
        <v>7.9445145018914864E-3</v>
      </c>
      <c r="AD709" s="2">
        <f>(Table2[[#This Row],[Day High]]/Table2[[#This Row],[Close Price]])-1</f>
        <v>1.2198173401726464E-2</v>
      </c>
      <c r="AE709" s="2">
        <f>(Table2[[#This Row],[Close Price]]/Table2[[#This Row],[Current Week Low]])-1</f>
        <v>7.9445145018914864E-3</v>
      </c>
      <c r="AF709" s="2">
        <f>(Table2[[#This Row],[Current Week High]]/Table2[[#This Row],[Close Price]])-1</f>
        <v>1.2198173401726464E-2</v>
      </c>
      <c r="AG709" s="2">
        <f>(Table2[[#This Row],[Close Price]]/Table2[[#This Row],[Current Month Low]])-1</f>
        <v>2.7642067369503698E-2</v>
      </c>
      <c r="AH709" s="2">
        <f>(Table2[[#This Row],[Current Month High]]/Table2[[#This Row],[Close Price]])-1</f>
        <v>6.7809333166520824E-2</v>
      </c>
      <c r="AI709">
        <v>21.509445765044401</v>
      </c>
      <c r="AJ709">
        <v>15.334944626817199</v>
      </c>
      <c r="AK709" t="str">
        <f>IF(AND(Table2[[#This Row],[20D EMA]]&gt;Table2[[#This Row],[50D EMA]],Table2[[#This Row],[50D EMA]]&gt;Table2[[#This Row],[200D EMA]]),"Uptrend","Downtrend/NoTrend")</f>
        <v>Uptrend</v>
      </c>
      <c r="AL709">
        <v>-0.19</v>
      </c>
      <c r="AM709" t="s">
        <v>10438</v>
      </c>
      <c r="AN709">
        <v>-0.78</v>
      </c>
      <c r="AO709" t="s">
        <v>10438</v>
      </c>
      <c r="AP709">
        <v>-6.2490391462884001E-2</v>
      </c>
      <c r="AQ709">
        <f>(Table2[[#This Row],[Sharpe Ratio]]-AVERAGE(Table2[Sharpe Ratio]))/_xlfn.STDEV.P(Table2[Sharpe Ratio])</f>
        <v>-1.4696667639421637</v>
      </c>
      <c r="AR7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-4.0323532926921937</v>
      </c>
      <c r="AS709">
        <f>_xlfn.RANK.AVG(Table2[[#This Row],[1Y Return vs Nifty Z-Score]],Table2[1Y Return vs Nifty Z-Score])</f>
        <v>627</v>
      </c>
      <c r="AT709">
        <f>_xlfn.RANK.AVG(Table2[[#This Row],[6M Return vs Nifty Z-Score]],Table2[6M Return vs Nifty Z-Score])</f>
        <v>642</v>
      </c>
      <c r="AU709">
        <f>_xlfn.RANK.AVG(Table2[[#This Row],[Sharpe Ratio Z-Score]],Table2[Sharpe Ratio Z-Score])</f>
        <v>684</v>
      </c>
      <c r="AV709">
        <f>(Table2[[#This Row],[Rank 1Y]]+Table2[[#This Row],[Rank 6M]]+Table2[[#This Row],[Rank Sharpe]])/3</f>
        <v>651</v>
      </c>
    </row>
    <row r="710" spans="1:48" x14ac:dyDescent="0.3">
      <c r="A710" t="s">
        <v>2212</v>
      </c>
      <c r="B710" t="s">
        <v>2213</v>
      </c>
      <c r="C710" t="s">
        <v>10402</v>
      </c>
      <c r="D710" t="s">
        <v>605</v>
      </c>
      <c r="E710">
        <v>2674.6966009839998</v>
      </c>
      <c r="F710">
        <v>189.67</v>
      </c>
      <c r="G710">
        <v>-54.394699015461299</v>
      </c>
      <c r="H710">
        <f>(Table2[[#This Row],[1Y Return vs Nifty]]-AVERAGE(Table2[1Y Return vs Nifty]))/_xlfn.STDEV.P(Table2[1Y Return vs Nifty])</f>
        <v>-1.2871498633808072</v>
      </c>
      <c r="I710">
        <v>1.6256167835448101</v>
      </c>
      <c r="J710">
        <f>(Table2[[#This Row],[1M Return vs Nifty]]-AVERAGE(Table2[1M Return vs Nifty]))/_xlfn.STDEV.P(Table2[1M Return vs Nifty])</f>
        <v>0.46251430611567007</v>
      </c>
      <c r="K710">
        <v>-22.529815308771902</v>
      </c>
      <c r="L710">
        <f>(Table2[[#This Row],[6M Return vs Nifty]]-AVERAGE(Table2[6M Return vs Nifty]))/_xlfn.STDEV.P(Table2[6M Return vs Nifty])</f>
        <v>-1.0787313995754484</v>
      </c>
      <c r="M710">
        <v>2.12822388451516</v>
      </c>
      <c r="N710">
        <f>(Table2[[#This Row],[1W Return vs Nifty]]-AVERAGE(Table2[1W Return vs Nifty]))/_xlfn.STDEV.P(Table2[1W Return vs Nifty])</f>
        <v>0.97051926880869133</v>
      </c>
      <c r="O710">
        <v>183.92</v>
      </c>
      <c r="P710">
        <v>174.864044160368</v>
      </c>
      <c r="Q710">
        <v>205.87967771197401</v>
      </c>
      <c r="R710">
        <v>59.890119356889997</v>
      </c>
      <c r="S710" s="2">
        <f>(Table2[[#This Row],[Close Price]]-Table2[[#This Row],[20D EMA]])/Table2[[#This Row],[20D EMA]]</f>
        <v>3.1263592866463685E-2</v>
      </c>
      <c r="T710" s="2">
        <f>(Table2[[#This Row],[Close Price]]-Table2[[#This Row],[50D EMA]])/Table2[[#This Row],[50D EMA]]</f>
        <v>8.4671242225493965E-2</v>
      </c>
      <c r="U710" s="2">
        <f>(Table2[[#This Row],[Close Price]]-Table2[[#This Row],[200D EMA]])/Table2[[#This Row],[200D EMA]]</f>
        <v>-7.8733743379234292E-2</v>
      </c>
      <c r="V710">
        <v>1.95808453774008</v>
      </c>
      <c r="W710">
        <v>194.5</v>
      </c>
      <c r="X710">
        <v>182.4</v>
      </c>
      <c r="Y710">
        <v>193.69</v>
      </c>
      <c r="Z710">
        <v>182.4</v>
      </c>
      <c r="AA710">
        <v>193.69</v>
      </c>
      <c r="AB710">
        <v>168.31</v>
      </c>
      <c r="AC710" s="2">
        <f>(Table2[[#This Row],[Close Price]]/Table2[[#This Row],[Day Low]])-1</f>
        <v>-2.4832904884318885E-2</v>
      </c>
      <c r="AD710" s="2">
        <f>(Table2[[#This Row],[Day High]]/Table2[[#This Row],[Close Price]])-1</f>
        <v>-3.8329730584699684E-2</v>
      </c>
      <c r="AE710" s="2">
        <f>(Table2[[#This Row],[Close Price]]/Table2[[#This Row],[Current Week Low]])-1</f>
        <v>-2.0754814394134957E-2</v>
      </c>
      <c r="AF710" s="2">
        <f>(Table2[[#This Row],[Current Week High]]/Table2[[#This Row],[Close Price]])-1</f>
        <v>-3.8329730584699684E-2</v>
      </c>
      <c r="AG710" s="2">
        <f>(Table2[[#This Row],[Close Price]]/Table2[[#This Row],[Current Month Low]])-1</f>
        <v>-2.0754814394134957E-2</v>
      </c>
      <c r="AH710" s="2">
        <f>(Table2[[#This Row],[Current Month High]]/Table2[[#This Row],[Close Price]])-1</f>
        <v>-0.11261664997100218</v>
      </c>
      <c r="AI710">
        <v>64.496230294722395</v>
      </c>
      <c r="AJ710">
        <v>31.788493607559701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-0.14000000000000001</v>
      </c>
      <c r="AM710" t="s">
        <v>10438</v>
      </c>
      <c r="AN710">
        <v>5.96</v>
      </c>
      <c r="AO710" t="s">
        <v>10439</v>
      </c>
      <c r="AQ710">
        <f>(Table2[[#This Row],[Sharpe Ratio]]-AVERAGE(Table2[Sharpe Ratio]))/_xlfn.STDEV.P(Table2[Sharpe Ratio])</f>
        <v>-0.74629057572393687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0">
        <f>_xlfn.RANK.AVG(Table2[[#This Row],[1Y Return vs Nifty Z-Score]],Table2[1Y Return vs Nifty Z-Score])</f>
        <v>720</v>
      </c>
      <c r="AT710">
        <f>_xlfn.RANK.AVG(Table2[[#This Row],[6M Return vs Nifty Z-Score]],Table2[6M Return vs Nifty Z-Score])</f>
        <v>681</v>
      </c>
      <c r="AU710">
        <f>_xlfn.RANK.AVG(Table2[[#This Row],[Sharpe Ratio Z-Score]],Table2[Sharpe Ratio Z-Score])</f>
        <v>558</v>
      </c>
      <c r="AV710">
        <f>(Table2[[#This Row],[Rank 1Y]]+Table2[[#This Row],[Rank 6M]]+Table2[[#This Row],[Rank Sharpe]])/3</f>
        <v>653</v>
      </c>
    </row>
    <row r="711" spans="1:48" x14ac:dyDescent="0.3">
      <c r="A711" t="s">
        <v>2423</v>
      </c>
      <c r="B711" t="s">
        <v>2424</v>
      </c>
      <c r="C711" t="s">
        <v>10401</v>
      </c>
      <c r="D711" t="s">
        <v>259</v>
      </c>
      <c r="E711">
        <v>2174.6865604200002</v>
      </c>
      <c r="F711">
        <v>486</v>
      </c>
      <c r="G711">
        <v>-45.946560597244002</v>
      </c>
      <c r="H711">
        <f>(Table2[[#This Row],[1Y Return vs Nifty]]-AVERAGE(Table2[1Y Return vs Nifty]))/_xlfn.STDEV.P(Table2[1Y Return vs Nifty])</f>
        <v>-1.1490531012735994</v>
      </c>
      <c r="I711">
        <v>-6.54177143061629</v>
      </c>
      <c r="J711">
        <f>(Table2[[#This Row],[1M Return vs Nifty]]-AVERAGE(Table2[1M Return vs Nifty]))/_xlfn.STDEV.P(Table2[1M Return vs Nifty])</f>
        <v>-0.32626742652452212</v>
      </c>
      <c r="K711">
        <v>-26.513436494547001</v>
      </c>
      <c r="L711">
        <f>(Table2[[#This Row],[6M Return vs Nifty]]-AVERAGE(Table2[6M Return vs Nifty]))/_xlfn.STDEV.P(Table2[6M Return vs Nifty])</f>
        <v>-1.1988566192844237</v>
      </c>
      <c r="M711">
        <v>-4.0261895849811404</v>
      </c>
      <c r="N711">
        <f>(Table2[[#This Row],[1W Return vs Nifty]]-AVERAGE(Table2[1W Return vs Nifty]))/_xlfn.STDEV.P(Table2[1W Return vs Nifty])</f>
        <v>-0.20701829866857488</v>
      </c>
      <c r="O711">
        <v>486.53</v>
      </c>
      <c r="P711">
        <v>495.56622975122599</v>
      </c>
      <c r="Q711">
        <v>524.90387737015203</v>
      </c>
      <c r="R711">
        <v>45.162510893428603</v>
      </c>
      <c r="S711" s="2">
        <f>(Table2[[#This Row],[Close Price]]-Table2[[#This Row],[20D EMA]])/Table2[[#This Row],[20D EMA]]</f>
        <v>-1.0893470084064143E-3</v>
      </c>
      <c r="T711" s="2">
        <f>(Table2[[#This Row],[Close Price]]-Table2[[#This Row],[50D EMA]])/Table2[[#This Row],[50D EMA]]</f>
        <v>-1.9303635269958229E-2</v>
      </c>
      <c r="U711" s="2">
        <f>(Table2[[#This Row],[Close Price]]-Table2[[#This Row],[200D EMA]])/Table2[[#This Row],[200D EMA]]</f>
        <v>-7.4116193549695897E-2</v>
      </c>
      <c r="V711">
        <v>0.62606105148760705</v>
      </c>
      <c r="W711">
        <v>488.6</v>
      </c>
      <c r="X711">
        <v>485</v>
      </c>
      <c r="Y711">
        <v>491</v>
      </c>
      <c r="Z711">
        <v>485</v>
      </c>
      <c r="AA711">
        <v>491</v>
      </c>
      <c r="AB711">
        <v>476.15</v>
      </c>
      <c r="AC711" s="2">
        <f>(Table2[[#This Row],[Close Price]]/Table2[[#This Row],[Day Low]])-1</f>
        <v>-5.3213262382317827E-3</v>
      </c>
      <c r="AD711" s="2">
        <f>(Table2[[#This Row],[Day High]]/Table2[[#This Row],[Close Price]])-1</f>
        <v>-2.057613168724326E-3</v>
      </c>
      <c r="AE711" s="2">
        <f>(Table2[[#This Row],[Close Price]]/Table2[[#This Row],[Current Week Low]])-1</f>
        <v>-1.0183299389002087E-2</v>
      </c>
      <c r="AF711" s="2">
        <f>(Table2[[#This Row],[Current Week High]]/Table2[[#This Row],[Close Price]])-1</f>
        <v>-2.057613168724326E-3</v>
      </c>
      <c r="AG711" s="2">
        <f>(Table2[[#This Row],[Close Price]]/Table2[[#This Row],[Current Month Low]])-1</f>
        <v>-1.0183299389002087E-2</v>
      </c>
      <c r="AH711" s="2">
        <f>(Table2[[#This Row],[Current Month High]]/Table2[[#This Row],[Close Price]])-1</f>
        <v>-2.026748971193415E-2</v>
      </c>
      <c r="AI711">
        <v>31.306584362139901</v>
      </c>
      <c r="AJ711">
        <v>7.0484581497797398</v>
      </c>
      <c r="AK711" t="str">
        <f>IF(AND(Table2[[#This Row],[20D EMA]]&gt;Table2[[#This Row],[50D EMA]],Table2[[#This Row],[50D EMA]]&gt;Table2[[#This Row],[200D EMA]]),"Uptrend","Downtrend/NoTrend")</f>
        <v>Downtrend/NoTrend</v>
      </c>
      <c r="AL711">
        <v>-0.11</v>
      </c>
      <c r="AM711" t="s">
        <v>10438</v>
      </c>
      <c r="AN711">
        <v>-0.67</v>
      </c>
      <c r="AO711" t="s">
        <v>10438</v>
      </c>
      <c r="AQ711">
        <f>(Table2[[#This Row],[Sharpe Ratio]]-AVERAGE(Table2[Sharpe Ratio]))/_xlfn.STDEV.P(Table2[Sharpe Ratio])</f>
        <v>-0.74629057572393687</v>
      </c>
      <c r="AR7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1">
        <f>_xlfn.RANK.AVG(Table2[[#This Row],[1Y Return vs Nifty Z-Score]],Table2[1Y Return vs Nifty Z-Score])</f>
        <v>699</v>
      </c>
      <c r="AT711">
        <f>_xlfn.RANK.AVG(Table2[[#This Row],[6M Return vs Nifty Z-Score]],Table2[6M Return vs Nifty Z-Score])</f>
        <v>703</v>
      </c>
      <c r="AU711">
        <f>_xlfn.RANK.AVG(Table2[[#This Row],[Sharpe Ratio Z-Score]],Table2[Sharpe Ratio Z-Score])</f>
        <v>558</v>
      </c>
      <c r="AV711">
        <f>(Table2[[#This Row],[Rank 1Y]]+Table2[[#This Row],[Rank 6M]]+Table2[[#This Row],[Rank Sharpe]])/3</f>
        <v>653.33333333333337</v>
      </c>
    </row>
    <row r="712" spans="1:48" x14ac:dyDescent="0.3">
      <c r="A712" t="s">
        <v>831</v>
      </c>
      <c r="B712" t="s">
        <v>832</v>
      </c>
      <c r="C712" t="s">
        <v>5658</v>
      </c>
      <c r="D712" t="s">
        <v>80</v>
      </c>
      <c r="E712">
        <v>19738.683963300002</v>
      </c>
      <c r="F712">
        <v>851.45</v>
      </c>
      <c r="G712">
        <v>-37.738967630125302</v>
      </c>
      <c r="H712">
        <f>(Table2[[#This Row],[1Y Return vs Nifty]]-AVERAGE(Table2[1Y Return vs Nifty]))/_xlfn.STDEV.P(Table2[1Y Return vs Nifty])</f>
        <v>-1.0148883945248484</v>
      </c>
      <c r="I712">
        <v>-4.3815461963355196</v>
      </c>
      <c r="J712">
        <f>(Table2[[#This Row],[1M Return vs Nifty]]-AVERAGE(Table2[1M Return vs Nifty]))/_xlfn.STDEV.P(Table2[1M Return vs Nifty])</f>
        <v>-0.11763938552670981</v>
      </c>
      <c r="K712">
        <v>-12.1283000455451</v>
      </c>
      <c r="L712">
        <f>(Table2[[#This Row],[6M Return vs Nifty]]-AVERAGE(Table2[6M Return vs Nifty]))/_xlfn.STDEV.P(Table2[6M Return vs Nifty])</f>
        <v>-0.76507599710819107</v>
      </c>
      <c r="M712">
        <v>-4.2567876761118804</v>
      </c>
      <c r="N712">
        <f>(Table2[[#This Row],[1W Return vs Nifty]]-AVERAGE(Table2[1W Return vs Nifty]))/_xlfn.STDEV.P(Table2[1W Return vs Nifty])</f>
        <v>-0.25113914245666963</v>
      </c>
      <c r="O712">
        <v>836.31</v>
      </c>
      <c r="P712">
        <v>826.45216112389403</v>
      </c>
      <c r="Q712">
        <v>841.41925729451998</v>
      </c>
      <c r="R712">
        <v>47.521645549030801</v>
      </c>
      <c r="S712" s="2">
        <f>(Table2[[#This Row],[Close Price]]-Table2[[#This Row],[20D EMA]])/Table2[[#This Row],[20D EMA]]</f>
        <v>1.8103334887780969E-2</v>
      </c>
      <c r="T712" s="2">
        <f>(Table2[[#This Row],[Close Price]]-Table2[[#This Row],[50D EMA]])/Table2[[#This Row],[50D EMA]]</f>
        <v>3.0247169832687475E-2</v>
      </c>
      <c r="U712" s="2">
        <f>(Table2[[#This Row],[Close Price]]-Table2[[#This Row],[200D EMA]])/Table2[[#This Row],[200D EMA]]</f>
        <v>1.1921218368275387E-2</v>
      </c>
      <c r="V712">
        <v>0.44805019419544601</v>
      </c>
      <c r="W712">
        <v>837</v>
      </c>
      <c r="X712">
        <v>854.15</v>
      </c>
      <c r="Y712">
        <v>837</v>
      </c>
      <c r="Z712">
        <v>854.15</v>
      </c>
      <c r="AA712">
        <v>817</v>
      </c>
      <c r="AB712">
        <v>857.1</v>
      </c>
      <c r="AC712" s="2">
        <f>(Table2[[#This Row],[Close Price]]/Table2[[#This Row],[Day Low]])-1</f>
        <v>1.7264038231780132E-2</v>
      </c>
      <c r="AD712" s="2">
        <f>(Table2[[#This Row],[Day High]]/Table2[[#This Row],[Close Price]])-1</f>
        <v>3.171061131011621E-3</v>
      </c>
      <c r="AE712" s="2">
        <f>(Table2[[#This Row],[Close Price]]/Table2[[#This Row],[Current Week Low]])-1</f>
        <v>1.7264038231780132E-2</v>
      </c>
      <c r="AF712" s="2">
        <f>(Table2[[#This Row],[Current Week High]]/Table2[[#This Row],[Close Price]])-1</f>
        <v>3.171061131011621E-3</v>
      </c>
      <c r="AG712" s="2">
        <f>(Table2[[#This Row],[Close Price]]/Table2[[#This Row],[Current Month Low]])-1</f>
        <v>4.216646266829871E-2</v>
      </c>
      <c r="AH712" s="2">
        <f>(Table2[[#This Row],[Current Month High]]/Table2[[#This Row],[Close Price]])-1</f>
        <v>6.6357390334135236E-3</v>
      </c>
      <c r="AI712">
        <v>24.282106993951501</v>
      </c>
      <c r="AJ712">
        <v>21.635714285714201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-0.01</v>
      </c>
      <c r="AM712" t="s">
        <v>10438</v>
      </c>
      <c r="AN712">
        <v>0.37</v>
      </c>
      <c r="AO712" t="s">
        <v>10439</v>
      </c>
      <c r="AP712">
        <v>-7.2973851821528005E-2</v>
      </c>
      <c r="AQ712">
        <f>(Table2[[#This Row],[Sharpe Ratio]]-AVERAGE(Table2[Sharpe Ratio]))/_xlfn.STDEV.P(Table2[Sharpe Ratio])</f>
        <v>-1.5910211900554481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2">
        <f>_xlfn.RANK.AVG(Table2[[#This Row],[1Y Return vs Nifty Z-Score]],Table2[1Y Return vs Nifty Z-Score])</f>
        <v>675</v>
      </c>
      <c r="AT712">
        <f>_xlfn.RANK.AVG(Table2[[#This Row],[6M Return vs Nifty Z-Score]],Table2[6M Return vs Nifty Z-Score])</f>
        <v>586</v>
      </c>
      <c r="AU712">
        <f>_xlfn.RANK.AVG(Table2[[#This Row],[Sharpe Ratio Z-Score]],Table2[Sharpe Ratio Z-Score])</f>
        <v>701</v>
      </c>
      <c r="AV712">
        <f>(Table2[[#This Row],[Rank 1Y]]+Table2[[#This Row],[Rank 6M]]+Table2[[#This Row],[Rank Sharpe]])/3</f>
        <v>654</v>
      </c>
    </row>
    <row r="713" spans="1:48" x14ac:dyDescent="0.3">
      <c r="A713" t="s">
        <v>437</v>
      </c>
      <c r="B713" t="s">
        <v>438</v>
      </c>
      <c r="C713" t="s">
        <v>10397</v>
      </c>
      <c r="D713" t="s">
        <v>180</v>
      </c>
      <c r="E713">
        <v>53609.879326080001</v>
      </c>
      <c r="F713">
        <v>16521.25</v>
      </c>
      <c r="G713">
        <v>-37.773069454379403</v>
      </c>
      <c r="H713">
        <f>(Table2[[#This Row],[1Y Return vs Nifty]]-AVERAGE(Table2[1Y Return vs Nifty]))/_xlfn.STDEV.P(Table2[1Y Return vs Nifty])</f>
        <v>-1.0154458370380162</v>
      </c>
      <c r="I713">
        <v>-8.2972410966115504</v>
      </c>
      <c r="J713">
        <f>(Table2[[#This Row],[1M Return vs Nifty]]-AVERAGE(Table2[1M Return vs Nifty]))/_xlfn.STDEV.P(Table2[1M Return vs Nifty])</f>
        <v>-0.49580539489734871</v>
      </c>
      <c r="K713">
        <v>-17.3422045344815</v>
      </c>
      <c r="L713">
        <f>(Table2[[#This Row],[6M Return vs Nifty]]-AVERAGE(Table2[6M Return vs Nifty]))/_xlfn.STDEV.P(Table2[6M Return vs Nifty])</f>
        <v>-0.92230013892960627</v>
      </c>
      <c r="M713">
        <v>-3.0689588753275201</v>
      </c>
      <c r="N713">
        <f>(Table2[[#This Row],[1W Return vs Nifty]]-AVERAGE(Table2[1W Return vs Nifty]))/_xlfn.STDEV.P(Table2[1W Return vs Nifty])</f>
        <v>-2.3869225739564584E-2</v>
      </c>
      <c r="O713">
        <v>16586.32</v>
      </c>
      <c r="P713">
        <v>16652.2204958984</v>
      </c>
      <c r="Q713">
        <v>16481.042636637801</v>
      </c>
      <c r="R713">
        <v>45.982693810116899</v>
      </c>
      <c r="S713" s="2">
        <f>(Table2[[#This Row],[Close Price]]-Table2[[#This Row],[20D EMA]])/Table2[[#This Row],[20D EMA]]</f>
        <v>-3.9231125409373334E-3</v>
      </c>
      <c r="T713" s="2">
        <f>(Table2[[#This Row],[Close Price]]-Table2[[#This Row],[50D EMA]])/Table2[[#This Row],[50D EMA]]</f>
        <v>-7.8650469425779902E-3</v>
      </c>
      <c r="U713" s="2">
        <f>(Table2[[#This Row],[Close Price]]-Table2[[#This Row],[200D EMA]])/Table2[[#This Row],[200D EMA]]</f>
        <v>2.4396128478435261E-3</v>
      </c>
      <c r="V713">
        <v>1.1643282880272401</v>
      </c>
      <c r="W713">
        <v>16453.349999999999</v>
      </c>
      <c r="X713">
        <v>16700</v>
      </c>
      <c r="Y713">
        <v>16453.349999999999</v>
      </c>
      <c r="Z713">
        <v>16700</v>
      </c>
      <c r="AA713">
        <v>16085.85</v>
      </c>
      <c r="AB713">
        <v>16739</v>
      </c>
      <c r="AC713" s="2">
        <f>(Table2[[#This Row],[Close Price]]/Table2[[#This Row],[Day Low]])-1</f>
        <v>4.1268191584085123E-3</v>
      </c>
      <c r="AD713" s="2">
        <f>(Table2[[#This Row],[Day High]]/Table2[[#This Row],[Close Price]])-1</f>
        <v>1.0819399258530593E-2</v>
      </c>
      <c r="AE713" s="2">
        <f>(Table2[[#This Row],[Close Price]]/Table2[[#This Row],[Current Week Low]])-1</f>
        <v>4.1268191584085123E-3</v>
      </c>
      <c r="AF713" s="2">
        <f>(Table2[[#This Row],[Current Week High]]/Table2[[#This Row],[Close Price]])-1</f>
        <v>1.0819399258530593E-2</v>
      </c>
      <c r="AG713" s="2">
        <f>(Table2[[#This Row],[Close Price]]/Table2[[#This Row],[Current Month Low]])-1</f>
        <v>2.7067267194459621E-2</v>
      </c>
      <c r="AH713" s="2">
        <f>(Table2[[#This Row],[Current Month High]]/Table2[[#This Row],[Close Price]])-1</f>
        <v>1.3179995460391947E-2</v>
      </c>
      <c r="AI713">
        <v>16.516607399561099</v>
      </c>
      <c r="AJ713">
        <v>7.6625568574295801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-0.14000000000000001</v>
      </c>
      <c r="AM713" t="s">
        <v>10438</v>
      </c>
      <c r="AN713">
        <v>2.37</v>
      </c>
      <c r="AO713" t="s">
        <v>10439</v>
      </c>
      <c r="AP713">
        <v>-3.7101300714487001E-2</v>
      </c>
      <c r="AQ713">
        <f>(Table2[[#This Row],[Sharpe Ratio]]-AVERAGE(Table2[Sharpe Ratio]))/_xlfn.STDEV.P(Table2[Sharpe Ratio])</f>
        <v>-1.1757677619042195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3">
        <f>_xlfn.RANK.AVG(Table2[[#This Row],[1Y Return vs Nifty Z-Score]],Table2[1Y Return vs Nifty Z-Score])</f>
        <v>676</v>
      </c>
      <c r="AT713">
        <f>_xlfn.RANK.AVG(Table2[[#This Row],[6M Return vs Nifty Z-Score]],Table2[6M Return vs Nifty Z-Score])</f>
        <v>640</v>
      </c>
      <c r="AU713">
        <f>_xlfn.RANK.AVG(Table2[[#This Row],[Sharpe Ratio Z-Score]],Table2[Sharpe Ratio Z-Score])</f>
        <v>654</v>
      </c>
      <c r="AV713">
        <f>(Table2[[#This Row],[Rank 1Y]]+Table2[[#This Row],[Rank 6M]]+Table2[[#This Row],[Rank Sharpe]])/3</f>
        <v>656.66666666666663</v>
      </c>
    </row>
    <row r="714" spans="1:48" x14ac:dyDescent="0.3">
      <c r="A714" t="s">
        <v>2615</v>
      </c>
      <c r="B714" t="s">
        <v>2616</v>
      </c>
      <c r="C714" t="s">
        <v>10408</v>
      </c>
      <c r="D714" t="s">
        <v>472</v>
      </c>
      <c r="E714">
        <v>1778.79909834</v>
      </c>
      <c r="F714">
        <v>105.65</v>
      </c>
      <c r="G714">
        <v>-67.046562125638204</v>
      </c>
      <c r="H714">
        <f>(Table2[[#This Row],[1Y Return vs Nifty]]-AVERAGE(Table2[1Y Return vs Nifty]))/_xlfn.STDEV.P(Table2[1Y Return vs Nifty])</f>
        <v>-1.4939624466561345</v>
      </c>
      <c r="I714">
        <v>-6.5700892595548597</v>
      </c>
      <c r="J714">
        <f>(Table2[[#This Row],[1M Return vs Nifty]]-AVERAGE(Table2[1M Return vs Nifty]))/_xlfn.STDEV.P(Table2[1M Return vs Nifty])</f>
        <v>-0.32900227707760898</v>
      </c>
      <c r="K714">
        <v>-7.5081347716329496</v>
      </c>
      <c r="L714">
        <f>(Table2[[#This Row],[6M Return vs Nifty]]-AVERAGE(Table2[6M Return vs Nifty]))/_xlfn.STDEV.P(Table2[6M Return vs Nifty])</f>
        <v>-0.62575593058121048</v>
      </c>
      <c r="M714">
        <v>-6.2179833073971702</v>
      </c>
      <c r="N714">
        <f>(Table2[[#This Row],[1W Return vs Nifty]]-AVERAGE(Table2[1W Return vs Nifty]))/_xlfn.STDEV.P(Table2[1W Return vs Nifty])</f>
        <v>-0.62637904865681804</v>
      </c>
      <c r="O714">
        <v>106.12</v>
      </c>
      <c r="P714">
        <v>106.922092374031</v>
      </c>
      <c r="Q714">
        <v>114.635857808488</v>
      </c>
      <c r="R714">
        <v>48.450662866116801</v>
      </c>
      <c r="S714" s="2">
        <f>(Table2[[#This Row],[Close Price]]-Table2[[#This Row],[20D EMA]])/Table2[[#This Row],[20D EMA]]</f>
        <v>-4.4289483603467666E-3</v>
      </c>
      <c r="T714" s="2">
        <f>(Table2[[#This Row],[Close Price]]-Table2[[#This Row],[50D EMA]])/Table2[[#This Row],[50D EMA]]</f>
        <v>-1.1897376358676208E-2</v>
      </c>
      <c r="U714" s="2">
        <f>(Table2[[#This Row],[Close Price]]-Table2[[#This Row],[200D EMA]])/Table2[[#This Row],[200D EMA]]</f>
        <v>-7.8386099953994079E-2</v>
      </c>
      <c r="V714">
        <v>0.63241072785325603</v>
      </c>
      <c r="W714">
        <v>106.4</v>
      </c>
      <c r="X714">
        <v>105</v>
      </c>
      <c r="Y714">
        <v>107.05</v>
      </c>
      <c r="Z714">
        <v>105</v>
      </c>
      <c r="AA714">
        <v>107.05</v>
      </c>
      <c r="AB714">
        <v>102.27</v>
      </c>
      <c r="AC714" s="2">
        <f>(Table2[[#This Row],[Close Price]]/Table2[[#This Row],[Day Low]])-1</f>
        <v>-7.0488721804511378E-3</v>
      </c>
      <c r="AD714" s="2">
        <f>(Table2[[#This Row],[Day High]]/Table2[[#This Row],[Close Price]])-1</f>
        <v>-6.1523899668718407E-3</v>
      </c>
      <c r="AE714" s="2">
        <f>(Table2[[#This Row],[Close Price]]/Table2[[#This Row],[Current Week Low]])-1</f>
        <v>-1.3078000934142797E-2</v>
      </c>
      <c r="AF714" s="2">
        <f>(Table2[[#This Row],[Current Week High]]/Table2[[#This Row],[Close Price]])-1</f>
        <v>-6.1523899668718407E-3</v>
      </c>
      <c r="AG714" s="2">
        <f>(Table2[[#This Row],[Close Price]]/Table2[[#This Row],[Current Month Low]])-1</f>
        <v>-1.3078000934142797E-2</v>
      </c>
      <c r="AH714" s="2">
        <f>(Table2[[#This Row],[Current Month High]]/Table2[[#This Row],[Close Price]])-1</f>
        <v>-3.199242782773315E-2</v>
      </c>
      <c r="AI714">
        <v>59.772834831992398</v>
      </c>
      <c r="AJ714">
        <v>32.145090681676002</v>
      </c>
      <c r="AK714" t="str">
        <f>IF(AND(Table2[[#This Row],[20D EMA]]&gt;Table2[[#This Row],[50D EMA]],Table2[[#This Row],[50D EMA]]&gt;Table2[[#This Row],[200D EMA]]),"Uptrend","Downtrend/NoTrend")</f>
        <v>Downtrend/NoTrend</v>
      </c>
      <c r="AL714">
        <v>-0.02</v>
      </c>
      <c r="AM714" t="s">
        <v>10438</v>
      </c>
      <c r="AN714">
        <v>-1.97</v>
      </c>
      <c r="AO714" t="s">
        <v>10438</v>
      </c>
      <c r="AP714">
        <v>-7.1712651951321996E-2</v>
      </c>
      <c r="AQ714">
        <f>(Table2[[#This Row],[Sharpe Ratio]]-AVERAGE(Table2[Sharpe Ratio]))/_xlfn.STDEV.P(Table2[Sharpe Ratio])</f>
        <v>-1.5764217943190202</v>
      </c>
      <c r="AR7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4">
        <f>_xlfn.RANK.AVG(Table2[[#This Row],[1Y Return vs Nifty Z-Score]],Table2[1Y Return vs Nifty Z-Score])</f>
        <v>735</v>
      </c>
      <c r="AT714">
        <f>_xlfn.RANK.AVG(Table2[[#This Row],[6M Return vs Nifty Z-Score]],Table2[6M Return vs Nifty Z-Score])</f>
        <v>540</v>
      </c>
      <c r="AU714">
        <f>_xlfn.RANK.AVG(Table2[[#This Row],[Sharpe Ratio Z-Score]],Table2[Sharpe Ratio Z-Score])</f>
        <v>699</v>
      </c>
      <c r="AV714">
        <f>(Table2[[#This Row],[Rank 1Y]]+Table2[[#This Row],[Rank 6M]]+Table2[[#This Row],[Rank Sharpe]])/3</f>
        <v>658</v>
      </c>
    </row>
    <row r="715" spans="1:48" x14ac:dyDescent="0.3">
      <c r="A715" t="s">
        <v>942</v>
      </c>
      <c r="B715" t="s">
        <v>943</v>
      </c>
      <c r="C715" t="s">
        <v>10408</v>
      </c>
      <c r="D715" t="s">
        <v>472</v>
      </c>
      <c r="E715">
        <v>16387.8486744</v>
      </c>
      <c r="F715">
        <v>3366.9</v>
      </c>
      <c r="G715">
        <v>-56.199811099231503</v>
      </c>
      <c r="H715">
        <f>(Table2[[#This Row],[1Y Return vs Nifty]]-AVERAGE(Table2[1Y Return vs Nifty]))/_xlfn.STDEV.P(Table2[1Y Return vs Nifty])</f>
        <v>-1.3166569715351575</v>
      </c>
      <c r="I715">
        <v>-5.1208703170316401</v>
      </c>
      <c r="J715">
        <f>(Table2[[#This Row],[1M Return vs Nifty]]-AVERAGE(Table2[1M Return vs Nifty]))/_xlfn.STDEV.P(Table2[1M Return vs Nifty])</f>
        <v>-0.18904108036646849</v>
      </c>
      <c r="K715">
        <v>-9.7493413814855998</v>
      </c>
      <c r="L715">
        <f>(Table2[[#This Row],[6M Return vs Nifty]]-AVERAGE(Table2[6M Return vs Nifty]))/_xlfn.STDEV.P(Table2[6M Return vs Nifty])</f>
        <v>-0.69333902241311474</v>
      </c>
      <c r="M715">
        <v>-1.4407143560179601</v>
      </c>
      <c r="N715">
        <f>(Table2[[#This Row],[1W Return vs Nifty]]-AVERAGE(Table2[1W Return vs Nifty]))/_xlfn.STDEV.P(Table2[1W Return vs Nifty])</f>
        <v>0.28766640637695784</v>
      </c>
      <c r="O715">
        <v>3311.22</v>
      </c>
      <c r="P715">
        <v>3374.39342814984</v>
      </c>
      <c r="Q715">
        <v>3493.9002895347398</v>
      </c>
      <c r="R715">
        <v>53.872667302479798</v>
      </c>
      <c r="S715" s="2">
        <f>(Table2[[#This Row],[Close Price]]-Table2[[#This Row],[20D EMA]])/Table2[[#This Row],[20D EMA]]</f>
        <v>1.6815554387808813E-2</v>
      </c>
      <c r="T715" s="2">
        <f>(Table2[[#This Row],[Close Price]]-Table2[[#This Row],[50D EMA]])/Table2[[#This Row],[50D EMA]]</f>
        <v>-2.2206741179994923E-3</v>
      </c>
      <c r="U715" s="2">
        <f>(Table2[[#This Row],[Close Price]]-Table2[[#This Row],[200D EMA]])/Table2[[#This Row],[200D EMA]]</f>
        <v>-3.6349145370617189E-2</v>
      </c>
      <c r="V715">
        <v>0.807891503204057</v>
      </c>
      <c r="W715">
        <v>3297.4</v>
      </c>
      <c r="X715">
        <v>3379.5</v>
      </c>
      <c r="Y715">
        <v>3297.4</v>
      </c>
      <c r="Z715">
        <v>3379.5</v>
      </c>
      <c r="AA715">
        <v>3160.4</v>
      </c>
      <c r="AB715">
        <v>3411.4</v>
      </c>
      <c r="AC715" s="2">
        <f>(Table2[[#This Row],[Close Price]]/Table2[[#This Row],[Day Low]])-1</f>
        <v>2.1077212349123631E-2</v>
      </c>
      <c r="AD715" s="2">
        <f>(Table2[[#This Row],[Day High]]/Table2[[#This Row],[Close Price]])-1</f>
        <v>3.7423148890671776E-3</v>
      </c>
      <c r="AE715" s="2">
        <f>(Table2[[#This Row],[Close Price]]/Table2[[#This Row],[Current Week Low]])-1</f>
        <v>2.1077212349123631E-2</v>
      </c>
      <c r="AF715" s="2">
        <f>(Table2[[#This Row],[Current Week High]]/Table2[[#This Row],[Close Price]])-1</f>
        <v>3.7423148890671776E-3</v>
      </c>
      <c r="AG715" s="2">
        <f>(Table2[[#This Row],[Close Price]]/Table2[[#This Row],[Current Month Low]])-1</f>
        <v>6.5339830401214938E-2</v>
      </c>
      <c r="AH715" s="2">
        <f>(Table2[[#This Row],[Current Month High]]/Table2[[#This Row],[Close Price]])-1</f>
        <v>1.3216905759006803E-2</v>
      </c>
      <c r="AI715">
        <v>34.390685794053802</v>
      </c>
      <c r="AJ715">
        <v>17.0708809263026</v>
      </c>
      <c r="AK715" t="str">
        <f>IF(AND(Table2[[#This Row],[20D EMA]]&gt;Table2[[#This Row],[50D EMA]],Table2[[#This Row],[50D EMA]]&gt;Table2[[#This Row],[200D EMA]]),"Uptrend","Downtrend/NoTrend")</f>
        <v>Downtrend/NoTrend</v>
      </c>
      <c r="AL715">
        <v>-0.1</v>
      </c>
      <c r="AM715" t="s">
        <v>10438</v>
      </c>
      <c r="AN715">
        <v>0.55000000000000004</v>
      </c>
      <c r="AO715" t="s">
        <v>10439</v>
      </c>
      <c r="AP715">
        <v>-6.7197640524912006E-2</v>
      </c>
      <c r="AQ715">
        <f>(Table2[[#This Row],[Sharpe Ratio]]-AVERAGE(Table2[Sharpe Ratio]))/_xlfn.STDEV.P(Table2[Sharpe Ratio])</f>
        <v>-1.5241569312106162</v>
      </c>
      <c r="AR7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5">
        <f>_xlfn.RANK.AVG(Table2[[#This Row],[1Y Return vs Nifty Z-Score]],Table2[1Y Return vs Nifty Z-Score])</f>
        <v>724</v>
      </c>
      <c r="AT715">
        <f>_xlfn.RANK.AVG(Table2[[#This Row],[6M Return vs Nifty Z-Score]],Table2[6M Return vs Nifty Z-Score])</f>
        <v>560</v>
      </c>
      <c r="AU715">
        <f>_xlfn.RANK.AVG(Table2[[#This Row],[Sharpe Ratio Z-Score]],Table2[Sharpe Ratio Z-Score])</f>
        <v>693</v>
      </c>
      <c r="AV715">
        <f>(Table2[[#This Row],[Rank 1Y]]+Table2[[#This Row],[Rank 6M]]+Table2[[#This Row],[Rank Sharpe]])/3</f>
        <v>659</v>
      </c>
    </row>
    <row r="716" spans="1:48" x14ac:dyDescent="0.3">
      <c r="A716" t="s">
        <v>2641</v>
      </c>
      <c r="B716" t="s">
        <v>2642</v>
      </c>
      <c r="C716" t="s">
        <v>10398</v>
      </c>
      <c r="D716" t="s">
        <v>122</v>
      </c>
      <c r="E716">
        <v>1742.7629044</v>
      </c>
      <c r="F716">
        <v>6.74</v>
      </c>
      <c r="G716">
        <v>-74.480934821652298</v>
      </c>
      <c r="H716">
        <f>(Table2[[#This Row],[1Y Return vs Nifty]]-AVERAGE(Table2[1Y Return vs Nifty]))/_xlfn.STDEV.P(Table2[1Y Return vs Nifty])</f>
        <v>-1.6154877752899452</v>
      </c>
      <c r="I716">
        <v>-18.953231788175501</v>
      </c>
      <c r="J716">
        <f>(Table2[[#This Row],[1M Return vs Nifty]]-AVERAGE(Table2[1M Return vs Nifty]))/_xlfn.STDEV.P(Table2[1M Return vs Nifty])</f>
        <v>-1.5249288527631144</v>
      </c>
      <c r="K716">
        <v>-78.874244273155796</v>
      </c>
      <c r="L716">
        <f>(Table2[[#This Row],[6M Return vs Nifty]]-AVERAGE(Table2[6M Return vs Nifty]))/_xlfn.STDEV.P(Table2[6M Return vs Nifty])</f>
        <v>-2.7777852485940873</v>
      </c>
      <c r="M716">
        <v>-2.1876200325010999</v>
      </c>
      <c r="N716">
        <f>(Table2[[#This Row],[1W Return vs Nifty]]-AVERAGE(Table2[1W Return vs Nifty]))/_xlfn.STDEV.P(Table2[1W Return vs Nifty])</f>
        <v>0.14475928813082206</v>
      </c>
      <c r="O716">
        <v>7.47</v>
      </c>
      <c r="P716">
        <v>9.7327096594103395</v>
      </c>
      <c r="Q716">
        <v>13.844080292243699</v>
      </c>
      <c r="R716">
        <v>4.9868405634322404</v>
      </c>
      <c r="S716" s="2">
        <f>(Table2[[#This Row],[Close Price]]-Table2[[#This Row],[20D EMA]])/Table2[[#This Row],[20D EMA]]</f>
        <v>-9.7724230254350675E-2</v>
      </c>
      <c r="T716" s="2">
        <f>(Table2[[#This Row],[Close Price]]-Table2[[#This Row],[50D EMA]])/Table2[[#This Row],[50D EMA]]</f>
        <v>-0.30748987323553367</v>
      </c>
      <c r="U716" s="2">
        <f>(Table2[[#This Row],[Close Price]]-Table2[[#This Row],[200D EMA]])/Table2[[#This Row],[200D EMA]]</f>
        <v>-0.51314931308393519</v>
      </c>
      <c r="V716">
        <v>0.24937064965369499</v>
      </c>
      <c r="W716">
        <v>0</v>
      </c>
      <c r="X716">
        <v>6.74</v>
      </c>
      <c r="Y716">
        <v>6.74</v>
      </c>
      <c r="Z716">
        <v>6.74</v>
      </c>
      <c r="AA716">
        <v>6.74</v>
      </c>
      <c r="AB716">
        <v>6.74</v>
      </c>
      <c r="AC716" s="2" t="e">
        <f>(Table2[[#This Row],[Close Price]]/Table2[[#This Row],[Day Low]])-1</f>
        <v>#DIV/0!</v>
      </c>
      <c r="AD716" s="2">
        <f>(Table2[[#This Row],[Day High]]/Table2[[#This Row],[Close Price]])-1</f>
        <v>0</v>
      </c>
      <c r="AE716" s="2">
        <f>(Table2[[#This Row],[Close Price]]/Table2[[#This Row],[Current Week Low]])-1</f>
        <v>0</v>
      </c>
      <c r="AF716" s="2">
        <f>(Table2[[#This Row],[Current Week High]]/Table2[[#This Row],[Close Price]])-1</f>
        <v>0</v>
      </c>
      <c r="AG716" s="2">
        <f>(Table2[[#This Row],[Close Price]]/Table2[[#This Row],[Current Month Low]])-1</f>
        <v>0</v>
      </c>
      <c r="AH716" s="2">
        <f>(Table2[[#This Row],[Current Month High]]/Table2[[#This Row],[Close Price]])-1</f>
        <v>0</v>
      </c>
      <c r="AI716">
        <v>302.81899109792198</v>
      </c>
      <c r="AJ716">
        <v>0.447093889716843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-0.57999999999999996</v>
      </c>
      <c r="AM716" t="s">
        <v>10438</v>
      </c>
      <c r="AN716">
        <v>-20.14</v>
      </c>
      <c r="AO716" t="s">
        <v>10438</v>
      </c>
      <c r="AP716">
        <v>1.2500264765926999E-2</v>
      </c>
      <c r="AQ716">
        <f>(Table2[[#This Row],[Sharpe Ratio]]-AVERAGE(Table2[Sharpe Ratio]))/_xlfn.STDEV.P(Table2[Sharpe Ratio])</f>
        <v>-0.60159002790506799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6">
        <f>_xlfn.RANK.AVG(Table2[[#This Row],[1Y Return vs Nifty Z-Score]],Table2[1Y Return vs Nifty Z-Score])</f>
        <v>739</v>
      </c>
      <c r="AT716">
        <f>_xlfn.RANK.AVG(Table2[[#This Row],[6M Return vs Nifty Z-Score]],Table2[6M Return vs Nifty Z-Score])</f>
        <v>741</v>
      </c>
      <c r="AU716">
        <f>_xlfn.RANK.AVG(Table2[[#This Row],[Sharpe Ratio Z-Score]],Table2[Sharpe Ratio Z-Score])</f>
        <v>497</v>
      </c>
      <c r="AV716">
        <f>(Table2[[#This Row],[Rank 1Y]]+Table2[[#This Row],[Rank 6M]]+Table2[[#This Row],[Rank Sharpe]])/3</f>
        <v>659</v>
      </c>
    </row>
    <row r="717" spans="1:48" x14ac:dyDescent="0.3">
      <c r="A717" t="s">
        <v>807</v>
      </c>
      <c r="B717" t="s">
        <v>808</v>
      </c>
      <c r="C717" t="s">
        <v>10408</v>
      </c>
      <c r="D717" t="s">
        <v>472</v>
      </c>
      <c r="E717">
        <v>20801.2376819399</v>
      </c>
      <c r="F717">
        <v>574.95000000000005</v>
      </c>
      <c r="G717">
        <v>-15.972020262492</v>
      </c>
      <c r="H717">
        <f>(Table2[[#This Row],[1Y Return vs Nifty]]-AVERAGE(Table2[1Y Return vs Nifty]))/_xlfn.STDEV.P(Table2[1Y Return vs Nifty])</f>
        <v>-0.65907687681270433</v>
      </c>
      <c r="I717">
        <v>-12.972950506737501</v>
      </c>
      <c r="J717">
        <f>(Table2[[#This Row],[1M Return vs Nifty]]-AVERAGE(Table2[1M Return vs Nifty]))/_xlfn.STDEV.P(Table2[1M Return vs Nifty])</f>
        <v>-0.94737131451979639</v>
      </c>
      <c r="K717">
        <v>-29.810464488584</v>
      </c>
      <c r="L717">
        <f>(Table2[[#This Row],[6M Return vs Nifty]]-AVERAGE(Table2[6M Return vs Nifty]))/_xlfn.STDEV.P(Table2[6M Return vs Nifty])</f>
        <v>-1.2982777724765477</v>
      </c>
      <c r="M717">
        <v>-1.6532354508103499</v>
      </c>
      <c r="N717">
        <f>(Table2[[#This Row],[1W Return vs Nifty]]-AVERAGE(Table2[1W Return vs Nifty]))/_xlfn.STDEV.P(Table2[1W Return vs Nifty])</f>
        <v>0.24700427435742717</v>
      </c>
      <c r="O717">
        <v>593.72</v>
      </c>
      <c r="P717">
        <v>630.01517916252897</v>
      </c>
      <c r="Q717">
        <v>640.26550689251997</v>
      </c>
      <c r="R717">
        <v>38.395037031383602</v>
      </c>
      <c r="S717" s="2">
        <f>(Table2[[#This Row],[Close Price]]-Table2[[#This Row],[20D EMA]])/Table2[[#This Row],[20D EMA]]</f>
        <v>-3.1614228929461669E-2</v>
      </c>
      <c r="T717" s="2">
        <f>(Table2[[#This Row],[Close Price]]-Table2[[#This Row],[50D EMA]])/Table2[[#This Row],[50D EMA]]</f>
        <v>-8.7402940411255417E-2</v>
      </c>
      <c r="U717" s="2">
        <f>(Table2[[#This Row],[Close Price]]-Table2[[#This Row],[200D EMA]])/Table2[[#This Row],[200D EMA]]</f>
        <v>-0.10201315889953806</v>
      </c>
      <c r="V717">
        <v>0.95133493740339403</v>
      </c>
      <c r="W717">
        <v>570.20000000000005</v>
      </c>
      <c r="X717">
        <v>578.4</v>
      </c>
      <c r="Y717">
        <v>570.20000000000005</v>
      </c>
      <c r="Z717">
        <v>578.4</v>
      </c>
      <c r="AA717">
        <v>559</v>
      </c>
      <c r="AB717">
        <v>636</v>
      </c>
      <c r="AC717" s="2">
        <f>(Table2[[#This Row],[Close Price]]/Table2[[#This Row],[Day Low]])-1</f>
        <v>8.3304103823220732E-3</v>
      </c>
      <c r="AD717" s="2">
        <f>(Table2[[#This Row],[Day High]]/Table2[[#This Row],[Close Price]])-1</f>
        <v>6.0005217845029435E-3</v>
      </c>
      <c r="AE717" s="2">
        <f>(Table2[[#This Row],[Close Price]]/Table2[[#This Row],[Current Week Low]])-1</f>
        <v>8.3304103823220732E-3</v>
      </c>
      <c r="AF717" s="2">
        <f>(Table2[[#This Row],[Current Week High]]/Table2[[#This Row],[Close Price]])-1</f>
        <v>6.0005217845029435E-3</v>
      </c>
      <c r="AG717" s="2">
        <f>(Table2[[#This Row],[Close Price]]/Table2[[#This Row],[Current Month Low]])-1</f>
        <v>2.8533094812164705E-2</v>
      </c>
      <c r="AH717" s="2">
        <f>(Table2[[#This Row],[Current Month High]]/Table2[[#This Row],[Close Price]])-1</f>
        <v>0.10618314636055293</v>
      </c>
      <c r="AI717">
        <v>33.7942429776502</v>
      </c>
      <c r="AJ717">
        <v>31.2671232876712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-0.22</v>
      </c>
      <c r="AM717" t="s">
        <v>10438</v>
      </c>
      <c r="AN717">
        <v>-6.82</v>
      </c>
      <c r="AO717" t="s">
        <v>10438</v>
      </c>
      <c r="AP717">
        <v>-8.0364945007175004E-2</v>
      </c>
      <c r="AQ717">
        <f>(Table2[[#This Row],[Sharpe Ratio]]-AVERAGE(Table2[Sharpe Ratio]))/_xlfn.STDEV.P(Table2[Sharpe Ratio])</f>
        <v>-1.6765789964675681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7">
        <f>_xlfn.RANK.AVG(Table2[[#This Row],[1Y Return vs Nifty Z-Score]],Table2[1Y Return vs Nifty Z-Score])</f>
        <v>551</v>
      </c>
      <c r="AT717">
        <f>_xlfn.RANK.AVG(Table2[[#This Row],[6M Return vs Nifty Z-Score]],Table2[6M Return vs Nifty Z-Score])</f>
        <v>717</v>
      </c>
      <c r="AU717">
        <f>_xlfn.RANK.AVG(Table2[[#This Row],[Sharpe Ratio Z-Score]],Table2[Sharpe Ratio Z-Score])</f>
        <v>711</v>
      </c>
      <c r="AV717">
        <f>(Table2[[#This Row],[Rank 1Y]]+Table2[[#This Row],[Rank 6M]]+Table2[[#This Row],[Rank Sharpe]])/3</f>
        <v>659.66666666666663</v>
      </c>
    </row>
    <row r="718" spans="1:48" x14ac:dyDescent="0.3">
      <c r="A718" t="s">
        <v>312</v>
      </c>
      <c r="B718" t="s">
        <v>313</v>
      </c>
      <c r="C718" t="s">
        <v>5658</v>
      </c>
      <c r="D718" t="s">
        <v>80</v>
      </c>
      <c r="E718">
        <v>90713.134199159904</v>
      </c>
      <c r="F718">
        <v>25958.1</v>
      </c>
      <c r="G718">
        <v>-31.449504868148399</v>
      </c>
      <c r="H718">
        <f>(Table2[[#This Row],[1Y Return vs Nifty]]-AVERAGE(Table2[1Y Return vs Nifty]))/_xlfn.STDEV.P(Table2[1Y Return vs Nifty])</f>
        <v>-0.91207823685153844</v>
      </c>
      <c r="I718">
        <v>-3.8732582846763499</v>
      </c>
      <c r="J718">
        <f>(Table2[[#This Row],[1M Return vs Nifty]]-AVERAGE(Table2[1M Return vs Nifty]))/_xlfn.STDEV.P(Table2[1M Return vs Nifty])</f>
        <v>-6.8550471283178233E-2</v>
      </c>
      <c r="K718">
        <v>-16.321918867353901</v>
      </c>
      <c r="L718">
        <f>(Table2[[#This Row],[6M Return vs Nifty]]-AVERAGE(Table2[6M Return vs Nifty]))/_xlfn.STDEV.P(Table2[6M Return vs Nifty])</f>
        <v>-0.89153364929267198</v>
      </c>
      <c r="M718">
        <v>-5.4446814239429697</v>
      </c>
      <c r="N718">
        <f>(Table2[[#This Row],[1W Return vs Nifty]]-AVERAGE(Table2[1W Return vs Nifty]))/_xlfn.STDEV.P(Table2[1W Return vs Nifty])</f>
        <v>-0.47842148563614989</v>
      </c>
      <c r="O718">
        <v>25477.32</v>
      </c>
      <c r="P718">
        <v>25756.482075810502</v>
      </c>
      <c r="Q718">
        <v>26020.495066181302</v>
      </c>
      <c r="R718">
        <v>40.855781486326798</v>
      </c>
      <c r="S718" s="2">
        <f>(Table2[[#This Row],[Close Price]]-Table2[[#This Row],[20D EMA]])/Table2[[#This Row],[20D EMA]]</f>
        <v>1.8870901648996002E-2</v>
      </c>
      <c r="T718" s="2">
        <f>(Table2[[#This Row],[Close Price]]-Table2[[#This Row],[50D EMA]])/Table2[[#This Row],[50D EMA]]</f>
        <v>7.827851784885204E-3</v>
      </c>
      <c r="U718" s="2">
        <f>(Table2[[#This Row],[Close Price]]-Table2[[#This Row],[200D EMA]])/Table2[[#This Row],[200D EMA]]</f>
        <v>-2.3979200250650802E-3</v>
      </c>
      <c r="V718">
        <v>0.47803738809299201</v>
      </c>
      <c r="W718">
        <v>24952.15</v>
      </c>
      <c r="X718">
        <v>26096.95</v>
      </c>
      <c r="Y718">
        <v>24952.15</v>
      </c>
      <c r="Z718">
        <v>26096.95</v>
      </c>
      <c r="AA718">
        <v>24690.7</v>
      </c>
      <c r="AB718">
        <v>26280</v>
      </c>
      <c r="AC718" s="2">
        <f>(Table2[[#This Row],[Close Price]]/Table2[[#This Row],[Day Low]])-1</f>
        <v>4.0315163222407469E-2</v>
      </c>
      <c r="AD718" s="2">
        <f>(Table2[[#This Row],[Day High]]/Table2[[#This Row],[Close Price]])-1</f>
        <v>5.3490047422577458E-3</v>
      </c>
      <c r="AE718" s="2">
        <f>(Table2[[#This Row],[Close Price]]/Table2[[#This Row],[Current Week Low]])-1</f>
        <v>4.0315163222407469E-2</v>
      </c>
      <c r="AF718" s="2">
        <f>(Table2[[#This Row],[Current Week High]]/Table2[[#This Row],[Close Price]])-1</f>
        <v>5.3490047422577458E-3</v>
      </c>
      <c r="AG718" s="2">
        <f>(Table2[[#This Row],[Close Price]]/Table2[[#This Row],[Current Month Low]])-1</f>
        <v>5.1331067972961497E-2</v>
      </c>
      <c r="AH718" s="2">
        <f>(Table2[[#This Row],[Current Month High]]/Table2[[#This Row],[Close Price]])-1</f>
        <v>1.2400753522022079E-2</v>
      </c>
      <c r="AI718">
        <v>18.412942395629798</v>
      </c>
      <c r="AJ718">
        <v>9.5278481012658105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-0.1</v>
      </c>
      <c r="AM718" t="s">
        <v>10438</v>
      </c>
      <c r="AN718">
        <v>1.1499999999999999</v>
      </c>
      <c r="AO718" t="s">
        <v>10439</v>
      </c>
      <c r="AP718">
        <v>-7.7968726874669006E-2</v>
      </c>
      <c r="AQ718">
        <f>(Table2[[#This Row],[Sharpe Ratio]]-AVERAGE(Table2[Sharpe Ratio]))/_xlfn.STDEV.P(Table2[Sharpe Ratio])</f>
        <v>-1.6488408578793166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8">
        <f>_xlfn.RANK.AVG(Table2[[#This Row],[1Y Return vs Nifty Z-Score]],Table2[1Y Return vs Nifty Z-Score])</f>
        <v>645</v>
      </c>
      <c r="AT718">
        <f>_xlfn.RANK.AVG(Table2[[#This Row],[6M Return vs Nifty Z-Score]],Table2[6M Return vs Nifty Z-Score])</f>
        <v>634</v>
      </c>
      <c r="AU718">
        <f>_xlfn.RANK.AVG(Table2[[#This Row],[Sharpe Ratio Z-Score]],Table2[Sharpe Ratio Z-Score])</f>
        <v>707</v>
      </c>
      <c r="AV718">
        <f>(Table2[[#This Row],[Rank 1Y]]+Table2[[#This Row],[Rank 6M]]+Table2[[#This Row],[Rank Sharpe]])/3</f>
        <v>662</v>
      </c>
    </row>
    <row r="719" spans="1:48" x14ac:dyDescent="0.3">
      <c r="A719" t="s">
        <v>1644</v>
      </c>
      <c r="B719" t="s">
        <v>1645</v>
      </c>
      <c r="C719" t="s">
        <v>10395</v>
      </c>
      <c r="D719" t="s">
        <v>24</v>
      </c>
      <c r="E719">
        <v>5476.6516515499998</v>
      </c>
      <c r="F719">
        <v>322.60000000000002</v>
      </c>
      <c r="G719">
        <v>-33.877255837863302</v>
      </c>
      <c r="H719">
        <f>(Table2[[#This Row],[1Y Return vs Nifty]]-AVERAGE(Table2[1Y Return vs Nifty]))/_xlfn.STDEV.P(Table2[1Y Return vs Nifty])</f>
        <v>-0.95176325756536917</v>
      </c>
      <c r="I719">
        <v>-6.6995067430675999</v>
      </c>
      <c r="J719">
        <f>(Table2[[#This Row],[1M Return vs Nifty]]-AVERAGE(Table2[1M Return vs Nifty]))/_xlfn.STDEV.P(Table2[1M Return vs Nifty])</f>
        <v>-0.34150102749847383</v>
      </c>
      <c r="K719">
        <v>-24.8734740654455</v>
      </c>
      <c r="L719">
        <f>(Table2[[#This Row],[6M Return vs Nifty]]-AVERAGE(Table2[6M Return vs Nifty]))/_xlfn.STDEV.P(Table2[6M Return vs Nifty])</f>
        <v>-1.1494039133359408</v>
      </c>
      <c r="M719">
        <v>-2.5567372272104301</v>
      </c>
      <c r="N719">
        <f>(Table2[[#This Row],[1W Return vs Nifty]]-AVERAGE(Table2[1W Return vs Nifty]))/_xlfn.STDEV.P(Table2[1W Return vs Nifty])</f>
        <v>7.4135277292689303E-2</v>
      </c>
      <c r="O719">
        <v>322.27</v>
      </c>
      <c r="P719">
        <v>330.78951975811901</v>
      </c>
      <c r="Q719">
        <v>343.99853231423498</v>
      </c>
      <c r="R719">
        <v>53.483845357495802</v>
      </c>
      <c r="S719" s="2">
        <f>(Table2[[#This Row],[Close Price]]-Table2[[#This Row],[20D EMA]])/Table2[[#This Row],[20D EMA]]</f>
        <v>1.0239860986130914E-3</v>
      </c>
      <c r="T719" s="2">
        <f>(Table2[[#This Row],[Close Price]]-Table2[[#This Row],[50D EMA]])/Table2[[#This Row],[50D EMA]]</f>
        <v>-2.4757494627119257E-2</v>
      </c>
      <c r="U719" s="2">
        <f>(Table2[[#This Row],[Close Price]]-Table2[[#This Row],[200D EMA]])/Table2[[#This Row],[200D EMA]]</f>
        <v>-6.2205301197878003E-2</v>
      </c>
      <c r="V719">
        <v>0.72251192129748898</v>
      </c>
      <c r="W719">
        <v>325.8</v>
      </c>
      <c r="X719">
        <v>319.89999999999998</v>
      </c>
      <c r="Y719">
        <v>333</v>
      </c>
      <c r="Z719">
        <v>319.89999999999998</v>
      </c>
      <c r="AA719">
        <v>333</v>
      </c>
      <c r="AB719">
        <v>307.64999999999998</v>
      </c>
      <c r="AC719" s="2">
        <f>(Table2[[#This Row],[Close Price]]/Table2[[#This Row],[Day Low]])-1</f>
        <v>-9.821976672805377E-3</v>
      </c>
      <c r="AD719" s="2">
        <f>(Table2[[#This Row],[Day High]]/Table2[[#This Row],[Close Price]])-1</f>
        <v>-8.3694978301303014E-3</v>
      </c>
      <c r="AE719" s="2">
        <f>(Table2[[#This Row],[Close Price]]/Table2[[#This Row],[Current Week Low]])-1</f>
        <v>-3.1231231231231171E-2</v>
      </c>
      <c r="AF719" s="2">
        <f>(Table2[[#This Row],[Current Week High]]/Table2[[#This Row],[Close Price]])-1</f>
        <v>-8.3694978301303014E-3</v>
      </c>
      <c r="AG719" s="2">
        <f>(Table2[[#This Row],[Close Price]]/Table2[[#This Row],[Current Month Low]])-1</f>
        <v>-3.1231231231231171E-2</v>
      </c>
      <c r="AH719" s="2">
        <f>(Table2[[#This Row],[Current Month High]]/Table2[[#This Row],[Close Price]])-1</f>
        <v>-4.6342219466832146E-2</v>
      </c>
      <c r="AI719">
        <v>30.889646621202701</v>
      </c>
      <c r="AJ719">
        <v>4.8594181699983903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-0.15</v>
      </c>
      <c r="AM719" t="s">
        <v>10438</v>
      </c>
      <c r="AN719">
        <v>1.26</v>
      </c>
      <c r="AO719" t="s">
        <v>10439</v>
      </c>
      <c r="AP719">
        <v>-2.4125293404862001E-2</v>
      </c>
      <c r="AQ719">
        <f>(Table2[[#This Row],[Sharpe Ratio]]-AVERAGE(Table2[Sharpe Ratio]))/_xlfn.STDEV.P(Table2[Sharpe Ratio])</f>
        <v>-1.0255601141972357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9">
        <f>_xlfn.RANK.AVG(Table2[[#This Row],[1Y Return vs Nifty Z-Score]],Table2[1Y Return vs Nifty Z-Score])</f>
        <v>660</v>
      </c>
      <c r="AT719">
        <f>_xlfn.RANK.AVG(Table2[[#This Row],[6M Return vs Nifty Z-Score]],Table2[6M Return vs Nifty Z-Score])</f>
        <v>693</v>
      </c>
      <c r="AU719">
        <f>_xlfn.RANK.AVG(Table2[[#This Row],[Sharpe Ratio Z-Score]],Table2[Sharpe Ratio Z-Score])</f>
        <v>634</v>
      </c>
      <c r="AV719">
        <f>(Table2[[#This Row],[Rank 1Y]]+Table2[[#This Row],[Rank 6M]]+Table2[[#This Row],[Rank Sharpe]])/3</f>
        <v>662.33333333333337</v>
      </c>
    </row>
    <row r="720" spans="1:48" x14ac:dyDescent="0.3">
      <c r="A720" t="s">
        <v>2262</v>
      </c>
      <c r="B720" t="s">
        <v>2263</v>
      </c>
      <c r="C720" t="s">
        <v>10401</v>
      </c>
      <c r="D720" t="s">
        <v>1543</v>
      </c>
      <c r="E720">
        <v>2545.3640923500002</v>
      </c>
      <c r="F720">
        <v>616.04999999999995</v>
      </c>
      <c r="G720">
        <v>-53.950362325465598</v>
      </c>
      <c r="H720">
        <f>(Table2[[#This Row],[1Y Return vs Nifty]]-AVERAGE(Table2[1Y Return vs Nifty]))/_xlfn.STDEV.P(Table2[1Y Return vs Nifty])</f>
        <v>-1.2798865522066529</v>
      </c>
      <c r="I720">
        <v>-4.84329690300381</v>
      </c>
      <c r="J720">
        <f>(Table2[[#This Row],[1M Return vs Nifty]]-AVERAGE(Table2[1M Return vs Nifty]))/_xlfn.STDEV.P(Table2[1M Return vs Nifty])</f>
        <v>-0.16223387680142848</v>
      </c>
      <c r="K720">
        <v>-28.5885299874415</v>
      </c>
      <c r="L720">
        <f>(Table2[[#This Row],[6M Return vs Nifty]]-AVERAGE(Table2[6M Return vs Nifty]))/_xlfn.STDEV.P(Table2[6M Return vs Nifty])</f>
        <v>-1.2614306066506737</v>
      </c>
      <c r="M720">
        <v>1.1255824503037899</v>
      </c>
      <c r="N720">
        <f>(Table2[[#This Row],[1W Return vs Nifty]]-AVERAGE(Table2[1W Return vs Nifty]))/_xlfn.STDEV.P(Table2[1W Return vs Nifty])</f>
        <v>0.77868166131856553</v>
      </c>
      <c r="O720">
        <v>609.53</v>
      </c>
      <c r="P720">
        <v>615.47258301251202</v>
      </c>
      <c r="Q720">
        <v>680.03333017621401</v>
      </c>
      <c r="R720">
        <v>64.516953995108807</v>
      </c>
      <c r="S720" s="2">
        <f>(Table2[[#This Row],[Close Price]]-Table2[[#This Row],[20D EMA]])/Table2[[#This Row],[20D EMA]]</f>
        <v>1.0696766360966618E-2</v>
      </c>
      <c r="T720" s="2">
        <f>(Table2[[#This Row],[Close Price]]-Table2[[#This Row],[50D EMA]])/Table2[[#This Row],[50D EMA]]</f>
        <v>9.3816849592502139E-4</v>
      </c>
      <c r="U720" s="2">
        <f>(Table2[[#This Row],[Close Price]]-Table2[[#This Row],[200D EMA]])/Table2[[#This Row],[200D EMA]]</f>
        <v>-9.4088520866520378E-2</v>
      </c>
      <c r="V720">
        <v>0.82674493947312899</v>
      </c>
      <c r="W720">
        <v>619.9</v>
      </c>
      <c r="X720">
        <v>606.1</v>
      </c>
      <c r="Y720">
        <v>624</v>
      </c>
      <c r="Z720">
        <v>606.1</v>
      </c>
      <c r="AA720">
        <v>624</v>
      </c>
      <c r="AB720">
        <v>564.85</v>
      </c>
      <c r="AC720" s="2">
        <f>(Table2[[#This Row],[Close Price]]/Table2[[#This Row],[Day Low]])-1</f>
        <v>-6.2106791417970708E-3</v>
      </c>
      <c r="AD720" s="2">
        <f>(Table2[[#This Row],[Day High]]/Table2[[#This Row],[Close Price]])-1</f>
        <v>-1.615128642155661E-2</v>
      </c>
      <c r="AE720" s="2">
        <f>(Table2[[#This Row],[Close Price]]/Table2[[#This Row],[Current Week Low]])-1</f>
        <v>-1.2740384615384737E-2</v>
      </c>
      <c r="AF720" s="2">
        <f>(Table2[[#This Row],[Current Week High]]/Table2[[#This Row],[Close Price]])-1</f>
        <v>-1.615128642155661E-2</v>
      </c>
      <c r="AG720" s="2">
        <f>(Table2[[#This Row],[Close Price]]/Table2[[#This Row],[Current Month Low]])-1</f>
        <v>-1.2740384615384737E-2</v>
      </c>
      <c r="AH720" s="2">
        <f>(Table2[[#This Row],[Current Month High]]/Table2[[#This Row],[Close Price]])-1</f>
        <v>-8.3110137164191134E-2</v>
      </c>
      <c r="AI720">
        <v>46.903660417173903</v>
      </c>
      <c r="AJ720">
        <v>13.830376940133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-0.17</v>
      </c>
      <c r="AM720" t="s">
        <v>10438</v>
      </c>
      <c r="AN720">
        <v>2.79</v>
      </c>
      <c r="AO720" t="s">
        <v>10439</v>
      </c>
      <c r="AQ720">
        <f>(Table2[[#This Row],[Sharpe Ratio]]-AVERAGE(Table2[Sharpe Ratio]))/_xlfn.STDEV.P(Table2[Sharpe Ratio])</f>
        <v>-0.74629057572393687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0">
        <f>_xlfn.RANK.AVG(Table2[[#This Row],[1Y Return vs Nifty Z-Score]],Table2[1Y Return vs Nifty Z-Score])</f>
        <v>719</v>
      </c>
      <c r="AT720">
        <f>_xlfn.RANK.AVG(Table2[[#This Row],[6M Return vs Nifty Z-Score]],Table2[6M Return vs Nifty Z-Score])</f>
        <v>712</v>
      </c>
      <c r="AU720">
        <f>_xlfn.RANK.AVG(Table2[[#This Row],[Sharpe Ratio Z-Score]],Table2[Sharpe Ratio Z-Score])</f>
        <v>558</v>
      </c>
      <c r="AV720">
        <f>(Table2[[#This Row],[Rank 1Y]]+Table2[[#This Row],[Rank 6M]]+Table2[[#This Row],[Rank Sharpe]])/3</f>
        <v>663</v>
      </c>
    </row>
    <row r="721" spans="1:48" x14ac:dyDescent="0.3">
      <c r="A721" t="s">
        <v>346</v>
      </c>
      <c r="B721" t="s">
        <v>347</v>
      </c>
      <c r="C721" t="s">
        <v>10396</v>
      </c>
      <c r="D721" t="s">
        <v>27</v>
      </c>
      <c r="E721">
        <v>72975.708022079998</v>
      </c>
      <c r="F721">
        <v>10.82</v>
      </c>
      <c r="G721">
        <v>-36.0904245599313</v>
      </c>
      <c r="H721">
        <f>(Table2[[#This Row],[1Y Return vs Nifty]]-AVERAGE(Table2[1Y Return vs Nifty]))/_xlfn.STDEV.P(Table2[1Y Return vs Nifty])</f>
        <v>-0.9879406281746721</v>
      </c>
      <c r="I721">
        <v>-40.0646312321051</v>
      </c>
      <c r="J721">
        <f>(Table2[[#This Row],[1M Return vs Nifty]]-AVERAGE(Table2[1M Return vs Nifty]))/_xlfn.STDEV.P(Table2[1M Return vs Nifty])</f>
        <v>-3.5638041694732054</v>
      </c>
      <c r="K721">
        <v>-36.035146528794897</v>
      </c>
      <c r="L721">
        <f>(Table2[[#This Row],[6M Return vs Nifty]]-AVERAGE(Table2[6M Return vs Nifty]))/_xlfn.STDEV.P(Table2[6M Return vs Nifty])</f>
        <v>-1.485981688794926</v>
      </c>
      <c r="M721">
        <v>-23.9949389271986</v>
      </c>
      <c r="N721">
        <f>(Table2[[#This Row],[1W Return vs Nifty]]-AVERAGE(Table2[1W Return vs Nifty]))/_xlfn.STDEV.P(Table2[1W Return vs Nifty])</f>
        <v>-4.0276833616420697</v>
      </c>
      <c r="O721">
        <v>13.27</v>
      </c>
      <c r="P721">
        <v>14.4983685680491</v>
      </c>
      <c r="Q721">
        <v>14.191930944888901</v>
      </c>
      <c r="R721">
        <v>13.0613162543447</v>
      </c>
      <c r="S721" s="2">
        <f>(Table2[[#This Row],[Close Price]]-Table2[[#This Row],[20D EMA]])/Table2[[#This Row],[20D EMA]]</f>
        <v>-0.18462697814619439</v>
      </c>
      <c r="T721" s="2">
        <f>(Table2[[#This Row],[Close Price]]-Table2[[#This Row],[50D EMA]])/Table2[[#This Row],[50D EMA]]</f>
        <v>-0.25370913636140657</v>
      </c>
      <c r="U721" s="2">
        <f>(Table2[[#This Row],[Close Price]]-Table2[[#This Row],[200D EMA]])/Table2[[#This Row],[200D EMA]]</f>
        <v>-0.23759493743191243</v>
      </c>
      <c r="V721">
        <v>1.10179434945998</v>
      </c>
      <c r="W721">
        <v>10.72</v>
      </c>
      <c r="X721">
        <v>11.94</v>
      </c>
      <c r="Y721">
        <v>10.72</v>
      </c>
      <c r="Z721">
        <v>11.94</v>
      </c>
      <c r="AA721">
        <v>9.7899999999999991</v>
      </c>
      <c r="AB721">
        <v>15.58</v>
      </c>
      <c r="AC721" s="2">
        <f>(Table2[[#This Row],[Close Price]]/Table2[[#This Row],[Day Low]])-1</f>
        <v>9.3283582089551675E-3</v>
      </c>
      <c r="AD721" s="2">
        <f>(Table2[[#This Row],[Day High]]/Table2[[#This Row],[Close Price]])-1</f>
        <v>0.10351201478743066</v>
      </c>
      <c r="AE721" s="2">
        <f>(Table2[[#This Row],[Close Price]]/Table2[[#This Row],[Current Week Low]])-1</f>
        <v>9.3283582089551675E-3</v>
      </c>
      <c r="AF721" s="2">
        <f>(Table2[[#This Row],[Current Week High]]/Table2[[#This Row],[Close Price]])-1</f>
        <v>0.10351201478743066</v>
      </c>
      <c r="AG721" s="2">
        <f>(Table2[[#This Row],[Close Price]]/Table2[[#This Row],[Current Month Low]])-1</f>
        <v>0.10520939734422896</v>
      </c>
      <c r="AH721" s="2">
        <f>(Table2[[#This Row],[Current Month High]]/Table2[[#This Row],[Close Price]])-1</f>
        <v>0.43992606284658042</v>
      </c>
      <c r="AI721">
        <v>77.264325323475006</v>
      </c>
      <c r="AJ721">
        <v>10.5209397344228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-0.43</v>
      </c>
      <c r="AM721" t="s">
        <v>10438</v>
      </c>
      <c r="AN721">
        <v>-28.3</v>
      </c>
      <c r="AO721" t="s">
        <v>10438</v>
      </c>
      <c r="AP721">
        <v>-5.0054254544709999E-3</v>
      </c>
      <c r="AQ721">
        <f>(Table2[[#This Row],[Sharpe Ratio]]-AVERAGE(Table2[Sharpe Ratio]))/_xlfn.STDEV.P(Table2[Sharpe Ratio])</f>
        <v>-0.80423237286912319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1">
        <f>_xlfn.RANK.AVG(Table2[[#This Row],[1Y Return vs Nifty Z-Score]],Table2[1Y Return vs Nifty Z-Score])</f>
        <v>669</v>
      </c>
      <c r="AT721">
        <f>_xlfn.RANK.AVG(Table2[[#This Row],[6M Return vs Nifty Z-Score]],Table2[6M Return vs Nifty Z-Score])</f>
        <v>732</v>
      </c>
      <c r="AU721">
        <f>_xlfn.RANK.AVG(Table2[[#This Row],[Sharpe Ratio Z-Score]],Table2[Sharpe Ratio Z-Score])</f>
        <v>597</v>
      </c>
      <c r="AV721">
        <f>(Table2[[#This Row],[Rank 1Y]]+Table2[[#This Row],[Rank 6M]]+Table2[[#This Row],[Rank Sharpe]])/3</f>
        <v>666</v>
      </c>
    </row>
    <row r="722" spans="1:48" x14ac:dyDescent="0.3">
      <c r="A722" t="s">
        <v>616</v>
      </c>
      <c r="B722" t="s">
        <v>617</v>
      </c>
      <c r="C722" t="s">
        <v>10405</v>
      </c>
      <c r="D722" t="s">
        <v>429</v>
      </c>
      <c r="E722">
        <v>31958.554028684899</v>
      </c>
      <c r="F722">
        <v>433.45</v>
      </c>
      <c r="G722">
        <v>-28.909841888756201</v>
      </c>
      <c r="H722">
        <f>(Table2[[#This Row],[1Y Return vs Nifty]]-AVERAGE(Table2[1Y Return vs Nifty]))/_xlfn.STDEV.P(Table2[1Y Return vs Nifty])</f>
        <v>-0.87056385617551568</v>
      </c>
      <c r="I722">
        <v>-2.1127546591759199</v>
      </c>
      <c r="J722">
        <f>(Table2[[#This Row],[1M Return vs Nifty]]-AVERAGE(Table2[1M Return vs Nifty]))/_xlfn.STDEV.P(Table2[1M Return vs Nifty])</f>
        <v>0.10147366172348361</v>
      </c>
      <c r="K722">
        <v>-22.5313246039204</v>
      </c>
      <c r="L722">
        <f>(Table2[[#This Row],[6M Return vs Nifty]]-AVERAGE(Table2[6M Return vs Nifty]))/_xlfn.STDEV.P(Table2[6M Return vs Nifty])</f>
        <v>-1.0787769120383217</v>
      </c>
      <c r="M722">
        <v>1.8099717796602399</v>
      </c>
      <c r="N722">
        <f>(Table2[[#This Row],[1W Return vs Nifty]]-AVERAGE(Table2[1W Return vs Nifty]))/_xlfn.STDEV.P(Table2[1W Return vs Nifty])</f>
        <v>0.90962738833091539</v>
      </c>
      <c r="O722">
        <v>421.41</v>
      </c>
      <c r="P722">
        <v>415.49659267492098</v>
      </c>
      <c r="Q722">
        <v>416.53207941017001</v>
      </c>
      <c r="R722">
        <v>68.470821144952595</v>
      </c>
      <c r="S722" s="2">
        <f>(Table2[[#This Row],[Close Price]]-Table2[[#This Row],[20D EMA]])/Table2[[#This Row],[20D EMA]]</f>
        <v>2.8570750575449E-2</v>
      </c>
      <c r="T722" s="2">
        <f>(Table2[[#This Row],[Close Price]]-Table2[[#This Row],[50D EMA]])/Table2[[#This Row],[50D EMA]]</f>
        <v>4.3209517578704962E-2</v>
      </c>
      <c r="U722" s="2">
        <f>(Table2[[#This Row],[Close Price]]-Table2[[#This Row],[200D EMA]])/Table2[[#This Row],[200D EMA]]</f>
        <v>4.06161288076217E-2</v>
      </c>
      <c r="V722">
        <v>0.61761959163088997</v>
      </c>
      <c r="W722">
        <v>429.25</v>
      </c>
      <c r="X722">
        <v>436.05</v>
      </c>
      <c r="Y722">
        <v>429.25</v>
      </c>
      <c r="Z722">
        <v>436.05</v>
      </c>
      <c r="AA722">
        <v>398.5</v>
      </c>
      <c r="AB722">
        <v>436.05</v>
      </c>
      <c r="AC722" s="2">
        <f>(Table2[[#This Row],[Close Price]]/Table2[[#This Row],[Day Low]])-1</f>
        <v>9.7845078625509174E-3</v>
      </c>
      <c r="AD722" s="2">
        <f>(Table2[[#This Row],[Day High]]/Table2[[#This Row],[Close Price]])-1</f>
        <v>5.9983850501788005E-3</v>
      </c>
      <c r="AE722" s="2">
        <f>(Table2[[#This Row],[Close Price]]/Table2[[#This Row],[Current Week Low]])-1</f>
        <v>9.7845078625509174E-3</v>
      </c>
      <c r="AF722" s="2">
        <f>(Table2[[#This Row],[Current Week High]]/Table2[[#This Row],[Close Price]])-1</f>
        <v>5.9983850501788005E-3</v>
      </c>
      <c r="AG722" s="2">
        <f>(Table2[[#This Row],[Close Price]]/Table2[[#This Row],[Current Month Low]])-1</f>
        <v>8.7703889585947215E-2</v>
      </c>
      <c r="AH722" s="2">
        <f>(Table2[[#This Row],[Current Month High]]/Table2[[#This Row],[Close Price]])-1</f>
        <v>5.9983850501788005E-3</v>
      </c>
      <c r="AI722">
        <v>12.5850732495097</v>
      </c>
      <c r="AJ722">
        <v>22.3743647656691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0.04</v>
      </c>
      <c r="AM722" t="s">
        <v>10439</v>
      </c>
      <c r="AN722">
        <v>3.68</v>
      </c>
      <c r="AO722" t="s">
        <v>10439</v>
      </c>
      <c r="AP722">
        <v>-6.6247627689595995E-2</v>
      </c>
      <c r="AQ722">
        <f>(Table2[[#This Row],[Sharpe Ratio]]-AVERAGE(Table2[Sharpe Ratio]))/_xlfn.STDEV.P(Table2[Sharpe Ratio])</f>
        <v>-1.5131597739280049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2">
        <f>_xlfn.RANK.AVG(Table2[[#This Row],[1Y Return vs Nifty Z-Score]],Table2[1Y Return vs Nifty Z-Score])</f>
        <v>624</v>
      </c>
      <c r="AT722">
        <f>_xlfn.RANK.AVG(Table2[[#This Row],[6M Return vs Nifty Z-Score]],Table2[6M Return vs Nifty Z-Score])</f>
        <v>682</v>
      </c>
      <c r="AU722">
        <f>_xlfn.RANK.AVG(Table2[[#This Row],[Sharpe Ratio Z-Score]],Table2[Sharpe Ratio Z-Score])</f>
        <v>692</v>
      </c>
      <c r="AV722">
        <f>(Table2[[#This Row],[Rank 1Y]]+Table2[[#This Row],[Rank 6M]]+Table2[[#This Row],[Rank Sharpe]])/3</f>
        <v>666</v>
      </c>
    </row>
    <row r="723" spans="1:48" x14ac:dyDescent="0.3">
      <c r="A723" t="s">
        <v>2256</v>
      </c>
      <c r="B723" t="s">
        <v>2257</v>
      </c>
      <c r="C723" t="s">
        <v>10395</v>
      </c>
      <c r="D723" t="s">
        <v>24</v>
      </c>
      <c r="E723">
        <v>2559.4854539759999</v>
      </c>
      <c r="F723">
        <v>49.61</v>
      </c>
      <c r="G723">
        <v>-59.996148897175701</v>
      </c>
      <c r="H723">
        <f>(Table2[[#This Row],[1Y Return vs Nifty]]-AVERAGE(Table2[1Y Return vs Nifty]))/_xlfn.STDEV.P(Table2[1Y Return vs Nifty])</f>
        <v>-1.3787134781651624</v>
      </c>
      <c r="I723">
        <v>-9.0452180862185791</v>
      </c>
      <c r="J723">
        <f>(Table2[[#This Row],[1M Return vs Nifty]]-AVERAGE(Table2[1M Return vs Nifty]))/_xlfn.STDEV.P(Table2[1M Return vs Nifty])</f>
        <v>-0.56804275773192858</v>
      </c>
      <c r="K723">
        <v>-28.161911282405601</v>
      </c>
      <c r="L723">
        <f>(Table2[[#This Row],[6M Return vs Nifty]]-AVERAGE(Table2[6M Return vs Nifty]))/_xlfn.STDEV.P(Table2[6M Return vs Nifty])</f>
        <v>-1.2485660135369026</v>
      </c>
      <c r="M723">
        <v>-3.22265187963486</v>
      </c>
      <c r="N723">
        <f>(Table2[[#This Row],[1W Return vs Nifty]]-AVERAGE(Table2[1W Return vs Nifty]))/_xlfn.STDEV.P(Table2[1W Return vs Nifty])</f>
        <v>-5.3275648841837886E-2</v>
      </c>
      <c r="O723">
        <v>49.71</v>
      </c>
      <c r="P723">
        <v>50.924794716163298</v>
      </c>
      <c r="Q723">
        <v>58.7837177822652</v>
      </c>
      <c r="R723">
        <v>44.510990236045501</v>
      </c>
      <c r="S723" s="2">
        <f>(Table2[[#This Row],[Close Price]]-Table2[[#This Row],[20D EMA]])/Table2[[#This Row],[20D EMA]]</f>
        <v>-2.0116676725005314E-3</v>
      </c>
      <c r="T723" s="2">
        <f>(Table2[[#This Row],[Close Price]]-Table2[[#This Row],[50D EMA]])/Table2[[#This Row],[50D EMA]]</f>
        <v>-2.5818360653027603E-2</v>
      </c>
      <c r="U723" s="2">
        <f>(Table2[[#This Row],[Close Price]]-Table2[[#This Row],[200D EMA]])/Table2[[#This Row],[200D EMA]]</f>
        <v>-0.15605882255090833</v>
      </c>
      <c r="V723">
        <v>0.66863557528542095</v>
      </c>
      <c r="W723">
        <v>49.99</v>
      </c>
      <c r="X723">
        <v>49.01</v>
      </c>
      <c r="Y723">
        <v>50.79</v>
      </c>
      <c r="Z723">
        <v>49.01</v>
      </c>
      <c r="AA723">
        <v>50.79</v>
      </c>
      <c r="AB723">
        <v>48.88</v>
      </c>
      <c r="AC723" s="2">
        <f>(Table2[[#This Row],[Close Price]]/Table2[[#This Row],[Day Low]])-1</f>
        <v>-7.6015203040609158E-3</v>
      </c>
      <c r="AD723" s="2">
        <f>(Table2[[#This Row],[Day High]]/Table2[[#This Row],[Close Price]])-1</f>
        <v>-1.2094335819391233E-2</v>
      </c>
      <c r="AE723" s="2">
        <f>(Table2[[#This Row],[Close Price]]/Table2[[#This Row],[Current Week Low]])-1</f>
        <v>-2.323291986611542E-2</v>
      </c>
      <c r="AF723" s="2">
        <f>(Table2[[#This Row],[Current Week High]]/Table2[[#This Row],[Close Price]])-1</f>
        <v>-1.2094335819391233E-2</v>
      </c>
      <c r="AG723" s="2">
        <f>(Table2[[#This Row],[Close Price]]/Table2[[#This Row],[Current Month Low]])-1</f>
        <v>-2.323291986611542E-2</v>
      </c>
      <c r="AH723" s="2">
        <f>(Table2[[#This Row],[Current Month High]]/Table2[[#This Row],[Close Price]])-1</f>
        <v>-1.4714775246925993E-2</v>
      </c>
      <c r="AI723">
        <v>66.095545252973196</v>
      </c>
      <c r="AJ723">
        <v>1.4934533551554701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-0.08</v>
      </c>
      <c r="AM723" t="s">
        <v>10438</v>
      </c>
      <c r="AN723">
        <v>-0.72</v>
      </c>
      <c r="AO723" t="s">
        <v>10438</v>
      </c>
      <c r="AQ723">
        <f>(Table2[[#This Row],[Sharpe Ratio]]-AVERAGE(Table2[Sharpe Ratio]))/_xlfn.STDEV.P(Table2[Sharpe Ratio])</f>
        <v>-0.74629057572393687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3">
        <f>_xlfn.RANK.AVG(Table2[[#This Row],[1Y Return vs Nifty Z-Score]],Table2[1Y Return vs Nifty Z-Score])</f>
        <v>731</v>
      </c>
      <c r="AT723">
        <f>_xlfn.RANK.AVG(Table2[[#This Row],[6M Return vs Nifty Z-Score]],Table2[6M Return vs Nifty Z-Score])</f>
        <v>710</v>
      </c>
      <c r="AU723">
        <f>_xlfn.RANK.AVG(Table2[[#This Row],[Sharpe Ratio Z-Score]],Table2[Sharpe Ratio Z-Score])</f>
        <v>558</v>
      </c>
      <c r="AV723">
        <f>(Table2[[#This Row],[Rank 1Y]]+Table2[[#This Row],[Rank 6M]]+Table2[[#This Row],[Rank Sharpe]])/3</f>
        <v>666.33333333333337</v>
      </c>
    </row>
    <row r="724" spans="1:48" x14ac:dyDescent="0.3">
      <c r="A724" t="s">
        <v>1446</v>
      </c>
      <c r="B724" t="s">
        <v>1447</v>
      </c>
      <c r="C724" t="s">
        <v>10395</v>
      </c>
      <c r="D724" t="s">
        <v>24</v>
      </c>
      <c r="E724">
        <v>7614.3296655899903</v>
      </c>
      <c r="F724">
        <v>480.9</v>
      </c>
      <c r="G724">
        <v>-40.9953714350019</v>
      </c>
      <c r="H724">
        <f>(Table2[[#This Row],[1Y Return vs Nifty]]-AVERAGE(Table2[1Y Return vs Nifty]))/_xlfn.STDEV.P(Table2[1Y Return vs Nifty])</f>
        <v>-1.0681189169553678</v>
      </c>
      <c r="I724">
        <v>-0.85276655835878401</v>
      </c>
      <c r="J724">
        <f>(Table2[[#This Row],[1M Return vs Nifty]]-AVERAGE(Table2[1M Return vs Nifty]))/_xlfn.STDEV.P(Table2[1M Return vs Nifty])</f>
        <v>0.22315951419041546</v>
      </c>
      <c r="K724">
        <v>-12.0088871694291</v>
      </c>
      <c r="L724">
        <f>(Table2[[#This Row],[6M Return vs Nifty]]-AVERAGE(Table2[6M Return vs Nifty]))/_xlfn.STDEV.P(Table2[6M Return vs Nifty])</f>
        <v>-0.76147512812227014</v>
      </c>
      <c r="M724">
        <v>-2.7871032366354598</v>
      </c>
      <c r="N724">
        <f>(Table2[[#This Row],[1W Return vs Nifty]]-AVERAGE(Table2[1W Return vs Nifty]))/_xlfn.STDEV.P(Table2[1W Return vs Nifty])</f>
        <v>3.0058838211647888E-2</v>
      </c>
      <c r="O724">
        <v>477.54</v>
      </c>
      <c r="P724">
        <v>471.66558956062801</v>
      </c>
      <c r="Q724">
        <v>478.57366755550999</v>
      </c>
      <c r="R724">
        <v>50.915558284694001</v>
      </c>
      <c r="S724" s="2">
        <f>(Table2[[#This Row],[Close Price]]-Table2[[#This Row],[20D EMA]])/Table2[[#This Row],[20D EMA]]</f>
        <v>7.0360598065082646E-3</v>
      </c>
      <c r="T724" s="2">
        <f>(Table2[[#This Row],[Close Price]]-Table2[[#This Row],[50D EMA]])/Table2[[#This Row],[50D EMA]]</f>
        <v>1.9578300057831496E-2</v>
      </c>
      <c r="U724" s="2">
        <f>(Table2[[#This Row],[Close Price]]-Table2[[#This Row],[200D EMA]])/Table2[[#This Row],[200D EMA]]</f>
        <v>4.8609704256663052E-3</v>
      </c>
      <c r="V724">
        <v>0.88519373554255798</v>
      </c>
      <c r="W724">
        <v>478.3</v>
      </c>
      <c r="X724">
        <v>485.95</v>
      </c>
      <c r="Y724">
        <v>478.3</v>
      </c>
      <c r="Z724">
        <v>485.95</v>
      </c>
      <c r="AA724">
        <v>464</v>
      </c>
      <c r="AB724">
        <v>499</v>
      </c>
      <c r="AC724" s="2">
        <f>(Table2[[#This Row],[Close Price]]/Table2[[#This Row],[Day Low]])-1</f>
        <v>5.4359188793644542E-3</v>
      </c>
      <c r="AD724" s="2">
        <f>(Table2[[#This Row],[Day High]]/Table2[[#This Row],[Close Price]])-1</f>
        <v>1.0501143688916637E-2</v>
      </c>
      <c r="AE724" s="2">
        <f>(Table2[[#This Row],[Close Price]]/Table2[[#This Row],[Current Week Low]])-1</f>
        <v>5.4359188793644542E-3</v>
      </c>
      <c r="AF724" s="2">
        <f>(Table2[[#This Row],[Current Week High]]/Table2[[#This Row],[Close Price]])-1</f>
        <v>1.0501143688916637E-2</v>
      </c>
      <c r="AG724" s="2">
        <f>(Table2[[#This Row],[Close Price]]/Table2[[#This Row],[Current Month Low]])-1</f>
        <v>3.6422413793103292E-2</v>
      </c>
      <c r="AH724" s="2">
        <f>(Table2[[#This Row],[Current Month High]]/Table2[[#This Row],[Close Price]])-1</f>
        <v>3.7637762528592189E-2</v>
      </c>
      <c r="AI724">
        <v>24.7660636306924</v>
      </c>
      <c r="AJ724">
        <v>9.7819883574934199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-0.02</v>
      </c>
      <c r="AM724" t="s">
        <v>10438</v>
      </c>
      <c r="AN724">
        <v>1.81</v>
      </c>
      <c r="AO724" t="s">
        <v>10439</v>
      </c>
      <c r="AP724">
        <v>-0.119086129926842</v>
      </c>
      <c r="AQ724">
        <f>(Table2[[#This Row],[Sharpe Ratio]]-AVERAGE(Table2[Sharpe Ratio]))/_xlfn.STDEV.P(Table2[Sharpe Ratio])</f>
        <v>-2.1248076360195904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4">
        <f>_xlfn.RANK.AVG(Table2[[#This Row],[1Y Return vs Nifty Z-Score]],Table2[1Y Return vs Nifty Z-Score])</f>
        <v>684</v>
      </c>
      <c r="AT724">
        <f>_xlfn.RANK.AVG(Table2[[#This Row],[6M Return vs Nifty Z-Score]],Table2[6M Return vs Nifty Z-Score])</f>
        <v>583</v>
      </c>
      <c r="AU724">
        <f>_xlfn.RANK.AVG(Table2[[#This Row],[Sharpe Ratio Z-Score]],Table2[Sharpe Ratio Z-Score])</f>
        <v>737</v>
      </c>
      <c r="AV724">
        <f>(Table2[[#This Row],[Rank 1Y]]+Table2[[#This Row],[Rank 6M]]+Table2[[#This Row],[Rank Sharpe]])/3</f>
        <v>668</v>
      </c>
    </row>
    <row r="725" spans="1:48" x14ac:dyDescent="0.3">
      <c r="A725" t="s">
        <v>1974</v>
      </c>
      <c r="B725" t="s">
        <v>1975</v>
      </c>
      <c r="C725" t="s">
        <v>10409</v>
      </c>
      <c r="D725" t="s">
        <v>429</v>
      </c>
      <c r="E725">
        <v>3546.4361939999999</v>
      </c>
      <c r="F725">
        <v>22.29</v>
      </c>
      <c r="G725">
        <v>-51.662780834204</v>
      </c>
      <c r="H725">
        <f>(Table2[[#This Row],[1Y Return vs Nifty]]-AVERAGE(Table2[1Y Return vs Nifty]))/_xlfn.STDEV.P(Table2[1Y Return vs Nifty])</f>
        <v>-1.2424927997181294</v>
      </c>
      <c r="I725">
        <v>10.6773586758337</v>
      </c>
      <c r="J725">
        <f>(Table2[[#This Row],[1M Return vs Nifty]]-AVERAGE(Table2[1M Return vs Nifty]))/_xlfn.STDEV.P(Table2[1M Return vs Nifty])</f>
        <v>1.336704251052039</v>
      </c>
      <c r="K725">
        <v>-42.840035004163902</v>
      </c>
      <c r="L725">
        <f>(Table2[[#This Row],[6M Return vs Nifty]]-AVERAGE(Table2[6M Return vs Nifty]))/_xlfn.STDEV.P(Table2[6M Return vs Nifty])</f>
        <v>-1.6911816024106396</v>
      </c>
      <c r="M725">
        <v>-9.5950274399085096</v>
      </c>
      <c r="N725">
        <f>(Table2[[#This Row],[1W Return vs Nifty]]-AVERAGE(Table2[1W Return vs Nifty]))/_xlfn.STDEV.P(Table2[1W Return vs Nifty])</f>
        <v>-1.2725163861578415</v>
      </c>
      <c r="O725">
        <v>23.18</v>
      </c>
      <c r="P725">
        <v>22.2926848332466</v>
      </c>
      <c r="Q725">
        <v>23.821018458684598</v>
      </c>
      <c r="R725">
        <v>37.132128429690802</v>
      </c>
      <c r="S725" s="2">
        <f>(Table2[[#This Row],[Close Price]]-Table2[[#This Row],[20D EMA]])/Table2[[#This Row],[20D EMA]]</f>
        <v>-3.8395168248490104E-2</v>
      </c>
      <c r="T725" s="2">
        <f>(Table2[[#This Row],[Close Price]]-Table2[[#This Row],[50D EMA]])/Table2[[#This Row],[50D EMA]]</f>
        <v>-1.2043561673634234E-4</v>
      </c>
      <c r="U725" s="2">
        <f>(Table2[[#This Row],[Close Price]]-Table2[[#This Row],[200D EMA]])/Table2[[#This Row],[200D EMA]]</f>
        <v>-6.4271746455342046E-2</v>
      </c>
      <c r="V725">
        <v>1.0852911115144299</v>
      </c>
      <c r="W725">
        <v>23.19</v>
      </c>
      <c r="X725">
        <v>22.19</v>
      </c>
      <c r="Y725">
        <v>23.1</v>
      </c>
      <c r="Z725">
        <v>22.19</v>
      </c>
      <c r="AA725">
        <v>23.1</v>
      </c>
      <c r="AB725">
        <v>22.19</v>
      </c>
      <c r="AC725" s="2">
        <f>(Table2[[#This Row],[Close Price]]/Table2[[#This Row],[Day Low]])-1</f>
        <v>-3.8809831824062169E-2</v>
      </c>
      <c r="AD725" s="2">
        <f>(Table2[[#This Row],[Day High]]/Table2[[#This Row],[Close Price]])-1</f>
        <v>-4.4863167339612708E-3</v>
      </c>
      <c r="AE725" s="2">
        <f>(Table2[[#This Row],[Close Price]]/Table2[[#This Row],[Current Week Low]])-1</f>
        <v>-3.5064935064935132E-2</v>
      </c>
      <c r="AF725" s="2">
        <f>(Table2[[#This Row],[Current Week High]]/Table2[[#This Row],[Close Price]])-1</f>
        <v>-4.4863167339612708E-3</v>
      </c>
      <c r="AG725" s="2">
        <f>(Table2[[#This Row],[Close Price]]/Table2[[#This Row],[Current Month Low]])-1</f>
        <v>-3.5064935064935132E-2</v>
      </c>
      <c r="AH725" s="2">
        <f>(Table2[[#This Row],[Current Month High]]/Table2[[#This Row],[Close Price]])-1</f>
        <v>-4.4863167339612708E-3</v>
      </c>
      <c r="AI725">
        <v>102.557200538358</v>
      </c>
      <c r="AJ725">
        <v>33.473053892215503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0.03</v>
      </c>
      <c r="AM725" t="s">
        <v>10439</v>
      </c>
      <c r="AN725">
        <v>-12.28</v>
      </c>
      <c r="AO725" t="s">
        <v>10438</v>
      </c>
      <c r="AQ725">
        <f>(Table2[[#This Row],[Sharpe Ratio]]-AVERAGE(Table2[Sharpe Ratio]))/_xlfn.STDEV.P(Table2[Sharpe Ratio])</f>
        <v>-0.74629057572393687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5">
        <f>_xlfn.RANK.AVG(Table2[[#This Row],[1Y Return vs Nifty Z-Score]],Table2[1Y Return vs Nifty Z-Score])</f>
        <v>715</v>
      </c>
      <c r="AT725">
        <f>_xlfn.RANK.AVG(Table2[[#This Row],[6M Return vs Nifty Z-Score]],Table2[6M Return vs Nifty Z-Score])</f>
        <v>735</v>
      </c>
      <c r="AU725">
        <f>_xlfn.RANK.AVG(Table2[[#This Row],[Sharpe Ratio Z-Score]],Table2[Sharpe Ratio Z-Score])</f>
        <v>558</v>
      </c>
      <c r="AV725">
        <f>(Table2[[#This Row],[Rank 1Y]]+Table2[[#This Row],[Rank 6M]]+Table2[[#This Row],[Rank Sharpe]])/3</f>
        <v>669.33333333333337</v>
      </c>
    </row>
    <row r="726" spans="1:48" x14ac:dyDescent="0.3">
      <c r="A726" t="s">
        <v>872</v>
      </c>
      <c r="B726" t="s">
        <v>873</v>
      </c>
      <c r="C726" t="s">
        <v>10404</v>
      </c>
      <c r="D726" t="s">
        <v>590</v>
      </c>
      <c r="E726">
        <v>18329.3124794</v>
      </c>
      <c r="F726">
        <v>1428.8</v>
      </c>
      <c r="G726">
        <v>-44.4702893678283</v>
      </c>
      <c r="H726">
        <f>(Table2[[#This Row],[1Y Return vs Nifty]]-AVERAGE(Table2[1Y Return vs Nifty]))/_xlfn.STDEV.P(Table2[1Y Return vs Nifty])</f>
        <v>-1.1249213616308493</v>
      </c>
      <c r="I726">
        <v>-5.9976279035622797</v>
      </c>
      <c r="J726">
        <f>(Table2[[#This Row],[1M Return vs Nifty]]-AVERAGE(Table2[1M Return vs Nifty]))/_xlfn.STDEV.P(Table2[1M Return vs Nifty])</f>
        <v>-0.27371568503506816</v>
      </c>
      <c r="K726">
        <v>-13.278940946345701</v>
      </c>
      <c r="L726">
        <f>(Table2[[#This Row],[6M Return vs Nifty]]-AVERAGE(Table2[6M Return vs Nifty]))/_xlfn.STDEV.P(Table2[6M Return vs Nifty])</f>
        <v>-0.79977332011379498</v>
      </c>
      <c r="M726">
        <v>-3.1460199213822899</v>
      </c>
      <c r="N726">
        <f>(Table2[[#This Row],[1W Return vs Nifty]]-AVERAGE(Table2[1W Return vs Nifty]))/_xlfn.STDEV.P(Table2[1W Return vs Nifty])</f>
        <v>-3.8613486450734175E-2</v>
      </c>
      <c r="O726">
        <v>1438.39</v>
      </c>
      <c r="P726">
        <v>1454.44423294597</v>
      </c>
      <c r="Q726">
        <v>1476.02453332954</v>
      </c>
      <c r="R726">
        <v>41.687008130746797</v>
      </c>
      <c r="S726" s="2">
        <f>(Table2[[#This Row],[Close Price]]-Table2[[#This Row],[20D EMA]])/Table2[[#This Row],[20D EMA]]</f>
        <v>-6.6671764959434819E-3</v>
      </c>
      <c r="T726" s="2">
        <f>(Table2[[#This Row],[Close Price]]-Table2[[#This Row],[50D EMA]])/Table2[[#This Row],[50D EMA]]</f>
        <v>-1.7631637133331549E-2</v>
      </c>
      <c r="U726" s="2">
        <f>(Table2[[#This Row],[Close Price]]-Table2[[#This Row],[200D EMA]])/Table2[[#This Row],[200D EMA]]</f>
        <v>-3.199440948519558E-2</v>
      </c>
      <c r="V726">
        <v>0.47707113704169801</v>
      </c>
      <c r="W726">
        <v>1424.55</v>
      </c>
      <c r="X726">
        <v>1440</v>
      </c>
      <c r="Y726">
        <v>1424.55</v>
      </c>
      <c r="Z726">
        <v>1440</v>
      </c>
      <c r="AA726">
        <v>1381</v>
      </c>
      <c r="AB726">
        <v>1476.95</v>
      </c>
      <c r="AC726" s="2">
        <f>(Table2[[#This Row],[Close Price]]/Table2[[#This Row],[Day Low]])-1</f>
        <v>2.9833982661191527E-3</v>
      </c>
      <c r="AD726" s="2">
        <f>(Table2[[#This Row],[Day High]]/Table2[[#This Row],[Close Price]])-1</f>
        <v>7.838745800671898E-3</v>
      </c>
      <c r="AE726" s="2">
        <f>(Table2[[#This Row],[Close Price]]/Table2[[#This Row],[Current Week Low]])-1</f>
        <v>2.9833982661191527E-3</v>
      </c>
      <c r="AF726" s="2">
        <f>(Table2[[#This Row],[Current Week High]]/Table2[[#This Row],[Close Price]])-1</f>
        <v>7.838745800671898E-3</v>
      </c>
      <c r="AG726" s="2">
        <f>(Table2[[#This Row],[Close Price]]/Table2[[#This Row],[Current Month Low]])-1</f>
        <v>3.4612599565532198E-2</v>
      </c>
      <c r="AH726" s="2">
        <f>(Table2[[#This Row],[Current Month High]]/Table2[[#This Row],[Close Price]])-1</f>
        <v>3.3699608062710107E-2</v>
      </c>
      <c r="AI726">
        <v>20.678191489361598</v>
      </c>
      <c r="AJ726">
        <v>12.592592592592499</v>
      </c>
      <c r="AK726" t="str">
        <f>IF(AND(Table2[[#This Row],[20D EMA]]&gt;Table2[[#This Row],[50D EMA]],Table2[[#This Row],[50D EMA]]&gt;Table2[[#This Row],[200D EMA]]),"Uptrend","Downtrend/NoTrend")</f>
        <v>Downtrend/NoTrend</v>
      </c>
      <c r="AL726">
        <v>-0.19</v>
      </c>
      <c r="AM726" t="s">
        <v>10438</v>
      </c>
      <c r="AN726">
        <v>-0.56000000000000005</v>
      </c>
      <c r="AO726" t="s">
        <v>10438</v>
      </c>
      <c r="AP726">
        <v>-0.104294535553037</v>
      </c>
      <c r="AQ726">
        <f>(Table2[[#This Row],[Sharpe Ratio]]-AVERAGE(Table2[Sharpe Ratio]))/_xlfn.STDEV.P(Table2[Sharpe Ratio])</f>
        <v>-1.9535831180527217</v>
      </c>
      <c r="AR7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6">
        <f>_xlfn.RANK.AVG(Table2[[#This Row],[1Y Return vs Nifty Z-Score]],Table2[1Y Return vs Nifty Z-Score])</f>
        <v>694</v>
      </c>
      <c r="AT726">
        <f>_xlfn.RANK.AVG(Table2[[#This Row],[6M Return vs Nifty Z-Score]],Table2[6M Return vs Nifty Z-Score])</f>
        <v>599</v>
      </c>
      <c r="AU726">
        <f>_xlfn.RANK.AVG(Table2[[#This Row],[Sharpe Ratio Z-Score]],Table2[Sharpe Ratio Z-Score])</f>
        <v>728</v>
      </c>
      <c r="AV726">
        <f>(Table2[[#This Row],[Rank 1Y]]+Table2[[#This Row],[Rank 6M]]+Table2[[#This Row],[Rank Sharpe]])/3</f>
        <v>673.66666666666663</v>
      </c>
    </row>
    <row r="727" spans="1:48" x14ac:dyDescent="0.3">
      <c r="A727" t="s">
        <v>1565</v>
      </c>
      <c r="B727" t="s">
        <v>1566</v>
      </c>
      <c r="C727" t="s">
        <v>10406</v>
      </c>
      <c r="D727" t="s">
        <v>443</v>
      </c>
      <c r="E727">
        <v>6388.7719500149997</v>
      </c>
      <c r="F727">
        <v>580.20000000000005</v>
      </c>
      <c r="G727">
        <v>-48.986514136030898</v>
      </c>
      <c r="H727">
        <f>(Table2[[#This Row],[1Y Return vs Nifty]]-AVERAGE(Table2[1Y Return vs Nifty]))/_xlfn.STDEV.P(Table2[1Y Return vs Nifty])</f>
        <v>-1.1987454381980938</v>
      </c>
      <c r="I727">
        <v>-10.214114771897</v>
      </c>
      <c r="J727">
        <f>(Table2[[#This Row],[1M Return vs Nifty]]-AVERAGE(Table2[1M Return vs Nifty]))/_xlfn.STDEV.P(Table2[1M Return vs Nifty])</f>
        <v>-0.68093127592531844</v>
      </c>
      <c r="K727">
        <v>-14.8525222115292</v>
      </c>
      <c r="L727">
        <f>(Table2[[#This Row],[6M Return vs Nifty]]-AVERAGE(Table2[6M Return vs Nifty]))/_xlfn.STDEV.P(Table2[6M Return vs Nifty])</f>
        <v>-0.84722431668070775</v>
      </c>
      <c r="M727">
        <v>-3.40984225472332</v>
      </c>
      <c r="N727">
        <f>(Table2[[#This Row],[1W Return vs Nifty]]-AVERAGE(Table2[1W Return vs Nifty]))/_xlfn.STDEV.P(Table2[1W Return vs Nifty])</f>
        <v>-8.9091198126806964E-2</v>
      </c>
      <c r="O727">
        <v>577.01</v>
      </c>
      <c r="P727">
        <v>601.38988854750403</v>
      </c>
      <c r="Q727">
        <v>630.46895310808497</v>
      </c>
      <c r="R727">
        <v>51.739224474077403</v>
      </c>
      <c r="S727" s="2">
        <f>(Table2[[#This Row],[Close Price]]-Table2[[#This Row],[20D EMA]])/Table2[[#This Row],[20D EMA]]</f>
        <v>5.5285003726106216E-3</v>
      </c>
      <c r="T727" s="2">
        <f>(Table2[[#This Row],[Close Price]]-Table2[[#This Row],[50D EMA]])/Table2[[#This Row],[50D EMA]]</f>
        <v>-3.5234860031788155E-2</v>
      </c>
      <c r="U727" s="2">
        <f>(Table2[[#This Row],[Close Price]]-Table2[[#This Row],[200D EMA]])/Table2[[#This Row],[200D EMA]]</f>
        <v>-7.9732638475327161E-2</v>
      </c>
      <c r="V727">
        <v>1.1719707582985801</v>
      </c>
      <c r="W727">
        <v>584.85</v>
      </c>
      <c r="X727">
        <v>575.04999999999995</v>
      </c>
      <c r="Y727">
        <v>582.25</v>
      </c>
      <c r="Z727">
        <v>575.04999999999995</v>
      </c>
      <c r="AA727">
        <v>582.25</v>
      </c>
      <c r="AB727">
        <v>544.5</v>
      </c>
      <c r="AC727" s="2">
        <f>(Table2[[#This Row],[Close Price]]/Table2[[#This Row],[Day Low]])-1</f>
        <v>-7.9507566042574807E-3</v>
      </c>
      <c r="AD727" s="2">
        <f>(Table2[[#This Row],[Day High]]/Table2[[#This Row],[Close Price]])-1</f>
        <v>-8.8762495691142584E-3</v>
      </c>
      <c r="AE727" s="2">
        <f>(Table2[[#This Row],[Close Price]]/Table2[[#This Row],[Current Week Low]])-1</f>
        <v>-3.5208243881493795E-3</v>
      </c>
      <c r="AF727" s="2">
        <f>(Table2[[#This Row],[Current Week High]]/Table2[[#This Row],[Close Price]])-1</f>
        <v>-8.8762495691142584E-3</v>
      </c>
      <c r="AG727" s="2">
        <f>(Table2[[#This Row],[Close Price]]/Table2[[#This Row],[Current Month Low]])-1</f>
        <v>-3.5208243881493795E-3</v>
      </c>
      <c r="AH727" s="2">
        <f>(Table2[[#This Row],[Current Month High]]/Table2[[#This Row],[Close Price]])-1</f>
        <v>-6.1530506721820144E-2</v>
      </c>
      <c r="AI727">
        <v>33.746983798690103</v>
      </c>
      <c r="AJ727">
        <v>11.288002301716601</v>
      </c>
      <c r="AK727" t="str">
        <f>IF(AND(Table2[[#This Row],[20D EMA]]&gt;Table2[[#This Row],[50D EMA]],Table2[[#This Row],[50D EMA]]&gt;Table2[[#This Row],[200D EMA]]),"Uptrend","Downtrend/NoTrend")</f>
        <v>Downtrend/NoTrend</v>
      </c>
      <c r="AL727">
        <v>-0.28000000000000003</v>
      </c>
      <c r="AM727" t="s">
        <v>10438</v>
      </c>
      <c r="AN727">
        <v>2.59</v>
      </c>
      <c r="AO727" t="s">
        <v>10439</v>
      </c>
      <c r="AP727">
        <v>-6.9990267571396994E-2</v>
      </c>
      <c r="AQ727">
        <f>(Table2[[#This Row],[Sharpe Ratio]]-AVERAGE(Table2[Sharpe Ratio]))/_xlfn.STDEV.P(Table2[Sharpe Ratio])</f>
        <v>-1.5564838195643449</v>
      </c>
      <c r="AR7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7">
        <f>_xlfn.RANK.AVG(Table2[[#This Row],[1Y Return vs Nifty Z-Score]],Table2[1Y Return vs Nifty Z-Score])</f>
        <v>709</v>
      </c>
      <c r="AT727">
        <f>_xlfn.RANK.AVG(Table2[[#This Row],[6M Return vs Nifty Z-Score]],Table2[6M Return vs Nifty Z-Score])</f>
        <v>616</v>
      </c>
      <c r="AU727">
        <f>_xlfn.RANK.AVG(Table2[[#This Row],[Sharpe Ratio Z-Score]],Table2[Sharpe Ratio Z-Score])</f>
        <v>697</v>
      </c>
      <c r="AV727">
        <f>(Table2[[#This Row],[Rank 1Y]]+Table2[[#This Row],[Rank 6M]]+Table2[[#This Row],[Rank Sharpe]])/3</f>
        <v>674</v>
      </c>
    </row>
    <row r="728" spans="1:48" x14ac:dyDescent="0.3">
      <c r="A728" t="s">
        <v>2309</v>
      </c>
      <c r="B728" t="s">
        <v>2310</v>
      </c>
      <c r="C728" t="s">
        <v>10408</v>
      </c>
      <c r="D728" t="s">
        <v>387</v>
      </c>
      <c r="E728">
        <v>2427.7619121479902</v>
      </c>
      <c r="F728">
        <v>210.11</v>
      </c>
      <c r="G728">
        <v>-59.290841369201402</v>
      </c>
      <c r="H728">
        <f>(Table2[[#This Row],[1Y Return vs Nifty]]-AVERAGE(Table2[1Y Return vs Nifty]))/_xlfn.STDEV.P(Table2[1Y Return vs Nifty])</f>
        <v>-1.3671842298170225</v>
      </c>
      <c r="I728">
        <v>-7.4999095270135001</v>
      </c>
      <c r="J728">
        <f>(Table2[[#This Row],[1M Return vs Nifty]]-AVERAGE(Table2[1M Return vs Nifty]))/_xlfn.STDEV.P(Table2[1M Return vs Nifty])</f>
        <v>-0.41880151550958866</v>
      </c>
      <c r="K728">
        <v>-16.761135351426201</v>
      </c>
      <c r="L728">
        <f>(Table2[[#This Row],[6M Return vs Nifty]]-AVERAGE(Table2[6M Return vs Nifty]))/_xlfn.STDEV.P(Table2[6M Return vs Nifty])</f>
        <v>-0.90477812565939841</v>
      </c>
      <c r="M728">
        <v>-5.0670082200989999</v>
      </c>
      <c r="N728">
        <f>(Table2[[#This Row],[1W Return vs Nifty]]-AVERAGE(Table2[1W Return vs Nifty]))/_xlfn.STDEV.P(Table2[1W Return vs Nifty])</f>
        <v>-0.4061604346099224</v>
      </c>
      <c r="O728">
        <v>211.34</v>
      </c>
      <c r="P728">
        <v>217.654562764541</v>
      </c>
      <c r="Q728">
        <v>247.34113446434799</v>
      </c>
      <c r="R728">
        <v>36.673525854692997</v>
      </c>
      <c r="S728" s="2">
        <f>(Table2[[#This Row],[Close Price]]-Table2[[#This Row],[20D EMA]])/Table2[[#This Row],[20D EMA]]</f>
        <v>-5.8200056780542712E-3</v>
      </c>
      <c r="T728" s="2">
        <f>(Table2[[#This Row],[Close Price]]-Table2[[#This Row],[50D EMA]])/Table2[[#This Row],[50D EMA]]</f>
        <v>-3.4663012200220687E-2</v>
      </c>
      <c r="U728" s="2">
        <f>(Table2[[#This Row],[Close Price]]-Table2[[#This Row],[200D EMA]])/Table2[[#This Row],[200D EMA]]</f>
        <v>-0.15052544553487729</v>
      </c>
      <c r="V728">
        <v>0.469464698677794</v>
      </c>
      <c r="W728">
        <v>212.39</v>
      </c>
      <c r="X728">
        <v>209.21</v>
      </c>
      <c r="Y728">
        <v>213.39</v>
      </c>
      <c r="Z728">
        <v>209.21</v>
      </c>
      <c r="AA728">
        <v>213.39</v>
      </c>
      <c r="AB728">
        <v>207.5</v>
      </c>
      <c r="AC728" s="2">
        <f>(Table2[[#This Row],[Close Price]]/Table2[[#This Row],[Day Low]])-1</f>
        <v>-1.0734968689674496E-2</v>
      </c>
      <c r="AD728" s="2">
        <f>(Table2[[#This Row],[Day High]]/Table2[[#This Row],[Close Price]])-1</f>
        <v>-4.2834705630384606E-3</v>
      </c>
      <c r="AE728" s="2">
        <f>(Table2[[#This Row],[Close Price]]/Table2[[#This Row],[Current Week Low]])-1</f>
        <v>-1.5370917100145154E-2</v>
      </c>
      <c r="AF728" s="2">
        <f>(Table2[[#This Row],[Current Week High]]/Table2[[#This Row],[Close Price]])-1</f>
        <v>-4.2834705630384606E-3</v>
      </c>
      <c r="AG728" s="2">
        <f>(Table2[[#This Row],[Close Price]]/Table2[[#This Row],[Current Month Low]])-1</f>
        <v>-1.5370917100145154E-2</v>
      </c>
      <c r="AH728" s="2">
        <f>(Table2[[#This Row],[Current Month High]]/Table2[[#This Row],[Close Price]])-1</f>
        <v>-1.242206463281148E-2</v>
      </c>
      <c r="AI728">
        <v>105.48760173242501</v>
      </c>
      <c r="AJ728">
        <v>9.7180156657963508</v>
      </c>
      <c r="AK728" t="str">
        <f>IF(AND(Table2[[#This Row],[20D EMA]]&gt;Table2[[#This Row],[50D EMA]],Table2[[#This Row],[50D EMA]]&gt;Table2[[#This Row],[200D EMA]]),"Uptrend","Downtrend/NoTrend")</f>
        <v>Downtrend/NoTrend</v>
      </c>
      <c r="AL728">
        <v>-0.09</v>
      </c>
      <c r="AM728" t="s">
        <v>10438</v>
      </c>
      <c r="AN728">
        <v>-4.84</v>
      </c>
      <c r="AO728" t="s">
        <v>10438</v>
      </c>
      <c r="AP728">
        <v>-3.8634279470582997E-2</v>
      </c>
      <c r="AQ728">
        <f>(Table2[[#This Row],[Sharpe Ratio]]-AVERAGE(Table2[Sharpe Ratio]))/_xlfn.STDEV.P(Table2[Sharpe Ratio])</f>
        <v>-1.1935132152970482</v>
      </c>
      <c r="AR7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8">
        <f>_xlfn.RANK.AVG(Table2[[#This Row],[1Y Return vs Nifty Z-Score]],Table2[1Y Return vs Nifty Z-Score])</f>
        <v>730</v>
      </c>
      <c r="AT728">
        <f>_xlfn.RANK.AVG(Table2[[#This Row],[6M Return vs Nifty Z-Score]],Table2[6M Return vs Nifty Z-Score])</f>
        <v>638</v>
      </c>
      <c r="AU728">
        <f>_xlfn.RANK.AVG(Table2[[#This Row],[Sharpe Ratio Z-Score]],Table2[Sharpe Ratio Z-Score])</f>
        <v>656</v>
      </c>
      <c r="AV728">
        <f>(Table2[[#This Row],[Rank 1Y]]+Table2[[#This Row],[Rank 6M]]+Table2[[#This Row],[Rank Sharpe]])/3</f>
        <v>674.66666666666663</v>
      </c>
    </row>
    <row r="729" spans="1:48" x14ac:dyDescent="0.3">
      <c r="A729" t="s">
        <v>1108</v>
      </c>
      <c r="B729" t="s">
        <v>1109</v>
      </c>
      <c r="C729" t="s">
        <v>10394</v>
      </c>
      <c r="D729" t="s">
        <v>21</v>
      </c>
      <c r="E729">
        <v>11964.10512</v>
      </c>
      <c r="F729">
        <v>793.7</v>
      </c>
      <c r="G729">
        <v>-44.3054140530948</v>
      </c>
      <c r="H729">
        <f>(Table2[[#This Row],[1Y Return vs Nifty]]-AVERAGE(Table2[1Y Return vs Nifty]))/_xlfn.STDEV.P(Table2[1Y Return vs Nifty])</f>
        <v>-1.1222262415950546</v>
      </c>
      <c r="I729">
        <v>-4.1819208390499103</v>
      </c>
      <c r="J729">
        <f>(Table2[[#This Row],[1M Return vs Nifty]]-AVERAGE(Table2[1M Return vs Nifty]))/_xlfn.STDEV.P(Table2[1M Return vs Nifty])</f>
        <v>-9.8360170302723593E-2</v>
      </c>
      <c r="K729">
        <v>-13.711435088349401</v>
      </c>
      <c r="L729">
        <f>(Table2[[#This Row],[6M Return vs Nifty]]-AVERAGE(Table2[6M Return vs Nifty]))/_xlfn.STDEV.P(Table2[6M Return vs Nifty])</f>
        <v>-0.812815085735626</v>
      </c>
      <c r="M729">
        <v>-4.8699386262606001</v>
      </c>
      <c r="N729">
        <f>(Table2[[#This Row],[1W Return vs Nifty]]-AVERAGE(Table2[1W Return vs Nifty]))/_xlfn.STDEV.P(Table2[1W Return vs Nifty])</f>
        <v>-0.36845467250889241</v>
      </c>
      <c r="O729">
        <v>802.02</v>
      </c>
      <c r="P729">
        <v>805.09795249719195</v>
      </c>
      <c r="Q729">
        <v>828.88397931428005</v>
      </c>
      <c r="R729">
        <v>46.431862282644502</v>
      </c>
      <c r="S729" s="2">
        <f>(Table2[[#This Row],[Close Price]]-Table2[[#This Row],[20D EMA]])/Table2[[#This Row],[20D EMA]]</f>
        <v>-1.0373806139497689E-2</v>
      </c>
      <c r="T729" s="2">
        <f>(Table2[[#This Row],[Close Price]]-Table2[[#This Row],[50D EMA]])/Table2[[#This Row],[50D EMA]]</f>
        <v>-1.4157224548688271E-2</v>
      </c>
      <c r="U729" s="2">
        <f>(Table2[[#This Row],[Close Price]]-Table2[[#This Row],[200D EMA]])/Table2[[#This Row],[200D EMA]]</f>
        <v>-4.2447411450016258E-2</v>
      </c>
      <c r="V729">
        <v>0.46896194087909798</v>
      </c>
      <c r="W729">
        <v>791.55</v>
      </c>
      <c r="X729">
        <v>805.95</v>
      </c>
      <c r="Y729">
        <v>791.55</v>
      </c>
      <c r="Z729">
        <v>805.95</v>
      </c>
      <c r="AA729">
        <v>779</v>
      </c>
      <c r="AB729">
        <v>833</v>
      </c>
      <c r="AC729" s="2">
        <f>(Table2[[#This Row],[Close Price]]/Table2[[#This Row],[Day Low]])-1</f>
        <v>2.7161897542797853E-3</v>
      </c>
      <c r="AD729" s="2">
        <f>(Table2[[#This Row],[Day High]]/Table2[[#This Row],[Close Price]])-1</f>
        <v>1.5434043089328497E-2</v>
      </c>
      <c r="AE729" s="2">
        <f>(Table2[[#This Row],[Close Price]]/Table2[[#This Row],[Current Week Low]])-1</f>
        <v>2.7161897542797853E-3</v>
      </c>
      <c r="AF729" s="2">
        <f>(Table2[[#This Row],[Current Week High]]/Table2[[#This Row],[Close Price]])-1</f>
        <v>1.5434043089328497E-2</v>
      </c>
      <c r="AG729" s="2">
        <f>(Table2[[#This Row],[Close Price]]/Table2[[#This Row],[Current Month Low]])-1</f>
        <v>1.8870346598202969E-2</v>
      </c>
      <c r="AH729" s="2">
        <f>(Table2[[#This Row],[Current Month High]]/Table2[[#This Row],[Close Price]])-1</f>
        <v>4.9514930074335384E-2</v>
      </c>
      <c r="AI729">
        <v>21.078493133425699</v>
      </c>
      <c r="AJ729">
        <v>7.1120107962213197</v>
      </c>
      <c r="AK729" t="str">
        <f>IF(AND(Table2[[#This Row],[20D EMA]]&gt;Table2[[#This Row],[50D EMA]],Table2[[#This Row],[50D EMA]]&gt;Table2[[#This Row],[200D EMA]]),"Uptrend","Downtrend/NoTrend")</f>
        <v>Downtrend/NoTrend</v>
      </c>
      <c r="AL729">
        <v>-0.14000000000000001</v>
      </c>
      <c r="AM729" t="s">
        <v>10438</v>
      </c>
      <c r="AN729">
        <v>-0.98</v>
      </c>
      <c r="AO729" t="s">
        <v>10438</v>
      </c>
      <c r="AP729">
        <v>-0.149323114567918</v>
      </c>
      <c r="AQ729">
        <f>(Table2[[#This Row],[Sharpe Ratio]]-AVERAGE(Table2[Sharpe Ratio]))/_xlfn.STDEV.P(Table2[Sharpe Ratio])</f>
        <v>-2.4748248815647051</v>
      </c>
      <c r="AR7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9">
        <f>_xlfn.RANK.AVG(Table2[[#This Row],[1Y Return vs Nifty Z-Score]],Table2[1Y Return vs Nifty Z-Score])</f>
        <v>693</v>
      </c>
      <c r="AT729">
        <f>_xlfn.RANK.AVG(Table2[[#This Row],[6M Return vs Nifty Z-Score]],Table2[6M Return vs Nifty Z-Score])</f>
        <v>603</v>
      </c>
      <c r="AU729">
        <f>_xlfn.RANK.AVG(Table2[[#This Row],[Sharpe Ratio Z-Score]],Table2[Sharpe Ratio Z-Score])</f>
        <v>740</v>
      </c>
      <c r="AV729">
        <f>(Table2[[#This Row],[Rank 1Y]]+Table2[[#This Row],[Rank 6M]]+Table2[[#This Row],[Rank Sharpe]])/3</f>
        <v>678.66666666666663</v>
      </c>
    </row>
    <row r="730" spans="1:48" x14ac:dyDescent="0.3">
      <c r="A730" t="s">
        <v>2082</v>
      </c>
      <c r="B730" t="s">
        <v>2083</v>
      </c>
      <c r="C730" t="s">
        <v>10395</v>
      </c>
      <c r="D730" t="s">
        <v>51</v>
      </c>
      <c r="E730">
        <v>3085.4588573999999</v>
      </c>
      <c r="F730">
        <v>275.89999999999998</v>
      </c>
      <c r="G730">
        <v>-85.550690640587007</v>
      </c>
      <c r="H730">
        <f>(Table2[[#This Row],[1Y Return vs Nifty]]-AVERAGE(Table2[1Y Return vs Nifty]))/_xlfn.STDEV.P(Table2[1Y Return vs Nifty])</f>
        <v>-1.7964385789150221</v>
      </c>
      <c r="I730">
        <v>2.3164462270211001</v>
      </c>
      <c r="J730">
        <f>(Table2[[#This Row],[1M Return vs Nifty]]-AVERAGE(Table2[1M Return vs Nifty]))/_xlfn.STDEV.P(Table2[1M Return vs Nifty])</f>
        <v>0.52923253121966163</v>
      </c>
      <c r="K730">
        <v>-57.786024046633599</v>
      </c>
      <c r="L730">
        <f>(Table2[[#This Row],[6M Return vs Nifty]]-AVERAGE(Table2[6M Return vs Nifty]))/_xlfn.STDEV.P(Table2[6M Return vs Nifty])</f>
        <v>-2.1418746110495324</v>
      </c>
      <c r="M730">
        <v>-3.42795508404748</v>
      </c>
      <c r="N730">
        <f>(Table2[[#This Row],[1W Return vs Nifty]]-AVERAGE(Table2[1W Return vs Nifty]))/_xlfn.STDEV.P(Table2[1W Return vs Nifty])</f>
        <v>-9.2556765899952986E-2</v>
      </c>
      <c r="O730">
        <v>297.67</v>
      </c>
      <c r="P730">
        <v>344.79334535392297</v>
      </c>
      <c r="Q730">
        <v>441.722418887841</v>
      </c>
      <c r="R730">
        <v>40.611432227376902</v>
      </c>
      <c r="S730" s="2">
        <f>(Table2[[#This Row],[Close Price]]-Table2[[#This Row],[20D EMA]])/Table2[[#This Row],[20D EMA]]</f>
        <v>-7.3134679342896622E-2</v>
      </c>
      <c r="T730" s="2">
        <f>(Table2[[#This Row],[Close Price]]-Table2[[#This Row],[50D EMA]])/Table2[[#This Row],[50D EMA]]</f>
        <v>-0.19981054240825169</v>
      </c>
      <c r="U730" s="2">
        <f>(Table2[[#This Row],[Close Price]]-Table2[[#This Row],[200D EMA]])/Table2[[#This Row],[200D EMA]]</f>
        <v>-0.37539959892763664</v>
      </c>
      <c r="V730">
        <v>0.78543719034116599</v>
      </c>
      <c r="W730">
        <v>267.75</v>
      </c>
      <c r="X730">
        <v>275.89999999999998</v>
      </c>
      <c r="Y730">
        <v>284.89999999999998</v>
      </c>
      <c r="Z730">
        <v>275.89999999999998</v>
      </c>
      <c r="AA730">
        <v>284.89999999999998</v>
      </c>
      <c r="AB730">
        <v>275.89999999999998</v>
      </c>
      <c r="AC730" s="2">
        <f>(Table2[[#This Row],[Close Price]]/Table2[[#This Row],[Day Low]])-1</f>
        <v>3.0438842203547978E-2</v>
      </c>
      <c r="AD730" s="2">
        <f>(Table2[[#This Row],[Day High]]/Table2[[#This Row],[Close Price]])-1</f>
        <v>0</v>
      </c>
      <c r="AE730" s="2">
        <f>(Table2[[#This Row],[Close Price]]/Table2[[#This Row],[Current Week Low]])-1</f>
        <v>-3.1590031590031598E-2</v>
      </c>
      <c r="AF730" s="2">
        <f>(Table2[[#This Row],[Current Week High]]/Table2[[#This Row],[Close Price]])-1</f>
        <v>0</v>
      </c>
      <c r="AG730" s="2">
        <f>(Table2[[#This Row],[Close Price]]/Table2[[#This Row],[Current Month Low]])-1</f>
        <v>-3.1590031590031598E-2</v>
      </c>
      <c r="AH730" s="2">
        <f>(Table2[[#This Row],[Current Month High]]/Table2[[#This Row],[Close Price]])-1</f>
        <v>0</v>
      </c>
      <c r="AI730">
        <v>144.599492569771</v>
      </c>
      <c r="AJ730">
        <v>0</v>
      </c>
      <c r="AK730" t="str">
        <f>IF(AND(Table2[[#This Row],[20D EMA]]&gt;Table2[[#This Row],[50D EMA]],Table2[[#This Row],[50D EMA]]&gt;Table2[[#This Row],[200D EMA]]),"Uptrend","Downtrend/NoTrend")</f>
        <v>Downtrend/NoTrend</v>
      </c>
      <c r="AL730">
        <v>-0.43</v>
      </c>
      <c r="AM730" t="s">
        <v>10438</v>
      </c>
      <c r="AN730">
        <v>-12.02</v>
      </c>
      <c r="AO730" t="s">
        <v>10438</v>
      </c>
      <c r="AQ730">
        <f>(Table2[[#This Row],[Sharpe Ratio]]-AVERAGE(Table2[Sharpe Ratio]))/_xlfn.STDEV.P(Table2[Sharpe Ratio])</f>
        <v>-0.74629057572393687</v>
      </c>
      <c r="AR7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0">
        <f>_xlfn.RANK.AVG(Table2[[#This Row],[1Y Return vs Nifty Z-Score]],Table2[1Y Return vs Nifty Z-Score])</f>
        <v>741</v>
      </c>
      <c r="AT730">
        <f>_xlfn.RANK.AVG(Table2[[#This Row],[6M Return vs Nifty Z-Score]],Table2[6M Return vs Nifty Z-Score])</f>
        <v>739</v>
      </c>
      <c r="AU730">
        <f>_xlfn.RANK.AVG(Table2[[#This Row],[Sharpe Ratio Z-Score]],Table2[Sharpe Ratio Z-Score])</f>
        <v>558</v>
      </c>
      <c r="AV730">
        <f>(Table2[[#This Row],[Rank 1Y]]+Table2[[#This Row],[Rank 6M]]+Table2[[#This Row],[Rank Sharpe]])/3</f>
        <v>679.33333333333337</v>
      </c>
    </row>
    <row r="731" spans="1:48" x14ac:dyDescent="0.3">
      <c r="A731" t="s">
        <v>1493</v>
      </c>
      <c r="B731" t="s">
        <v>1494</v>
      </c>
      <c r="C731" t="s">
        <v>10399</v>
      </c>
      <c r="D731" t="s">
        <v>54</v>
      </c>
      <c r="E731">
        <v>7087.8760035080004</v>
      </c>
      <c r="F731">
        <v>217.64</v>
      </c>
      <c r="G731">
        <v>-34.092805375092297</v>
      </c>
      <c r="H731">
        <f>(Table2[[#This Row],[1Y Return vs Nifty]]-AVERAGE(Table2[1Y Return vs Nifty]))/_xlfn.STDEV.P(Table2[1Y Return vs Nifty])</f>
        <v>-0.95528671938517595</v>
      </c>
      <c r="I731">
        <v>-4.25674793178068</v>
      </c>
      <c r="J731">
        <f>(Table2[[#This Row],[1M Return vs Nifty]]-AVERAGE(Table2[1M Return vs Nifty]))/_xlfn.STDEV.P(Table2[1M Return vs Nifty])</f>
        <v>-0.10558674534788536</v>
      </c>
      <c r="K731">
        <v>-58.077997217309402</v>
      </c>
      <c r="L731">
        <f>(Table2[[#This Row],[6M Return vs Nifty]]-AVERAGE(Table2[6M Return vs Nifty]))/_xlfn.STDEV.P(Table2[6M Return vs Nifty])</f>
        <v>-2.1506789977220899</v>
      </c>
      <c r="M731">
        <v>-6.2043196589568304</v>
      </c>
      <c r="N731">
        <f>(Table2[[#This Row],[1W Return vs Nifty]]-AVERAGE(Table2[1W Return vs Nifty]))/_xlfn.STDEV.P(Table2[1W Return vs Nifty])</f>
        <v>-0.62376475252168695</v>
      </c>
      <c r="O731">
        <v>219.61</v>
      </c>
      <c r="P731">
        <v>226.30447709289001</v>
      </c>
      <c r="Q731">
        <v>254.88733730947601</v>
      </c>
      <c r="R731">
        <v>34.553083059322098</v>
      </c>
      <c r="S731" s="2">
        <f>(Table2[[#This Row],[Close Price]]-Table2[[#This Row],[20D EMA]])/Table2[[#This Row],[20D EMA]]</f>
        <v>-8.9704476116753661E-3</v>
      </c>
      <c r="T731" s="2">
        <f>(Table2[[#This Row],[Close Price]]-Table2[[#This Row],[50D EMA]])/Table2[[#This Row],[50D EMA]]</f>
        <v>-3.8286812546503714E-2</v>
      </c>
      <c r="U731" s="2">
        <f>(Table2[[#This Row],[Close Price]]-Table2[[#This Row],[200D EMA]])/Table2[[#This Row],[200D EMA]]</f>
        <v>-0.14613255292573246</v>
      </c>
      <c r="V731">
        <v>0.849188535023925</v>
      </c>
      <c r="W731">
        <v>0</v>
      </c>
      <c r="X731">
        <v>217.2</v>
      </c>
      <c r="Y731">
        <v>220.22</v>
      </c>
      <c r="Z731">
        <v>217.2</v>
      </c>
      <c r="AA731">
        <v>220.22</v>
      </c>
      <c r="AB731">
        <v>215.26</v>
      </c>
      <c r="AC731" s="2" t="e">
        <f>(Table2[[#This Row],[Close Price]]/Table2[[#This Row],[Day Low]])-1</f>
        <v>#DIV/0!</v>
      </c>
      <c r="AD731" s="2">
        <f>(Table2[[#This Row],[Day High]]/Table2[[#This Row],[Close Price]])-1</f>
        <v>-2.0216871898548483E-3</v>
      </c>
      <c r="AE731" s="2">
        <f>(Table2[[#This Row],[Close Price]]/Table2[[#This Row],[Current Week Low]])-1</f>
        <v>-1.1715557170102642E-2</v>
      </c>
      <c r="AF731" s="2">
        <f>(Table2[[#This Row],[Current Week High]]/Table2[[#This Row],[Close Price]])-1</f>
        <v>-2.0216871898548483E-3</v>
      </c>
      <c r="AG731" s="2">
        <f>(Table2[[#This Row],[Close Price]]/Table2[[#This Row],[Current Month Low]])-1</f>
        <v>-1.1715557170102642E-2</v>
      </c>
      <c r="AH731" s="2">
        <f>(Table2[[#This Row],[Current Month High]]/Table2[[#This Row],[Close Price]])-1</f>
        <v>-1.0935489799669185E-2</v>
      </c>
      <c r="AI731">
        <v>117.239478037125</v>
      </c>
      <c r="AJ731">
        <v>10.9841917389087</v>
      </c>
      <c r="AK731" t="str">
        <f>IF(AND(Table2[[#This Row],[20D EMA]]&gt;Table2[[#This Row],[50D EMA]],Table2[[#This Row],[50D EMA]]&gt;Table2[[#This Row],[200D EMA]]),"Uptrend","Downtrend/NoTrend")</f>
        <v>Downtrend/NoTrend</v>
      </c>
      <c r="AL731">
        <v>-0.22</v>
      </c>
      <c r="AM731" t="s">
        <v>10438</v>
      </c>
      <c r="AN731">
        <v>-3.07</v>
      </c>
      <c r="AO731" t="s">
        <v>10438</v>
      </c>
      <c r="AP731">
        <v>-2.8542563409795999E-2</v>
      </c>
      <c r="AQ731">
        <f>(Table2[[#This Row],[Sharpe Ratio]]-AVERAGE(Table2[Sharpe Ratio]))/_xlfn.STDEV.P(Table2[Sharpe Ratio])</f>
        <v>-1.076693542292301</v>
      </c>
      <c r="AR7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1">
        <f>_xlfn.RANK.AVG(Table2[[#This Row],[1Y Return vs Nifty Z-Score]],Table2[1Y Return vs Nifty Z-Score])</f>
        <v>661</v>
      </c>
      <c r="AT731">
        <f>_xlfn.RANK.AVG(Table2[[#This Row],[6M Return vs Nifty Z-Score]],Table2[6M Return vs Nifty Z-Score])</f>
        <v>740</v>
      </c>
      <c r="AU731">
        <f>_xlfn.RANK.AVG(Table2[[#This Row],[Sharpe Ratio Z-Score]],Table2[Sharpe Ratio Z-Score])</f>
        <v>642</v>
      </c>
      <c r="AV731">
        <f>(Table2[[#This Row],[Rank 1Y]]+Table2[[#This Row],[Rank 6M]]+Table2[[#This Row],[Rank Sharpe]])/3</f>
        <v>681</v>
      </c>
    </row>
    <row r="732" spans="1:48" x14ac:dyDescent="0.3">
      <c r="A732" t="s">
        <v>1819</v>
      </c>
      <c r="B732" t="s">
        <v>1820</v>
      </c>
      <c r="C732" t="s">
        <v>10395</v>
      </c>
      <c r="D732" t="s">
        <v>51</v>
      </c>
      <c r="E732">
        <v>4303.6219661199902</v>
      </c>
      <c r="F732">
        <v>592.29999999999995</v>
      </c>
      <c r="G732">
        <v>-53.944300656815003</v>
      </c>
      <c r="H732">
        <f>(Table2[[#This Row],[1Y Return vs Nifty]]-AVERAGE(Table2[1Y Return vs Nifty]))/_xlfn.STDEV.P(Table2[1Y Return vs Nifty])</f>
        <v>-1.2797874656656689</v>
      </c>
      <c r="I732">
        <v>-8.0045931087576605</v>
      </c>
      <c r="J732">
        <f>(Table2[[#This Row],[1M Return vs Nifty]]-AVERAGE(Table2[1M Return vs Nifty]))/_xlfn.STDEV.P(Table2[1M Return vs Nifty])</f>
        <v>-0.46754233443539817</v>
      </c>
      <c r="K732">
        <v>-43.2398069028146</v>
      </c>
      <c r="L732">
        <f>(Table2[[#This Row],[6M Return vs Nifty]]-AVERAGE(Table2[6M Return vs Nifty]))/_xlfn.STDEV.P(Table2[6M Return vs Nifty])</f>
        <v>-1.7032366359892266</v>
      </c>
      <c r="M732">
        <v>-2.2455766478347701</v>
      </c>
      <c r="N732">
        <f>(Table2[[#This Row],[1W Return vs Nifty]]-AVERAGE(Table2[1W Return vs Nifty]))/_xlfn.STDEV.P(Table2[1W Return vs Nifty])</f>
        <v>0.13367032048549241</v>
      </c>
      <c r="O732">
        <v>599.5</v>
      </c>
      <c r="P732">
        <v>639.71765712929903</v>
      </c>
      <c r="Q732">
        <v>756.06505998621799</v>
      </c>
      <c r="R732">
        <v>45.328582206865299</v>
      </c>
      <c r="S732" s="2">
        <f>(Table2[[#This Row],[Close Price]]-Table2[[#This Row],[20D EMA]])/Table2[[#This Row],[20D EMA]]</f>
        <v>-1.2010008340283646E-2</v>
      </c>
      <c r="T732" s="2">
        <f>(Table2[[#This Row],[Close Price]]-Table2[[#This Row],[50D EMA]])/Table2[[#This Row],[50D EMA]]</f>
        <v>-7.4122789328785202E-2</v>
      </c>
      <c r="U732" s="2">
        <f>(Table2[[#This Row],[Close Price]]-Table2[[#This Row],[200D EMA]])/Table2[[#This Row],[200D EMA]]</f>
        <v>-0.21660180935910892</v>
      </c>
      <c r="V732">
        <v>0.82506370583648003</v>
      </c>
      <c r="W732">
        <v>614.95000000000005</v>
      </c>
      <c r="X732">
        <v>587.5</v>
      </c>
      <c r="Y732">
        <v>606.15</v>
      </c>
      <c r="Z732">
        <v>587.5</v>
      </c>
      <c r="AA732">
        <v>606.15</v>
      </c>
      <c r="AB732">
        <v>587.5</v>
      </c>
      <c r="AC732" s="2">
        <f>(Table2[[#This Row],[Close Price]]/Table2[[#This Row],[Day Low]])-1</f>
        <v>-3.6832262785592484E-2</v>
      </c>
      <c r="AD732" s="2">
        <f>(Table2[[#This Row],[Day High]]/Table2[[#This Row],[Close Price]])-1</f>
        <v>-8.1040013506668007E-3</v>
      </c>
      <c r="AE732" s="2">
        <f>(Table2[[#This Row],[Close Price]]/Table2[[#This Row],[Current Week Low]])-1</f>
        <v>-2.2849129753361397E-2</v>
      </c>
      <c r="AF732" s="2">
        <f>(Table2[[#This Row],[Current Week High]]/Table2[[#This Row],[Close Price]])-1</f>
        <v>-8.1040013506668007E-3</v>
      </c>
      <c r="AG732" s="2">
        <f>(Table2[[#This Row],[Close Price]]/Table2[[#This Row],[Current Month Low]])-1</f>
        <v>-2.2849129753361397E-2</v>
      </c>
      <c r="AH732" s="2">
        <f>(Table2[[#This Row],[Current Month High]]/Table2[[#This Row],[Close Price]])-1</f>
        <v>-8.1040013506668007E-3</v>
      </c>
      <c r="AI732">
        <v>109.893634982272</v>
      </c>
      <c r="AJ732">
        <v>1.0147522810607801</v>
      </c>
      <c r="AK732" t="str">
        <f>IF(AND(Table2[[#This Row],[20D EMA]]&gt;Table2[[#This Row],[50D EMA]],Table2[[#This Row],[50D EMA]]&gt;Table2[[#This Row],[200D EMA]]),"Uptrend","Downtrend/NoTrend")</f>
        <v>Downtrend/NoTrend</v>
      </c>
      <c r="AL732">
        <v>-0.23</v>
      </c>
      <c r="AM732" t="s">
        <v>10438</v>
      </c>
      <c r="AN732">
        <v>-2.82</v>
      </c>
      <c r="AO732" t="s">
        <v>10438</v>
      </c>
      <c r="AP732">
        <v>-3.1546059028760001E-3</v>
      </c>
      <c r="AQ732">
        <f>(Table2[[#This Row],[Sharpe Ratio]]-AVERAGE(Table2[Sharpe Ratio]))/_xlfn.STDEV.P(Table2[Sharpe Ratio])</f>
        <v>-0.78280765842950006</v>
      </c>
      <c r="AR7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2">
        <f>_xlfn.RANK.AVG(Table2[[#This Row],[1Y Return vs Nifty Z-Score]],Table2[1Y Return vs Nifty Z-Score])</f>
        <v>718</v>
      </c>
      <c r="AT732">
        <f>_xlfn.RANK.AVG(Table2[[#This Row],[6M Return vs Nifty Z-Score]],Table2[6M Return vs Nifty Z-Score])</f>
        <v>737</v>
      </c>
      <c r="AU732">
        <f>_xlfn.RANK.AVG(Table2[[#This Row],[Sharpe Ratio Z-Score]],Table2[Sharpe Ratio Z-Score])</f>
        <v>592</v>
      </c>
      <c r="AV732">
        <f>(Table2[[#This Row],[Rank 1Y]]+Table2[[#This Row],[Rank 6M]]+Table2[[#This Row],[Rank Sharpe]])/3</f>
        <v>682.33333333333337</v>
      </c>
    </row>
    <row r="733" spans="1:48" x14ac:dyDescent="0.3">
      <c r="A733" t="s">
        <v>584</v>
      </c>
      <c r="B733" t="s">
        <v>585</v>
      </c>
      <c r="C733" t="s">
        <v>5658</v>
      </c>
      <c r="D733" t="s">
        <v>80</v>
      </c>
      <c r="E733">
        <v>34431.8692081099</v>
      </c>
      <c r="F733">
        <v>1900.1</v>
      </c>
      <c r="G733">
        <v>-50.556675151703303</v>
      </c>
      <c r="H733">
        <f>(Table2[[#This Row],[1Y Return vs Nifty]]-AVERAGE(Table2[1Y Return vs Nifty]))/_xlfn.STDEV.P(Table2[1Y Return vs Nifty])</f>
        <v>-1.2244119390906159</v>
      </c>
      <c r="I733">
        <v>-2.7834891055336302</v>
      </c>
      <c r="J733">
        <f>(Table2[[#This Row],[1M Return vs Nifty]]-AVERAGE(Table2[1M Return vs Nifty]))/_xlfn.STDEV.P(Table2[1M Return vs Nifty])</f>
        <v>3.6696150863625876E-2</v>
      </c>
      <c r="K733">
        <v>-20.5039695142619</v>
      </c>
      <c r="L733">
        <f>(Table2[[#This Row],[6M Return vs Nifty]]-AVERAGE(Table2[6M Return vs Nifty]))/_xlfn.STDEV.P(Table2[6M Return vs Nifty])</f>
        <v>-1.0176424657101999</v>
      </c>
      <c r="M733">
        <v>-6.2204471933175904</v>
      </c>
      <c r="N733">
        <f>(Table2[[#This Row],[1W Return vs Nifty]]-AVERAGE(Table2[1W Return vs Nifty]))/_xlfn.STDEV.P(Table2[1W Return vs Nifty])</f>
        <v>-0.62685046941001454</v>
      </c>
      <c r="O733">
        <v>1856.41</v>
      </c>
      <c r="P733">
        <v>1842.7033378675101</v>
      </c>
      <c r="Q733">
        <v>1917.0056244157799</v>
      </c>
      <c r="R733">
        <v>42.241243546852303</v>
      </c>
      <c r="S733" s="2">
        <f>(Table2[[#This Row],[Close Price]]-Table2[[#This Row],[20D EMA]])/Table2[[#This Row],[20D EMA]]</f>
        <v>2.3534671758932469E-2</v>
      </c>
      <c r="T733" s="2">
        <f>(Table2[[#This Row],[Close Price]]-Table2[[#This Row],[50D EMA]])/Table2[[#This Row],[50D EMA]]</f>
        <v>3.1148075196364918E-2</v>
      </c>
      <c r="U733" s="2">
        <f>(Table2[[#This Row],[Close Price]]-Table2[[#This Row],[200D EMA]])/Table2[[#This Row],[200D EMA]]</f>
        <v>-8.8187662052019999E-3</v>
      </c>
      <c r="V733">
        <v>0.48594383457323598</v>
      </c>
      <c r="W733">
        <v>1837.15</v>
      </c>
      <c r="X733">
        <v>1905</v>
      </c>
      <c r="Y733">
        <v>1837.15</v>
      </c>
      <c r="Z733">
        <v>1905</v>
      </c>
      <c r="AA733">
        <v>1794.25</v>
      </c>
      <c r="AB733">
        <v>1945.85</v>
      </c>
      <c r="AC733" s="2">
        <f>(Table2[[#This Row],[Close Price]]/Table2[[#This Row],[Day Low]])-1</f>
        <v>3.4265030073755476E-2</v>
      </c>
      <c r="AD733" s="2">
        <f>(Table2[[#This Row],[Day High]]/Table2[[#This Row],[Close Price]])-1</f>
        <v>2.578811641492651E-3</v>
      </c>
      <c r="AE733" s="2">
        <f>(Table2[[#This Row],[Close Price]]/Table2[[#This Row],[Current Week Low]])-1</f>
        <v>3.4265030073755476E-2</v>
      </c>
      <c r="AF733" s="2">
        <f>(Table2[[#This Row],[Current Week High]]/Table2[[#This Row],[Close Price]])-1</f>
        <v>2.578811641492651E-3</v>
      </c>
      <c r="AG733" s="2">
        <f>(Table2[[#This Row],[Close Price]]/Table2[[#This Row],[Current Month Low]])-1</f>
        <v>5.8994008638706852E-2</v>
      </c>
      <c r="AH733" s="2">
        <f>(Table2[[#This Row],[Current Month High]]/Table2[[#This Row],[Close Price]])-1</f>
        <v>2.4077680122098766E-2</v>
      </c>
      <c r="AI733">
        <v>27.9248460607336</v>
      </c>
      <c r="AJ733">
        <v>15.059949134068001</v>
      </c>
      <c r="AK733" t="str">
        <f>IF(AND(Table2[[#This Row],[20D EMA]]&gt;Table2[[#This Row],[50D EMA]],Table2[[#This Row],[50D EMA]]&gt;Table2[[#This Row],[200D EMA]]),"Uptrend","Downtrend/NoTrend")</f>
        <v>Downtrend/NoTrend</v>
      </c>
      <c r="AL733">
        <v>-0.01</v>
      </c>
      <c r="AM733" t="s">
        <v>10438</v>
      </c>
      <c r="AN733">
        <v>-0.71</v>
      </c>
      <c r="AO733" t="s">
        <v>10438</v>
      </c>
      <c r="AP733">
        <v>-5.1606675459592001E-2</v>
      </c>
      <c r="AQ733">
        <f>(Table2[[#This Row],[Sharpe Ratio]]-AVERAGE(Table2[Sharpe Ratio]))/_xlfn.STDEV.P(Table2[Sharpe Ratio])</f>
        <v>-1.3436790590837735</v>
      </c>
      <c r="AR7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3">
        <f>_xlfn.RANK.AVG(Table2[[#This Row],[1Y Return vs Nifty Z-Score]],Table2[1Y Return vs Nifty Z-Score])</f>
        <v>713</v>
      </c>
      <c r="AT733">
        <f>_xlfn.RANK.AVG(Table2[[#This Row],[6M Return vs Nifty Z-Score]],Table2[6M Return vs Nifty Z-Score])</f>
        <v>666</v>
      </c>
      <c r="AU733">
        <f>_xlfn.RANK.AVG(Table2[[#This Row],[Sharpe Ratio Z-Score]],Table2[Sharpe Ratio Z-Score])</f>
        <v>675</v>
      </c>
      <c r="AV733">
        <f>(Table2[[#This Row],[Rank 1Y]]+Table2[[#This Row],[Rank 6M]]+Table2[[#This Row],[Rank Sharpe]])/3</f>
        <v>684.66666666666663</v>
      </c>
    </row>
    <row r="734" spans="1:48" x14ac:dyDescent="0.3">
      <c r="A734" t="s">
        <v>1355</v>
      </c>
      <c r="B734" t="s">
        <v>1356</v>
      </c>
      <c r="C734" t="s">
        <v>10404</v>
      </c>
      <c r="D734" t="s">
        <v>83</v>
      </c>
      <c r="E734">
        <v>8373.57243724</v>
      </c>
      <c r="F734">
        <v>289.60000000000002</v>
      </c>
      <c r="G734">
        <v>-74.405112157562598</v>
      </c>
      <c r="H734">
        <f>(Table2[[#This Row],[1Y Return vs Nifty]]-AVERAGE(Table2[1Y Return vs Nifty]))/_xlfn.STDEV.P(Table2[1Y Return vs Nifty])</f>
        <v>-1.6142483466860589</v>
      </c>
      <c r="I734">
        <v>-10.009310174685099</v>
      </c>
      <c r="J734">
        <f>(Table2[[#This Row],[1M Return vs Nifty]]-AVERAGE(Table2[1M Return vs Nifty]))/_xlfn.STDEV.P(Table2[1M Return vs Nifty])</f>
        <v>-0.66115186532238157</v>
      </c>
      <c r="K734">
        <v>-13.7563954374326</v>
      </c>
      <c r="L734">
        <f>(Table2[[#This Row],[6M Return vs Nifty]]-AVERAGE(Table2[6M Return vs Nifty]))/_xlfn.STDEV.P(Table2[6M Return vs Nifty])</f>
        <v>-0.81417085516247245</v>
      </c>
      <c r="M734">
        <v>-7.0198347976017601</v>
      </c>
      <c r="N734">
        <f>(Table2[[#This Row],[1W Return vs Nifty]]-AVERAGE(Table2[1W Return vs Nifty]))/_xlfn.STDEV.P(Table2[1W Return vs Nifty])</f>
        <v>-0.77979907120379366</v>
      </c>
      <c r="O734">
        <v>292.17</v>
      </c>
      <c r="P734">
        <v>294.85234607176102</v>
      </c>
      <c r="Q734">
        <v>333.466985502927</v>
      </c>
      <c r="R734">
        <v>28.5140744620238</v>
      </c>
      <c r="S734" s="2">
        <f>(Table2[[#This Row],[Close Price]]-Table2[[#This Row],[20D EMA]])/Table2[[#This Row],[20D EMA]]</f>
        <v>-8.7962487592839547E-3</v>
      </c>
      <c r="T734" s="2">
        <f>(Table2[[#This Row],[Close Price]]-Table2[[#This Row],[50D EMA]])/Table2[[#This Row],[50D EMA]]</f>
        <v>-1.7813478989523398E-2</v>
      </c>
      <c r="U734" s="2">
        <f>(Table2[[#This Row],[Close Price]]-Table2[[#This Row],[200D EMA]])/Table2[[#This Row],[200D EMA]]</f>
        <v>-0.13154821139720274</v>
      </c>
      <c r="V734">
        <v>0.437033210081549</v>
      </c>
      <c r="W734">
        <v>285.3</v>
      </c>
      <c r="X734">
        <v>293.3</v>
      </c>
      <c r="Y734">
        <v>285.3</v>
      </c>
      <c r="Z734">
        <v>293.3</v>
      </c>
      <c r="AA734">
        <v>281.35000000000002</v>
      </c>
      <c r="AB734">
        <v>302.95</v>
      </c>
      <c r="AC734" s="2">
        <f>(Table2[[#This Row],[Close Price]]/Table2[[#This Row],[Day Low]])-1</f>
        <v>1.5071854188573486E-2</v>
      </c>
      <c r="AD734" s="2">
        <f>(Table2[[#This Row],[Day High]]/Table2[[#This Row],[Close Price]])-1</f>
        <v>1.2776243093922668E-2</v>
      </c>
      <c r="AE734" s="2">
        <f>(Table2[[#This Row],[Close Price]]/Table2[[#This Row],[Current Week Low]])-1</f>
        <v>1.5071854188573486E-2</v>
      </c>
      <c r="AF734" s="2">
        <f>(Table2[[#This Row],[Current Week High]]/Table2[[#This Row],[Close Price]])-1</f>
        <v>1.2776243093922668E-2</v>
      </c>
      <c r="AG734" s="2">
        <f>(Table2[[#This Row],[Close Price]]/Table2[[#This Row],[Current Month Low]])-1</f>
        <v>2.9322907410698429E-2</v>
      </c>
      <c r="AH734" s="2">
        <f>(Table2[[#This Row],[Current Month High]]/Table2[[#This Row],[Close Price]])-1</f>
        <v>4.6098066298342344E-2</v>
      </c>
      <c r="AI734">
        <v>77.814226519336998</v>
      </c>
      <c r="AJ734">
        <v>10.957854406130201</v>
      </c>
      <c r="AK734" t="str">
        <f>IF(AND(Table2[[#This Row],[20D EMA]]&gt;Table2[[#This Row],[50D EMA]],Table2[[#This Row],[50D EMA]]&gt;Table2[[#This Row],[200D EMA]]),"Uptrend","Downtrend/NoTrend")</f>
        <v>Downtrend/NoTrend</v>
      </c>
      <c r="AL734">
        <v>-0.14000000000000001</v>
      </c>
      <c r="AM734" t="s">
        <v>10438</v>
      </c>
      <c r="AN734">
        <v>-2.38</v>
      </c>
      <c r="AO734" t="s">
        <v>10438</v>
      </c>
      <c r="AP734">
        <v>-9.4389124676544006E-2</v>
      </c>
      <c r="AQ734">
        <f>(Table2[[#This Row],[Sharpe Ratio]]-AVERAGE(Table2[Sharpe Ratio]))/_xlfn.STDEV.P(Table2[Sharpe Ratio])</f>
        <v>-1.8389200763460829</v>
      </c>
      <c r="AR7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4">
        <f>_xlfn.RANK.AVG(Table2[[#This Row],[1Y Return vs Nifty Z-Score]],Table2[1Y Return vs Nifty Z-Score])</f>
        <v>738</v>
      </c>
      <c r="AT734">
        <f>_xlfn.RANK.AVG(Table2[[#This Row],[6M Return vs Nifty Z-Score]],Table2[6M Return vs Nifty Z-Score])</f>
        <v>604</v>
      </c>
      <c r="AU734">
        <f>_xlfn.RANK.AVG(Table2[[#This Row],[Sharpe Ratio Z-Score]],Table2[Sharpe Ratio Z-Score])</f>
        <v>720</v>
      </c>
      <c r="AV734">
        <f>(Table2[[#This Row],[Rank 1Y]]+Table2[[#This Row],[Rank 6M]]+Table2[[#This Row],[Rank Sharpe]])/3</f>
        <v>687.33333333333337</v>
      </c>
    </row>
    <row r="735" spans="1:48" x14ac:dyDescent="0.3">
      <c r="A735" t="s">
        <v>1405</v>
      </c>
      <c r="B735" t="s">
        <v>1406</v>
      </c>
      <c r="C735" t="s">
        <v>10402</v>
      </c>
      <c r="D735" t="s">
        <v>119</v>
      </c>
      <c r="E735">
        <v>7974.7577187999996</v>
      </c>
      <c r="F735">
        <v>678.9</v>
      </c>
      <c r="G735">
        <v>-42.672084640912303</v>
      </c>
      <c r="H735">
        <f>(Table2[[#This Row],[1Y Return vs Nifty]]-AVERAGE(Table2[1Y Return vs Nifty]))/_xlfn.STDEV.P(Table2[1Y Return vs Nifty])</f>
        <v>-1.0955271639863726</v>
      </c>
      <c r="I735">
        <v>-0.10950412951496</v>
      </c>
      <c r="J735">
        <f>(Table2[[#This Row],[1M Return vs Nifty]]-AVERAGE(Table2[1M Return vs Nifty]))/_xlfn.STDEV.P(Table2[1M Return vs Nifty])</f>
        <v>0.29494155895881236</v>
      </c>
      <c r="K735">
        <v>-18.2790409363467</v>
      </c>
      <c r="L735">
        <f>(Table2[[#This Row],[6M Return vs Nifty]]-AVERAGE(Table2[6M Return vs Nifty]))/_xlfn.STDEV.P(Table2[6M Return vs Nifty])</f>
        <v>-0.95055023434713193</v>
      </c>
      <c r="M735">
        <v>-8.1594510184165898</v>
      </c>
      <c r="N735">
        <f>(Table2[[#This Row],[1W Return vs Nifty]]-AVERAGE(Table2[1W Return vs Nifty]))/_xlfn.STDEV.P(Table2[1W Return vs Nifty])</f>
        <v>-0.99784436815485456</v>
      </c>
      <c r="O735">
        <v>685.49</v>
      </c>
      <c r="P735">
        <v>680.982593148668</v>
      </c>
      <c r="Q735">
        <v>700.98208128082695</v>
      </c>
      <c r="R735">
        <v>27.939779472423101</v>
      </c>
      <c r="S735" s="2">
        <f>(Table2[[#This Row],[Close Price]]-Table2[[#This Row],[20D EMA]])/Table2[[#This Row],[20D EMA]]</f>
        <v>-9.6135611022772488E-3</v>
      </c>
      <c r="T735" s="2">
        <f>(Table2[[#This Row],[Close Price]]-Table2[[#This Row],[50D EMA]])/Table2[[#This Row],[50D EMA]]</f>
        <v>-3.0582178892983327E-3</v>
      </c>
      <c r="U735" s="2">
        <f>(Table2[[#This Row],[Close Price]]-Table2[[#This Row],[200D EMA]])/Table2[[#This Row],[200D EMA]]</f>
        <v>-3.150163445045389E-2</v>
      </c>
      <c r="V735">
        <v>0.47845504182454401</v>
      </c>
      <c r="W735">
        <v>666.05</v>
      </c>
      <c r="X735">
        <v>681</v>
      </c>
      <c r="Y735">
        <v>666.05</v>
      </c>
      <c r="Z735">
        <v>681</v>
      </c>
      <c r="AA735">
        <v>651.6</v>
      </c>
      <c r="AB735">
        <v>745</v>
      </c>
      <c r="AC735" s="2">
        <f>(Table2[[#This Row],[Close Price]]/Table2[[#This Row],[Day Low]])-1</f>
        <v>1.929284588244129E-2</v>
      </c>
      <c r="AD735" s="2">
        <f>(Table2[[#This Row],[Day High]]/Table2[[#This Row],[Close Price]])-1</f>
        <v>3.0932390631905893E-3</v>
      </c>
      <c r="AE735" s="2">
        <f>(Table2[[#This Row],[Close Price]]/Table2[[#This Row],[Current Week Low]])-1</f>
        <v>1.929284588244129E-2</v>
      </c>
      <c r="AF735" s="2">
        <f>(Table2[[#This Row],[Current Week High]]/Table2[[#This Row],[Close Price]])-1</f>
        <v>3.0932390631905893E-3</v>
      </c>
      <c r="AG735" s="2">
        <f>(Table2[[#This Row],[Close Price]]/Table2[[#This Row],[Current Month Low]])-1</f>
        <v>4.189686924493552E-2</v>
      </c>
      <c r="AH735" s="2">
        <f>(Table2[[#This Row],[Current Month High]]/Table2[[#This Row],[Close Price]])-1</f>
        <v>9.7363381941375726E-2</v>
      </c>
      <c r="AI735">
        <v>25.0552364118426</v>
      </c>
      <c r="AJ735">
        <v>13.414634146341401</v>
      </c>
      <c r="AK735" t="str">
        <f>IF(AND(Table2[[#This Row],[20D EMA]]&gt;Table2[[#This Row],[50D EMA]],Table2[[#This Row],[50D EMA]]&gt;Table2[[#This Row],[200D EMA]]),"Uptrend","Downtrend/NoTrend")</f>
        <v>Downtrend/NoTrend</v>
      </c>
      <c r="AL735">
        <v>-0.14000000000000001</v>
      </c>
      <c r="AM735" t="s">
        <v>10438</v>
      </c>
      <c r="AN735">
        <v>-6.33</v>
      </c>
      <c r="AO735" t="s">
        <v>10438</v>
      </c>
      <c r="AP735">
        <v>-0.103882558935241</v>
      </c>
      <c r="AQ735">
        <f>(Table2[[#This Row],[Sharpe Ratio]]-AVERAGE(Table2[Sharpe Ratio]))/_xlfn.STDEV.P(Table2[Sharpe Ratio])</f>
        <v>-1.9488141596826445</v>
      </c>
      <c r="AR7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5">
        <f>_xlfn.RANK.AVG(Table2[[#This Row],[1Y Return vs Nifty Z-Score]],Table2[1Y Return vs Nifty Z-Score])</f>
        <v>689</v>
      </c>
      <c r="AT735">
        <f>_xlfn.RANK.AVG(Table2[[#This Row],[6M Return vs Nifty Z-Score]],Table2[6M Return vs Nifty Z-Score])</f>
        <v>648</v>
      </c>
      <c r="AU735">
        <f>_xlfn.RANK.AVG(Table2[[#This Row],[Sharpe Ratio Z-Score]],Table2[Sharpe Ratio Z-Score])</f>
        <v>727</v>
      </c>
      <c r="AV735">
        <f>(Table2[[#This Row],[Rank 1Y]]+Table2[[#This Row],[Rank 6M]]+Table2[[#This Row],[Rank Sharpe]])/3</f>
        <v>688</v>
      </c>
    </row>
    <row r="736" spans="1:48" x14ac:dyDescent="0.3">
      <c r="A736" t="s">
        <v>1206</v>
      </c>
      <c r="B736" t="s">
        <v>1207</v>
      </c>
      <c r="C736" t="s">
        <v>10404</v>
      </c>
      <c r="D736" t="s">
        <v>1208</v>
      </c>
      <c r="E736">
        <v>10100.156925719901</v>
      </c>
      <c r="F736">
        <v>921.95</v>
      </c>
      <c r="G736">
        <v>-50.239698376113097</v>
      </c>
      <c r="H736">
        <f>(Table2[[#This Row],[1Y Return vs Nifty]]-AVERAGE(Table2[1Y Return vs Nifty]))/_xlfn.STDEV.P(Table2[1Y Return vs Nifty])</f>
        <v>-1.2192305057137907</v>
      </c>
      <c r="I736">
        <v>-6.9876613370020699</v>
      </c>
      <c r="J736">
        <f>(Table2[[#This Row],[1M Return vs Nifty]]-AVERAGE(Table2[1M Return vs Nifty]))/_xlfn.STDEV.P(Table2[1M Return vs Nifty])</f>
        <v>-0.36933012952129329</v>
      </c>
      <c r="K736">
        <v>-18.868547085111999</v>
      </c>
      <c r="L736">
        <f>(Table2[[#This Row],[6M Return vs Nifty]]-AVERAGE(Table2[6M Return vs Nifty]))/_xlfn.STDEV.P(Table2[6M Return vs Nifty])</f>
        <v>-0.96832666246060095</v>
      </c>
      <c r="M736">
        <v>-2.5521921963441199</v>
      </c>
      <c r="N736">
        <f>(Table2[[#This Row],[1W Return vs Nifty]]-AVERAGE(Table2[1W Return vs Nifty]))/_xlfn.STDEV.P(Table2[1W Return vs Nifty])</f>
        <v>7.5004888120260502E-2</v>
      </c>
      <c r="O736">
        <v>931.49</v>
      </c>
      <c r="P736">
        <v>943.64655329546201</v>
      </c>
      <c r="Q736">
        <v>998.99519231956901</v>
      </c>
      <c r="R736">
        <v>47.603917938657702</v>
      </c>
      <c r="S736" s="2">
        <f>(Table2[[#This Row],[Close Price]]-Table2[[#This Row],[20D EMA]])/Table2[[#This Row],[20D EMA]]</f>
        <v>-1.0241655841715921E-2</v>
      </c>
      <c r="T736" s="2">
        <f>(Table2[[#This Row],[Close Price]]-Table2[[#This Row],[50D EMA]])/Table2[[#This Row],[50D EMA]]</f>
        <v>-2.2992245581454091E-2</v>
      </c>
      <c r="U736" s="2">
        <f>(Table2[[#This Row],[Close Price]]-Table2[[#This Row],[200D EMA]])/Table2[[#This Row],[200D EMA]]</f>
        <v>-7.7122685786582795E-2</v>
      </c>
      <c r="V736">
        <v>0.65941088968818096</v>
      </c>
      <c r="W736">
        <v>919.05</v>
      </c>
      <c r="X736">
        <v>938.15</v>
      </c>
      <c r="Y736">
        <v>919.05</v>
      </c>
      <c r="Z736">
        <v>938.15</v>
      </c>
      <c r="AA736">
        <v>909.6</v>
      </c>
      <c r="AB736">
        <v>965</v>
      </c>
      <c r="AC736" s="2">
        <f>(Table2[[#This Row],[Close Price]]/Table2[[#This Row],[Day Low]])-1</f>
        <v>3.1554322398128498E-3</v>
      </c>
      <c r="AD736" s="2">
        <f>(Table2[[#This Row],[Day High]]/Table2[[#This Row],[Close Price]])-1</f>
        <v>1.75714518140897E-2</v>
      </c>
      <c r="AE736" s="2">
        <f>(Table2[[#This Row],[Close Price]]/Table2[[#This Row],[Current Week Low]])-1</f>
        <v>3.1554322398128498E-3</v>
      </c>
      <c r="AF736" s="2">
        <f>(Table2[[#This Row],[Current Week High]]/Table2[[#This Row],[Close Price]])-1</f>
        <v>1.75714518140897E-2</v>
      </c>
      <c r="AG736" s="2">
        <f>(Table2[[#This Row],[Close Price]]/Table2[[#This Row],[Current Month Low]])-1</f>
        <v>1.357739665787161E-2</v>
      </c>
      <c r="AH736" s="2">
        <f>(Table2[[#This Row],[Current Month High]]/Table2[[#This Row],[Close Price]])-1</f>
        <v>4.6694506209664199E-2</v>
      </c>
      <c r="AI736">
        <v>40.680080264656397</v>
      </c>
      <c r="AJ736">
        <v>7.9566744730679098</v>
      </c>
      <c r="AK736" t="str">
        <f>IF(AND(Table2[[#This Row],[20D EMA]]&gt;Table2[[#This Row],[50D EMA]],Table2[[#This Row],[50D EMA]]&gt;Table2[[#This Row],[200D EMA]]),"Uptrend","Downtrend/NoTrend")</f>
        <v>Downtrend/NoTrend</v>
      </c>
      <c r="AL736">
        <v>-0.2</v>
      </c>
      <c r="AM736" t="s">
        <v>10438</v>
      </c>
      <c r="AN736">
        <v>-1.3</v>
      </c>
      <c r="AO736" t="s">
        <v>10438</v>
      </c>
      <c r="AP736">
        <v>-7.7173133383793002E-2</v>
      </c>
      <c r="AQ736">
        <f>(Table2[[#This Row],[Sharpe Ratio]]-AVERAGE(Table2[Sharpe Ratio]))/_xlfn.STDEV.P(Table2[Sharpe Ratio])</f>
        <v>-1.6396312278333445</v>
      </c>
      <c r="AR7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6">
        <f>_xlfn.RANK.AVG(Table2[[#This Row],[1Y Return vs Nifty Z-Score]],Table2[1Y Return vs Nifty Z-Score])</f>
        <v>712</v>
      </c>
      <c r="AT736">
        <f>_xlfn.RANK.AVG(Table2[[#This Row],[6M Return vs Nifty Z-Score]],Table2[6M Return vs Nifty Z-Score])</f>
        <v>652</v>
      </c>
      <c r="AU736">
        <f>_xlfn.RANK.AVG(Table2[[#This Row],[Sharpe Ratio Z-Score]],Table2[Sharpe Ratio Z-Score])</f>
        <v>704</v>
      </c>
      <c r="AV736">
        <f>(Table2[[#This Row],[Rank 1Y]]+Table2[[#This Row],[Rank 6M]]+Table2[[#This Row],[Rank Sharpe]])/3</f>
        <v>689.33333333333337</v>
      </c>
    </row>
    <row r="737" spans="1:48" x14ac:dyDescent="0.3">
      <c r="A737" t="s">
        <v>1375</v>
      </c>
      <c r="B737" t="s">
        <v>1376</v>
      </c>
      <c r="C737" t="s">
        <v>10408</v>
      </c>
      <c r="D737" t="s">
        <v>472</v>
      </c>
      <c r="E737">
        <v>8214.5363155199993</v>
      </c>
      <c r="F737">
        <v>746.5</v>
      </c>
      <c r="G737">
        <v>-47.286936660474602</v>
      </c>
      <c r="H737">
        <f>(Table2[[#This Row],[1Y Return vs Nifty]]-AVERAGE(Table2[1Y Return vs Nifty]))/_xlfn.STDEV.P(Table2[1Y Return vs Nifty])</f>
        <v>-1.1709634423659052</v>
      </c>
      <c r="I737">
        <v>-10.9318801025816</v>
      </c>
      <c r="J737">
        <f>(Table2[[#This Row],[1M Return vs Nifty]]-AVERAGE(Table2[1M Return vs Nifty]))/_xlfn.STDEV.P(Table2[1M Return vs Nifty])</f>
        <v>-0.75025088781603488</v>
      </c>
      <c r="K737">
        <v>-32.597525898391098</v>
      </c>
      <c r="L737">
        <f>(Table2[[#This Row],[6M Return vs Nifty]]-AVERAGE(Table2[6M Return vs Nifty]))/_xlfn.STDEV.P(Table2[6M Return vs Nifty])</f>
        <v>-1.3823209956100604</v>
      </c>
      <c r="M737">
        <v>-5.0892753392197001</v>
      </c>
      <c r="N737">
        <f>(Table2[[#This Row],[1W Return vs Nifty]]-AVERAGE(Table2[1W Return vs Nifty]))/_xlfn.STDEV.P(Table2[1W Return vs Nifty])</f>
        <v>-0.41042085185586702</v>
      </c>
      <c r="O737">
        <v>765.37</v>
      </c>
      <c r="P737">
        <v>774.60185190233904</v>
      </c>
      <c r="Q737">
        <v>830.21799814122301</v>
      </c>
      <c r="R737">
        <v>20.872763061110799</v>
      </c>
      <c r="S737" s="2">
        <f>(Table2[[#This Row],[Close Price]]-Table2[[#This Row],[20D EMA]])/Table2[[#This Row],[20D EMA]]</f>
        <v>-2.4654742150855148E-2</v>
      </c>
      <c r="T737" s="2">
        <f>(Table2[[#This Row],[Close Price]]-Table2[[#This Row],[50D EMA]])/Table2[[#This Row],[50D EMA]]</f>
        <v>-3.6279092069459819E-2</v>
      </c>
      <c r="U737" s="2">
        <f>(Table2[[#This Row],[Close Price]]-Table2[[#This Row],[200D EMA]])/Table2[[#This Row],[200D EMA]]</f>
        <v>-0.10083857291537816</v>
      </c>
      <c r="V737">
        <v>0.365021274534158</v>
      </c>
      <c r="W737">
        <v>743</v>
      </c>
      <c r="X737">
        <v>751.7</v>
      </c>
      <c r="Y737">
        <v>743</v>
      </c>
      <c r="Z737">
        <v>751.7</v>
      </c>
      <c r="AA737">
        <v>740.8</v>
      </c>
      <c r="AB737">
        <v>785.5</v>
      </c>
      <c r="AC737" s="2">
        <f>(Table2[[#This Row],[Close Price]]/Table2[[#This Row],[Day Low]])-1</f>
        <v>4.710632570659401E-3</v>
      </c>
      <c r="AD737" s="2">
        <f>(Table2[[#This Row],[Day High]]/Table2[[#This Row],[Close Price]])-1</f>
        <v>6.9658405894172937E-3</v>
      </c>
      <c r="AE737" s="2">
        <f>(Table2[[#This Row],[Close Price]]/Table2[[#This Row],[Current Week Low]])-1</f>
        <v>4.710632570659401E-3</v>
      </c>
      <c r="AF737" s="2">
        <f>(Table2[[#This Row],[Current Week High]]/Table2[[#This Row],[Close Price]])-1</f>
        <v>6.9658405894172937E-3</v>
      </c>
      <c r="AG737" s="2">
        <f>(Table2[[#This Row],[Close Price]]/Table2[[#This Row],[Current Month Low]])-1</f>
        <v>7.6943844492440849E-3</v>
      </c>
      <c r="AH737" s="2">
        <f>(Table2[[#This Row],[Current Month High]]/Table2[[#This Row],[Close Price]])-1</f>
        <v>5.2243804420629703E-2</v>
      </c>
      <c r="AI737">
        <v>48.198258539852603</v>
      </c>
      <c r="AJ737">
        <v>3.6229872293170402</v>
      </c>
      <c r="AK737" t="str">
        <f>IF(AND(Table2[[#This Row],[20D EMA]]&gt;Table2[[#This Row],[50D EMA]],Table2[[#This Row],[50D EMA]]&gt;Table2[[#This Row],[200D EMA]]),"Uptrend","Downtrend/NoTrend")</f>
        <v>Downtrend/NoTrend</v>
      </c>
      <c r="AL737">
        <v>-0.04</v>
      </c>
      <c r="AM737" t="s">
        <v>10438</v>
      </c>
      <c r="AN737">
        <v>-2.62</v>
      </c>
      <c r="AO737" t="s">
        <v>10438</v>
      </c>
      <c r="AP737">
        <v>-3.3363109165711002E-2</v>
      </c>
      <c r="AQ737">
        <f>(Table2[[#This Row],[Sharpe Ratio]]-AVERAGE(Table2[Sharpe Ratio]))/_xlfn.STDEV.P(Table2[Sharpe Ratio])</f>
        <v>-1.1324952092752401</v>
      </c>
      <c r="AR7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7">
        <f>_xlfn.RANK.AVG(Table2[[#This Row],[1Y Return vs Nifty Z-Score]],Table2[1Y Return vs Nifty Z-Score])</f>
        <v>704</v>
      </c>
      <c r="AT737">
        <f>_xlfn.RANK.AVG(Table2[[#This Row],[6M Return vs Nifty Z-Score]],Table2[6M Return vs Nifty Z-Score])</f>
        <v>725</v>
      </c>
      <c r="AU737">
        <f>_xlfn.RANK.AVG(Table2[[#This Row],[Sharpe Ratio Z-Score]],Table2[Sharpe Ratio Z-Score])</f>
        <v>648</v>
      </c>
      <c r="AV737">
        <f>(Table2[[#This Row],[Rank 1Y]]+Table2[[#This Row],[Rank 6M]]+Table2[[#This Row],[Rank Sharpe]])/3</f>
        <v>692.33333333333337</v>
      </c>
    </row>
    <row r="738" spans="1:48" x14ac:dyDescent="0.3">
      <c r="A738" t="s">
        <v>2305</v>
      </c>
      <c r="B738" t="s">
        <v>2306</v>
      </c>
      <c r="C738" t="s">
        <v>10404</v>
      </c>
      <c r="D738" t="s">
        <v>1208</v>
      </c>
      <c r="E738">
        <v>2445.425560875</v>
      </c>
      <c r="F738">
        <v>336.5</v>
      </c>
      <c r="G738">
        <v>-70.998228667963005</v>
      </c>
      <c r="H738">
        <f>(Table2[[#This Row],[1Y Return vs Nifty]]-AVERAGE(Table2[1Y Return vs Nifty]))/_xlfn.STDEV.P(Table2[1Y Return vs Nifty])</f>
        <v>-1.5585580211374528</v>
      </c>
      <c r="I738">
        <v>-17.764631232105099</v>
      </c>
      <c r="J738">
        <f>(Table2[[#This Row],[1M Return vs Nifty]]-AVERAGE(Table2[1M Return vs Nifty]))/_xlfn.STDEV.P(Table2[1M Return vs Nifty])</f>
        <v>-1.4101373941657707</v>
      </c>
      <c r="K738">
        <v>-26.059991515464301</v>
      </c>
      <c r="L738">
        <f>(Table2[[#This Row],[6M Return vs Nifty]]-AVERAGE(Table2[6M Return vs Nifty]))/_xlfn.STDEV.P(Table2[6M Return vs Nifty])</f>
        <v>-1.1851830857836114</v>
      </c>
      <c r="M738">
        <v>-8.2292866991677691</v>
      </c>
      <c r="N738">
        <f>(Table2[[#This Row],[1W Return vs Nifty]]-AVERAGE(Table2[1W Return vs Nifty]))/_xlfn.STDEV.P(Table2[1W Return vs Nifty])</f>
        <v>-1.0112061837108692</v>
      </c>
      <c r="O738">
        <v>340.13</v>
      </c>
      <c r="P738">
        <v>380.68118455964299</v>
      </c>
      <c r="Q738">
        <v>414.83341781154797</v>
      </c>
      <c r="R738">
        <v>25.823409542738101</v>
      </c>
      <c r="S738" s="2">
        <f>(Table2[[#This Row],[Close Price]]-Table2[[#This Row],[20D EMA]])/Table2[[#This Row],[20D EMA]]</f>
        <v>-1.0672389968541427E-2</v>
      </c>
      <c r="T738" s="2">
        <f>(Table2[[#This Row],[Close Price]]-Table2[[#This Row],[50D EMA]])/Table2[[#This Row],[50D EMA]]</f>
        <v>-0.11605823022419677</v>
      </c>
      <c r="U738" s="2">
        <f>(Table2[[#This Row],[Close Price]]-Table2[[#This Row],[200D EMA]])/Table2[[#This Row],[200D EMA]]</f>
        <v>-0.18883102095485846</v>
      </c>
      <c r="V738">
        <v>0.60927220081978795</v>
      </c>
      <c r="W738">
        <v>340.35</v>
      </c>
      <c r="X738">
        <v>335</v>
      </c>
      <c r="Y738">
        <v>343.95</v>
      </c>
      <c r="Z738">
        <v>335</v>
      </c>
      <c r="AA738">
        <v>343.95</v>
      </c>
      <c r="AB738">
        <v>333.55</v>
      </c>
      <c r="AC738" s="2">
        <f>(Table2[[#This Row],[Close Price]]/Table2[[#This Row],[Day Low]])-1</f>
        <v>-1.1311884824445451E-2</v>
      </c>
      <c r="AD738" s="2">
        <f>(Table2[[#This Row],[Day High]]/Table2[[#This Row],[Close Price]])-1</f>
        <v>-4.4576523031203408E-3</v>
      </c>
      <c r="AE738" s="2">
        <f>(Table2[[#This Row],[Close Price]]/Table2[[#This Row],[Current Week Low]])-1</f>
        <v>-2.1660125018171161E-2</v>
      </c>
      <c r="AF738" s="2">
        <f>(Table2[[#This Row],[Current Week High]]/Table2[[#This Row],[Close Price]])-1</f>
        <v>-4.4576523031203408E-3</v>
      </c>
      <c r="AG738" s="2">
        <f>(Table2[[#This Row],[Close Price]]/Table2[[#This Row],[Current Month Low]])-1</f>
        <v>-2.1660125018171161E-2</v>
      </c>
      <c r="AH738" s="2">
        <f>(Table2[[#This Row],[Current Month High]]/Table2[[#This Row],[Close Price]])-1</f>
        <v>-8.7667161961366702E-3</v>
      </c>
      <c r="AI738">
        <v>67.176820208023699</v>
      </c>
      <c r="AJ738">
        <v>6.8253968253968198</v>
      </c>
      <c r="AK738" t="str">
        <f>IF(AND(Table2[[#This Row],[20D EMA]]&gt;Table2[[#This Row],[50D EMA]],Table2[[#This Row],[50D EMA]]&gt;Table2[[#This Row],[200D EMA]]),"Uptrend","Downtrend/NoTrend")</f>
        <v>Downtrend/NoTrend</v>
      </c>
      <c r="AL738">
        <v>-0.38</v>
      </c>
      <c r="AM738" t="s">
        <v>10438</v>
      </c>
      <c r="AN738">
        <v>-8.5500000000000007</v>
      </c>
      <c r="AO738" t="s">
        <v>10438</v>
      </c>
      <c r="AP738">
        <v>-4.0205518218324E-2</v>
      </c>
      <c r="AQ738">
        <f>(Table2[[#This Row],[Sharpe Ratio]]-AVERAGE(Table2[Sharpe Ratio]))/_xlfn.STDEV.P(Table2[Sharpe Ratio])</f>
        <v>-1.2117015586489497</v>
      </c>
      <c r="AR7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8">
        <f>_xlfn.RANK.AVG(Table2[[#This Row],[1Y Return vs Nifty Z-Score]],Table2[1Y Return vs Nifty Z-Score])</f>
        <v>737</v>
      </c>
      <c r="AT738">
        <f>_xlfn.RANK.AVG(Table2[[#This Row],[6M Return vs Nifty Z-Score]],Table2[6M Return vs Nifty Z-Score])</f>
        <v>701</v>
      </c>
      <c r="AU738">
        <f>_xlfn.RANK.AVG(Table2[[#This Row],[Sharpe Ratio Z-Score]],Table2[Sharpe Ratio Z-Score])</f>
        <v>661</v>
      </c>
      <c r="AV738">
        <f>(Table2[[#This Row],[Rank 1Y]]+Table2[[#This Row],[Rank 6M]]+Table2[[#This Row],[Rank Sharpe]])/3</f>
        <v>699.66666666666663</v>
      </c>
    </row>
    <row r="739" spans="1:48" x14ac:dyDescent="0.3">
      <c r="A739" t="s">
        <v>2279</v>
      </c>
      <c r="B739" t="s">
        <v>2280</v>
      </c>
      <c r="C739" t="s">
        <v>10410</v>
      </c>
      <c r="D739" t="s">
        <v>1947</v>
      </c>
      <c r="E739">
        <v>2482.0132955919998</v>
      </c>
      <c r="F739">
        <v>13.81</v>
      </c>
      <c r="G739">
        <v>-55.963516070190998</v>
      </c>
      <c r="H739">
        <f>(Table2[[#This Row],[1Y Return vs Nifty]]-AVERAGE(Table2[1Y Return vs Nifty]))/_xlfn.STDEV.P(Table2[1Y Return vs Nifty])</f>
        <v>-1.3127943953323156</v>
      </c>
      <c r="I739">
        <v>-16.9060567331797</v>
      </c>
      <c r="J739">
        <f>(Table2[[#This Row],[1M Return vs Nifty]]-AVERAGE(Table2[1M Return vs Nifty]))/_xlfn.STDEV.P(Table2[1M Return vs Nifty])</f>
        <v>-1.3272188572840729</v>
      </c>
      <c r="K739">
        <v>-36.863748646333697</v>
      </c>
      <c r="L739">
        <f>(Table2[[#This Row],[6M Return vs Nifty]]-AVERAGE(Table2[6M Return vs Nifty]))/_xlfn.STDEV.P(Table2[6M Return vs Nifty])</f>
        <v>-1.5109680032005472</v>
      </c>
      <c r="M739">
        <v>-6.1077910945110698</v>
      </c>
      <c r="N739">
        <f>(Table2[[#This Row],[1W Return vs Nifty]]-AVERAGE(Table2[1W Return vs Nifty]))/_xlfn.STDEV.P(Table2[1W Return vs Nifty])</f>
        <v>-0.60529572837618439</v>
      </c>
      <c r="O739">
        <v>13.71</v>
      </c>
      <c r="P739">
        <v>14.686264909050699</v>
      </c>
      <c r="Q739">
        <v>16.467956739979002</v>
      </c>
      <c r="R739">
        <v>25.994392329265398</v>
      </c>
      <c r="S739" s="2">
        <f>(Table2[[#This Row],[Close Price]]-Table2[[#This Row],[20D EMA]])/Table2[[#This Row],[20D EMA]]</f>
        <v>7.2939460247993899E-3</v>
      </c>
      <c r="T739" s="2">
        <f>(Table2[[#This Row],[Close Price]]-Table2[[#This Row],[50D EMA]])/Table2[[#This Row],[50D EMA]]</f>
        <v>-5.9665606910759401E-2</v>
      </c>
      <c r="U739" s="2">
        <f>(Table2[[#This Row],[Close Price]]-Table2[[#This Row],[200D EMA]])/Table2[[#This Row],[200D EMA]]</f>
        <v>-0.16140173197846222</v>
      </c>
      <c r="V739">
        <v>0.742187923274231</v>
      </c>
      <c r="W739">
        <v>13.8</v>
      </c>
      <c r="X739">
        <v>13.55</v>
      </c>
      <c r="Y739">
        <v>14.03</v>
      </c>
      <c r="Z739">
        <v>13.55</v>
      </c>
      <c r="AA739">
        <v>14.03</v>
      </c>
      <c r="AB739">
        <v>13.36</v>
      </c>
      <c r="AC739" s="2">
        <f>(Table2[[#This Row],[Close Price]]/Table2[[#This Row],[Day Low]])-1</f>
        <v>7.246376811593791E-4</v>
      </c>
      <c r="AD739" s="2">
        <f>(Table2[[#This Row],[Day High]]/Table2[[#This Row],[Close Price]])-1</f>
        <v>-1.8826937002172306E-2</v>
      </c>
      <c r="AE739" s="2">
        <f>(Table2[[#This Row],[Close Price]]/Table2[[#This Row],[Current Week Low]])-1</f>
        <v>-1.5680684248039811E-2</v>
      </c>
      <c r="AF739" s="2">
        <f>(Table2[[#This Row],[Current Week High]]/Table2[[#This Row],[Close Price]])-1</f>
        <v>-1.8826937002172306E-2</v>
      </c>
      <c r="AG739" s="2">
        <f>(Table2[[#This Row],[Close Price]]/Table2[[#This Row],[Current Month Low]])-1</f>
        <v>-1.5680684248039811E-2</v>
      </c>
      <c r="AH739" s="2">
        <f>(Table2[[#This Row],[Current Month High]]/Table2[[#This Row],[Close Price]])-1</f>
        <v>-3.25850832729907E-2</v>
      </c>
      <c r="AI739">
        <v>88.631426502534396</v>
      </c>
      <c r="AJ739">
        <v>7.4708171206225797</v>
      </c>
      <c r="AK739" t="str">
        <f>IF(AND(Table2[[#This Row],[20D EMA]]&gt;Table2[[#This Row],[50D EMA]],Table2[[#This Row],[50D EMA]]&gt;Table2[[#This Row],[200D EMA]]),"Uptrend","Downtrend/NoTrend")</f>
        <v>Downtrend/NoTrend</v>
      </c>
      <c r="AL739">
        <v>-0.13</v>
      </c>
      <c r="AM739" t="s">
        <v>10438</v>
      </c>
      <c r="AN739">
        <v>-2.95</v>
      </c>
      <c r="AO739" t="s">
        <v>10438</v>
      </c>
      <c r="AP739">
        <v>-4.0774997334749E-2</v>
      </c>
      <c r="AQ739">
        <f>(Table2[[#This Row],[Sharpe Ratio]]-AVERAGE(Table2[Sharpe Ratio]))/_xlfn.STDEV.P(Table2[Sharpe Ratio])</f>
        <v>-1.2182937342277198</v>
      </c>
      <c r="AR7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9">
        <f>_xlfn.RANK.AVG(Table2[[#This Row],[1Y Return vs Nifty Z-Score]],Table2[1Y Return vs Nifty Z-Score])</f>
        <v>723</v>
      </c>
      <c r="AT739">
        <f>_xlfn.RANK.AVG(Table2[[#This Row],[6M Return vs Nifty Z-Score]],Table2[6M Return vs Nifty Z-Score])</f>
        <v>734</v>
      </c>
      <c r="AU739">
        <f>_xlfn.RANK.AVG(Table2[[#This Row],[Sharpe Ratio Z-Score]],Table2[Sharpe Ratio Z-Score])</f>
        <v>662</v>
      </c>
      <c r="AV739">
        <f>(Table2[[#This Row],[Rank 1Y]]+Table2[[#This Row],[Rank 6M]]+Table2[[#This Row],[Rank Sharpe]])/3</f>
        <v>706.33333333333337</v>
      </c>
    </row>
    <row r="740" spans="1:48" x14ac:dyDescent="0.3">
      <c r="A740" t="s">
        <v>2188</v>
      </c>
      <c r="B740" t="s">
        <v>2189</v>
      </c>
      <c r="C740" t="s">
        <v>10406</v>
      </c>
      <c r="D740" t="s">
        <v>259</v>
      </c>
      <c r="E740">
        <v>2736.0804383999998</v>
      </c>
      <c r="F740">
        <v>399.25</v>
      </c>
      <c r="G740">
        <v>-63.295980583958602</v>
      </c>
      <c r="H740">
        <f>(Table2[[#This Row],[1Y Return vs Nifty]]-AVERAGE(Table2[1Y Return vs Nifty]))/_xlfn.STDEV.P(Table2[1Y Return vs Nifty])</f>
        <v>-1.4326538907015902</v>
      </c>
      <c r="I740">
        <v>-10.7958095803495</v>
      </c>
      <c r="J740">
        <f>(Table2[[#This Row],[1M Return vs Nifty]]-AVERAGE(Table2[1M Return vs Nifty]))/_xlfn.STDEV.P(Table2[1M Return vs Nifty])</f>
        <v>-0.73710960697164007</v>
      </c>
      <c r="K740">
        <v>-24.625983519039998</v>
      </c>
      <c r="L740">
        <f>(Table2[[#This Row],[6M Return vs Nifty]]-AVERAGE(Table2[6M Return vs Nifty]))/_xlfn.STDEV.P(Table2[6M Return vs Nifty])</f>
        <v>-1.1419408904036861</v>
      </c>
      <c r="M740">
        <v>-3.7714137709909701</v>
      </c>
      <c r="N740">
        <f>(Table2[[#This Row],[1W Return vs Nifty]]-AVERAGE(Table2[1W Return vs Nifty]))/_xlfn.STDEV.P(Table2[1W Return vs Nifty])</f>
        <v>-0.15827147758725105</v>
      </c>
      <c r="O740">
        <v>400.93</v>
      </c>
      <c r="P740">
        <v>418.57949203221301</v>
      </c>
      <c r="Q740">
        <v>465.82710633673003</v>
      </c>
      <c r="R740">
        <v>32.054448477438498</v>
      </c>
      <c r="S740" s="2">
        <f>(Table2[[#This Row],[Close Price]]-Table2[[#This Row],[20D EMA]])/Table2[[#This Row],[20D EMA]]</f>
        <v>-4.1902576509615314E-3</v>
      </c>
      <c r="T740" s="2">
        <f>(Table2[[#This Row],[Close Price]]-Table2[[#This Row],[50D EMA]])/Table2[[#This Row],[50D EMA]]</f>
        <v>-4.6178784197878124E-2</v>
      </c>
      <c r="U740" s="2">
        <f>(Table2[[#This Row],[Close Price]]-Table2[[#This Row],[200D EMA]])/Table2[[#This Row],[200D EMA]]</f>
        <v>-0.14292235344631013</v>
      </c>
      <c r="V740">
        <v>0.56714213481953701</v>
      </c>
      <c r="W740">
        <v>414.2</v>
      </c>
      <c r="X740">
        <v>396.8</v>
      </c>
      <c r="Y740">
        <v>405.6</v>
      </c>
      <c r="Z740">
        <v>396.8</v>
      </c>
      <c r="AA740">
        <v>405.6</v>
      </c>
      <c r="AB740">
        <v>396.8</v>
      </c>
      <c r="AC740" s="2">
        <f>(Table2[[#This Row],[Close Price]]/Table2[[#This Row],[Day Low]])-1</f>
        <v>-3.6093674553355881E-2</v>
      </c>
      <c r="AD740" s="2">
        <f>(Table2[[#This Row],[Day High]]/Table2[[#This Row],[Close Price]])-1</f>
        <v>-6.1365059486536699E-3</v>
      </c>
      <c r="AE740" s="2">
        <f>(Table2[[#This Row],[Close Price]]/Table2[[#This Row],[Current Week Low]])-1</f>
        <v>-1.5655818540433963E-2</v>
      </c>
      <c r="AF740" s="2">
        <f>(Table2[[#This Row],[Current Week High]]/Table2[[#This Row],[Close Price]])-1</f>
        <v>-6.1365059486536699E-3</v>
      </c>
      <c r="AG740" s="2">
        <f>(Table2[[#This Row],[Close Price]]/Table2[[#This Row],[Current Month Low]])-1</f>
        <v>-1.5655818540433963E-2</v>
      </c>
      <c r="AH740" s="2">
        <f>(Table2[[#This Row],[Current Month High]]/Table2[[#This Row],[Close Price]])-1</f>
        <v>-6.1365059486536699E-3</v>
      </c>
      <c r="AI740">
        <v>47.777082028803903</v>
      </c>
      <c r="AJ740">
        <v>0.61743951612902503</v>
      </c>
      <c r="AK740" t="str">
        <f>IF(AND(Table2[[#This Row],[20D EMA]]&gt;Table2[[#This Row],[50D EMA]],Table2[[#This Row],[50D EMA]]&gt;Table2[[#This Row],[200D EMA]]),"Uptrend","Downtrend/NoTrend")</f>
        <v>Downtrend/NoTrend</v>
      </c>
      <c r="AL740">
        <v>-0.23</v>
      </c>
      <c r="AM740" t="s">
        <v>10438</v>
      </c>
      <c r="AN740">
        <v>-4.1900000000000004</v>
      </c>
      <c r="AO740" t="s">
        <v>10438</v>
      </c>
      <c r="AP740">
        <v>-0.187088804676114</v>
      </c>
      <c r="AQ740">
        <f>(Table2[[#This Row],[Sharpe Ratio]]-AVERAGE(Table2[Sharpe Ratio]))/_xlfn.STDEV.P(Table2[Sharpe Ratio])</f>
        <v>-2.9119929055820224</v>
      </c>
      <c r="AR7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40">
        <f>_xlfn.RANK.AVG(Table2[[#This Row],[1Y Return vs Nifty Z-Score]],Table2[1Y Return vs Nifty Z-Score])</f>
        <v>734</v>
      </c>
      <c r="AT740">
        <f>_xlfn.RANK.AVG(Table2[[#This Row],[6M Return vs Nifty Z-Score]],Table2[6M Return vs Nifty Z-Score])</f>
        <v>692</v>
      </c>
      <c r="AU740">
        <f>_xlfn.RANK.AVG(Table2[[#This Row],[Sharpe Ratio Z-Score]],Table2[Sharpe Ratio Z-Score])</f>
        <v>741</v>
      </c>
      <c r="AV740">
        <f>(Table2[[#This Row],[Rank 1Y]]+Table2[[#This Row],[Rank 6M]]+Table2[[#This Row],[Rank Sharpe]])/3</f>
        <v>722.33333333333337</v>
      </c>
    </row>
    <row r="741" spans="1:48" x14ac:dyDescent="0.3">
      <c r="A741" t="s">
        <v>1090</v>
      </c>
      <c r="B741" t="s">
        <v>1091</v>
      </c>
      <c r="C741" t="s">
        <v>10410</v>
      </c>
      <c r="D741" t="s">
        <v>625</v>
      </c>
      <c r="E741">
        <v>12310.016886719999</v>
      </c>
      <c r="F741">
        <v>127.35</v>
      </c>
      <c r="G741">
        <v>-83.047662648912095</v>
      </c>
      <c r="H741">
        <f>(Table2[[#This Row],[1Y Return vs Nifty]]-AVERAGE(Table2[1Y Return vs Nifty]))/_xlfn.STDEV.P(Table2[1Y Return vs Nifty])</f>
        <v>-1.755523048889065</v>
      </c>
      <c r="I741">
        <v>-12.525540398288699</v>
      </c>
      <c r="J741">
        <f>(Table2[[#This Row],[1M Return vs Nifty]]-AVERAGE(Table2[1M Return vs Nifty]))/_xlfn.STDEV.P(Table2[1M Return vs Nifty])</f>
        <v>-0.90416179499051941</v>
      </c>
      <c r="K741">
        <v>-25.9343109569209</v>
      </c>
      <c r="L741">
        <f>(Table2[[#This Row],[6M Return vs Nifty]]-AVERAGE(Table2[6M Return vs Nifty]))/_xlfn.STDEV.P(Table2[6M Return vs Nifty])</f>
        <v>-1.1813932162141647</v>
      </c>
      <c r="M741">
        <v>-8.4211582238970699</v>
      </c>
      <c r="N741">
        <f>(Table2[[#This Row],[1W Return vs Nifty]]-AVERAGE(Table2[1W Return vs Nifty]))/_xlfn.STDEV.P(Table2[1W Return vs Nifty])</f>
        <v>-1.0479173877301837</v>
      </c>
      <c r="O741">
        <v>134.01</v>
      </c>
      <c r="P741">
        <v>138.44601833650501</v>
      </c>
      <c r="Q741">
        <v>165.16129399212599</v>
      </c>
      <c r="R741">
        <v>33.478371330505702</v>
      </c>
      <c r="S741" s="2">
        <f>(Table2[[#This Row],[Close Price]]-Table2[[#This Row],[20D EMA]])/Table2[[#This Row],[20D EMA]]</f>
        <v>-4.969778374748151E-2</v>
      </c>
      <c r="T741" s="2">
        <f>(Table2[[#This Row],[Close Price]]-Table2[[#This Row],[50D EMA]])/Table2[[#This Row],[50D EMA]]</f>
        <v>-8.0146893856746254E-2</v>
      </c>
      <c r="U741" s="2">
        <f>(Table2[[#This Row],[Close Price]]-Table2[[#This Row],[200D EMA]])/Table2[[#This Row],[200D EMA]]</f>
        <v>-0.22893556400647139</v>
      </c>
      <c r="V741">
        <v>0.81364631904984397</v>
      </c>
      <c r="W741">
        <v>127.05</v>
      </c>
      <c r="X741">
        <v>130.19</v>
      </c>
      <c r="Y741">
        <v>127.05</v>
      </c>
      <c r="Z741">
        <v>130.19</v>
      </c>
      <c r="AA741">
        <v>125.6</v>
      </c>
      <c r="AB741">
        <v>143.05000000000001</v>
      </c>
      <c r="AC741" s="2">
        <f>(Table2[[#This Row],[Close Price]]/Table2[[#This Row],[Day Low]])-1</f>
        <v>2.3612750885477762E-3</v>
      </c>
      <c r="AD741" s="2">
        <f>(Table2[[#This Row],[Day High]]/Table2[[#This Row],[Close Price]])-1</f>
        <v>2.2300745975657676E-2</v>
      </c>
      <c r="AE741" s="2">
        <f>(Table2[[#This Row],[Close Price]]/Table2[[#This Row],[Current Week Low]])-1</f>
        <v>2.3612750885477762E-3</v>
      </c>
      <c r="AF741" s="2">
        <f>(Table2[[#This Row],[Current Week High]]/Table2[[#This Row],[Close Price]])-1</f>
        <v>2.2300745975657676E-2</v>
      </c>
      <c r="AG741" s="2">
        <f>(Table2[[#This Row],[Close Price]]/Table2[[#This Row],[Current Month Low]])-1</f>
        <v>1.3933121019108263E-2</v>
      </c>
      <c r="AH741" s="2">
        <f>(Table2[[#This Row],[Current Month High]]/Table2[[#This Row],[Close Price]])-1</f>
        <v>0.12328229289360038</v>
      </c>
      <c r="AI741">
        <v>135.33568904593599</v>
      </c>
      <c r="AJ741">
        <v>1.4741035856573601</v>
      </c>
      <c r="AK741" t="str">
        <f>IF(AND(Table2[[#This Row],[20D EMA]]&gt;Table2[[#This Row],[50D EMA]],Table2[[#This Row],[50D EMA]]&gt;Table2[[#This Row],[200D EMA]]),"Uptrend","Downtrend/NoTrend")</f>
        <v>Downtrend/NoTrend</v>
      </c>
      <c r="AL741">
        <v>-0.16</v>
      </c>
      <c r="AM741" t="s">
        <v>10438</v>
      </c>
      <c r="AN741">
        <v>-6.08</v>
      </c>
      <c r="AO741" t="s">
        <v>10438</v>
      </c>
      <c r="AP741">
        <v>-0.114590715698837</v>
      </c>
      <c r="AQ741">
        <f>(Table2[[#This Row],[Sharpe Ratio]]-AVERAGE(Table2[Sharpe Ratio]))/_xlfn.STDEV.P(Table2[Sharpe Ratio])</f>
        <v>-2.0727696261337396</v>
      </c>
      <c r="AR7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41">
        <f>_xlfn.RANK.AVG(Table2[[#This Row],[1Y Return vs Nifty Z-Score]],Table2[1Y Return vs Nifty Z-Score])</f>
        <v>740</v>
      </c>
      <c r="AT741">
        <f>_xlfn.RANK.AVG(Table2[[#This Row],[6M Return vs Nifty Z-Score]],Table2[6M Return vs Nifty Z-Score])</f>
        <v>700</v>
      </c>
      <c r="AU741">
        <f>_xlfn.RANK.AVG(Table2[[#This Row],[Sharpe Ratio Z-Score]],Table2[Sharpe Ratio Z-Score])</f>
        <v>735</v>
      </c>
      <c r="AV741">
        <f>(Table2[[#This Row],[Rank 1Y]]+Table2[[#This Row],[Rank 6M]]+Table2[[#This Row],[Rank Sharpe]])/3</f>
        <v>725</v>
      </c>
    </row>
    <row r="742" spans="1:48" x14ac:dyDescent="0.3">
      <c r="A742" t="s">
        <v>1687</v>
      </c>
      <c r="B742" t="s">
        <v>1688</v>
      </c>
      <c r="C742" t="s">
        <v>10404</v>
      </c>
      <c r="D742" t="s">
        <v>467</v>
      </c>
      <c r="E742">
        <v>5082.0954155400004</v>
      </c>
      <c r="F742">
        <v>308.3</v>
      </c>
      <c r="G742">
        <v>-62.887146007688102</v>
      </c>
      <c r="H742">
        <f>(Table2[[#This Row],[1Y Return vs Nifty]]-AVERAGE(Table2[1Y Return vs Nifty]))/_xlfn.STDEV.P(Table2[1Y Return vs Nifty])</f>
        <v>-1.4259709117510224</v>
      </c>
      <c r="I742">
        <v>-15.297555070531899</v>
      </c>
      <c r="J742">
        <f>(Table2[[#This Row],[1M Return vs Nifty]]-AVERAGE(Table2[1M Return vs Nifty]))/_xlfn.STDEV.P(Table2[1M Return vs Nifty])</f>
        <v>-1.1718746156306497</v>
      </c>
      <c r="K742">
        <v>-33.577193844992202</v>
      </c>
      <c r="L742">
        <f>(Table2[[#This Row],[6M Return vs Nifty]]-AVERAGE(Table2[6M Return vs Nifty]))/_xlfn.STDEV.P(Table2[6M Return vs Nifty])</f>
        <v>-1.4118626668280783</v>
      </c>
      <c r="M742">
        <v>-5.6386127838405198</v>
      </c>
      <c r="N742">
        <f>(Table2[[#This Row],[1W Return vs Nifty]]-AVERAGE(Table2[1W Return vs Nifty]))/_xlfn.STDEV.P(Table2[1W Return vs Nifty])</f>
        <v>-0.51552680248285976</v>
      </c>
      <c r="O742">
        <v>308.58999999999997</v>
      </c>
      <c r="P742">
        <v>318.79699603889202</v>
      </c>
      <c r="Q742">
        <v>354.76959773032701</v>
      </c>
      <c r="R742">
        <v>37.772265244298097</v>
      </c>
      <c r="S742" s="2">
        <f>(Table2[[#This Row],[Close Price]]-Table2[[#This Row],[20D EMA]])/Table2[[#This Row],[20D EMA]]</f>
        <v>-9.39758255290073E-4</v>
      </c>
      <c r="T742" s="2">
        <f>(Table2[[#This Row],[Close Price]]-Table2[[#This Row],[50D EMA]])/Table2[[#This Row],[50D EMA]]</f>
        <v>-3.2926897584729477E-2</v>
      </c>
      <c r="U742" s="2">
        <f>(Table2[[#This Row],[Close Price]]-Table2[[#This Row],[200D EMA]])/Table2[[#This Row],[200D EMA]]</f>
        <v>-0.13098528743054863</v>
      </c>
      <c r="V742">
        <v>0.65417962724537904</v>
      </c>
      <c r="W742">
        <v>311.55</v>
      </c>
      <c r="X742">
        <v>306.39999999999998</v>
      </c>
      <c r="Y742">
        <v>312.35000000000002</v>
      </c>
      <c r="Z742">
        <v>306.39999999999998</v>
      </c>
      <c r="AA742">
        <v>312.35000000000002</v>
      </c>
      <c r="AB742">
        <v>302.5</v>
      </c>
      <c r="AC742" s="2">
        <f>(Table2[[#This Row],[Close Price]]/Table2[[#This Row],[Day Low]])-1</f>
        <v>-1.0431712405713389E-2</v>
      </c>
      <c r="AD742" s="2">
        <f>(Table2[[#This Row],[Day High]]/Table2[[#This Row],[Close Price]])-1</f>
        <v>-6.162828413882715E-3</v>
      </c>
      <c r="AE742" s="2">
        <f>(Table2[[#This Row],[Close Price]]/Table2[[#This Row],[Current Week Low]])-1</f>
        <v>-1.2966223787417963E-2</v>
      </c>
      <c r="AF742" s="2">
        <f>(Table2[[#This Row],[Current Week High]]/Table2[[#This Row],[Close Price]])-1</f>
        <v>-6.162828413882715E-3</v>
      </c>
      <c r="AG742" s="2">
        <f>(Table2[[#This Row],[Close Price]]/Table2[[#This Row],[Current Month Low]])-1</f>
        <v>-1.2966223787417963E-2</v>
      </c>
      <c r="AH742" s="2">
        <f>(Table2[[#This Row],[Current Month High]]/Table2[[#This Row],[Close Price]])-1</f>
        <v>-1.8812844631852177E-2</v>
      </c>
      <c r="AI742">
        <v>75.932533246837394</v>
      </c>
      <c r="AJ742">
        <v>17.380544450790001</v>
      </c>
      <c r="AK742" t="str">
        <f>IF(AND(Table2[[#This Row],[20D EMA]]&gt;Table2[[#This Row],[50D EMA]],Table2[[#This Row],[50D EMA]]&gt;Table2[[#This Row],[200D EMA]]),"Uptrend","Downtrend/NoTrend")</f>
        <v>Downtrend/NoTrend</v>
      </c>
      <c r="AL742">
        <v>-0.17</v>
      </c>
      <c r="AM742" t="s">
        <v>10438</v>
      </c>
      <c r="AN742">
        <v>-3.34</v>
      </c>
      <c r="AO742" t="s">
        <v>10438</v>
      </c>
      <c r="AP742">
        <v>-0.108822995435762</v>
      </c>
      <c r="AQ742">
        <f>(Table2[[#This Row],[Sharpe Ratio]]-AVERAGE(Table2[Sharpe Ratio]))/_xlfn.STDEV.P(Table2[Sharpe Ratio])</f>
        <v>-2.0060036577833844</v>
      </c>
      <c r="AR7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42">
        <f>_xlfn.RANK.AVG(Table2[[#This Row],[1Y Return vs Nifty Z-Score]],Table2[1Y Return vs Nifty Z-Score])</f>
        <v>733</v>
      </c>
      <c r="AT742">
        <f>_xlfn.RANK.AVG(Table2[[#This Row],[6M Return vs Nifty Z-Score]],Table2[6M Return vs Nifty Z-Score])</f>
        <v>730</v>
      </c>
      <c r="AU742">
        <f>_xlfn.RANK.AVG(Table2[[#This Row],[Sharpe Ratio Z-Score]],Table2[Sharpe Ratio Z-Score])</f>
        <v>732</v>
      </c>
      <c r="AV742">
        <f>(Table2[[#This Row],[Rank 1Y]]+Table2[[#This Row],[Rank 6M]]+Table2[[#This Row],[Rank Sharpe]])/3</f>
        <v>731.66666666666663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80599-07AD-4C09-A742-32F03091BD63}">
  <dimension ref="A1:Q5081"/>
  <sheetViews>
    <sheetView topLeftCell="E946" workbookViewId="0">
      <selection sqref="A1:Q1239"/>
    </sheetView>
  </sheetViews>
  <sheetFormatPr defaultRowHeight="14.4" x14ac:dyDescent="0.3"/>
  <cols>
    <col min="1" max="1" width="50.6640625" bestFit="1" customWidth="1"/>
    <col min="2" max="2" width="15.109375" bestFit="1" customWidth="1"/>
    <col min="3" max="3" width="31.88671875" bestFit="1" customWidth="1"/>
    <col min="4" max="4" width="53.33203125" bestFit="1" customWidth="1"/>
    <col min="5" max="5" width="13" bestFit="1" customWidth="1"/>
    <col min="6" max="6" width="12.6640625" bestFit="1" customWidth="1"/>
    <col min="7" max="7" width="18.5546875" bestFit="1" customWidth="1"/>
    <col min="8" max="9" width="19.44140625" bestFit="1" customWidth="1"/>
    <col min="10" max="10" width="19.5546875" bestFit="1" customWidth="1"/>
    <col min="11" max="12" width="12" bestFit="1" customWidth="1"/>
    <col min="13" max="13" width="23.88671875" bestFit="1" customWidth="1"/>
    <col min="14" max="14" width="17.6640625" bestFit="1" customWidth="1"/>
    <col min="15" max="15" width="23.77734375" bestFit="1" customWidth="1"/>
    <col min="16" max="16" width="23.33203125" bestFit="1" customWidth="1"/>
    <col min="17" max="17" width="14" bestFit="1" customWidth="1"/>
  </cols>
  <sheetData>
    <row r="1" spans="1:17" x14ac:dyDescent="0.3">
      <c r="A1" t="s">
        <v>0</v>
      </c>
      <c r="B1" t="s">
        <v>1</v>
      </c>
      <c r="C1" t="s">
        <v>10392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tr">
        <f>IFERROR(VLOOKUP(Table1[[#This Row],[Ticker]],[1]!Table1[[Symbol]:[Industry]],2,FALSE),"-")</f>
        <v>-</v>
      </c>
      <c r="D2" t="s">
        <v>18</v>
      </c>
      <c r="E2">
        <v>2010821.7695255899</v>
      </c>
      <c r="F2">
        <v>2986.75</v>
      </c>
      <c r="G2">
        <v>-4.2282892811284301</v>
      </c>
      <c r="H2">
        <v>-5.5985618605449101</v>
      </c>
      <c r="I2">
        <v>-13.7952379284089</v>
      </c>
      <c r="J2">
        <v>-1.5833546296575001</v>
      </c>
      <c r="K2">
        <v>2977.2941364338199</v>
      </c>
      <c r="L2">
        <v>2859.6490313920399</v>
      </c>
      <c r="M2">
        <v>56.665375165410801</v>
      </c>
      <c r="N2">
        <v>0.98567151476153803</v>
      </c>
      <c r="O2">
        <v>7.7291370218464701</v>
      </c>
      <c r="P2">
        <v>34.5201098950592</v>
      </c>
      <c r="Q2">
        <v>-2.5118827932669998E-3</v>
      </c>
    </row>
    <row r="3" spans="1:17" x14ac:dyDescent="0.3">
      <c r="A3" t="s">
        <v>19</v>
      </c>
      <c r="B3" t="s">
        <v>20</v>
      </c>
      <c r="C3" t="str">
        <f>IFERROR(VLOOKUP(Table1[[#This Row],[Ticker]],[1]!Table1[[Symbol]:[Industry]],2,FALSE),"-")</f>
        <v>-</v>
      </c>
      <c r="D3" t="s">
        <v>21</v>
      </c>
      <c r="E3">
        <v>1550314.3205878199</v>
      </c>
      <c r="F3">
        <v>4268.5</v>
      </c>
      <c r="G3">
        <v>-12.5157985444365</v>
      </c>
      <c r="H3">
        <v>-9.2743424511186792</v>
      </c>
      <c r="I3">
        <v>-7.3047130951140602</v>
      </c>
      <c r="J3">
        <v>-7.5585261520656104</v>
      </c>
      <c r="K3">
        <v>4339.3411689381001</v>
      </c>
      <c r="L3">
        <v>4024.64630014466</v>
      </c>
      <c r="M3">
        <v>21.018898287376299</v>
      </c>
      <c r="N3">
        <v>0.87436131492736902</v>
      </c>
      <c r="O3">
        <v>7.5846316036078196</v>
      </c>
      <c r="P3">
        <v>28.918755662941699</v>
      </c>
      <c r="Q3">
        <v>-4.0146971828171001E-2</v>
      </c>
    </row>
    <row r="4" spans="1:17" x14ac:dyDescent="0.3">
      <c r="A4" t="s">
        <v>22</v>
      </c>
      <c r="B4" t="s">
        <v>23</v>
      </c>
      <c r="C4" t="str">
        <f>IFERROR(VLOOKUP(Table1[[#This Row],[Ticker]],[1]!Table1[[Symbol]:[Industry]],2,FALSE),"-")</f>
        <v>-</v>
      </c>
      <c r="D4" t="s">
        <v>24</v>
      </c>
      <c r="E4">
        <v>1328297.4649561199</v>
      </c>
      <c r="F4">
        <v>1759.8</v>
      </c>
      <c r="G4">
        <v>-16.898156217763901</v>
      </c>
      <c r="H4">
        <v>2.1369713908827501</v>
      </c>
      <c r="I4">
        <v>6.0715513932234701</v>
      </c>
      <c r="J4">
        <v>2.2634897455432799</v>
      </c>
      <c r="K4">
        <v>1646.54933536454</v>
      </c>
      <c r="L4">
        <v>1587.00492553458</v>
      </c>
      <c r="M4">
        <v>89.031212608468095</v>
      </c>
      <c r="N4">
        <v>0.65018657633631705</v>
      </c>
      <c r="O4">
        <v>1.94340265939312</v>
      </c>
      <c r="P4">
        <v>29.060173811007999</v>
      </c>
      <c r="Q4">
        <v>-6.5537499766651006E-2</v>
      </c>
    </row>
    <row r="5" spans="1:17" x14ac:dyDescent="0.3">
      <c r="A5" t="s">
        <v>25</v>
      </c>
      <c r="B5" t="s">
        <v>26</v>
      </c>
      <c r="C5" t="str">
        <f>IFERROR(VLOOKUP(Table1[[#This Row],[Ticker]],[1]!Table1[[Symbol]:[Industry]],2,FALSE),"-")</f>
        <v>-</v>
      </c>
      <c r="D5" t="s">
        <v>27</v>
      </c>
      <c r="E5">
        <v>1025104.84326416</v>
      </c>
      <c r="F5">
        <v>1750.45</v>
      </c>
      <c r="G5">
        <v>60.429990467208299</v>
      </c>
      <c r="H5">
        <v>10.2369967354231</v>
      </c>
      <c r="I5">
        <v>26.907076310472799</v>
      </c>
      <c r="J5">
        <v>2.6123309884068502</v>
      </c>
      <c r="K5">
        <v>1539.11256410838</v>
      </c>
      <c r="L5">
        <v>1323.21765469306</v>
      </c>
      <c r="M5">
        <v>85.004788403841204</v>
      </c>
      <c r="N5">
        <v>0.96783121181024301</v>
      </c>
      <c r="O5">
        <v>0.217087034762486</v>
      </c>
      <c r="P5">
        <v>95.482718186386705</v>
      </c>
      <c r="Q5">
        <v>0.154520003982175</v>
      </c>
    </row>
    <row r="6" spans="1:17" x14ac:dyDescent="0.3">
      <c r="A6" t="s">
        <v>28</v>
      </c>
      <c r="B6" t="s">
        <v>29</v>
      </c>
      <c r="C6" t="str">
        <f>IFERROR(VLOOKUP(Table1[[#This Row],[Ticker]],[1]!Table1[[Symbol]:[Industry]],2,FALSE),"-")</f>
        <v>-</v>
      </c>
      <c r="D6" t="s">
        <v>24</v>
      </c>
      <c r="E6">
        <v>943019.45736875897</v>
      </c>
      <c r="F6">
        <v>1321.9</v>
      </c>
      <c r="G6">
        <v>6.3808168071580003</v>
      </c>
      <c r="H6">
        <v>7.5134702011701497</v>
      </c>
      <c r="I6">
        <v>4.5917228500595604</v>
      </c>
      <c r="J6">
        <v>4.8755323892082796</v>
      </c>
      <c r="K6">
        <v>1225.18736855767</v>
      </c>
      <c r="L6">
        <v>1128.2592485478201</v>
      </c>
      <c r="M6">
        <v>89.157002437599402</v>
      </c>
      <c r="N6">
        <v>1.14348248836872</v>
      </c>
      <c r="O6">
        <v>3.0599894091837201</v>
      </c>
      <c r="P6">
        <v>47.041156840934299</v>
      </c>
      <c r="Q6">
        <v>0.105506082658216</v>
      </c>
    </row>
    <row r="7" spans="1:17" x14ac:dyDescent="0.3">
      <c r="A7" t="s">
        <v>30</v>
      </c>
      <c r="B7" t="s">
        <v>31</v>
      </c>
      <c r="C7" t="str">
        <f>IFERROR(VLOOKUP(Table1[[#This Row],[Ticker]],[1]!Table1[[Symbol]:[Industry]],2,FALSE),"-")</f>
        <v>-</v>
      </c>
      <c r="D7" t="s">
        <v>21</v>
      </c>
      <c r="E7">
        <v>789342.65062537498</v>
      </c>
      <c r="F7">
        <v>1896.45</v>
      </c>
      <c r="G7">
        <v>-3.19562002430429</v>
      </c>
      <c r="H7">
        <v>-3.0177646801267599</v>
      </c>
      <c r="I7">
        <v>9.6640275444647408</v>
      </c>
      <c r="J7">
        <v>-4.2886654181636503</v>
      </c>
      <c r="K7">
        <v>1839.8334790229301</v>
      </c>
      <c r="L7">
        <v>1650.39756318472</v>
      </c>
      <c r="M7">
        <v>45.571492111345002</v>
      </c>
      <c r="N7">
        <v>0.85251644561043605</v>
      </c>
      <c r="O7">
        <v>4.1814970075667501</v>
      </c>
      <c r="P7">
        <v>40.306292309399602</v>
      </c>
      <c r="Q7">
        <v>-3.9015317941608001E-2</v>
      </c>
    </row>
    <row r="8" spans="1:17" x14ac:dyDescent="0.3">
      <c r="A8" t="s">
        <v>32</v>
      </c>
      <c r="B8" t="s">
        <v>33</v>
      </c>
      <c r="C8" t="str">
        <f>IFERROR(VLOOKUP(Table1[[#This Row],[Ticker]],[1]!Table1[[Symbol]:[Industry]],2,FALSE),"-")</f>
        <v>-</v>
      </c>
      <c r="D8" t="s">
        <v>34</v>
      </c>
      <c r="E8">
        <v>699614.29417312006</v>
      </c>
      <c r="F8">
        <v>3028.55</v>
      </c>
      <c r="G8">
        <v>-9.5189905248516098</v>
      </c>
      <c r="H8">
        <v>1.77534438883339</v>
      </c>
      <c r="I8">
        <v>17.814595012558399</v>
      </c>
      <c r="J8">
        <v>2.2804090877515</v>
      </c>
      <c r="K8">
        <v>2780.0299371788201</v>
      </c>
      <c r="L8">
        <v>2581.7427577416902</v>
      </c>
      <c r="M8">
        <v>72.722025299402802</v>
      </c>
      <c r="N8">
        <v>0.96557047881441804</v>
      </c>
      <c r="O8">
        <v>0.21297320499908901</v>
      </c>
      <c r="P8">
        <v>39.432793904375998</v>
      </c>
      <c r="Q8">
        <v>-4.8493748568882E-2</v>
      </c>
    </row>
    <row r="9" spans="1:17" x14ac:dyDescent="0.3">
      <c r="A9" t="s">
        <v>35</v>
      </c>
      <c r="B9" t="s">
        <v>36</v>
      </c>
      <c r="C9" t="str">
        <f>IFERROR(VLOOKUP(Table1[[#This Row],[Ticker]],[1]!Table1[[Symbol]:[Industry]],2,FALSE),"-")</f>
        <v>-</v>
      </c>
      <c r="D9" t="s">
        <v>37</v>
      </c>
      <c r="E9">
        <v>697636.95396577998</v>
      </c>
      <c r="F9">
        <v>801.85</v>
      </c>
      <c r="G9">
        <v>3.13758357084633</v>
      </c>
      <c r="H9">
        <v>-9.3344046627648005</v>
      </c>
      <c r="I9">
        <v>-9.0377428784624492</v>
      </c>
      <c r="J9">
        <v>-3.3633469604404098</v>
      </c>
      <c r="K9">
        <v>811.46989484552796</v>
      </c>
      <c r="L9">
        <v>765.86374455338898</v>
      </c>
      <c r="M9">
        <v>38.976596343431098</v>
      </c>
      <c r="N9">
        <v>1.01838890036996</v>
      </c>
      <c r="O9">
        <v>13.736983226289199</v>
      </c>
      <c r="P9">
        <v>47.615979381443204</v>
      </c>
      <c r="Q9">
        <v>7.5161735059859E-2</v>
      </c>
    </row>
    <row r="10" spans="1:17" x14ac:dyDescent="0.3">
      <c r="A10" t="s">
        <v>38</v>
      </c>
      <c r="B10" t="s">
        <v>39</v>
      </c>
      <c r="C10" t="str">
        <f>IFERROR(VLOOKUP(Table1[[#This Row],[Ticker]],[1]!Table1[[Symbol]:[Industry]],2,FALSE),"-")</f>
        <v>-</v>
      </c>
      <c r="D10" t="s">
        <v>40</v>
      </c>
      <c r="E10">
        <v>643390.87717943999</v>
      </c>
      <c r="F10">
        <v>516.95000000000005</v>
      </c>
      <c r="G10">
        <v>-15.0441733252721</v>
      </c>
      <c r="H10">
        <v>-2.81522651545392</v>
      </c>
      <c r="I10">
        <v>3.4930320375788799</v>
      </c>
      <c r="J10">
        <v>-2.0903248388836699</v>
      </c>
      <c r="K10">
        <v>494.23000595169498</v>
      </c>
      <c r="L10">
        <v>457.510827998389</v>
      </c>
      <c r="M10">
        <v>59.719149148696303</v>
      </c>
      <c r="N10">
        <v>0.825774680427387</v>
      </c>
      <c r="O10">
        <v>0.68672018570461402</v>
      </c>
      <c r="P10">
        <v>29.4478527607362</v>
      </c>
      <c r="Q10">
        <v>0.116393025952387</v>
      </c>
    </row>
    <row r="11" spans="1:17" x14ac:dyDescent="0.3">
      <c r="A11" t="s">
        <v>41</v>
      </c>
      <c r="B11" t="s">
        <v>42</v>
      </c>
      <c r="C11" t="str">
        <f>IFERROR(VLOOKUP(Table1[[#This Row],[Ticker]],[1]!Table1[[Symbol]:[Industry]],2,FALSE),"-")</f>
        <v>-</v>
      </c>
      <c r="D11" t="s">
        <v>43</v>
      </c>
      <c r="E11">
        <v>639046.142720534</v>
      </c>
      <c r="F11">
        <v>1032.8499999999999</v>
      </c>
      <c r="G11">
        <v>27.880551792665901</v>
      </c>
      <c r="H11">
        <v>-10.840413440256601</v>
      </c>
      <c r="I11">
        <v>-2.3013385004506799</v>
      </c>
      <c r="J11">
        <v>-4.9450791277850303</v>
      </c>
      <c r="K11">
        <v>1051.9464161063499</v>
      </c>
      <c r="L11">
        <v>967.11556373128701</v>
      </c>
      <c r="M11">
        <v>35.157038081064101</v>
      </c>
      <c r="N11">
        <v>0.34332396027244799</v>
      </c>
      <c r="O11">
        <v>18.313404657016999</v>
      </c>
      <c r="P11">
        <v>72.905331882480894</v>
      </c>
      <c r="Q11">
        <v>-2.6887590286929001E-2</v>
      </c>
    </row>
    <row r="12" spans="1:17" x14ac:dyDescent="0.3">
      <c r="A12" t="s">
        <v>44</v>
      </c>
      <c r="B12" t="s">
        <v>45</v>
      </c>
      <c r="C12" t="str">
        <f>IFERROR(VLOOKUP(Table1[[#This Row],[Ticker]],[1]!Table1[[Symbol]:[Industry]],2,FALSE),"-")</f>
        <v>-</v>
      </c>
      <c r="D12" t="s">
        <v>46</v>
      </c>
      <c r="E12">
        <v>521659.31511099997</v>
      </c>
      <c r="F12">
        <v>3787.7</v>
      </c>
      <c r="G12">
        <v>-1.34479026541872</v>
      </c>
      <c r="H12">
        <v>0.84828055449364803</v>
      </c>
      <c r="I12">
        <v>-14.1842576242907</v>
      </c>
      <c r="J12">
        <v>2.6176949580374398</v>
      </c>
      <c r="K12">
        <v>3641.0370373928399</v>
      </c>
      <c r="L12">
        <v>3464.8975583697802</v>
      </c>
      <c r="M12">
        <v>70.754950798102598</v>
      </c>
      <c r="N12">
        <v>0.88001741267533595</v>
      </c>
      <c r="O12">
        <v>3.4902447395517</v>
      </c>
      <c r="P12">
        <v>32.615583915410497</v>
      </c>
      <c r="Q12">
        <v>0.12662682484005</v>
      </c>
    </row>
    <row r="13" spans="1:17" x14ac:dyDescent="0.3">
      <c r="A13" t="s">
        <v>47</v>
      </c>
      <c r="B13" t="s">
        <v>48</v>
      </c>
      <c r="C13" t="str">
        <f>IFERROR(VLOOKUP(Table1[[#This Row],[Ticker]],[1]!Table1[[Symbol]:[Industry]],2,FALSE),"-")</f>
        <v>-</v>
      </c>
      <c r="D13" t="s">
        <v>21</v>
      </c>
      <c r="E13">
        <v>476292.98249024502</v>
      </c>
      <c r="F13">
        <v>1752.8</v>
      </c>
      <c r="G13">
        <v>6.8886147820585304</v>
      </c>
      <c r="H13">
        <v>2.3736091061317102E-2</v>
      </c>
      <c r="I13">
        <v>-5.1913784431945098</v>
      </c>
      <c r="J13">
        <v>-5.0974832275584703</v>
      </c>
      <c r="K13">
        <v>1683.0379386921099</v>
      </c>
      <c r="L13">
        <v>1521.69091754687</v>
      </c>
      <c r="M13">
        <v>47.196058874822903</v>
      </c>
      <c r="N13">
        <v>0.75384164733460501</v>
      </c>
      <c r="O13">
        <v>4.2902784116841604</v>
      </c>
      <c r="P13">
        <v>45.033304373008903</v>
      </c>
      <c r="Q13">
        <v>8.1817027873000003E-5</v>
      </c>
    </row>
    <row r="14" spans="1:17" x14ac:dyDescent="0.3">
      <c r="A14" t="s">
        <v>49</v>
      </c>
      <c r="B14" t="s">
        <v>50</v>
      </c>
      <c r="C14" t="str">
        <f>IFERROR(VLOOKUP(Table1[[#This Row],[Ticker]],[1]!Table1[[Symbol]:[Industry]],2,FALSE),"-")</f>
        <v>-</v>
      </c>
      <c r="D14" t="s">
        <v>51</v>
      </c>
      <c r="E14">
        <v>468966.60504852497</v>
      </c>
      <c r="F14">
        <v>7595.1</v>
      </c>
      <c r="G14">
        <v>-34.716732999747599</v>
      </c>
      <c r="H14">
        <v>7.9804947517694798</v>
      </c>
      <c r="I14">
        <v>-7.4755041267449203</v>
      </c>
      <c r="J14">
        <v>-3.2542675625759898</v>
      </c>
      <c r="K14">
        <v>7120.7105542301897</v>
      </c>
      <c r="L14">
        <v>7017.1164603500401</v>
      </c>
      <c r="M14">
        <v>64.852848260449406</v>
      </c>
      <c r="N14">
        <v>1.4035129761632501</v>
      </c>
      <c r="O14">
        <v>7.8590143645244899</v>
      </c>
      <c r="P14">
        <v>22.743139726558699</v>
      </c>
      <c r="Q14">
        <v>-6.0938989961741998E-2</v>
      </c>
    </row>
    <row r="15" spans="1:17" x14ac:dyDescent="0.3">
      <c r="A15" t="s">
        <v>52</v>
      </c>
      <c r="B15" t="s">
        <v>53</v>
      </c>
      <c r="C15" t="str">
        <f>IFERROR(VLOOKUP(Table1[[#This Row],[Ticker]],[1]!Table1[[Symbol]:[Industry]],2,FALSE),"-")</f>
        <v>-</v>
      </c>
      <c r="D15" t="s">
        <v>54</v>
      </c>
      <c r="E15">
        <v>447655.92202775</v>
      </c>
      <c r="F15">
        <v>1862.7</v>
      </c>
      <c r="G15">
        <v>33.870632033384602</v>
      </c>
      <c r="H15">
        <v>1.75459953712563</v>
      </c>
      <c r="I15">
        <v>-0.83136835800662401</v>
      </c>
      <c r="J15">
        <v>-1.5538551997071399</v>
      </c>
      <c r="K15">
        <v>1757.42004444345</v>
      </c>
      <c r="L15">
        <v>1545.68227496912</v>
      </c>
      <c r="M15">
        <v>65.104111841080595</v>
      </c>
      <c r="N15">
        <v>0.80052968226083798</v>
      </c>
      <c r="O15">
        <v>0.66033177645352603</v>
      </c>
      <c r="P15">
        <v>74.3529742125708</v>
      </c>
      <c r="Q15">
        <v>0.142025136299539</v>
      </c>
    </row>
    <row r="16" spans="1:17" x14ac:dyDescent="0.3">
      <c r="A16" t="s">
        <v>55</v>
      </c>
      <c r="B16" t="s">
        <v>56</v>
      </c>
      <c r="C16" t="str">
        <f>IFERROR(VLOOKUP(Table1[[#This Row],[Ticker]],[1]!Table1[[Symbol]:[Industry]],2,FALSE),"-")</f>
        <v>-</v>
      </c>
      <c r="D16" t="s">
        <v>57</v>
      </c>
      <c r="E16">
        <v>411090.16075092898</v>
      </c>
      <c r="F16">
        <v>428.35</v>
      </c>
      <c r="G16">
        <v>46.897191967858902</v>
      </c>
      <c r="H16">
        <v>0.24826846856479201</v>
      </c>
      <c r="I16">
        <v>12.7694766974566</v>
      </c>
      <c r="J16">
        <v>2.97174992905166</v>
      </c>
      <c r="K16">
        <v>400.933834419927</v>
      </c>
      <c r="L16">
        <v>352.04306792841999</v>
      </c>
      <c r="M16">
        <v>69.402003447311898</v>
      </c>
      <c r="N16">
        <v>1.0671268912032901</v>
      </c>
      <c r="O16">
        <v>0.81708882922843995</v>
      </c>
      <c r="P16">
        <v>88.079034028539994</v>
      </c>
      <c r="Q16">
        <v>0.19423464678993099</v>
      </c>
    </row>
    <row r="17" spans="1:17" x14ac:dyDescent="0.3">
      <c r="A17" t="s">
        <v>58</v>
      </c>
      <c r="B17" t="s">
        <v>59</v>
      </c>
      <c r="C17" t="str">
        <f>IFERROR(VLOOKUP(Table1[[#This Row],[Ticker]],[1]!Table1[[Symbol]:[Industry]],2,FALSE),"-")</f>
        <v>-</v>
      </c>
      <c r="D17" t="s">
        <v>60</v>
      </c>
      <c r="E17">
        <v>396603.1269723</v>
      </c>
      <c r="F17">
        <v>12683.1</v>
      </c>
      <c r="G17">
        <v>-12.057404331869799</v>
      </c>
      <c r="H17">
        <v>-1.9384898937686701</v>
      </c>
      <c r="I17">
        <v>-13.857668107770801</v>
      </c>
      <c r="J17">
        <v>0.36678920954990701</v>
      </c>
      <c r="K17">
        <v>12380.326111934201</v>
      </c>
      <c r="L17">
        <v>11842.6887963095</v>
      </c>
      <c r="M17">
        <v>70.787132596854093</v>
      </c>
      <c r="N17">
        <v>0.65227083389029294</v>
      </c>
      <c r="O17">
        <v>7.8600657567944703</v>
      </c>
      <c r="P17">
        <v>30.248057796285501</v>
      </c>
      <c r="Q17">
        <v>6.8662079792273997E-2</v>
      </c>
    </row>
    <row r="18" spans="1:17" x14ac:dyDescent="0.3">
      <c r="A18" t="s">
        <v>61</v>
      </c>
      <c r="B18" t="s">
        <v>62</v>
      </c>
      <c r="C18" t="str">
        <f>IFERROR(VLOOKUP(Table1[[#This Row],[Ticker]],[1]!Table1[[Symbol]:[Industry]],2,FALSE),"-")</f>
        <v>-</v>
      </c>
      <c r="D18" t="s">
        <v>24</v>
      </c>
      <c r="E18">
        <v>385086.15973800002</v>
      </c>
      <c r="F18">
        <v>1246.8</v>
      </c>
      <c r="G18">
        <v>-9.4813827170139593</v>
      </c>
      <c r="H18">
        <v>1.9831114037067701</v>
      </c>
      <c r="I18">
        <v>2.4327183908198999</v>
      </c>
      <c r="J18">
        <v>-0.42204867399203899</v>
      </c>
      <c r="K18">
        <v>1198.0722378836799</v>
      </c>
      <c r="L18">
        <v>1138.2227481539301</v>
      </c>
      <c r="M18">
        <v>81.287956474421804</v>
      </c>
      <c r="N18">
        <v>0.81622566494321902</v>
      </c>
      <c r="O18">
        <v>7.4470644850818104</v>
      </c>
      <c r="P18">
        <v>31.048980449863301</v>
      </c>
      <c r="Q18">
        <v>4.1141506362770003E-2</v>
      </c>
    </row>
    <row r="19" spans="1:17" x14ac:dyDescent="0.3">
      <c r="A19" t="s">
        <v>63</v>
      </c>
      <c r="B19" t="s">
        <v>64</v>
      </c>
      <c r="C19" t="str">
        <f>IFERROR(VLOOKUP(Table1[[#This Row],[Ticker]],[1]!Table1[[Symbol]:[Industry]],2,FALSE),"-")</f>
        <v>-</v>
      </c>
      <c r="D19" t="s">
        <v>24</v>
      </c>
      <c r="E19">
        <v>378637.45628540003</v>
      </c>
      <c r="F19">
        <v>1934.7</v>
      </c>
      <c r="G19">
        <v>-23.4196376218068</v>
      </c>
      <c r="H19">
        <v>2.6854078588787099E-2</v>
      </c>
      <c r="I19">
        <v>-7.0674944625513501</v>
      </c>
      <c r="J19">
        <v>1.84930775073936</v>
      </c>
      <c r="K19">
        <v>1804.70661981585</v>
      </c>
      <c r="L19">
        <v>1779.37958539085</v>
      </c>
      <c r="M19">
        <v>84.407776258075103</v>
      </c>
      <c r="N19">
        <v>1.00996098662598</v>
      </c>
      <c r="O19">
        <v>0.377319481056481</v>
      </c>
      <c r="P19">
        <v>25.316578683162199</v>
      </c>
      <c r="Q19">
        <v>-9.4389905856579998E-2</v>
      </c>
    </row>
    <row r="20" spans="1:17" x14ac:dyDescent="0.3">
      <c r="A20" t="s">
        <v>65</v>
      </c>
      <c r="B20" t="s">
        <v>66</v>
      </c>
      <c r="C20" t="str">
        <f>IFERROR(VLOOKUP(Table1[[#This Row],[Ticker]],[1]!Table1[[Symbol]:[Industry]],2,FALSE),"-")</f>
        <v>-</v>
      </c>
      <c r="D20" t="s">
        <v>67</v>
      </c>
      <c r="E20">
        <v>360110.49227175</v>
      </c>
      <c r="F20">
        <v>295.45</v>
      </c>
      <c r="G20">
        <v>27.4296002474535</v>
      </c>
      <c r="H20">
        <v>-15.763224393438501</v>
      </c>
      <c r="I20">
        <v>-6.10792735090675</v>
      </c>
      <c r="J20">
        <v>-4.9559624238054401</v>
      </c>
      <c r="K20">
        <v>306.42875895201502</v>
      </c>
      <c r="L20">
        <v>273.04630444959997</v>
      </c>
      <c r="M20">
        <v>28.326610825933301</v>
      </c>
      <c r="N20">
        <v>0.80979636471696403</v>
      </c>
      <c r="O20">
        <v>16.771027246572999</v>
      </c>
      <c r="P20">
        <v>64.230127848804798</v>
      </c>
      <c r="Q20">
        <v>8.6685142165199999E-2</v>
      </c>
    </row>
    <row r="21" spans="1:17" x14ac:dyDescent="0.3">
      <c r="A21" t="s">
        <v>68</v>
      </c>
      <c r="B21" t="s">
        <v>69</v>
      </c>
      <c r="C21" t="str">
        <f>IFERROR(VLOOKUP(Table1[[#This Row],[Ticker]],[1]!Table1[[Symbol]:[Industry]],2,FALSE),"-")</f>
        <v>-</v>
      </c>
      <c r="D21" t="s">
        <v>60</v>
      </c>
      <c r="E21">
        <v>357358.63479019998</v>
      </c>
      <c r="F21">
        <v>971.8</v>
      </c>
      <c r="G21">
        <v>25.228641537838499</v>
      </c>
      <c r="H21">
        <v>-14.099683516878001</v>
      </c>
      <c r="I21">
        <v>-18.848680058421099</v>
      </c>
      <c r="J21">
        <v>-4.7909506906070298</v>
      </c>
      <c r="K21">
        <v>1029.9793664461599</v>
      </c>
      <c r="L21">
        <v>937.69626031757196</v>
      </c>
      <c r="M21">
        <v>27.642603202366502</v>
      </c>
      <c r="N21">
        <v>1.31757185209853</v>
      </c>
      <c r="O21">
        <v>21.321259518419399</v>
      </c>
      <c r="P21">
        <v>59.756698997205298</v>
      </c>
      <c r="Q21">
        <v>0.14917624359890699</v>
      </c>
    </row>
    <row r="22" spans="1:17" x14ac:dyDescent="0.3">
      <c r="A22" t="s">
        <v>70</v>
      </c>
      <c r="B22" t="s">
        <v>71</v>
      </c>
      <c r="C22" t="str">
        <f>IFERROR(VLOOKUP(Table1[[#This Row],[Ticker]],[1]!Table1[[Symbol]:[Industry]],2,FALSE),"-")</f>
        <v>-</v>
      </c>
      <c r="D22" t="s">
        <v>60</v>
      </c>
      <c r="E22">
        <v>353579.21797127998</v>
      </c>
      <c r="F22">
        <v>3049.8</v>
      </c>
      <c r="G22">
        <v>60.035056592479201</v>
      </c>
      <c r="H22">
        <v>3.2018202893291399</v>
      </c>
      <c r="I22">
        <v>46.231738796592303</v>
      </c>
      <c r="J22">
        <v>5.3134273454110597</v>
      </c>
      <c r="K22">
        <v>2762.2786162303501</v>
      </c>
      <c r="L22">
        <v>2354.9492024054298</v>
      </c>
      <c r="M22">
        <v>80.135735492518904</v>
      </c>
      <c r="N22">
        <v>1.08846058297257</v>
      </c>
      <c r="O22">
        <v>0.232802150960709</v>
      </c>
      <c r="P22">
        <v>110.331034482758</v>
      </c>
      <c r="Q22">
        <v>0.20728443666782001</v>
      </c>
    </row>
    <row r="23" spans="1:17" x14ac:dyDescent="0.3">
      <c r="A23" t="s">
        <v>72</v>
      </c>
      <c r="B23" t="s">
        <v>73</v>
      </c>
      <c r="C23" t="str">
        <f>IFERROR(VLOOKUP(Table1[[#This Row],[Ticker]],[1]!Table1[[Symbol]:[Industry]],2,FALSE),"-")</f>
        <v>-</v>
      </c>
      <c r="D23" t="s">
        <v>74</v>
      </c>
      <c r="E23">
        <v>346225.78249473998</v>
      </c>
      <c r="F23">
        <v>5297.45</v>
      </c>
      <c r="G23">
        <v>12.7344761207462</v>
      </c>
      <c r="H23">
        <v>0.93718514270586095</v>
      </c>
      <c r="I23">
        <v>0.69470303828174096</v>
      </c>
      <c r="J23">
        <v>0.399941547415402</v>
      </c>
      <c r="K23">
        <v>5074.31891447001</v>
      </c>
      <c r="L23">
        <v>4596.6912680949999</v>
      </c>
      <c r="M23">
        <v>64.742685083084098</v>
      </c>
      <c r="N23">
        <v>0.74673240670555197</v>
      </c>
      <c r="O23">
        <v>2.8608103899045698</v>
      </c>
      <c r="P23">
        <v>46.500276548672502</v>
      </c>
      <c r="Q23">
        <v>-2.602652387175E-3</v>
      </c>
    </row>
    <row r="24" spans="1:17" x14ac:dyDescent="0.3">
      <c r="A24" t="s">
        <v>75</v>
      </c>
      <c r="B24" t="s">
        <v>76</v>
      </c>
      <c r="C24" t="str">
        <f>IFERROR(VLOOKUP(Table1[[#This Row],[Ticker]],[1]!Table1[[Symbol]:[Industry]],2,FALSE),"-")</f>
        <v>-</v>
      </c>
      <c r="D24" t="s">
        <v>77</v>
      </c>
      <c r="E24">
        <v>342969.33725285</v>
      </c>
      <c r="F24">
        <v>3043.95</v>
      </c>
      <c r="G24">
        <v>-9.2065626573816903</v>
      </c>
      <c r="H24">
        <v>-7.6656611645158197</v>
      </c>
      <c r="I24">
        <v>-19.5107506019209</v>
      </c>
      <c r="J24">
        <v>-1.4037266955944601</v>
      </c>
      <c r="K24">
        <v>3048.6785521465799</v>
      </c>
      <c r="L24">
        <v>3000.0076348326202</v>
      </c>
      <c r="M24">
        <v>55.4597629858471</v>
      </c>
      <c r="N24">
        <v>0.64581083825531704</v>
      </c>
      <c r="O24">
        <v>22.9947929499499</v>
      </c>
      <c r="P24">
        <v>42.107843137254797</v>
      </c>
      <c r="Q24">
        <v>7.4876244902271002E-2</v>
      </c>
    </row>
    <row r="25" spans="1:17" x14ac:dyDescent="0.3">
      <c r="A25" t="s">
        <v>78</v>
      </c>
      <c r="B25" t="s">
        <v>79</v>
      </c>
      <c r="C25" t="str">
        <f>IFERROR(VLOOKUP(Table1[[#This Row],[Ticker]],[1]!Table1[[Symbol]:[Industry]],2,FALSE),"-")</f>
        <v>-</v>
      </c>
      <c r="D25" t="s">
        <v>80</v>
      </c>
      <c r="E25">
        <v>340026.53170833999</v>
      </c>
      <c r="F25">
        <v>11962.05</v>
      </c>
      <c r="G25">
        <v>13.925806422772499</v>
      </c>
      <c r="H25">
        <v>-0.233293711372073</v>
      </c>
      <c r="I25">
        <v>7.2070724165497602</v>
      </c>
      <c r="J25">
        <v>-1.34658720316068</v>
      </c>
      <c r="K25">
        <v>11422.2096711993</v>
      </c>
      <c r="L25">
        <v>10432.4344799707</v>
      </c>
      <c r="M25">
        <v>72.3316301845731</v>
      </c>
      <c r="N25">
        <v>0.72649295705006001</v>
      </c>
      <c r="O25">
        <v>0.96931546014271597</v>
      </c>
      <c r="P25">
        <v>48.688323876172298</v>
      </c>
      <c r="Q25">
        <v>4.5642284756286997E-2</v>
      </c>
    </row>
    <row r="26" spans="1:17" x14ac:dyDescent="0.3">
      <c r="A26" t="s">
        <v>81</v>
      </c>
      <c r="B26" t="s">
        <v>82</v>
      </c>
      <c r="C26" t="str">
        <f>IFERROR(VLOOKUP(Table1[[#This Row],[Ticker]],[1]!Table1[[Symbol]:[Industry]],2,FALSE),"-")</f>
        <v>-</v>
      </c>
      <c r="D26" t="s">
        <v>83</v>
      </c>
      <c r="E26">
        <v>336835.0155632</v>
      </c>
      <c r="F26">
        <v>3820.1</v>
      </c>
      <c r="G26">
        <v>-15.516261699993199</v>
      </c>
      <c r="H26">
        <v>0.64941872082170005</v>
      </c>
      <c r="I26">
        <v>-14.092331836990001</v>
      </c>
      <c r="J26">
        <v>-1.4273806831492399</v>
      </c>
      <c r="K26">
        <v>3575.7201785514899</v>
      </c>
      <c r="L26">
        <v>3451.5513278846402</v>
      </c>
      <c r="M26">
        <v>68.942251824294104</v>
      </c>
      <c r="N26">
        <v>0.63262204917908504</v>
      </c>
      <c r="O26">
        <v>1.7499541896808899</v>
      </c>
      <c r="P26">
        <v>25.017590365388699</v>
      </c>
      <c r="Q26">
        <v>7.7524093209821995E-2</v>
      </c>
    </row>
    <row r="27" spans="1:17" x14ac:dyDescent="0.3">
      <c r="A27" t="s">
        <v>84</v>
      </c>
      <c r="B27" t="s">
        <v>85</v>
      </c>
      <c r="C27" t="str">
        <f>IFERROR(VLOOKUP(Table1[[#This Row],[Ticker]],[1]!Table1[[Symbol]:[Industry]],2,FALSE),"-")</f>
        <v>-</v>
      </c>
      <c r="D27" t="s">
        <v>86</v>
      </c>
      <c r="E27">
        <v>333481.05774536001</v>
      </c>
      <c r="F27">
        <v>12338.95</v>
      </c>
      <c r="G27">
        <v>114.66766681958001</v>
      </c>
      <c r="H27">
        <v>15.2941450235885</v>
      </c>
      <c r="I27">
        <v>20.314512794530501</v>
      </c>
      <c r="J27">
        <v>-0.41755015010805302</v>
      </c>
      <c r="K27">
        <v>10602.151765435299</v>
      </c>
      <c r="L27">
        <v>8875.4681022736295</v>
      </c>
      <c r="M27">
        <v>77.500125948866398</v>
      </c>
      <c r="N27">
        <v>1.5365968436516899</v>
      </c>
      <c r="O27">
        <v>0.33268633068452802</v>
      </c>
      <c r="P27">
        <v>151.65866144542599</v>
      </c>
      <c r="Q27">
        <v>0.183829126866669</v>
      </c>
    </row>
    <row r="28" spans="1:17" x14ac:dyDescent="0.3">
      <c r="A28" t="s">
        <v>87</v>
      </c>
      <c r="B28" t="s">
        <v>88</v>
      </c>
      <c r="C28" t="str">
        <f>IFERROR(VLOOKUP(Table1[[#This Row],[Ticker]],[1]!Table1[[Symbol]:[Industry]],2,FALSE),"-")</f>
        <v>-</v>
      </c>
      <c r="D28" t="s">
        <v>89</v>
      </c>
      <c r="E28">
        <v>317432.18842880998</v>
      </c>
      <c r="F28">
        <v>2031.2</v>
      </c>
      <c r="G28">
        <v>68.512462675860704</v>
      </c>
      <c r="H28">
        <v>1.12574537594923</v>
      </c>
      <c r="I28">
        <v>-8.1254853397815499</v>
      </c>
      <c r="J28">
        <v>6.2805802381348901</v>
      </c>
      <c r="K28">
        <v>1866.08531900864</v>
      </c>
      <c r="L28">
        <v>1723.0750820863</v>
      </c>
      <c r="M28">
        <v>72.7620799400744</v>
      </c>
      <c r="N28">
        <v>1.50292891391688</v>
      </c>
      <c r="O28">
        <v>7.0352500984639503</v>
      </c>
      <c r="P28">
        <v>149.05891729507599</v>
      </c>
      <c r="Q28">
        <v>5.9559432787446999E-2</v>
      </c>
    </row>
    <row r="29" spans="1:17" x14ac:dyDescent="0.3">
      <c r="A29" t="s">
        <v>90</v>
      </c>
      <c r="B29" t="s">
        <v>91</v>
      </c>
      <c r="C29" t="str">
        <f>IFERROR(VLOOKUP(Table1[[#This Row],[Ticker]],[1]!Table1[[Symbol]:[Industry]],2,FALSE),"-")</f>
        <v>-</v>
      </c>
      <c r="D29" t="s">
        <v>92</v>
      </c>
      <c r="E29">
        <v>317026.91234630498</v>
      </c>
      <c r="F29">
        <v>3277.45</v>
      </c>
      <c r="G29">
        <v>-33.220805910419202</v>
      </c>
      <c r="H29">
        <v>-0.61106659550403697</v>
      </c>
      <c r="I29">
        <v>-0.94598828598671103</v>
      </c>
      <c r="J29">
        <v>-3.5786624943331602</v>
      </c>
      <c r="K29">
        <v>3152.22381009943</v>
      </c>
      <c r="L29">
        <v>3045.0592302733298</v>
      </c>
      <c r="M29">
        <v>58.162171430256102</v>
      </c>
      <c r="N29">
        <v>0.82401065095571102</v>
      </c>
      <c r="O29">
        <v>4.4394269935467996</v>
      </c>
      <c r="P29">
        <v>22.7463390884236</v>
      </c>
      <c r="Q29">
        <v>-6.5971683417933996E-2</v>
      </c>
    </row>
    <row r="30" spans="1:17" x14ac:dyDescent="0.3">
      <c r="A30" t="s">
        <v>93</v>
      </c>
      <c r="B30" t="s">
        <v>94</v>
      </c>
      <c r="C30" t="str">
        <f>IFERROR(VLOOKUP(Table1[[#This Row],[Ticker]],[1]!Table1[[Symbol]:[Industry]],2,FALSE),"-")</f>
        <v>-</v>
      </c>
      <c r="D30" t="s">
        <v>95</v>
      </c>
      <c r="E30">
        <v>317011.08117061498</v>
      </c>
      <c r="F30">
        <v>341.15</v>
      </c>
      <c r="G30">
        <v>39.6757139808037</v>
      </c>
      <c r="H30">
        <v>-3.0066405998402699</v>
      </c>
      <c r="I30">
        <v>8.9399277055781994</v>
      </c>
      <c r="J30">
        <v>-1.3891578115932099</v>
      </c>
      <c r="K30">
        <v>335.13878559975899</v>
      </c>
      <c r="L30">
        <v>297.94318500307099</v>
      </c>
      <c r="M30">
        <v>64.5844054497652</v>
      </c>
      <c r="N30">
        <v>0.98308557532138596</v>
      </c>
      <c r="O30">
        <v>6.2582441741169497</v>
      </c>
      <c r="P30">
        <v>76.077419354838696</v>
      </c>
      <c r="Q30">
        <v>0.126776587105113</v>
      </c>
    </row>
    <row r="31" spans="1:17" x14ac:dyDescent="0.3">
      <c r="A31" t="s">
        <v>96</v>
      </c>
      <c r="B31" t="s">
        <v>97</v>
      </c>
      <c r="C31" t="str">
        <f>IFERROR(VLOOKUP(Table1[[#This Row],[Ticker]],[1]!Table1[[Symbol]:[Industry]],2,FALSE),"-")</f>
        <v>-</v>
      </c>
      <c r="D31" t="s">
        <v>98</v>
      </c>
      <c r="E31">
        <v>310779.19001715002</v>
      </c>
      <c r="F31">
        <v>1456.15</v>
      </c>
      <c r="G31">
        <v>44.521439838673302</v>
      </c>
      <c r="H31">
        <v>-8.2612867504997798</v>
      </c>
      <c r="I31">
        <v>-5.7377095611266</v>
      </c>
      <c r="J31">
        <v>-3.5045827871482</v>
      </c>
      <c r="K31">
        <v>1464.42210604263</v>
      </c>
      <c r="L31">
        <v>1317.49354132178</v>
      </c>
      <c r="M31">
        <v>46.953432146484303</v>
      </c>
      <c r="N31">
        <v>0.64118294545503196</v>
      </c>
      <c r="O31">
        <v>11.3484187755382</v>
      </c>
      <c r="P31">
        <v>92.9953611663353</v>
      </c>
      <c r="Q31">
        <v>7.0793433718396998E-2</v>
      </c>
    </row>
    <row r="32" spans="1:17" x14ac:dyDescent="0.3">
      <c r="A32" t="s">
        <v>99</v>
      </c>
      <c r="B32" t="s">
        <v>100</v>
      </c>
      <c r="C32" t="str">
        <f>IFERROR(VLOOKUP(Table1[[#This Row],[Ticker]],[1]!Table1[[Symbol]:[Industry]],2,FALSE),"-")</f>
        <v>-</v>
      </c>
      <c r="D32" t="s">
        <v>43</v>
      </c>
      <c r="E32">
        <v>305473.46319136</v>
      </c>
      <c r="F32">
        <v>1919.95</v>
      </c>
      <c r="G32">
        <v>-10.126521823154899</v>
      </c>
      <c r="H32">
        <v>13.2441572766833</v>
      </c>
      <c r="I32">
        <v>3.06758394693321</v>
      </c>
      <c r="J32">
        <v>-1.4677419388644</v>
      </c>
      <c r="K32">
        <v>1736.90497614176</v>
      </c>
      <c r="L32">
        <v>1636.94095192232</v>
      </c>
      <c r="M32">
        <v>73.489643037193204</v>
      </c>
      <c r="N32">
        <v>1.08727485730412</v>
      </c>
      <c r="O32">
        <v>0.73178989036173303</v>
      </c>
      <c r="P32">
        <v>35.298262922377603</v>
      </c>
      <c r="Q32">
        <v>-4.4021208937438001E-2</v>
      </c>
    </row>
    <row r="33" spans="1:17" x14ac:dyDescent="0.3">
      <c r="A33" t="s">
        <v>101</v>
      </c>
      <c r="B33" t="s">
        <v>102</v>
      </c>
      <c r="C33" t="str">
        <f>IFERROR(VLOOKUP(Table1[[#This Row],[Ticker]],[1]!Table1[[Symbol]:[Industry]],2,FALSE),"-")</f>
        <v>-</v>
      </c>
      <c r="D33" t="s">
        <v>103</v>
      </c>
      <c r="E33">
        <v>302559.14721406501</v>
      </c>
      <c r="F33">
        <v>500.6</v>
      </c>
      <c r="G33">
        <v>41.946635746400602</v>
      </c>
      <c r="H33">
        <v>-11.9506313771062</v>
      </c>
      <c r="I33">
        <v>-2.55884768442517</v>
      </c>
      <c r="J33">
        <v>-2.3604545180643401</v>
      </c>
      <c r="K33">
        <v>501.42254017529899</v>
      </c>
      <c r="L33">
        <v>448.92445768975801</v>
      </c>
      <c r="M33">
        <v>46.318544582597298</v>
      </c>
      <c r="N33">
        <v>0.81223575857424701</v>
      </c>
      <c r="O33">
        <v>8.5797043547742593</v>
      </c>
      <c r="P33">
        <v>78.054419349101906</v>
      </c>
      <c r="Q33">
        <v>0.13207192233277501</v>
      </c>
    </row>
    <row r="34" spans="1:17" x14ac:dyDescent="0.3">
      <c r="A34" t="s">
        <v>104</v>
      </c>
      <c r="B34" t="s">
        <v>105</v>
      </c>
      <c r="C34" t="str">
        <f>IFERROR(VLOOKUP(Table1[[#This Row],[Ticker]],[1]!Table1[[Symbol]:[Industry]],2,FALSE),"-")</f>
        <v>-</v>
      </c>
      <c r="D34" t="s">
        <v>106</v>
      </c>
      <c r="E34">
        <v>289803.61462499999</v>
      </c>
      <c r="F34">
        <v>4437.95</v>
      </c>
      <c r="G34">
        <v>98.401202220597199</v>
      </c>
      <c r="H34">
        <v>-13.933325624056801</v>
      </c>
      <c r="I34">
        <v>17.062209227294201</v>
      </c>
      <c r="J34">
        <v>-8.8407155475586094</v>
      </c>
      <c r="K34">
        <v>4699.6338908336802</v>
      </c>
      <c r="L34">
        <v>4033.25048782862</v>
      </c>
      <c r="M34">
        <v>30.2020243556621</v>
      </c>
      <c r="N34">
        <v>0.747470225108821</v>
      </c>
      <c r="O34">
        <v>27.8687231717347</v>
      </c>
      <c r="P34">
        <v>151.04367009842699</v>
      </c>
      <c r="Q34">
        <v>0.24396536370878399</v>
      </c>
    </row>
    <row r="35" spans="1:17" x14ac:dyDescent="0.3">
      <c r="A35" t="s">
        <v>107</v>
      </c>
      <c r="B35" t="s">
        <v>108</v>
      </c>
      <c r="C35" t="str">
        <f>IFERROR(VLOOKUP(Table1[[#This Row],[Ticker]],[1]!Table1[[Symbol]:[Industry]],2,FALSE),"-")</f>
        <v>-</v>
      </c>
      <c r="D35" t="s">
        <v>21</v>
      </c>
      <c r="E35">
        <v>281695.27074290998</v>
      </c>
      <c r="F35">
        <v>534.9</v>
      </c>
      <c r="G35">
        <v>-1.65669152550124</v>
      </c>
      <c r="H35">
        <v>-0.71255322059888504</v>
      </c>
      <c r="I35">
        <v>-5.9161948827213697</v>
      </c>
      <c r="J35">
        <v>-4.6747322690933002</v>
      </c>
      <c r="K35">
        <v>521.71593082092204</v>
      </c>
      <c r="L35">
        <v>487.94800080303401</v>
      </c>
      <c r="M35">
        <v>54.686793761772101</v>
      </c>
      <c r="N35">
        <v>0.87342096510456702</v>
      </c>
      <c r="O35">
        <v>8.4127874369041002</v>
      </c>
      <c r="P35">
        <v>42.620983868817397</v>
      </c>
      <c r="Q35">
        <v>-0.10828070709191601</v>
      </c>
    </row>
    <row r="36" spans="1:17" x14ac:dyDescent="0.3">
      <c r="A36" t="s">
        <v>109</v>
      </c>
      <c r="B36" t="s">
        <v>110</v>
      </c>
      <c r="C36" t="str">
        <f>IFERROR(VLOOKUP(Table1[[#This Row],[Ticker]],[1]!Table1[[Symbol]:[Industry]],2,FALSE),"-")</f>
        <v>-</v>
      </c>
      <c r="D36" t="s">
        <v>111</v>
      </c>
      <c r="E36">
        <v>265376.72194841498</v>
      </c>
      <c r="F36">
        <v>7623.45</v>
      </c>
      <c r="G36">
        <v>221.57754338957599</v>
      </c>
      <c r="H36">
        <v>1.83062147132303</v>
      </c>
      <c r="I36">
        <v>79.003561208539594</v>
      </c>
      <c r="J36">
        <v>0.56807684084282395</v>
      </c>
      <c r="K36">
        <v>6580.2169555792398</v>
      </c>
      <c r="L36">
        <v>4878.6784576537302</v>
      </c>
      <c r="M36">
        <v>77.243649148706893</v>
      </c>
      <c r="N36">
        <v>0.61638031331133403</v>
      </c>
      <c r="O36">
        <v>0.28268041372345698</v>
      </c>
      <c r="P36">
        <v>291.95115681233898</v>
      </c>
      <c r="Q36">
        <v>0.29010654180740503</v>
      </c>
    </row>
    <row r="37" spans="1:17" x14ac:dyDescent="0.3">
      <c r="A37" t="s">
        <v>112</v>
      </c>
      <c r="B37" t="s">
        <v>113</v>
      </c>
      <c r="C37" t="str">
        <f>IFERROR(VLOOKUP(Table1[[#This Row],[Ticker]],[1]!Table1[[Symbol]:[Industry]],2,FALSE),"-")</f>
        <v>-</v>
      </c>
      <c r="D37" t="s">
        <v>114</v>
      </c>
      <c r="E37">
        <v>260279.04612779999</v>
      </c>
      <c r="F37">
        <v>2725.15</v>
      </c>
      <c r="G37">
        <v>-11.467174523162001</v>
      </c>
      <c r="H37">
        <v>1.69412042454599</v>
      </c>
      <c r="I37">
        <v>-12.011707745455499</v>
      </c>
      <c r="J37">
        <v>4.8269680908636801</v>
      </c>
      <c r="K37">
        <v>2543.97425076851</v>
      </c>
      <c r="L37">
        <v>2488.6495199668698</v>
      </c>
      <c r="M37">
        <v>89.837698908275797</v>
      </c>
      <c r="N37">
        <v>1.3381080468781299</v>
      </c>
      <c r="O37">
        <v>1.6200943067354201</v>
      </c>
      <c r="P37">
        <v>22.4503092542624</v>
      </c>
      <c r="Q37">
        <v>3.2360007235000002E-4</v>
      </c>
    </row>
    <row r="38" spans="1:17" x14ac:dyDescent="0.3">
      <c r="A38" t="s">
        <v>115</v>
      </c>
      <c r="B38" t="s">
        <v>116</v>
      </c>
      <c r="C38" t="str">
        <f>IFERROR(VLOOKUP(Table1[[#This Row],[Ticker]],[1]!Table1[[Symbol]:[Industry]],2,FALSE),"-")</f>
        <v>-</v>
      </c>
      <c r="D38" t="s">
        <v>57</v>
      </c>
      <c r="E38">
        <v>256544.29366061499</v>
      </c>
      <c r="F38">
        <v>672</v>
      </c>
      <c r="G38">
        <v>44.465902995591598</v>
      </c>
      <c r="H38">
        <v>-7.5347590634574502</v>
      </c>
      <c r="I38">
        <v>11.3471021964664</v>
      </c>
      <c r="J38">
        <v>-1.8784660587414901</v>
      </c>
      <c r="K38">
        <v>670.80541759911796</v>
      </c>
      <c r="L38">
        <v>606.96338693998803</v>
      </c>
      <c r="M38">
        <v>57.4964193402622</v>
      </c>
      <c r="N38">
        <v>0.58738274218683295</v>
      </c>
      <c r="O38">
        <v>33.311011904761898</v>
      </c>
      <c r="P38">
        <v>132.24468636599201</v>
      </c>
      <c r="Q38">
        <v>0.177600020623945</v>
      </c>
    </row>
    <row r="39" spans="1:17" x14ac:dyDescent="0.3">
      <c r="A39" t="s">
        <v>117</v>
      </c>
      <c r="B39" t="s">
        <v>118</v>
      </c>
      <c r="C39" t="str">
        <f>IFERROR(VLOOKUP(Table1[[#This Row],[Ticker]],[1]!Table1[[Symbol]:[Industry]],2,FALSE),"-")</f>
        <v>-</v>
      </c>
      <c r="D39" t="s">
        <v>119</v>
      </c>
      <c r="E39">
        <v>252915.74503300001</v>
      </c>
      <c r="F39">
        <v>297</v>
      </c>
      <c r="G39">
        <v>163.231004493044</v>
      </c>
      <c r="H39">
        <v>7.1280385380862397</v>
      </c>
      <c r="I39">
        <v>45.262072422196901</v>
      </c>
      <c r="J39">
        <v>3.6218864326236302</v>
      </c>
      <c r="K39">
        <v>252.419687186206</v>
      </c>
      <c r="L39">
        <v>195.346536988888</v>
      </c>
      <c r="M39">
        <v>72.493231598845497</v>
      </c>
      <c r="N39">
        <v>1.0724211056485899</v>
      </c>
      <c r="O39">
        <v>0.42087542087541002</v>
      </c>
      <c r="P39">
        <v>203.836317135549</v>
      </c>
      <c r="Q39">
        <v>7.7674027261424999E-2</v>
      </c>
    </row>
    <row r="40" spans="1:17" x14ac:dyDescent="0.3">
      <c r="A40" t="s">
        <v>120</v>
      </c>
      <c r="B40" t="s">
        <v>121</v>
      </c>
      <c r="C40" t="str">
        <f>IFERROR(VLOOKUP(Table1[[#This Row],[Ticker]],[1]!Table1[[Symbol]:[Industry]],2,FALSE),"-")</f>
        <v>-</v>
      </c>
      <c r="D40" t="s">
        <v>122</v>
      </c>
      <c r="E40">
        <v>243328.067235125</v>
      </c>
      <c r="F40">
        <v>6938.4</v>
      </c>
      <c r="G40">
        <v>55.955771538751698</v>
      </c>
      <c r="H40">
        <v>-7.6600605772443</v>
      </c>
      <c r="I40">
        <v>18.694550828068301</v>
      </c>
      <c r="J40">
        <v>-0.84383503810020399</v>
      </c>
      <c r="K40">
        <v>6877.7623170298002</v>
      </c>
      <c r="L40">
        <v>6012.02702639375</v>
      </c>
      <c r="M40">
        <v>63.860947318549798</v>
      </c>
      <c r="N40">
        <v>0.64572058040717695</v>
      </c>
      <c r="O40">
        <v>14.849244782658801</v>
      </c>
      <c r="P40">
        <v>113.75231053604401</v>
      </c>
      <c r="Q40">
        <v>0.16841933165700501</v>
      </c>
    </row>
    <row r="41" spans="1:17" x14ac:dyDescent="0.3">
      <c r="A41" t="s">
        <v>123</v>
      </c>
      <c r="B41" t="s">
        <v>124</v>
      </c>
      <c r="C41" t="str">
        <f>IFERROR(VLOOKUP(Table1[[#This Row],[Ticker]],[1]!Table1[[Symbol]:[Industry]],2,FALSE),"-")</f>
        <v>-</v>
      </c>
      <c r="D41" t="s">
        <v>125</v>
      </c>
      <c r="E41">
        <v>239219.327510679</v>
      </c>
      <c r="F41">
        <v>982.1</v>
      </c>
      <c r="G41">
        <v>-5.9162361286938703</v>
      </c>
      <c r="H41">
        <v>0.337452255271529</v>
      </c>
      <c r="I41">
        <v>2.1028923267085502</v>
      </c>
      <c r="J41">
        <v>5.7171634165556803E-2</v>
      </c>
      <c r="K41">
        <v>932.78733226187205</v>
      </c>
      <c r="L41">
        <v>879.02889967358897</v>
      </c>
      <c r="M41">
        <v>68.807166486807702</v>
      </c>
      <c r="N41">
        <v>1.04576005781993</v>
      </c>
      <c r="O41">
        <v>0.60075348742489798</v>
      </c>
      <c r="P41">
        <v>35.836791147994397</v>
      </c>
      <c r="Q41">
        <v>3.1168805107213999E-2</v>
      </c>
    </row>
    <row r="42" spans="1:17" x14ac:dyDescent="0.3">
      <c r="A42" t="s">
        <v>126</v>
      </c>
      <c r="B42" t="s">
        <v>127</v>
      </c>
      <c r="C42" t="str">
        <f>IFERROR(VLOOKUP(Table1[[#This Row],[Ticker]],[1]!Table1[[Symbol]:[Industry]],2,FALSE),"-")</f>
        <v>-</v>
      </c>
      <c r="D42" t="s">
        <v>18</v>
      </c>
      <c r="E42">
        <v>235895.28718801399</v>
      </c>
      <c r="F42">
        <v>169.73</v>
      </c>
      <c r="G42">
        <v>52.746813839159998</v>
      </c>
      <c r="H42">
        <v>-8.2628985906466905</v>
      </c>
      <c r="I42">
        <v>-16.026929509687001</v>
      </c>
      <c r="J42">
        <v>-6.0713944858958104</v>
      </c>
      <c r="K42">
        <v>171.69383005656499</v>
      </c>
      <c r="L42">
        <v>157.17499582159101</v>
      </c>
      <c r="M42">
        <v>35.2070970078532</v>
      </c>
      <c r="N42">
        <v>0.66542953529988402</v>
      </c>
      <c r="O42">
        <v>15.9488599540446</v>
      </c>
      <c r="P42">
        <v>98.514619883040893</v>
      </c>
      <c r="Q42">
        <v>9.6637391830656005E-2</v>
      </c>
    </row>
    <row r="43" spans="1:17" x14ac:dyDescent="0.3">
      <c r="A43" t="s">
        <v>128</v>
      </c>
      <c r="B43" t="s">
        <v>129</v>
      </c>
      <c r="C43" t="str">
        <f>IFERROR(VLOOKUP(Table1[[#This Row],[Ticker]],[1]!Table1[[Symbol]:[Industry]],2,FALSE),"-")</f>
        <v>-</v>
      </c>
      <c r="D43" t="s">
        <v>51</v>
      </c>
      <c r="E43">
        <v>224842.72741332001</v>
      </c>
      <c r="F43">
        <v>354.25</v>
      </c>
      <c r="G43">
        <v>22.3466992857261</v>
      </c>
      <c r="H43">
        <v>2.6496192162052399</v>
      </c>
      <c r="I43">
        <v>-15.0485039871526</v>
      </c>
      <c r="J43">
        <v>-1.8473875402980999</v>
      </c>
      <c r="K43">
        <v>340.96722459678301</v>
      </c>
      <c r="L43">
        <v>310.79585710490602</v>
      </c>
      <c r="M43">
        <v>63.177103248057499</v>
      </c>
      <c r="N43">
        <v>1.27325896538246</v>
      </c>
      <c r="O43">
        <v>11.4184897671136</v>
      </c>
      <c r="P43">
        <v>73.4394124847001</v>
      </c>
    </row>
    <row r="44" spans="1:17" x14ac:dyDescent="0.3">
      <c r="A44" t="s">
        <v>130</v>
      </c>
      <c r="B44" t="s">
        <v>131</v>
      </c>
      <c r="C44" t="str">
        <f>IFERROR(VLOOKUP(Table1[[#This Row],[Ticker]],[1]!Table1[[Symbol]:[Industry]],2,FALSE),"-")</f>
        <v>-</v>
      </c>
      <c r="D44" t="s">
        <v>132</v>
      </c>
      <c r="E44">
        <v>217233.35531856</v>
      </c>
      <c r="F44">
        <v>909.65</v>
      </c>
      <c r="G44">
        <v>42.386437940555901</v>
      </c>
      <c r="H44">
        <v>-2.7800550757626201</v>
      </c>
      <c r="I44">
        <v>-13.2380834566424</v>
      </c>
      <c r="J44">
        <v>-1.33724080933401</v>
      </c>
      <c r="K44">
        <v>847.73184002666403</v>
      </c>
      <c r="L44">
        <v>795.95804835657805</v>
      </c>
      <c r="M44">
        <v>68.092895804246396</v>
      </c>
      <c r="N44">
        <v>0.86772735890740205</v>
      </c>
      <c r="O44">
        <v>6.3705820920134197</v>
      </c>
      <c r="P44">
        <v>77.181534865601805</v>
      </c>
      <c r="Q44">
        <v>0.10638456873324</v>
      </c>
    </row>
    <row r="45" spans="1:17" x14ac:dyDescent="0.3">
      <c r="A45" t="s">
        <v>133</v>
      </c>
      <c r="B45" t="s">
        <v>134</v>
      </c>
      <c r="C45" t="str">
        <f>IFERROR(VLOOKUP(Table1[[#This Row],[Ticker]],[1]!Table1[[Symbol]:[Industry]],2,FALSE),"-")</f>
        <v>-</v>
      </c>
      <c r="D45" t="s">
        <v>135</v>
      </c>
      <c r="E45">
        <v>212609.692770225</v>
      </c>
      <c r="F45">
        <v>654.1</v>
      </c>
      <c r="G45">
        <v>44.7502356208824</v>
      </c>
      <c r="H45">
        <v>-1.87842856121857</v>
      </c>
      <c r="I45">
        <v>-0.72661945023677499</v>
      </c>
      <c r="J45">
        <v>-0.85604149259245399</v>
      </c>
      <c r="K45">
        <v>622.87371800526796</v>
      </c>
      <c r="L45">
        <v>562.95727376206901</v>
      </c>
      <c r="M45">
        <v>65.693833910080102</v>
      </c>
      <c r="N45">
        <v>1.08861610089718</v>
      </c>
      <c r="O45">
        <v>4.1308668399327297</v>
      </c>
      <c r="P45">
        <v>97.458189941435705</v>
      </c>
      <c r="Q45">
        <v>0.21237531140086799</v>
      </c>
    </row>
    <row r="46" spans="1:17" x14ac:dyDescent="0.3">
      <c r="A46" t="s">
        <v>136</v>
      </c>
      <c r="B46" t="s">
        <v>137</v>
      </c>
      <c r="C46" t="str">
        <f>IFERROR(VLOOKUP(Table1[[#This Row],[Ticker]],[1]!Table1[[Symbol]:[Industry]],2,FALSE),"-")</f>
        <v>-</v>
      </c>
      <c r="D46" t="s">
        <v>138</v>
      </c>
      <c r="E46">
        <v>211561.72232999999</v>
      </c>
      <c r="F46">
        <v>503.9</v>
      </c>
      <c r="G46">
        <v>28.993622227196202</v>
      </c>
      <c r="H46">
        <v>-7.8258377637721397</v>
      </c>
      <c r="I46">
        <v>53.482951870815398</v>
      </c>
      <c r="J46">
        <v>-3.03910518101595</v>
      </c>
      <c r="K46">
        <v>538.68910204296799</v>
      </c>
      <c r="L46">
        <v>489.48903918772902</v>
      </c>
      <c r="M46">
        <v>55.025845341276401</v>
      </c>
      <c r="N46">
        <v>0.70218286728731405</v>
      </c>
      <c r="O46">
        <v>60.289740027783303</v>
      </c>
      <c r="P46">
        <v>77.055516514406094</v>
      </c>
      <c r="Q46">
        <v>3.7298464852878001E-2</v>
      </c>
    </row>
    <row r="47" spans="1:17" x14ac:dyDescent="0.3">
      <c r="A47" t="s">
        <v>139</v>
      </c>
      <c r="B47" t="s">
        <v>140</v>
      </c>
      <c r="C47" t="str">
        <f>IFERROR(VLOOKUP(Table1[[#This Row],[Ticker]],[1]!Table1[[Symbol]:[Industry]],2,FALSE),"-")</f>
        <v>-</v>
      </c>
      <c r="D47" t="s">
        <v>141</v>
      </c>
      <c r="E47">
        <v>210964.89235800001</v>
      </c>
      <c r="F47">
        <v>159.56</v>
      </c>
      <c r="G47">
        <v>75.917779717354705</v>
      </c>
      <c r="H47">
        <v>-15.085264766391299</v>
      </c>
      <c r="I47">
        <v>-7.8758326641745899</v>
      </c>
      <c r="J47">
        <v>-5.4070444929327603</v>
      </c>
      <c r="K47">
        <v>174.58734022612299</v>
      </c>
      <c r="L47">
        <v>151.87550208375501</v>
      </c>
      <c r="M47">
        <v>37.481985318099703</v>
      </c>
      <c r="N47">
        <v>0.40538578897479899</v>
      </c>
      <c r="O47">
        <v>43.519679117573297</v>
      </c>
      <c r="P47">
        <v>142.67680608365001</v>
      </c>
      <c r="Q47">
        <v>0.171717842455684</v>
      </c>
    </row>
    <row r="48" spans="1:17" x14ac:dyDescent="0.3">
      <c r="A48" t="s">
        <v>142</v>
      </c>
      <c r="B48" t="s">
        <v>143</v>
      </c>
      <c r="C48" t="str">
        <f>IFERROR(VLOOKUP(Table1[[#This Row],[Ticker]],[1]!Table1[[Symbol]:[Industry]],2,FALSE),"-")</f>
        <v>-</v>
      </c>
      <c r="D48" t="s">
        <v>144</v>
      </c>
      <c r="E48">
        <v>202736.71582231499</v>
      </c>
      <c r="F48">
        <v>286.3</v>
      </c>
      <c r="G48">
        <v>77.7474069745534</v>
      </c>
      <c r="H48">
        <v>-13.5609742333661</v>
      </c>
      <c r="I48">
        <v>26.192212239238401</v>
      </c>
      <c r="J48">
        <v>-6.8455780936905004</v>
      </c>
      <c r="K48">
        <v>293.58181931169298</v>
      </c>
      <c r="L48">
        <v>249.85380834748301</v>
      </c>
      <c r="M48">
        <v>33.226898121113898</v>
      </c>
      <c r="N48">
        <v>0.75610932971904998</v>
      </c>
      <c r="O48">
        <v>18.931191058330398</v>
      </c>
      <c r="P48">
        <v>125.43307086614099</v>
      </c>
      <c r="Q48">
        <v>0.19557497914934599</v>
      </c>
    </row>
    <row r="49" spans="1:17" x14ac:dyDescent="0.3">
      <c r="A49" t="s">
        <v>145</v>
      </c>
      <c r="B49" t="s">
        <v>146</v>
      </c>
      <c r="C49" t="str">
        <f>IFERROR(VLOOKUP(Table1[[#This Row],[Ticker]],[1]!Table1[[Symbol]:[Industry]],2,FALSE),"-")</f>
        <v>-</v>
      </c>
      <c r="D49" t="s">
        <v>125</v>
      </c>
      <c r="E49">
        <v>189774.646486282</v>
      </c>
      <c r="F49">
        <v>153.99</v>
      </c>
      <c r="G49">
        <v>-10.9713653637546</v>
      </c>
      <c r="H49">
        <v>-5.7169729125169804</v>
      </c>
      <c r="I49">
        <v>-16.345222900827402</v>
      </c>
      <c r="J49">
        <v>-4.0722205230135504</v>
      </c>
      <c r="K49">
        <v>155.70293908911199</v>
      </c>
      <c r="L49">
        <v>152.49128337828199</v>
      </c>
      <c r="M49">
        <v>51.737436800247899</v>
      </c>
      <c r="N49">
        <v>0.92515588503584001</v>
      </c>
      <c r="O49">
        <v>19.877914150269401</v>
      </c>
      <c r="P49">
        <v>34.3717277486911</v>
      </c>
      <c r="Q49">
        <v>-5.445161453065E-3</v>
      </c>
    </row>
    <row r="50" spans="1:17" x14ac:dyDescent="0.3">
      <c r="A50" t="s">
        <v>147</v>
      </c>
      <c r="B50" t="s">
        <v>148</v>
      </c>
      <c r="C50" t="str">
        <f>IFERROR(VLOOKUP(Table1[[#This Row],[Ticker]],[1]!Table1[[Symbol]:[Industry]],2,FALSE),"-")</f>
        <v>-</v>
      </c>
      <c r="D50" t="s">
        <v>149</v>
      </c>
      <c r="E50">
        <v>189408.97775128501</v>
      </c>
      <c r="F50">
        <v>4930.3500000000004</v>
      </c>
      <c r="G50">
        <v>75.419427957363695</v>
      </c>
      <c r="H50">
        <v>4.7148621147964898</v>
      </c>
      <c r="I50">
        <v>23.799310965580201</v>
      </c>
      <c r="J50">
        <v>-3.5216374773446102</v>
      </c>
      <c r="K50">
        <v>4618.10858244067</v>
      </c>
      <c r="L50">
        <v>3902.57028514177</v>
      </c>
      <c r="M50">
        <v>58.841079006179903</v>
      </c>
      <c r="N50">
        <v>0.81279637974802599</v>
      </c>
      <c r="O50">
        <v>2.1225673633717501</v>
      </c>
      <c r="P50">
        <v>111.299205005678</v>
      </c>
      <c r="Q50">
        <v>0.104517524304075</v>
      </c>
    </row>
    <row r="51" spans="1:17" x14ac:dyDescent="0.3">
      <c r="A51" t="s">
        <v>150</v>
      </c>
      <c r="B51" t="s">
        <v>151</v>
      </c>
      <c r="C51" t="str">
        <f>IFERROR(VLOOKUP(Table1[[#This Row],[Ticker]],[1]!Table1[[Symbol]:[Industry]],2,FALSE),"-")</f>
        <v>-</v>
      </c>
      <c r="D51" t="s">
        <v>21</v>
      </c>
      <c r="E51">
        <v>188696.49803980999</v>
      </c>
      <c r="F51">
        <v>6326.1</v>
      </c>
      <c r="G51">
        <v>-14.193718387261701</v>
      </c>
      <c r="H51">
        <v>7.7258337224207096</v>
      </c>
      <c r="I51">
        <v>9.76414729186377</v>
      </c>
      <c r="J51">
        <v>-3.0740759196568201</v>
      </c>
      <c r="K51">
        <v>5899.4198086125298</v>
      </c>
      <c r="L51">
        <v>5438.4737774018704</v>
      </c>
      <c r="M51">
        <v>65.607978970851804</v>
      </c>
      <c r="N51">
        <v>0.84408042491875501</v>
      </c>
      <c r="O51">
        <v>3.93370322947785</v>
      </c>
      <c r="P51">
        <v>40.157968782886996</v>
      </c>
      <c r="Q51">
        <v>-3.3045481939299001E-2</v>
      </c>
    </row>
    <row r="52" spans="1:17" x14ac:dyDescent="0.3">
      <c r="A52" t="s">
        <v>152</v>
      </c>
      <c r="B52" t="s">
        <v>153</v>
      </c>
      <c r="C52" t="str">
        <f>IFERROR(VLOOKUP(Table1[[#This Row],[Ticker]],[1]!Table1[[Symbol]:[Industry]],2,FALSE),"-")</f>
        <v>-</v>
      </c>
      <c r="D52" t="s">
        <v>43</v>
      </c>
      <c r="E52">
        <v>187384.82749684999</v>
      </c>
      <c r="F52">
        <v>1920.15</v>
      </c>
      <c r="G52">
        <v>16.528881035465702</v>
      </c>
      <c r="H52">
        <v>0.18960695365470201</v>
      </c>
      <c r="I52">
        <v>11.7927132848942</v>
      </c>
      <c r="J52">
        <v>-0.60156859446302602</v>
      </c>
      <c r="K52">
        <v>1765.9111650280099</v>
      </c>
      <c r="L52">
        <v>1562.97547444576</v>
      </c>
      <c r="M52">
        <v>58.816485225354498</v>
      </c>
      <c r="N52">
        <v>0.85610454844954897</v>
      </c>
      <c r="O52">
        <v>0.82545634455641803</v>
      </c>
      <c r="P52">
        <v>51.868549056827597</v>
      </c>
      <c r="Q52">
        <v>3.5470906622908999E-2</v>
      </c>
    </row>
    <row r="53" spans="1:17" x14ac:dyDescent="0.3">
      <c r="A53" t="s">
        <v>154</v>
      </c>
      <c r="B53" t="s">
        <v>155</v>
      </c>
      <c r="C53" t="str">
        <f>IFERROR(VLOOKUP(Table1[[#This Row],[Ticker]],[1]!Table1[[Symbol]:[Industry]],2,FALSE),"-")</f>
        <v>-</v>
      </c>
      <c r="D53" t="s">
        <v>80</v>
      </c>
      <c r="E53">
        <v>179657.24688382499</v>
      </c>
      <c r="F53">
        <v>2666.9</v>
      </c>
      <c r="G53">
        <v>6.1837134059347099</v>
      </c>
      <c r="H53">
        <v>-7.9349115763890499</v>
      </c>
      <c r="I53">
        <v>1.6668482407229499</v>
      </c>
      <c r="J53">
        <v>-6.5972852477198902</v>
      </c>
      <c r="K53">
        <v>2681.9787671317199</v>
      </c>
      <c r="L53">
        <v>2419.1158051623302</v>
      </c>
      <c r="M53">
        <v>39.1032398714962</v>
      </c>
      <c r="N53">
        <v>0.688904835324194</v>
      </c>
      <c r="O53">
        <v>7.9061832089691997</v>
      </c>
      <c r="P53">
        <v>46.467774807376799</v>
      </c>
      <c r="Q53">
        <v>6.0023242362401003E-2</v>
      </c>
    </row>
    <row r="54" spans="1:17" x14ac:dyDescent="0.3">
      <c r="A54" t="s">
        <v>156</v>
      </c>
      <c r="B54" t="s">
        <v>157</v>
      </c>
      <c r="C54" t="str">
        <f>IFERROR(VLOOKUP(Table1[[#This Row],[Ticker]],[1]!Table1[[Symbol]:[Industry]],2,FALSE),"-")</f>
        <v>-</v>
      </c>
      <c r="D54" t="s">
        <v>158</v>
      </c>
      <c r="E54">
        <v>175651.65900021899</v>
      </c>
      <c r="F54">
        <v>453.1</v>
      </c>
      <c r="G54">
        <v>69.938703509383203</v>
      </c>
      <c r="H54">
        <v>-6.6376362175503099</v>
      </c>
      <c r="I54">
        <v>51.332378595690002</v>
      </c>
      <c r="J54">
        <v>-3.82714347768637</v>
      </c>
      <c r="K54">
        <v>446.47172376650701</v>
      </c>
      <c r="L54">
        <v>384.44093388250701</v>
      </c>
      <c r="M54">
        <v>49.926429909977003</v>
      </c>
      <c r="N54">
        <v>0.79864537288922599</v>
      </c>
      <c r="O54">
        <v>11.840653277422099</v>
      </c>
      <c r="P54">
        <v>117.836538461538</v>
      </c>
      <c r="Q54">
        <v>3.8001909803886E-2</v>
      </c>
    </row>
    <row r="55" spans="1:17" x14ac:dyDescent="0.3">
      <c r="A55" t="s">
        <v>159</v>
      </c>
      <c r="B55" t="s">
        <v>160</v>
      </c>
      <c r="C55" t="str">
        <f>IFERROR(VLOOKUP(Table1[[#This Row],[Ticker]],[1]!Table1[[Symbol]:[Industry]],2,FALSE),"-")</f>
        <v>-</v>
      </c>
      <c r="D55" t="s">
        <v>161</v>
      </c>
      <c r="E55">
        <v>167186.34522855</v>
      </c>
      <c r="F55">
        <v>3295.35</v>
      </c>
      <c r="G55">
        <v>0.26199323709818501</v>
      </c>
      <c r="H55">
        <v>0.42320789971739697</v>
      </c>
      <c r="I55">
        <v>-7.6020827592966</v>
      </c>
      <c r="J55">
        <v>-3.1770927655241898</v>
      </c>
      <c r="K55">
        <v>3167.8452109612799</v>
      </c>
      <c r="L55">
        <v>2963.71548520841</v>
      </c>
      <c r="M55">
        <v>60.784081128965603</v>
      </c>
      <c r="N55">
        <v>1.1104048195348799</v>
      </c>
      <c r="O55">
        <v>1.08182742349067</v>
      </c>
      <c r="P55">
        <v>43.741685023227397</v>
      </c>
      <c r="Q55">
        <v>3.827749569364E-3</v>
      </c>
    </row>
    <row r="56" spans="1:17" x14ac:dyDescent="0.3">
      <c r="A56" t="s">
        <v>162</v>
      </c>
      <c r="B56" t="s">
        <v>163</v>
      </c>
      <c r="C56" t="str">
        <f>IFERROR(VLOOKUP(Table1[[#This Row],[Ticker]],[1]!Table1[[Symbol]:[Industry]],2,FALSE),"-")</f>
        <v>-</v>
      </c>
      <c r="D56" t="s">
        <v>164</v>
      </c>
      <c r="E56">
        <v>163079.38769062501</v>
      </c>
      <c r="F56">
        <v>7939.65</v>
      </c>
      <c r="G56">
        <v>58.242114900145801</v>
      </c>
      <c r="H56">
        <v>-6.7095046560128599</v>
      </c>
      <c r="I56">
        <v>16.505530520501299</v>
      </c>
      <c r="J56">
        <v>-2.4099747888184302</v>
      </c>
      <c r="K56">
        <v>7789.9767809397199</v>
      </c>
      <c r="L56">
        <v>6836.9720638793997</v>
      </c>
      <c r="M56">
        <v>49.785038229604403</v>
      </c>
      <c r="N56">
        <v>0.85019729649595399</v>
      </c>
      <c r="O56">
        <v>15.243745001353901</v>
      </c>
      <c r="P56">
        <v>106.224675324675</v>
      </c>
      <c r="Q56">
        <v>0.174002069828853</v>
      </c>
    </row>
    <row r="57" spans="1:17" x14ac:dyDescent="0.3">
      <c r="A57" t="s">
        <v>165</v>
      </c>
      <c r="B57" t="s">
        <v>166</v>
      </c>
      <c r="C57" t="str">
        <f>IFERROR(VLOOKUP(Table1[[#This Row],[Ticker]],[1]!Table1[[Symbol]:[Industry]],2,FALSE),"-")</f>
        <v>-</v>
      </c>
      <c r="D57" t="s">
        <v>141</v>
      </c>
      <c r="E57">
        <v>159031.90381439999</v>
      </c>
      <c r="F57">
        <v>491.2</v>
      </c>
      <c r="G57">
        <v>74.370629213576393</v>
      </c>
      <c r="H57">
        <v>-11.9291307740537</v>
      </c>
      <c r="I57">
        <v>6.9816434522343096</v>
      </c>
      <c r="J57">
        <v>-5.7111435560246298</v>
      </c>
      <c r="K57">
        <v>511.57187142485998</v>
      </c>
      <c r="L57">
        <v>444.189624016484</v>
      </c>
      <c r="M57">
        <v>29.673409290319601</v>
      </c>
      <c r="N57">
        <v>0.97939369382175001</v>
      </c>
      <c r="O57">
        <v>18.078175895765401</v>
      </c>
      <c r="P57">
        <v>117.827050997782</v>
      </c>
      <c r="Q57">
        <v>0.18362820713273101</v>
      </c>
    </row>
    <row r="58" spans="1:17" x14ac:dyDescent="0.3">
      <c r="A58" t="s">
        <v>167</v>
      </c>
      <c r="B58" t="s">
        <v>168</v>
      </c>
      <c r="C58" t="str">
        <f>IFERROR(VLOOKUP(Table1[[#This Row],[Ticker]],[1]!Table1[[Symbol]:[Industry]],2,FALSE),"-")</f>
        <v>-</v>
      </c>
      <c r="D58" t="s">
        <v>21</v>
      </c>
      <c r="E58">
        <v>158693.18843333999</v>
      </c>
      <c r="F58">
        <v>1607.15</v>
      </c>
      <c r="G58">
        <v>-8.1633880363102502</v>
      </c>
      <c r="H58">
        <v>-4.1799918231514299</v>
      </c>
      <c r="I58">
        <v>10.7375911111353</v>
      </c>
      <c r="J58">
        <v>-4.1548628706492901</v>
      </c>
      <c r="K58">
        <v>1565.85983769526</v>
      </c>
      <c r="L58">
        <v>1398.46722483194</v>
      </c>
      <c r="M58">
        <v>50.218733500619599</v>
      </c>
      <c r="N58">
        <v>1.02499768763637</v>
      </c>
      <c r="O58">
        <v>4.0350931773636498</v>
      </c>
      <c r="P58">
        <v>46.3506806902517</v>
      </c>
      <c r="Q58">
        <v>-2.1528449321233999E-2</v>
      </c>
    </row>
    <row r="59" spans="1:17" x14ac:dyDescent="0.3">
      <c r="A59" t="s">
        <v>169</v>
      </c>
      <c r="B59" t="s">
        <v>170</v>
      </c>
      <c r="C59" t="str">
        <f>IFERROR(VLOOKUP(Table1[[#This Row],[Ticker]],[1]!Table1[[Symbol]:[Industry]],2,FALSE),"-")</f>
        <v>-</v>
      </c>
      <c r="D59" t="s">
        <v>171</v>
      </c>
      <c r="E59">
        <v>155362.65358431899</v>
      </c>
      <c r="F59">
        <v>690.55</v>
      </c>
      <c r="G59">
        <v>15.2863712535217</v>
      </c>
      <c r="H59">
        <v>-3.89416902498954</v>
      </c>
      <c r="I59">
        <v>6.2219595856363599</v>
      </c>
      <c r="J59">
        <v>-6.9972973677579306E-2</v>
      </c>
      <c r="K59">
        <v>671.42252701075302</v>
      </c>
      <c r="L59">
        <v>617.92591724763997</v>
      </c>
      <c r="M59">
        <v>66.254328958820196</v>
      </c>
      <c r="N59">
        <v>0.82205444904111002</v>
      </c>
      <c r="O59">
        <v>3.5768590254145298</v>
      </c>
      <c r="P59">
        <v>53.883008356545901</v>
      </c>
      <c r="Q59">
        <v>2.8541870193815998E-2</v>
      </c>
    </row>
    <row r="60" spans="1:17" x14ac:dyDescent="0.3">
      <c r="A60" t="s">
        <v>172</v>
      </c>
      <c r="B60" t="s">
        <v>173</v>
      </c>
      <c r="C60" t="str">
        <f>IFERROR(VLOOKUP(Table1[[#This Row],[Ticker]],[1]!Table1[[Symbol]:[Industry]],2,FALSE),"-")</f>
        <v>-</v>
      </c>
      <c r="D60" t="s">
        <v>43</v>
      </c>
      <c r="E60">
        <v>153006.06243403</v>
      </c>
      <c r="F60">
        <v>727.5</v>
      </c>
      <c r="G60">
        <v>-18.5425279320248</v>
      </c>
      <c r="H60">
        <v>-6.4734830323140198</v>
      </c>
      <c r="I60">
        <v>-1.3413135254859301</v>
      </c>
      <c r="J60">
        <v>-1.4652404291016601</v>
      </c>
      <c r="K60">
        <v>695.94161936147896</v>
      </c>
      <c r="L60">
        <v>641.90923584419102</v>
      </c>
      <c r="M60">
        <v>48.206477473670603</v>
      </c>
      <c r="N60">
        <v>0.76287346991616101</v>
      </c>
      <c r="O60">
        <v>4.6323024054982698</v>
      </c>
      <c r="P60">
        <v>42.256550645287398</v>
      </c>
      <c r="Q60">
        <v>-5.3913544048115998E-2</v>
      </c>
    </row>
    <row r="61" spans="1:17" x14ac:dyDescent="0.3">
      <c r="A61" t="s">
        <v>174</v>
      </c>
      <c r="B61" t="s">
        <v>175</v>
      </c>
      <c r="C61" t="str">
        <f>IFERROR(VLOOKUP(Table1[[#This Row],[Ticker]],[1]!Table1[[Symbol]:[Industry]],2,FALSE),"-")</f>
        <v>-</v>
      </c>
      <c r="D61" t="s">
        <v>80</v>
      </c>
      <c r="E61">
        <v>151863.87803609</v>
      </c>
      <c r="F61">
        <v>622.04999999999995</v>
      </c>
      <c r="G61">
        <v>15.248874046195199</v>
      </c>
      <c r="H61">
        <v>-10.6664550968722</v>
      </c>
      <c r="I61">
        <v>-12.851096158351501</v>
      </c>
      <c r="J61">
        <v>-4.4776358803616496</v>
      </c>
      <c r="K61">
        <v>633.90168092189197</v>
      </c>
      <c r="L61">
        <v>598.81481407601302</v>
      </c>
      <c r="M61">
        <v>42.027216397379597</v>
      </c>
      <c r="N61">
        <v>0.485721744212399</v>
      </c>
      <c r="O61">
        <v>13.6484205449722</v>
      </c>
      <c r="P61">
        <v>53.953718599183198</v>
      </c>
      <c r="Q61">
        <v>3.4796187974718E-2</v>
      </c>
    </row>
    <row r="62" spans="1:17" x14ac:dyDescent="0.3">
      <c r="A62" t="s">
        <v>176</v>
      </c>
      <c r="B62" t="s">
        <v>177</v>
      </c>
      <c r="C62" t="str">
        <f>IFERROR(VLOOKUP(Table1[[#This Row],[Ticker]],[1]!Table1[[Symbol]:[Industry]],2,FALSE),"-")</f>
        <v>-</v>
      </c>
      <c r="D62" t="s">
        <v>114</v>
      </c>
      <c r="E62">
        <v>149592.45957228</v>
      </c>
      <c r="F62">
        <v>6211.2</v>
      </c>
      <c r="G62">
        <v>4.0683487073001396</v>
      </c>
      <c r="H62">
        <v>1.9872954882267999</v>
      </c>
      <c r="I62">
        <v>7.8006788124052298</v>
      </c>
      <c r="J62">
        <v>1.9070793180122001</v>
      </c>
      <c r="K62">
        <v>5848.9569940270203</v>
      </c>
      <c r="L62">
        <v>5353.7891866681703</v>
      </c>
      <c r="M62">
        <v>78.456082843158597</v>
      </c>
      <c r="N62">
        <v>1.30215999677434</v>
      </c>
      <c r="O62">
        <v>0.76394255538381195</v>
      </c>
      <c r="P62">
        <v>42.861742990546702</v>
      </c>
      <c r="Q62">
        <v>3.3214752250625E-2</v>
      </c>
    </row>
    <row r="63" spans="1:17" x14ac:dyDescent="0.3">
      <c r="A63" t="s">
        <v>178</v>
      </c>
      <c r="B63" t="s">
        <v>179</v>
      </c>
      <c r="C63" t="str">
        <f>IFERROR(VLOOKUP(Table1[[#This Row],[Ticker]],[1]!Table1[[Symbol]:[Industry]],2,FALSE),"-")</f>
        <v>-</v>
      </c>
      <c r="D63" t="s">
        <v>180</v>
      </c>
      <c r="E63">
        <v>148999.12382335999</v>
      </c>
      <c r="F63">
        <v>1449.3</v>
      </c>
      <c r="G63">
        <v>16.522004500245298</v>
      </c>
      <c r="H63">
        <v>-3.36369179106988</v>
      </c>
      <c r="I63">
        <v>3.48215930825083</v>
      </c>
      <c r="J63">
        <v>-3.49529670436235</v>
      </c>
      <c r="K63">
        <v>1443.24035680765</v>
      </c>
      <c r="L63">
        <v>1307.2222465621601</v>
      </c>
      <c r="M63">
        <v>46.955853704648398</v>
      </c>
      <c r="N63">
        <v>1.18799077832908</v>
      </c>
      <c r="O63">
        <v>6.38584144069549</v>
      </c>
      <c r="P63">
        <v>51.0002083767451</v>
      </c>
      <c r="Q63">
        <v>1.5733739018309999E-2</v>
      </c>
    </row>
    <row r="64" spans="1:17" x14ac:dyDescent="0.3">
      <c r="A64" t="s">
        <v>181</v>
      </c>
      <c r="B64" t="s">
        <v>182</v>
      </c>
      <c r="C64" t="str">
        <f>IFERROR(VLOOKUP(Table1[[#This Row],[Ticker]],[1]!Table1[[Symbol]:[Industry]],2,FALSE),"-")</f>
        <v>-</v>
      </c>
      <c r="D64" t="s">
        <v>183</v>
      </c>
      <c r="E64">
        <v>144700.28624350001</v>
      </c>
      <c r="F64">
        <v>5372.85</v>
      </c>
      <c r="G64">
        <v>12.2595489163177</v>
      </c>
      <c r="H64">
        <v>5.9946415986469397</v>
      </c>
      <c r="I64">
        <v>41.055881690529503</v>
      </c>
      <c r="J64">
        <v>-2.6587195385770102</v>
      </c>
      <c r="K64">
        <v>5007.42772542903</v>
      </c>
      <c r="L64">
        <v>4342.5519949703803</v>
      </c>
      <c r="M64">
        <v>71.208796576093306</v>
      </c>
      <c r="N64">
        <v>1.0326324940635401</v>
      </c>
      <c r="O64">
        <v>3.9104013698502502</v>
      </c>
      <c r="P64">
        <v>63.045853184838997</v>
      </c>
      <c r="Q64">
        <v>-2.3206343725696001E-2</v>
      </c>
    </row>
    <row r="65" spans="1:17" x14ac:dyDescent="0.3">
      <c r="A65" t="s">
        <v>184</v>
      </c>
      <c r="B65" t="s">
        <v>185</v>
      </c>
      <c r="C65" t="str">
        <f>IFERROR(VLOOKUP(Table1[[#This Row],[Ticker]],[1]!Table1[[Symbol]:[Industry]],2,FALSE),"-")</f>
        <v>-</v>
      </c>
      <c r="D65" t="s">
        <v>18</v>
      </c>
      <c r="E65">
        <v>143691.30176256</v>
      </c>
      <c r="F65">
        <v>338.1</v>
      </c>
      <c r="G65">
        <v>60.314225795786101</v>
      </c>
      <c r="H65">
        <v>-10.0422420427973</v>
      </c>
      <c r="I65">
        <v>-4.6603479419302101</v>
      </c>
      <c r="J65">
        <v>-6.04828766675364</v>
      </c>
      <c r="K65">
        <v>336.45529490119702</v>
      </c>
      <c r="L65">
        <v>297.10640717744297</v>
      </c>
      <c r="M65">
        <v>34.706733916591602</v>
      </c>
      <c r="N65">
        <v>0.66972556817639906</v>
      </c>
      <c r="O65">
        <v>8.6069210292812599</v>
      </c>
      <c r="P65">
        <v>104.01267159450801</v>
      </c>
      <c r="Q65">
        <v>4.2051920105550998E-2</v>
      </c>
    </row>
    <row r="66" spans="1:17" x14ac:dyDescent="0.3">
      <c r="A66" t="s">
        <v>186</v>
      </c>
      <c r="B66" t="s">
        <v>187</v>
      </c>
      <c r="C66" t="str">
        <f>IFERROR(VLOOKUP(Table1[[#This Row],[Ticker]],[1]!Table1[[Symbol]:[Industry]],2,FALSE),"-")</f>
        <v>-</v>
      </c>
      <c r="D66" t="s">
        <v>141</v>
      </c>
      <c r="E66">
        <v>142180.92988000001</v>
      </c>
      <c r="F66">
        <v>542.5</v>
      </c>
      <c r="G66">
        <v>68.748969632311301</v>
      </c>
      <c r="H66">
        <v>-13.747501303210401</v>
      </c>
      <c r="I66">
        <v>0.18840976114965699</v>
      </c>
      <c r="J66">
        <v>-6.8406308041768797</v>
      </c>
      <c r="K66">
        <v>578.75624445297399</v>
      </c>
      <c r="L66">
        <v>497.50000389816603</v>
      </c>
      <c r="M66">
        <v>30.157024726787501</v>
      </c>
      <c r="N66">
        <v>0.92787815140322605</v>
      </c>
      <c r="O66">
        <v>20.552995391705</v>
      </c>
      <c r="P66">
        <v>109.096164964347</v>
      </c>
      <c r="Q66">
        <v>0.18618200133111201</v>
      </c>
    </row>
    <row r="67" spans="1:17" x14ac:dyDescent="0.3">
      <c r="A67" t="s">
        <v>188</v>
      </c>
      <c r="B67" t="s">
        <v>189</v>
      </c>
      <c r="C67" t="str">
        <f>IFERROR(VLOOKUP(Table1[[#This Row],[Ticker]],[1]!Table1[[Symbol]:[Industry]],2,FALSE),"-")</f>
        <v>-</v>
      </c>
      <c r="D67" t="s">
        <v>95</v>
      </c>
      <c r="E67">
        <v>141921.00598000499</v>
      </c>
      <c r="F67">
        <v>454.45</v>
      </c>
      <c r="G67">
        <v>45.054988585915801</v>
      </c>
      <c r="H67">
        <v>0.92828812008313899</v>
      </c>
      <c r="I67">
        <v>-0.89275967213783103</v>
      </c>
      <c r="J67">
        <v>-2.10875567918881</v>
      </c>
      <c r="K67">
        <v>433.01713287754302</v>
      </c>
      <c r="L67">
        <v>395.91496552311298</v>
      </c>
      <c r="M67">
        <v>62.312736984940898</v>
      </c>
      <c r="N67">
        <v>1.13130562577806</v>
      </c>
      <c r="O67">
        <v>3.6417647706018199</v>
      </c>
      <c r="P67">
        <v>96.902079722703604</v>
      </c>
      <c r="Q67">
        <v>0.14726946612491701</v>
      </c>
    </row>
    <row r="68" spans="1:17" x14ac:dyDescent="0.3">
      <c r="A68" t="s">
        <v>190</v>
      </c>
      <c r="B68" t="s">
        <v>191</v>
      </c>
      <c r="C68" t="str">
        <f>IFERROR(VLOOKUP(Table1[[#This Row],[Ticker]],[1]!Table1[[Symbol]:[Industry]],2,FALSE),"-")</f>
        <v>-</v>
      </c>
      <c r="D68" t="s">
        <v>192</v>
      </c>
      <c r="E68">
        <v>139496.889705888</v>
      </c>
      <c r="F68">
        <v>220.33</v>
      </c>
      <c r="G68">
        <v>48.165532985328603</v>
      </c>
      <c r="H68">
        <v>-14.2145493990445</v>
      </c>
      <c r="I68">
        <v>4.6779520070182503</v>
      </c>
      <c r="J68">
        <v>-5.6678984547748898</v>
      </c>
      <c r="K68">
        <v>223.79828425554399</v>
      </c>
      <c r="L68">
        <v>197.16088908178901</v>
      </c>
      <c r="M68">
        <v>29.561046429756601</v>
      </c>
      <c r="N68">
        <v>0.77290099285535696</v>
      </c>
      <c r="O68">
        <v>11.786865156810199</v>
      </c>
      <c r="P68">
        <v>89.6943607404218</v>
      </c>
      <c r="Q68">
        <v>8.5666953641783006E-2</v>
      </c>
    </row>
    <row r="69" spans="1:17" x14ac:dyDescent="0.3">
      <c r="A69" t="s">
        <v>193</v>
      </c>
      <c r="B69" t="s">
        <v>194</v>
      </c>
      <c r="C69" t="str">
        <f>IFERROR(VLOOKUP(Table1[[#This Row],[Ticker]],[1]!Table1[[Symbol]:[Industry]],2,FALSE),"-")</f>
        <v>-</v>
      </c>
      <c r="D69" t="s">
        <v>132</v>
      </c>
      <c r="E69">
        <v>138920.63863200499</v>
      </c>
      <c r="F69">
        <v>1424.85</v>
      </c>
      <c r="G69">
        <v>55.649961247937803</v>
      </c>
      <c r="H69">
        <v>10.0781856817533</v>
      </c>
      <c r="I69">
        <v>5.6024065684496396</v>
      </c>
      <c r="J69">
        <v>7.3767441747202298</v>
      </c>
      <c r="K69">
        <v>1289.95114443844</v>
      </c>
      <c r="L69">
        <v>1191.60052463649</v>
      </c>
      <c r="M69">
        <v>87.420756479283398</v>
      </c>
      <c r="N69">
        <v>0.99113632258188</v>
      </c>
      <c r="O69">
        <v>15.798154191669299</v>
      </c>
      <c r="P69">
        <v>103.056861906797</v>
      </c>
      <c r="Q69">
        <v>9.5501275500830998E-2</v>
      </c>
    </row>
    <row r="70" spans="1:17" x14ac:dyDescent="0.3">
      <c r="A70" t="s">
        <v>195</v>
      </c>
      <c r="B70" t="s">
        <v>196</v>
      </c>
      <c r="C70" t="str">
        <f>IFERROR(VLOOKUP(Table1[[#This Row],[Ticker]],[1]!Table1[[Symbol]:[Industry]],2,FALSE),"-")</f>
        <v>-</v>
      </c>
      <c r="D70" t="s">
        <v>197</v>
      </c>
      <c r="E70">
        <v>137405.496038382</v>
      </c>
      <c r="F70">
        <v>207.34</v>
      </c>
      <c r="G70">
        <v>82.351577926721106</v>
      </c>
      <c r="H70">
        <v>0.15468211350879901</v>
      </c>
      <c r="I70">
        <v>59.447290908080802</v>
      </c>
      <c r="J70">
        <v>4.3092287069946904</v>
      </c>
      <c r="K70">
        <v>190.22252696695699</v>
      </c>
      <c r="L70">
        <v>153.98096230170199</v>
      </c>
      <c r="M70">
        <v>68.192137984218306</v>
      </c>
      <c r="N70">
        <v>1.33092269792934</v>
      </c>
      <c r="O70">
        <v>1.5722967107167001</v>
      </c>
      <c r="P70">
        <v>138.870967741935</v>
      </c>
      <c r="Q70">
        <v>4.8544056350250997E-2</v>
      </c>
    </row>
    <row r="71" spans="1:17" x14ac:dyDescent="0.3">
      <c r="A71" t="s">
        <v>198</v>
      </c>
      <c r="B71" t="s">
        <v>199</v>
      </c>
      <c r="C71" t="str">
        <f>IFERROR(VLOOKUP(Table1[[#This Row],[Ticker]],[1]!Table1[[Symbol]:[Industry]],2,FALSE),"-")</f>
        <v>-</v>
      </c>
      <c r="D71" t="s">
        <v>57</v>
      </c>
      <c r="E71">
        <v>136475.51922868</v>
      </c>
      <c r="F71">
        <v>792.05</v>
      </c>
      <c r="G71">
        <v>56.225747236845002</v>
      </c>
      <c r="H71">
        <v>4.3305836795654802</v>
      </c>
      <c r="I71">
        <v>36.947011711701002</v>
      </c>
      <c r="J71">
        <v>-1.57029638771941</v>
      </c>
      <c r="K71">
        <v>717.89677161942404</v>
      </c>
      <c r="L71">
        <v>605.49292617844196</v>
      </c>
      <c r="M71">
        <v>70.023174091733395</v>
      </c>
      <c r="N71">
        <v>1.25392077415472</v>
      </c>
      <c r="O71">
        <v>0.37245123413927</v>
      </c>
      <c r="P71">
        <v>127.92805755395599</v>
      </c>
      <c r="Q71">
        <v>8.0916526945684006E-2</v>
      </c>
    </row>
    <row r="72" spans="1:17" hidden="1" x14ac:dyDescent="0.3">
      <c r="A72" t="s">
        <v>200</v>
      </c>
      <c r="B72" t="s">
        <v>201</v>
      </c>
      <c r="C72" t="str">
        <f>IFERROR(VLOOKUP(Table1[[#This Row],[Ticker]],[1]!Table1[[Symbol]:[Industry]],2,FALSE),"-")</f>
        <v>-</v>
      </c>
      <c r="D72" t="s">
        <v>51</v>
      </c>
      <c r="E72">
        <v>136356.74593547301</v>
      </c>
      <c r="F72">
        <v>161.63</v>
      </c>
      <c r="G72">
        <v>-33.885061191736099</v>
      </c>
      <c r="H72">
        <v>4.6579328704589598</v>
      </c>
      <c r="I72">
        <v>-19.430954229865801</v>
      </c>
      <c r="J72">
        <v>6.9657133008322196</v>
      </c>
      <c r="M72">
        <v>44.882603545872001</v>
      </c>
      <c r="O72">
        <v>16.624389036688701</v>
      </c>
      <c r="P72">
        <v>10.705479452054799</v>
      </c>
    </row>
    <row r="73" spans="1:17" x14ac:dyDescent="0.3">
      <c r="A73" t="s">
        <v>202</v>
      </c>
      <c r="B73" t="s">
        <v>203</v>
      </c>
      <c r="C73" t="str">
        <f>IFERROR(VLOOKUP(Table1[[#This Row],[Ticker]],[1]!Table1[[Symbol]:[Industry]],2,FALSE),"-")</f>
        <v>-</v>
      </c>
      <c r="D73" t="s">
        <v>204</v>
      </c>
      <c r="E73">
        <v>136020.44128365</v>
      </c>
      <c r="F73">
        <v>4879.55</v>
      </c>
      <c r="G73">
        <v>12.239272902606601</v>
      </c>
      <c r="H73">
        <v>-3.9229471203547499</v>
      </c>
      <c r="I73">
        <v>7.3730460397630297</v>
      </c>
      <c r="J73">
        <v>-0.19425772348884601</v>
      </c>
      <c r="K73">
        <v>4825.14585607757</v>
      </c>
      <c r="L73">
        <v>4433.0138102665996</v>
      </c>
      <c r="M73">
        <v>68.866690482117903</v>
      </c>
      <c r="N73">
        <v>0.91532103807681398</v>
      </c>
      <c r="O73">
        <v>3.7431730384974</v>
      </c>
      <c r="P73">
        <v>48.993893129771003</v>
      </c>
      <c r="Q73">
        <v>5.6309175667787002E-2</v>
      </c>
    </row>
    <row r="74" spans="1:17" x14ac:dyDescent="0.3">
      <c r="A74" t="s">
        <v>205</v>
      </c>
      <c r="B74" t="s">
        <v>206</v>
      </c>
      <c r="C74" t="str">
        <f>IFERROR(VLOOKUP(Table1[[#This Row],[Ticker]],[1]!Table1[[Symbol]:[Industry]],2,FALSE),"-")</f>
        <v>-</v>
      </c>
      <c r="D74" t="s">
        <v>51</v>
      </c>
      <c r="E74">
        <v>134829.26322965001</v>
      </c>
      <c r="F74">
        <v>1633.85</v>
      </c>
      <c r="G74">
        <v>6.2564248375192903</v>
      </c>
      <c r="H74">
        <v>12.842321241276199</v>
      </c>
      <c r="I74">
        <v>29.118822953734799</v>
      </c>
      <c r="J74">
        <v>-0.75557122271386601</v>
      </c>
      <c r="K74">
        <v>1463.58682593609</v>
      </c>
      <c r="L74">
        <v>1303.71788851567</v>
      </c>
      <c r="M74">
        <v>76.690489776007993</v>
      </c>
      <c r="N74">
        <v>0.98334482504239096</v>
      </c>
      <c r="O74">
        <v>0.97622180738745601</v>
      </c>
      <c r="P74">
        <v>61.575356012658197</v>
      </c>
      <c r="Q74">
        <v>0.13668882996692699</v>
      </c>
    </row>
    <row r="75" spans="1:17" x14ac:dyDescent="0.3">
      <c r="A75" t="s">
        <v>207</v>
      </c>
      <c r="B75" t="s">
        <v>208</v>
      </c>
      <c r="C75" t="str">
        <f>IFERROR(VLOOKUP(Table1[[#This Row],[Ticker]],[1]!Table1[[Symbol]:[Industry]],2,FALSE),"-")</f>
        <v>-</v>
      </c>
      <c r="D75" t="s">
        <v>86</v>
      </c>
      <c r="E75">
        <v>133765.52781783999</v>
      </c>
      <c r="F75">
        <v>2845.2</v>
      </c>
      <c r="G75">
        <v>55.8911890544491</v>
      </c>
      <c r="H75">
        <v>-3.0780209041170501</v>
      </c>
      <c r="I75">
        <v>19.2062034435097</v>
      </c>
      <c r="J75">
        <v>-3.0729496109575001</v>
      </c>
      <c r="K75">
        <v>2656.9927878670501</v>
      </c>
      <c r="L75">
        <v>2260.7203576943398</v>
      </c>
      <c r="M75">
        <v>60.060968155146902</v>
      </c>
      <c r="N75">
        <v>0.64476126659058097</v>
      </c>
      <c r="O75">
        <v>1.1879656966118299</v>
      </c>
      <c r="P75">
        <v>91.042771771973307</v>
      </c>
      <c r="Q75">
        <v>0.27335432383340802</v>
      </c>
    </row>
    <row r="76" spans="1:17" x14ac:dyDescent="0.3">
      <c r="A76" t="s">
        <v>209</v>
      </c>
      <c r="B76" t="s">
        <v>210</v>
      </c>
      <c r="C76" t="str">
        <f>IFERROR(VLOOKUP(Table1[[#This Row],[Ticker]],[1]!Table1[[Symbol]:[Industry]],2,FALSE),"-")</f>
        <v>-</v>
      </c>
      <c r="D76" t="s">
        <v>51</v>
      </c>
      <c r="E76">
        <v>132803.16793743899</v>
      </c>
      <c r="F76">
        <v>3567.7</v>
      </c>
      <c r="G76">
        <v>51.534814157059003</v>
      </c>
      <c r="H76">
        <v>7.1986197123145699</v>
      </c>
      <c r="I76">
        <v>32.985540105917799</v>
      </c>
      <c r="J76">
        <v>2.6224689882704002</v>
      </c>
      <c r="K76">
        <v>3142.2510373293198</v>
      </c>
      <c r="L76">
        <v>2629.6732640487498</v>
      </c>
      <c r="M76">
        <v>73.964115973661606</v>
      </c>
      <c r="N76">
        <v>0.89492506603089095</v>
      </c>
      <c r="O76">
        <v>1.56823723967822</v>
      </c>
      <c r="P76">
        <v>102.612374705397</v>
      </c>
      <c r="Q76">
        <v>0.12548241002968</v>
      </c>
    </row>
    <row r="77" spans="1:17" x14ac:dyDescent="0.3">
      <c r="A77" t="s">
        <v>211</v>
      </c>
      <c r="B77" t="s">
        <v>212</v>
      </c>
      <c r="C77" t="str">
        <f>IFERROR(VLOOKUP(Table1[[#This Row],[Ticker]],[1]!Table1[[Symbol]:[Industry]],2,FALSE),"-")</f>
        <v>-</v>
      </c>
      <c r="D77" t="s">
        <v>54</v>
      </c>
      <c r="E77">
        <v>132330.80629080001</v>
      </c>
      <c r="F77">
        <v>1658.15</v>
      </c>
      <c r="G77">
        <v>8.7559978919142001</v>
      </c>
      <c r="H77">
        <v>-1.10728096383653</v>
      </c>
      <c r="I77">
        <v>-4.7615984201126604</v>
      </c>
      <c r="J77">
        <v>-3.6784974258703</v>
      </c>
      <c r="K77">
        <v>1592.71006955595</v>
      </c>
      <c r="L77">
        <v>1454.7299005687801</v>
      </c>
      <c r="M77">
        <v>49.264722898136398</v>
      </c>
      <c r="N77">
        <v>0.81337909566715805</v>
      </c>
      <c r="O77">
        <v>1.49865814311129</v>
      </c>
      <c r="P77">
        <v>46.479681978798503</v>
      </c>
      <c r="Q77">
        <v>4.8305430993901E-2</v>
      </c>
    </row>
    <row r="78" spans="1:17" x14ac:dyDescent="0.3">
      <c r="A78" t="s">
        <v>213</v>
      </c>
      <c r="B78" t="s">
        <v>214</v>
      </c>
      <c r="C78" t="str">
        <f>IFERROR(VLOOKUP(Table1[[#This Row],[Ticker]],[1]!Table1[[Symbol]:[Industry]],2,FALSE),"-")</f>
        <v>-</v>
      </c>
      <c r="D78" t="s">
        <v>215</v>
      </c>
      <c r="E78">
        <v>128399.2947267</v>
      </c>
      <c r="F78">
        <v>2082.4</v>
      </c>
      <c r="G78">
        <v>17.2409827528645</v>
      </c>
      <c r="H78">
        <v>3.4129240892857902</v>
      </c>
      <c r="I78">
        <v>22.600041825270502</v>
      </c>
      <c r="J78">
        <v>0.48175360461446698</v>
      </c>
      <c r="K78">
        <v>1901.6225187642699</v>
      </c>
      <c r="L78">
        <v>1692.88501141604</v>
      </c>
      <c r="M78">
        <v>79.962074952395895</v>
      </c>
      <c r="N78">
        <v>0.92122312285256103</v>
      </c>
      <c r="O78">
        <v>1.1333077218593699</v>
      </c>
      <c r="P78">
        <v>68.909437482256493</v>
      </c>
      <c r="Q78">
        <v>2.3946096093899E-2</v>
      </c>
    </row>
    <row r="79" spans="1:17" x14ac:dyDescent="0.3">
      <c r="A79" t="s">
        <v>216</v>
      </c>
      <c r="B79" t="s">
        <v>217</v>
      </c>
      <c r="C79" t="str">
        <f>IFERROR(VLOOKUP(Table1[[#This Row],[Ticker]],[1]!Table1[[Symbol]:[Industry]],2,FALSE),"-")</f>
        <v>-</v>
      </c>
      <c r="D79" t="s">
        <v>218</v>
      </c>
      <c r="E79">
        <v>124241.39695340001</v>
      </c>
      <c r="F79">
        <v>11085.35</v>
      </c>
      <c r="G79">
        <v>20.423425342504899</v>
      </c>
      <c r="H79">
        <v>8.7713395950607609</v>
      </c>
      <c r="I79">
        <v>14.372868766896801</v>
      </c>
      <c r="J79">
        <v>4.6391742258720896</v>
      </c>
      <c r="K79">
        <v>10007.4218036409</v>
      </c>
      <c r="L79">
        <v>8839.5493020303402</v>
      </c>
      <c r="M79">
        <v>78.736755174648295</v>
      </c>
      <c r="N79">
        <v>1.0960517467487101</v>
      </c>
      <c r="O79">
        <v>2.3873851524759999</v>
      </c>
      <c r="P79">
        <v>67.252825178412493</v>
      </c>
      <c r="Q79">
        <v>0.100170392801623</v>
      </c>
    </row>
    <row r="80" spans="1:17" x14ac:dyDescent="0.3">
      <c r="A80" t="s">
        <v>219</v>
      </c>
      <c r="B80" t="s">
        <v>220</v>
      </c>
      <c r="C80" t="str">
        <f>IFERROR(VLOOKUP(Table1[[#This Row],[Ticker]],[1]!Table1[[Symbol]:[Industry]],2,FALSE),"-")</f>
        <v>-</v>
      </c>
      <c r="D80" t="s">
        <v>37</v>
      </c>
      <c r="E80">
        <v>121785.57931545</v>
      </c>
      <c r="F80">
        <v>244.5</v>
      </c>
      <c r="G80">
        <v>-19.377135569367098</v>
      </c>
      <c r="H80">
        <v>-11.7423480800464</v>
      </c>
      <c r="I80">
        <v>-23.907360039056901</v>
      </c>
      <c r="J80">
        <v>-4.1851231535997302</v>
      </c>
      <c r="K80">
        <v>247.31817784313901</v>
      </c>
      <c r="L80">
        <v>245.74393075609399</v>
      </c>
      <c r="M80">
        <v>33.623944513190501</v>
      </c>
      <c r="N80">
        <v>0.78592875572007304</v>
      </c>
      <c r="O80">
        <v>22.576687116564401</v>
      </c>
      <c r="P80">
        <v>30.157040191642199</v>
      </c>
      <c r="Q80">
        <v>0.14553686170671601</v>
      </c>
    </row>
    <row r="81" spans="1:17" x14ac:dyDescent="0.3">
      <c r="A81" t="s">
        <v>221</v>
      </c>
      <c r="B81" t="s">
        <v>222</v>
      </c>
      <c r="C81" t="str">
        <f>IFERROR(VLOOKUP(Table1[[#This Row],[Ticker]],[1]!Table1[[Symbol]:[Industry]],2,FALSE),"-")</f>
        <v>-</v>
      </c>
      <c r="D81" t="s">
        <v>223</v>
      </c>
      <c r="E81">
        <v>120987.18128903001</v>
      </c>
      <c r="F81">
        <v>1025.95</v>
      </c>
      <c r="G81">
        <v>-8.2937448491192196</v>
      </c>
      <c r="H81">
        <v>-11.335655758406601</v>
      </c>
      <c r="I81">
        <v>-19.295978118238001</v>
      </c>
      <c r="J81">
        <v>-0.68598234038722405</v>
      </c>
      <c r="K81">
        <v>1034.5698808250299</v>
      </c>
      <c r="L81">
        <v>1051.17408707041</v>
      </c>
      <c r="M81">
        <v>52.612299687948699</v>
      </c>
      <c r="N81">
        <v>0.708031017966959</v>
      </c>
      <c r="O81">
        <v>31.3904186363857</v>
      </c>
      <c r="P81">
        <v>49.555393586005799</v>
      </c>
      <c r="Q81">
        <v>-2.0535869531785E-2</v>
      </c>
    </row>
    <row r="82" spans="1:17" x14ac:dyDescent="0.3">
      <c r="A82" t="s">
        <v>224</v>
      </c>
      <c r="B82" t="s">
        <v>225</v>
      </c>
      <c r="C82" t="str">
        <f>IFERROR(VLOOKUP(Table1[[#This Row],[Ticker]],[1]!Table1[[Symbol]:[Industry]],2,FALSE),"-")</f>
        <v>-</v>
      </c>
      <c r="D82" t="s">
        <v>226</v>
      </c>
      <c r="E82">
        <v>120395.570616695</v>
      </c>
      <c r="F82">
        <v>1211.55</v>
      </c>
      <c r="G82">
        <v>4.3564709744975598</v>
      </c>
      <c r="H82">
        <v>-4.26063934261078</v>
      </c>
      <c r="I82">
        <v>-7.13648145372819</v>
      </c>
      <c r="J82">
        <v>-2.3803693763331299</v>
      </c>
      <c r="K82">
        <v>1186.4273786620699</v>
      </c>
      <c r="L82">
        <v>1103.6092101558199</v>
      </c>
      <c r="M82">
        <v>57.515477917325903</v>
      </c>
      <c r="N82">
        <v>1.21781427725725</v>
      </c>
      <c r="O82">
        <v>3.4559365129912001</v>
      </c>
      <c r="P82">
        <v>43.463060346412597</v>
      </c>
      <c r="Q82">
        <v>2.7523275207204E-2</v>
      </c>
    </row>
    <row r="83" spans="1:17" x14ac:dyDescent="0.3">
      <c r="A83" t="s">
        <v>227</v>
      </c>
      <c r="B83" t="s">
        <v>228</v>
      </c>
      <c r="C83" t="str">
        <f>IFERROR(VLOOKUP(Table1[[#This Row],[Ticker]],[1]!Table1[[Symbol]:[Industry]],2,FALSE),"-")</f>
        <v>-</v>
      </c>
      <c r="D83" t="s">
        <v>86</v>
      </c>
      <c r="E83">
        <v>120253.04445635001</v>
      </c>
      <c r="F83">
        <v>6190.55</v>
      </c>
      <c r="G83">
        <v>76.2640628859656</v>
      </c>
      <c r="H83">
        <v>8.0616899833670299</v>
      </c>
      <c r="I83">
        <v>15.138791978241301</v>
      </c>
      <c r="J83">
        <v>2.3315647760853402</v>
      </c>
      <c r="K83">
        <v>5566.87680154186</v>
      </c>
      <c r="L83">
        <v>4883.17938990929</v>
      </c>
      <c r="M83">
        <v>83.852388756366196</v>
      </c>
      <c r="N83">
        <v>1.13630125968166</v>
      </c>
      <c r="O83">
        <v>0.31418856159790498</v>
      </c>
      <c r="P83">
        <v>111.718736640503</v>
      </c>
      <c r="Q83">
        <v>9.6373966048501E-2</v>
      </c>
    </row>
    <row r="84" spans="1:17" x14ac:dyDescent="0.3">
      <c r="A84" t="s">
        <v>229</v>
      </c>
      <c r="B84" t="s">
        <v>230</v>
      </c>
      <c r="C84" t="str">
        <f>IFERROR(VLOOKUP(Table1[[#This Row],[Ticker]],[1]!Table1[[Symbol]:[Industry]],2,FALSE),"-")</f>
        <v>-</v>
      </c>
      <c r="D84" t="s">
        <v>37</v>
      </c>
      <c r="E84">
        <v>119370.419664278</v>
      </c>
      <c r="F84">
        <v>111.51</v>
      </c>
      <c r="G84">
        <v>7.1972633000646402</v>
      </c>
      <c r="H84">
        <v>-12.2865036354524</v>
      </c>
      <c r="I84">
        <v>-27.4248349491196</v>
      </c>
      <c r="J84">
        <v>-4.9501996360529903</v>
      </c>
      <c r="K84">
        <v>114.795622184012</v>
      </c>
      <c r="L84">
        <v>111.128187018953</v>
      </c>
      <c r="M84">
        <v>39.784224808279099</v>
      </c>
      <c r="N84">
        <v>0.73512755053127099</v>
      </c>
      <c r="O84">
        <v>28.1499417092637</v>
      </c>
      <c r="P84">
        <v>65.567928730512193</v>
      </c>
      <c r="Q84">
        <v>0.127528518335666</v>
      </c>
    </row>
    <row r="85" spans="1:17" x14ac:dyDescent="0.3">
      <c r="A85" t="s">
        <v>231</v>
      </c>
      <c r="B85" t="s">
        <v>232</v>
      </c>
      <c r="C85" t="str">
        <f>IFERROR(VLOOKUP(Table1[[#This Row],[Ticker]],[1]!Table1[[Symbol]:[Industry]],2,FALSE),"-")</f>
        <v>-</v>
      </c>
      <c r="D85" t="s">
        <v>180</v>
      </c>
      <c r="E85">
        <v>118310.646238655</v>
      </c>
      <c r="F85">
        <v>661.05</v>
      </c>
      <c r="G85">
        <v>-12.5841126844733</v>
      </c>
      <c r="H85">
        <v>-1.4704757001612001</v>
      </c>
      <c r="I85">
        <v>9.4681194080678903</v>
      </c>
      <c r="J85">
        <v>-1.0513424777703999</v>
      </c>
      <c r="K85">
        <v>638.581126628687</v>
      </c>
      <c r="L85">
        <v>589.66935566622601</v>
      </c>
      <c r="M85">
        <v>67.049506329234006</v>
      </c>
      <c r="N85">
        <v>0.962339706983809</v>
      </c>
      <c r="O85">
        <v>1.6564556387565299</v>
      </c>
      <c r="P85">
        <v>35.128781684382602</v>
      </c>
      <c r="Q85">
        <v>-6.9219805545642998E-2</v>
      </c>
    </row>
    <row r="86" spans="1:17" x14ac:dyDescent="0.3">
      <c r="A86" t="s">
        <v>233</v>
      </c>
      <c r="B86" t="s">
        <v>234</v>
      </c>
      <c r="C86" t="str">
        <f>IFERROR(VLOOKUP(Table1[[#This Row],[Ticker]],[1]!Table1[[Symbol]:[Industry]],2,FALSE),"-")</f>
        <v>-</v>
      </c>
      <c r="D86" t="s">
        <v>54</v>
      </c>
      <c r="E86">
        <v>117027.66424319999</v>
      </c>
      <c r="F86">
        <v>3457.65</v>
      </c>
      <c r="G86">
        <v>55.3457343253544</v>
      </c>
      <c r="H86">
        <v>-1.7391264104828701</v>
      </c>
      <c r="I86">
        <v>17.124210724482101</v>
      </c>
      <c r="J86">
        <v>-2.3622811754489699</v>
      </c>
      <c r="K86">
        <v>3286.5730712843902</v>
      </c>
      <c r="L86">
        <v>2803.3165711647898</v>
      </c>
      <c r="M86">
        <v>58.925945737689901</v>
      </c>
      <c r="N86">
        <v>0.83347028385881805</v>
      </c>
      <c r="O86">
        <v>3.36500224140672</v>
      </c>
      <c r="P86">
        <v>89.829531417277394</v>
      </c>
      <c r="Q86">
        <v>0.10652986276368</v>
      </c>
    </row>
    <row r="87" spans="1:17" x14ac:dyDescent="0.3">
      <c r="A87" t="s">
        <v>235</v>
      </c>
      <c r="B87" t="s">
        <v>236</v>
      </c>
      <c r="C87" t="str">
        <f>IFERROR(VLOOKUP(Table1[[#This Row],[Ticker]],[1]!Table1[[Symbol]:[Industry]],2,FALSE),"-")</f>
        <v>-</v>
      </c>
      <c r="D87" t="s">
        <v>24</v>
      </c>
      <c r="E87">
        <v>115306.01661276</v>
      </c>
      <c r="F87">
        <v>1465.1</v>
      </c>
      <c r="G87">
        <v>-30.293512014291899</v>
      </c>
      <c r="H87">
        <v>2.7849039400971898</v>
      </c>
      <c r="I87">
        <v>-20.917864286513101</v>
      </c>
      <c r="J87">
        <v>-1.11213094103331</v>
      </c>
      <c r="K87">
        <v>1430.72840682937</v>
      </c>
      <c r="L87">
        <v>1442.2760689373099</v>
      </c>
      <c r="M87">
        <v>70.763420742771899</v>
      </c>
      <c r="N87">
        <v>0.79594850269489203</v>
      </c>
      <c r="O87">
        <v>15.657634291174601</v>
      </c>
      <c r="P87">
        <v>10.2241950045139</v>
      </c>
      <c r="Q87">
        <v>3.3515690716380002E-3</v>
      </c>
    </row>
    <row r="88" spans="1:17" x14ac:dyDescent="0.3">
      <c r="A88" t="s">
        <v>237</v>
      </c>
      <c r="B88" t="s">
        <v>238</v>
      </c>
      <c r="C88" t="str">
        <f>IFERROR(VLOOKUP(Table1[[#This Row],[Ticker]],[1]!Table1[[Symbol]:[Industry]],2,FALSE),"-")</f>
        <v>-</v>
      </c>
      <c r="D88" t="s">
        <v>239</v>
      </c>
      <c r="E88">
        <v>114495.934524995</v>
      </c>
      <c r="F88">
        <v>1628.25</v>
      </c>
      <c r="G88">
        <v>28.111191824203399</v>
      </c>
      <c r="H88">
        <v>3.54509370322035</v>
      </c>
      <c r="I88">
        <v>27.209844862698201</v>
      </c>
      <c r="J88">
        <v>0.42303116363996601</v>
      </c>
      <c r="K88">
        <v>1445.7033844842899</v>
      </c>
      <c r="L88">
        <v>1257.0391805803799</v>
      </c>
      <c r="M88">
        <v>72.505147218378596</v>
      </c>
      <c r="N88">
        <v>0.93111256683587496</v>
      </c>
      <c r="O88">
        <v>0.53738676493166804</v>
      </c>
      <c r="P88">
        <v>65.919396749375807</v>
      </c>
      <c r="Q88">
        <v>7.6819405805168994E-2</v>
      </c>
    </row>
    <row r="89" spans="1:17" x14ac:dyDescent="0.3">
      <c r="A89" t="s">
        <v>240</v>
      </c>
      <c r="B89" t="s">
        <v>241</v>
      </c>
      <c r="C89" t="str">
        <f>IFERROR(VLOOKUP(Table1[[#This Row],[Ticker]],[1]!Table1[[Symbol]:[Industry]],2,FALSE),"-")</f>
        <v>-</v>
      </c>
      <c r="D89" t="s">
        <v>164</v>
      </c>
      <c r="E89">
        <v>114101.63621709999</v>
      </c>
      <c r="F89">
        <v>773.95</v>
      </c>
      <c r="G89">
        <v>46.302143807967397</v>
      </c>
      <c r="H89">
        <v>-3.95667992415382</v>
      </c>
      <c r="I89">
        <v>25.380331846168399</v>
      </c>
      <c r="J89">
        <v>1.7817392989752101</v>
      </c>
      <c r="K89">
        <v>706.94545934119196</v>
      </c>
      <c r="L89">
        <v>601.70752828810305</v>
      </c>
      <c r="M89">
        <v>68.586183250489299</v>
      </c>
      <c r="N89">
        <v>1.21223621950752</v>
      </c>
      <c r="O89">
        <v>1.26623166871244</v>
      </c>
      <c r="P89">
        <v>115.464922048997</v>
      </c>
      <c r="Q89">
        <v>0.22206660587342</v>
      </c>
    </row>
    <row r="90" spans="1:17" x14ac:dyDescent="0.3">
      <c r="A90" t="s">
        <v>242</v>
      </c>
      <c r="B90" t="s">
        <v>243</v>
      </c>
      <c r="C90" t="str">
        <f>IFERROR(VLOOKUP(Table1[[#This Row],[Ticker]],[1]!Table1[[Symbol]:[Industry]],2,FALSE),"-")</f>
        <v>-</v>
      </c>
      <c r="D90" t="s">
        <v>244</v>
      </c>
      <c r="E90">
        <v>113869.451201245</v>
      </c>
      <c r="F90">
        <v>82.89</v>
      </c>
      <c r="G90">
        <v>193.21618658009899</v>
      </c>
      <c r="H90">
        <v>2.7943912573622001</v>
      </c>
      <c r="I90">
        <v>106.03465060555</v>
      </c>
      <c r="J90">
        <v>-2.81872267598765</v>
      </c>
      <c r="K90">
        <v>72.851635070855806</v>
      </c>
      <c r="L90">
        <v>53.322663317371003</v>
      </c>
      <c r="M90">
        <v>65.147174775642895</v>
      </c>
      <c r="N90">
        <v>1.0262410383981599</v>
      </c>
      <c r="O90">
        <v>3.8002171552660098</v>
      </c>
      <c r="P90">
        <v>232.22444889779501</v>
      </c>
      <c r="Q90">
        <v>0.22993715169304699</v>
      </c>
    </row>
    <row r="91" spans="1:17" x14ac:dyDescent="0.3">
      <c r="A91" t="s">
        <v>245</v>
      </c>
      <c r="B91" t="s">
        <v>246</v>
      </c>
      <c r="C91" t="str">
        <f>IFERROR(VLOOKUP(Table1[[#This Row],[Ticker]],[1]!Table1[[Symbol]:[Industry]],2,FALSE),"-")</f>
        <v>-</v>
      </c>
      <c r="D91" t="s">
        <v>141</v>
      </c>
      <c r="E91">
        <v>113477.2189425</v>
      </c>
      <c r="F91">
        <v>534.04999999999995</v>
      </c>
      <c r="G91">
        <v>182.67444196706001</v>
      </c>
      <c r="H91">
        <v>-9.1801640355538705</v>
      </c>
      <c r="I91">
        <v>87.660423746480404</v>
      </c>
      <c r="J91">
        <v>-3.5558693982133098</v>
      </c>
      <c r="K91">
        <v>541.96844657767497</v>
      </c>
      <c r="L91">
        <v>392.226557702359</v>
      </c>
      <c r="M91">
        <v>46.468118020618199</v>
      </c>
      <c r="N91">
        <v>0.25500728729915501</v>
      </c>
      <c r="O91">
        <v>21.149705083793599</v>
      </c>
      <c r="P91">
        <v>275.69468870910998</v>
      </c>
      <c r="Q91">
        <v>0.221300508334973</v>
      </c>
    </row>
    <row r="92" spans="1:17" x14ac:dyDescent="0.3">
      <c r="A92" t="s">
        <v>247</v>
      </c>
      <c r="B92" t="s">
        <v>248</v>
      </c>
      <c r="C92" t="str">
        <f>IFERROR(VLOOKUP(Table1[[#This Row],[Ticker]],[1]!Table1[[Symbol]:[Industry]],2,FALSE),"-")</f>
        <v>-</v>
      </c>
      <c r="D92" t="s">
        <v>43</v>
      </c>
      <c r="E92">
        <v>110922.5327616</v>
      </c>
      <c r="F92">
        <v>791.05</v>
      </c>
      <c r="G92">
        <v>5.0645973878289698</v>
      </c>
      <c r="H92">
        <v>3.70617666070494E-2</v>
      </c>
      <c r="I92">
        <v>14.4751139532151</v>
      </c>
      <c r="J92">
        <v>-0.47250182840865401</v>
      </c>
      <c r="K92">
        <v>722.54216662944395</v>
      </c>
      <c r="L92">
        <v>629.86135074730896</v>
      </c>
      <c r="M92">
        <v>69.553446353843896</v>
      </c>
      <c r="N92">
        <v>0.63892418078424396</v>
      </c>
      <c r="O92">
        <v>0.24650780608053099</v>
      </c>
      <c r="P92">
        <v>70.687237026647907</v>
      </c>
      <c r="Q92">
        <v>-1.9410559406079001E-2</v>
      </c>
    </row>
    <row r="93" spans="1:17" x14ac:dyDescent="0.3">
      <c r="A93" t="s">
        <v>249</v>
      </c>
      <c r="B93" t="s">
        <v>250</v>
      </c>
      <c r="C93" t="str">
        <f>IFERROR(VLOOKUP(Table1[[#This Row],[Ticker]],[1]!Table1[[Symbol]:[Industry]],2,FALSE),"-")</f>
        <v>-</v>
      </c>
      <c r="D93" t="s">
        <v>43</v>
      </c>
      <c r="E93">
        <v>110488.782635139</v>
      </c>
      <c r="F93">
        <v>2275.1999999999998</v>
      </c>
      <c r="G93">
        <v>41.051469969643897</v>
      </c>
      <c r="H93">
        <v>1.8904658672763699</v>
      </c>
      <c r="I93">
        <v>20.648782313483601</v>
      </c>
      <c r="J93">
        <v>3.63886441836457</v>
      </c>
      <c r="K93">
        <v>2058.5071307867202</v>
      </c>
      <c r="L93">
        <v>1771.7442618570001</v>
      </c>
      <c r="M93">
        <v>70.309765263205705</v>
      </c>
      <c r="N93">
        <v>0.97464458350644301</v>
      </c>
      <c r="O93">
        <v>1.1735232067510499</v>
      </c>
      <c r="P93">
        <v>79.715639810426495</v>
      </c>
      <c r="Q93">
        <v>1.3212907670125E-2</v>
      </c>
    </row>
    <row r="94" spans="1:17" x14ac:dyDescent="0.3">
      <c r="A94" t="s">
        <v>251</v>
      </c>
      <c r="B94" t="s">
        <v>252</v>
      </c>
      <c r="C94" t="str">
        <f>IFERROR(VLOOKUP(Table1[[#This Row],[Ticker]],[1]!Table1[[Symbol]:[Industry]],2,FALSE),"-")</f>
        <v>-</v>
      </c>
      <c r="D94" t="s">
        <v>37</v>
      </c>
      <c r="E94">
        <v>110465.697224063</v>
      </c>
      <c r="F94">
        <v>61.05</v>
      </c>
      <c r="G94">
        <v>8.5021906368949693</v>
      </c>
      <c r="H94">
        <v>-10.706281541352901</v>
      </c>
      <c r="I94">
        <v>-12.850858754564801</v>
      </c>
      <c r="J94">
        <v>-4.5435097568118801</v>
      </c>
      <c r="K94">
        <v>61.146511536726699</v>
      </c>
      <c r="L94">
        <v>57.842369068391399</v>
      </c>
      <c r="M94">
        <v>46.3795423555406</v>
      </c>
      <c r="N94">
        <v>0.56687565862023304</v>
      </c>
      <c r="O94">
        <v>37.182637182637102</v>
      </c>
      <c r="P94">
        <v>66.575716234652106</v>
      </c>
      <c r="Q94">
        <v>0.10398510016085399</v>
      </c>
    </row>
    <row r="95" spans="1:17" x14ac:dyDescent="0.3">
      <c r="A95" t="s">
        <v>253</v>
      </c>
      <c r="B95" t="s">
        <v>254</v>
      </c>
      <c r="C95" t="str">
        <f>IFERROR(VLOOKUP(Table1[[#This Row],[Ticker]],[1]!Table1[[Symbol]:[Industry]],2,FALSE),"-")</f>
        <v>-</v>
      </c>
      <c r="D95" t="s">
        <v>54</v>
      </c>
      <c r="E95">
        <v>109125.897080355</v>
      </c>
      <c r="F95">
        <v>6654.45</v>
      </c>
      <c r="G95">
        <v>-9.4900743200312903</v>
      </c>
      <c r="H95">
        <v>-10.4223953938756</v>
      </c>
      <c r="I95">
        <v>-8.9188852528515099</v>
      </c>
      <c r="J95">
        <v>-4.2338221856111504</v>
      </c>
      <c r="K95">
        <v>6685.8182912765897</v>
      </c>
      <c r="L95">
        <v>6247.5012019874903</v>
      </c>
      <c r="M95">
        <v>32.172579943838301</v>
      </c>
      <c r="N95">
        <v>0.915389297492194</v>
      </c>
      <c r="O95">
        <v>6.8074746973829603</v>
      </c>
      <c r="P95">
        <v>27.833754358328999</v>
      </c>
      <c r="Q95">
        <v>6.9736775556500001E-3</v>
      </c>
    </row>
    <row r="96" spans="1:17" x14ac:dyDescent="0.3">
      <c r="A96" t="s">
        <v>255</v>
      </c>
      <c r="B96" t="s">
        <v>256</v>
      </c>
      <c r="C96" t="str">
        <f>IFERROR(VLOOKUP(Table1[[#This Row],[Ticker]],[1]!Table1[[Symbol]:[Industry]],2,FALSE),"-")</f>
        <v>-</v>
      </c>
      <c r="D96" t="s">
        <v>54</v>
      </c>
      <c r="E96">
        <v>106117.43658540001</v>
      </c>
      <c r="F96">
        <v>1055.25</v>
      </c>
      <c r="G96">
        <v>42.948114687383097</v>
      </c>
      <c r="H96">
        <v>-17.6219707499537</v>
      </c>
      <c r="I96">
        <v>-13.632569120227499</v>
      </c>
      <c r="J96">
        <v>-9.0826496078520407</v>
      </c>
      <c r="K96">
        <v>1128.52056539456</v>
      </c>
      <c r="L96">
        <v>987.26782942807301</v>
      </c>
      <c r="M96">
        <v>18.496346514974299</v>
      </c>
      <c r="N96">
        <v>0.55846076847236903</v>
      </c>
      <c r="O96">
        <v>25.496327884387501</v>
      </c>
      <c r="P96">
        <v>85.865257595772704</v>
      </c>
      <c r="Q96">
        <v>6.7300391528629003E-2</v>
      </c>
    </row>
    <row r="97" spans="1:17" x14ac:dyDescent="0.3">
      <c r="A97" t="s">
        <v>257</v>
      </c>
      <c r="B97" t="s">
        <v>258</v>
      </c>
      <c r="C97" t="str">
        <f>IFERROR(VLOOKUP(Table1[[#This Row],[Ticker]],[1]!Table1[[Symbol]:[Industry]],2,FALSE),"-")</f>
        <v>-</v>
      </c>
      <c r="D97" t="s">
        <v>259</v>
      </c>
      <c r="E97">
        <v>105725.466</v>
      </c>
      <c r="F97">
        <v>3865.8</v>
      </c>
      <c r="G97">
        <v>90.809630869262605</v>
      </c>
      <c r="H97">
        <v>-4.5569768175541601</v>
      </c>
      <c r="I97">
        <v>12.812541044184099</v>
      </c>
      <c r="J97">
        <v>-1.8152418120216101</v>
      </c>
      <c r="K97">
        <v>3764.1186122902</v>
      </c>
      <c r="L97">
        <v>3217.2406203556902</v>
      </c>
      <c r="M97">
        <v>54.089267717979702</v>
      </c>
      <c r="N97">
        <v>0.57932884608441504</v>
      </c>
      <c r="O97">
        <v>7.9181540690154497</v>
      </c>
      <c r="P97">
        <v>133.82326256577699</v>
      </c>
      <c r="Q97">
        <v>0.203936727305708</v>
      </c>
    </row>
    <row r="98" spans="1:17" x14ac:dyDescent="0.3">
      <c r="A98" t="s">
        <v>260</v>
      </c>
      <c r="B98" t="s">
        <v>261</v>
      </c>
      <c r="C98" t="str">
        <f>IFERROR(VLOOKUP(Table1[[#This Row],[Ticker]],[1]!Table1[[Symbol]:[Industry]],2,FALSE),"-")</f>
        <v>-</v>
      </c>
      <c r="D98" t="s">
        <v>197</v>
      </c>
      <c r="E98">
        <v>105253.215727</v>
      </c>
      <c r="F98">
        <v>36461.9</v>
      </c>
      <c r="G98">
        <v>59.001908222117301</v>
      </c>
      <c r="H98">
        <v>5.1413122867416101</v>
      </c>
      <c r="I98">
        <v>1.4559421258165799</v>
      </c>
      <c r="J98">
        <v>1.7341912662758301</v>
      </c>
      <c r="K98">
        <v>33332.608546841802</v>
      </c>
      <c r="L98">
        <v>29723.5448578578</v>
      </c>
      <c r="M98">
        <v>74.308563544722801</v>
      </c>
      <c r="N98">
        <v>1.41498564393877</v>
      </c>
      <c r="O98">
        <v>0.59267344817466305</v>
      </c>
      <c r="P98">
        <v>96.031720430107498</v>
      </c>
      <c r="Q98">
        <v>0.13750877436384801</v>
      </c>
    </row>
    <row r="99" spans="1:17" x14ac:dyDescent="0.3">
      <c r="A99" t="s">
        <v>262</v>
      </c>
      <c r="B99" t="s">
        <v>263</v>
      </c>
      <c r="C99" t="str">
        <f>IFERROR(VLOOKUP(Table1[[#This Row],[Ticker]],[1]!Table1[[Symbol]:[Industry]],2,FALSE),"-")</f>
        <v>-</v>
      </c>
      <c r="D99" t="s">
        <v>119</v>
      </c>
      <c r="E99">
        <v>104872.556884919</v>
      </c>
      <c r="F99">
        <v>8146.15</v>
      </c>
      <c r="G99">
        <v>59.352368507601902</v>
      </c>
      <c r="H99">
        <v>4.3937720078924398</v>
      </c>
      <c r="I99">
        <v>38.757722648172702</v>
      </c>
      <c r="J99">
        <v>2.6954148500162201</v>
      </c>
      <c r="K99">
        <v>7353.13205357074</v>
      </c>
      <c r="L99">
        <v>6238.4000234940504</v>
      </c>
      <c r="M99">
        <v>75.589558380346404</v>
      </c>
      <c r="N99">
        <v>0.99512144159805704</v>
      </c>
      <c r="O99">
        <v>1.4018892360194699</v>
      </c>
      <c r="P99">
        <v>105.086793972885</v>
      </c>
      <c r="Q99">
        <v>2.8302394495459998E-3</v>
      </c>
    </row>
    <row r="100" spans="1:17" x14ac:dyDescent="0.3">
      <c r="A100" t="s">
        <v>264</v>
      </c>
      <c r="B100" t="s">
        <v>265</v>
      </c>
      <c r="C100" t="str">
        <f>IFERROR(VLOOKUP(Table1[[#This Row],[Ticker]],[1]!Table1[[Symbol]:[Industry]],2,FALSE),"-")</f>
        <v>-</v>
      </c>
      <c r="D100" t="s">
        <v>266</v>
      </c>
      <c r="E100">
        <v>103818.842600135</v>
      </c>
      <c r="F100">
        <v>1054.2</v>
      </c>
      <c r="G100">
        <v>57.710541150121699</v>
      </c>
      <c r="H100">
        <v>18.229260534597401</v>
      </c>
      <c r="I100">
        <v>18.5758731853191</v>
      </c>
      <c r="J100">
        <v>13.110625581533901</v>
      </c>
      <c r="K100">
        <v>907.04555439527303</v>
      </c>
      <c r="L100">
        <v>816.03953620049106</v>
      </c>
      <c r="M100">
        <v>91.189864969953604</v>
      </c>
      <c r="N100">
        <v>1.6084062124458101</v>
      </c>
      <c r="O100">
        <v>3.3959400493265002</v>
      </c>
      <c r="P100">
        <v>98.512381131720204</v>
      </c>
      <c r="Q100">
        <v>0.121239764539156</v>
      </c>
    </row>
    <row r="101" spans="1:17" x14ac:dyDescent="0.3">
      <c r="A101" t="s">
        <v>267</v>
      </c>
      <c r="B101" t="s">
        <v>268</v>
      </c>
      <c r="C101" t="str">
        <f>IFERROR(VLOOKUP(Table1[[#This Row],[Ticker]],[1]!Table1[[Symbol]:[Industry]],2,FALSE),"-")</f>
        <v>-</v>
      </c>
      <c r="D101" t="s">
        <v>269</v>
      </c>
      <c r="E101">
        <v>102415.9683658</v>
      </c>
      <c r="F101">
        <v>403.7</v>
      </c>
      <c r="G101">
        <v>85.083746715384393</v>
      </c>
      <c r="H101">
        <v>-15.4268067487197</v>
      </c>
      <c r="I101">
        <v>24.934755752026</v>
      </c>
      <c r="J101">
        <v>-10.619223806086</v>
      </c>
      <c r="K101">
        <v>414.49071709825898</v>
      </c>
      <c r="L101">
        <v>335.68170660596797</v>
      </c>
      <c r="M101">
        <v>19.873060957978801</v>
      </c>
      <c r="N101">
        <v>1.0072940726258699</v>
      </c>
      <c r="O101">
        <v>14.032697547683901</v>
      </c>
      <c r="P101">
        <v>142.17156568686201</v>
      </c>
      <c r="Q101">
        <v>8.1318085343980006E-3</v>
      </c>
    </row>
    <row r="102" spans="1:17" x14ac:dyDescent="0.3">
      <c r="A102" t="s">
        <v>270</v>
      </c>
      <c r="B102" t="s">
        <v>271</v>
      </c>
      <c r="C102" t="str">
        <f>IFERROR(VLOOKUP(Table1[[#This Row],[Ticker]],[1]!Table1[[Symbol]:[Industry]],2,FALSE),"-")</f>
        <v>-</v>
      </c>
      <c r="D102" t="s">
        <v>125</v>
      </c>
      <c r="E102">
        <v>102129.014452919</v>
      </c>
      <c r="F102">
        <v>1021.35</v>
      </c>
      <c r="G102">
        <v>15.071920012713299</v>
      </c>
      <c r="H102">
        <v>-2.4276471982217201E-2</v>
      </c>
      <c r="I102">
        <v>4.60740885632333</v>
      </c>
      <c r="J102">
        <v>-4.7551876000686697</v>
      </c>
      <c r="K102">
        <v>981.40405791702506</v>
      </c>
      <c r="L102">
        <v>897.63401089236402</v>
      </c>
      <c r="M102">
        <v>55.608901484973302</v>
      </c>
      <c r="N102">
        <v>1.2339340894617199</v>
      </c>
      <c r="O102">
        <v>7.40686346502177</v>
      </c>
      <c r="P102">
        <v>75.610385144429102</v>
      </c>
      <c r="Q102">
        <v>0.12689228706555</v>
      </c>
    </row>
    <row r="103" spans="1:17" x14ac:dyDescent="0.3">
      <c r="A103" t="s">
        <v>272</v>
      </c>
      <c r="B103" t="s">
        <v>273</v>
      </c>
      <c r="C103" t="str">
        <f>IFERROR(VLOOKUP(Table1[[#This Row],[Ticker]],[1]!Table1[[Symbol]:[Industry]],2,FALSE),"-")</f>
        <v>-</v>
      </c>
      <c r="D103" t="s">
        <v>266</v>
      </c>
      <c r="E103">
        <v>101837.64009010499</v>
      </c>
      <c r="F103">
        <v>7152.8</v>
      </c>
      <c r="G103">
        <v>8.4895159626665802</v>
      </c>
      <c r="H103">
        <v>-1.0990500979108599</v>
      </c>
      <c r="I103">
        <v>-4.2551718746846596</v>
      </c>
      <c r="J103">
        <v>-1.51386998808193</v>
      </c>
      <c r="K103">
        <v>6751.3809374659904</v>
      </c>
      <c r="L103">
        <v>6208.3821616367304</v>
      </c>
      <c r="M103">
        <v>70.025581662202995</v>
      </c>
      <c r="N103">
        <v>0.91732496598326296</v>
      </c>
      <c r="O103">
        <v>0.40823174141595397</v>
      </c>
      <c r="P103">
        <v>51.349978840456998</v>
      </c>
      <c r="Q103">
        <v>2.8097817182667E-2</v>
      </c>
    </row>
    <row r="104" spans="1:17" x14ac:dyDescent="0.3">
      <c r="A104" t="s">
        <v>274</v>
      </c>
      <c r="B104" t="s">
        <v>275</v>
      </c>
      <c r="C104" t="str">
        <f>IFERROR(VLOOKUP(Table1[[#This Row],[Ticker]],[1]!Table1[[Symbol]:[Industry]],2,FALSE),"-")</f>
        <v>-</v>
      </c>
      <c r="D104" t="s">
        <v>54</v>
      </c>
      <c r="E104">
        <v>101593.33729335001</v>
      </c>
      <c r="F104">
        <v>2650.25</v>
      </c>
      <c r="G104">
        <v>20.2476904444501</v>
      </c>
      <c r="H104">
        <v>4.7217848499284703</v>
      </c>
      <c r="I104">
        <v>0.37418940824825597</v>
      </c>
      <c r="J104">
        <v>-1.3003933122560101</v>
      </c>
      <c r="K104">
        <v>2329.5977043889702</v>
      </c>
      <c r="L104">
        <v>2144.3736035127599</v>
      </c>
      <c r="M104">
        <v>67.131047942938096</v>
      </c>
      <c r="N104">
        <v>1.0422436123244301</v>
      </c>
      <c r="O104">
        <v>0.55655126874822802</v>
      </c>
      <c r="P104">
        <v>57.467098422506702</v>
      </c>
    </row>
    <row r="105" spans="1:17" x14ac:dyDescent="0.3">
      <c r="A105" t="s">
        <v>276</v>
      </c>
      <c r="B105" t="s">
        <v>277</v>
      </c>
      <c r="C105" t="str">
        <f>IFERROR(VLOOKUP(Table1[[#This Row],[Ticker]],[1]!Table1[[Symbol]:[Industry]],2,FALSE),"-")</f>
        <v>-</v>
      </c>
      <c r="D105" t="s">
        <v>278</v>
      </c>
      <c r="E105">
        <v>100360.7101994</v>
      </c>
      <c r="F105">
        <v>11022.5</v>
      </c>
      <c r="G105">
        <v>107.12496231790399</v>
      </c>
      <c r="H105">
        <v>1.38335848700629</v>
      </c>
      <c r="I105">
        <v>1.12086959002092</v>
      </c>
      <c r="J105">
        <v>-3.1170652684801499</v>
      </c>
      <c r="K105">
        <v>10664.601188345699</v>
      </c>
      <c r="L105">
        <v>8995.7716730917491</v>
      </c>
      <c r="M105">
        <v>61.8611434306411</v>
      </c>
      <c r="N105">
        <v>0.52632155388592505</v>
      </c>
      <c r="O105">
        <v>20.6441369925153</v>
      </c>
      <c r="P105">
        <v>142.78634361233401</v>
      </c>
      <c r="Q105">
        <v>0.183802920325467</v>
      </c>
    </row>
    <row r="106" spans="1:17" x14ac:dyDescent="0.3">
      <c r="A106" t="s">
        <v>279</v>
      </c>
      <c r="B106" t="s">
        <v>280</v>
      </c>
      <c r="C106" t="str">
        <f>IFERROR(VLOOKUP(Table1[[#This Row],[Ticker]],[1]!Table1[[Symbol]:[Industry]],2,FALSE),"-")</f>
        <v>-</v>
      </c>
      <c r="D106" t="s">
        <v>281</v>
      </c>
      <c r="E106">
        <v>100031.699752425</v>
      </c>
      <c r="F106">
        <v>714.8</v>
      </c>
      <c r="G106">
        <v>43.096178518137798</v>
      </c>
      <c r="H106">
        <v>4.5764604714729904</v>
      </c>
      <c r="I106">
        <v>8.2464115715706008</v>
      </c>
      <c r="J106">
        <v>-0.61213401674624801</v>
      </c>
      <c r="K106">
        <v>650.977051051074</v>
      </c>
      <c r="L106">
        <v>572.65443053606703</v>
      </c>
      <c r="M106">
        <v>67.089744012464195</v>
      </c>
      <c r="N106">
        <v>0.77272615199297401</v>
      </c>
      <c r="O106">
        <v>0.216843872411875</v>
      </c>
      <c r="P106">
        <v>92.357373519913807</v>
      </c>
      <c r="Q106">
        <v>0.20085456282077199</v>
      </c>
    </row>
    <row r="107" spans="1:17" x14ac:dyDescent="0.3">
      <c r="A107" t="s">
        <v>282</v>
      </c>
      <c r="B107" t="s">
        <v>283</v>
      </c>
      <c r="C107" t="str">
        <f>IFERROR(VLOOKUP(Table1[[#This Row],[Ticker]],[1]!Table1[[Symbol]:[Industry]],2,FALSE),"-")</f>
        <v>-</v>
      </c>
      <c r="D107" t="s">
        <v>46</v>
      </c>
      <c r="E107">
        <v>99813.999674256003</v>
      </c>
      <c r="F107">
        <v>95.29</v>
      </c>
      <c r="G107">
        <v>31.046251939576901</v>
      </c>
      <c r="H107">
        <v>-5.1991819754793998</v>
      </c>
      <c r="I107">
        <v>3.1554295318500101</v>
      </c>
      <c r="J107">
        <v>-4.9145185712951003</v>
      </c>
      <c r="K107">
        <v>94.413384050476694</v>
      </c>
      <c r="L107">
        <v>85.108808770660502</v>
      </c>
      <c r="M107">
        <v>51.3837397477716</v>
      </c>
      <c r="N107">
        <v>0.95271892616658704</v>
      </c>
      <c r="O107">
        <v>8.8781614020358699</v>
      </c>
      <c r="P107">
        <v>83.25</v>
      </c>
      <c r="Q107">
        <v>0.12717318319115201</v>
      </c>
    </row>
    <row r="108" spans="1:17" x14ac:dyDescent="0.3">
      <c r="A108" t="s">
        <v>284</v>
      </c>
      <c r="B108" t="s">
        <v>285</v>
      </c>
      <c r="C108" t="str">
        <f>IFERROR(VLOOKUP(Table1[[#This Row],[Ticker]],[1]!Table1[[Symbol]:[Industry]],2,FALSE),"-")</f>
        <v>-</v>
      </c>
      <c r="D108" t="s">
        <v>180</v>
      </c>
      <c r="E108">
        <v>99553.541684850003</v>
      </c>
      <c r="F108">
        <v>3681.35</v>
      </c>
      <c r="G108">
        <v>52.008837568130097</v>
      </c>
      <c r="H108">
        <v>-2.9628068429021002</v>
      </c>
      <c r="I108">
        <v>16.698157319059899</v>
      </c>
      <c r="J108">
        <v>-1.4929845441929801</v>
      </c>
      <c r="K108">
        <v>3459.5259427227502</v>
      </c>
      <c r="L108">
        <v>2907.4224174124602</v>
      </c>
      <c r="M108">
        <v>57.5796584457675</v>
      </c>
      <c r="N108">
        <v>0.92084213057359898</v>
      </c>
      <c r="O108">
        <v>1.3473318212068901</v>
      </c>
      <c r="P108">
        <v>87.050962857578298</v>
      </c>
      <c r="Q108">
        <v>0.10965840075327001</v>
      </c>
    </row>
    <row r="109" spans="1:17" x14ac:dyDescent="0.3">
      <c r="A109" t="s">
        <v>286</v>
      </c>
      <c r="B109" t="s">
        <v>287</v>
      </c>
      <c r="C109" t="str">
        <f>IFERROR(VLOOKUP(Table1[[#This Row],[Ticker]],[1]!Table1[[Symbol]:[Industry]],2,FALSE),"-")</f>
        <v>-</v>
      </c>
      <c r="D109" t="s">
        <v>215</v>
      </c>
      <c r="E109">
        <v>98645.080747500004</v>
      </c>
      <c r="F109">
        <v>6609.05</v>
      </c>
      <c r="G109">
        <v>-4.90663264708013</v>
      </c>
      <c r="H109">
        <v>-8.0350803181695394</v>
      </c>
      <c r="I109">
        <v>14.314388418743899</v>
      </c>
      <c r="J109">
        <v>-5.2891224034995803</v>
      </c>
      <c r="K109">
        <v>6644.8370027074197</v>
      </c>
      <c r="L109">
        <v>5949.9169506293902</v>
      </c>
      <c r="M109">
        <v>38.174669628266898</v>
      </c>
      <c r="N109">
        <v>0.56575406295006803</v>
      </c>
      <c r="O109">
        <v>10.930466557220701</v>
      </c>
      <c r="P109">
        <v>73.876611418047801</v>
      </c>
      <c r="Q109">
        <v>0.126793310981487</v>
      </c>
    </row>
    <row r="110" spans="1:17" x14ac:dyDescent="0.3">
      <c r="A110" t="s">
        <v>288</v>
      </c>
      <c r="B110" t="s">
        <v>289</v>
      </c>
      <c r="C110" t="str">
        <f>IFERROR(VLOOKUP(Table1[[#This Row],[Ticker]],[1]!Table1[[Symbol]:[Industry]],2,FALSE),"-")</f>
        <v>-</v>
      </c>
      <c r="D110" t="s">
        <v>290</v>
      </c>
      <c r="E110">
        <v>98642.129993440001</v>
      </c>
      <c r="F110">
        <v>11430.9</v>
      </c>
      <c r="G110">
        <v>144.71697110730199</v>
      </c>
      <c r="H110">
        <v>-2.3338696031133299</v>
      </c>
      <c r="I110">
        <v>13.037174290138999</v>
      </c>
      <c r="J110">
        <v>-9.1813305185684797</v>
      </c>
      <c r="K110">
        <v>10876.067459759</v>
      </c>
      <c r="L110">
        <v>8612.1476485668609</v>
      </c>
      <c r="M110">
        <v>48.553875137474698</v>
      </c>
      <c r="N110">
        <v>1.2443064461031601</v>
      </c>
      <c r="O110">
        <v>10.393757271955799</v>
      </c>
      <c r="P110">
        <v>195.46370967741899</v>
      </c>
      <c r="Q110">
        <v>9.3779375357840006E-2</v>
      </c>
    </row>
    <row r="111" spans="1:17" x14ac:dyDescent="0.3">
      <c r="A111" t="s">
        <v>291</v>
      </c>
      <c r="B111" t="s">
        <v>292</v>
      </c>
      <c r="C111" t="str">
        <f>IFERROR(VLOOKUP(Table1[[#This Row],[Ticker]],[1]!Table1[[Symbol]:[Industry]],2,FALSE),"-")</f>
        <v>-</v>
      </c>
      <c r="D111" t="s">
        <v>54</v>
      </c>
      <c r="E111">
        <v>98147.088446230002</v>
      </c>
      <c r="F111">
        <v>2182.25</v>
      </c>
      <c r="G111">
        <v>64.659096426042595</v>
      </c>
      <c r="H111">
        <v>-2.7120513616444701</v>
      </c>
      <c r="I111">
        <v>17.743676341123599</v>
      </c>
      <c r="J111">
        <v>-7.0995673555671504</v>
      </c>
      <c r="K111">
        <v>2073.5485202558998</v>
      </c>
      <c r="L111">
        <v>1704.1716060116401</v>
      </c>
      <c r="M111">
        <v>32.9411230005744</v>
      </c>
      <c r="N111">
        <v>0.69660323786328704</v>
      </c>
      <c r="O111">
        <v>5.9456982472219</v>
      </c>
      <c r="P111">
        <v>99.501759839100401</v>
      </c>
      <c r="Q111">
        <v>0.10804877210627201</v>
      </c>
    </row>
    <row r="112" spans="1:17" x14ac:dyDescent="0.3">
      <c r="A112" t="s">
        <v>293</v>
      </c>
      <c r="B112" t="s">
        <v>294</v>
      </c>
      <c r="C112" t="str">
        <f>IFERROR(VLOOKUP(Table1[[#This Row],[Ticker]],[1]!Table1[[Symbol]:[Industry]],2,FALSE),"-")</f>
        <v>-</v>
      </c>
      <c r="D112" t="s">
        <v>295</v>
      </c>
      <c r="E112">
        <v>95857.665390124996</v>
      </c>
      <c r="F112">
        <v>91.64</v>
      </c>
      <c r="G112">
        <v>-2.4076087007243299</v>
      </c>
      <c r="H112">
        <v>-15.1130062378893</v>
      </c>
      <c r="I112">
        <v>-3.62068392909273</v>
      </c>
      <c r="J112">
        <v>-8.01840063881777</v>
      </c>
      <c r="K112">
        <v>92.031902911343494</v>
      </c>
      <c r="L112">
        <v>84.415150717803698</v>
      </c>
      <c r="M112">
        <v>42.346772249613402</v>
      </c>
      <c r="N112">
        <v>0.71485002525271901</v>
      </c>
      <c r="O112">
        <v>17.743343518114301</v>
      </c>
      <c r="P112">
        <v>54.016806722688997</v>
      </c>
      <c r="Q112">
        <v>8.2659914400297005E-2</v>
      </c>
    </row>
    <row r="113" spans="1:17" x14ac:dyDescent="0.3">
      <c r="A113" t="s">
        <v>296</v>
      </c>
      <c r="B113" t="s">
        <v>297</v>
      </c>
      <c r="C113" t="str">
        <f>IFERROR(VLOOKUP(Table1[[#This Row],[Ticker]],[1]!Table1[[Symbol]:[Industry]],2,FALSE),"-")</f>
        <v>-</v>
      </c>
      <c r="D113" t="s">
        <v>37</v>
      </c>
      <c r="E113">
        <v>95205.555624959903</v>
      </c>
      <c r="F113">
        <v>109.3</v>
      </c>
      <c r="G113">
        <v>13.8712678633797</v>
      </c>
      <c r="H113">
        <v>-11.222495459764</v>
      </c>
      <c r="I113">
        <v>-21.821510664192399</v>
      </c>
      <c r="J113">
        <v>-4.0024002008827804</v>
      </c>
      <c r="K113">
        <v>109.501767236538</v>
      </c>
      <c r="L113">
        <v>105.516481949726</v>
      </c>
      <c r="M113">
        <v>42.375091828007001</v>
      </c>
      <c r="N113">
        <v>0.91720702278169497</v>
      </c>
      <c r="O113">
        <v>17.9322964318389</v>
      </c>
      <c r="P113">
        <v>59.748611517100201</v>
      </c>
      <c r="Q113">
        <v>0.15246069328077499</v>
      </c>
    </row>
    <row r="114" spans="1:17" x14ac:dyDescent="0.3">
      <c r="A114" t="s">
        <v>298</v>
      </c>
      <c r="B114" t="s">
        <v>299</v>
      </c>
      <c r="C114" t="str">
        <f>IFERROR(VLOOKUP(Table1[[#This Row],[Ticker]],[1]!Table1[[Symbol]:[Industry]],2,FALSE),"-")</f>
        <v>-</v>
      </c>
      <c r="D114" t="s">
        <v>89</v>
      </c>
      <c r="E114">
        <v>95076.254429324996</v>
      </c>
      <c r="F114">
        <v>94.24</v>
      </c>
      <c r="G114">
        <v>48.5209994143244</v>
      </c>
      <c r="H114">
        <v>-8.2965997717472106</v>
      </c>
      <c r="I114">
        <v>-7.4235358217473104</v>
      </c>
      <c r="J114">
        <v>-2.2931609295987201</v>
      </c>
      <c r="K114">
        <v>97.587097996400701</v>
      </c>
      <c r="L114">
        <v>89.272679195152804</v>
      </c>
      <c r="M114">
        <v>46.709982539811698</v>
      </c>
      <c r="N114">
        <v>0.41130947472163198</v>
      </c>
      <c r="O114">
        <v>25.6366723259762</v>
      </c>
      <c r="P114">
        <v>94.710743801652896</v>
      </c>
      <c r="Q114">
        <v>0.14698912969334199</v>
      </c>
    </row>
    <row r="115" spans="1:17" x14ac:dyDescent="0.3">
      <c r="A115" t="s">
        <v>300</v>
      </c>
      <c r="B115" t="s">
        <v>301</v>
      </c>
      <c r="C115" t="str">
        <f>IFERROR(VLOOKUP(Table1[[#This Row],[Ticker]],[1]!Table1[[Symbol]:[Industry]],2,FALSE),"-")</f>
        <v>-</v>
      </c>
      <c r="D115" t="s">
        <v>37</v>
      </c>
      <c r="E115">
        <v>94221.648230000006</v>
      </c>
      <c r="F115">
        <v>127.37</v>
      </c>
      <c r="G115">
        <v>-7.03126997233983</v>
      </c>
      <c r="H115">
        <v>-7.9903183674873404</v>
      </c>
      <c r="I115">
        <v>-32.475196654108203</v>
      </c>
      <c r="J115">
        <v>-1.71549956038062</v>
      </c>
      <c r="K115">
        <v>126.706495392359</v>
      </c>
      <c r="L115">
        <v>128.62988071760799</v>
      </c>
      <c r="M115">
        <v>57.005042232711098</v>
      </c>
      <c r="N115">
        <v>0.98974930130696803</v>
      </c>
      <c r="O115">
        <v>35.432205385883599</v>
      </c>
      <c r="P115">
        <v>39.583561643835601</v>
      </c>
      <c r="Q115">
        <v>0.14298572805965601</v>
      </c>
    </row>
    <row r="116" spans="1:17" x14ac:dyDescent="0.3">
      <c r="A116" t="s">
        <v>302</v>
      </c>
      <c r="B116" t="s">
        <v>303</v>
      </c>
      <c r="C116" t="str">
        <f>IFERROR(VLOOKUP(Table1[[#This Row],[Ticker]],[1]!Table1[[Symbol]:[Industry]],2,FALSE),"-")</f>
        <v>-</v>
      </c>
      <c r="D116" t="s">
        <v>218</v>
      </c>
      <c r="E116">
        <v>93527.629007299998</v>
      </c>
      <c r="F116">
        <v>4412.8</v>
      </c>
      <c r="G116">
        <v>33.362709162776703</v>
      </c>
      <c r="H116">
        <v>-5.4164233187241004</v>
      </c>
      <c r="I116">
        <v>-1.5928413615444701</v>
      </c>
      <c r="J116">
        <v>-3.6460612109575901</v>
      </c>
      <c r="K116">
        <v>4285.6402473579101</v>
      </c>
      <c r="L116">
        <v>3790.7963597489502</v>
      </c>
      <c r="M116">
        <v>42.347306015894901</v>
      </c>
      <c r="N116">
        <v>0.68188800193865595</v>
      </c>
      <c r="O116">
        <v>3.0230239303843298</v>
      </c>
      <c r="P116">
        <v>72.196749458568206</v>
      </c>
      <c r="Q116">
        <v>1.4349171561771E-2</v>
      </c>
    </row>
    <row r="117" spans="1:17" x14ac:dyDescent="0.3">
      <c r="A117" t="s">
        <v>304</v>
      </c>
      <c r="B117" t="s">
        <v>305</v>
      </c>
      <c r="C117" t="str">
        <f>IFERROR(VLOOKUP(Table1[[#This Row],[Ticker]],[1]!Table1[[Symbol]:[Industry]],2,FALSE),"-")</f>
        <v>-</v>
      </c>
      <c r="D117" t="s">
        <v>164</v>
      </c>
      <c r="E117">
        <v>92675.116193324997</v>
      </c>
      <c r="F117">
        <v>274.2</v>
      </c>
      <c r="G117">
        <v>87.079518739310799</v>
      </c>
      <c r="H117">
        <v>-15.586096971977399</v>
      </c>
      <c r="I117">
        <v>-3.0432422476584402</v>
      </c>
      <c r="J117">
        <v>-1.7157438528106499</v>
      </c>
      <c r="K117">
        <v>284.246564641764</v>
      </c>
      <c r="L117">
        <v>253.56757737288299</v>
      </c>
      <c r="M117">
        <v>45.392084375040596</v>
      </c>
      <c r="N117">
        <v>0.717352674034622</v>
      </c>
      <c r="O117">
        <v>22.301239970824199</v>
      </c>
      <c r="P117">
        <v>141.5859030837</v>
      </c>
      <c r="Q117">
        <v>0.167117809997197</v>
      </c>
    </row>
    <row r="118" spans="1:17" x14ac:dyDescent="0.3">
      <c r="A118" t="s">
        <v>306</v>
      </c>
      <c r="B118" t="s">
        <v>307</v>
      </c>
      <c r="C118" t="str">
        <f>IFERROR(VLOOKUP(Table1[[#This Row],[Ticker]],[1]!Table1[[Symbol]:[Industry]],2,FALSE),"-")</f>
        <v>-</v>
      </c>
      <c r="D118" t="s">
        <v>180</v>
      </c>
      <c r="E118">
        <v>91797.259060700002</v>
      </c>
      <c r="F118">
        <v>702.5</v>
      </c>
      <c r="G118">
        <v>-10.4708332174528</v>
      </c>
      <c r="H118">
        <v>-0.62022648294614702</v>
      </c>
      <c r="I118">
        <v>24.087655693758599</v>
      </c>
      <c r="J118">
        <v>2.3923637421135302</v>
      </c>
      <c r="K118">
        <v>664.561451596967</v>
      </c>
      <c r="L118">
        <v>602.52169059042501</v>
      </c>
      <c r="M118">
        <v>77.623806124780899</v>
      </c>
      <c r="N118">
        <v>0.75150015048844698</v>
      </c>
      <c r="O118">
        <v>1.1387900355871801</v>
      </c>
      <c r="P118">
        <v>44.458153403249</v>
      </c>
      <c r="Q118">
        <v>-8.0063356398310005E-3</v>
      </c>
    </row>
    <row r="119" spans="1:17" x14ac:dyDescent="0.3">
      <c r="A119" t="s">
        <v>308</v>
      </c>
      <c r="B119" t="s">
        <v>309</v>
      </c>
      <c r="C119" t="str">
        <f>IFERROR(VLOOKUP(Table1[[#This Row],[Ticker]],[1]!Table1[[Symbol]:[Industry]],2,FALSE),"-")</f>
        <v>-</v>
      </c>
      <c r="D119" t="s">
        <v>67</v>
      </c>
      <c r="E119">
        <v>91545.486477479993</v>
      </c>
      <c r="F119">
        <v>582.04999999999995</v>
      </c>
      <c r="G119">
        <v>182.100189372155</v>
      </c>
      <c r="H119">
        <v>-21.761111598486199</v>
      </c>
      <c r="I119">
        <v>25.399105959896598</v>
      </c>
      <c r="J119">
        <v>-6.1712419722776097</v>
      </c>
      <c r="K119">
        <v>606.95185245117102</v>
      </c>
      <c r="L119">
        <v>461.54925939748</v>
      </c>
      <c r="M119">
        <v>26.573144956472799</v>
      </c>
      <c r="N119">
        <v>0.81002802937918905</v>
      </c>
      <c r="O119">
        <v>31.930246542393199</v>
      </c>
      <c r="P119">
        <v>216.33152173913001</v>
      </c>
      <c r="Q119">
        <v>0.13200652165882701</v>
      </c>
    </row>
    <row r="120" spans="1:17" x14ac:dyDescent="0.3">
      <c r="A120" t="s">
        <v>310</v>
      </c>
      <c r="B120" t="s">
        <v>311</v>
      </c>
      <c r="C120" t="str">
        <f>IFERROR(VLOOKUP(Table1[[#This Row],[Ticker]],[1]!Table1[[Symbol]:[Industry]],2,FALSE),"-")</f>
        <v>-</v>
      </c>
      <c r="D120" t="s">
        <v>95</v>
      </c>
      <c r="E120">
        <v>91415.715400720001</v>
      </c>
      <c r="F120">
        <v>1862</v>
      </c>
      <c r="G120">
        <v>127.47078133632201</v>
      </c>
      <c r="H120">
        <v>7.06178428785877</v>
      </c>
      <c r="I120">
        <v>15.1381604040174</v>
      </c>
      <c r="J120">
        <v>5.0819285110513199</v>
      </c>
      <c r="K120">
        <v>1699.0558496614201</v>
      </c>
      <c r="L120">
        <v>1394.5232647791699</v>
      </c>
      <c r="M120">
        <v>67.797925323471802</v>
      </c>
      <c r="N120">
        <v>1.4698364590328401</v>
      </c>
      <c r="O120">
        <v>5.7948442534908802</v>
      </c>
      <c r="P120">
        <v>169.09458775923099</v>
      </c>
      <c r="Q120">
        <v>0.16325677445154499</v>
      </c>
    </row>
    <row r="121" spans="1:17" x14ac:dyDescent="0.3">
      <c r="A121" t="s">
        <v>312</v>
      </c>
      <c r="B121" t="s">
        <v>313</v>
      </c>
      <c r="C121" t="str">
        <f>IFERROR(VLOOKUP(Table1[[#This Row],[Ticker]],[1]!Table1[[Symbol]:[Industry]],2,FALSE),"-")</f>
        <v>-</v>
      </c>
      <c r="D121" t="s">
        <v>80</v>
      </c>
      <c r="E121">
        <v>90713.134199159904</v>
      </c>
      <c r="F121">
        <v>25958.1</v>
      </c>
      <c r="G121">
        <v>-31.449504868148399</v>
      </c>
      <c r="H121">
        <v>-3.8732582846763499</v>
      </c>
      <c r="I121">
        <v>-16.321918867353901</v>
      </c>
      <c r="J121">
        <v>-5.4446814239429697</v>
      </c>
      <c r="K121">
        <v>25756.482075810502</v>
      </c>
      <c r="L121">
        <v>26020.495066181302</v>
      </c>
      <c r="M121">
        <v>40.855781486326798</v>
      </c>
      <c r="N121">
        <v>0.47803738809299201</v>
      </c>
      <c r="O121">
        <v>18.412942395629798</v>
      </c>
      <c r="P121">
        <v>9.5278481012658105</v>
      </c>
      <c r="Q121">
        <v>-7.7968726874669006E-2</v>
      </c>
    </row>
    <row r="122" spans="1:17" x14ac:dyDescent="0.3">
      <c r="A122" t="s">
        <v>314</v>
      </c>
      <c r="B122" t="s">
        <v>315</v>
      </c>
      <c r="C122" t="str">
        <f>IFERROR(VLOOKUP(Table1[[#This Row],[Ticker]],[1]!Table1[[Symbol]:[Industry]],2,FALSE),"-")</f>
        <v>-</v>
      </c>
      <c r="D122" t="s">
        <v>316</v>
      </c>
      <c r="E122">
        <v>88221.222899999993</v>
      </c>
      <c r="F122">
        <v>4318.1499999999996</v>
      </c>
      <c r="G122">
        <v>68.275538970606405</v>
      </c>
      <c r="H122">
        <v>-6.8559705712485197</v>
      </c>
      <c r="I122">
        <v>112.123282710211</v>
      </c>
      <c r="J122">
        <v>-0.93530521768628105</v>
      </c>
      <c r="K122">
        <v>4415.75950413803</v>
      </c>
      <c r="L122">
        <v>3405.7584742908102</v>
      </c>
      <c r="M122">
        <v>54.4059340139369</v>
      </c>
      <c r="N122">
        <v>0.49637228999938399</v>
      </c>
      <c r="O122">
        <v>35.706263098780703</v>
      </c>
      <c r="P122">
        <v>147.88461538461499</v>
      </c>
      <c r="Q122">
        <v>0.25811475177360799</v>
      </c>
    </row>
    <row r="123" spans="1:17" x14ac:dyDescent="0.3">
      <c r="A123" t="s">
        <v>317</v>
      </c>
      <c r="B123" t="s">
        <v>318</v>
      </c>
      <c r="C123" t="str">
        <f>IFERROR(VLOOKUP(Table1[[#This Row],[Ticker]],[1]!Table1[[Symbol]:[Industry]],2,FALSE),"-")</f>
        <v>-</v>
      </c>
      <c r="D123" t="s">
        <v>119</v>
      </c>
      <c r="E123">
        <v>87609.394974369905</v>
      </c>
      <c r="F123">
        <v>1920.4</v>
      </c>
      <c r="G123">
        <v>126.884207105925</v>
      </c>
      <c r="H123">
        <v>9.0858991548851193</v>
      </c>
      <c r="I123">
        <v>50.552003462492799</v>
      </c>
      <c r="J123">
        <v>3.6539559874457401</v>
      </c>
      <c r="K123">
        <v>1657.3078904670999</v>
      </c>
      <c r="L123">
        <v>1302.97639234743</v>
      </c>
      <c r="M123">
        <v>76.498312198330197</v>
      </c>
      <c r="N123">
        <v>0.70706825901318104</v>
      </c>
      <c r="O123">
        <v>2.40054155384294</v>
      </c>
      <c r="P123">
        <v>190.397701497051</v>
      </c>
      <c r="Q123">
        <v>3.5824734262963003E-2</v>
      </c>
    </row>
    <row r="124" spans="1:17" x14ac:dyDescent="0.3">
      <c r="A124" t="s">
        <v>319</v>
      </c>
      <c r="B124" t="s">
        <v>320</v>
      </c>
      <c r="C124" t="str">
        <f>IFERROR(VLOOKUP(Table1[[#This Row],[Ticker]],[1]!Table1[[Symbol]:[Industry]],2,FALSE),"-")</f>
        <v>-</v>
      </c>
      <c r="D124" t="s">
        <v>54</v>
      </c>
      <c r="E124">
        <v>86908.250857605002</v>
      </c>
      <c r="F124">
        <v>1480.95</v>
      </c>
      <c r="G124">
        <v>37.670325907667397</v>
      </c>
      <c r="H124">
        <v>-6.6499809899128799</v>
      </c>
      <c r="I124">
        <v>23.2458178592893</v>
      </c>
      <c r="J124">
        <v>-6.8695960174678197</v>
      </c>
      <c r="K124">
        <v>1469.26679455829</v>
      </c>
      <c r="L124">
        <v>1232.7429574704099</v>
      </c>
      <c r="M124">
        <v>30.866841667470101</v>
      </c>
      <c r="N124">
        <v>0.94727167460124295</v>
      </c>
      <c r="O124">
        <v>7.4985651102333</v>
      </c>
      <c r="P124">
        <v>77.433654825375896</v>
      </c>
      <c r="Q124">
        <v>8.1639495395329997E-2</v>
      </c>
    </row>
    <row r="125" spans="1:17" x14ac:dyDescent="0.3">
      <c r="A125" t="s">
        <v>321</v>
      </c>
      <c r="B125" t="s">
        <v>322</v>
      </c>
      <c r="C125" t="str">
        <f>IFERROR(VLOOKUP(Table1[[#This Row],[Ticker]],[1]!Table1[[Symbol]:[Industry]],2,FALSE),"-")</f>
        <v>-</v>
      </c>
      <c r="D125" t="s">
        <v>192</v>
      </c>
      <c r="E125">
        <v>86742.021246210003</v>
      </c>
      <c r="F125">
        <v>835.35</v>
      </c>
      <c r="G125">
        <v>-0.14627875918104699</v>
      </c>
      <c r="H125">
        <v>-13.104902200997101</v>
      </c>
      <c r="I125">
        <v>-29.373568444927599</v>
      </c>
      <c r="J125">
        <v>-4.4249922047973502</v>
      </c>
      <c r="K125">
        <v>848.82585279256398</v>
      </c>
      <c r="L125">
        <v>917.54806239739605</v>
      </c>
      <c r="M125">
        <v>32.355588640393002</v>
      </c>
      <c r="N125">
        <v>0.45519385631049097</v>
      </c>
      <c r="O125">
        <v>50.763153169330202</v>
      </c>
      <c r="P125">
        <v>60.028735632183903</v>
      </c>
      <c r="Q125">
        <v>-1.5584795956145E-2</v>
      </c>
    </row>
    <row r="126" spans="1:17" x14ac:dyDescent="0.3">
      <c r="A126" t="s">
        <v>323</v>
      </c>
      <c r="B126" t="s">
        <v>324</v>
      </c>
      <c r="C126" t="str">
        <f>IFERROR(VLOOKUP(Table1[[#This Row],[Ticker]],[1]!Table1[[Symbol]:[Industry]],2,FALSE),"-")</f>
        <v>-</v>
      </c>
      <c r="D126" t="s">
        <v>18</v>
      </c>
      <c r="E126">
        <v>84846.922865375003</v>
      </c>
      <c r="F126">
        <v>403.45</v>
      </c>
      <c r="G126">
        <v>100.604069407515</v>
      </c>
      <c r="H126">
        <v>-6.4501582696115101</v>
      </c>
      <c r="I126">
        <v>10.663734083654401</v>
      </c>
      <c r="J126">
        <v>-5.4857890636639501</v>
      </c>
      <c r="K126">
        <v>394.74749793005901</v>
      </c>
      <c r="L126">
        <v>335.65091671214998</v>
      </c>
      <c r="M126">
        <v>31.195286033353501</v>
      </c>
      <c r="N126">
        <v>0.65597609557856695</v>
      </c>
      <c r="O126">
        <v>13.3101995290618</v>
      </c>
      <c r="P126">
        <v>152.99958193979899</v>
      </c>
      <c r="Q126">
        <v>8.3595608870599997E-2</v>
      </c>
    </row>
    <row r="127" spans="1:17" x14ac:dyDescent="0.3">
      <c r="A127" t="s">
        <v>325</v>
      </c>
      <c r="B127" t="s">
        <v>326</v>
      </c>
      <c r="C127" t="str">
        <f>IFERROR(VLOOKUP(Table1[[#This Row],[Ticker]],[1]!Table1[[Symbol]:[Industry]],2,FALSE),"-")</f>
        <v>-</v>
      </c>
      <c r="D127" t="s">
        <v>327</v>
      </c>
      <c r="E127">
        <v>83744.904898199995</v>
      </c>
      <c r="F127">
        <v>14254.85</v>
      </c>
      <c r="G127">
        <v>159.69441656276899</v>
      </c>
      <c r="H127">
        <v>4.67464633899771</v>
      </c>
      <c r="I127">
        <v>79.348132699825896</v>
      </c>
      <c r="J127">
        <v>4.5300839005200997</v>
      </c>
      <c r="K127">
        <v>12521.6399229255</v>
      </c>
      <c r="L127">
        <v>9650.7656055426396</v>
      </c>
      <c r="M127">
        <v>68.982305250583593</v>
      </c>
      <c r="N127">
        <v>1.1128194915162</v>
      </c>
      <c r="O127">
        <v>1.01789917115928</v>
      </c>
      <c r="P127">
        <v>201.15138007161701</v>
      </c>
      <c r="Q127">
        <v>0.13600135542161701</v>
      </c>
    </row>
    <row r="128" spans="1:17" x14ac:dyDescent="0.3">
      <c r="A128" t="s">
        <v>328</v>
      </c>
      <c r="B128" t="s">
        <v>329</v>
      </c>
      <c r="C128" t="str">
        <f>IFERROR(VLOOKUP(Table1[[#This Row],[Ticker]],[1]!Table1[[Symbol]:[Industry]],2,FALSE),"-")</f>
        <v>-</v>
      </c>
      <c r="D128" t="s">
        <v>132</v>
      </c>
      <c r="E128">
        <v>83084.959065599993</v>
      </c>
      <c r="F128">
        <v>3192.35</v>
      </c>
      <c r="G128">
        <v>68.198093695798804</v>
      </c>
      <c r="H128">
        <v>-2.6201873704774998</v>
      </c>
      <c r="I128">
        <v>23.088917757332801</v>
      </c>
      <c r="J128">
        <v>-1.39150614773521</v>
      </c>
      <c r="K128">
        <v>2949.5668195616599</v>
      </c>
      <c r="L128">
        <v>2635.2198946768299</v>
      </c>
      <c r="M128">
        <v>65.595963915787905</v>
      </c>
      <c r="N128">
        <v>0.97354184955808498</v>
      </c>
      <c r="O128">
        <v>6.5891897818221601</v>
      </c>
      <c r="P128">
        <v>108.377937336814</v>
      </c>
      <c r="Q128">
        <v>2.1922887422695998E-2</v>
      </c>
    </row>
    <row r="129" spans="1:17" x14ac:dyDescent="0.3">
      <c r="A129" t="s">
        <v>330</v>
      </c>
      <c r="B129" t="s">
        <v>331</v>
      </c>
      <c r="C129" t="str">
        <f>IFERROR(VLOOKUP(Table1[[#This Row],[Ticker]],[1]!Table1[[Symbol]:[Industry]],2,FALSE),"-")</f>
        <v>-</v>
      </c>
      <c r="D129" t="s">
        <v>332</v>
      </c>
      <c r="E129">
        <v>83014.586162819993</v>
      </c>
      <c r="F129">
        <v>4283.25</v>
      </c>
      <c r="G129">
        <v>1.69802619430685</v>
      </c>
      <c r="H129">
        <v>-1.1309594971329</v>
      </c>
      <c r="I129">
        <v>-2.9381031280313001</v>
      </c>
      <c r="J129">
        <v>2.9196435223796202</v>
      </c>
      <c r="K129">
        <v>4059.2397967484799</v>
      </c>
      <c r="L129">
        <v>3808.1973648573198</v>
      </c>
      <c r="M129">
        <v>68.060175079373096</v>
      </c>
      <c r="N129">
        <v>1.39520117642564</v>
      </c>
      <c r="O129">
        <v>9.3025156131442106</v>
      </c>
      <c r="P129">
        <v>48.762698619432101</v>
      </c>
      <c r="Q129">
        <v>0.121183146179997</v>
      </c>
    </row>
    <row r="130" spans="1:17" x14ac:dyDescent="0.3">
      <c r="A130" t="s">
        <v>333</v>
      </c>
      <c r="B130" t="s">
        <v>334</v>
      </c>
      <c r="C130" t="str">
        <f>IFERROR(VLOOKUP(Table1[[#This Row],[Ticker]],[1]!Table1[[Symbol]:[Industry]],2,FALSE),"-")</f>
        <v>-</v>
      </c>
      <c r="D130" t="s">
        <v>290</v>
      </c>
      <c r="E130">
        <v>81929.379163555001</v>
      </c>
      <c r="F130">
        <v>5329.5</v>
      </c>
      <c r="G130">
        <v>48.288671829110797</v>
      </c>
      <c r="H130">
        <v>4.8984955985735903</v>
      </c>
      <c r="I130">
        <v>14.6147394433802</v>
      </c>
      <c r="J130">
        <v>-2.4845852158933899</v>
      </c>
      <c r="K130">
        <v>4936.7378910201196</v>
      </c>
      <c r="L130">
        <v>4159.0180076364804</v>
      </c>
      <c r="M130">
        <v>61.403751014507698</v>
      </c>
      <c r="N130">
        <v>0.72507317021542295</v>
      </c>
      <c r="O130">
        <v>2.07148888263437</v>
      </c>
      <c r="P130">
        <v>91.131114617701897</v>
      </c>
      <c r="Q130">
        <v>0.13124459488842599</v>
      </c>
    </row>
    <row r="131" spans="1:17" x14ac:dyDescent="0.3">
      <c r="A131" t="s">
        <v>335</v>
      </c>
      <c r="B131" t="s">
        <v>336</v>
      </c>
      <c r="C131" t="str">
        <f>IFERROR(VLOOKUP(Table1[[#This Row],[Ticker]],[1]!Table1[[Symbol]:[Industry]],2,FALSE),"-")</f>
        <v>-</v>
      </c>
      <c r="D131" t="s">
        <v>132</v>
      </c>
      <c r="E131">
        <v>80929.903290479997</v>
      </c>
      <c r="F131">
        <v>1892.4</v>
      </c>
      <c r="G131">
        <v>178.56497397498799</v>
      </c>
      <c r="H131">
        <v>3.3015014304130701</v>
      </c>
      <c r="I131">
        <v>47.139378202438401</v>
      </c>
      <c r="J131">
        <v>-0.21481061077577099</v>
      </c>
      <c r="K131">
        <v>1793.4114505745099</v>
      </c>
      <c r="L131">
        <v>1485.5195690367</v>
      </c>
      <c r="M131">
        <v>55.860435619063203</v>
      </c>
      <c r="N131">
        <v>0.94033217969543104</v>
      </c>
      <c r="O131">
        <v>9.6385542168674796</v>
      </c>
      <c r="P131">
        <v>219.770192632646</v>
      </c>
      <c r="Q131">
        <v>0.16354724487424999</v>
      </c>
    </row>
    <row r="132" spans="1:17" x14ac:dyDescent="0.3">
      <c r="A132" t="s">
        <v>337</v>
      </c>
      <c r="B132" t="s">
        <v>338</v>
      </c>
      <c r="C132" t="str">
        <f>IFERROR(VLOOKUP(Table1[[#This Row],[Ticker]],[1]!Table1[[Symbol]:[Industry]],2,FALSE),"-")</f>
        <v>-</v>
      </c>
      <c r="D132" t="s">
        <v>51</v>
      </c>
      <c r="E132">
        <v>79877.263072814996</v>
      </c>
      <c r="F132">
        <v>2024.9</v>
      </c>
      <c r="G132">
        <v>28.704439363869401</v>
      </c>
      <c r="H132">
        <v>-0.908260022942041</v>
      </c>
      <c r="I132">
        <v>19.138456494033601</v>
      </c>
      <c r="J132">
        <v>-3.70715872629177</v>
      </c>
      <c r="K132">
        <v>1912.0447187188799</v>
      </c>
      <c r="L132">
        <v>1674.9528588150499</v>
      </c>
      <c r="M132">
        <v>49.800628337954002</v>
      </c>
      <c r="N132">
        <v>1.12050441837208</v>
      </c>
      <c r="O132">
        <v>2.6593905871894901</v>
      </c>
      <c r="P132">
        <v>71.260625026430404</v>
      </c>
      <c r="Q132">
        <v>4.931668383383E-3</v>
      </c>
    </row>
    <row r="133" spans="1:17" x14ac:dyDescent="0.3">
      <c r="A133" t="s">
        <v>339</v>
      </c>
      <c r="B133" t="s">
        <v>340</v>
      </c>
      <c r="C133" t="str">
        <f>IFERROR(VLOOKUP(Table1[[#This Row],[Ticker]],[1]!Table1[[Symbol]:[Industry]],2,FALSE),"-")</f>
        <v>-</v>
      </c>
      <c r="D133" t="s">
        <v>83</v>
      </c>
      <c r="E133">
        <v>75331.51871145</v>
      </c>
      <c r="F133">
        <v>768.65</v>
      </c>
      <c r="G133">
        <v>244.57753934843501</v>
      </c>
      <c r="H133">
        <v>16.438297078719799</v>
      </c>
      <c r="I133">
        <v>74.366490593823201</v>
      </c>
      <c r="J133">
        <v>-1.16424843797752</v>
      </c>
      <c r="K133">
        <v>608.21402381729104</v>
      </c>
      <c r="L133">
        <v>459.55162865683502</v>
      </c>
      <c r="M133">
        <v>76.0325487307543</v>
      </c>
      <c r="N133">
        <v>1.90375445125948</v>
      </c>
      <c r="O133">
        <v>2.28972874520263</v>
      </c>
      <c r="P133">
        <v>279.01873767258297</v>
      </c>
      <c r="Q133">
        <v>0.25446359001263602</v>
      </c>
    </row>
    <row r="134" spans="1:17" x14ac:dyDescent="0.3">
      <c r="A134" t="s">
        <v>341</v>
      </c>
      <c r="B134" t="s">
        <v>342</v>
      </c>
      <c r="C134" t="str">
        <f>IFERROR(VLOOKUP(Table1[[#This Row],[Ticker]],[1]!Table1[[Symbol]:[Industry]],2,FALSE),"-")</f>
        <v>-</v>
      </c>
      <c r="D134" t="s">
        <v>343</v>
      </c>
      <c r="E134">
        <v>74852.816882429994</v>
      </c>
      <c r="F134">
        <v>795.05</v>
      </c>
      <c r="G134">
        <v>-30.871085006207998</v>
      </c>
      <c r="H134">
        <v>5.4445268911351397</v>
      </c>
      <c r="I134">
        <v>-3.2965446247379999</v>
      </c>
      <c r="J134">
        <v>-4.3569387793931904</v>
      </c>
      <c r="K134">
        <v>751.41619654946203</v>
      </c>
      <c r="L134">
        <v>743.058675834881</v>
      </c>
      <c r="M134">
        <v>54.0140764020909</v>
      </c>
      <c r="N134">
        <v>1.0860928077262899</v>
      </c>
      <c r="O134">
        <v>2.81114395321049</v>
      </c>
      <c r="P134">
        <v>22.702369009954399</v>
      </c>
      <c r="Q134">
        <v>-0.103670935468714</v>
      </c>
    </row>
    <row r="135" spans="1:17" x14ac:dyDescent="0.3">
      <c r="A135" t="s">
        <v>344</v>
      </c>
      <c r="B135" t="s">
        <v>345</v>
      </c>
      <c r="C135" t="str">
        <f>IFERROR(VLOOKUP(Table1[[#This Row],[Ticker]],[1]!Table1[[Symbol]:[Industry]],2,FALSE),"-")</f>
        <v>-</v>
      </c>
      <c r="D135" t="s">
        <v>125</v>
      </c>
      <c r="E135">
        <v>74091.446953319901</v>
      </c>
      <c r="F135">
        <v>1582.2</v>
      </c>
      <c r="G135">
        <v>11.181091864247399</v>
      </c>
      <c r="H135">
        <v>-6.9324061645480803</v>
      </c>
      <c r="I135">
        <v>22.610585174262599</v>
      </c>
      <c r="J135">
        <v>-4.25838926327034</v>
      </c>
      <c r="K135">
        <v>1591.1233359642699</v>
      </c>
      <c r="L135">
        <v>1413.62865718279</v>
      </c>
      <c r="M135">
        <v>51.755920075304402</v>
      </c>
      <c r="N135">
        <v>0.92291313783598505</v>
      </c>
      <c r="O135">
        <v>14.0500568828213</v>
      </c>
      <c r="P135">
        <v>57.856929063154702</v>
      </c>
      <c r="Q135">
        <v>9.7216916722461993E-2</v>
      </c>
    </row>
    <row r="136" spans="1:17" x14ac:dyDescent="0.3">
      <c r="A136" t="s">
        <v>346</v>
      </c>
      <c r="B136" t="s">
        <v>347</v>
      </c>
      <c r="C136" t="str">
        <f>IFERROR(VLOOKUP(Table1[[#This Row],[Ticker]],[1]!Table1[[Symbol]:[Industry]],2,FALSE),"-")</f>
        <v>-</v>
      </c>
      <c r="D136" t="s">
        <v>27</v>
      </c>
      <c r="E136">
        <v>72975.708022079998</v>
      </c>
      <c r="F136">
        <v>10.82</v>
      </c>
      <c r="G136">
        <v>-36.0904245599313</v>
      </c>
      <c r="H136">
        <v>-40.0646312321051</v>
      </c>
      <c r="I136">
        <v>-36.035146528794897</v>
      </c>
      <c r="J136">
        <v>-23.9949389271986</v>
      </c>
      <c r="K136">
        <v>14.4983685680491</v>
      </c>
      <c r="L136">
        <v>14.191930944888901</v>
      </c>
      <c r="M136">
        <v>13.0613162543447</v>
      </c>
      <c r="N136">
        <v>1.10179434945998</v>
      </c>
      <c r="O136">
        <v>77.264325323475006</v>
      </c>
      <c r="P136">
        <v>10.5209397344228</v>
      </c>
      <c r="Q136">
        <v>-5.0054254544709999E-3</v>
      </c>
    </row>
    <row r="137" spans="1:17" x14ac:dyDescent="0.3">
      <c r="A137" t="s">
        <v>348</v>
      </c>
      <c r="B137" t="s">
        <v>349</v>
      </c>
      <c r="C137" t="str">
        <f>IFERROR(VLOOKUP(Table1[[#This Row],[Ticker]],[1]!Table1[[Symbol]:[Industry]],2,FALSE),"-")</f>
        <v>-</v>
      </c>
      <c r="D137" t="s">
        <v>54</v>
      </c>
      <c r="E137">
        <v>72776.226374999998</v>
      </c>
      <c r="F137">
        <v>5982.45</v>
      </c>
      <c r="G137">
        <v>36.395105426143303</v>
      </c>
      <c r="H137">
        <v>0.41962297893478501</v>
      </c>
      <c r="I137">
        <v>2.2090430561496701</v>
      </c>
      <c r="J137">
        <v>-7.2490355131016102</v>
      </c>
      <c r="K137">
        <v>5826.1351035913203</v>
      </c>
      <c r="L137">
        <v>5156.4270243239598</v>
      </c>
      <c r="M137">
        <v>40.155601445739997</v>
      </c>
      <c r="N137">
        <v>0.591966376723427</v>
      </c>
      <c r="O137">
        <v>7.6465327750336396</v>
      </c>
      <c r="P137">
        <v>73.555265448215806</v>
      </c>
      <c r="Q137">
        <v>3.0823935648959001E-2</v>
      </c>
    </row>
    <row r="138" spans="1:17" x14ac:dyDescent="0.3">
      <c r="A138" t="s">
        <v>350</v>
      </c>
      <c r="B138" t="s">
        <v>351</v>
      </c>
      <c r="C138" t="str">
        <f>IFERROR(VLOOKUP(Table1[[#This Row],[Ticker]],[1]!Table1[[Symbol]:[Industry]],2,FALSE),"-")</f>
        <v>-</v>
      </c>
      <c r="D138" t="s">
        <v>92</v>
      </c>
      <c r="E138">
        <v>72611.606911965006</v>
      </c>
      <c r="F138">
        <v>614.85</v>
      </c>
      <c r="G138">
        <v>-31.278358244699501</v>
      </c>
      <c r="H138">
        <v>2.23924095602719</v>
      </c>
      <c r="I138">
        <v>-7.2398377624326304</v>
      </c>
      <c r="J138">
        <v>-1.6630880764003899</v>
      </c>
      <c r="K138">
        <v>573.99915878869695</v>
      </c>
      <c r="L138">
        <v>549.22835913123595</v>
      </c>
      <c r="M138">
        <v>76.410562569253301</v>
      </c>
      <c r="N138">
        <v>0.979174700724039</v>
      </c>
      <c r="O138">
        <v>8.6443848093030695</v>
      </c>
      <c r="P138">
        <v>40.056947608200403</v>
      </c>
      <c r="Q138">
        <v>-7.2955248026899996E-2</v>
      </c>
    </row>
    <row r="139" spans="1:17" hidden="1" x14ac:dyDescent="0.3">
      <c r="A139" t="s">
        <v>352</v>
      </c>
      <c r="B139" t="s">
        <v>353</v>
      </c>
      <c r="C139" t="str">
        <f>IFERROR(VLOOKUP(Table1[[#This Row],[Ticker]],[1]!Table1[[Symbol]:[Industry]],2,FALSE),"-")</f>
        <v>-</v>
      </c>
      <c r="D139" t="s">
        <v>27</v>
      </c>
      <c r="E139">
        <v>72347.5</v>
      </c>
      <c r="F139">
        <v>1460</v>
      </c>
      <c r="G139">
        <v>47.672916966832197</v>
      </c>
      <c r="H139">
        <v>25.1596174582725</v>
      </c>
      <c r="I139">
        <v>62.127023928702499</v>
      </c>
      <c r="J139">
        <v>2.66382924286121</v>
      </c>
      <c r="K139">
        <v>1209.02240008173</v>
      </c>
      <c r="M139">
        <v>80.789923350778196</v>
      </c>
      <c r="N139">
        <v>0.92263553272995003</v>
      </c>
      <c r="O139">
        <v>0.82191780821918503</v>
      </c>
      <c r="P139">
        <v>93.377483443708599</v>
      </c>
    </row>
    <row r="140" spans="1:17" x14ac:dyDescent="0.3">
      <c r="A140" t="s">
        <v>354</v>
      </c>
      <c r="B140" t="s">
        <v>355</v>
      </c>
      <c r="C140" t="str">
        <f>IFERROR(VLOOKUP(Table1[[#This Row],[Ticker]],[1]!Table1[[Symbol]:[Industry]],2,FALSE),"-")</f>
        <v>-</v>
      </c>
      <c r="D140" t="s">
        <v>24</v>
      </c>
      <c r="E140">
        <v>72097.836098</v>
      </c>
      <c r="F140">
        <v>22.93</v>
      </c>
      <c r="G140">
        <v>-3.7479356188697403E-2</v>
      </c>
      <c r="H140">
        <v>-11.2647559553753</v>
      </c>
      <c r="I140">
        <v>-20.021226378099701</v>
      </c>
      <c r="J140">
        <v>-3.7287159229120599</v>
      </c>
      <c r="K140">
        <v>23.863558072845201</v>
      </c>
      <c r="L140">
        <v>23.146213543846301</v>
      </c>
      <c r="M140">
        <v>36.7770738142952</v>
      </c>
      <c r="N140">
        <v>0.58831690195859199</v>
      </c>
      <c r="O140">
        <v>43.262102049716503</v>
      </c>
      <c r="P140">
        <v>46.050955414012698</v>
      </c>
      <c r="Q140">
        <v>5.6280622404958999E-2</v>
      </c>
    </row>
    <row r="141" spans="1:17" x14ac:dyDescent="0.3">
      <c r="A141" t="s">
        <v>356</v>
      </c>
      <c r="B141" t="s">
        <v>357</v>
      </c>
      <c r="C141" t="str">
        <f>IFERROR(VLOOKUP(Table1[[#This Row],[Ticker]],[1]!Table1[[Symbol]:[Industry]],2,FALSE),"-")</f>
        <v>-</v>
      </c>
      <c r="D141" t="s">
        <v>161</v>
      </c>
      <c r="E141">
        <v>71725.91490525</v>
      </c>
      <c r="F141">
        <v>2439.9499999999998</v>
      </c>
      <c r="G141">
        <v>-22.838437521148901</v>
      </c>
      <c r="H141">
        <v>-8.7794194502161407</v>
      </c>
      <c r="I141">
        <v>-22.816824561084999</v>
      </c>
      <c r="J141">
        <v>-3.78983222395326</v>
      </c>
      <c r="K141">
        <v>2479.6744604189298</v>
      </c>
      <c r="L141">
        <v>2429.5834399570799</v>
      </c>
      <c r="M141">
        <v>34.839010985994499</v>
      </c>
      <c r="N141">
        <v>0.91311789809864397</v>
      </c>
      <c r="O141">
        <v>10.410049386257899</v>
      </c>
      <c r="P141">
        <v>17.178532837075199</v>
      </c>
      <c r="Q141">
        <v>-3.4976727603510997E-2</v>
      </c>
    </row>
    <row r="142" spans="1:17" x14ac:dyDescent="0.3">
      <c r="A142" t="s">
        <v>358</v>
      </c>
      <c r="B142" t="s">
        <v>359</v>
      </c>
      <c r="C142" t="str">
        <f>IFERROR(VLOOKUP(Table1[[#This Row],[Ticker]],[1]!Table1[[Symbol]:[Industry]],2,FALSE),"-")</f>
        <v>-</v>
      </c>
      <c r="D142" t="s">
        <v>161</v>
      </c>
      <c r="E142">
        <v>71542.169906399999</v>
      </c>
      <c r="F142">
        <v>4689.6499999999996</v>
      </c>
      <c r="G142">
        <v>6.3646599975229297</v>
      </c>
      <c r="H142">
        <v>1.57985988936028</v>
      </c>
      <c r="I142">
        <v>6.1631205644987599</v>
      </c>
      <c r="J142">
        <v>-1.1052065719931199</v>
      </c>
      <c r="K142">
        <v>4394.0951109035896</v>
      </c>
      <c r="L142">
        <v>3932.5823255297801</v>
      </c>
      <c r="M142">
        <v>69.291262163525005</v>
      </c>
      <c r="N142">
        <v>0.77416830273395598</v>
      </c>
      <c r="O142">
        <v>2.4394144552365402</v>
      </c>
      <c r="P142">
        <v>45.641304347826001</v>
      </c>
      <c r="Q142">
        <v>2.8420984084457999E-2</v>
      </c>
    </row>
    <row r="143" spans="1:17" x14ac:dyDescent="0.3">
      <c r="A143" t="s">
        <v>360</v>
      </c>
      <c r="B143" t="s">
        <v>361</v>
      </c>
      <c r="C143" t="str">
        <f>IFERROR(VLOOKUP(Table1[[#This Row],[Ticker]],[1]!Table1[[Symbol]:[Industry]],2,FALSE),"-")</f>
        <v>-</v>
      </c>
      <c r="D143" t="s">
        <v>119</v>
      </c>
      <c r="E143">
        <v>71540</v>
      </c>
      <c r="F143">
        <v>910.2</v>
      </c>
      <c r="G143">
        <v>0.223526718708978</v>
      </c>
      <c r="H143">
        <v>-9.1239932213663302</v>
      </c>
      <c r="I143">
        <v>-19.385838197401199</v>
      </c>
      <c r="J143">
        <v>-7.0495807750938004</v>
      </c>
      <c r="K143">
        <v>944.28453078868404</v>
      </c>
      <c r="L143">
        <v>925.26970740071499</v>
      </c>
      <c r="M143">
        <v>30.920807794984999</v>
      </c>
      <c r="N143">
        <v>0.79389540112493795</v>
      </c>
      <c r="O143">
        <v>25.126345858053099</v>
      </c>
      <c r="P143">
        <v>43.214538588624002</v>
      </c>
      <c r="Q143">
        <v>8.1014628813799998E-4</v>
      </c>
    </row>
    <row r="144" spans="1:17" x14ac:dyDescent="0.3">
      <c r="A144" t="s">
        <v>362</v>
      </c>
      <c r="B144" t="s">
        <v>363</v>
      </c>
      <c r="C144" t="str">
        <f>IFERROR(VLOOKUP(Table1[[#This Row],[Ticker]],[1]!Table1[[Symbol]:[Industry]],2,FALSE),"-")</f>
        <v>-</v>
      </c>
      <c r="D144" t="s">
        <v>364</v>
      </c>
      <c r="E144">
        <v>70290.318514500002</v>
      </c>
      <c r="F144">
        <v>5445.65</v>
      </c>
      <c r="G144">
        <v>-1.8934649930288201</v>
      </c>
      <c r="H144">
        <v>-4.6928952549637399</v>
      </c>
      <c r="I144">
        <v>20.4725368209936</v>
      </c>
      <c r="J144">
        <v>2.8123799674988899</v>
      </c>
      <c r="K144">
        <v>5387.3289301786899</v>
      </c>
      <c r="L144">
        <v>4934.9382517026897</v>
      </c>
      <c r="M144">
        <v>70.117954144221201</v>
      </c>
      <c r="N144">
        <v>0.84224015363257698</v>
      </c>
      <c r="O144">
        <v>18.626793862991502</v>
      </c>
      <c r="P144">
        <v>51.226048319911101</v>
      </c>
      <c r="Q144">
        <v>0.10245078376427701</v>
      </c>
    </row>
    <row r="145" spans="1:17" x14ac:dyDescent="0.3">
      <c r="A145" t="s">
        <v>365</v>
      </c>
      <c r="B145" t="s">
        <v>366</v>
      </c>
      <c r="C145" t="str">
        <f>IFERROR(VLOOKUP(Table1[[#This Row],[Ticker]],[1]!Table1[[Symbol]:[Industry]],2,FALSE),"-")</f>
        <v>-</v>
      </c>
      <c r="D145" t="s">
        <v>204</v>
      </c>
      <c r="E145">
        <v>69842.922759659996</v>
      </c>
      <c r="F145">
        <v>236.45</v>
      </c>
      <c r="G145">
        <v>-2.2454870452286002</v>
      </c>
      <c r="H145">
        <v>-13.7129577147827</v>
      </c>
      <c r="I145">
        <v>22.854649134740999</v>
      </c>
      <c r="J145">
        <v>-5.5399158472105698</v>
      </c>
      <c r="K145">
        <v>243.34736282525</v>
      </c>
      <c r="L145">
        <v>213.43325424187299</v>
      </c>
      <c r="M145">
        <v>32.571149115151002</v>
      </c>
      <c r="N145">
        <v>0.75181365259683997</v>
      </c>
      <c r="O145">
        <v>11.926411503489099</v>
      </c>
      <c r="P145">
        <v>50.0793398920977</v>
      </c>
      <c r="Q145">
        <v>7.3865718572146993E-2</v>
      </c>
    </row>
    <row r="146" spans="1:17" x14ac:dyDescent="0.3">
      <c r="A146" t="s">
        <v>367</v>
      </c>
      <c r="B146" t="s">
        <v>368</v>
      </c>
      <c r="C146" t="str">
        <f>IFERROR(VLOOKUP(Table1[[#This Row],[Ticker]],[1]!Table1[[Symbol]:[Industry]],2,FALSE),"-")</f>
        <v>-</v>
      </c>
      <c r="D146" t="s">
        <v>278</v>
      </c>
      <c r="E146">
        <v>69674.225243194902</v>
      </c>
      <c r="F146">
        <v>8573.4500000000007</v>
      </c>
      <c r="G146">
        <v>14.155523907592499</v>
      </c>
      <c r="H146">
        <v>6.8684217835814598</v>
      </c>
      <c r="I146">
        <v>16.7665703927984</v>
      </c>
      <c r="J146">
        <v>-2.8967838633226899</v>
      </c>
      <c r="K146">
        <v>7843.8332497293104</v>
      </c>
      <c r="L146">
        <v>7259.8001099557696</v>
      </c>
      <c r="M146">
        <v>63.763222619465701</v>
      </c>
      <c r="N146">
        <v>1.5021275467464801</v>
      </c>
      <c r="O146">
        <v>15.8815879255142</v>
      </c>
      <c r="P146">
        <v>61.003755868544602</v>
      </c>
      <c r="Q146">
        <v>0.11947764116462201</v>
      </c>
    </row>
    <row r="147" spans="1:17" x14ac:dyDescent="0.3">
      <c r="A147" t="s">
        <v>369</v>
      </c>
      <c r="B147" t="s">
        <v>370</v>
      </c>
      <c r="C147" t="str">
        <f>IFERROR(VLOOKUP(Table1[[#This Row],[Ticker]],[1]!Table1[[Symbol]:[Industry]],2,FALSE),"-")</f>
        <v>-</v>
      </c>
      <c r="D147" t="s">
        <v>98</v>
      </c>
      <c r="E147">
        <v>69446.166021159996</v>
      </c>
      <c r="F147">
        <v>343.6</v>
      </c>
      <c r="G147">
        <v>86.593472395888298</v>
      </c>
      <c r="H147">
        <v>2.9806378757837702</v>
      </c>
      <c r="I147">
        <v>26.166932724068701</v>
      </c>
      <c r="J147">
        <v>-2.1430103670735998</v>
      </c>
      <c r="K147">
        <v>321.44387632521</v>
      </c>
      <c r="L147">
        <v>270.14124374205801</v>
      </c>
      <c r="M147">
        <v>60.951538325001003</v>
      </c>
      <c r="N147">
        <v>1.39646232848109</v>
      </c>
      <c r="O147">
        <v>5.0494761350407398</v>
      </c>
      <c r="P147">
        <v>141.63150492264401</v>
      </c>
    </row>
    <row r="148" spans="1:17" x14ac:dyDescent="0.3">
      <c r="A148" t="s">
        <v>371</v>
      </c>
      <c r="B148" t="s">
        <v>372</v>
      </c>
      <c r="C148" t="str">
        <f>IFERROR(VLOOKUP(Table1[[#This Row],[Ticker]],[1]!Table1[[Symbol]:[Industry]],2,FALSE),"-")</f>
        <v>-</v>
      </c>
      <c r="D148" t="s">
        <v>43</v>
      </c>
      <c r="E148">
        <v>69061.956000000006</v>
      </c>
      <c r="F148">
        <v>397.95</v>
      </c>
      <c r="G148">
        <v>44.008003793065399</v>
      </c>
      <c r="H148">
        <v>-8.3307491864605492</v>
      </c>
      <c r="I148">
        <v>4.2715128129252502</v>
      </c>
      <c r="J148">
        <v>-2.2384007865953102</v>
      </c>
      <c r="K148">
        <v>395.22319462418199</v>
      </c>
      <c r="L148">
        <v>354.10291026220602</v>
      </c>
      <c r="M148">
        <v>48.406903981090601</v>
      </c>
      <c r="N148">
        <v>0.60895230698185598</v>
      </c>
      <c r="O148">
        <v>17.552456338736</v>
      </c>
      <c r="P148">
        <v>87.579542776337405</v>
      </c>
      <c r="Q148">
        <v>0.11138500615882201</v>
      </c>
    </row>
    <row r="149" spans="1:17" x14ac:dyDescent="0.3">
      <c r="A149" t="s">
        <v>373</v>
      </c>
      <c r="B149" t="s">
        <v>374</v>
      </c>
      <c r="C149" t="str">
        <f>IFERROR(VLOOKUP(Table1[[#This Row],[Ticker]],[1]!Table1[[Symbol]:[Industry]],2,FALSE),"-")</f>
        <v>-</v>
      </c>
      <c r="D149" t="s">
        <v>37</v>
      </c>
      <c r="E149">
        <v>68627.814831950003</v>
      </c>
      <c r="F149">
        <v>536.85</v>
      </c>
      <c r="G149">
        <v>-7.25456547101067</v>
      </c>
      <c r="H149">
        <v>-12.6935986610725</v>
      </c>
      <c r="I149">
        <v>-12.422257624551699</v>
      </c>
      <c r="J149">
        <v>-5.2507859381327604</v>
      </c>
      <c r="K149">
        <v>541.86794022167498</v>
      </c>
      <c r="L149">
        <v>510.44127977366901</v>
      </c>
      <c r="M149">
        <v>33.087628714788103</v>
      </c>
      <c r="N149">
        <v>1.08738634532212</v>
      </c>
      <c r="O149">
        <v>17.854149203688099</v>
      </c>
      <c r="P149">
        <v>37.336914811972299</v>
      </c>
      <c r="Q149">
        <v>0.166467397885392</v>
      </c>
    </row>
    <row r="150" spans="1:17" x14ac:dyDescent="0.3">
      <c r="A150" t="s">
        <v>375</v>
      </c>
      <c r="B150" t="s">
        <v>376</v>
      </c>
      <c r="C150" t="str">
        <f>IFERROR(VLOOKUP(Table1[[#This Row],[Ticker]],[1]!Table1[[Symbol]:[Industry]],2,FALSE),"-")</f>
        <v>-</v>
      </c>
      <c r="D150" t="s">
        <v>132</v>
      </c>
      <c r="E150">
        <v>67515.481377345001</v>
      </c>
      <c r="F150">
        <v>1899.65</v>
      </c>
      <c r="G150">
        <v>35.623312713490499</v>
      </c>
      <c r="H150">
        <v>2.3859671765661399</v>
      </c>
      <c r="I150">
        <v>9.6741100580418404</v>
      </c>
      <c r="J150">
        <v>-0.38663319039584698</v>
      </c>
      <c r="K150">
        <v>1771.87822652152</v>
      </c>
      <c r="L150">
        <v>1594.1126216815001</v>
      </c>
      <c r="M150">
        <v>74.214050466281407</v>
      </c>
      <c r="N150">
        <v>0.84332139892792801</v>
      </c>
      <c r="O150">
        <v>2.8110441397099302</v>
      </c>
      <c r="P150">
        <v>80.729711730567999</v>
      </c>
      <c r="Q150">
        <v>8.1293017084281993E-2</v>
      </c>
    </row>
    <row r="151" spans="1:17" x14ac:dyDescent="0.3">
      <c r="A151" t="s">
        <v>377</v>
      </c>
      <c r="B151" t="s">
        <v>378</v>
      </c>
      <c r="C151" t="str">
        <f>IFERROR(VLOOKUP(Table1[[#This Row],[Ticker]],[1]!Table1[[Symbol]:[Industry]],2,FALSE),"-")</f>
        <v>-</v>
      </c>
      <c r="D151" t="s">
        <v>132</v>
      </c>
      <c r="E151">
        <v>65922.914314009904</v>
      </c>
      <c r="F151">
        <v>1804.3</v>
      </c>
      <c r="G151">
        <v>70.172702019506303</v>
      </c>
      <c r="H151">
        <v>-5.54710008458445</v>
      </c>
      <c r="I151">
        <v>16.134743896966</v>
      </c>
      <c r="J151">
        <v>7.2077260454795198</v>
      </c>
      <c r="K151">
        <v>1768.5043365049701</v>
      </c>
      <c r="L151">
        <v>1539.0759102314501</v>
      </c>
      <c r="M151">
        <v>63.9603237469642</v>
      </c>
      <c r="N151">
        <v>0.88733537255599904</v>
      </c>
      <c r="O151">
        <v>14.6427977609045</v>
      </c>
      <c r="P151">
        <v>108.824976129162</v>
      </c>
      <c r="Q151">
        <v>0.180273104371831</v>
      </c>
    </row>
    <row r="152" spans="1:17" x14ac:dyDescent="0.3">
      <c r="A152" t="s">
        <v>379</v>
      </c>
      <c r="B152" t="s">
        <v>380</v>
      </c>
      <c r="C152" t="str">
        <f>IFERROR(VLOOKUP(Table1[[#This Row],[Ticker]],[1]!Table1[[Symbol]:[Industry]],2,FALSE),"-")</f>
        <v>-</v>
      </c>
      <c r="D152" t="s">
        <v>197</v>
      </c>
      <c r="E152">
        <v>64636.494850875002</v>
      </c>
      <c r="F152">
        <v>1140</v>
      </c>
      <c r="G152">
        <v>58.0465943324403</v>
      </c>
      <c r="H152">
        <v>-2.8521337931980399</v>
      </c>
      <c r="I152">
        <v>51.801140537936803</v>
      </c>
      <c r="J152">
        <v>2.9244247854260599</v>
      </c>
      <c r="K152">
        <v>1064.70186514128</v>
      </c>
      <c r="L152">
        <v>880.59085165664999</v>
      </c>
      <c r="M152">
        <v>64.265617389343504</v>
      </c>
      <c r="N152">
        <v>0.79174287892985096</v>
      </c>
      <c r="O152">
        <v>10.087719298245601</v>
      </c>
      <c r="P152">
        <v>107.801676995989</v>
      </c>
      <c r="Q152">
        <v>0.12995039387825599</v>
      </c>
    </row>
    <row r="153" spans="1:17" x14ac:dyDescent="0.3">
      <c r="A153" t="s">
        <v>381</v>
      </c>
      <c r="B153" t="s">
        <v>382</v>
      </c>
      <c r="C153" t="str">
        <f>IFERROR(VLOOKUP(Table1[[#This Row],[Ticker]],[1]!Table1[[Symbol]:[Industry]],2,FALSE),"-")</f>
        <v>-</v>
      </c>
      <c r="D153" t="s">
        <v>125</v>
      </c>
      <c r="E153">
        <v>63956.164449960001</v>
      </c>
      <c r="F153">
        <v>772.4</v>
      </c>
      <c r="G153">
        <v>42.4746729130216</v>
      </c>
      <c r="H153">
        <v>1.6184051249390099</v>
      </c>
      <c r="I153">
        <v>-8.5538110921337207</v>
      </c>
      <c r="J153">
        <v>-0.45873987533017502</v>
      </c>
      <c r="K153">
        <v>742.66200784593798</v>
      </c>
      <c r="L153">
        <v>674.82989465652304</v>
      </c>
      <c r="M153">
        <v>64.722960684474302</v>
      </c>
      <c r="N153">
        <v>0.73453258555669998</v>
      </c>
      <c r="O153">
        <v>9.78767477990678</v>
      </c>
      <c r="P153">
        <v>80.826407585157398</v>
      </c>
      <c r="Q153">
        <v>0.17995304174968901</v>
      </c>
    </row>
    <row r="154" spans="1:17" x14ac:dyDescent="0.3">
      <c r="A154" t="s">
        <v>383</v>
      </c>
      <c r="B154" t="s">
        <v>384</v>
      </c>
      <c r="C154" t="str">
        <f>IFERROR(VLOOKUP(Table1[[#This Row],[Ticker]],[1]!Table1[[Symbol]:[Industry]],2,FALSE),"-")</f>
        <v>-</v>
      </c>
      <c r="D154" t="s">
        <v>327</v>
      </c>
      <c r="E154">
        <v>63807.8132616</v>
      </c>
      <c r="F154">
        <v>1882.45</v>
      </c>
      <c r="G154">
        <v>83.1102605671025</v>
      </c>
      <c r="H154">
        <v>10.2937301660134</v>
      </c>
      <c r="I154">
        <v>53.572327337052101</v>
      </c>
      <c r="J154">
        <v>-2.0915934564973599</v>
      </c>
      <c r="K154">
        <v>1696.19780256228</v>
      </c>
      <c r="L154">
        <v>1370.5038639356001</v>
      </c>
      <c r="M154">
        <v>76.168665992027897</v>
      </c>
      <c r="N154">
        <v>0.83561610648956297</v>
      </c>
      <c r="O154">
        <v>3.3174851921697801</v>
      </c>
      <c r="P154">
        <v>133.35192760629701</v>
      </c>
      <c r="Q154">
        <v>4.2399184964146998E-2</v>
      </c>
    </row>
    <row r="155" spans="1:17" x14ac:dyDescent="0.3">
      <c r="A155" t="s">
        <v>385</v>
      </c>
      <c r="B155" t="s">
        <v>386</v>
      </c>
      <c r="C155" t="str">
        <f>IFERROR(VLOOKUP(Table1[[#This Row],[Ticker]],[1]!Table1[[Symbol]:[Industry]],2,FALSE),"-")</f>
        <v>-</v>
      </c>
      <c r="D155" t="s">
        <v>387</v>
      </c>
      <c r="E155">
        <v>63189.813620969901</v>
      </c>
      <c r="F155">
        <v>983.2</v>
      </c>
      <c r="G155">
        <v>50.9762548320194</v>
      </c>
      <c r="H155">
        <v>-8.2930558662829004</v>
      </c>
      <c r="I155">
        <v>36.356583382378503</v>
      </c>
      <c r="J155">
        <v>-4.0616152093499798</v>
      </c>
      <c r="K155">
        <v>970.95237187039299</v>
      </c>
      <c r="L155">
        <v>827.18405587844802</v>
      </c>
      <c r="M155">
        <v>45.897043115913597</v>
      </c>
      <c r="N155">
        <v>0.32447166227500002</v>
      </c>
      <c r="O155">
        <v>20.728234336859199</v>
      </c>
      <c r="P155">
        <v>94.308300395256893</v>
      </c>
      <c r="Q155">
        <v>0.147275719534088</v>
      </c>
    </row>
    <row r="156" spans="1:17" x14ac:dyDescent="0.3">
      <c r="A156" t="s">
        <v>388</v>
      </c>
      <c r="B156" t="s">
        <v>389</v>
      </c>
      <c r="C156" t="str">
        <f>IFERROR(VLOOKUP(Table1[[#This Row],[Ticker]],[1]!Table1[[Symbol]:[Industry]],2,FALSE),"-")</f>
        <v>-</v>
      </c>
      <c r="D156" t="s">
        <v>390</v>
      </c>
      <c r="E156">
        <v>62645.019285914997</v>
      </c>
      <c r="F156">
        <v>1741.2</v>
      </c>
      <c r="G156">
        <v>4.7113588157261397</v>
      </c>
      <c r="H156">
        <v>-14.545299106254999</v>
      </c>
      <c r="I156">
        <v>11.7518690335478</v>
      </c>
      <c r="J156">
        <v>-9.5655904885062508</v>
      </c>
      <c r="K156">
        <v>1788.6445339884201</v>
      </c>
      <c r="L156">
        <v>1582.3225596785201</v>
      </c>
      <c r="M156">
        <v>15.852495768455601</v>
      </c>
      <c r="N156">
        <v>1.7295565269570701</v>
      </c>
      <c r="O156">
        <v>14.4153457385711</v>
      </c>
      <c r="P156">
        <v>48.826872943288102</v>
      </c>
      <c r="Q156">
        <v>4.9644343499972002E-2</v>
      </c>
    </row>
    <row r="157" spans="1:17" hidden="1" x14ac:dyDescent="0.3">
      <c r="A157" t="s">
        <v>391</v>
      </c>
      <c r="B157" t="s">
        <v>392</v>
      </c>
      <c r="C157" t="str">
        <f>IFERROR(VLOOKUP(Table1[[#This Row],[Ticker]],[1]!Table1[[Symbol]:[Industry]],2,FALSE),"-")</f>
        <v>-</v>
      </c>
      <c r="D157" t="s">
        <v>141</v>
      </c>
      <c r="E157">
        <v>62455.588473321899</v>
      </c>
      <c r="F157">
        <v>230.24</v>
      </c>
      <c r="G157">
        <v>251.890696384021</v>
      </c>
      <c r="H157">
        <v>-15.396474082506201</v>
      </c>
      <c r="I157">
        <v>46.192287064068097</v>
      </c>
      <c r="J157">
        <v>-2.0885418900008799</v>
      </c>
      <c r="K157">
        <v>234.37165109457001</v>
      </c>
      <c r="L157">
        <v>178.631538995825</v>
      </c>
      <c r="M157">
        <v>49.255324522284504</v>
      </c>
      <c r="N157">
        <v>0.36416507316667202</v>
      </c>
      <c r="O157">
        <v>34.642112578179201</v>
      </c>
      <c r="P157">
        <v>391.96581196581201</v>
      </c>
    </row>
    <row r="158" spans="1:17" x14ac:dyDescent="0.3">
      <c r="A158" t="s">
        <v>393</v>
      </c>
      <c r="B158" t="s">
        <v>394</v>
      </c>
      <c r="C158" t="str">
        <f>IFERROR(VLOOKUP(Table1[[#This Row],[Ticker]],[1]!Table1[[Symbol]:[Industry]],2,FALSE),"-")</f>
        <v>-</v>
      </c>
      <c r="D158" t="s">
        <v>395</v>
      </c>
      <c r="E158">
        <v>62287.096735899999</v>
      </c>
      <c r="F158">
        <v>215.39</v>
      </c>
      <c r="G158">
        <v>18.674483945167399</v>
      </c>
      <c r="H158">
        <v>-10.438667268202501</v>
      </c>
      <c r="I158">
        <v>-11.519766163406199</v>
      </c>
      <c r="J158">
        <v>-6.5221386443748903</v>
      </c>
      <c r="K158">
        <v>224.503134313011</v>
      </c>
      <c r="L158">
        <v>220.02158160247299</v>
      </c>
      <c r="M158">
        <v>43.7835674480988</v>
      </c>
      <c r="N158">
        <v>0.90377904986231905</v>
      </c>
      <c r="O158">
        <v>32.944890663447701</v>
      </c>
      <c r="P158">
        <v>53.138997511553399</v>
      </c>
      <c r="Q158">
        <v>8.7559661372729997E-2</v>
      </c>
    </row>
    <row r="159" spans="1:17" x14ac:dyDescent="0.3">
      <c r="A159" t="s">
        <v>396</v>
      </c>
      <c r="B159" t="s">
        <v>397</v>
      </c>
      <c r="C159" t="str">
        <f>IFERROR(VLOOKUP(Table1[[#This Row],[Ticker]],[1]!Table1[[Symbol]:[Industry]],2,FALSE),"-")</f>
        <v>-</v>
      </c>
      <c r="D159" t="s">
        <v>259</v>
      </c>
      <c r="E159">
        <v>60202.4709267449</v>
      </c>
      <c r="F159">
        <v>5234.2</v>
      </c>
      <c r="G159">
        <v>45.036249236143597</v>
      </c>
      <c r="H159">
        <v>12.5775298919219</v>
      </c>
      <c r="I159">
        <v>10.220417413058099</v>
      </c>
      <c r="J159">
        <v>8.2576279013831897</v>
      </c>
      <c r="K159">
        <v>4748.6562970500599</v>
      </c>
      <c r="L159">
        <v>4286.9991313933197</v>
      </c>
      <c r="M159">
        <v>90.087930150906203</v>
      </c>
      <c r="N159">
        <v>1.39923515693372</v>
      </c>
      <c r="O159">
        <v>11.5729242291085</v>
      </c>
      <c r="P159">
        <v>109.34706529347</v>
      </c>
      <c r="Q159">
        <v>0.15149271913964599</v>
      </c>
    </row>
    <row r="160" spans="1:17" x14ac:dyDescent="0.3">
      <c r="A160" t="s">
        <v>398</v>
      </c>
      <c r="B160" t="s">
        <v>399</v>
      </c>
      <c r="C160" t="str">
        <f>IFERROR(VLOOKUP(Table1[[#This Row],[Ticker]],[1]!Table1[[Symbol]:[Industry]],2,FALSE),"-")</f>
        <v>-</v>
      </c>
      <c r="D160" t="s">
        <v>54</v>
      </c>
      <c r="E160">
        <v>59939.818588579998</v>
      </c>
      <c r="F160">
        <v>28332.65</v>
      </c>
      <c r="G160">
        <v>-6.7572641233665198</v>
      </c>
      <c r="H160">
        <v>-7.7258105378154802</v>
      </c>
      <c r="I160">
        <v>-11.277908869545399</v>
      </c>
      <c r="J160">
        <v>-7.2754396825683898</v>
      </c>
      <c r="K160">
        <v>28593.0911942852</v>
      </c>
      <c r="L160">
        <v>26896.830716218599</v>
      </c>
      <c r="M160">
        <v>32.223507464895199</v>
      </c>
      <c r="N160">
        <v>0.83755080767396095</v>
      </c>
      <c r="O160">
        <v>7.7237745145618097</v>
      </c>
      <c r="P160">
        <v>28.784772727272699</v>
      </c>
      <c r="Q160">
        <v>4.2286433362199996E-3</v>
      </c>
    </row>
    <row r="161" spans="1:17" x14ac:dyDescent="0.3">
      <c r="A161" t="s">
        <v>400</v>
      </c>
      <c r="B161" t="s">
        <v>401</v>
      </c>
      <c r="C161" t="str">
        <f>IFERROR(VLOOKUP(Table1[[#This Row],[Ticker]],[1]!Table1[[Symbol]:[Industry]],2,FALSE),"-")</f>
        <v>-</v>
      </c>
      <c r="D161" t="s">
        <v>197</v>
      </c>
      <c r="E161">
        <v>59719.724715249999</v>
      </c>
      <c r="F161">
        <v>3906.25</v>
      </c>
      <c r="G161">
        <v>-5.0575022527848104</v>
      </c>
      <c r="H161">
        <v>-10.60448422318</v>
      </c>
      <c r="I161">
        <v>17.942066419909999</v>
      </c>
      <c r="J161">
        <v>-7.61342975786898</v>
      </c>
      <c r="K161">
        <v>3973.1660916118599</v>
      </c>
      <c r="L161">
        <v>3719.2763446437798</v>
      </c>
      <c r="M161">
        <v>41.1224511400602</v>
      </c>
      <c r="N161">
        <v>0.43869365944813699</v>
      </c>
      <c r="O161">
        <v>26.7455999999999</v>
      </c>
      <c r="P161">
        <v>49.538703008957903</v>
      </c>
      <c r="Q161">
        <v>0.10691236003347999</v>
      </c>
    </row>
    <row r="162" spans="1:17" x14ac:dyDescent="0.3">
      <c r="A162" t="s">
        <v>402</v>
      </c>
      <c r="B162" t="s">
        <v>403</v>
      </c>
      <c r="C162" t="str">
        <f>IFERROR(VLOOKUP(Table1[[#This Row],[Ticker]],[1]!Table1[[Symbol]:[Industry]],2,FALSE),"-")</f>
        <v>-</v>
      </c>
      <c r="D162" t="s">
        <v>404</v>
      </c>
      <c r="E162">
        <v>59501.097910099998</v>
      </c>
      <c r="F162">
        <v>3129.45</v>
      </c>
      <c r="G162">
        <v>-9.7106097086929495</v>
      </c>
      <c r="H162">
        <v>1.97133192613272</v>
      </c>
      <c r="I162">
        <v>20.691685332007701</v>
      </c>
      <c r="J162">
        <v>-3.1879416793328801</v>
      </c>
      <c r="K162">
        <v>3015.2087316055099</v>
      </c>
      <c r="L162">
        <v>2795.0547249450201</v>
      </c>
      <c r="M162">
        <v>61.0250443167551</v>
      </c>
      <c r="N162">
        <v>0.59777391904007504</v>
      </c>
      <c r="O162">
        <v>7.8464266883957201</v>
      </c>
      <c r="P162">
        <v>42.649740176861997</v>
      </c>
      <c r="Q162">
        <v>-1.3088913020208001E-2</v>
      </c>
    </row>
    <row r="163" spans="1:17" x14ac:dyDescent="0.3">
      <c r="A163" t="s">
        <v>405</v>
      </c>
      <c r="B163" t="s">
        <v>406</v>
      </c>
      <c r="C163" t="str">
        <f>IFERROR(VLOOKUP(Table1[[#This Row],[Ticker]],[1]!Table1[[Symbol]:[Industry]],2,FALSE),"-")</f>
        <v>-</v>
      </c>
      <c r="D163" t="s">
        <v>407</v>
      </c>
      <c r="E163">
        <v>59470.846344316</v>
      </c>
      <c r="F163">
        <v>233.65</v>
      </c>
      <c r="G163">
        <v>0.49947576663257398</v>
      </c>
      <c r="H163">
        <v>-2.43898309955906</v>
      </c>
      <c r="I163">
        <v>14.5425823784533</v>
      </c>
      <c r="J163">
        <v>-1.7299742679246499</v>
      </c>
      <c r="K163">
        <v>221.97505295878699</v>
      </c>
      <c r="L163">
        <v>207.477800139029</v>
      </c>
      <c r="M163">
        <v>63.3383703177863</v>
      </c>
      <c r="N163">
        <v>1.43770186304284</v>
      </c>
      <c r="O163">
        <v>5.6708752407446896</v>
      </c>
      <c r="P163">
        <v>50.741935483870897</v>
      </c>
      <c r="Q163">
        <v>8.1477488286683997E-2</v>
      </c>
    </row>
    <row r="164" spans="1:17" x14ac:dyDescent="0.3">
      <c r="A164" t="s">
        <v>408</v>
      </c>
      <c r="B164" t="s">
        <v>409</v>
      </c>
      <c r="C164" t="str">
        <f>IFERROR(VLOOKUP(Table1[[#This Row],[Ticker]],[1]!Table1[[Symbol]:[Industry]],2,FALSE),"-")</f>
        <v>-</v>
      </c>
      <c r="D164" t="s">
        <v>290</v>
      </c>
      <c r="E164">
        <v>57924.352623234998</v>
      </c>
      <c r="F164">
        <v>5490.75</v>
      </c>
      <c r="G164">
        <v>-15.659647285858</v>
      </c>
      <c r="H164">
        <v>-3.7090646588137801</v>
      </c>
      <c r="I164">
        <v>-16.071028811101201</v>
      </c>
      <c r="J164">
        <v>-7.7906073725266296</v>
      </c>
      <c r="K164">
        <v>5379.7045186565501</v>
      </c>
      <c r="L164">
        <v>5047.0358100724097</v>
      </c>
      <c r="M164">
        <v>35.601396455916102</v>
      </c>
      <c r="N164">
        <v>0.64382765819339705</v>
      </c>
      <c r="O164">
        <v>9.2746892501024405</v>
      </c>
      <c r="P164">
        <v>33.562393578204798</v>
      </c>
      <c r="Q164">
        <v>-1.5484712093805E-2</v>
      </c>
    </row>
    <row r="165" spans="1:17" x14ac:dyDescent="0.3">
      <c r="A165" t="s">
        <v>410</v>
      </c>
      <c r="B165" t="s">
        <v>411</v>
      </c>
      <c r="C165" t="str">
        <f>IFERROR(VLOOKUP(Table1[[#This Row],[Ticker]],[1]!Table1[[Symbol]:[Industry]],2,FALSE),"-")</f>
        <v>-</v>
      </c>
      <c r="D165" t="s">
        <v>404</v>
      </c>
      <c r="E165">
        <v>57651.7229019199</v>
      </c>
      <c r="F165">
        <v>137234.79999999999</v>
      </c>
      <c r="G165">
        <v>-6.3538393794464598</v>
      </c>
      <c r="H165">
        <v>-7.0623517092215602</v>
      </c>
      <c r="I165">
        <v>-13.142730286122699</v>
      </c>
      <c r="J165">
        <v>-3.5772464380143401</v>
      </c>
      <c r="K165">
        <v>135109.85092871901</v>
      </c>
      <c r="L165">
        <v>129335.77936054399</v>
      </c>
      <c r="M165">
        <v>51.3281126946694</v>
      </c>
      <c r="N165">
        <v>0.63703348112662395</v>
      </c>
      <c r="O165">
        <v>10.3546622285309</v>
      </c>
      <c r="P165">
        <v>28.974014379023501</v>
      </c>
      <c r="Q165">
        <v>5.6391086809919E-2</v>
      </c>
    </row>
    <row r="166" spans="1:17" x14ac:dyDescent="0.3">
      <c r="A166" t="s">
        <v>412</v>
      </c>
      <c r="B166" t="s">
        <v>413</v>
      </c>
      <c r="C166" t="str">
        <f>IFERROR(VLOOKUP(Table1[[#This Row],[Ticker]],[1]!Table1[[Symbol]:[Industry]],2,FALSE),"-")</f>
        <v>-</v>
      </c>
      <c r="D166" t="s">
        <v>37</v>
      </c>
      <c r="E166">
        <v>57304.907537567997</v>
      </c>
      <c r="F166">
        <v>50.26</v>
      </c>
      <c r="G166">
        <v>-13.3049011002553</v>
      </c>
      <c r="H166">
        <v>-13.5293727536316</v>
      </c>
      <c r="I166">
        <v>-17.765140492892499</v>
      </c>
      <c r="J166">
        <v>-6.5571332008969501</v>
      </c>
      <c r="K166">
        <v>51.3316488928672</v>
      </c>
      <c r="L166">
        <v>49.741350013673802</v>
      </c>
      <c r="M166">
        <v>33.588223644498498</v>
      </c>
      <c r="N166">
        <v>0.515750148930883</v>
      </c>
      <c r="O166">
        <v>40.569040986868302</v>
      </c>
      <c r="P166">
        <v>44.633093525179802</v>
      </c>
      <c r="Q166">
        <v>0.117064610221326</v>
      </c>
    </row>
    <row r="167" spans="1:17" x14ac:dyDescent="0.3">
      <c r="A167" t="s">
        <v>414</v>
      </c>
      <c r="B167" t="s">
        <v>415</v>
      </c>
      <c r="C167" t="str">
        <f>IFERROR(VLOOKUP(Table1[[#This Row],[Ticker]],[1]!Table1[[Symbol]:[Industry]],2,FALSE),"-")</f>
        <v>-</v>
      </c>
      <c r="D167" t="s">
        <v>21</v>
      </c>
      <c r="E167">
        <v>57301.525046805</v>
      </c>
      <c r="F167">
        <v>3042.4</v>
      </c>
      <c r="G167">
        <v>-9.8245090917679896</v>
      </c>
      <c r="H167">
        <v>-5.3677408884062796</v>
      </c>
      <c r="I167">
        <v>10.583203839428</v>
      </c>
      <c r="J167">
        <v>-6.43557273114466</v>
      </c>
      <c r="K167">
        <v>2922.3043353370599</v>
      </c>
      <c r="L167">
        <v>2620.2960740454901</v>
      </c>
      <c r="M167">
        <v>45.683639522073499</v>
      </c>
      <c r="N167">
        <v>0.80511514772031201</v>
      </c>
      <c r="O167">
        <v>4.7791217459900004</v>
      </c>
      <c r="P167">
        <v>47.039775747909701</v>
      </c>
      <c r="Q167">
        <v>-5.1582713146841999E-2</v>
      </c>
    </row>
    <row r="168" spans="1:17" x14ac:dyDescent="0.3">
      <c r="A168" t="s">
        <v>416</v>
      </c>
      <c r="B168" t="s">
        <v>417</v>
      </c>
      <c r="C168" t="str">
        <f>IFERROR(VLOOKUP(Table1[[#This Row],[Ticker]],[1]!Table1[[Symbol]:[Industry]],2,FALSE),"-")</f>
        <v>-</v>
      </c>
      <c r="D168" t="s">
        <v>418</v>
      </c>
      <c r="E168">
        <v>56967.274825189001</v>
      </c>
      <c r="F168">
        <v>202.01</v>
      </c>
      <c r="G168">
        <v>9.8690431629293904</v>
      </c>
      <c r="H168">
        <v>-13.0847795328551</v>
      </c>
      <c r="I168">
        <v>7.3474996513358102</v>
      </c>
      <c r="J168">
        <v>-5.6737963749210802</v>
      </c>
      <c r="K168">
        <v>198.99902204315899</v>
      </c>
      <c r="L168">
        <v>178.93411318500199</v>
      </c>
      <c r="M168">
        <v>32.153140465962501</v>
      </c>
      <c r="N168">
        <v>0.61450557061517097</v>
      </c>
      <c r="O168">
        <v>13.7567447156081</v>
      </c>
      <c r="P168">
        <v>47.9926739926739</v>
      </c>
      <c r="Q168">
        <v>-7.5358734407255004E-2</v>
      </c>
    </row>
    <row r="169" spans="1:17" x14ac:dyDescent="0.3">
      <c r="A169" t="s">
        <v>419</v>
      </c>
      <c r="B169" t="s">
        <v>420</v>
      </c>
      <c r="C169" t="str">
        <f>IFERROR(VLOOKUP(Table1[[#This Row],[Ticker]],[1]!Table1[[Symbol]:[Industry]],2,FALSE),"-")</f>
        <v>-</v>
      </c>
      <c r="D169" t="s">
        <v>27</v>
      </c>
      <c r="E169">
        <v>56088</v>
      </c>
      <c r="F169">
        <v>2007.75</v>
      </c>
      <c r="G169">
        <v>-23.704323319925599</v>
      </c>
      <c r="H169">
        <v>-2.53177163535246</v>
      </c>
      <c r="I169">
        <v>-14.300113474810599</v>
      </c>
      <c r="J169">
        <v>-7.20463299130801</v>
      </c>
      <c r="K169">
        <v>1932.7907034446901</v>
      </c>
      <c r="L169">
        <v>1833.61903645288</v>
      </c>
      <c r="M169">
        <v>44.3275010853759</v>
      </c>
      <c r="N169">
        <v>1.2612177345278499</v>
      </c>
      <c r="O169">
        <v>3.83015813721827</v>
      </c>
      <c r="P169">
        <v>30.0861733834391</v>
      </c>
      <c r="Q169">
        <v>1.7936106209037E-2</v>
      </c>
    </row>
    <row r="170" spans="1:17" x14ac:dyDescent="0.3">
      <c r="A170" t="s">
        <v>421</v>
      </c>
      <c r="B170" t="s">
        <v>422</v>
      </c>
      <c r="C170" t="str">
        <f>IFERROR(VLOOKUP(Table1[[#This Row],[Ticker]],[1]!Table1[[Symbol]:[Industry]],2,FALSE),"-")</f>
        <v>-</v>
      </c>
      <c r="D170" t="s">
        <v>51</v>
      </c>
      <c r="E170">
        <v>55682.24953375</v>
      </c>
      <c r="F170">
        <v>5000.3</v>
      </c>
      <c r="G170">
        <v>27.015558847552398</v>
      </c>
      <c r="H170">
        <v>10.2050410156815</v>
      </c>
      <c r="I170">
        <v>3.2517904140253</v>
      </c>
      <c r="J170">
        <v>2.0879830297551298</v>
      </c>
      <c r="K170">
        <v>4613.16104740622</v>
      </c>
      <c r="L170">
        <v>4174.78837738934</v>
      </c>
      <c r="M170">
        <v>67.521820988370706</v>
      </c>
      <c r="N170">
        <v>0.93174619239370005</v>
      </c>
      <c r="O170">
        <v>3.3138011719296698</v>
      </c>
      <c r="P170">
        <v>69.922180310599103</v>
      </c>
      <c r="Q170">
        <v>8.7303505165369999E-2</v>
      </c>
    </row>
    <row r="171" spans="1:17" x14ac:dyDescent="0.3">
      <c r="A171" t="s">
        <v>423</v>
      </c>
      <c r="B171" t="s">
        <v>424</v>
      </c>
      <c r="C171" t="str">
        <f>IFERROR(VLOOKUP(Table1[[#This Row],[Ticker]],[1]!Table1[[Symbol]:[Industry]],2,FALSE),"-")</f>
        <v>-</v>
      </c>
      <c r="D171" t="s">
        <v>239</v>
      </c>
      <c r="E171">
        <v>55254.066012274998</v>
      </c>
      <c r="F171">
        <v>2144.0500000000002</v>
      </c>
      <c r="G171">
        <v>3.95987128478995</v>
      </c>
      <c r="H171">
        <v>-1.81507420501273</v>
      </c>
      <c r="I171">
        <v>7.7822330460104503</v>
      </c>
      <c r="J171">
        <v>-1.8707921516475901</v>
      </c>
      <c r="K171">
        <v>2034.52500651029</v>
      </c>
      <c r="L171">
        <v>1899.39211171026</v>
      </c>
      <c r="M171">
        <v>54.611977035548897</v>
      </c>
      <c r="N171">
        <v>1.04690781344289</v>
      </c>
      <c r="O171">
        <v>1.7910030083253501</v>
      </c>
      <c r="P171">
        <v>39.668425509738697</v>
      </c>
      <c r="Q171">
        <v>3.1164001161099999E-4</v>
      </c>
    </row>
    <row r="172" spans="1:17" x14ac:dyDescent="0.3">
      <c r="A172" t="s">
        <v>425</v>
      </c>
      <c r="B172" t="s">
        <v>426</v>
      </c>
      <c r="C172" t="str">
        <f>IFERROR(VLOOKUP(Table1[[#This Row],[Ticker]],[1]!Table1[[Symbol]:[Industry]],2,FALSE),"-")</f>
        <v>-</v>
      </c>
      <c r="D172" t="s">
        <v>24</v>
      </c>
      <c r="E172">
        <v>54496.737090453003</v>
      </c>
      <c r="F172">
        <v>74.02</v>
      </c>
      <c r="G172">
        <v>-53.348469398940701</v>
      </c>
      <c r="H172">
        <v>-7.9934791696452603</v>
      </c>
      <c r="I172">
        <v>-22.1246947236063</v>
      </c>
      <c r="J172">
        <v>-3.27413368182882</v>
      </c>
      <c r="K172">
        <v>74.520984103285699</v>
      </c>
      <c r="L172">
        <v>77.800445923834005</v>
      </c>
      <c r="M172">
        <v>44.922432790777101</v>
      </c>
      <c r="N172">
        <v>1.05812454894601</v>
      </c>
      <c r="O172">
        <v>32.937044042150703</v>
      </c>
      <c r="P172">
        <v>5.0972596904727796</v>
      </c>
      <c r="Q172">
        <v>3.9649880624423997E-2</v>
      </c>
    </row>
    <row r="173" spans="1:17" x14ac:dyDescent="0.3">
      <c r="A173" t="s">
        <v>427</v>
      </c>
      <c r="B173" t="s">
        <v>428</v>
      </c>
      <c r="C173" t="str">
        <f>IFERROR(VLOOKUP(Table1[[#This Row],[Ticker]],[1]!Table1[[Symbol]:[Industry]],2,FALSE),"-")</f>
        <v>-</v>
      </c>
      <c r="D173" t="s">
        <v>429</v>
      </c>
      <c r="E173">
        <v>54409.985276400002</v>
      </c>
      <c r="F173">
        <v>887.45</v>
      </c>
      <c r="G173">
        <v>-10.2907947359164</v>
      </c>
      <c r="H173">
        <v>-14.4207585423579</v>
      </c>
      <c r="I173">
        <v>-15.153635684118001</v>
      </c>
      <c r="J173">
        <v>-9.3891164473405393</v>
      </c>
      <c r="K173">
        <v>974.444102843667</v>
      </c>
      <c r="L173">
        <v>945.79912498122997</v>
      </c>
      <c r="M173">
        <v>19.121644275684801</v>
      </c>
      <c r="N173">
        <v>0.93885273456840002</v>
      </c>
      <c r="O173">
        <v>32.965237478167701</v>
      </c>
      <c r="P173">
        <v>32.021719726271897</v>
      </c>
      <c r="Q173">
        <v>5.85565349811E-3</v>
      </c>
    </row>
    <row r="174" spans="1:17" x14ac:dyDescent="0.3">
      <c r="A174" t="s">
        <v>430</v>
      </c>
      <c r="B174" t="s">
        <v>431</v>
      </c>
      <c r="C174" t="str">
        <f>IFERROR(VLOOKUP(Table1[[#This Row],[Ticker]],[1]!Table1[[Symbol]:[Industry]],2,FALSE),"-")</f>
        <v>-</v>
      </c>
      <c r="D174" t="s">
        <v>51</v>
      </c>
      <c r="E174">
        <v>54366.550170540002</v>
      </c>
      <c r="F174">
        <v>735.75</v>
      </c>
      <c r="G174">
        <v>-32.7317054479985</v>
      </c>
      <c r="H174">
        <v>11.1342935840858</v>
      </c>
      <c r="I174">
        <v>13.295306602256399</v>
      </c>
      <c r="J174">
        <v>-1.31865451525973</v>
      </c>
      <c r="K174">
        <v>675.80028685362504</v>
      </c>
      <c r="L174">
        <v>661.14564135070395</v>
      </c>
      <c r="M174">
        <v>63.9997310301585</v>
      </c>
      <c r="N174">
        <v>0.74517932830248901</v>
      </c>
      <c r="O174">
        <v>10.5538566089024</v>
      </c>
      <c r="P174">
        <v>32.878815242911301</v>
      </c>
      <c r="Q174">
        <v>1.5488398741152E-2</v>
      </c>
    </row>
    <row r="175" spans="1:17" x14ac:dyDescent="0.3">
      <c r="A175" t="s">
        <v>432</v>
      </c>
      <c r="B175" t="s">
        <v>433</v>
      </c>
      <c r="C175" t="str">
        <f>IFERROR(VLOOKUP(Table1[[#This Row],[Ticker]],[1]!Table1[[Symbol]:[Industry]],2,FALSE),"-")</f>
        <v>-</v>
      </c>
      <c r="D175" t="s">
        <v>164</v>
      </c>
      <c r="E175">
        <v>54263.801402999998</v>
      </c>
      <c r="F175">
        <v>12722.85</v>
      </c>
      <c r="G175">
        <v>172.273484526468</v>
      </c>
      <c r="H175">
        <v>1.7589823353945</v>
      </c>
      <c r="I175">
        <v>64.747655028341399</v>
      </c>
      <c r="J175">
        <v>-2.2531835666878002</v>
      </c>
      <c r="K175">
        <v>12003.041538985801</v>
      </c>
      <c r="L175">
        <v>9481.5647373290103</v>
      </c>
      <c r="M175">
        <v>61.080636193321197</v>
      </c>
      <c r="N175">
        <v>0.809950795008886</v>
      </c>
      <c r="O175">
        <v>13.0407102182294</v>
      </c>
      <c r="P175">
        <v>226.57024050925301</v>
      </c>
      <c r="Q175">
        <v>0.17249500888625699</v>
      </c>
    </row>
    <row r="176" spans="1:17" x14ac:dyDescent="0.3">
      <c r="A176" t="s">
        <v>434</v>
      </c>
      <c r="B176" t="s">
        <v>435</v>
      </c>
      <c r="C176" t="str">
        <f>IFERROR(VLOOKUP(Table1[[#This Row],[Ticker]],[1]!Table1[[Symbol]:[Industry]],2,FALSE),"-")</f>
        <v>-</v>
      </c>
      <c r="D176" t="s">
        <v>436</v>
      </c>
      <c r="E176">
        <v>53946.802179705002</v>
      </c>
      <c r="F176">
        <v>3932.35</v>
      </c>
      <c r="G176">
        <v>193.952723448368</v>
      </c>
      <c r="H176">
        <v>41.591189463073199</v>
      </c>
      <c r="I176">
        <v>52.828334353308101</v>
      </c>
      <c r="J176">
        <v>31.088299699940301</v>
      </c>
      <c r="K176">
        <v>2896.64617673561</v>
      </c>
      <c r="L176">
        <v>2454.3454781495502</v>
      </c>
      <c r="M176">
        <v>80.189457361731499</v>
      </c>
      <c r="N176">
        <v>2.8618057637610299</v>
      </c>
      <c r="O176">
        <v>6.8063626076010504</v>
      </c>
      <c r="P176">
        <v>238.60162741636799</v>
      </c>
      <c r="Q176">
        <v>0.20949676357636901</v>
      </c>
    </row>
    <row r="177" spans="1:17" x14ac:dyDescent="0.3">
      <c r="A177" t="s">
        <v>437</v>
      </c>
      <c r="B177" t="s">
        <v>438</v>
      </c>
      <c r="C177" t="str">
        <f>IFERROR(VLOOKUP(Table1[[#This Row],[Ticker]],[1]!Table1[[Symbol]:[Industry]],2,FALSE),"-")</f>
        <v>-</v>
      </c>
      <c r="D177" t="s">
        <v>180</v>
      </c>
      <c r="E177">
        <v>53609.879326080001</v>
      </c>
      <c r="F177">
        <v>16521.25</v>
      </c>
      <c r="G177">
        <v>-37.773069454379403</v>
      </c>
      <c r="H177">
        <v>-8.2972410966115504</v>
      </c>
      <c r="I177">
        <v>-17.3422045344815</v>
      </c>
      <c r="J177">
        <v>-3.0689588753275201</v>
      </c>
      <c r="K177">
        <v>16652.2204958984</v>
      </c>
      <c r="L177">
        <v>16481.042636637801</v>
      </c>
      <c r="M177">
        <v>45.982693810116899</v>
      </c>
      <c r="N177">
        <v>1.1643282880272401</v>
      </c>
      <c r="O177">
        <v>16.516607399561099</v>
      </c>
      <c r="P177">
        <v>7.6625568574295801</v>
      </c>
      <c r="Q177">
        <v>-3.7101300714487001E-2</v>
      </c>
    </row>
    <row r="178" spans="1:17" x14ac:dyDescent="0.3">
      <c r="A178" t="s">
        <v>439</v>
      </c>
      <c r="B178" t="s">
        <v>440</v>
      </c>
      <c r="C178" t="str">
        <f>IFERROR(VLOOKUP(Table1[[#This Row],[Ticker]],[1]!Table1[[Symbol]:[Industry]],2,FALSE),"-")</f>
        <v>-</v>
      </c>
      <c r="D178" t="s">
        <v>125</v>
      </c>
      <c r="E178">
        <v>52160.273349491901</v>
      </c>
      <c r="F178">
        <v>129.68</v>
      </c>
      <c r="G178">
        <v>7.4484479056827304</v>
      </c>
      <c r="H178">
        <v>-10.2776880104383</v>
      </c>
      <c r="I178">
        <v>-18.092971028789201</v>
      </c>
      <c r="J178">
        <v>-7.2402516114484703</v>
      </c>
      <c r="K178">
        <v>135.793655746886</v>
      </c>
      <c r="L178">
        <v>133.04184133870399</v>
      </c>
      <c r="M178">
        <v>33.161264509817201</v>
      </c>
      <c r="N178">
        <v>0.60349183978179699</v>
      </c>
      <c r="O178">
        <v>35.2174583590376</v>
      </c>
      <c r="P178">
        <v>58.533007334963301</v>
      </c>
      <c r="Q178">
        <v>-1.3014231865260001E-3</v>
      </c>
    </row>
    <row r="179" spans="1:17" x14ac:dyDescent="0.3">
      <c r="A179" t="s">
        <v>441</v>
      </c>
      <c r="B179" t="s">
        <v>442</v>
      </c>
      <c r="C179" t="str">
        <f>IFERROR(VLOOKUP(Table1[[#This Row],[Ticker]],[1]!Table1[[Symbol]:[Industry]],2,FALSE),"-")</f>
        <v>-</v>
      </c>
      <c r="D179" t="s">
        <v>443</v>
      </c>
      <c r="E179">
        <v>51788.60106511</v>
      </c>
      <c r="F179">
        <v>1972.4</v>
      </c>
      <c r="G179">
        <v>-26.253771852952099</v>
      </c>
      <c r="H179">
        <v>-6.1356647418468304</v>
      </c>
      <c r="I179">
        <v>-18.417181701024798</v>
      </c>
      <c r="J179">
        <v>-2.5262175666839402</v>
      </c>
      <c r="K179">
        <v>2007.6343574268899</v>
      </c>
      <c r="L179">
        <v>2024.4900522272601</v>
      </c>
      <c r="M179">
        <v>52.295394501297103</v>
      </c>
      <c r="N179">
        <v>0.81347112177998404</v>
      </c>
      <c r="O179">
        <v>24.416953964712999</v>
      </c>
      <c r="P179">
        <v>13.356321839080399</v>
      </c>
      <c r="Q179">
        <v>-1.594611480109E-3</v>
      </c>
    </row>
    <row r="180" spans="1:17" x14ac:dyDescent="0.3">
      <c r="A180" t="s">
        <v>444</v>
      </c>
      <c r="B180" t="s">
        <v>445</v>
      </c>
      <c r="C180" t="str">
        <f>IFERROR(VLOOKUP(Table1[[#This Row],[Ticker]],[1]!Table1[[Symbol]:[Industry]],2,FALSE),"-")</f>
        <v>-</v>
      </c>
      <c r="D180" t="s">
        <v>89</v>
      </c>
      <c r="E180">
        <v>51205.231130250002</v>
      </c>
      <c r="F180">
        <v>128.83000000000001</v>
      </c>
      <c r="G180">
        <v>52.727563623754001</v>
      </c>
      <c r="H180">
        <v>-6.7386295123154101</v>
      </c>
      <c r="I180">
        <v>-11.2682663960083</v>
      </c>
      <c r="J180">
        <v>-2.7219711775392601</v>
      </c>
      <c r="K180">
        <v>134.796292379449</v>
      </c>
      <c r="L180">
        <v>121.58898664066599</v>
      </c>
      <c r="M180">
        <v>45.557911362279903</v>
      </c>
      <c r="N180">
        <v>0.44145791540568302</v>
      </c>
      <c r="O180">
        <v>32.344950710238201</v>
      </c>
      <c r="P180">
        <v>103.201892744479</v>
      </c>
      <c r="Q180">
        <v>0.18173717789072599</v>
      </c>
    </row>
    <row r="181" spans="1:17" x14ac:dyDescent="0.3">
      <c r="A181" t="s">
        <v>446</v>
      </c>
      <c r="B181" t="s">
        <v>447</v>
      </c>
      <c r="C181" t="str">
        <f>IFERROR(VLOOKUP(Table1[[#This Row],[Ticker]],[1]!Table1[[Symbol]:[Industry]],2,FALSE),"-")</f>
        <v>-</v>
      </c>
      <c r="D181" t="s">
        <v>37</v>
      </c>
      <c r="E181">
        <v>50939.752586975999</v>
      </c>
      <c r="F181">
        <v>61.58</v>
      </c>
      <c r="G181">
        <v>-8.6826369493119095</v>
      </c>
      <c r="H181">
        <v>-7.9822425681375098</v>
      </c>
      <c r="I181">
        <v>-11.8529687192325</v>
      </c>
      <c r="J181">
        <v>-4.4039173162871297</v>
      </c>
      <c r="K181">
        <v>60.662550811139198</v>
      </c>
      <c r="L181">
        <v>57.918451644497601</v>
      </c>
      <c r="M181">
        <v>40.9850216170232</v>
      </c>
      <c r="N181">
        <v>0.751999001854606</v>
      </c>
      <c r="O181">
        <v>24.878207210133102</v>
      </c>
      <c r="P181">
        <v>50.746634026927701</v>
      </c>
      <c r="Q181">
        <v>0.109972070587969</v>
      </c>
    </row>
    <row r="182" spans="1:17" x14ac:dyDescent="0.3">
      <c r="A182" t="s">
        <v>448</v>
      </c>
      <c r="B182" t="s">
        <v>449</v>
      </c>
      <c r="C182" t="str">
        <f>IFERROR(VLOOKUP(Table1[[#This Row],[Ticker]],[1]!Table1[[Symbol]:[Industry]],2,FALSE),"-")</f>
        <v>-</v>
      </c>
      <c r="D182" t="s">
        <v>141</v>
      </c>
      <c r="E182">
        <v>50257.699500000002</v>
      </c>
      <c r="F182">
        <v>243.45</v>
      </c>
      <c r="G182">
        <v>159.53976879575001</v>
      </c>
      <c r="H182">
        <v>-16.8382775578464</v>
      </c>
      <c r="I182">
        <v>14.813479244163</v>
      </c>
      <c r="J182">
        <v>-3.0954550433556398</v>
      </c>
      <c r="K182">
        <v>271.38370739252298</v>
      </c>
      <c r="L182">
        <v>225.89421226637501</v>
      </c>
      <c r="M182">
        <v>48.000344388106399</v>
      </c>
      <c r="N182">
        <v>0.59310292378987395</v>
      </c>
      <c r="O182">
        <v>45.2865064695009</v>
      </c>
      <c r="P182">
        <v>245.31914893617</v>
      </c>
      <c r="Q182">
        <v>0.16883968836100599</v>
      </c>
    </row>
    <row r="183" spans="1:17" x14ac:dyDescent="0.3">
      <c r="A183" t="s">
        <v>450</v>
      </c>
      <c r="B183" t="s">
        <v>451</v>
      </c>
      <c r="C183" t="str">
        <f>IFERROR(VLOOKUP(Table1[[#This Row],[Ticker]],[1]!Table1[[Symbol]:[Industry]],2,FALSE),"-")</f>
        <v>-</v>
      </c>
      <c r="D183" t="s">
        <v>37</v>
      </c>
      <c r="E183">
        <v>50215.926561979999</v>
      </c>
      <c r="F183">
        <v>112.39</v>
      </c>
      <c r="G183">
        <v>-26.361642111207701</v>
      </c>
      <c r="H183">
        <v>-13.5863095537834</v>
      </c>
      <c r="I183">
        <v>-33.201264069838501</v>
      </c>
      <c r="J183">
        <v>-4.6546816648293401</v>
      </c>
      <c r="K183">
        <v>117.381352501306</v>
      </c>
      <c r="L183">
        <v>119.71166495025901</v>
      </c>
      <c r="M183">
        <v>28.965162121054298</v>
      </c>
      <c r="N183">
        <v>0.67315297448198896</v>
      </c>
      <c r="O183">
        <v>40.537414360708198</v>
      </c>
      <c r="P183">
        <v>30.081018518518501</v>
      </c>
      <c r="Q183">
        <v>7.6609878706432002E-2</v>
      </c>
    </row>
    <row r="184" spans="1:17" hidden="1" x14ac:dyDescent="0.3">
      <c r="A184" t="s">
        <v>452</v>
      </c>
      <c r="B184" t="s">
        <v>453</v>
      </c>
      <c r="C184" t="str">
        <f>IFERROR(VLOOKUP(Table1[[#This Row],[Ticker]],[1]!Table1[[Symbol]:[Industry]],2,FALSE),"-")</f>
        <v>-</v>
      </c>
      <c r="D184" t="s">
        <v>89</v>
      </c>
      <c r="E184">
        <v>49999.89289856</v>
      </c>
      <c r="F184">
        <v>1090.9000000000001</v>
      </c>
      <c r="G184">
        <v>-1.95812688859038</v>
      </c>
      <c r="H184">
        <v>7.5450035775296698</v>
      </c>
      <c r="I184">
        <v>12.495980073279901</v>
      </c>
      <c r="J184">
        <v>-1.18138226898974</v>
      </c>
      <c r="O184">
        <v>16.229718580988099</v>
      </c>
      <c r="P184">
        <v>36.005485600299203</v>
      </c>
    </row>
    <row r="185" spans="1:17" hidden="1" x14ac:dyDescent="0.3">
      <c r="A185" t="s">
        <v>454</v>
      </c>
      <c r="B185" t="s">
        <v>455</v>
      </c>
      <c r="C185" t="str">
        <f>IFERROR(VLOOKUP(Table1[[#This Row],[Ticker]],[1]!Table1[[Symbol]:[Industry]],2,FALSE),"-")</f>
        <v>-</v>
      </c>
      <c r="D185" t="s">
        <v>86</v>
      </c>
      <c r="E185">
        <v>48955.800893615</v>
      </c>
      <c r="F185">
        <v>108.15</v>
      </c>
      <c r="G185">
        <v>-13.2571106335224</v>
      </c>
      <c r="H185">
        <v>-19.549739969992</v>
      </c>
      <c r="I185">
        <v>1.1969963283478799</v>
      </c>
      <c r="J185">
        <v>-2.6003611720255599</v>
      </c>
      <c r="M185">
        <v>43.340211348388799</v>
      </c>
      <c r="O185">
        <v>45.538603791030901</v>
      </c>
      <c r="P185">
        <v>42.302631578947299</v>
      </c>
    </row>
    <row r="186" spans="1:17" x14ac:dyDescent="0.3">
      <c r="A186" t="s">
        <v>456</v>
      </c>
      <c r="B186" t="s">
        <v>457</v>
      </c>
      <c r="C186" t="str">
        <f>IFERROR(VLOOKUP(Table1[[#This Row],[Ticker]],[1]!Table1[[Symbol]:[Industry]],2,FALSE),"-")</f>
        <v>-</v>
      </c>
      <c r="D186" t="s">
        <v>290</v>
      </c>
      <c r="E186">
        <v>48948.040613099998</v>
      </c>
      <c r="F186">
        <v>7833</v>
      </c>
      <c r="G186">
        <v>-24.065126715745802</v>
      </c>
      <c r="H186">
        <v>8.1123265070158102</v>
      </c>
      <c r="I186">
        <v>-15.578619345686899</v>
      </c>
      <c r="J186">
        <v>-0.77535285658384301</v>
      </c>
      <c r="K186">
        <v>7457.7161597970999</v>
      </c>
      <c r="L186">
        <v>7428.08846650743</v>
      </c>
      <c r="M186">
        <v>58.705508363064702</v>
      </c>
      <c r="N186">
        <v>0.73194003716275202</v>
      </c>
      <c r="O186">
        <v>17.451806459849301</v>
      </c>
      <c r="P186">
        <v>22.1768155727476</v>
      </c>
      <c r="Q186">
        <v>1.3082325736047E-2</v>
      </c>
    </row>
    <row r="187" spans="1:17" x14ac:dyDescent="0.3">
      <c r="A187" t="s">
        <v>458</v>
      </c>
      <c r="B187" t="s">
        <v>459</v>
      </c>
      <c r="C187" t="str">
        <f>IFERROR(VLOOKUP(Table1[[#This Row],[Ticker]],[1]!Table1[[Symbol]:[Industry]],2,FALSE),"-")</f>
        <v>-</v>
      </c>
      <c r="D187" t="s">
        <v>387</v>
      </c>
      <c r="E187">
        <v>48867.196974884901</v>
      </c>
      <c r="F187">
        <v>1672.45</v>
      </c>
      <c r="G187">
        <v>18.1865175696385</v>
      </c>
      <c r="H187">
        <v>-11.232331322907999</v>
      </c>
      <c r="I187">
        <v>39.988904848353997</v>
      </c>
      <c r="J187">
        <v>-2.2388248517782001</v>
      </c>
      <c r="K187">
        <v>1662.3849323136501</v>
      </c>
      <c r="L187">
        <v>1406.77283254351</v>
      </c>
      <c r="M187">
        <v>30.890181716245799</v>
      </c>
      <c r="N187">
        <v>0.83448631961602904</v>
      </c>
      <c r="O187">
        <v>6.9688182008430699</v>
      </c>
      <c r="P187">
        <v>64.118541779108</v>
      </c>
      <c r="Q187">
        <v>0.102150506014281</v>
      </c>
    </row>
    <row r="188" spans="1:17" x14ac:dyDescent="0.3">
      <c r="A188" t="s">
        <v>460</v>
      </c>
      <c r="B188" t="s">
        <v>461</v>
      </c>
      <c r="C188" t="str">
        <f>IFERROR(VLOOKUP(Table1[[#This Row],[Ticker]],[1]!Table1[[Symbol]:[Industry]],2,FALSE),"-")</f>
        <v>-</v>
      </c>
      <c r="D188" t="s">
        <v>462</v>
      </c>
      <c r="E188">
        <v>48750.002860000001</v>
      </c>
      <c r="F188">
        <v>331.55</v>
      </c>
      <c r="G188">
        <v>6.6494265427515797</v>
      </c>
      <c r="H188">
        <v>-18.833829561451001</v>
      </c>
      <c r="I188">
        <v>7.4655464576723203</v>
      </c>
      <c r="J188">
        <v>-5.6195023679638902</v>
      </c>
      <c r="K188">
        <v>347.02140347606201</v>
      </c>
      <c r="L188">
        <v>306.94367105041698</v>
      </c>
      <c r="M188">
        <v>24.756522529246599</v>
      </c>
      <c r="N188">
        <v>0.82827072845431804</v>
      </c>
      <c r="O188">
        <v>15.8799577740913</v>
      </c>
      <c r="P188">
        <v>72.952529994783504</v>
      </c>
      <c r="Q188">
        <v>2.3680770175707001E-2</v>
      </c>
    </row>
    <row r="189" spans="1:17" x14ac:dyDescent="0.3">
      <c r="A189" t="s">
        <v>463</v>
      </c>
      <c r="B189" t="s">
        <v>464</v>
      </c>
      <c r="C189" t="str">
        <f>IFERROR(VLOOKUP(Table1[[#This Row],[Ticker]],[1]!Table1[[Symbol]:[Industry]],2,FALSE),"-")</f>
        <v>-</v>
      </c>
      <c r="D189" t="s">
        <v>316</v>
      </c>
      <c r="E189">
        <v>48566.027391900003</v>
      </c>
      <c r="F189">
        <v>1780</v>
      </c>
      <c r="G189">
        <v>230.22194479490301</v>
      </c>
      <c r="H189">
        <v>-15.845285211241601</v>
      </c>
      <c r="I189">
        <v>81.883790191679594</v>
      </c>
      <c r="J189">
        <v>-1.0840546674756399</v>
      </c>
      <c r="K189">
        <v>2019.30540132128</v>
      </c>
      <c r="L189">
        <v>1585.3201364955801</v>
      </c>
      <c r="M189">
        <v>52.226232447553798</v>
      </c>
      <c r="N189">
        <v>0.61428462954969598</v>
      </c>
      <c r="O189">
        <v>67.384831460674107</v>
      </c>
      <c r="P189">
        <v>308.63177226813502</v>
      </c>
      <c r="Q189">
        <v>0.21211015361682101</v>
      </c>
    </row>
    <row r="190" spans="1:17" x14ac:dyDescent="0.3">
      <c r="A190" t="s">
        <v>465</v>
      </c>
      <c r="B190" t="s">
        <v>466</v>
      </c>
      <c r="C190" t="str">
        <f>IFERROR(VLOOKUP(Table1[[#This Row],[Ticker]],[1]!Table1[[Symbol]:[Industry]],2,FALSE),"-")</f>
        <v>-</v>
      </c>
      <c r="D190" t="s">
        <v>467</v>
      </c>
      <c r="E190">
        <v>48020.773732200003</v>
      </c>
      <c r="F190">
        <v>43017.65</v>
      </c>
      <c r="G190">
        <v>-22.755888974513201</v>
      </c>
      <c r="H190">
        <v>-2.1224393083875701</v>
      </c>
      <c r="I190">
        <v>6.9058111616648699</v>
      </c>
      <c r="J190">
        <v>-3.22043898690122</v>
      </c>
      <c r="K190">
        <v>41332.534693143498</v>
      </c>
      <c r="L190">
        <v>39072.736108514997</v>
      </c>
      <c r="M190">
        <v>62.8824357578278</v>
      </c>
      <c r="N190">
        <v>1.4283798262590399</v>
      </c>
      <c r="O190">
        <v>2.51606026828521</v>
      </c>
      <c r="P190">
        <v>30.080389960099801</v>
      </c>
      <c r="Q190">
        <v>-3.3116489405930001E-3</v>
      </c>
    </row>
    <row r="191" spans="1:17" x14ac:dyDescent="0.3">
      <c r="A191" t="s">
        <v>468</v>
      </c>
      <c r="B191" t="s">
        <v>469</v>
      </c>
      <c r="C191" t="str">
        <f>IFERROR(VLOOKUP(Table1[[#This Row],[Ticker]],[1]!Table1[[Symbol]:[Industry]],2,FALSE),"-")</f>
        <v>-</v>
      </c>
      <c r="D191" t="s">
        <v>407</v>
      </c>
      <c r="E191">
        <v>47335.253746080001</v>
      </c>
      <c r="F191">
        <v>786.7</v>
      </c>
      <c r="G191">
        <v>237.13197757844799</v>
      </c>
      <c r="H191">
        <v>8.7267342640208891</v>
      </c>
      <c r="I191">
        <v>71.410030084554805</v>
      </c>
      <c r="J191">
        <v>0.969176210650464</v>
      </c>
      <c r="K191">
        <v>693.06727197961902</v>
      </c>
      <c r="L191">
        <v>538.78473990849102</v>
      </c>
      <c r="M191">
        <v>70.043597528981707</v>
      </c>
      <c r="N191">
        <v>1.2118386611008001</v>
      </c>
      <c r="O191">
        <v>5.3578238210245202</v>
      </c>
      <c r="P191">
        <v>272.072125332545</v>
      </c>
      <c r="Q191">
        <v>0.140500599341531</v>
      </c>
    </row>
    <row r="192" spans="1:17" x14ac:dyDescent="0.3">
      <c r="A192" t="s">
        <v>470</v>
      </c>
      <c r="B192" t="s">
        <v>471</v>
      </c>
      <c r="C192" t="str">
        <f>IFERROR(VLOOKUP(Table1[[#This Row],[Ticker]],[1]!Table1[[Symbol]:[Industry]],2,FALSE),"-")</f>
        <v>-</v>
      </c>
      <c r="D192" t="s">
        <v>472</v>
      </c>
      <c r="E192">
        <v>46581.343249999998</v>
      </c>
      <c r="F192">
        <v>4396.3500000000004</v>
      </c>
      <c r="G192">
        <v>14.3393444635129</v>
      </c>
      <c r="H192">
        <v>28.6030474098166</v>
      </c>
      <c r="I192">
        <v>23.188955743288901</v>
      </c>
      <c r="J192">
        <v>-5.94390414829906</v>
      </c>
      <c r="K192">
        <v>3635.0017564662899</v>
      </c>
      <c r="L192">
        <v>3369.2301650366599</v>
      </c>
      <c r="M192">
        <v>64.379320571860305</v>
      </c>
      <c r="N192">
        <v>1.8173686934761799</v>
      </c>
      <c r="O192">
        <v>2.5964720734245201</v>
      </c>
      <c r="P192">
        <v>77.558562197092101</v>
      </c>
      <c r="Q192">
        <v>9.1181297215252005E-2</v>
      </c>
    </row>
    <row r="193" spans="1:17" x14ac:dyDescent="0.3">
      <c r="A193" t="s">
        <v>473</v>
      </c>
      <c r="B193" t="s">
        <v>474</v>
      </c>
      <c r="C193" t="str">
        <f>IFERROR(VLOOKUP(Table1[[#This Row],[Ticker]],[1]!Table1[[Symbol]:[Industry]],2,FALSE),"-")</f>
        <v>-</v>
      </c>
      <c r="D193" t="s">
        <v>197</v>
      </c>
      <c r="E193">
        <v>46491.624660150002</v>
      </c>
      <c r="F193">
        <v>750.2</v>
      </c>
      <c r="G193">
        <v>-8.9914785630831703E-2</v>
      </c>
      <c r="H193">
        <v>3.9925670639450099</v>
      </c>
      <c r="I193">
        <v>-10.1558255849258</v>
      </c>
      <c r="J193">
        <v>0.206852157414746</v>
      </c>
      <c r="K193">
        <v>701.19351900058905</v>
      </c>
      <c r="L193">
        <v>651.238858549322</v>
      </c>
      <c r="M193">
        <v>63.922745136747402</v>
      </c>
      <c r="N193">
        <v>1.1856226780953301</v>
      </c>
      <c r="O193">
        <v>2.4593441748866902</v>
      </c>
      <c r="P193">
        <v>53.698012702315097</v>
      </c>
      <c r="Q193">
        <v>1.7465274972792998E-2</v>
      </c>
    </row>
    <row r="194" spans="1:17" x14ac:dyDescent="0.3">
      <c r="A194" t="s">
        <v>475</v>
      </c>
      <c r="B194" t="s">
        <v>476</v>
      </c>
      <c r="C194" t="str">
        <f>IFERROR(VLOOKUP(Table1[[#This Row],[Ticker]],[1]!Table1[[Symbol]:[Industry]],2,FALSE),"-")</f>
        <v>-</v>
      </c>
      <c r="D194" t="s">
        <v>21</v>
      </c>
      <c r="E194">
        <v>46321.163103229999</v>
      </c>
      <c r="F194">
        <v>6885.3</v>
      </c>
      <c r="G194">
        <v>-1.5847811442455899</v>
      </c>
      <c r="H194">
        <v>11.2961352606404</v>
      </c>
      <c r="I194">
        <v>6.7313120978972201</v>
      </c>
      <c r="J194">
        <v>-3.0398623434053702</v>
      </c>
      <c r="K194">
        <v>6320.4178309106501</v>
      </c>
      <c r="L194">
        <v>5776.65788685607</v>
      </c>
      <c r="M194">
        <v>68.537719480764395</v>
      </c>
      <c r="N194">
        <v>0.98963765936617598</v>
      </c>
      <c r="O194">
        <v>2.9454054289573302</v>
      </c>
      <c r="P194">
        <v>60.5994518630824</v>
      </c>
      <c r="Q194">
        <v>5.155508528138E-3</v>
      </c>
    </row>
    <row r="195" spans="1:17" x14ac:dyDescent="0.3">
      <c r="A195" t="s">
        <v>477</v>
      </c>
      <c r="B195" t="s">
        <v>478</v>
      </c>
      <c r="C195" t="str">
        <f>IFERROR(VLOOKUP(Table1[[#This Row],[Ticker]],[1]!Table1[[Symbol]:[Industry]],2,FALSE),"-")</f>
        <v>-</v>
      </c>
      <c r="D195" t="s">
        <v>479</v>
      </c>
      <c r="E195">
        <v>46248.592485360001</v>
      </c>
      <c r="F195">
        <v>704.85</v>
      </c>
      <c r="G195">
        <v>-1.6163090047391599</v>
      </c>
      <c r="H195">
        <v>2.39617312575872</v>
      </c>
      <c r="I195">
        <v>33.931779158114402</v>
      </c>
      <c r="J195">
        <v>1.13200393929678</v>
      </c>
      <c r="K195">
        <v>632.89988023658702</v>
      </c>
      <c r="L195">
        <v>556.21079401724398</v>
      </c>
      <c r="M195">
        <v>77.133047534519505</v>
      </c>
      <c r="N195">
        <v>0.87178722659062102</v>
      </c>
      <c r="O195">
        <v>1.5038660707952001</v>
      </c>
      <c r="P195">
        <v>67.402921268257899</v>
      </c>
      <c r="Q195">
        <v>-6.1976242091364001E-2</v>
      </c>
    </row>
    <row r="196" spans="1:17" x14ac:dyDescent="0.3">
      <c r="A196" t="s">
        <v>480</v>
      </c>
      <c r="B196" t="s">
        <v>481</v>
      </c>
      <c r="C196" t="str">
        <f>IFERROR(VLOOKUP(Table1[[#This Row],[Ticker]],[1]!Table1[[Symbol]:[Industry]],2,FALSE),"-")</f>
        <v>-</v>
      </c>
      <c r="D196" t="s">
        <v>54</v>
      </c>
      <c r="E196">
        <v>46187.146433299997</v>
      </c>
      <c r="F196">
        <v>1712.45</v>
      </c>
      <c r="G196">
        <v>86.151125382812097</v>
      </c>
      <c r="H196">
        <v>-6.4276952501721398</v>
      </c>
      <c r="I196">
        <v>61.513475862955403</v>
      </c>
      <c r="J196">
        <v>-9.3487090852520893</v>
      </c>
      <c r="K196">
        <v>1575.1632312504901</v>
      </c>
      <c r="L196">
        <v>1216.5041069584499</v>
      </c>
      <c r="M196">
        <v>30.220492781963699</v>
      </c>
      <c r="N196">
        <v>1.39403315930518</v>
      </c>
      <c r="O196">
        <v>3.3373237174807802</v>
      </c>
      <c r="P196">
        <v>137.14859437750999</v>
      </c>
      <c r="Q196">
        <v>0.15716387259794901</v>
      </c>
    </row>
    <row r="197" spans="1:17" x14ac:dyDescent="0.3">
      <c r="A197" t="s">
        <v>482</v>
      </c>
      <c r="B197" t="s">
        <v>483</v>
      </c>
      <c r="C197" t="str">
        <f>IFERROR(VLOOKUP(Table1[[#This Row],[Ticker]],[1]!Table1[[Symbol]:[Industry]],2,FALSE),"-")</f>
        <v>-</v>
      </c>
      <c r="D197" t="s">
        <v>54</v>
      </c>
      <c r="E197">
        <v>46020.843196440001</v>
      </c>
      <c r="F197">
        <v>2726</v>
      </c>
      <c r="G197">
        <v>45.210589433307497</v>
      </c>
      <c r="H197">
        <v>-11.721682820636801</v>
      </c>
      <c r="I197">
        <v>24.479802044824801</v>
      </c>
      <c r="J197">
        <v>-9.0257544632281306</v>
      </c>
      <c r="K197">
        <v>2758.8455222408802</v>
      </c>
      <c r="L197">
        <v>2357.2100233292599</v>
      </c>
      <c r="M197">
        <v>33.084574521699203</v>
      </c>
      <c r="N197">
        <v>0.47831698196942102</v>
      </c>
      <c r="O197">
        <v>13.279530447542101</v>
      </c>
      <c r="P197">
        <v>96.815999422403493</v>
      </c>
      <c r="Q197">
        <v>6.5365647154213002E-2</v>
      </c>
    </row>
    <row r="198" spans="1:17" x14ac:dyDescent="0.3">
      <c r="A198" t="s">
        <v>484</v>
      </c>
      <c r="B198" t="s">
        <v>485</v>
      </c>
      <c r="C198" t="str">
        <f>IFERROR(VLOOKUP(Table1[[#This Row],[Ticker]],[1]!Table1[[Symbol]:[Industry]],2,FALSE),"-")</f>
        <v>-</v>
      </c>
      <c r="D198" t="s">
        <v>80</v>
      </c>
      <c r="E198">
        <v>45880.184096159901</v>
      </c>
      <c r="F198">
        <v>2486.3000000000002</v>
      </c>
      <c r="G198">
        <v>-7.5338523885399296</v>
      </c>
      <c r="H198">
        <v>-1.4567905056806001</v>
      </c>
      <c r="I198">
        <v>-15.9068973343803</v>
      </c>
      <c r="J198">
        <v>-5.15437804513068</v>
      </c>
      <c r="K198">
        <v>2453.7068848950898</v>
      </c>
      <c r="L198">
        <v>2414.5261740452502</v>
      </c>
      <c r="M198">
        <v>49.1226179886973</v>
      </c>
      <c r="N198">
        <v>0.76374415442962795</v>
      </c>
      <c r="O198">
        <v>14.3868398825564</v>
      </c>
      <c r="P198">
        <v>37.897947864670002</v>
      </c>
      <c r="Q198">
        <v>-2.7574542834638002E-2</v>
      </c>
    </row>
    <row r="199" spans="1:17" x14ac:dyDescent="0.3">
      <c r="A199" t="s">
        <v>486</v>
      </c>
      <c r="B199" t="s">
        <v>487</v>
      </c>
      <c r="C199" t="str">
        <f>IFERROR(VLOOKUP(Table1[[#This Row],[Ticker]],[1]!Table1[[Symbol]:[Industry]],2,FALSE),"-")</f>
        <v>-</v>
      </c>
      <c r="D199" t="s">
        <v>266</v>
      </c>
      <c r="E199">
        <v>45735.364605839997</v>
      </c>
      <c r="F199">
        <v>598.54999999999995</v>
      </c>
      <c r="G199">
        <v>48.334966903788597</v>
      </c>
      <c r="H199">
        <v>9.8388450783165204</v>
      </c>
      <c r="I199">
        <v>28.226358712229899</v>
      </c>
      <c r="J199">
        <v>0.63848537359241497</v>
      </c>
      <c r="K199">
        <v>538.75017852782003</v>
      </c>
      <c r="L199">
        <v>463.106767883374</v>
      </c>
      <c r="M199">
        <v>72.413625243094799</v>
      </c>
      <c r="N199">
        <v>0.66139144597146005</v>
      </c>
      <c r="O199">
        <v>4.0598112104251998</v>
      </c>
      <c r="P199">
        <v>90.742511153600901</v>
      </c>
      <c r="Q199">
        <v>0.10002392296566399</v>
      </c>
    </row>
    <row r="200" spans="1:17" x14ac:dyDescent="0.3">
      <c r="A200" t="s">
        <v>488</v>
      </c>
      <c r="B200" t="s">
        <v>489</v>
      </c>
      <c r="C200" t="str">
        <f>IFERROR(VLOOKUP(Table1[[#This Row],[Ticker]],[1]!Table1[[Symbol]:[Industry]],2,FALSE),"-")</f>
        <v>-</v>
      </c>
      <c r="D200" t="s">
        <v>24</v>
      </c>
      <c r="E200">
        <v>45366.440637239997</v>
      </c>
      <c r="F200">
        <v>187.65</v>
      </c>
      <c r="G200">
        <v>-4.2763555081154401</v>
      </c>
      <c r="H200">
        <v>-13.122134945122101</v>
      </c>
      <c r="I200">
        <v>7.8784927094876398</v>
      </c>
      <c r="J200">
        <v>-2.9757815251824602</v>
      </c>
      <c r="K200">
        <v>189.205771271592</v>
      </c>
      <c r="L200">
        <v>171.06870577856799</v>
      </c>
      <c r="M200">
        <v>38.934891995820401</v>
      </c>
      <c r="N200">
        <v>0.61874969907063804</v>
      </c>
      <c r="O200">
        <v>10.0932587263522</v>
      </c>
      <c r="P200">
        <v>36.721311475409799</v>
      </c>
      <c r="Q200">
        <v>0.112995964566161</v>
      </c>
    </row>
    <row r="201" spans="1:17" x14ac:dyDescent="0.3">
      <c r="A201" t="s">
        <v>490</v>
      </c>
      <c r="B201" t="s">
        <v>491</v>
      </c>
      <c r="C201" t="str">
        <f>IFERROR(VLOOKUP(Table1[[#This Row],[Ticker]],[1]!Table1[[Symbol]:[Industry]],2,FALSE),"-")</f>
        <v>-</v>
      </c>
      <c r="D201" t="s">
        <v>21</v>
      </c>
      <c r="E201">
        <v>45219.871039099999</v>
      </c>
      <c r="F201">
        <v>1106.7</v>
      </c>
      <c r="G201">
        <v>-47.5547466218176</v>
      </c>
      <c r="H201">
        <v>5.0143745641420399</v>
      </c>
      <c r="I201">
        <v>-9.0955606640891702</v>
      </c>
      <c r="J201">
        <v>-1.92678175223486</v>
      </c>
      <c r="K201">
        <v>1051.3461255909001</v>
      </c>
      <c r="L201">
        <v>1081.65416665933</v>
      </c>
      <c r="M201">
        <v>65.225018112569401</v>
      </c>
      <c r="N201">
        <v>1.1731594558027401</v>
      </c>
      <c r="O201">
        <v>26.502213788741201</v>
      </c>
      <c r="P201">
        <v>14.0810225749922</v>
      </c>
    </row>
    <row r="202" spans="1:17" x14ac:dyDescent="0.3">
      <c r="A202" t="s">
        <v>492</v>
      </c>
      <c r="B202" t="s">
        <v>493</v>
      </c>
      <c r="C202" t="str">
        <f>IFERROR(VLOOKUP(Table1[[#This Row],[Ticker]],[1]!Table1[[Symbol]:[Industry]],2,FALSE),"-")</f>
        <v>-</v>
      </c>
      <c r="D202" t="s">
        <v>51</v>
      </c>
      <c r="E202">
        <v>45195.015912711999</v>
      </c>
      <c r="F202">
        <v>184.52</v>
      </c>
      <c r="G202">
        <v>16.6644053042092</v>
      </c>
      <c r="H202">
        <v>2.53529611327675</v>
      </c>
      <c r="I202">
        <v>0.51562336719100399</v>
      </c>
      <c r="J202">
        <v>-0.64752146619286099</v>
      </c>
      <c r="K202">
        <v>172.80973775878701</v>
      </c>
      <c r="L202">
        <v>163.06552705093699</v>
      </c>
      <c r="M202">
        <v>69.996911506793694</v>
      </c>
      <c r="N202">
        <v>1.1536200413114801</v>
      </c>
      <c r="O202">
        <v>5.2731411229134997</v>
      </c>
      <c r="P202">
        <v>50.383048084759501</v>
      </c>
      <c r="Q202">
        <v>9.5561178282236994E-2</v>
      </c>
    </row>
    <row r="203" spans="1:17" x14ac:dyDescent="0.3">
      <c r="A203" t="s">
        <v>494</v>
      </c>
      <c r="B203" t="s">
        <v>495</v>
      </c>
      <c r="C203" t="str">
        <f>IFERROR(VLOOKUP(Table1[[#This Row],[Ticker]],[1]!Table1[[Symbol]:[Industry]],2,FALSE),"-")</f>
        <v>-</v>
      </c>
      <c r="D203" t="s">
        <v>21</v>
      </c>
      <c r="E203">
        <v>45099.009703800002</v>
      </c>
      <c r="F203">
        <v>1692.9</v>
      </c>
      <c r="G203">
        <v>29.201883598633199</v>
      </c>
      <c r="H203">
        <v>-14.029189211751699</v>
      </c>
      <c r="I203">
        <v>1.1203954588307199</v>
      </c>
      <c r="J203">
        <v>-11.4026743832958</v>
      </c>
      <c r="K203">
        <v>1746.71157215023</v>
      </c>
      <c r="L203">
        <v>1569.8157800808799</v>
      </c>
      <c r="M203">
        <v>25.4729769159112</v>
      </c>
      <c r="N203">
        <v>0.680189369906673</v>
      </c>
      <c r="O203">
        <v>13.9287612971823</v>
      </c>
      <c r="P203">
        <v>63.092485549132903</v>
      </c>
      <c r="Q203">
        <v>0.16867848312838599</v>
      </c>
    </row>
    <row r="204" spans="1:17" x14ac:dyDescent="0.3">
      <c r="A204" t="s">
        <v>496</v>
      </c>
      <c r="B204" t="s">
        <v>497</v>
      </c>
      <c r="C204" t="str">
        <f>IFERROR(VLOOKUP(Table1[[#This Row],[Ticker]],[1]!Table1[[Symbol]:[Industry]],2,FALSE),"-")</f>
        <v>-</v>
      </c>
      <c r="D204" t="s">
        <v>114</v>
      </c>
      <c r="E204">
        <v>44994.873305100002</v>
      </c>
      <c r="F204">
        <v>351.35</v>
      </c>
      <c r="G204">
        <v>-28.565153116272501</v>
      </c>
      <c r="H204">
        <v>-13.9855965413057</v>
      </c>
      <c r="I204">
        <v>-11.3206054591396</v>
      </c>
      <c r="J204">
        <v>-8.0091651902813101</v>
      </c>
      <c r="K204">
        <v>357.61799031781402</v>
      </c>
      <c r="L204">
        <v>357.881323648484</v>
      </c>
      <c r="M204">
        <v>31.861192927836001</v>
      </c>
      <c r="N204">
        <v>0.44236210923937902</v>
      </c>
      <c r="O204">
        <v>16.835064750249</v>
      </c>
      <c r="P204">
        <v>22.935619314205699</v>
      </c>
      <c r="Q204">
        <v>-1.1662259333315E-2</v>
      </c>
    </row>
    <row r="205" spans="1:17" x14ac:dyDescent="0.3">
      <c r="A205" t="s">
        <v>498</v>
      </c>
      <c r="B205" t="s">
        <v>499</v>
      </c>
      <c r="C205" t="str">
        <f>IFERROR(VLOOKUP(Table1[[#This Row],[Ticker]],[1]!Table1[[Symbol]:[Industry]],2,FALSE),"-")</f>
        <v>-</v>
      </c>
      <c r="D205" t="s">
        <v>500</v>
      </c>
      <c r="E205">
        <v>44297.085248324998</v>
      </c>
      <c r="F205">
        <v>4233.8999999999996</v>
      </c>
      <c r="G205">
        <v>-0.96676176963928295</v>
      </c>
      <c r="H205">
        <v>2.18233692565566</v>
      </c>
      <c r="I205">
        <v>36.501519989841398</v>
      </c>
      <c r="J205">
        <v>4.6339838954857999</v>
      </c>
      <c r="K205">
        <v>3859.5958095324099</v>
      </c>
      <c r="L205">
        <v>3518.6831916981801</v>
      </c>
      <c r="M205">
        <v>77.560160122910204</v>
      </c>
      <c r="N205">
        <v>1.40486704204063</v>
      </c>
      <c r="O205">
        <v>4.1486572663501802</v>
      </c>
      <c r="P205">
        <v>59.866334390575403</v>
      </c>
      <c r="Q205">
        <v>0.12531629866025501</v>
      </c>
    </row>
    <row r="206" spans="1:17" x14ac:dyDescent="0.3">
      <c r="A206" t="s">
        <v>501</v>
      </c>
      <c r="B206" t="s">
        <v>502</v>
      </c>
      <c r="C206" t="str">
        <f>IFERROR(VLOOKUP(Table1[[#This Row],[Ticker]],[1]!Table1[[Symbol]:[Industry]],2,FALSE),"-")</f>
        <v>-</v>
      </c>
      <c r="D206" t="s">
        <v>387</v>
      </c>
      <c r="E206">
        <v>44068.174603109997</v>
      </c>
      <c r="F206">
        <v>592.79999999999995</v>
      </c>
      <c r="G206">
        <v>-35.757054649287603</v>
      </c>
      <c r="H206">
        <v>-3.6624249368975401</v>
      </c>
      <c r="I206">
        <v>9.9857716885360599</v>
      </c>
      <c r="J206">
        <v>-5.9732640836318804</v>
      </c>
      <c r="K206">
        <v>579.56595950275801</v>
      </c>
      <c r="L206">
        <v>559.43569619573498</v>
      </c>
      <c r="M206">
        <v>33.705368506554798</v>
      </c>
      <c r="N206">
        <v>0.79145250896444896</v>
      </c>
      <c r="O206">
        <v>7.1018893387314304</v>
      </c>
      <c r="P206">
        <v>32.380527020991501</v>
      </c>
      <c r="Q206">
        <v>-9.1748737232489996E-2</v>
      </c>
    </row>
    <row r="207" spans="1:17" x14ac:dyDescent="0.3">
      <c r="A207" t="s">
        <v>503</v>
      </c>
      <c r="B207" t="s">
        <v>504</v>
      </c>
      <c r="C207" t="str">
        <f>IFERROR(VLOOKUP(Table1[[#This Row],[Ticker]],[1]!Table1[[Symbol]:[Industry]],2,FALSE),"-")</f>
        <v>-</v>
      </c>
      <c r="D207" t="s">
        <v>144</v>
      </c>
      <c r="E207">
        <v>43818.543780385</v>
      </c>
      <c r="F207">
        <v>49444.5</v>
      </c>
      <c r="G207">
        <v>-10.109725768826699</v>
      </c>
      <c r="H207">
        <v>-10.462135877363</v>
      </c>
      <c r="I207">
        <v>14.3112250956823</v>
      </c>
      <c r="J207">
        <v>-4.4264053935532104</v>
      </c>
      <c r="K207">
        <v>51360.596588796099</v>
      </c>
      <c r="L207">
        <v>47502.418775906102</v>
      </c>
      <c r="M207">
        <v>38.5420191051846</v>
      </c>
      <c r="N207">
        <v>1.02638812237444</v>
      </c>
      <c r="O207">
        <v>21.336043442647799</v>
      </c>
      <c r="P207">
        <v>41.360066556691798</v>
      </c>
      <c r="Q207">
        <v>-2.7310489473488998E-2</v>
      </c>
    </row>
    <row r="208" spans="1:17" x14ac:dyDescent="0.3">
      <c r="A208" t="s">
        <v>505</v>
      </c>
      <c r="B208" t="s">
        <v>506</v>
      </c>
      <c r="C208" t="str">
        <f>IFERROR(VLOOKUP(Table1[[#This Row],[Ticker]],[1]!Table1[[Symbol]:[Industry]],2,FALSE),"-")</f>
        <v>-</v>
      </c>
      <c r="D208" t="s">
        <v>507</v>
      </c>
      <c r="E208">
        <v>43741.661372050003</v>
      </c>
      <c r="F208">
        <v>370.35</v>
      </c>
      <c r="G208">
        <v>8.3883361669319303</v>
      </c>
      <c r="H208">
        <v>-2.44232783717603</v>
      </c>
      <c r="I208">
        <v>26.325090501499002</v>
      </c>
      <c r="J208">
        <v>-6.9575926638056602</v>
      </c>
      <c r="K208">
        <v>358.51656033586198</v>
      </c>
      <c r="L208">
        <v>316.84509540541001</v>
      </c>
      <c r="M208">
        <v>43.859936439228399</v>
      </c>
      <c r="N208">
        <v>1.4021597646017201</v>
      </c>
      <c r="O208">
        <v>6.8718779532874299</v>
      </c>
      <c r="P208">
        <v>70.275862068965495</v>
      </c>
      <c r="Q208">
        <v>-2.7497555522646999E-2</v>
      </c>
    </row>
    <row r="209" spans="1:17" x14ac:dyDescent="0.3">
      <c r="A209" t="s">
        <v>508</v>
      </c>
      <c r="B209" t="s">
        <v>509</v>
      </c>
      <c r="C209" t="str">
        <f>IFERROR(VLOOKUP(Table1[[#This Row],[Ticker]],[1]!Table1[[Symbol]:[Industry]],2,FALSE),"-")</f>
        <v>-</v>
      </c>
      <c r="D209" t="s">
        <v>125</v>
      </c>
      <c r="E209">
        <v>42899.882688004996</v>
      </c>
      <c r="F209">
        <v>871.2</v>
      </c>
      <c r="G209">
        <v>32.3952742581534</v>
      </c>
      <c r="H209">
        <v>4.0471513589358397</v>
      </c>
      <c r="I209">
        <v>36.533731496657303</v>
      </c>
      <c r="J209">
        <v>5.8818582395152896</v>
      </c>
      <c r="K209">
        <v>765.67561039951897</v>
      </c>
      <c r="L209">
        <v>675.22375359895</v>
      </c>
      <c r="M209">
        <v>76.027211725536006</v>
      </c>
      <c r="N209">
        <v>0.88272954574948004</v>
      </c>
      <c r="O209">
        <v>0.41322314049585501</v>
      </c>
      <c r="P209">
        <v>77.073170731707293</v>
      </c>
    </row>
    <row r="210" spans="1:17" x14ac:dyDescent="0.3">
      <c r="A210" t="s">
        <v>510</v>
      </c>
      <c r="B210" t="s">
        <v>511</v>
      </c>
      <c r="C210" t="str">
        <f>IFERROR(VLOOKUP(Table1[[#This Row],[Ticker]],[1]!Table1[[Symbol]:[Industry]],2,FALSE),"-")</f>
        <v>-</v>
      </c>
      <c r="D210" t="s">
        <v>192</v>
      </c>
      <c r="E210">
        <v>42280.9214775</v>
      </c>
      <c r="F210">
        <v>617.04999999999995</v>
      </c>
      <c r="G210">
        <v>9.2618679672213293</v>
      </c>
      <c r="H210">
        <v>-1.8550261313235501</v>
      </c>
      <c r="I210">
        <v>-5.0546505044632504</v>
      </c>
      <c r="J210">
        <v>-5.0040757287036204</v>
      </c>
      <c r="K210">
        <v>626.04882316499902</v>
      </c>
      <c r="L210">
        <v>576.86633338324395</v>
      </c>
      <c r="M210">
        <v>33.187952365280303</v>
      </c>
      <c r="N210">
        <v>0.47255974173937398</v>
      </c>
      <c r="O210">
        <v>11.8142776112146</v>
      </c>
      <c r="P210">
        <v>55.408638710489797</v>
      </c>
      <c r="Q210">
        <v>-3.5920195828077997E-2</v>
      </c>
    </row>
    <row r="211" spans="1:17" x14ac:dyDescent="0.3">
      <c r="A211" t="s">
        <v>512</v>
      </c>
      <c r="B211" t="s">
        <v>513</v>
      </c>
      <c r="C211" t="str">
        <f>IFERROR(VLOOKUP(Table1[[#This Row],[Ticker]],[1]!Table1[[Symbol]:[Industry]],2,FALSE),"-")</f>
        <v>-</v>
      </c>
      <c r="D211" t="s">
        <v>514</v>
      </c>
      <c r="E211">
        <v>42279.219565550004</v>
      </c>
      <c r="F211">
        <v>651.54999999999995</v>
      </c>
      <c r="G211">
        <v>-55.049661523535498</v>
      </c>
      <c r="H211">
        <v>14.818289799432399</v>
      </c>
      <c r="I211">
        <v>46.132614447242801</v>
      </c>
      <c r="J211">
        <v>-1.5587845146588399</v>
      </c>
      <c r="K211">
        <v>567.67616139946904</v>
      </c>
      <c r="L211">
        <v>537.857023094081</v>
      </c>
      <c r="M211">
        <v>60.6370964294426</v>
      </c>
      <c r="N211">
        <v>1.5476734582573499</v>
      </c>
      <c r="O211">
        <v>53.219246412401198</v>
      </c>
      <c r="P211">
        <v>110.17741935483799</v>
      </c>
      <c r="Q211">
        <v>-5.8972183166128997E-2</v>
      </c>
    </row>
    <row r="212" spans="1:17" x14ac:dyDescent="0.3">
      <c r="A212" t="s">
        <v>515</v>
      </c>
      <c r="B212" t="s">
        <v>516</v>
      </c>
      <c r="C212" t="str">
        <f>IFERROR(VLOOKUP(Table1[[#This Row],[Ticker]],[1]!Table1[[Symbol]:[Industry]],2,FALSE),"-")</f>
        <v>-</v>
      </c>
      <c r="D212" t="s">
        <v>106</v>
      </c>
      <c r="E212">
        <v>42132.693749999999</v>
      </c>
      <c r="F212">
        <v>1162.75</v>
      </c>
      <c r="G212">
        <v>102.76013732559301</v>
      </c>
      <c r="H212">
        <v>-17.284201251978601</v>
      </c>
      <c r="I212">
        <v>17.080071839781699</v>
      </c>
      <c r="J212">
        <v>-9.6060654614177299</v>
      </c>
      <c r="K212">
        <v>1310.6659933743799</v>
      </c>
      <c r="L212">
        <v>1138.49979187339</v>
      </c>
      <c r="M212">
        <v>25.5237851777058</v>
      </c>
      <c r="N212">
        <v>0.47836722679989702</v>
      </c>
      <c r="O212">
        <v>54.349602236078198</v>
      </c>
      <c r="P212">
        <v>158.388888888888</v>
      </c>
      <c r="Q212">
        <v>0.17791799660219201</v>
      </c>
    </row>
    <row r="213" spans="1:17" x14ac:dyDescent="0.3">
      <c r="A213" t="s">
        <v>517</v>
      </c>
      <c r="B213" t="s">
        <v>518</v>
      </c>
      <c r="C213" t="str">
        <f>IFERROR(VLOOKUP(Table1[[#This Row],[Ticker]],[1]!Table1[[Symbol]:[Industry]],2,FALSE),"-")</f>
        <v>-</v>
      </c>
      <c r="D213" t="s">
        <v>218</v>
      </c>
      <c r="E213">
        <v>42124.959568650003</v>
      </c>
      <c r="F213">
        <v>694.4</v>
      </c>
      <c r="G213">
        <v>78.773074303342</v>
      </c>
      <c r="H213">
        <v>-11.596364015450799</v>
      </c>
      <c r="I213">
        <v>35.226854627942998</v>
      </c>
      <c r="J213">
        <v>-3.8142374077321501</v>
      </c>
      <c r="K213">
        <v>665.540222769764</v>
      </c>
      <c r="L213">
        <v>571.52507465716599</v>
      </c>
      <c r="M213">
        <v>45.341185288956297</v>
      </c>
      <c r="N213">
        <v>0.73223093204881096</v>
      </c>
      <c r="O213">
        <v>6.4876152073732802</v>
      </c>
      <c r="P213">
        <v>118.364779874213</v>
      </c>
      <c r="Q213">
        <v>3.4474453328526E-2</v>
      </c>
    </row>
    <row r="214" spans="1:17" x14ac:dyDescent="0.3">
      <c r="A214" t="s">
        <v>519</v>
      </c>
      <c r="B214" t="s">
        <v>520</v>
      </c>
      <c r="C214" t="str">
        <f>IFERROR(VLOOKUP(Table1[[#This Row],[Ticker]],[1]!Table1[[Symbol]:[Industry]],2,FALSE),"-")</f>
        <v>-</v>
      </c>
      <c r="D214" t="s">
        <v>37</v>
      </c>
      <c r="E214">
        <v>41369.384799038002</v>
      </c>
      <c r="F214">
        <v>63.12</v>
      </c>
      <c r="G214">
        <v>4.9287606671561299</v>
      </c>
      <c r="H214">
        <v>-11.617816997055501</v>
      </c>
      <c r="I214">
        <v>-10.314738638841</v>
      </c>
      <c r="J214">
        <v>-6.8080281957663997</v>
      </c>
      <c r="K214">
        <v>62.069368014684798</v>
      </c>
      <c r="L214">
        <v>58.784720026264303</v>
      </c>
      <c r="M214">
        <v>36.366779273434503</v>
      </c>
      <c r="N214">
        <v>0.75549310188538599</v>
      </c>
      <c r="O214">
        <v>16.444866920152101</v>
      </c>
      <c r="P214">
        <v>63.3117723156533</v>
      </c>
      <c r="Q214">
        <v>0.14113857979350999</v>
      </c>
    </row>
    <row r="215" spans="1:17" x14ac:dyDescent="0.3">
      <c r="A215" t="s">
        <v>521</v>
      </c>
      <c r="B215" t="s">
        <v>522</v>
      </c>
      <c r="C215" t="str">
        <f>IFERROR(VLOOKUP(Table1[[#This Row],[Ticker]],[1]!Table1[[Symbol]:[Industry]],2,FALSE),"-")</f>
        <v>-</v>
      </c>
      <c r="D215" t="s">
        <v>161</v>
      </c>
      <c r="E215">
        <v>40536.532713375003</v>
      </c>
      <c r="F215">
        <v>1238.05</v>
      </c>
      <c r="G215">
        <v>91.189249197328294</v>
      </c>
      <c r="H215">
        <v>23.6994877160393</v>
      </c>
      <c r="I215">
        <v>45.6844415615573</v>
      </c>
      <c r="J215">
        <v>-3.1420775961658798</v>
      </c>
      <c r="K215">
        <v>1047.63037063463</v>
      </c>
      <c r="L215">
        <v>865.50618084542805</v>
      </c>
      <c r="M215">
        <v>68.366991943895698</v>
      </c>
      <c r="N215">
        <v>0.60653902925037095</v>
      </c>
      <c r="O215">
        <v>6.1346472274948596</v>
      </c>
      <c r="P215">
        <v>125.921532846715</v>
      </c>
      <c r="Q215">
        <v>7.9513647081338998E-2</v>
      </c>
    </row>
    <row r="216" spans="1:17" x14ac:dyDescent="0.3">
      <c r="A216" t="s">
        <v>523</v>
      </c>
      <c r="B216" t="s">
        <v>524</v>
      </c>
      <c r="C216" t="str">
        <f>IFERROR(VLOOKUP(Table1[[#This Row],[Ticker]],[1]!Table1[[Symbol]:[Industry]],2,FALSE),"-")</f>
        <v>-</v>
      </c>
      <c r="D216" t="s">
        <v>259</v>
      </c>
      <c r="E216">
        <v>40508.712507600001</v>
      </c>
      <c r="F216">
        <v>4293.7</v>
      </c>
      <c r="G216">
        <v>-4.8401523302868403</v>
      </c>
      <c r="H216">
        <v>-7.0932890405558799</v>
      </c>
      <c r="I216">
        <v>-4.4276376024427098</v>
      </c>
      <c r="J216">
        <v>-3.4486410341908802</v>
      </c>
      <c r="K216">
        <v>4330.1399046427196</v>
      </c>
      <c r="L216">
        <v>4003.21987372787</v>
      </c>
      <c r="M216">
        <v>44.998078300308499</v>
      </c>
      <c r="N216">
        <v>0.73481152265323102</v>
      </c>
      <c r="O216">
        <v>15.284020774623199</v>
      </c>
      <c r="P216">
        <v>28.551967784913298</v>
      </c>
      <c r="Q216">
        <v>9.2822403877715995E-2</v>
      </c>
    </row>
    <row r="217" spans="1:17" hidden="1" x14ac:dyDescent="0.3">
      <c r="A217" t="s">
        <v>525</v>
      </c>
      <c r="B217" t="s">
        <v>526</v>
      </c>
      <c r="C217" t="str">
        <f>IFERROR(VLOOKUP(Table1[[#This Row],[Ticker]],[1]!Table1[[Symbol]:[Industry]],2,FALSE),"-")</f>
        <v>-</v>
      </c>
      <c r="D217" t="s">
        <v>164</v>
      </c>
      <c r="E217">
        <v>40273.559490150001</v>
      </c>
      <c r="F217">
        <v>1553.05</v>
      </c>
      <c r="G217">
        <v>265.30606526268099</v>
      </c>
      <c r="H217">
        <v>-8.8173080634704792</v>
      </c>
      <c r="I217">
        <v>60.540094633054402</v>
      </c>
      <c r="J217">
        <v>-11.700060705591801</v>
      </c>
      <c r="K217">
        <v>1628.53425529014</v>
      </c>
      <c r="L217">
        <v>1217.9271617863899</v>
      </c>
      <c r="M217">
        <v>31.260301174793</v>
      </c>
      <c r="N217">
        <v>2.7341949003832</v>
      </c>
      <c r="O217">
        <v>21.689578571198599</v>
      </c>
      <c r="P217">
        <v>345</v>
      </c>
      <c r="Q217">
        <v>0.22946464542915601</v>
      </c>
    </row>
    <row r="218" spans="1:17" x14ac:dyDescent="0.3">
      <c r="A218" t="s">
        <v>527</v>
      </c>
      <c r="B218" t="s">
        <v>528</v>
      </c>
      <c r="C218" t="str">
        <f>IFERROR(VLOOKUP(Table1[[#This Row],[Ticker]],[1]!Table1[[Symbol]:[Industry]],2,FALSE),"-")</f>
        <v>-</v>
      </c>
      <c r="D218" t="s">
        <v>43</v>
      </c>
      <c r="E218">
        <v>40002.253106609998</v>
      </c>
      <c r="F218">
        <v>1195.95</v>
      </c>
      <c r="G218">
        <v>-1.3373990619264799</v>
      </c>
      <c r="H218">
        <v>5.0758998159931501</v>
      </c>
      <c r="I218">
        <v>3.6896780611537001</v>
      </c>
      <c r="J218">
        <v>-0.51218143600988497</v>
      </c>
      <c r="K218">
        <v>1089.91311759056</v>
      </c>
      <c r="L218">
        <v>1003.50592400852</v>
      </c>
      <c r="M218">
        <v>67.893859340418402</v>
      </c>
      <c r="N218">
        <v>0.57490768594624297</v>
      </c>
      <c r="O218">
        <v>0.27175049124126199</v>
      </c>
      <c r="P218">
        <v>40</v>
      </c>
      <c r="Q218">
        <v>-2.2274646447096001E-2</v>
      </c>
    </row>
    <row r="219" spans="1:17" x14ac:dyDescent="0.3">
      <c r="A219" t="s">
        <v>529</v>
      </c>
      <c r="B219" t="s">
        <v>530</v>
      </c>
      <c r="C219" t="str">
        <f>IFERROR(VLOOKUP(Table1[[#This Row],[Ticker]],[1]!Table1[[Symbol]:[Industry]],2,FALSE),"-")</f>
        <v>-</v>
      </c>
      <c r="D219" t="s">
        <v>443</v>
      </c>
      <c r="E219">
        <v>39953.8238562599</v>
      </c>
      <c r="F219">
        <v>1425.85</v>
      </c>
      <c r="G219">
        <v>-39.417019525314998</v>
      </c>
      <c r="H219">
        <v>-3.32533721621237</v>
      </c>
      <c r="I219">
        <v>-21.6971102364265</v>
      </c>
      <c r="J219">
        <v>-3.9179954591222499</v>
      </c>
      <c r="K219">
        <v>1456.85096833425</v>
      </c>
      <c r="L219">
        <v>1498.2936490423499</v>
      </c>
      <c r="M219">
        <v>51.958513750140398</v>
      </c>
      <c r="N219">
        <v>0.59366150564759201</v>
      </c>
      <c r="O219">
        <v>25.423431637268902</v>
      </c>
      <c r="P219">
        <v>9.2605363984674192</v>
      </c>
      <c r="Q219">
        <v>4.4388625225773998E-2</v>
      </c>
    </row>
    <row r="220" spans="1:17" x14ac:dyDescent="0.3">
      <c r="A220" t="s">
        <v>531</v>
      </c>
      <c r="B220" t="s">
        <v>532</v>
      </c>
      <c r="C220" t="str">
        <f>IFERROR(VLOOKUP(Table1[[#This Row],[Ticker]],[1]!Table1[[Symbol]:[Industry]],2,FALSE),"-")</f>
        <v>-</v>
      </c>
      <c r="D220" t="s">
        <v>533</v>
      </c>
      <c r="E220">
        <v>39725.697775400004</v>
      </c>
      <c r="F220">
        <v>1074</v>
      </c>
      <c r="G220">
        <v>74.537070967675007</v>
      </c>
      <c r="H220">
        <v>-5.4726731901470904</v>
      </c>
      <c r="I220">
        <v>47.766014069147701</v>
      </c>
      <c r="J220">
        <v>-4.0525689040719</v>
      </c>
      <c r="K220">
        <v>1043.64616427633</v>
      </c>
      <c r="L220">
        <v>847.99600948418504</v>
      </c>
      <c r="M220">
        <v>51.409108153830303</v>
      </c>
      <c r="N220">
        <v>0.609137384868497</v>
      </c>
      <c r="O220">
        <v>13.128491620111699</v>
      </c>
      <c r="P220">
        <v>120.285098964208</v>
      </c>
      <c r="Q220">
        <v>0.13162061984366999</v>
      </c>
    </row>
    <row r="221" spans="1:17" x14ac:dyDescent="0.3">
      <c r="A221" t="s">
        <v>534</v>
      </c>
      <c r="B221" t="s">
        <v>535</v>
      </c>
      <c r="C221" t="str">
        <f>IFERROR(VLOOKUP(Table1[[#This Row],[Ticker]],[1]!Table1[[Symbol]:[Industry]],2,FALSE),"-")</f>
        <v>-</v>
      </c>
      <c r="D221" t="s">
        <v>327</v>
      </c>
      <c r="E221">
        <v>39685.710231879901</v>
      </c>
      <c r="F221">
        <v>2012.85</v>
      </c>
      <c r="G221">
        <v>88.937224847331706</v>
      </c>
      <c r="H221">
        <v>5.1943017421722297</v>
      </c>
      <c r="I221">
        <v>41.673463769719802</v>
      </c>
      <c r="J221">
        <v>-2.6722810276029398</v>
      </c>
      <c r="K221">
        <v>1746.49367833257</v>
      </c>
      <c r="L221">
        <v>1460.0718829525199</v>
      </c>
      <c r="M221">
        <v>71.911565706880197</v>
      </c>
      <c r="N221">
        <v>1.1576438822888599</v>
      </c>
      <c r="O221">
        <v>1.34634970315721</v>
      </c>
      <c r="P221">
        <v>147.27886977886899</v>
      </c>
      <c r="Q221">
        <v>0.18548917735314399</v>
      </c>
    </row>
    <row r="222" spans="1:17" x14ac:dyDescent="0.3">
      <c r="A222" t="s">
        <v>536</v>
      </c>
      <c r="B222" t="s">
        <v>537</v>
      </c>
      <c r="C222" t="str">
        <f>IFERROR(VLOOKUP(Table1[[#This Row],[Ticker]],[1]!Table1[[Symbol]:[Industry]],2,FALSE),"-")</f>
        <v>-</v>
      </c>
      <c r="D222" t="s">
        <v>538</v>
      </c>
      <c r="E222">
        <v>39635.5</v>
      </c>
      <c r="F222">
        <v>471.15</v>
      </c>
      <c r="G222">
        <v>50.138823073863001</v>
      </c>
      <c r="H222">
        <v>-13.7402428139837</v>
      </c>
      <c r="I222">
        <v>37.3151311519443</v>
      </c>
      <c r="J222">
        <v>-6.7419133494594501</v>
      </c>
      <c r="K222">
        <v>495.18149637493099</v>
      </c>
      <c r="L222">
        <v>434.104509057754</v>
      </c>
      <c r="M222">
        <v>36.881607173716503</v>
      </c>
      <c r="N222">
        <v>0.59066753181402498</v>
      </c>
      <c r="O222">
        <v>31.667197283243102</v>
      </c>
      <c r="P222">
        <v>94.931733553992501</v>
      </c>
      <c r="Q222">
        <v>0.13097710363127099</v>
      </c>
    </row>
    <row r="223" spans="1:17" x14ac:dyDescent="0.3">
      <c r="A223" t="s">
        <v>539</v>
      </c>
      <c r="B223" t="s">
        <v>540</v>
      </c>
      <c r="C223" t="str">
        <f>IFERROR(VLOOKUP(Table1[[#This Row],[Ticker]],[1]!Table1[[Symbol]:[Industry]],2,FALSE),"-")</f>
        <v>-</v>
      </c>
      <c r="D223" t="s">
        <v>51</v>
      </c>
      <c r="E223">
        <v>39594.016752900003</v>
      </c>
      <c r="F223">
        <v>332</v>
      </c>
      <c r="G223">
        <v>-21.212846879335199</v>
      </c>
      <c r="H223">
        <v>-2.23173076735387</v>
      </c>
      <c r="I223">
        <v>3.8457223404751399</v>
      </c>
      <c r="J223">
        <v>-6.7263105086915802</v>
      </c>
      <c r="K223">
        <v>312.572395995259</v>
      </c>
      <c r="L223">
        <v>292.52413200933501</v>
      </c>
      <c r="M223">
        <v>41.680037957603702</v>
      </c>
      <c r="N223">
        <v>0.98017351336279901</v>
      </c>
      <c r="O223">
        <v>1.4608433734939901</v>
      </c>
      <c r="P223">
        <v>39.877817568990899</v>
      </c>
      <c r="Q223">
        <v>6.0869762231153E-2</v>
      </c>
    </row>
    <row r="224" spans="1:17" x14ac:dyDescent="0.3">
      <c r="A224" t="s">
        <v>541</v>
      </c>
      <c r="B224" t="s">
        <v>542</v>
      </c>
      <c r="C224" t="str">
        <f>IFERROR(VLOOKUP(Table1[[#This Row],[Ticker]],[1]!Table1[[Symbol]:[Industry]],2,FALSE),"-")</f>
        <v>-</v>
      </c>
      <c r="D224" t="s">
        <v>40</v>
      </c>
      <c r="E224">
        <v>39345.059452300004</v>
      </c>
      <c r="F224">
        <v>7352.35</v>
      </c>
      <c r="G224">
        <v>212.933447458659</v>
      </c>
      <c r="H224">
        <v>32.039190732094099</v>
      </c>
      <c r="I224">
        <v>122.594170668627</v>
      </c>
      <c r="J224">
        <v>0.222984741534173</v>
      </c>
      <c r="K224">
        <v>5866.1376904441604</v>
      </c>
      <c r="L224">
        <v>4068.5287327646602</v>
      </c>
      <c r="M224">
        <v>61.551262343349499</v>
      </c>
      <c r="N224">
        <v>1.18870804339326</v>
      </c>
      <c r="O224">
        <v>15.337273116758499</v>
      </c>
      <c r="P224">
        <v>269.07534762311099</v>
      </c>
      <c r="Q224">
        <v>0.200064689648147</v>
      </c>
    </row>
    <row r="225" spans="1:17" x14ac:dyDescent="0.3">
      <c r="A225" t="s">
        <v>543</v>
      </c>
      <c r="B225" t="s">
        <v>544</v>
      </c>
      <c r="C225" t="str">
        <f>IFERROR(VLOOKUP(Table1[[#This Row],[Ticker]],[1]!Table1[[Symbol]:[Industry]],2,FALSE),"-")</f>
        <v>-</v>
      </c>
      <c r="D225" t="s">
        <v>545</v>
      </c>
      <c r="E225">
        <v>39246.208396950002</v>
      </c>
      <c r="F225">
        <v>35489</v>
      </c>
      <c r="G225">
        <v>-19.865758664887601</v>
      </c>
      <c r="H225">
        <v>-6.9048517080072802</v>
      </c>
      <c r="I225">
        <v>-0.98210957753118999</v>
      </c>
      <c r="J225">
        <v>-4.7339742814832499</v>
      </c>
      <c r="K225">
        <v>35903.673318799301</v>
      </c>
      <c r="L225">
        <v>33736.234237708501</v>
      </c>
      <c r="M225">
        <v>35.605614409278097</v>
      </c>
      <c r="N225">
        <v>0.64850231255008794</v>
      </c>
      <c r="O225">
        <v>15.124404745132299</v>
      </c>
      <c r="P225">
        <v>24.527394868933701</v>
      </c>
      <c r="Q225">
        <v>2.6081205544579999E-2</v>
      </c>
    </row>
    <row r="226" spans="1:17" x14ac:dyDescent="0.3">
      <c r="A226" t="s">
        <v>546</v>
      </c>
      <c r="B226" t="s">
        <v>547</v>
      </c>
      <c r="C226" t="str">
        <f>IFERROR(VLOOKUP(Table1[[#This Row],[Ticker]],[1]!Table1[[Symbol]:[Industry]],2,FALSE),"-")</f>
        <v>-</v>
      </c>
      <c r="D226" t="s">
        <v>54</v>
      </c>
      <c r="E226">
        <v>39116.223801849999</v>
      </c>
      <c r="F226">
        <v>3105.9</v>
      </c>
      <c r="G226">
        <v>52.883922065765198</v>
      </c>
      <c r="H226">
        <v>-4.0543772891112297</v>
      </c>
      <c r="I226">
        <v>22.324926749923701</v>
      </c>
      <c r="J226">
        <v>-8.4048642000911702</v>
      </c>
      <c r="K226">
        <v>2968.73518324831</v>
      </c>
      <c r="L226">
        <v>2436.2596395363198</v>
      </c>
      <c r="M226">
        <v>40.678545527826799</v>
      </c>
      <c r="N226">
        <v>0.79879187785700301</v>
      </c>
      <c r="O226">
        <v>12.2058018609742</v>
      </c>
      <c r="P226">
        <v>88.230659676979499</v>
      </c>
      <c r="Q226">
        <v>8.6428129087502997E-2</v>
      </c>
    </row>
    <row r="227" spans="1:17" x14ac:dyDescent="0.3">
      <c r="A227" t="s">
        <v>548</v>
      </c>
      <c r="B227" t="s">
        <v>549</v>
      </c>
      <c r="C227" t="str">
        <f>IFERROR(VLOOKUP(Table1[[#This Row],[Ticker]],[1]!Table1[[Symbol]:[Industry]],2,FALSE),"-")</f>
        <v>-</v>
      </c>
      <c r="D227" t="s">
        <v>278</v>
      </c>
      <c r="E227">
        <v>38791.544790809901</v>
      </c>
      <c r="F227">
        <v>2868.25</v>
      </c>
      <c r="G227">
        <v>2.3068415596446399</v>
      </c>
      <c r="H227">
        <v>-6.7751166579644604</v>
      </c>
      <c r="I227">
        <v>16.701369734397499</v>
      </c>
      <c r="J227">
        <v>-5.0862202373491696</v>
      </c>
      <c r="K227">
        <v>2858.4427452556602</v>
      </c>
      <c r="L227">
        <v>2548.2142625285801</v>
      </c>
      <c r="M227">
        <v>34.188788901479498</v>
      </c>
      <c r="N227">
        <v>0.36874748572807498</v>
      </c>
      <c r="O227">
        <v>10.4854876666957</v>
      </c>
      <c r="P227">
        <v>49.244217810963399</v>
      </c>
      <c r="Q227">
        <v>-7.2589872323010002E-3</v>
      </c>
    </row>
    <row r="228" spans="1:17" x14ac:dyDescent="0.3">
      <c r="A228" t="s">
        <v>550</v>
      </c>
      <c r="B228" t="s">
        <v>551</v>
      </c>
      <c r="C228" t="str">
        <f>IFERROR(VLOOKUP(Table1[[#This Row],[Ticker]],[1]!Table1[[Symbol]:[Industry]],2,FALSE),"-")</f>
        <v>-</v>
      </c>
      <c r="D228" t="s">
        <v>552</v>
      </c>
      <c r="E228">
        <v>38667.102561430002</v>
      </c>
      <c r="F228">
        <v>4210.8500000000004</v>
      </c>
      <c r="G228">
        <v>42.494415651760399</v>
      </c>
      <c r="H228">
        <v>-13.3283791862786</v>
      </c>
      <c r="I228">
        <v>3.8271241139157</v>
      </c>
      <c r="J228">
        <v>-6.7343403122992598</v>
      </c>
      <c r="K228">
        <v>4388.6514321287004</v>
      </c>
      <c r="L228">
        <v>3855.1690201752499</v>
      </c>
      <c r="M228">
        <v>32.028101746918701</v>
      </c>
      <c r="N228">
        <v>1.1525556948415101</v>
      </c>
      <c r="O228">
        <v>19.683674317536799</v>
      </c>
      <c r="P228">
        <v>81.4161388996596</v>
      </c>
      <c r="Q228">
        <v>0.19645380793343101</v>
      </c>
    </row>
    <row r="229" spans="1:17" x14ac:dyDescent="0.3">
      <c r="A229" t="s">
        <v>553</v>
      </c>
      <c r="B229" t="s">
        <v>554</v>
      </c>
      <c r="C229" t="str">
        <f>IFERROR(VLOOKUP(Table1[[#This Row],[Ticker]],[1]!Table1[[Symbol]:[Industry]],2,FALSE),"-")</f>
        <v>-</v>
      </c>
      <c r="D229" t="s">
        <v>43</v>
      </c>
      <c r="E229">
        <v>38398.400000000001</v>
      </c>
      <c r="F229">
        <v>236.6</v>
      </c>
      <c r="G229">
        <v>37.0970274562575</v>
      </c>
      <c r="H229">
        <v>-18.485802825369699</v>
      </c>
      <c r="I229">
        <v>-12.6055361876187</v>
      </c>
      <c r="J229">
        <v>-7.0855792161745699</v>
      </c>
      <c r="K229">
        <v>252.66235547297001</v>
      </c>
      <c r="L229">
        <v>233.10870417645</v>
      </c>
      <c r="M229">
        <v>28.165664571134801</v>
      </c>
      <c r="N229">
        <v>0.34348063732564599</v>
      </c>
      <c r="O229">
        <v>37.235841081994899</v>
      </c>
      <c r="P229">
        <v>81.860107609531099</v>
      </c>
      <c r="Q229">
        <v>3.2722916206330999E-2</v>
      </c>
    </row>
    <row r="230" spans="1:17" x14ac:dyDescent="0.3">
      <c r="A230" t="s">
        <v>555</v>
      </c>
      <c r="B230" t="s">
        <v>556</v>
      </c>
      <c r="C230" t="str">
        <f>IFERROR(VLOOKUP(Table1[[#This Row],[Ticker]],[1]!Table1[[Symbol]:[Industry]],2,FALSE),"-")</f>
        <v>-</v>
      </c>
      <c r="D230" t="s">
        <v>46</v>
      </c>
      <c r="E230">
        <v>38094.012000000002</v>
      </c>
      <c r="F230">
        <v>63.15</v>
      </c>
      <c r="G230">
        <v>64.886335013304901</v>
      </c>
      <c r="H230">
        <v>-7.8654985020900501</v>
      </c>
      <c r="I230">
        <v>-9.0694905363266596</v>
      </c>
      <c r="J230">
        <v>0.34814069571735201</v>
      </c>
      <c r="K230">
        <v>63.525541067929602</v>
      </c>
      <c r="L230">
        <v>58.981695619499398</v>
      </c>
      <c r="M230">
        <v>59.053534270338702</v>
      </c>
      <c r="N230">
        <v>0.86185940764260405</v>
      </c>
      <c r="O230">
        <v>23.752969121140101</v>
      </c>
      <c r="P230">
        <v>109.800664451827</v>
      </c>
      <c r="Q230">
        <v>0.12511560533842001</v>
      </c>
    </row>
    <row r="231" spans="1:17" x14ac:dyDescent="0.3">
      <c r="A231" t="s">
        <v>557</v>
      </c>
      <c r="B231" t="s">
        <v>558</v>
      </c>
      <c r="C231" t="str">
        <f>IFERROR(VLOOKUP(Table1[[#This Row],[Ticker]],[1]!Table1[[Symbol]:[Industry]],2,FALSE),"-")</f>
        <v>-</v>
      </c>
      <c r="D231" t="s">
        <v>407</v>
      </c>
      <c r="E231">
        <v>38034.324928100003</v>
      </c>
      <c r="F231">
        <v>2021.35</v>
      </c>
      <c r="G231">
        <v>40.253059274773904</v>
      </c>
      <c r="H231">
        <v>18.5829248698108</v>
      </c>
      <c r="I231">
        <v>68.9797163706627</v>
      </c>
      <c r="J231">
        <v>3.7513428064852601</v>
      </c>
      <c r="K231">
        <v>1674.9044072725801</v>
      </c>
      <c r="L231">
        <v>1329.8914447209099</v>
      </c>
      <c r="M231">
        <v>79.754663812163201</v>
      </c>
      <c r="N231">
        <v>0.63881768572477904</v>
      </c>
      <c r="O231">
        <v>3.8414920721300199</v>
      </c>
      <c r="P231">
        <v>110.31630423473101</v>
      </c>
      <c r="Q231">
        <v>0.13505508699428401</v>
      </c>
    </row>
    <row r="232" spans="1:17" x14ac:dyDescent="0.3">
      <c r="A232" t="s">
        <v>559</v>
      </c>
      <c r="B232" t="s">
        <v>560</v>
      </c>
      <c r="C232" t="str">
        <f>IFERROR(VLOOKUP(Table1[[#This Row],[Ticker]],[1]!Table1[[Symbol]:[Industry]],2,FALSE),"-")</f>
        <v>-</v>
      </c>
      <c r="D232" t="s">
        <v>215</v>
      </c>
      <c r="E232">
        <v>37829.916542275001</v>
      </c>
      <c r="F232">
        <v>9806.85</v>
      </c>
      <c r="G232">
        <v>48.466800620784902</v>
      </c>
      <c r="H232">
        <v>6.5569487361752401</v>
      </c>
      <c r="I232">
        <v>21.708819789519801</v>
      </c>
      <c r="J232">
        <v>-10.752626998486599</v>
      </c>
      <c r="K232">
        <v>9021.0095768366391</v>
      </c>
      <c r="L232">
        <v>7500.9898728203998</v>
      </c>
      <c r="M232">
        <v>43.392877885633197</v>
      </c>
      <c r="N232">
        <v>1.2782088989955001</v>
      </c>
      <c r="O232">
        <v>8.3405986631792892</v>
      </c>
      <c r="P232">
        <v>115.741423118805</v>
      </c>
      <c r="Q232">
        <v>0.28178983010485997</v>
      </c>
    </row>
    <row r="233" spans="1:17" x14ac:dyDescent="0.3">
      <c r="A233" t="s">
        <v>561</v>
      </c>
      <c r="B233" t="s">
        <v>562</v>
      </c>
      <c r="C233" t="str">
        <f>IFERROR(VLOOKUP(Table1[[#This Row],[Ticker]],[1]!Table1[[Symbol]:[Industry]],2,FALSE),"-")</f>
        <v>-</v>
      </c>
      <c r="D233" t="s">
        <v>192</v>
      </c>
      <c r="E233">
        <v>37723.043111999999</v>
      </c>
      <c r="F233">
        <v>546.95000000000005</v>
      </c>
      <c r="G233">
        <v>-11.647054046334199</v>
      </c>
      <c r="H233">
        <v>-5.1773024164313197</v>
      </c>
      <c r="I233">
        <v>13.2888084428534</v>
      </c>
      <c r="J233">
        <v>1.8471290022479201</v>
      </c>
      <c r="K233">
        <v>531.57841333889405</v>
      </c>
      <c r="L233">
        <v>485.97871043838501</v>
      </c>
      <c r="M233">
        <v>51.096598589058097</v>
      </c>
      <c r="N233">
        <v>1.2890259231144501</v>
      </c>
      <c r="O233">
        <v>4.2782704086296697</v>
      </c>
      <c r="P233">
        <v>45.581581048708998</v>
      </c>
      <c r="Q233">
        <v>-3.2360035271214997E-2</v>
      </c>
    </row>
    <row r="234" spans="1:17" x14ac:dyDescent="0.3">
      <c r="A234" t="s">
        <v>563</v>
      </c>
      <c r="B234" t="s">
        <v>564</v>
      </c>
      <c r="C234" t="str">
        <f>IFERROR(VLOOKUP(Table1[[#This Row],[Ticker]],[1]!Table1[[Symbol]:[Industry]],2,FALSE),"-")</f>
        <v>-</v>
      </c>
      <c r="D234" t="s">
        <v>158</v>
      </c>
      <c r="E234">
        <v>37307.457965144997</v>
      </c>
      <c r="F234">
        <v>272.85000000000002</v>
      </c>
      <c r="G234">
        <v>69.969493228202893</v>
      </c>
      <c r="H234">
        <v>-5.5435799406235198</v>
      </c>
      <c r="I234">
        <v>9.5184467567444599</v>
      </c>
      <c r="J234">
        <v>-3.1993933952678399</v>
      </c>
      <c r="K234">
        <v>267.21318038425198</v>
      </c>
      <c r="L234">
        <v>233.93582268713999</v>
      </c>
      <c r="M234">
        <v>49.769939264709301</v>
      </c>
      <c r="N234">
        <v>0.44032354352499098</v>
      </c>
      <c r="O234">
        <v>14.2752428074033</v>
      </c>
      <c r="P234">
        <v>133.604452054794</v>
      </c>
      <c r="Q234">
        <v>0.168330167250026</v>
      </c>
    </row>
    <row r="235" spans="1:17" hidden="1" x14ac:dyDescent="0.3">
      <c r="A235" t="s">
        <v>565</v>
      </c>
      <c r="B235" t="s">
        <v>566</v>
      </c>
      <c r="C235" t="str">
        <f>IFERROR(VLOOKUP(Table1[[#This Row],[Ticker]],[1]!Table1[[Symbol]:[Industry]],2,FALSE),"-")</f>
        <v>-</v>
      </c>
      <c r="D235" t="s">
        <v>37</v>
      </c>
      <c r="E235">
        <v>36816.935980103997</v>
      </c>
      <c r="F235">
        <v>57.33</v>
      </c>
      <c r="G235">
        <v>-5.8426369493119097</v>
      </c>
      <c r="H235">
        <v>-14.8732259042206</v>
      </c>
      <c r="I235">
        <v>-17.857279987441501</v>
      </c>
      <c r="J235">
        <v>-6.6547322379179104</v>
      </c>
      <c r="K235">
        <v>58.791794422580502</v>
      </c>
      <c r="L235">
        <v>56.013678017925699</v>
      </c>
      <c r="M235">
        <v>29.974838916776701</v>
      </c>
      <c r="N235">
        <v>0.495701152729627</v>
      </c>
      <c r="O235">
        <v>35.1822780394209</v>
      </c>
      <c r="P235">
        <v>56.853625170998598</v>
      </c>
      <c r="Q235">
        <v>0.111973304778744</v>
      </c>
    </row>
    <row r="236" spans="1:17" x14ac:dyDescent="0.3">
      <c r="A236" t="s">
        <v>567</v>
      </c>
      <c r="B236" t="s">
        <v>568</v>
      </c>
      <c r="C236" t="str">
        <f>IFERROR(VLOOKUP(Table1[[#This Row],[Ticker]],[1]!Table1[[Symbol]:[Industry]],2,FALSE),"-")</f>
        <v>-</v>
      </c>
      <c r="D236" t="s">
        <v>569</v>
      </c>
      <c r="E236">
        <v>36733.207139999999</v>
      </c>
      <c r="F236">
        <v>680.75</v>
      </c>
      <c r="G236">
        <v>15.235250055117101</v>
      </c>
      <c r="H236">
        <v>-6.0070883914931903</v>
      </c>
      <c r="I236">
        <v>-2.54247347120371</v>
      </c>
      <c r="J236">
        <v>-10.5009309407183</v>
      </c>
      <c r="K236">
        <v>694.39133499467403</v>
      </c>
      <c r="L236">
        <v>643.72364975827202</v>
      </c>
      <c r="M236">
        <v>40.879666413778402</v>
      </c>
      <c r="N236">
        <v>1.2436099131893601</v>
      </c>
      <c r="O236">
        <v>21.4469335291957</v>
      </c>
      <c r="P236">
        <v>57.581018518518498</v>
      </c>
      <c r="Q236">
        <v>4.2038361529847003E-2</v>
      </c>
    </row>
    <row r="237" spans="1:17" x14ac:dyDescent="0.3">
      <c r="A237" t="s">
        <v>570</v>
      </c>
      <c r="B237" t="s">
        <v>571</v>
      </c>
      <c r="C237" t="str">
        <f>IFERROR(VLOOKUP(Table1[[#This Row],[Ticker]],[1]!Table1[[Symbol]:[Industry]],2,FALSE),"-")</f>
        <v>-</v>
      </c>
      <c r="D237" t="s">
        <v>183</v>
      </c>
      <c r="E237">
        <v>36467.554093699997</v>
      </c>
      <c r="F237">
        <v>894</v>
      </c>
      <c r="G237">
        <v>-15.746279569920899</v>
      </c>
      <c r="H237">
        <v>3.0518808610027</v>
      </c>
      <c r="I237">
        <v>9.3930058559959804</v>
      </c>
      <c r="J237">
        <v>-4.1487212662708304</v>
      </c>
      <c r="K237">
        <v>844.78453549089602</v>
      </c>
      <c r="L237">
        <v>762.59235884641896</v>
      </c>
      <c r="M237">
        <v>55.8664535947213</v>
      </c>
      <c r="N237">
        <v>0.71214463660679195</v>
      </c>
      <c r="O237">
        <v>5.7326621923937404</v>
      </c>
      <c r="P237">
        <v>47.124166872377103</v>
      </c>
      <c r="Q237">
        <v>1.8252853704108001E-2</v>
      </c>
    </row>
    <row r="238" spans="1:17" x14ac:dyDescent="0.3">
      <c r="A238" t="s">
        <v>572</v>
      </c>
      <c r="B238" t="s">
        <v>573</v>
      </c>
      <c r="C238" t="str">
        <f>IFERROR(VLOOKUP(Table1[[#This Row],[Ticker]],[1]!Table1[[Symbol]:[Industry]],2,FALSE),"-")</f>
        <v>-</v>
      </c>
      <c r="D238" t="s">
        <v>54</v>
      </c>
      <c r="E238">
        <v>36397.675635369997</v>
      </c>
      <c r="F238">
        <v>1456.55</v>
      </c>
      <c r="G238">
        <v>31.411117814194</v>
      </c>
      <c r="H238">
        <v>-2.3705428318948498</v>
      </c>
      <c r="I238">
        <v>3.8996705288378499</v>
      </c>
      <c r="J238">
        <v>-4.9363998589653102</v>
      </c>
      <c r="K238">
        <v>1368.49567311189</v>
      </c>
      <c r="L238">
        <v>1228.3739377859999</v>
      </c>
      <c r="M238">
        <v>49.545642805865803</v>
      </c>
      <c r="N238">
        <v>0.53825024114775899</v>
      </c>
      <c r="O238">
        <v>1.60310322337029</v>
      </c>
      <c r="P238">
        <v>64.461130243324106</v>
      </c>
      <c r="Q238">
        <v>-1.3186218438241E-2</v>
      </c>
    </row>
    <row r="239" spans="1:17" x14ac:dyDescent="0.3">
      <c r="A239" t="s">
        <v>574</v>
      </c>
      <c r="B239" t="s">
        <v>575</v>
      </c>
      <c r="C239" t="str">
        <f>IFERROR(VLOOKUP(Table1[[#This Row],[Ticker]],[1]!Table1[[Symbol]:[Industry]],2,FALSE),"-")</f>
        <v>-</v>
      </c>
      <c r="D239" t="s">
        <v>43</v>
      </c>
      <c r="E239">
        <v>36219.761494500002</v>
      </c>
      <c r="F239">
        <v>609.85</v>
      </c>
      <c r="G239">
        <v>-26.922206841784998</v>
      </c>
      <c r="H239">
        <v>-3.91003460921582</v>
      </c>
      <c r="I239">
        <v>-4.2648052610457396</v>
      </c>
      <c r="J239">
        <v>-2.4214721412019999</v>
      </c>
      <c r="K239">
        <v>600.698025169728</v>
      </c>
      <c r="L239">
        <v>576.918755333283</v>
      </c>
      <c r="M239">
        <v>54.662925453888597</v>
      </c>
      <c r="N239">
        <v>0.697860641354488</v>
      </c>
      <c r="O239">
        <v>6.0916618840698398</v>
      </c>
      <c r="P239">
        <v>34.091908531222501</v>
      </c>
      <c r="Q239">
        <v>-8.4798955436998003E-2</v>
      </c>
    </row>
    <row r="240" spans="1:17" x14ac:dyDescent="0.3">
      <c r="A240" t="s">
        <v>576</v>
      </c>
      <c r="B240" t="s">
        <v>577</v>
      </c>
      <c r="C240" t="str">
        <f>IFERROR(VLOOKUP(Table1[[#This Row],[Ticker]],[1]!Table1[[Symbol]:[Industry]],2,FALSE),"-")</f>
        <v>-</v>
      </c>
      <c r="D240" t="s">
        <v>80</v>
      </c>
      <c r="E240">
        <v>35796.062640769997</v>
      </c>
      <c r="F240">
        <v>4783.05</v>
      </c>
      <c r="G240">
        <v>20.282738748412399</v>
      </c>
      <c r="H240">
        <v>0.77170399303238602</v>
      </c>
      <c r="I240">
        <v>0.82822730371016795</v>
      </c>
      <c r="J240">
        <v>-4.8630120977105102</v>
      </c>
      <c r="K240">
        <v>4492.2367178836203</v>
      </c>
      <c r="L240">
        <v>4144.66851894512</v>
      </c>
      <c r="M240">
        <v>47.733632322680798</v>
      </c>
      <c r="N240">
        <v>1.01653439812793</v>
      </c>
      <c r="O240">
        <v>2.3510103385914798</v>
      </c>
      <c r="P240">
        <v>56.685175175666998</v>
      </c>
      <c r="Q240">
        <v>3.2478428388555997E-2</v>
      </c>
    </row>
    <row r="241" spans="1:17" x14ac:dyDescent="0.3">
      <c r="A241" t="s">
        <v>578</v>
      </c>
      <c r="B241" t="s">
        <v>579</v>
      </c>
      <c r="C241" t="str">
        <f>IFERROR(VLOOKUP(Table1[[#This Row],[Ticker]],[1]!Table1[[Symbol]:[Industry]],2,FALSE),"-")</f>
        <v>-</v>
      </c>
      <c r="D241" t="s">
        <v>215</v>
      </c>
      <c r="E241">
        <v>35073.741259950002</v>
      </c>
      <c r="F241">
        <v>5586.1</v>
      </c>
      <c r="G241">
        <v>131.70858854666599</v>
      </c>
      <c r="H241">
        <v>4.7344180306518</v>
      </c>
      <c r="I241">
        <v>80.728224162083194</v>
      </c>
      <c r="J241">
        <v>-1.0599496592255899</v>
      </c>
      <c r="K241">
        <v>4723.9659328832504</v>
      </c>
      <c r="L241">
        <v>3565.7330876945998</v>
      </c>
      <c r="M241">
        <v>71.671519273563405</v>
      </c>
      <c r="N241">
        <v>2.1219350461223199</v>
      </c>
      <c r="O241">
        <v>2.79085587440253</v>
      </c>
      <c r="P241">
        <v>171.704078406576</v>
      </c>
    </row>
    <row r="242" spans="1:17" x14ac:dyDescent="0.3">
      <c r="A242" t="s">
        <v>580</v>
      </c>
      <c r="B242" t="s">
        <v>581</v>
      </c>
      <c r="C242" t="str">
        <f>IFERROR(VLOOKUP(Table1[[#This Row],[Ticker]],[1]!Table1[[Symbol]:[Industry]],2,FALSE),"-")</f>
        <v>-</v>
      </c>
      <c r="D242" t="s">
        <v>111</v>
      </c>
      <c r="E242">
        <v>34947.47193105</v>
      </c>
      <c r="F242">
        <v>344.5</v>
      </c>
      <c r="G242">
        <v>27.390087802248001</v>
      </c>
      <c r="H242">
        <v>-0.44778141525531701</v>
      </c>
      <c r="I242">
        <v>49.036590785505197</v>
      </c>
      <c r="J242">
        <v>-2.6280817578959899</v>
      </c>
      <c r="K242">
        <v>320.23490223764799</v>
      </c>
      <c r="L242">
        <v>283.72877365868601</v>
      </c>
      <c r="M242">
        <v>54.025068694778597</v>
      </c>
      <c r="N242">
        <v>1.10804155876182</v>
      </c>
      <c r="O242">
        <v>2.0174165457184299</v>
      </c>
      <c r="P242">
        <v>73.3333333333333</v>
      </c>
      <c r="Q242">
        <v>3.0037160014988001E-2</v>
      </c>
    </row>
    <row r="243" spans="1:17" x14ac:dyDescent="0.3">
      <c r="A243" t="s">
        <v>582</v>
      </c>
      <c r="B243" t="s">
        <v>583</v>
      </c>
      <c r="C243" t="str">
        <f>IFERROR(VLOOKUP(Table1[[#This Row],[Ticker]],[1]!Table1[[Symbol]:[Industry]],2,FALSE),"-")</f>
        <v>-</v>
      </c>
      <c r="D243" t="s">
        <v>197</v>
      </c>
      <c r="E243">
        <v>34581.257866559899</v>
      </c>
      <c r="F243">
        <v>2430.3000000000002</v>
      </c>
      <c r="G243">
        <v>20.881550821692901</v>
      </c>
      <c r="H243">
        <v>-10.4244583950699</v>
      </c>
      <c r="I243">
        <v>20.473454866629901</v>
      </c>
      <c r="J243">
        <v>-3.32763933441522</v>
      </c>
      <c r="K243">
        <v>2491.3847570335301</v>
      </c>
      <c r="L243">
        <v>2212.21327581274</v>
      </c>
      <c r="M243">
        <v>46.337921987075497</v>
      </c>
      <c r="N243">
        <v>1.25756810460083</v>
      </c>
      <c r="O243">
        <v>25.963872772908701</v>
      </c>
      <c r="P243">
        <v>57.806564721924602</v>
      </c>
      <c r="Q243">
        <v>3.9051902678411E-2</v>
      </c>
    </row>
    <row r="244" spans="1:17" x14ac:dyDescent="0.3">
      <c r="A244" t="s">
        <v>584</v>
      </c>
      <c r="B244" t="s">
        <v>585</v>
      </c>
      <c r="C244" t="str">
        <f>IFERROR(VLOOKUP(Table1[[#This Row],[Ticker]],[1]!Table1[[Symbol]:[Industry]],2,FALSE),"-")</f>
        <v>-</v>
      </c>
      <c r="D244" t="s">
        <v>80</v>
      </c>
      <c r="E244">
        <v>34431.8692081099</v>
      </c>
      <c r="F244">
        <v>1900.1</v>
      </c>
      <c r="G244">
        <v>-50.556675151703303</v>
      </c>
      <c r="H244">
        <v>-2.7834891055336302</v>
      </c>
      <c r="I244">
        <v>-20.5039695142619</v>
      </c>
      <c r="J244">
        <v>-6.2204471933175904</v>
      </c>
      <c r="K244">
        <v>1842.7033378675101</v>
      </c>
      <c r="L244">
        <v>1917.0056244157799</v>
      </c>
      <c r="M244">
        <v>42.241243546852303</v>
      </c>
      <c r="N244">
        <v>0.48594383457323598</v>
      </c>
      <c r="O244">
        <v>27.9248460607336</v>
      </c>
      <c r="P244">
        <v>15.059949134068001</v>
      </c>
      <c r="Q244">
        <v>-5.1606675459592001E-2</v>
      </c>
    </row>
    <row r="245" spans="1:17" x14ac:dyDescent="0.3">
      <c r="A245" t="s">
        <v>586</v>
      </c>
      <c r="B245" t="s">
        <v>587</v>
      </c>
      <c r="C245" t="str">
        <f>IFERROR(VLOOKUP(Table1[[#This Row],[Ticker]],[1]!Table1[[Symbol]:[Industry]],2,FALSE),"-")</f>
        <v>-</v>
      </c>
      <c r="D245" t="s">
        <v>218</v>
      </c>
      <c r="E245">
        <v>34076.690785439998</v>
      </c>
      <c r="F245">
        <v>6945.9</v>
      </c>
      <c r="G245">
        <v>102.230962835011</v>
      </c>
      <c r="H245">
        <v>3.2488984949007098</v>
      </c>
      <c r="I245">
        <v>5.2547118241590001</v>
      </c>
      <c r="J245">
        <v>-6.92382936772034</v>
      </c>
      <c r="K245">
        <v>6688.3570459558296</v>
      </c>
      <c r="L245">
        <v>5957.6127239408797</v>
      </c>
      <c r="M245">
        <v>38.779790420889398</v>
      </c>
      <c r="N245">
        <v>0.64916943079842004</v>
      </c>
      <c r="O245">
        <v>40.469197656171197</v>
      </c>
      <c r="P245">
        <v>147.35670661134901</v>
      </c>
      <c r="Q245">
        <v>0.14856738714912501</v>
      </c>
    </row>
    <row r="246" spans="1:17" x14ac:dyDescent="0.3">
      <c r="A246" t="s">
        <v>588</v>
      </c>
      <c r="B246" t="s">
        <v>589</v>
      </c>
      <c r="C246" t="str">
        <f>IFERROR(VLOOKUP(Table1[[#This Row],[Ticker]],[1]!Table1[[Symbol]:[Industry]],2,FALSE),"-")</f>
        <v>-</v>
      </c>
      <c r="D246" t="s">
        <v>590</v>
      </c>
      <c r="E246">
        <v>33899.295249149996</v>
      </c>
      <c r="F246">
        <v>1229.9000000000001</v>
      </c>
      <c r="G246">
        <v>-16.651103747101502</v>
      </c>
      <c r="H246">
        <v>-14.841344076223001</v>
      </c>
      <c r="I246">
        <v>-9.0463876336713192</v>
      </c>
      <c r="J246">
        <v>-4.4956137629086301</v>
      </c>
      <c r="K246">
        <v>1272.7837405105299</v>
      </c>
      <c r="L246">
        <v>1200.2342959765699</v>
      </c>
      <c r="M246">
        <v>42.4141621927008</v>
      </c>
      <c r="N246">
        <v>0.73044284290501105</v>
      </c>
      <c r="O246">
        <v>17.180258557606201</v>
      </c>
      <c r="P246">
        <v>24.2260491894348</v>
      </c>
      <c r="Q246">
        <v>0.10808983584880601</v>
      </c>
    </row>
    <row r="247" spans="1:17" x14ac:dyDescent="0.3">
      <c r="A247" t="s">
        <v>591</v>
      </c>
      <c r="B247" t="s">
        <v>592</v>
      </c>
      <c r="C247" t="str">
        <f>IFERROR(VLOOKUP(Table1[[#This Row],[Ticker]],[1]!Table1[[Symbol]:[Industry]],2,FALSE),"-")</f>
        <v>-</v>
      </c>
      <c r="D247" t="s">
        <v>436</v>
      </c>
      <c r="E247">
        <v>33888.27981</v>
      </c>
      <c r="F247">
        <v>4643.8</v>
      </c>
      <c r="G247">
        <v>-12.4064084572463</v>
      </c>
      <c r="H247">
        <v>-2.2853338520843001</v>
      </c>
      <c r="I247">
        <v>-26.683110671668</v>
      </c>
      <c r="J247">
        <v>-2.8744965126073998</v>
      </c>
      <c r="K247">
        <v>4515.2025186131104</v>
      </c>
      <c r="L247">
        <v>4358.1847106349896</v>
      </c>
      <c r="M247">
        <v>49.342231743920898</v>
      </c>
      <c r="N247">
        <v>0.51739166492697597</v>
      </c>
      <c r="O247">
        <v>13.452345062233499</v>
      </c>
      <c r="P247">
        <v>26.855519436173399</v>
      </c>
      <c r="Q247">
        <v>4.4200785508026003E-2</v>
      </c>
    </row>
    <row r="248" spans="1:17" hidden="1" x14ac:dyDescent="0.3">
      <c r="A248" t="s">
        <v>593</v>
      </c>
      <c r="B248" t="s">
        <v>594</v>
      </c>
      <c r="C248" t="str">
        <f>IFERROR(VLOOKUP(Table1[[#This Row],[Ticker]],[1]!Table1[[Symbol]:[Industry]],2,FALSE),"-")</f>
        <v>-</v>
      </c>
      <c r="D248" t="s">
        <v>111</v>
      </c>
      <c r="E248">
        <v>33874.171106404901</v>
      </c>
      <c r="F248">
        <v>653.04999999999995</v>
      </c>
      <c r="G248">
        <v>-35.678596307285702</v>
      </c>
      <c r="H248">
        <v>-3.2383196837946602</v>
      </c>
      <c r="I248">
        <v>-21.2244893454153</v>
      </c>
      <c r="J248">
        <v>-2.8045278771317101</v>
      </c>
      <c r="M248">
        <v>62.146614340637001</v>
      </c>
      <c r="O248">
        <v>8.3684250823060999</v>
      </c>
      <c r="P248">
        <v>11.1385296119809</v>
      </c>
    </row>
    <row r="249" spans="1:17" x14ac:dyDescent="0.3">
      <c r="A249" t="s">
        <v>595</v>
      </c>
      <c r="B249" t="s">
        <v>596</v>
      </c>
      <c r="C249" t="str">
        <f>IFERROR(VLOOKUP(Table1[[#This Row],[Ticker]],[1]!Table1[[Symbol]:[Industry]],2,FALSE),"-")</f>
        <v>-</v>
      </c>
      <c r="D249" t="s">
        <v>24</v>
      </c>
      <c r="E249">
        <v>33836.837509500001</v>
      </c>
      <c r="F249">
        <v>212.82</v>
      </c>
      <c r="G249">
        <v>-47.707432363425298</v>
      </c>
      <c r="H249">
        <v>-2.28615472078191</v>
      </c>
      <c r="I249">
        <v>-0.29361939596979097</v>
      </c>
      <c r="J249">
        <v>-1.3280762149740899</v>
      </c>
      <c r="K249">
        <v>201.49482938981299</v>
      </c>
      <c r="L249">
        <v>204.908559278556</v>
      </c>
      <c r="M249">
        <v>62.178357016834902</v>
      </c>
      <c r="N249">
        <v>0.88594076420310497</v>
      </c>
      <c r="O249">
        <v>23.625599097829099</v>
      </c>
      <c r="P249">
        <v>25.817321903635801</v>
      </c>
      <c r="Q249">
        <v>-6.4177770349247001E-2</v>
      </c>
    </row>
    <row r="250" spans="1:17" x14ac:dyDescent="0.3">
      <c r="A250" t="s">
        <v>597</v>
      </c>
      <c r="B250" t="s">
        <v>598</v>
      </c>
      <c r="C250" t="str">
        <f>IFERROR(VLOOKUP(Table1[[#This Row],[Ticker]],[1]!Table1[[Symbol]:[Industry]],2,FALSE),"-")</f>
        <v>-</v>
      </c>
      <c r="D250" t="s">
        <v>171</v>
      </c>
      <c r="E250">
        <v>33799.534776160901</v>
      </c>
      <c r="F250">
        <v>180.24</v>
      </c>
      <c r="G250">
        <v>61.4442263214655</v>
      </c>
      <c r="H250">
        <v>2.9109261392033701</v>
      </c>
      <c r="I250">
        <v>1.2684812041318101</v>
      </c>
      <c r="J250">
        <v>-1.9479555627587399</v>
      </c>
      <c r="K250">
        <v>181.01791193903</v>
      </c>
      <c r="L250">
        <v>164.022432215083</v>
      </c>
      <c r="M250">
        <v>56.752960086712903</v>
      </c>
      <c r="N250">
        <v>0.83698987403492098</v>
      </c>
      <c r="O250">
        <v>15.9565024411895</v>
      </c>
      <c r="P250">
        <v>103.431151241534</v>
      </c>
      <c r="Q250">
        <v>8.1068541787259002E-2</v>
      </c>
    </row>
    <row r="251" spans="1:17" x14ac:dyDescent="0.3">
      <c r="A251" t="s">
        <v>599</v>
      </c>
      <c r="B251" t="s">
        <v>600</v>
      </c>
      <c r="C251" t="str">
        <f>IFERROR(VLOOKUP(Table1[[#This Row],[Ticker]],[1]!Table1[[Symbol]:[Industry]],2,FALSE),"-")</f>
        <v>-</v>
      </c>
      <c r="D251" t="s">
        <v>164</v>
      </c>
      <c r="E251">
        <v>33160.696189055998</v>
      </c>
      <c r="F251">
        <v>253.69</v>
      </c>
      <c r="G251">
        <v>396.12822673434999</v>
      </c>
      <c r="H251">
        <v>8.5948618759428808</v>
      </c>
      <c r="I251">
        <v>83.585881800564394</v>
      </c>
      <c r="J251">
        <v>-1.5147257956423199</v>
      </c>
      <c r="K251">
        <v>210.90221598802901</v>
      </c>
      <c r="L251">
        <v>153.94561689116901</v>
      </c>
      <c r="M251">
        <v>68.250522781664102</v>
      </c>
      <c r="N251">
        <v>1.02497621640616</v>
      </c>
      <c r="O251">
        <v>3.2362331979975498</v>
      </c>
      <c r="P251">
        <v>439.19234856535599</v>
      </c>
      <c r="Q251">
        <v>0.21105691220248701</v>
      </c>
    </row>
    <row r="252" spans="1:17" hidden="1" x14ac:dyDescent="0.3">
      <c r="A252" t="s">
        <v>601</v>
      </c>
      <c r="B252" t="s">
        <v>602</v>
      </c>
      <c r="C252" t="str">
        <f>IFERROR(VLOOKUP(Table1[[#This Row],[Ticker]],[1]!Table1[[Symbol]:[Industry]],2,FALSE),"-")</f>
        <v>-</v>
      </c>
      <c r="D252" t="s">
        <v>43</v>
      </c>
      <c r="E252">
        <v>32921.469571540001</v>
      </c>
      <c r="F252">
        <v>379.2</v>
      </c>
      <c r="G252">
        <v>-7.9210683218609299</v>
      </c>
      <c r="H252">
        <v>-7.0225743759178396</v>
      </c>
      <c r="I252">
        <v>6.5330386400093801</v>
      </c>
      <c r="J252">
        <v>-6.2785291234102001</v>
      </c>
      <c r="K252">
        <v>358.99688621415601</v>
      </c>
      <c r="M252">
        <v>39.926979553996901</v>
      </c>
      <c r="N252">
        <v>0.72266536124389702</v>
      </c>
      <c r="O252">
        <v>7.43670886075948</v>
      </c>
      <c r="P252">
        <v>36.133548734518001</v>
      </c>
    </row>
    <row r="253" spans="1:17" x14ac:dyDescent="0.3">
      <c r="A253" t="s">
        <v>603</v>
      </c>
      <c r="B253" t="s">
        <v>604</v>
      </c>
      <c r="C253" t="str">
        <f>IFERROR(VLOOKUP(Table1[[#This Row],[Ticker]],[1]!Table1[[Symbol]:[Industry]],2,FALSE),"-")</f>
        <v>-</v>
      </c>
      <c r="D253" t="s">
        <v>605</v>
      </c>
      <c r="E253">
        <v>32846.616329999997</v>
      </c>
      <c r="F253">
        <v>935.5</v>
      </c>
      <c r="G253">
        <v>-3.4457113385515501</v>
      </c>
      <c r="H253">
        <v>3.2344201649283302</v>
      </c>
      <c r="I253">
        <v>-4.1661396697411304</v>
      </c>
      <c r="J253">
        <v>9.3044324097775899</v>
      </c>
      <c r="K253">
        <v>868.88865013786301</v>
      </c>
      <c r="L253">
        <v>824.07163251694601</v>
      </c>
      <c r="M253">
        <v>83.075341962260595</v>
      </c>
      <c r="N253">
        <v>1.363792664619</v>
      </c>
      <c r="O253">
        <v>7.8834847675040001</v>
      </c>
      <c r="P253">
        <v>31.760563380281599</v>
      </c>
      <c r="Q253">
        <v>7.6558318482942006E-2</v>
      </c>
    </row>
    <row r="254" spans="1:17" x14ac:dyDescent="0.3">
      <c r="A254" t="s">
        <v>606</v>
      </c>
      <c r="B254" t="s">
        <v>607</v>
      </c>
      <c r="C254" t="str">
        <f>IFERROR(VLOOKUP(Table1[[#This Row],[Ticker]],[1]!Table1[[Symbol]:[Industry]],2,FALSE),"-")</f>
        <v>-</v>
      </c>
      <c r="D254" t="s">
        <v>404</v>
      </c>
      <c r="E254">
        <v>32745.804775759902</v>
      </c>
      <c r="F254">
        <v>520.04999999999995</v>
      </c>
      <c r="G254">
        <v>5.9372014398786996</v>
      </c>
      <c r="H254">
        <v>-3.05924071469415</v>
      </c>
      <c r="I254">
        <v>-7.0799076520932003</v>
      </c>
      <c r="J254">
        <v>-4.9412978899134004</v>
      </c>
      <c r="K254">
        <v>512.25378225010002</v>
      </c>
      <c r="L254">
        <v>486.05237890741398</v>
      </c>
      <c r="M254">
        <v>50.830455749193199</v>
      </c>
      <c r="N254">
        <v>0.56396030593111501</v>
      </c>
      <c r="O254">
        <v>9.22988174214019</v>
      </c>
      <c r="P254">
        <v>42.4794520547945</v>
      </c>
      <c r="Q254">
        <v>0.1093562063297</v>
      </c>
    </row>
    <row r="255" spans="1:17" x14ac:dyDescent="0.3">
      <c r="A255" t="s">
        <v>608</v>
      </c>
      <c r="B255" t="s">
        <v>609</v>
      </c>
      <c r="C255" t="str">
        <f>IFERROR(VLOOKUP(Table1[[#This Row],[Ticker]],[1]!Table1[[Symbol]:[Industry]],2,FALSE),"-")</f>
        <v>-</v>
      </c>
      <c r="D255" t="s">
        <v>180</v>
      </c>
      <c r="E255">
        <v>32630.557499999999</v>
      </c>
      <c r="F255">
        <v>763.75</v>
      </c>
      <c r="G255">
        <v>16.4727334750011</v>
      </c>
      <c r="H255">
        <v>-12.5401756643012</v>
      </c>
      <c r="I255">
        <v>58.0853356070443</v>
      </c>
      <c r="J255">
        <v>-7.20636090029857</v>
      </c>
      <c r="K255">
        <v>775.97021148817498</v>
      </c>
      <c r="L255">
        <v>642.26281544727999</v>
      </c>
      <c r="M255">
        <v>19.2130296487314</v>
      </c>
      <c r="N255">
        <v>0.68593337712870595</v>
      </c>
      <c r="O255">
        <v>12.6022913256955</v>
      </c>
      <c r="P255">
        <v>83.109566051306601</v>
      </c>
      <c r="Q255">
        <v>4.1688523066769996E-3</v>
      </c>
    </row>
    <row r="256" spans="1:17" x14ac:dyDescent="0.3">
      <c r="A256" t="s">
        <v>610</v>
      </c>
      <c r="B256" t="s">
        <v>611</v>
      </c>
      <c r="C256" t="str">
        <f>IFERROR(VLOOKUP(Table1[[#This Row],[Ticker]],[1]!Table1[[Symbol]:[Industry]],2,FALSE),"-")</f>
        <v>-</v>
      </c>
      <c r="D256" t="s">
        <v>132</v>
      </c>
      <c r="E256">
        <v>32536.833391125001</v>
      </c>
      <c r="F256">
        <v>1333.6</v>
      </c>
      <c r="G256">
        <v>94.402167529439396</v>
      </c>
      <c r="H256">
        <v>11.3597425681664</v>
      </c>
      <c r="I256">
        <v>29.104577059298599</v>
      </c>
      <c r="J256">
        <v>-2.7473424102017598</v>
      </c>
      <c r="K256">
        <v>1259.0483134040701</v>
      </c>
      <c r="L256">
        <v>1094.15167875865</v>
      </c>
      <c r="M256">
        <v>62.477723535702999</v>
      </c>
      <c r="N256">
        <v>0.92441196928254299</v>
      </c>
      <c r="O256">
        <v>8.9607078584283002</v>
      </c>
      <c r="P256">
        <v>136.03539823008799</v>
      </c>
      <c r="Q256">
        <v>0.152454088393293</v>
      </c>
    </row>
    <row r="257" spans="1:17" hidden="1" x14ac:dyDescent="0.3">
      <c r="A257" t="s">
        <v>612</v>
      </c>
      <c r="B257" t="s">
        <v>613</v>
      </c>
      <c r="C257" t="str">
        <f>IFERROR(VLOOKUP(Table1[[#This Row],[Ticker]],[1]!Table1[[Symbol]:[Industry]],2,FALSE),"-")</f>
        <v>-</v>
      </c>
      <c r="D257" t="s">
        <v>132</v>
      </c>
      <c r="E257">
        <v>32216.064643341</v>
      </c>
      <c r="F257">
        <v>390.09</v>
      </c>
      <c r="G257">
        <v>-3.66691243068143</v>
      </c>
      <c r="H257">
        <v>-1.8163292075761901</v>
      </c>
      <c r="I257">
        <v>-13.4975104923952</v>
      </c>
      <c r="J257">
        <v>-3.3981868445041701</v>
      </c>
      <c r="K257">
        <v>378.442469871242</v>
      </c>
      <c r="L257">
        <v>359.38473229316702</v>
      </c>
      <c r="M257">
        <v>56.330526885428</v>
      </c>
      <c r="N257">
        <v>1.1869299369708399</v>
      </c>
      <c r="O257">
        <v>2.2840882873183199</v>
      </c>
      <c r="P257">
        <v>37.355633802816897</v>
      </c>
      <c r="Q257">
        <v>-0.123824141917355</v>
      </c>
    </row>
    <row r="258" spans="1:17" x14ac:dyDescent="0.3">
      <c r="A258" t="s">
        <v>614</v>
      </c>
      <c r="B258" t="s">
        <v>615</v>
      </c>
      <c r="C258" t="str">
        <f>IFERROR(VLOOKUP(Table1[[#This Row],[Ticker]],[1]!Table1[[Symbol]:[Industry]],2,FALSE),"-")</f>
        <v>-</v>
      </c>
      <c r="D258" t="s">
        <v>436</v>
      </c>
      <c r="E258">
        <v>32157.785</v>
      </c>
      <c r="F258">
        <v>1521.55</v>
      </c>
      <c r="G258">
        <v>100.118640587085</v>
      </c>
      <c r="H258">
        <v>-3.9957270468064201</v>
      </c>
      <c r="I258">
        <v>52.721593552163696</v>
      </c>
      <c r="J258">
        <v>8.2920238247545797</v>
      </c>
      <c r="K258">
        <v>1349.45032815997</v>
      </c>
      <c r="L258">
        <v>1094.6890163641699</v>
      </c>
      <c r="M258">
        <v>80.072834391747193</v>
      </c>
      <c r="N258">
        <v>0.916120510665689</v>
      </c>
      <c r="O258">
        <v>9.3884525648187704</v>
      </c>
      <c r="P258">
        <v>141.133122028526</v>
      </c>
      <c r="Q258">
        <v>0.10469502967451499</v>
      </c>
    </row>
    <row r="259" spans="1:17" x14ac:dyDescent="0.3">
      <c r="A259" t="s">
        <v>616</v>
      </c>
      <c r="B259" t="s">
        <v>617</v>
      </c>
      <c r="C259" t="str">
        <f>IFERROR(VLOOKUP(Table1[[#This Row],[Ticker]],[1]!Table1[[Symbol]:[Industry]],2,FALSE),"-")</f>
        <v>-</v>
      </c>
      <c r="D259" t="s">
        <v>429</v>
      </c>
      <c r="E259">
        <v>31958.554028684899</v>
      </c>
      <c r="F259">
        <v>433.45</v>
      </c>
      <c r="G259">
        <v>-28.909841888756201</v>
      </c>
      <c r="H259">
        <v>-2.1127546591759199</v>
      </c>
      <c r="I259">
        <v>-22.5313246039204</v>
      </c>
      <c r="J259">
        <v>1.8099717796602399</v>
      </c>
      <c r="K259">
        <v>415.49659267492098</v>
      </c>
      <c r="L259">
        <v>416.53207941017001</v>
      </c>
      <c r="M259">
        <v>68.470821144952595</v>
      </c>
      <c r="N259">
        <v>0.61761959163088997</v>
      </c>
      <c r="O259">
        <v>12.5850732495097</v>
      </c>
      <c r="P259">
        <v>22.3743647656691</v>
      </c>
      <c r="Q259">
        <v>-6.6247627689595995E-2</v>
      </c>
    </row>
    <row r="260" spans="1:17" x14ac:dyDescent="0.3">
      <c r="A260" t="s">
        <v>618</v>
      </c>
      <c r="B260" t="s">
        <v>619</v>
      </c>
      <c r="C260" t="str">
        <f>IFERROR(VLOOKUP(Table1[[#This Row],[Ticker]],[1]!Table1[[Symbol]:[Industry]],2,FALSE),"-")</f>
        <v>-</v>
      </c>
      <c r="D260" t="s">
        <v>620</v>
      </c>
      <c r="E260">
        <v>31892.452179600001</v>
      </c>
      <c r="F260">
        <v>330.7</v>
      </c>
      <c r="G260">
        <v>78.259014893127699</v>
      </c>
      <c r="H260">
        <v>-0.833605711970692</v>
      </c>
      <c r="I260">
        <v>-0.347298347023972</v>
      </c>
      <c r="J260">
        <v>1.7191222485322999</v>
      </c>
      <c r="K260">
        <v>320.128115142794</v>
      </c>
      <c r="L260">
        <v>292.66757731880602</v>
      </c>
      <c r="M260">
        <v>67.404458048405999</v>
      </c>
      <c r="N260">
        <v>0.71830005433625599</v>
      </c>
      <c r="O260">
        <v>25.733293014817001</v>
      </c>
      <c r="P260">
        <v>143.78916328787301</v>
      </c>
      <c r="Q260">
        <v>0.11736380365054</v>
      </c>
    </row>
    <row r="261" spans="1:17" x14ac:dyDescent="0.3">
      <c r="A261" t="s">
        <v>621</v>
      </c>
      <c r="B261" t="s">
        <v>622</v>
      </c>
      <c r="C261" t="str">
        <f>IFERROR(VLOOKUP(Table1[[#This Row],[Ticker]],[1]!Table1[[Symbol]:[Industry]],2,FALSE),"-")</f>
        <v>-</v>
      </c>
      <c r="D261" t="s">
        <v>18</v>
      </c>
      <c r="E261">
        <v>31853.482771974999</v>
      </c>
      <c r="F261">
        <v>184.11</v>
      </c>
      <c r="G261">
        <v>65.912465091504401</v>
      </c>
      <c r="H261">
        <v>-19.70021524313</v>
      </c>
      <c r="I261">
        <v>-35.104731104759999</v>
      </c>
      <c r="J261">
        <v>-7.52616169916777</v>
      </c>
      <c r="K261">
        <v>202.84473477031699</v>
      </c>
      <c r="L261">
        <v>191.53100208431499</v>
      </c>
      <c r="M261">
        <v>27.434445688967902</v>
      </c>
      <c r="N261">
        <v>0.34944289497896502</v>
      </c>
      <c r="O261">
        <v>57.107164195317999</v>
      </c>
      <c r="P261">
        <v>103.436464088397</v>
      </c>
      <c r="Q261">
        <v>0.122199117083061</v>
      </c>
    </row>
    <row r="262" spans="1:17" x14ac:dyDescent="0.3">
      <c r="A262" t="s">
        <v>623</v>
      </c>
      <c r="B262" t="s">
        <v>624</v>
      </c>
      <c r="C262" t="str">
        <f>IFERROR(VLOOKUP(Table1[[#This Row],[Ticker]],[1]!Table1[[Symbol]:[Industry]],2,FALSE),"-")</f>
        <v>-</v>
      </c>
      <c r="D262" t="s">
        <v>625</v>
      </c>
      <c r="E262">
        <v>31810.510526400001</v>
      </c>
      <c r="F262">
        <v>820.1</v>
      </c>
      <c r="G262">
        <v>4.9204748659136399</v>
      </c>
      <c r="H262">
        <v>-2.70473211482896</v>
      </c>
      <c r="I262">
        <v>22.703714631622301</v>
      </c>
      <c r="J262">
        <v>-4.7585313179567397</v>
      </c>
      <c r="K262">
        <v>807.12131548705895</v>
      </c>
      <c r="L262">
        <v>720.07037142060005</v>
      </c>
      <c r="M262">
        <v>43.625992425750702</v>
      </c>
      <c r="N262">
        <v>0.50790735396755005</v>
      </c>
      <c r="O262">
        <v>12.303377636873501</v>
      </c>
      <c r="P262">
        <v>44.485553206483402</v>
      </c>
      <c r="Q262">
        <v>4.1065983368146E-2</v>
      </c>
    </row>
    <row r="263" spans="1:17" x14ac:dyDescent="0.3">
      <c r="A263" t="s">
        <v>626</v>
      </c>
      <c r="B263" t="s">
        <v>627</v>
      </c>
      <c r="C263" t="str">
        <f>IFERROR(VLOOKUP(Table1[[#This Row],[Ticker]],[1]!Table1[[Symbol]:[Industry]],2,FALSE),"-")</f>
        <v>-</v>
      </c>
      <c r="D263" t="s">
        <v>278</v>
      </c>
      <c r="E263">
        <v>31643.363958400001</v>
      </c>
      <c r="F263">
        <v>646.9</v>
      </c>
      <c r="G263">
        <v>129.90124328536299</v>
      </c>
      <c r="H263">
        <v>27.928935866017198</v>
      </c>
      <c r="I263">
        <v>91.896491041351595</v>
      </c>
      <c r="J263">
        <v>7.9498370121724298</v>
      </c>
      <c r="K263">
        <v>515.48277255797802</v>
      </c>
      <c r="L263">
        <v>393.00131292242003</v>
      </c>
      <c r="M263">
        <v>76.337347584936296</v>
      </c>
      <c r="N263">
        <v>1.87130985469891</v>
      </c>
      <c r="O263">
        <v>6.4615860256608402</v>
      </c>
      <c r="P263">
        <v>188.79464285714201</v>
      </c>
      <c r="Q263">
        <v>0.241938621578911</v>
      </c>
    </row>
    <row r="264" spans="1:17" x14ac:dyDescent="0.3">
      <c r="A264" t="s">
        <v>628</v>
      </c>
      <c r="B264" t="s">
        <v>629</v>
      </c>
      <c r="C264" t="str">
        <f>IFERROR(VLOOKUP(Table1[[#This Row],[Ticker]],[1]!Table1[[Symbol]:[Industry]],2,FALSE),"-")</f>
        <v>-</v>
      </c>
      <c r="D264" t="s">
        <v>51</v>
      </c>
      <c r="E264">
        <v>31490.082674055</v>
      </c>
      <c r="F264">
        <v>400.9</v>
      </c>
      <c r="G264">
        <v>-23.783337757937201</v>
      </c>
      <c r="H264">
        <v>-3.9369492342816601</v>
      </c>
      <c r="I264">
        <v>-33.570842343703298</v>
      </c>
      <c r="J264">
        <v>-1.4291022508547599</v>
      </c>
      <c r="K264">
        <v>395.41465965745903</v>
      </c>
      <c r="L264">
        <v>414.655725471643</v>
      </c>
      <c r="M264">
        <v>65.756096582495303</v>
      </c>
      <c r="N264">
        <v>0.66725207066099201</v>
      </c>
      <c r="O264">
        <v>29.6333250187079</v>
      </c>
      <c r="P264">
        <v>19.209039548022499</v>
      </c>
      <c r="Q264">
        <v>9.4897344686008994E-2</v>
      </c>
    </row>
    <row r="265" spans="1:17" x14ac:dyDescent="0.3">
      <c r="A265" t="s">
        <v>630</v>
      </c>
      <c r="B265" t="s">
        <v>631</v>
      </c>
      <c r="C265" t="str">
        <f>IFERROR(VLOOKUP(Table1[[#This Row],[Ticker]],[1]!Table1[[Symbol]:[Industry]],2,FALSE),"-")</f>
        <v>-</v>
      </c>
      <c r="D265" t="s">
        <v>605</v>
      </c>
      <c r="E265">
        <v>31391.048138179998</v>
      </c>
      <c r="F265">
        <v>1356</v>
      </c>
      <c r="G265">
        <v>-30.147721695074601</v>
      </c>
      <c r="H265">
        <v>5.9859195337059399</v>
      </c>
      <c r="I265">
        <v>29.206064607152999</v>
      </c>
      <c r="J265">
        <v>-2.4076717639607899</v>
      </c>
      <c r="K265">
        <v>1196.2722918831801</v>
      </c>
      <c r="L265">
        <v>1131.5276246813</v>
      </c>
      <c r="M265">
        <v>64.742814993134004</v>
      </c>
      <c r="N265">
        <v>1.53195815434557</v>
      </c>
      <c r="O265">
        <v>9.7271386430678408</v>
      </c>
      <c r="P265">
        <v>53.0387675639072</v>
      </c>
      <c r="Q265">
        <v>1.7040295454441998E-2</v>
      </c>
    </row>
    <row r="266" spans="1:17" x14ac:dyDescent="0.3">
      <c r="A266" t="s">
        <v>632</v>
      </c>
      <c r="B266" t="s">
        <v>633</v>
      </c>
      <c r="C266" t="str">
        <f>IFERROR(VLOOKUP(Table1[[#This Row],[Ticker]],[1]!Table1[[Symbol]:[Industry]],2,FALSE),"-")</f>
        <v>-</v>
      </c>
      <c r="D266" t="s">
        <v>46</v>
      </c>
      <c r="E266">
        <v>31332.6</v>
      </c>
      <c r="F266">
        <v>176.78</v>
      </c>
      <c r="G266">
        <v>174.80090164565701</v>
      </c>
      <c r="H266">
        <v>-9.0518211230344701</v>
      </c>
      <c r="I266">
        <v>36.601017050885901</v>
      </c>
      <c r="J266">
        <v>-5.3691095480470103</v>
      </c>
      <c r="K266">
        <v>176.302365104252</v>
      </c>
      <c r="L266">
        <v>142.36922416013499</v>
      </c>
      <c r="M266">
        <v>41.574295976041903</v>
      </c>
      <c r="N266">
        <v>0.35938173327027001</v>
      </c>
      <c r="O266">
        <v>18.6502998076705</v>
      </c>
      <c r="P266">
        <v>211.781305114638</v>
      </c>
      <c r="Q266">
        <v>0.13342061372611</v>
      </c>
    </row>
    <row r="267" spans="1:17" x14ac:dyDescent="0.3">
      <c r="A267" t="s">
        <v>634</v>
      </c>
      <c r="B267" t="s">
        <v>635</v>
      </c>
      <c r="C267" t="str">
        <f>IFERROR(VLOOKUP(Table1[[#This Row],[Ticker]],[1]!Table1[[Symbol]:[Industry]],2,FALSE),"-")</f>
        <v>-</v>
      </c>
      <c r="D267" t="s">
        <v>54</v>
      </c>
      <c r="E267">
        <v>30937.279102680001</v>
      </c>
      <c r="F267">
        <v>1249.2</v>
      </c>
      <c r="G267">
        <v>105.12976179867201</v>
      </c>
      <c r="H267">
        <v>9.38203581898469</v>
      </c>
      <c r="I267">
        <v>77.084887931138596</v>
      </c>
      <c r="J267">
        <v>-2.2205228868237201</v>
      </c>
      <c r="K267">
        <v>1043.85551834649</v>
      </c>
      <c r="L267">
        <v>806.81506575452204</v>
      </c>
      <c r="M267">
        <v>68.905450981259904</v>
      </c>
      <c r="N267">
        <v>0.96589740161437199</v>
      </c>
      <c r="O267">
        <v>3.09798270893371</v>
      </c>
      <c r="P267">
        <v>141.15830115830099</v>
      </c>
      <c r="Q267">
        <v>9.5626915256965997E-2</v>
      </c>
    </row>
    <row r="268" spans="1:17" x14ac:dyDescent="0.3">
      <c r="A268" t="s">
        <v>636</v>
      </c>
      <c r="B268" t="s">
        <v>637</v>
      </c>
      <c r="C268" t="str">
        <f>IFERROR(VLOOKUP(Table1[[#This Row],[Ticker]],[1]!Table1[[Symbol]:[Industry]],2,FALSE),"-")</f>
        <v>-</v>
      </c>
      <c r="D268" t="s">
        <v>197</v>
      </c>
      <c r="E268">
        <v>30804.387531820001</v>
      </c>
      <c r="F268">
        <v>14027.05</v>
      </c>
      <c r="G268">
        <v>118.28753655592099</v>
      </c>
      <c r="H268">
        <v>-0.26035941957536402</v>
      </c>
      <c r="I268">
        <v>55.009137299888799</v>
      </c>
      <c r="J268">
        <v>-4.3312284751068102</v>
      </c>
      <c r="K268">
        <v>13606.3649990381</v>
      </c>
      <c r="L268">
        <v>10797.328349322899</v>
      </c>
      <c r="M268">
        <v>42.991272333851597</v>
      </c>
      <c r="N268">
        <v>0.81286641502493995</v>
      </c>
      <c r="O268">
        <v>6.8649502211797797</v>
      </c>
      <c r="P268">
        <v>171.70251711814601</v>
      </c>
      <c r="Q268">
        <v>0.21540918578974599</v>
      </c>
    </row>
    <row r="269" spans="1:17" x14ac:dyDescent="0.3">
      <c r="A269" t="s">
        <v>638</v>
      </c>
      <c r="B269" t="s">
        <v>639</v>
      </c>
      <c r="C269" t="str">
        <f>IFERROR(VLOOKUP(Table1[[#This Row],[Ticker]],[1]!Table1[[Symbol]:[Industry]],2,FALSE),"-")</f>
        <v>-</v>
      </c>
      <c r="D269" t="s">
        <v>197</v>
      </c>
      <c r="E269">
        <v>30745.600122719999</v>
      </c>
      <c r="F269">
        <v>16346.05</v>
      </c>
      <c r="G269">
        <v>-26.159655576372899</v>
      </c>
      <c r="H269">
        <v>-0.756936167560327</v>
      </c>
      <c r="I269">
        <v>-8.1607266316337501</v>
      </c>
      <c r="J269">
        <v>-8.1647081995544699</v>
      </c>
      <c r="K269">
        <v>15965.118786982001</v>
      </c>
      <c r="L269">
        <v>15222.9486171873</v>
      </c>
      <c r="M269">
        <v>46.084647859343498</v>
      </c>
      <c r="N269">
        <v>0.70808812346483196</v>
      </c>
      <c r="O269">
        <v>11.647768115232701</v>
      </c>
      <c r="P269">
        <v>25.981117533718599</v>
      </c>
      <c r="Q269">
        <v>8.7108680005340999E-2</v>
      </c>
    </row>
    <row r="270" spans="1:17" x14ac:dyDescent="0.3">
      <c r="A270" t="s">
        <v>640</v>
      </c>
      <c r="B270" t="s">
        <v>641</v>
      </c>
      <c r="C270" t="str">
        <f>IFERROR(VLOOKUP(Table1[[#This Row],[Ticker]],[1]!Table1[[Symbol]:[Industry]],2,FALSE),"-")</f>
        <v>-</v>
      </c>
      <c r="D270" t="s">
        <v>642</v>
      </c>
      <c r="E270">
        <v>30661.241183999999</v>
      </c>
      <c r="F270">
        <v>2826.2</v>
      </c>
      <c r="G270">
        <v>128.45669530949499</v>
      </c>
      <c r="H270">
        <v>13.4525549274602</v>
      </c>
      <c r="I270">
        <v>78.263944917369699</v>
      </c>
      <c r="J270">
        <v>-5.6560391635708296</v>
      </c>
      <c r="K270">
        <v>2426.21264300244</v>
      </c>
      <c r="L270">
        <v>1944.8602488388799</v>
      </c>
      <c r="M270">
        <v>64.433404456331601</v>
      </c>
      <c r="N270">
        <v>1.9393283704103199</v>
      </c>
      <c r="O270">
        <v>3.9009978062416</v>
      </c>
      <c r="P270">
        <v>170.07501552869201</v>
      </c>
      <c r="Q270">
        <v>0.125942639312664</v>
      </c>
    </row>
    <row r="271" spans="1:17" x14ac:dyDescent="0.3">
      <c r="A271" t="s">
        <v>643</v>
      </c>
      <c r="B271" t="s">
        <v>644</v>
      </c>
      <c r="C271" t="str">
        <f>IFERROR(VLOOKUP(Table1[[#This Row],[Ticker]],[1]!Table1[[Symbol]:[Industry]],2,FALSE),"-")</f>
        <v>-</v>
      </c>
      <c r="D271" t="s">
        <v>552</v>
      </c>
      <c r="E271">
        <v>30585.224673576002</v>
      </c>
      <c r="F271">
        <v>69.61</v>
      </c>
      <c r="G271">
        <v>-22.821493644691699</v>
      </c>
      <c r="H271">
        <v>-9.7282771752031199</v>
      </c>
      <c r="I271">
        <v>-9.9656904812687408</v>
      </c>
      <c r="J271">
        <v>-3.1609953545738101</v>
      </c>
      <c r="K271">
        <v>70.758183027817296</v>
      </c>
      <c r="L271">
        <v>68.409023950547294</v>
      </c>
      <c r="M271">
        <v>38.332933731374901</v>
      </c>
      <c r="N271">
        <v>0.55314951104596999</v>
      </c>
      <c r="O271">
        <v>14.9260163769573</v>
      </c>
      <c r="P271">
        <v>20.328435609334399</v>
      </c>
      <c r="Q271">
        <v>2.9908965916621E-2</v>
      </c>
    </row>
    <row r="272" spans="1:17" x14ac:dyDescent="0.3">
      <c r="A272" t="s">
        <v>645</v>
      </c>
      <c r="B272" t="s">
        <v>646</v>
      </c>
      <c r="C272" t="str">
        <f>IFERROR(VLOOKUP(Table1[[#This Row],[Ticker]],[1]!Table1[[Symbol]:[Industry]],2,FALSE),"-")</f>
        <v>-</v>
      </c>
      <c r="D272" t="s">
        <v>197</v>
      </c>
      <c r="E272">
        <v>29880.254214000001</v>
      </c>
      <c r="F272">
        <v>1386.05</v>
      </c>
      <c r="G272">
        <v>-18.903138069703001</v>
      </c>
      <c r="H272">
        <v>1.0646915867136399</v>
      </c>
      <c r="I272">
        <v>15.872694894781199</v>
      </c>
      <c r="J272">
        <v>-1.2327373517300899</v>
      </c>
      <c r="K272">
        <v>1361.9921888747101</v>
      </c>
      <c r="L272">
        <v>1264.6833469675901</v>
      </c>
      <c r="M272">
        <v>71.281570601148104</v>
      </c>
      <c r="N272">
        <v>0.57129142798040899</v>
      </c>
      <c r="O272">
        <v>8.6504815843584293</v>
      </c>
      <c r="P272">
        <v>38.183540202382702</v>
      </c>
      <c r="Q272">
        <v>3.8482035562861998E-2</v>
      </c>
    </row>
    <row r="273" spans="1:17" x14ac:dyDescent="0.3">
      <c r="A273" t="s">
        <v>647</v>
      </c>
      <c r="B273" t="s">
        <v>648</v>
      </c>
      <c r="C273" t="str">
        <f>IFERROR(VLOOKUP(Table1[[#This Row],[Ticker]],[1]!Table1[[Symbol]:[Industry]],2,FALSE),"-")</f>
        <v>-</v>
      </c>
      <c r="D273" t="s">
        <v>266</v>
      </c>
      <c r="E273">
        <v>29866.49708913</v>
      </c>
      <c r="F273">
        <v>1096.3499999999999</v>
      </c>
      <c r="G273">
        <v>25.509354439277899</v>
      </c>
      <c r="H273">
        <v>-0.92397189144577996</v>
      </c>
      <c r="I273">
        <v>-32.413332343665402</v>
      </c>
      <c r="J273">
        <v>-3.8151464576923702</v>
      </c>
      <c r="K273">
        <v>1148.7081622849601</v>
      </c>
      <c r="L273">
        <v>1134.91038452974</v>
      </c>
      <c r="M273">
        <v>46.657141516077203</v>
      </c>
      <c r="N273">
        <v>1.0604184006012101</v>
      </c>
      <c r="O273">
        <v>38.085465407944497</v>
      </c>
      <c r="P273">
        <v>60.296805322026401</v>
      </c>
    </row>
    <row r="274" spans="1:17" x14ac:dyDescent="0.3">
      <c r="A274" t="s">
        <v>649</v>
      </c>
      <c r="B274" t="s">
        <v>650</v>
      </c>
      <c r="C274" t="str">
        <f>IFERROR(VLOOKUP(Table1[[#This Row],[Ticker]],[1]!Table1[[Symbol]:[Industry]],2,FALSE),"-")</f>
        <v>-</v>
      </c>
      <c r="D274" t="s">
        <v>54</v>
      </c>
      <c r="E274">
        <v>29662.723967534999</v>
      </c>
      <c r="F274">
        <v>1846.2</v>
      </c>
      <c r="G274">
        <v>-20.612368242238698</v>
      </c>
      <c r="H274">
        <v>-10.6608727755779</v>
      </c>
      <c r="I274">
        <v>-14.332346448967099</v>
      </c>
      <c r="J274">
        <v>-6.7515064919111296</v>
      </c>
      <c r="K274">
        <v>1901.2381523730801</v>
      </c>
      <c r="L274">
        <v>1839.06038315154</v>
      </c>
      <c r="M274">
        <v>21.988721035883501</v>
      </c>
      <c r="N274">
        <v>0.57406060641217604</v>
      </c>
      <c r="O274">
        <v>20.298450872061501</v>
      </c>
      <c r="P274">
        <v>25.1618589200366</v>
      </c>
      <c r="Q274">
        <v>-0.11220998006194199</v>
      </c>
    </row>
    <row r="275" spans="1:17" x14ac:dyDescent="0.3">
      <c r="A275" t="s">
        <v>651</v>
      </c>
      <c r="B275" t="s">
        <v>652</v>
      </c>
      <c r="C275" t="str">
        <f>IFERROR(VLOOKUP(Table1[[#This Row],[Ticker]],[1]!Table1[[Symbol]:[Industry]],2,FALSE),"-")</f>
        <v>-</v>
      </c>
      <c r="D275" t="s">
        <v>436</v>
      </c>
      <c r="E275">
        <v>29544.75910947</v>
      </c>
      <c r="F275">
        <v>5874.55</v>
      </c>
      <c r="G275">
        <v>176.97037887363899</v>
      </c>
      <c r="H275">
        <v>16.449588076404599</v>
      </c>
      <c r="I275">
        <v>57.350456894975999</v>
      </c>
      <c r="J275">
        <v>6.7501515306704603</v>
      </c>
      <c r="K275">
        <v>4885.2817675756396</v>
      </c>
      <c r="L275">
        <v>3882.8372874136398</v>
      </c>
      <c r="M275">
        <v>79.500644477376795</v>
      </c>
      <c r="N275">
        <v>1.0338106718983999</v>
      </c>
      <c r="O275">
        <v>1.5660774016733101</v>
      </c>
      <c r="P275">
        <v>230.960563380281</v>
      </c>
      <c r="Q275">
        <v>0.144687407128611</v>
      </c>
    </row>
    <row r="276" spans="1:17" x14ac:dyDescent="0.3">
      <c r="A276" t="s">
        <v>653</v>
      </c>
      <c r="B276" t="s">
        <v>654</v>
      </c>
      <c r="C276" t="str">
        <f>IFERROR(VLOOKUP(Table1[[#This Row],[Ticker]],[1]!Table1[[Symbol]:[Industry]],2,FALSE),"-")</f>
        <v>-</v>
      </c>
      <c r="D276" t="s">
        <v>54</v>
      </c>
      <c r="E276">
        <v>29467.026057800002</v>
      </c>
      <c r="F276">
        <v>1952</v>
      </c>
      <c r="G276">
        <v>4.3750881030258402</v>
      </c>
      <c r="H276">
        <v>-7.4518465895718897</v>
      </c>
      <c r="I276">
        <v>3.4035492204792002</v>
      </c>
      <c r="J276">
        <v>-4.0319989450159799</v>
      </c>
      <c r="K276">
        <v>1892.57437434601</v>
      </c>
      <c r="L276">
        <v>1733.46715685048</v>
      </c>
      <c r="M276">
        <v>48.580034307178799</v>
      </c>
      <c r="N276">
        <v>0.93021591397391601</v>
      </c>
      <c r="O276">
        <v>3.9959016393442601</v>
      </c>
      <c r="P276">
        <v>56.856442605166897</v>
      </c>
      <c r="Q276">
        <v>7.9489956963166006E-2</v>
      </c>
    </row>
    <row r="277" spans="1:17" x14ac:dyDescent="0.3">
      <c r="A277" t="s">
        <v>655</v>
      </c>
      <c r="B277" t="s">
        <v>656</v>
      </c>
      <c r="C277" t="str">
        <f>IFERROR(VLOOKUP(Table1[[#This Row],[Ticker]],[1]!Table1[[Symbol]:[Industry]],2,FALSE),"-")</f>
        <v>-</v>
      </c>
      <c r="D277" t="s">
        <v>180</v>
      </c>
      <c r="E277">
        <v>29216.231414369999</v>
      </c>
      <c r="F277">
        <v>8817.15</v>
      </c>
      <c r="G277">
        <v>15.113536955035601</v>
      </c>
      <c r="H277">
        <v>2.39849964263539</v>
      </c>
      <c r="I277">
        <v>16.371852308610201</v>
      </c>
      <c r="J277">
        <v>-0.99010310247852695</v>
      </c>
      <c r="K277">
        <v>8408.0787814488194</v>
      </c>
      <c r="L277">
        <v>7303.5881760337898</v>
      </c>
      <c r="M277">
        <v>58.189777113502501</v>
      </c>
      <c r="N277">
        <v>1.83797293927381</v>
      </c>
      <c r="O277">
        <v>8.4250579835888093</v>
      </c>
      <c r="P277">
        <v>48.036870073286799</v>
      </c>
      <c r="Q277">
        <v>2.6841640110092001E-2</v>
      </c>
    </row>
    <row r="278" spans="1:17" x14ac:dyDescent="0.3">
      <c r="A278" t="s">
        <v>657</v>
      </c>
      <c r="B278" t="s">
        <v>658</v>
      </c>
      <c r="C278" t="str">
        <f>IFERROR(VLOOKUP(Table1[[#This Row],[Ticker]],[1]!Table1[[Symbol]:[Industry]],2,FALSE),"-")</f>
        <v>-</v>
      </c>
      <c r="D278" t="s">
        <v>161</v>
      </c>
      <c r="E278">
        <v>29115.220033199999</v>
      </c>
      <c r="F278">
        <v>6728.4</v>
      </c>
      <c r="G278">
        <v>130.54475922118201</v>
      </c>
      <c r="H278">
        <v>-6.5792645276830397</v>
      </c>
      <c r="I278">
        <v>92.824701286478501</v>
      </c>
      <c r="J278">
        <v>-4.3220591420602403</v>
      </c>
      <c r="K278">
        <v>6384.8457213065703</v>
      </c>
      <c r="L278">
        <v>4826.0689251575704</v>
      </c>
      <c r="M278">
        <v>46.300041555999897</v>
      </c>
      <c r="N278">
        <v>0.32622656860008997</v>
      </c>
      <c r="O278">
        <v>18.154390345401499</v>
      </c>
      <c r="P278">
        <v>176.888888888888</v>
      </c>
      <c r="Q278">
        <v>6.9596687001442004E-2</v>
      </c>
    </row>
    <row r="279" spans="1:17" x14ac:dyDescent="0.3">
      <c r="A279" t="s">
        <v>659</v>
      </c>
      <c r="B279" t="s">
        <v>660</v>
      </c>
      <c r="C279" t="str">
        <f>IFERROR(VLOOKUP(Table1[[#This Row],[Ticker]],[1]!Table1[[Symbol]:[Industry]],2,FALSE),"-")</f>
        <v>-</v>
      </c>
      <c r="D279" t="s">
        <v>259</v>
      </c>
      <c r="E279">
        <v>29111.530526350001</v>
      </c>
      <c r="F279">
        <v>3777.15</v>
      </c>
      <c r="G279">
        <v>-9.9892616771125304</v>
      </c>
      <c r="H279">
        <v>-0.18723961768247399</v>
      </c>
      <c r="I279">
        <v>16.719405393350101</v>
      </c>
      <c r="J279">
        <v>-6.8858571268102603E-2</v>
      </c>
      <c r="K279">
        <v>3857.5301125328901</v>
      </c>
      <c r="L279">
        <v>3617.7674314251199</v>
      </c>
      <c r="M279">
        <v>63.6705067526932</v>
      </c>
      <c r="N279">
        <v>0.56205414040227397</v>
      </c>
      <c r="O279">
        <v>27.553843506347299</v>
      </c>
      <c r="P279">
        <v>49.619726678550201</v>
      </c>
      <c r="Q279">
        <v>8.3571839201069004E-2</v>
      </c>
    </row>
    <row r="280" spans="1:17" x14ac:dyDescent="0.3">
      <c r="A280" t="s">
        <v>661</v>
      </c>
      <c r="B280" t="s">
        <v>662</v>
      </c>
      <c r="C280" t="str">
        <f>IFERROR(VLOOKUP(Table1[[#This Row],[Ticker]],[1]!Table1[[Symbol]:[Industry]],2,FALSE),"-")</f>
        <v>-</v>
      </c>
      <c r="D280" t="s">
        <v>533</v>
      </c>
      <c r="E280">
        <v>28970.488165725001</v>
      </c>
      <c r="F280">
        <v>898.15</v>
      </c>
      <c r="G280">
        <v>13.9372689101264</v>
      </c>
      <c r="H280">
        <v>8.0754166087610404</v>
      </c>
      <c r="I280">
        <v>4.30376728239108</v>
      </c>
      <c r="J280">
        <v>3.4414408062466699</v>
      </c>
      <c r="K280">
        <v>814.77239116543501</v>
      </c>
      <c r="L280">
        <v>751.77515980408305</v>
      </c>
      <c r="M280">
        <v>86.681340191425406</v>
      </c>
      <c r="N280">
        <v>0.72777025377893101</v>
      </c>
      <c r="O280">
        <v>2.70556143183211</v>
      </c>
      <c r="P280">
        <v>47.758493049271998</v>
      </c>
      <c r="Q280">
        <v>-1.0041209651056E-2</v>
      </c>
    </row>
    <row r="281" spans="1:17" x14ac:dyDescent="0.3">
      <c r="A281" t="s">
        <v>663</v>
      </c>
      <c r="B281" t="s">
        <v>664</v>
      </c>
      <c r="C281" t="str">
        <f>IFERROR(VLOOKUP(Table1[[#This Row],[Ticker]],[1]!Table1[[Symbol]:[Industry]],2,FALSE),"-")</f>
        <v>-</v>
      </c>
      <c r="D281" t="s">
        <v>54</v>
      </c>
      <c r="E281">
        <v>28879.547008384001</v>
      </c>
      <c r="F281">
        <v>221.55</v>
      </c>
      <c r="G281">
        <v>96.559424906358203</v>
      </c>
      <c r="H281">
        <v>11.2475926624561</v>
      </c>
      <c r="I281">
        <v>69.2584792796182</v>
      </c>
      <c r="J281">
        <v>-6.0950705308108004</v>
      </c>
      <c r="K281">
        <v>195.604343982952</v>
      </c>
      <c r="L281">
        <v>157.568215441012</v>
      </c>
      <c r="M281">
        <v>47.995406617015398</v>
      </c>
      <c r="N281">
        <v>1.5006739686403601</v>
      </c>
      <c r="O281">
        <v>10.1286391333784</v>
      </c>
      <c r="P281">
        <v>153.19999999999999</v>
      </c>
    </row>
    <row r="282" spans="1:17" x14ac:dyDescent="0.3">
      <c r="A282" t="s">
        <v>665</v>
      </c>
      <c r="B282" t="s">
        <v>666</v>
      </c>
      <c r="C282" t="str">
        <f>IFERROR(VLOOKUP(Table1[[#This Row],[Ticker]],[1]!Table1[[Symbol]:[Industry]],2,FALSE),"-")</f>
        <v>-</v>
      </c>
      <c r="D282" t="s">
        <v>327</v>
      </c>
      <c r="E282">
        <v>28757.559658440001</v>
      </c>
      <c r="F282">
        <v>445.75</v>
      </c>
      <c r="G282">
        <v>20.057175625232301</v>
      </c>
      <c r="H282">
        <v>-8.1711577119850691</v>
      </c>
      <c r="I282">
        <v>47.094864846506702</v>
      </c>
      <c r="J282">
        <v>-3.5562734541346499</v>
      </c>
      <c r="K282">
        <v>444.355607630073</v>
      </c>
      <c r="L282">
        <v>380.62356475576303</v>
      </c>
      <c r="M282">
        <v>35.630939005257503</v>
      </c>
      <c r="N282">
        <v>0.63877381484817497</v>
      </c>
      <c r="O282">
        <v>8.5810431856421605</v>
      </c>
      <c r="P282">
        <v>70.622009569377894</v>
      </c>
      <c r="Q282">
        <v>-4.8180551775844002E-2</v>
      </c>
    </row>
    <row r="283" spans="1:17" hidden="1" x14ac:dyDescent="0.3">
      <c r="A283" t="s">
        <v>667</v>
      </c>
      <c r="B283" t="s">
        <v>668</v>
      </c>
      <c r="C283" t="str">
        <f>IFERROR(VLOOKUP(Table1[[#This Row],[Ticker]],[1]!Table1[[Symbol]:[Industry]],2,FALSE),"-")</f>
        <v>-</v>
      </c>
      <c r="D283" t="s">
        <v>141</v>
      </c>
      <c r="E283">
        <v>28707.218801999999</v>
      </c>
      <c r="F283">
        <v>1703.5</v>
      </c>
      <c r="G283">
        <v>252.99865978625701</v>
      </c>
      <c r="H283">
        <v>-2.5625234613968102</v>
      </c>
      <c r="I283">
        <v>111.330589239196</v>
      </c>
      <c r="J283">
        <v>-5.0496889980183397</v>
      </c>
      <c r="K283">
        <v>1458.1979588346501</v>
      </c>
      <c r="L283">
        <v>1056.5390427422899</v>
      </c>
      <c r="M283">
        <v>62.215215503703703</v>
      </c>
      <c r="N283">
        <v>0.58596424013877302</v>
      </c>
      <c r="O283">
        <v>7.4258878778984396</v>
      </c>
      <c r="P283">
        <v>342.46753246753201</v>
      </c>
    </row>
    <row r="284" spans="1:17" x14ac:dyDescent="0.3">
      <c r="A284" t="s">
        <v>669</v>
      </c>
      <c r="B284" t="s">
        <v>670</v>
      </c>
      <c r="C284" t="str">
        <f>IFERROR(VLOOKUP(Table1[[#This Row],[Ticker]],[1]!Table1[[Symbol]:[Industry]],2,FALSE),"-")</f>
        <v>-</v>
      </c>
      <c r="D284" t="s">
        <v>259</v>
      </c>
      <c r="E284">
        <v>28549.079822520001</v>
      </c>
      <c r="F284">
        <v>1502.55</v>
      </c>
      <c r="G284">
        <v>-5.43984398220499</v>
      </c>
      <c r="H284">
        <v>-9.7889610689349595</v>
      </c>
      <c r="I284">
        <v>4.2852897550476596</v>
      </c>
      <c r="J284">
        <v>-2.7971539378245698</v>
      </c>
      <c r="K284">
        <v>1557.6564400920499</v>
      </c>
      <c r="L284">
        <v>1437.1535852197401</v>
      </c>
      <c r="M284">
        <v>45.543686636844598</v>
      </c>
      <c r="N284">
        <v>0.63821176630422705</v>
      </c>
      <c r="O284">
        <v>22.535023792885401</v>
      </c>
      <c r="P284">
        <v>46.504485179407197</v>
      </c>
      <c r="Q284">
        <v>5.1937748839677E-2</v>
      </c>
    </row>
    <row r="285" spans="1:17" x14ac:dyDescent="0.3">
      <c r="A285" t="s">
        <v>671</v>
      </c>
      <c r="B285" t="s">
        <v>672</v>
      </c>
      <c r="C285" t="str">
        <f>IFERROR(VLOOKUP(Table1[[#This Row],[Ticker]],[1]!Table1[[Symbol]:[Industry]],2,FALSE),"-")</f>
        <v>-</v>
      </c>
      <c r="D285" t="s">
        <v>239</v>
      </c>
      <c r="E285">
        <v>28488.8237198799</v>
      </c>
      <c r="F285">
        <v>2147.5500000000002</v>
      </c>
      <c r="G285">
        <v>53.554695463171399</v>
      </c>
      <c r="H285">
        <v>15.156284930384</v>
      </c>
      <c r="I285">
        <v>10.900000478508201</v>
      </c>
      <c r="J285">
        <v>0.55237031964554995</v>
      </c>
      <c r="K285">
        <v>1895.384422004</v>
      </c>
      <c r="L285">
        <v>1692.6879388299201</v>
      </c>
      <c r="M285">
        <v>61.324099515010701</v>
      </c>
      <c r="N285">
        <v>1.4605060373768699</v>
      </c>
      <c r="O285">
        <v>8.6214523526809401</v>
      </c>
      <c r="P285">
        <v>88.175246440306694</v>
      </c>
      <c r="Q285">
        <v>0.10759044380714</v>
      </c>
    </row>
    <row r="286" spans="1:17" x14ac:dyDescent="0.3">
      <c r="A286" t="s">
        <v>673</v>
      </c>
      <c r="B286" t="s">
        <v>674</v>
      </c>
      <c r="C286" t="str">
        <f>IFERROR(VLOOKUP(Table1[[#This Row],[Ticker]],[1]!Table1[[Symbol]:[Industry]],2,FALSE),"-")</f>
        <v>-</v>
      </c>
      <c r="D286" t="s">
        <v>387</v>
      </c>
      <c r="E286">
        <v>28071.280084120001</v>
      </c>
      <c r="F286">
        <v>6238.15</v>
      </c>
      <c r="G286">
        <v>-15.7645959750092</v>
      </c>
      <c r="H286">
        <v>-5.4680597784456202</v>
      </c>
      <c r="I286">
        <v>4.8897748580970397</v>
      </c>
      <c r="J286">
        <v>-6.8273146889896399</v>
      </c>
      <c r="K286">
        <v>6387.4171177328899</v>
      </c>
      <c r="L286">
        <v>5916.3065564428198</v>
      </c>
      <c r="M286">
        <v>30.893852003570998</v>
      </c>
      <c r="N286">
        <v>0.50641100600449496</v>
      </c>
      <c r="O286">
        <v>15.368338369548599</v>
      </c>
      <c r="P286">
        <v>29.613123065095799</v>
      </c>
      <c r="Q286">
        <v>-2.1620765705919E-2</v>
      </c>
    </row>
    <row r="287" spans="1:17" x14ac:dyDescent="0.3">
      <c r="A287" t="s">
        <v>675</v>
      </c>
      <c r="B287" t="s">
        <v>676</v>
      </c>
      <c r="C287" t="str">
        <f>IFERROR(VLOOKUP(Table1[[#This Row],[Ticker]],[1]!Table1[[Symbol]:[Industry]],2,FALSE),"-")</f>
        <v>-</v>
      </c>
      <c r="D287" t="s">
        <v>278</v>
      </c>
      <c r="E287">
        <v>27897.255185040001</v>
      </c>
      <c r="F287">
        <v>566.70000000000005</v>
      </c>
      <c r="G287">
        <v>1.3575040778358201</v>
      </c>
      <c r="H287">
        <v>-1.5198131759098299</v>
      </c>
      <c r="I287">
        <v>44.896693380256004</v>
      </c>
      <c r="J287">
        <v>-8.0095089869201903</v>
      </c>
      <c r="K287">
        <v>535.38242418122695</v>
      </c>
      <c r="L287">
        <v>467.38761000909801</v>
      </c>
      <c r="M287">
        <v>44.072698018131099</v>
      </c>
      <c r="N287">
        <v>1.92956088195092</v>
      </c>
      <c r="O287">
        <v>10.869948826539501</v>
      </c>
      <c r="P287">
        <v>68.610532579589403</v>
      </c>
      <c r="Q287">
        <v>1.9639517577228999E-2</v>
      </c>
    </row>
    <row r="288" spans="1:17" x14ac:dyDescent="0.3">
      <c r="A288" t="s">
        <v>677</v>
      </c>
      <c r="B288" t="s">
        <v>678</v>
      </c>
      <c r="C288" t="str">
        <f>IFERROR(VLOOKUP(Table1[[#This Row],[Ticker]],[1]!Table1[[Symbol]:[Industry]],2,FALSE),"-")</f>
        <v>-</v>
      </c>
      <c r="D288" t="s">
        <v>266</v>
      </c>
      <c r="E288">
        <v>27398.072212499999</v>
      </c>
      <c r="F288">
        <v>3287.95</v>
      </c>
      <c r="G288">
        <v>5.9620110944442404</v>
      </c>
      <c r="H288">
        <v>-4.5894824052112302</v>
      </c>
      <c r="I288">
        <v>27.614777620055602</v>
      </c>
      <c r="J288">
        <v>-5.1758615672902497</v>
      </c>
      <c r="K288">
        <v>3207.6627416817901</v>
      </c>
      <c r="L288">
        <v>2785.2080403395598</v>
      </c>
      <c r="M288">
        <v>41.142449973418003</v>
      </c>
      <c r="N288">
        <v>0.52192189083268703</v>
      </c>
      <c r="O288">
        <v>5.2144953542480899</v>
      </c>
      <c r="P288">
        <v>69.159335288367501</v>
      </c>
      <c r="Q288">
        <v>-4.5722182352850999E-2</v>
      </c>
    </row>
    <row r="289" spans="1:17" hidden="1" x14ac:dyDescent="0.3">
      <c r="A289" t="s">
        <v>679</v>
      </c>
      <c r="B289" t="s">
        <v>680</v>
      </c>
      <c r="C289" t="str">
        <f>IFERROR(VLOOKUP(Table1[[#This Row],[Ticker]],[1]!Table1[[Symbol]:[Industry]],2,FALSE),"-")</f>
        <v>-</v>
      </c>
      <c r="D289" t="s">
        <v>54</v>
      </c>
      <c r="E289">
        <v>27390.895562950001</v>
      </c>
      <c r="F289">
        <v>1444.45</v>
      </c>
      <c r="G289">
        <v>-25.566655637462599</v>
      </c>
      <c r="H289">
        <v>1.6996141998822301</v>
      </c>
      <c r="I289">
        <v>-11.112548675592199</v>
      </c>
      <c r="J289">
        <v>-2.27384179487392</v>
      </c>
      <c r="K289">
        <v>1362.0990288350599</v>
      </c>
      <c r="M289">
        <v>53.327604076715602</v>
      </c>
      <c r="O289">
        <v>9.3841946761743191</v>
      </c>
      <c r="P289">
        <v>17.9142857142857</v>
      </c>
    </row>
    <row r="290" spans="1:17" x14ac:dyDescent="0.3">
      <c r="A290" t="s">
        <v>681</v>
      </c>
      <c r="B290" t="s">
        <v>682</v>
      </c>
      <c r="C290" t="str">
        <f>IFERROR(VLOOKUP(Table1[[#This Row],[Ticker]],[1]!Table1[[Symbol]:[Industry]],2,FALSE),"-")</f>
        <v>-</v>
      </c>
      <c r="D290" t="s">
        <v>54</v>
      </c>
      <c r="E290">
        <v>27211.720822439998</v>
      </c>
      <c r="F290">
        <v>2382.35</v>
      </c>
      <c r="G290">
        <v>108.228910387817</v>
      </c>
      <c r="H290">
        <v>58.787713159222299</v>
      </c>
      <c r="I290">
        <v>41.721200861419597</v>
      </c>
      <c r="J290">
        <v>24.822316733533199</v>
      </c>
      <c r="K290">
        <v>1821.58728110169</v>
      </c>
      <c r="L290">
        <v>1543.95489774118</v>
      </c>
      <c r="M290">
        <v>96.406745930166693</v>
      </c>
      <c r="N290">
        <v>2.79373815244809</v>
      </c>
      <c r="O290">
        <v>11.8223602745188</v>
      </c>
      <c r="P290">
        <v>141.617647058823</v>
      </c>
    </row>
    <row r="291" spans="1:17" x14ac:dyDescent="0.3">
      <c r="A291" t="s">
        <v>683</v>
      </c>
      <c r="B291" t="s">
        <v>684</v>
      </c>
      <c r="C291" t="str">
        <f>IFERROR(VLOOKUP(Table1[[#This Row],[Ticker]],[1]!Table1[[Symbol]:[Industry]],2,FALSE),"-")</f>
        <v>-</v>
      </c>
      <c r="D291" t="s">
        <v>685</v>
      </c>
      <c r="E291">
        <v>26900.029829309999</v>
      </c>
      <c r="F291">
        <v>282.39999999999998</v>
      </c>
      <c r="G291">
        <v>10.5678522085297</v>
      </c>
      <c r="H291">
        <v>-11.965240158792399</v>
      </c>
      <c r="I291">
        <v>-5.6133469278730201</v>
      </c>
      <c r="J291">
        <v>-6.4291113955933001</v>
      </c>
      <c r="K291">
        <v>294.34708387555702</v>
      </c>
      <c r="L291">
        <v>279.85053904115898</v>
      </c>
      <c r="M291">
        <v>31.1426072043819</v>
      </c>
      <c r="N291">
        <v>0.51666661906337197</v>
      </c>
      <c r="O291">
        <v>36.083569405099098</v>
      </c>
      <c r="P291">
        <v>53.311617806731803</v>
      </c>
      <c r="Q291">
        <v>7.8438295819851997E-2</v>
      </c>
    </row>
    <row r="292" spans="1:17" hidden="1" x14ac:dyDescent="0.3">
      <c r="A292" t="s">
        <v>686</v>
      </c>
      <c r="B292" t="s">
        <v>687</v>
      </c>
      <c r="C292" t="str">
        <f>IFERROR(VLOOKUP(Table1[[#This Row],[Ticker]],[1]!Table1[[Symbol]:[Industry]],2,FALSE),"-")</f>
        <v>-</v>
      </c>
      <c r="D292" t="s">
        <v>114</v>
      </c>
      <c r="E292">
        <v>26886.629733629899</v>
      </c>
      <c r="F292">
        <v>1190</v>
      </c>
      <c r="G292">
        <v>-30.841109195110501</v>
      </c>
      <c r="H292">
        <v>-12.0267331063146</v>
      </c>
      <c r="I292">
        <v>-6.52585065075443</v>
      </c>
      <c r="J292">
        <v>-4.0625946125637302</v>
      </c>
      <c r="K292">
        <v>1225.19164869317</v>
      </c>
      <c r="L292">
        <v>1138.4565634407099</v>
      </c>
      <c r="M292">
        <v>32.5504155581243</v>
      </c>
      <c r="N292">
        <v>0.185961060460021</v>
      </c>
      <c r="O292">
        <v>17.647058823529399</v>
      </c>
      <c r="P292">
        <v>23.964789832803699</v>
      </c>
      <c r="Q292">
        <v>-6.0941235319496002E-2</v>
      </c>
    </row>
    <row r="293" spans="1:17" x14ac:dyDescent="0.3">
      <c r="A293" t="s">
        <v>688</v>
      </c>
      <c r="B293" t="s">
        <v>689</v>
      </c>
      <c r="C293" t="str">
        <f>IFERROR(VLOOKUP(Table1[[#This Row],[Ticker]],[1]!Table1[[Symbol]:[Industry]],2,FALSE),"-")</f>
        <v>-</v>
      </c>
      <c r="D293" t="s">
        <v>259</v>
      </c>
      <c r="E293">
        <v>26621.6015060549</v>
      </c>
      <c r="F293">
        <v>5382.9</v>
      </c>
      <c r="G293">
        <v>-25.942577929048198</v>
      </c>
      <c r="H293">
        <v>-2.8561026146297301</v>
      </c>
      <c r="I293">
        <v>11.7845358601299</v>
      </c>
      <c r="J293">
        <v>-4.0135088201036497</v>
      </c>
      <c r="K293">
        <v>5453.3970379874499</v>
      </c>
      <c r="L293">
        <v>5269.7368146254003</v>
      </c>
      <c r="M293">
        <v>52.864080462984099</v>
      </c>
      <c r="N293">
        <v>1.00094095184786</v>
      </c>
      <c r="O293">
        <v>36.543498857493098</v>
      </c>
      <c r="P293">
        <v>33.753261274692399</v>
      </c>
      <c r="Q293">
        <v>5.9673365999185997E-2</v>
      </c>
    </row>
    <row r="294" spans="1:17" hidden="1" x14ac:dyDescent="0.3">
      <c r="A294" t="s">
        <v>690</v>
      </c>
      <c r="B294" t="s">
        <v>691</v>
      </c>
      <c r="C294" t="str">
        <f>IFERROR(VLOOKUP(Table1[[#This Row],[Ticker]],[1]!Table1[[Symbol]:[Industry]],2,FALSE),"-")</f>
        <v>-</v>
      </c>
      <c r="D294" t="s">
        <v>692</v>
      </c>
      <c r="E294">
        <v>26610.776462959999</v>
      </c>
      <c r="F294">
        <v>1180.8499999999999</v>
      </c>
      <c r="G294">
        <v>140.11728935193099</v>
      </c>
      <c r="H294">
        <v>-9.3343724862966102</v>
      </c>
      <c r="I294">
        <v>44.5714206366154</v>
      </c>
      <c r="J294">
        <v>-3.14830393787163</v>
      </c>
      <c r="K294">
        <v>1161.23568395246</v>
      </c>
      <c r="M294">
        <v>48.4790857286172</v>
      </c>
      <c r="N294">
        <v>0.455207019836952</v>
      </c>
      <c r="O294">
        <v>22.788669178981198</v>
      </c>
      <c r="P294">
        <v>220.883152173913</v>
      </c>
    </row>
    <row r="295" spans="1:17" x14ac:dyDescent="0.3">
      <c r="A295" t="s">
        <v>693</v>
      </c>
      <c r="B295" t="s">
        <v>694</v>
      </c>
      <c r="C295" t="str">
        <f>IFERROR(VLOOKUP(Table1[[#This Row],[Ticker]],[1]!Table1[[Symbol]:[Industry]],2,FALSE),"-")</f>
        <v>-</v>
      </c>
      <c r="D295" t="s">
        <v>54</v>
      </c>
      <c r="E295">
        <v>26527.9628457</v>
      </c>
      <c r="F295">
        <v>1440.4</v>
      </c>
      <c r="G295">
        <v>37.915760222167101</v>
      </c>
      <c r="H295">
        <v>-9.7353236874425093</v>
      </c>
      <c r="I295">
        <v>32.8879436693137</v>
      </c>
      <c r="J295">
        <v>-9.2091837978421403</v>
      </c>
      <c r="K295">
        <v>1441.8623831171999</v>
      </c>
      <c r="L295">
        <v>1153.3495792758599</v>
      </c>
      <c r="M295">
        <v>26.184777566382301</v>
      </c>
      <c r="N295">
        <v>0.88946677664145102</v>
      </c>
      <c r="O295">
        <v>13.787836712024401</v>
      </c>
      <c r="P295">
        <v>98.895332780999695</v>
      </c>
      <c r="Q295">
        <v>4.6944555451904998E-2</v>
      </c>
    </row>
    <row r="296" spans="1:17" x14ac:dyDescent="0.3">
      <c r="A296" t="s">
        <v>695</v>
      </c>
      <c r="B296" t="s">
        <v>696</v>
      </c>
      <c r="C296" t="str">
        <f>IFERROR(VLOOKUP(Table1[[#This Row],[Ticker]],[1]!Table1[[Symbol]:[Industry]],2,FALSE),"-")</f>
        <v>-</v>
      </c>
      <c r="D296" t="s">
        <v>259</v>
      </c>
      <c r="E296">
        <v>26315.376</v>
      </c>
      <c r="F296">
        <v>2350.25</v>
      </c>
      <c r="G296">
        <v>-18.697537777349599</v>
      </c>
      <c r="H296">
        <v>-8.8265132287889791</v>
      </c>
      <c r="I296">
        <v>4.0306315345277701</v>
      </c>
      <c r="J296">
        <v>-6.3509264841139998</v>
      </c>
      <c r="K296">
        <v>2471.3330223090702</v>
      </c>
      <c r="L296">
        <v>2366.7572249884602</v>
      </c>
      <c r="M296">
        <v>34.193490726426099</v>
      </c>
      <c r="N296">
        <v>0.46574255337020998</v>
      </c>
      <c r="O296">
        <v>25.944048505478101</v>
      </c>
      <c r="P296">
        <v>25.3332977815699</v>
      </c>
      <c r="Q296">
        <v>4.7693031838441001E-2</v>
      </c>
    </row>
    <row r="297" spans="1:17" x14ac:dyDescent="0.3">
      <c r="A297" t="s">
        <v>697</v>
      </c>
      <c r="B297" t="s">
        <v>698</v>
      </c>
      <c r="C297" t="str">
        <f>IFERROR(VLOOKUP(Table1[[#This Row],[Ticker]],[1]!Table1[[Symbol]:[Industry]],2,FALSE),"-")</f>
        <v>-</v>
      </c>
      <c r="D297" t="s">
        <v>569</v>
      </c>
      <c r="E297">
        <v>26202.083092569999</v>
      </c>
      <c r="F297">
        <v>1013.35</v>
      </c>
      <c r="G297">
        <v>21.7185086788135</v>
      </c>
      <c r="H297">
        <v>12.029754045298599</v>
      </c>
      <c r="I297">
        <v>43.818915128689497</v>
      </c>
      <c r="J297">
        <v>-14.405877799449099</v>
      </c>
      <c r="K297">
        <v>931.54763041640501</v>
      </c>
      <c r="L297">
        <v>802.10955930990201</v>
      </c>
      <c r="M297">
        <v>43.679101810713597</v>
      </c>
      <c r="N297">
        <v>1.52312633570256</v>
      </c>
      <c r="O297">
        <v>18.636206641338099</v>
      </c>
      <c r="P297">
        <v>67.773178807947005</v>
      </c>
      <c r="Q297">
        <v>6.2213484325385003E-2</v>
      </c>
    </row>
    <row r="298" spans="1:17" x14ac:dyDescent="0.3">
      <c r="A298" t="s">
        <v>699</v>
      </c>
      <c r="B298" t="s">
        <v>700</v>
      </c>
      <c r="C298" t="str">
        <f>IFERROR(VLOOKUP(Table1[[#This Row],[Ticker]],[1]!Table1[[Symbol]:[Industry]],2,FALSE),"-")</f>
        <v>-</v>
      </c>
      <c r="D298" t="s">
        <v>462</v>
      </c>
      <c r="E298">
        <v>26177.58</v>
      </c>
      <c r="F298">
        <v>766.35</v>
      </c>
      <c r="G298">
        <v>104.284308051458</v>
      </c>
      <c r="H298">
        <v>-11.8724496432022</v>
      </c>
      <c r="I298">
        <v>78.333600008727402</v>
      </c>
      <c r="J298">
        <v>-9.5991656563372292</v>
      </c>
      <c r="K298">
        <v>792.07716759739606</v>
      </c>
      <c r="L298">
        <v>642.44895732281395</v>
      </c>
      <c r="M298">
        <v>25.6979483079445</v>
      </c>
      <c r="N298">
        <v>0.48905267993722401</v>
      </c>
      <c r="O298">
        <v>26.574019703790601</v>
      </c>
      <c r="P298">
        <v>173.69642857142799</v>
      </c>
      <c r="Q298">
        <v>0.110633391527991</v>
      </c>
    </row>
    <row r="299" spans="1:17" x14ac:dyDescent="0.3">
      <c r="A299" t="s">
        <v>701</v>
      </c>
      <c r="B299" t="s">
        <v>702</v>
      </c>
      <c r="C299" t="str">
        <f>IFERROR(VLOOKUP(Table1[[#This Row],[Ticker]],[1]!Table1[[Symbol]:[Industry]],2,FALSE),"-")</f>
        <v>-</v>
      </c>
      <c r="D299" t="s">
        <v>327</v>
      </c>
      <c r="E299">
        <v>26164.7775009</v>
      </c>
      <c r="F299">
        <v>2039</v>
      </c>
      <c r="G299">
        <v>-7.9324017223464098</v>
      </c>
      <c r="H299">
        <v>-4.2815902680155196</v>
      </c>
      <c r="I299">
        <v>49.3735539252107</v>
      </c>
      <c r="J299">
        <v>-4.1672298141023596</v>
      </c>
      <c r="K299">
        <v>2045.6226959865901</v>
      </c>
      <c r="L299">
        <v>1748.87127206676</v>
      </c>
      <c r="M299">
        <v>41.360358332507602</v>
      </c>
      <c r="N299">
        <v>0.36965000447785401</v>
      </c>
      <c r="O299">
        <v>11.819519372241301</v>
      </c>
      <c r="P299">
        <v>71.907933563780404</v>
      </c>
      <c r="Q299">
        <v>-6.2501977337442005E-2</v>
      </c>
    </row>
    <row r="300" spans="1:17" x14ac:dyDescent="0.3">
      <c r="A300" t="s">
        <v>703</v>
      </c>
      <c r="B300" t="s">
        <v>704</v>
      </c>
      <c r="C300" t="str">
        <f>IFERROR(VLOOKUP(Table1[[#This Row],[Ticker]],[1]!Table1[[Symbol]:[Industry]],2,FALSE),"-")</f>
        <v>-</v>
      </c>
      <c r="D300" t="s">
        <v>161</v>
      </c>
      <c r="E300">
        <v>26130.351434460001</v>
      </c>
      <c r="F300">
        <v>1034.0999999999999</v>
      </c>
      <c r="G300">
        <v>-32.914099687281798</v>
      </c>
      <c r="H300">
        <v>-10.5582267290159</v>
      </c>
      <c r="I300">
        <v>-22.259511083067299</v>
      </c>
      <c r="J300">
        <v>-4.6876200325011004</v>
      </c>
      <c r="K300">
        <v>1059.79027927127</v>
      </c>
      <c r="L300">
        <v>1058.3007387032001</v>
      </c>
      <c r="M300">
        <v>37.5970829291348</v>
      </c>
      <c r="N300">
        <v>0.72203783380640796</v>
      </c>
      <c r="O300">
        <v>30.4516004254907</v>
      </c>
      <c r="P300">
        <v>10.8360128617363</v>
      </c>
      <c r="Q300">
        <v>-6.8366109170399998E-4</v>
      </c>
    </row>
    <row r="301" spans="1:17" x14ac:dyDescent="0.3">
      <c r="A301" t="s">
        <v>705</v>
      </c>
      <c r="B301" t="s">
        <v>706</v>
      </c>
      <c r="C301" t="str">
        <f>IFERROR(VLOOKUP(Table1[[#This Row],[Ticker]],[1]!Table1[[Symbol]:[Industry]],2,FALSE),"-")</f>
        <v>-</v>
      </c>
      <c r="D301" t="s">
        <v>443</v>
      </c>
      <c r="E301">
        <v>25785.795419999999</v>
      </c>
      <c r="F301">
        <v>3647.7</v>
      </c>
      <c r="G301">
        <v>11.4150950094509</v>
      </c>
      <c r="H301">
        <v>-1.44349424701398</v>
      </c>
      <c r="I301">
        <v>12.8027756018224</v>
      </c>
      <c r="J301">
        <v>-5.6602795623079798</v>
      </c>
      <c r="K301">
        <v>3638.8111637454899</v>
      </c>
      <c r="L301">
        <v>3318.2967019001799</v>
      </c>
      <c r="M301">
        <v>35.953406800401801</v>
      </c>
      <c r="N301">
        <v>1.15970854267252</v>
      </c>
      <c r="O301">
        <v>9.0687282397126907</v>
      </c>
      <c r="P301">
        <v>45.318008883931199</v>
      </c>
      <c r="Q301">
        <v>0.11029668637036701</v>
      </c>
    </row>
    <row r="302" spans="1:17" x14ac:dyDescent="0.3">
      <c r="A302" t="s">
        <v>707</v>
      </c>
      <c r="B302" t="s">
        <v>708</v>
      </c>
      <c r="C302" t="str">
        <f>IFERROR(VLOOKUP(Table1[[#This Row],[Ticker]],[1]!Table1[[Symbol]:[Industry]],2,FALSE),"-")</f>
        <v>-</v>
      </c>
      <c r="D302" t="s">
        <v>125</v>
      </c>
      <c r="E302">
        <v>25583.718742505</v>
      </c>
      <c r="F302">
        <v>942.4</v>
      </c>
      <c r="G302">
        <v>81.080996127958699</v>
      </c>
      <c r="H302">
        <v>7.9923745982503203</v>
      </c>
      <c r="I302">
        <v>39.717413165013099</v>
      </c>
      <c r="J302">
        <v>2.9123228572761599</v>
      </c>
      <c r="K302">
        <v>788.44745865493996</v>
      </c>
      <c r="L302">
        <v>660.36061354773005</v>
      </c>
      <c r="M302">
        <v>74.7919087578953</v>
      </c>
      <c r="N302">
        <v>0.94663028839834695</v>
      </c>
      <c r="O302">
        <v>0.68972835314091696</v>
      </c>
      <c r="P302">
        <v>124.274155164207</v>
      </c>
      <c r="Q302">
        <v>0.10587468869257299</v>
      </c>
    </row>
    <row r="303" spans="1:17" x14ac:dyDescent="0.3">
      <c r="A303" t="s">
        <v>709</v>
      </c>
      <c r="B303" t="s">
        <v>710</v>
      </c>
      <c r="C303" t="str">
        <f>IFERROR(VLOOKUP(Table1[[#This Row],[Ticker]],[1]!Table1[[Symbol]:[Industry]],2,FALSE),"-")</f>
        <v>-</v>
      </c>
      <c r="D303" t="s">
        <v>479</v>
      </c>
      <c r="E303">
        <v>25316.646511464001</v>
      </c>
      <c r="F303">
        <v>221.58</v>
      </c>
      <c r="G303">
        <v>-25.185597238120501</v>
      </c>
      <c r="H303">
        <v>10.7283162541171</v>
      </c>
      <c r="I303">
        <v>25.5202091289724</v>
      </c>
      <c r="J303">
        <v>7.7489993169305604</v>
      </c>
      <c r="K303">
        <v>181.91648514294101</v>
      </c>
      <c r="L303">
        <v>174.31913029033501</v>
      </c>
      <c r="M303">
        <v>83.8405754617322</v>
      </c>
      <c r="N303">
        <v>1.7296250432751801</v>
      </c>
      <c r="O303">
        <v>0.64085206246049498</v>
      </c>
      <c r="P303">
        <v>55.768014059753902</v>
      </c>
      <c r="Q303">
        <v>5.6856023316338003E-2</v>
      </c>
    </row>
    <row r="304" spans="1:17" x14ac:dyDescent="0.3">
      <c r="A304" t="s">
        <v>711</v>
      </c>
      <c r="B304" t="s">
        <v>712</v>
      </c>
      <c r="C304" t="str">
        <f>IFERROR(VLOOKUP(Table1[[#This Row],[Ticker]],[1]!Table1[[Symbol]:[Industry]],2,FALSE),"-")</f>
        <v>-</v>
      </c>
      <c r="D304" t="s">
        <v>266</v>
      </c>
      <c r="E304">
        <v>25283.898459150001</v>
      </c>
      <c r="F304">
        <v>1229.5</v>
      </c>
      <c r="G304">
        <v>-16.075959297600502</v>
      </c>
      <c r="H304">
        <v>-6.7373416462737801</v>
      </c>
      <c r="I304">
        <v>-19.158194030904198</v>
      </c>
      <c r="J304">
        <v>-7.3164113752842104</v>
      </c>
      <c r="K304">
        <v>1265.5890420972601</v>
      </c>
      <c r="L304">
        <v>1218.35599518755</v>
      </c>
      <c r="M304">
        <v>33.626966089323901</v>
      </c>
      <c r="N304">
        <v>1.0778687627086201</v>
      </c>
      <c r="O304">
        <v>17.519316795445299</v>
      </c>
      <c r="P304">
        <v>25.465584978825401</v>
      </c>
      <c r="Q304">
        <v>0.10625487683109</v>
      </c>
    </row>
    <row r="305" spans="1:17" x14ac:dyDescent="0.3">
      <c r="A305" t="s">
        <v>713</v>
      </c>
      <c r="B305" t="s">
        <v>714</v>
      </c>
      <c r="C305" t="str">
        <f>IFERROR(VLOOKUP(Table1[[#This Row],[Ticker]],[1]!Table1[[Symbol]:[Industry]],2,FALSE),"-")</f>
        <v>-</v>
      </c>
      <c r="D305" t="s">
        <v>538</v>
      </c>
      <c r="E305">
        <v>25277.6330220399</v>
      </c>
      <c r="F305">
        <v>1375.2</v>
      </c>
      <c r="G305">
        <v>84.146054742222503</v>
      </c>
      <c r="H305">
        <v>-15.504131414258101</v>
      </c>
      <c r="I305">
        <v>60.239989774893701</v>
      </c>
      <c r="J305">
        <v>-5.6038233962550903</v>
      </c>
      <c r="K305">
        <v>1464.8886538009999</v>
      </c>
      <c r="L305">
        <v>1204.49863994117</v>
      </c>
      <c r="M305">
        <v>26.715225310939299</v>
      </c>
      <c r="N305">
        <v>0.27991949748269301</v>
      </c>
      <c r="O305">
        <v>29.141215823152901</v>
      </c>
      <c r="P305">
        <v>129.58263772954899</v>
      </c>
      <c r="Q305">
        <v>6.8569485371282005E-2</v>
      </c>
    </row>
    <row r="306" spans="1:17" x14ac:dyDescent="0.3">
      <c r="A306" t="s">
        <v>715</v>
      </c>
      <c r="B306" t="s">
        <v>716</v>
      </c>
      <c r="C306" t="str">
        <f>IFERROR(VLOOKUP(Table1[[#This Row],[Ticker]],[1]!Table1[[Symbol]:[Industry]],2,FALSE),"-")</f>
        <v>-</v>
      </c>
      <c r="D306" t="s">
        <v>54</v>
      </c>
      <c r="E306">
        <v>25197.610539789999</v>
      </c>
      <c r="F306">
        <v>474.7</v>
      </c>
      <c r="G306">
        <v>-9.7490155501349598</v>
      </c>
      <c r="H306">
        <v>-0.58211530445301396</v>
      </c>
      <c r="I306">
        <v>1.9878059864047599</v>
      </c>
      <c r="J306">
        <v>-11.351857155921801</v>
      </c>
      <c r="K306">
        <v>464.186521812286</v>
      </c>
      <c r="L306">
        <v>433.35054829365799</v>
      </c>
      <c r="M306">
        <v>31.9755832434303</v>
      </c>
      <c r="N306">
        <v>1.0615581359087201</v>
      </c>
      <c r="O306">
        <v>9.1215504529176208</v>
      </c>
      <c r="P306">
        <v>35.861476817401197</v>
      </c>
      <c r="Q306">
        <v>-6.9258445094936005E-2</v>
      </c>
    </row>
    <row r="307" spans="1:17" hidden="1" x14ac:dyDescent="0.3">
      <c r="A307" t="s">
        <v>717</v>
      </c>
      <c r="B307" t="s">
        <v>718</v>
      </c>
      <c r="C307" t="str">
        <f>IFERROR(VLOOKUP(Table1[[#This Row],[Ticker]],[1]!Table1[[Symbol]:[Industry]],2,FALSE),"-")</f>
        <v>-</v>
      </c>
      <c r="D307" t="s">
        <v>54</v>
      </c>
      <c r="E307">
        <v>24964.079875079999</v>
      </c>
      <c r="F307">
        <v>5548.5</v>
      </c>
      <c r="G307">
        <v>12.7097807247189</v>
      </c>
      <c r="H307">
        <v>-11.7706147771112</v>
      </c>
      <c r="I307">
        <v>12.487527735250699</v>
      </c>
      <c r="J307">
        <v>-13.1680441760573</v>
      </c>
      <c r="K307">
        <v>5676.0419987847299</v>
      </c>
      <c r="L307">
        <v>4908.76327182159</v>
      </c>
      <c r="M307">
        <v>12.482714307484001</v>
      </c>
      <c r="N307">
        <v>0.69233413168348301</v>
      </c>
      <c r="O307">
        <v>16.268360818239099</v>
      </c>
      <c r="P307">
        <v>45.068305117981502</v>
      </c>
      <c r="Q307">
        <v>-7.4024636901360005E-2</v>
      </c>
    </row>
    <row r="308" spans="1:17" x14ac:dyDescent="0.3">
      <c r="A308" t="s">
        <v>719</v>
      </c>
      <c r="B308" t="s">
        <v>720</v>
      </c>
      <c r="C308" t="str">
        <f>IFERROR(VLOOKUP(Table1[[#This Row],[Ticker]],[1]!Table1[[Symbol]:[Industry]],2,FALSE),"-")</f>
        <v>-</v>
      </c>
      <c r="D308" t="s">
        <v>407</v>
      </c>
      <c r="E308">
        <v>24798.081004079999</v>
      </c>
      <c r="F308">
        <v>6885.75</v>
      </c>
      <c r="G308">
        <v>131.726741041118</v>
      </c>
      <c r="H308">
        <v>7.4036476776980402</v>
      </c>
      <c r="I308">
        <v>50.3091356522851</v>
      </c>
      <c r="J308">
        <v>-3.2724874138704201</v>
      </c>
      <c r="K308">
        <v>6237.42256503101</v>
      </c>
      <c r="L308">
        <v>4854.5419419545497</v>
      </c>
      <c r="M308">
        <v>64.256386018004903</v>
      </c>
      <c r="N308">
        <v>0.72102895136424205</v>
      </c>
      <c r="O308">
        <v>2.4144065642813102</v>
      </c>
      <c r="P308">
        <v>227.892857142857</v>
      </c>
    </row>
    <row r="309" spans="1:17" x14ac:dyDescent="0.3">
      <c r="A309" t="s">
        <v>721</v>
      </c>
      <c r="B309" t="s">
        <v>722</v>
      </c>
      <c r="C309" t="str">
        <f>IFERROR(VLOOKUP(Table1[[#This Row],[Ticker]],[1]!Table1[[Symbol]:[Industry]],2,FALSE),"-")</f>
        <v>-</v>
      </c>
      <c r="D309" t="s">
        <v>278</v>
      </c>
      <c r="E309">
        <v>24733.005211920001</v>
      </c>
      <c r="F309">
        <v>252.05</v>
      </c>
      <c r="G309">
        <v>50.934737960042597</v>
      </c>
      <c r="H309">
        <v>-11.9185770641331</v>
      </c>
      <c r="I309">
        <v>17.5780028104165</v>
      </c>
      <c r="J309">
        <v>-5.4938845336612001</v>
      </c>
      <c r="K309">
        <v>252.73499436614799</v>
      </c>
      <c r="L309">
        <v>214.679635787264</v>
      </c>
      <c r="M309">
        <v>36.459961804976103</v>
      </c>
      <c r="N309">
        <v>0.28866780667560998</v>
      </c>
      <c r="O309">
        <v>12.834755008926701</v>
      </c>
      <c r="P309">
        <v>90.370090634440999</v>
      </c>
      <c r="Q309">
        <v>5.6461895752965001E-2</v>
      </c>
    </row>
    <row r="310" spans="1:17" x14ac:dyDescent="0.3">
      <c r="A310" t="s">
        <v>723</v>
      </c>
      <c r="B310" t="s">
        <v>724</v>
      </c>
      <c r="C310" t="str">
        <f>IFERROR(VLOOKUP(Table1[[#This Row],[Ticker]],[1]!Table1[[Symbol]:[Industry]],2,FALSE),"-")</f>
        <v>-</v>
      </c>
      <c r="D310" t="s">
        <v>132</v>
      </c>
      <c r="E310">
        <v>24713.5730806049</v>
      </c>
      <c r="F310">
        <v>741.4</v>
      </c>
      <c r="G310">
        <v>213.63732577203001</v>
      </c>
      <c r="H310">
        <v>18.459183650069999</v>
      </c>
      <c r="I310">
        <v>128.71935382998501</v>
      </c>
      <c r="J310">
        <v>9.2000061328428995</v>
      </c>
      <c r="K310">
        <v>582.13833600703299</v>
      </c>
      <c r="L310">
        <v>431.08997267444897</v>
      </c>
      <c r="M310">
        <v>92.502116634246505</v>
      </c>
      <c r="N310">
        <v>1.3688587818484701</v>
      </c>
      <c r="O310">
        <v>1.0250876719719499</v>
      </c>
      <c r="P310">
        <v>252.96358009997601</v>
      </c>
      <c r="Q310">
        <v>0.248007747345661</v>
      </c>
    </row>
    <row r="311" spans="1:17" x14ac:dyDescent="0.3">
      <c r="A311" t="s">
        <v>725</v>
      </c>
      <c r="B311" t="s">
        <v>726</v>
      </c>
      <c r="C311" t="str">
        <f>IFERROR(VLOOKUP(Table1[[#This Row],[Ticker]],[1]!Table1[[Symbol]:[Industry]],2,FALSE),"-")</f>
        <v>-</v>
      </c>
      <c r="D311" t="s">
        <v>57</v>
      </c>
      <c r="E311">
        <v>24703.330533479999</v>
      </c>
      <c r="F311">
        <v>195.6</v>
      </c>
      <c r="G311">
        <v>83.102417995742996</v>
      </c>
      <c r="H311">
        <v>-7.8055592259749096</v>
      </c>
      <c r="I311">
        <v>47.396642716854899</v>
      </c>
      <c r="J311">
        <v>-8.2609026291444092</v>
      </c>
      <c r="K311">
        <v>183.52430734617201</v>
      </c>
      <c r="L311">
        <v>150.96981951569401</v>
      </c>
      <c r="M311">
        <v>35.724752094960898</v>
      </c>
      <c r="N311">
        <v>0.56238153265994095</v>
      </c>
      <c r="O311">
        <v>7.3619631901840501</v>
      </c>
      <c r="P311">
        <v>137.667071688942</v>
      </c>
      <c r="Q311">
        <v>9.6064366687093006E-2</v>
      </c>
    </row>
    <row r="312" spans="1:17" x14ac:dyDescent="0.3">
      <c r="A312" t="s">
        <v>727</v>
      </c>
      <c r="B312" t="s">
        <v>728</v>
      </c>
      <c r="C312" t="str">
        <f>IFERROR(VLOOKUP(Table1[[#This Row],[Ticker]],[1]!Table1[[Symbol]:[Industry]],2,FALSE),"-")</f>
        <v>-</v>
      </c>
      <c r="D312" t="s">
        <v>92</v>
      </c>
      <c r="E312">
        <v>24425.245360674999</v>
      </c>
      <c r="F312">
        <v>303.8</v>
      </c>
      <c r="G312">
        <v>-38.365713872388802</v>
      </c>
      <c r="H312">
        <v>-4.4457315887021798</v>
      </c>
      <c r="I312">
        <v>-4.4307311400721803</v>
      </c>
      <c r="J312">
        <v>-5.5614607744262701</v>
      </c>
      <c r="K312">
        <v>297.35974041464402</v>
      </c>
      <c r="L312">
        <v>294.25500611723402</v>
      </c>
      <c r="M312">
        <v>39.169560182009697</v>
      </c>
      <c r="N312">
        <v>0.68550859837461398</v>
      </c>
      <c r="O312">
        <v>17.610269914417302</v>
      </c>
      <c r="P312">
        <v>20.6273575540996</v>
      </c>
      <c r="Q312">
        <v>-0.102056079664286</v>
      </c>
    </row>
    <row r="313" spans="1:17" x14ac:dyDescent="0.3">
      <c r="A313" t="s">
        <v>729</v>
      </c>
      <c r="B313" t="s">
        <v>730</v>
      </c>
      <c r="C313" t="str">
        <f>IFERROR(VLOOKUP(Table1[[#This Row],[Ticker]],[1]!Table1[[Symbol]:[Industry]],2,FALSE),"-")</f>
        <v>-</v>
      </c>
      <c r="D313" t="s">
        <v>46</v>
      </c>
      <c r="E313">
        <v>24198.442826250001</v>
      </c>
      <c r="F313">
        <v>945.1</v>
      </c>
      <c r="G313">
        <v>11.931608125610101</v>
      </c>
      <c r="H313">
        <v>8.7240618574479996</v>
      </c>
      <c r="I313">
        <v>22.979805078650799</v>
      </c>
      <c r="J313">
        <v>-7.39432731887001</v>
      </c>
      <c r="K313">
        <v>908.91938560938297</v>
      </c>
      <c r="L313">
        <v>787.64984632549795</v>
      </c>
      <c r="M313">
        <v>42.508390752560402</v>
      </c>
      <c r="N313">
        <v>0.69838337015055696</v>
      </c>
      <c r="O313">
        <v>10.041265474552899</v>
      </c>
      <c r="P313">
        <v>71.820743568766403</v>
      </c>
      <c r="Q313">
        <v>7.5378511957486002E-2</v>
      </c>
    </row>
    <row r="314" spans="1:17" x14ac:dyDescent="0.3">
      <c r="A314" t="s">
        <v>731</v>
      </c>
      <c r="B314" t="s">
        <v>732</v>
      </c>
      <c r="C314" t="str">
        <f>IFERROR(VLOOKUP(Table1[[#This Row],[Ticker]],[1]!Table1[[Symbol]:[Industry]],2,FALSE),"-")</f>
        <v>-</v>
      </c>
      <c r="D314" t="s">
        <v>733</v>
      </c>
      <c r="E314">
        <v>23941.300239</v>
      </c>
      <c r="F314">
        <v>1510.7</v>
      </c>
      <c r="G314">
        <v>-21.997512249246402</v>
      </c>
      <c r="H314">
        <v>7.0212346767717904</v>
      </c>
      <c r="I314">
        <v>14.4754773446406</v>
      </c>
      <c r="J314">
        <v>1.1319675963648701</v>
      </c>
      <c r="K314">
        <v>1416.1464880522001</v>
      </c>
      <c r="L314">
        <v>1340.5303360090099</v>
      </c>
      <c r="M314">
        <v>78.532083227794004</v>
      </c>
      <c r="N314">
        <v>0.88538673183615602</v>
      </c>
      <c r="O314">
        <v>2.2704706427483901</v>
      </c>
      <c r="P314">
        <v>36.056198495969703</v>
      </c>
      <c r="Q314">
        <v>-4.061741427965E-3</v>
      </c>
    </row>
    <row r="315" spans="1:17" x14ac:dyDescent="0.3">
      <c r="A315" t="s">
        <v>734</v>
      </c>
      <c r="B315" t="s">
        <v>735</v>
      </c>
      <c r="C315" t="str">
        <f>IFERROR(VLOOKUP(Table1[[#This Row],[Ticker]],[1]!Table1[[Symbol]:[Industry]],2,FALSE),"-")</f>
        <v>-</v>
      </c>
      <c r="D315" t="s">
        <v>114</v>
      </c>
      <c r="E315">
        <v>23867.681308499999</v>
      </c>
      <c r="F315">
        <v>978.7</v>
      </c>
      <c r="G315">
        <v>67.444677243316804</v>
      </c>
      <c r="H315">
        <v>6.9958276073010701</v>
      </c>
      <c r="I315">
        <v>85.303817532492104</v>
      </c>
      <c r="J315">
        <v>6.1362436038625301</v>
      </c>
      <c r="K315">
        <v>821.19469710166402</v>
      </c>
      <c r="L315">
        <v>660.52294029703705</v>
      </c>
      <c r="M315">
        <v>75.513815630450296</v>
      </c>
      <c r="N315">
        <v>1.4963375110072099</v>
      </c>
      <c r="O315">
        <v>0.93491366097884199</v>
      </c>
      <c r="P315">
        <v>117.392270102176</v>
      </c>
    </row>
    <row r="316" spans="1:17" x14ac:dyDescent="0.3">
      <c r="A316" t="s">
        <v>736</v>
      </c>
      <c r="B316" t="s">
        <v>737</v>
      </c>
      <c r="C316" t="str">
        <f>IFERROR(VLOOKUP(Table1[[#This Row],[Ticker]],[1]!Table1[[Symbol]:[Industry]],2,FALSE),"-")</f>
        <v>-</v>
      </c>
      <c r="D316" t="s">
        <v>738</v>
      </c>
      <c r="E316">
        <v>23718.1987004</v>
      </c>
      <c r="F316">
        <v>2359.15</v>
      </c>
      <c r="G316">
        <v>39.277661893759202</v>
      </c>
      <c r="H316">
        <v>3.8668560043383602</v>
      </c>
      <c r="I316">
        <v>34.110956269943401</v>
      </c>
      <c r="J316">
        <v>-9.8823535550491997</v>
      </c>
      <c r="K316">
        <v>2239.5315734607502</v>
      </c>
      <c r="L316">
        <v>1841.9383902311899</v>
      </c>
      <c r="M316">
        <v>35.967976846626598</v>
      </c>
      <c r="N316">
        <v>0.70683681002141996</v>
      </c>
      <c r="O316">
        <v>13.879999152237</v>
      </c>
      <c r="P316">
        <v>88.716902647788203</v>
      </c>
      <c r="Q316">
        <v>9.3427090298937004E-2</v>
      </c>
    </row>
    <row r="317" spans="1:17" x14ac:dyDescent="0.3">
      <c r="A317" t="s">
        <v>739</v>
      </c>
      <c r="B317" t="s">
        <v>740</v>
      </c>
      <c r="C317" t="str">
        <f>IFERROR(VLOOKUP(Table1[[#This Row],[Ticker]],[1]!Table1[[Symbol]:[Industry]],2,FALSE),"-")</f>
        <v>-</v>
      </c>
      <c r="D317" t="s">
        <v>51</v>
      </c>
      <c r="E317">
        <v>23583.832498125001</v>
      </c>
      <c r="F317">
        <v>791.6</v>
      </c>
      <c r="G317">
        <v>-18.432894828967999</v>
      </c>
      <c r="H317">
        <v>4.6995348746569396</v>
      </c>
      <c r="I317">
        <v>-3.9381537781975799</v>
      </c>
      <c r="J317">
        <v>4.7199039979927599</v>
      </c>
      <c r="K317">
        <v>754.508269005069</v>
      </c>
      <c r="L317">
        <v>736.92621416709301</v>
      </c>
      <c r="M317">
        <v>84.788483229395993</v>
      </c>
      <c r="N317">
        <v>2.5146176901934099</v>
      </c>
      <c r="O317">
        <v>8.9881253158160703</v>
      </c>
      <c r="P317">
        <v>31.9223398050162</v>
      </c>
    </row>
    <row r="318" spans="1:17" x14ac:dyDescent="0.3">
      <c r="A318" t="s">
        <v>741</v>
      </c>
      <c r="B318" t="s">
        <v>742</v>
      </c>
      <c r="C318" t="str">
        <f>IFERROR(VLOOKUP(Table1[[#This Row],[Ticker]],[1]!Table1[[Symbol]:[Industry]],2,FALSE),"-")</f>
        <v>-</v>
      </c>
      <c r="D318" t="s">
        <v>407</v>
      </c>
      <c r="E318">
        <v>23481.446745509998</v>
      </c>
      <c r="F318">
        <v>1073.2</v>
      </c>
      <c r="G318">
        <v>-30.977975295176499</v>
      </c>
      <c r="H318">
        <v>-4.19830908331617</v>
      </c>
      <c r="I318">
        <v>7.6566200271229299</v>
      </c>
      <c r="J318">
        <v>-9.0077242038050294</v>
      </c>
      <c r="K318">
        <v>1019.01039080074</v>
      </c>
      <c r="L318">
        <v>950.08746202016505</v>
      </c>
      <c r="M318">
        <v>41.539577684642502</v>
      </c>
      <c r="N318">
        <v>0.70327432388294797</v>
      </c>
      <c r="O318">
        <v>6.5784569511740498</v>
      </c>
      <c r="P318">
        <v>45.696443117024103</v>
      </c>
      <c r="Q318">
        <v>-7.7690830654324999E-2</v>
      </c>
    </row>
    <row r="319" spans="1:17" x14ac:dyDescent="0.3">
      <c r="A319" t="s">
        <v>743</v>
      </c>
      <c r="B319" t="s">
        <v>744</v>
      </c>
      <c r="C319" t="str">
        <f>IFERROR(VLOOKUP(Table1[[#This Row],[Ticker]],[1]!Table1[[Symbol]:[Industry]],2,FALSE),"-")</f>
        <v>-</v>
      </c>
      <c r="D319" t="s">
        <v>533</v>
      </c>
      <c r="E319">
        <v>23352.153260039999</v>
      </c>
      <c r="F319">
        <v>2616.5500000000002</v>
      </c>
      <c r="G319">
        <v>8.4775217893591908</v>
      </c>
      <c r="H319">
        <v>-5.9690366363641196</v>
      </c>
      <c r="I319">
        <v>-21.264285392375299</v>
      </c>
      <c r="J319">
        <v>2.7710576534493101</v>
      </c>
      <c r="K319">
        <v>2456.7835810131</v>
      </c>
      <c r="L319">
        <v>2503.5065354396602</v>
      </c>
      <c r="M319">
        <v>59.414987218829197</v>
      </c>
      <c r="N319">
        <v>0.78950408054958099</v>
      </c>
      <c r="O319">
        <v>48.898358525539301</v>
      </c>
      <c r="P319">
        <v>43.447273923412197</v>
      </c>
      <c r="Q319">
        <v>7.4284204091139006E-2</v>
      </c>
    </row>
    <row r="320" spans="1:17" x14ac:dyDescent="0.3">
      <c r="A320" t="s">
        <v>745</v>
      </c>
      <c r="B320" t="s">
        <v>746</v>
      </c>
      <c r="C320" t="str">
        <f>IFERROR(VLOOKUP(Table1[[#This Row],[Ticker]],[1]!Table1[[Symbol]:[Industry]],2,FALSE),"-")</f>
        <v>-</v>
      </c>
      <c r="D320" t="s">
        <v>685</v>
      </c>
      <c r="E320">
        <v>23329.531369672</v>
      </c>
      <c r="F320">
        <v>161.41</v>
      </c>
      <c r="G320">
        <v>93.275912562542999</v>
      </c>
      <c r="H320">
        <v>6.1817541198889803</v>
      </c>
      <c r="I320">
        <v>60.866577687875903</v>
      </c>
      <c r="J320">
        <v>4.5894685249754703</v>
      </c>
      <c r="K320">
        <v>141.28791787815399</v>
      </c>
      <c r="L320">
        <v>112.96242704901501</v>
      </c>
      <c r="M320">
        <v>69.915379434688305</v>
      </c>
      <c r="N320">
        <v>0.89141667723665996</v>
      </c>
      <c r="O320">
        <v>5.9413914875162597</v>
      </c>
      <c r="P320">
        <v>162.455284552845</v>
      </c>
      <c r="Q320">
        <v>8.5600370438446996E-2</v>
      </c>
    </row>
    <row r="321" spans="1:17" x14ac:dyDescent="0.3">
      <c r="A321" t="s">
        <v>747</v>
      </c>
      <c r="B321" t="s">
        <v>748</v>
      </c>
      <c r="C321" t="str">
        <f>IFERROR(VLOOKUP(Table1[[#This Row],[Ticker]],[1]!Table1[[Symbol]:[Industry]],2,FALSE),"-")</f>
        <v>-</v>
      </c>
      <c r="D321" t="s">
        <v>164</v>
      </c>
      <c r="E321">
        <v>23273.358185295001</v>
      </c>
      <c r="F321">
        <v>737.3</v>
      </c>
      <c r="G321">
        <v>48.580708211583698</v>
      </c>
      <c r="H321">
        <v>-8.1598741470848903</v>
      </c>
      <c r="I321">
        <v>19.758047393510701</v>
      </c>
      <c r="J321">
        <v>-7.79581960705148</v>
      </c>
      <c r="K321">
        <v>707.05432084864196</v>
      </c>
      <c r="L321">
        <v>578.47849128050404</v>
      </c>
      <c r="M321">
        <v>41.0585151333688</v>
      </c>
      <c r="N321">
        <v>0.464884597306369</v>
      </c>
      <c r="O321">
        <v>14.4649396446494</v>
      </c>
      <c r="P321">
        <v>136.314102564102</v>
      </c>
      <c r="Q321">
        <v>0.17153553330763799</v>
      </c>
    </row>
    <row r="322" spans="1:17" hidden="1" x14ac:dyDescent="0.3">
      <c r="A322" t="s">
        <v>749</v>
      </c>
      <c r="B322" t="s">
        <v>750</v>
      </c>
      <c r="C322" t="str">
        <f>IFERROR(VLOOKUP(Table1[[#This Row],[Ticker]],[1]!Table1[[Symbol]:[Industry]],2,FALSE),"-")</f>
        <v>-</v>
      </c>
      <c r="D322" t="s">
        <v>125</v>
      </c>
      <c r="E322">
        <v>23252.55693296</v>
      </c>
      <c r="F322">
        <v>392</v>
      </c>
      <c r="G322">
        <v>-13.1446808554436</v>
      </c>
      <c r="H322">
        <v>-13.9391874451228</v>
      </c>
      <c r="I322">
        <v>-18.097749845597601</v>
      </c>
      <c r="J322">
        <v>-7.6951527566305096</v>
      </c>
      <c r="K322">
        <v>414.77228771863003</v>
      </c>
      <c r="L322">
        <v>403.60312530786098</v>
      </c>
      <c r="M322">
        <v>32.329039422171903</v>
      </c>
      <c r="N322">
        <v>0.28111575432215302</v>
      </c>
      <c r="O322">
        <v>47.283163265306101</v>
      </c>
      <c r="P322">
        <v>31.103678929765799</v>
      </c>
      <c r="Q322">
        <v>4.2194558989971001E-2</v>
      </c>
    </row>
    <row r="323" spans="1:17" hidden="1" x14ac:dyDescent="0.3">
      <c r="A323" t="s">
        <v>751</v>
      </c>
      <c r="B323" t="s">
        <v>752</v>
      </c>
      <c r="C323" t="str">
        <f>IFERROR(VLOOKUP(Table1[[#This Row],[Ticker]],[1]!Table1[[Symbol]:[Industry]],2,FALSE),"-")</f>
        <v>-</v>
      </c>
      <c r="D323" t="s">
        <v>753</v>
      </c>
      <c r="E323">
        <v>23025.673136879999</v>
      </c>
      <c r="F323">
        <v>99.54</v>
      </c>
      <c r="G323">
        <v>58.482410851835297</v>
      </c>
      <c r="H323">
        <v>-8.5528897080835993</v>
      </c>
      <c r="I323">
        <v>8.7871576789293098</v>
      </c>
      <c r="J323">
        <v>-2.2181823796893698</v>
      </c>
      <c r="K323">
        <v>99.183457255485806</v>
      </c>
      <c r="L323">
        <v>86.237576608005796</v>
      </c>
      <c r="M323">
        <v>50.681017208567297</v>
      </c>
      <c r="N323">
        <v>0.89112560143237096</v>
      </c>
      <c r="O323">
        <v>7.0926260799678298</v>
      </c>
      <c r="P323">
        <v>96.719367588932798</v>
      </c>
      <c r="Q323">
        <v>2.0612820630179999E-2</v>
      </c>
    </row>
    <row r="324" spans="1:17" x14ac:dyDescent="0.3">
      <c r="A324" t="s">
        <v>754</v>
      </c>
      <c r="B324" t="s">
        <v>755</v>
      </c>
      <c r="C324" t="str">
        <f>IFERROR(VLOOKUP(Table1[[#This Row],[Ticker]],[1]!Table1[[Symbol]:[Industry]],2,FALSE),"-")</f>
        <v>-</v>
      </c>
      <c r="D324" t="s">
        <v>281</v>
      </c>
      <c r="E324">
        <v>22947.7386584899</v>
      </c>
      <c r="F324">
        <v>375.45</v>
      </c>
      <c r="G324">
        <v>33.117819992691601</v>
      </c>
      <c r="H324">
        <v>-8.7984386686378198</v>
      </c>
      <c r="I324">
        <v>-32.5410723603229</v>
      </c>
      <c r="J324">
        <v>-6.62772419916777</v>
      </c>
      <c r="K324">
        <v>392.52678452963403</v>
      </c>
      <c r="L324">
        <v>378.34141738859</v>
      </c>
      <c r="M324">
        <v>34.400285873167903</v>
      </c>
      <c r="N324">
        <v>0.76068386530277099</v>
      </c>
      <c r="O324">
        <v>33.759488613663599</v>
      </c>
      <c r="P324">
        <v>82.6562880077839</v>
      </c>
      <c r="Q324">
        <v>0.123637395137464</v>
      </c>
    </row>
    <row r="325" spans="1:17" x14ac:dyDescent="0.3">
      <c r="A325" t="s">
        <v>756</v>
      </c>
      <c r="B325" t="s">
        <v>757</v>
      </c>
      <c r="C325" t="str">
        <f>IFERROR(VLOOKUP(Table1[[#This Row],[Ticker]],[1]!Table1[[Symbol]:[Industry]],2,FALSE),"-")</f>
        <v>-</v>
      </c>
      <c r="D325" t="s">
        <v>259</v>
      </c>
      <c r="E325">
        <v>22886.820751160001</v>
      </c>
      <c r="F325">
        <v>706.8</v>
      </c>
      <c r="G325">
        <v>7.7032663083386197</v>
      </c>
      <c r="H325">
        <v>6.5415683973802796</v>
      </c>
      <c r="I325">
        <v>4.3790641205780299</v>
      </c>
      <c r="J325">
        <v>-3.03008578592575</v>
      </c>
      <c r="K325">
        <v>694.595336729623</v>
      </c>
      <c r="L325">
        <v>639.13710200844105</v>
      </c>
      <c r="M325">
        <v>54.340856990540701</v>
      </c>
      <c r="N325">
        <v>0.88920141481233805</v>
      </c>
      <c r="O325">
        <v>13.0376344086021</v>
      </c>
      <c r="P325">
        <v>51.413881748071901</v>
      </c>
      <c r="Q325">
        <v>0.117204762775781</v>
      </c>
    </row>
    <row r="326" spans="1:17" x14ac:dyDescent="0.3">
      <c r="A326" t="s">
        <v>758</v>
      </c>
      <c r="B326" t="s">
        <v>759</v>
      </c>
      <c r="C326" t="str">
        <f>IFERROR(VLOOKUP(Table1[[#This Row],[Ticker]],[1]!Table1[[Symbol]:[Industry]],2,FALSE),"-")</f>
        <v>-</v>
      </c>
      <c r="D326" t="s">
        <v>192</v>
      </c>
      <c r="E326">
        <v>22655.907803279999</v>
      </c>
      <c r="F326">
        <v>403.45</v>
      </c>
      <c r="G326">
        <v>9.8430522517416303</v>
      </c>
      <c r="H326">
        <v>14.7650687975949</v>
      </c>
      <c r="I326">
        <v>-1.8695607676849699</v>
      </c>
      <c r="J326">
        <v>-7.0335915964821396</v>
      </c>
      <c r="K326">
        <v>378.60006182814999</v>
      </c>
      <c r="L326">
        <v>336.13872634355698</v>
      </c>
      <c r="M326">
        <v>36.235416145381301</v>
      </c>
      <c r="N326">
        <v>0.56822732882048099</v>
      </c>
      <c r="O326">
        <v>16.420869996282001</v>
      </c>
      <c r="P326">
        <v>58.526522593320202</v>
      </c>
      <c r="Q326">
        <v>7.8033891712539997E-3</v>
      </c>
    </row>
    <row r="327" spans="1:17" x14ac:dyDescent="0.3">
      <c r="A327" t="s">
        <v>760</v>
      </c>
      <c r="B327" t="s">
        <v>761</v>
      </c>
      <c r="C327" t="str">
        <f>IFERROR(VLOOKUP(Table1[[#This Row],[Ticker]],[1]!Table1[[Symbol]:[Industry]],2,FALSE),"-")</f>
        <v>-</v>
      </c>
      <c r="D327" t="s">
        <v>290</v>
      </c>
      <c r="E327">
        <v>22615.76607655</v>
      </c>
      <c r="F327">
        <v>2049.6</v>
      </c>
      <c r="G327">
        <v>-7.2279538667765699</v>
      </c>
      <c r="H327">
        <v>0.31506171878622102</v>
      </c>
      <c r="I327">
        <v>-11.823388734319</v>
      </c>
      <c r="J327">
        <v>-5.2891991039128499</v>
      </c>
      <c r="K327">
        <v>1948.1569929004299</v>
      </c>
      <c r="L327">
        <v>1865.80013302007</v>
      </c>
      <c r="M327">
        <v>51.249544353241603</v>
      </c>
      <c r="N327">
        <v>0.68781372884858105</v>
      </c>
      <c r="O327">
        <v>19.972189695550298</v>
      </c>
      <c r="P327">
        <v>32.909668633681299</v>
      </c>
      <c r="Q327">
        <v>6.9468956869843002E-2</v>
      </c>
    </row>
    <row r="328" spans="1:17" x14ac:dyDescent="0.3">
      <c r="A328" t="s">
        <v>762</v>
      </c>
      <c r="B328" t="s">
        <v>763</v>
      </c>
      <c r="C328" t="str">
        <f>IFERROR(VLOOKUP(Table1[[#This Row],[Ticker]],[1]!Table1[[Symbol]:[Industry]],2,FALSE),"-")</f>
        <v>-</v>
      </c>
      <c r="D328" t="s">
        <v>443</v>
      </c>
      <c r="E328">
        <v>22605.497429474999</v>
      </c>
      <c r="F328">
        <v>721.2</v>
      </c>
      <c r="G328">
        <v>72.174336176572098</v>
      </c>
      <c r="H328">
        <v>-1.71701973789063</v>
      </c>
      <c r="I328">
        <v>50.801768520021099</v>
      </c>
      <c r="J328">
        <v>-2.99069265819942</v>
      </c>
      <c r="K328">
        <v>657.97627370200598</v>
      </c>
      <c r="L328">
        <v>543.15636457012897</v>
      </c>
      <c r="M328">
        <v>55.374958177771099</v>
      </c>
      <c r="N328">
        <v>0.64342197763143805</v>
      </c>
      <c r="O328">
        <v>1.5113699389905699</v>
      </c>
      <c r="P328">
        <v>119.509968041394</v>
      </c>
      <c r="Q328">
        <v>0.18252516543522199</v>
      </c>
    </row>
    <row r="329" spans="1:17" x14ac:dyDescent="0.3">
      <c r="A329" t="s">
        <v>764</v>
      </c>
      <c r="B329" t="s">
        <v>765</v>
      </c>
      <c r="C329" t="str">
        <f>IFERROR(VLOOKUP(Table1[[#This Row],[Ticker]],[1]!Table1[[Symbol]:[Industry]],2,FALSE),"-")</f>
        <v>-</v>
      </c>
      <c r="D329" t="s">
        <v>132</v>
      </c>
      <c r="E329">
        <v>22602.66470601</v>
      </c>
      <c r="F329">
        <v>2044.9</v>
      </c>
      <c r="G329">
        <v>175.30960554398101</v>
      </c>
      <c r="H329">
        <v>12.908616075814299</v>
      </c>
      <c r="I329">
        <v>29.405862037022398</v>
      </c>
      <c r="J329">
        <v>9.8621009213294304</v>
      </c>
      <c r="K329">
        <v>1795.2874053328501</v>
      </c>
      <c r="L329">
        <v>1565.3853819426199</v>
      </c>
      <c r="M329">
        <v>85.318009414642603</v>
      </c>
      <c r="N329">
        <v>1.3519465251401199</v>
      </c>
      <c r="O329">
        <v>5.6679257407206496</v>
      </c>
      <c r="P329">
        <v>227.19534942440799</v>
      </c>
      <c r="Q329">
        <v>9.6673394060462006E-2</v>
      </c>
    </row>
    <row r="330" spans="1:17" x14ac:dyDescent="0.3">
      <c r="A330" t="s">
        <v>766</v>
      </c>
      <c r="B330" t="s">
        <v>767</v>
      </c>
      <c r="C330" t="str">
        <f>IFERROR(VLOOKUP(Table1[[#This Row],[Ticker]],[1]!Table1[[Symbol]:[Industry]],2,FALSE),"-")</f>
        <v>-</v>
      </c>
      <c r="D330" t="s">
        <v>161</v>
      </c>
      <c r="E330">
        <v>22582.562128875001</v>
      </c>
      <c r="F330">
        <v>7637.8</v>
      </c>
      <c r="G330">
        <v>-23.173646410790099</v>
      </c>
      <c r="H330">
        <v>-7.7587375797869598</v>
      </c>
      <c r="I330">
        <v>14.2885957280263</v>
      </c>
      <c r="J330">
        <v>-5.4533971600801703</v>
      </c>
      <c r="K330">
        <v>7600.44456318417</v>
      </c>
      <c r="L330">
        <v>6939.4359430716304</v>
      </c>
      <c r="M330">
        <v>31.738695450834999</v>
      </c>
      <c r="N330">
        <v>1.00867029290637</v>
      </c>
      <c r="O330">
        <v>6.5149650422896501</v>
      </c>
      <c r="P330">
        <v>47.594616269070599</v>
      </c>
      <c r="Q330">
        <v>-9.1429277348789001E-2</v>
      </c>
    </row>
    <row r="331" spans="1:17" x14ac:dyDescent="0.3">
      <c r="A331" t="s">
        <v>768</v>
      </c>
      <c r="B331" t="s">
        <v>769</v>
      </c>
      <c r="C331" t="str">
        <f>IFERROR(VLOOKUP(Table1[[#This Row],[Ticker]],[1]!Table1[[Symbol]:[Industry]],2,FALSE),"-")</f>
        <v>-</v>
      </c>
      <c r="D331" t="s">
        <v>533</v>
      </c>
      <c r="E331">
        <v>22499.685978595</v>
      </c>
      <c r="F331">
        <v>511.2</v>
      </c>
      <c r="G331">
        <v>-40.656289743244997</v>
      </c>
      <c r="H331">
        <v>8.8878170678578599</v>
      </c>
      <c r="I331">
        <v>46.352661556440502</v>
      </c>
      <c r="J331">
        <v>-0.19723541711648501</v>
      </c>
      <c r="K331">
        <v>471.285259991391</v>
      </c>
      <c r="L331">
        <v>476.53322224688901</v>
      </c>
      <c r="M331">
        <v>66.152643678274899</v>
      </c>
      <c r="N331">
        <v>2.75944185986179</v>
      </c>
      <c r="O331">
        <v>34.002850312083403</v>
      </c>
      <c r="P331">
        <v>68.003154988826097</v>
      </c>
      <c r="Q331">
        <v>6.9803098836120001E-2</v>
      </c>
    </row>
    <row r="332" spans="1:17" x14ac:dyDescent="0.3">
      <c r="A332" t="s">
        <v>770</v>
      </c>
      <c r="B332" t="s">
        <v>771</v>
      </c>
      <c r="C332" t="str">
        <f>IFERROR(VLOOKUP(Table1[[#This Row],[Ticker]],[1]!Table1[[Symbol]:[Industry]],2,FALSE),"-")</f>
        <v>-</v>
      </c>
      <c r="D332" t="s">
        <v>772</v>
      </c>
      <c r="E332">
        <v>22464.436753079899</v>
      </c>
      <c r="F332">
        <v>539.4</v>
      </c>
      <c r="G332">
        <v>55.189263189384299</v>
      </c>
      <c r="H332">
        <v>-9.6226862283816992</v>
      </c>
      <c r="I332">
        <v>30.069097131202401</v>
      </c>
      <c r="J332">
        <v>-8.2162092183307998</v>
      </c>
      <c r="K332">
        <v>561.75892058183103</v>
      </c>
      <c r="L332">
        <v>485.58798839935997</v>
      </c>
      <c r="M332">
        <v>45.611590137578901</v>
      </c>
      <c r="N332">
        <v>0.88894505684073399</v>
      </c>
      <c r="O332">
        <v>38.6911383018168</v>
      </c>
      <c r="P332">
        <v>102.173913043478</v>
      </c>
      <c r="Q332">
        <v>0.243785882573294</v>
      </c>
    </row>
    <row r="333" spans="1:17" x14ac:dyDescent="0.3">
      <c r="A333" t="s">
        <v>773</v>
      </c>
      <c r="B333" t="s">
        <v>774</v>
      </c>
      <c r="C333" t="str">
        <f>IFERROR(VLOOKUP(Table1[[#This Row],[Ticker]],[1]!Table1[[Symbol]:[Industry]],2,FALSE),"-")</f>
        <v>-</v>
      </c>
      <c r="D333" t="s">
        <v>197</v>
      </c>
      <c r="E333">
        <v>22397.189272119998</v>
      </c>
      <c r="F333">
        <v>1870.3</v>
      </c>
      <c r="G333">
        <v>2.1762086671117098</v>
      </c>
      <c r="H333">
        <v>-6.4697826597950501</v>
      </c>
      <c r="I333">
        <v>-13.147085332442099</v>
      </c>
      <c r="J333">
        <v>-9.83754689744503</v>
      </c>
      <c r="K333">
        <v>1954.5443108017801</v>
      </c>
      <c r="L333">
        <v>1828.26835179363</v>
      </c>
      <c r="M333">
        <v>35.942043712299203</v>
      </c>
      <c r="N333">
        <v>1.26850670489588</v>
      </c>
      <c r="O333">
        <v>29.837459231139299</v>
      </c>
      <c r="P333">
        <v>67.988503166120196</v>
      </c>
      <c r="Q333">
        <v>0.21164859599632499</v>
      </c>
    </row>
    <row r="334" spans="1:17" x14ac:dyDescent="0.3">
      <c r="A334" t="s">
        <v>775</v>
      </c>
      <c r="B334" t="s">
        <v>776</v>
      </c>
      <c r="C334" t="str">
        <f>IFERROR(VLOOKUP(Table1[[#This Row],[Ticker]],[1]!Table1[[Symbol]:[Industry]],2,FALSE),"-")</f>
        <v>-</v>
      </c>
      <c r="D334" t="s">
        <v>197</v>
      </c>
      <c r="E334">
        <v>22295.126896289999</v>
      </c>
      <c r="F334">
        <v>590.9</v>
      </c>
      <c r="G334">
        <v>-8.8281683326782101</v>
      </c>
      <c r="H334">
        <v>-1.7506452181191099</v>
      </c>
      <c r="I334">
        <v>15.368153903818699</v>
      </c>
      <c r="J334">
        <v>2.1995913351720802</v>
      </c>
      <c r="K334">
        <v>568.37969907864203</v>
      </c>
      <c r="L334">
        <v>527.22687993857198</v>
      </c>
      <c r="M334">
        <v>74.629973454419996</v>
      </c>
      <c r="N334">
        <v>0.71488327012062702</v>
      </c>
      <c r="O334">
        <v>5.3308512438652897</v>
      </c>
      <c r="P334">
        <v>45.2556538839724</v>
      </c>
      <c r="Q334">
        <v>0.10557196570409701</v>
      </c>
    </row>
    <row r="335" spans="1:17" x14ac:dyDescent="0.3">
      <c r="A335" t="s">
        <v>777</v>
      </c>
      <c r="B335" t="s">
        <v>778</v>
      </c>
      <c r="C335" t="str">
        <f>IFERROR(VLOOKUP(Table1[[#This Row],[Ticker]],[1]!Table1[[Symbol]:[Industry]],2,FALSE),"-")</f>
        <v>-</v>
      </c>
      <c r="D335" t="s">
        <v>407</v>
      </c>
      <c r="E335">
        <v>21978.22571988</v>
      </c>
      <c r="F335">
        <v>4611.3999999999996</v>
      </c>
      <c r="G335">
        <v>53.209230062465998</v>
      </c>
      <c r="H335">
        <v>-3.4394294680862298</v>
      </c>
      <c r="I335">
        <v>35.241132740523099</v>
      </c>
      <c r="J335">
        <v>-0.89523127105925004</v>
      </c>
      <c r="K335">
        <v>4255.0687962829998</v>
      </c>
      <c r="L335">
        <v>3557.78091644289</v>
      </c>
      <c r="M335">
        <v>55.192657826236697</v>
      </c>
      <c r="N335">
        <v>0.74504477630124599</v>
      </c>
      <c r="O335">
        <v>6.4752569718523798</v>
      </c>
      <c r="P335">
        <v>106.78923766816099</v>
      </c>
      <c r="Q335">
        <v>9.949089810895E-3</v>
      </c>
    </row>
    <row r="336" spans="1:17" hidden="1" x14ac:dyDescent="0.3">
      <c r="A336" t="s">
        <v>779</v>
      </c>
      <c r="B336" t="s">
        <v>780</v>
      </c>
      <c r="C336" t="str">
        <f>IFERROR(VLOOKUP(Table1[[#This Row],[Ticker]],[1]!Table1[[Symbol]:[Industry]],2,FALSE),"-")</f>
        <v>-</v>
      </c>
      <c r="D336" t="s">
        <v>218</v>
      </c>
      <c r="E336">
        <v>21945.14008456</v>
      </c>
      <c r="F336">
        <v>750.4</v>
      </c>
      <c r="G336">
        <v>47.2290728705186</v>
      </c>
      <c r="H336">
        <v>-2.5808201977786198</v>
      </c>
      <c r="I336">
        <v>47.371597359138697</v>
      </c>
      <c r="J336">
        <v>0.53149473708260597</v>
      </c>
      <c r="K336">
        <v>712.60748892945901</v>
      </c>
      <c r="L336">
        <v>596.49759437012597</v>
      </c>
      <c r="M336">
        <v>60.393354166226302</v>
      </c>
      <c r="N336">
        <v>1.0980618972096401</v>
      </c>
      <c r="O336">
        <v>3.2782515991471102</v>
      </c>
      <c r="P336">
        <v>82.003395585738502</v>
      </c>
      <c r="Q336">
        <v>-2.3779439235211999E-2</v>
      </c>
    </row>
    <row r="337" spans="1:17" x14ac:dyDescent="0.3">
      <c r="A337" t="s">
        <v>781</v>
      </c>
      <c r="B337" t="s">
        <v>782</v>
      </c>
      <c r="C337" t="str">
        <f>IFERROR(VLOOKUP(Table1[[#This Row],[Ticker]],[1]!Table1[[Symbol]:[Industry]],2,FALSE),"-")</f>
        <v>-</v>
      </c>
      <c r="D337" t="s">
        <v>54</v>
      </c>
      <c r="E337">
        <v>21915.80551038</v>
      </c>
      <c r="F337">
        <v>1165.2</v>
      </c>
      <c r="G337">
        <v>21.211349652553299</v>
      </c>
      <c r="H337">
        <v>-5.3005606052231098</v>
      </c>
      <c r="I337">
        <v>3.0455785396901902</v>
      </c>
      <c r="J337">
        <v>-9.8942546916625496</v>
      </c>
      <c r="K337">
        <v>1116.0238438215799</v>
      </c>
      <c r="L337">
        <v>984.51033055376399</v>
      </c>
      <c r="M337">
        <v>36.981674329820599</v>
      </c>
      <c r="N337">
        <v>1.14054070423661</v>
      </c>
      <c r="O337">
        <v>10.2772056299347</v>
      </c>
      <c r="P337">
        <v>64.774093190977894</v>
      </c>
      <c r="Q337">
        <v>1.8552446245268001E-2</v>
      </c>
    </row>
    <row r="338" spans="1:17" x14ac:dyDescent="0.3">
      <c r="A338" t="s">
        <v>783</v>
      </c>
      <c r="B338" t="s">
        <v>784</v>
      </c>
      <c r="C338" t="str">
        <f>IFERROR(VLOOKUP(Table1[[#This Row],[Ticker]],[1]!Table1[[Symbol]:[Industry]],2,FALSE),"-")</f>
        <v>-</v>
      </c>
      <c r="D338" t="s">
        <v>266</v>
      </c>
      <c r="E338">
        <v>21883.598355149999</v>
      </c>
      <c r="F338">
        <v>544.20000000000005</v>
      </c>
      <c r="G338">
        <v>6.1846032667836699</v>
      </c>
      <c r="H338">
        <v>7.07130700346588</v>
      </c>
      <c r="I338">
        <v>15.4825299046403</v>
      </c>
      <c r="J338">
        <v>-2.7150845650583899</v>
      </c>
      <c r="K338">
        <v>491.302904268509</v>
      </c>
      <c r="L338">
        <v>429.91758908716599</v>
      </c>
      <c r="M338">
        <v>57.389991380583801</v>
      </c>
      <c r="N338">
        <v>1.1886940627587901</v>
      </c>
      <c r="O338">
        <v>6.5784638000734903</v>
      </c>
      <c r="P338">
        <v>55.485714285714202</v>
      </c>
      <c r="Q338">
        <v>9.6631087785557998E-2</v>
      </c>
    </row>
    <row r="339" spans="1:17" x14ac:dyDescent="0.3">
      <c r="A339" t="s">
        <v>785</v>
      </c>
      <c r="B339" t="s">
        <v>786</v>
      </c>
      <c r="C339" t="str">
        <f>IFERROR(VLOOKUP(Table1[[#This Row],[Ticker]],[1]!Table1[[Symbol]:[Industry]],2,FALSE),"-")</f>
        <v>-</v>
      </c>
      <c r="D339" t="s">
        <v>46</v>
      </c>
      <c r="E339">
        <v>21876.3954146</v>
      </c>
      <c r="F339">
        <v>231.05</v>
      </c>
      <c r="G339">
        <v>29.223936769753902</v>
      </c>
      <c r="H339">
        <v>-17.150300951045601</v>
      </c>
      <c r="I339">
        <v>-14.904608940646201</v>
      </c>
      <c r="J339">
        <v>-6.9573232054796099</v>
      </c>
      <c r="K339">
        <v>257.80626375883202</v>
      </c>
      <c r="L339">
        <v>234.31085985838399</v>
      </c>
      <c r="M339">
        <v>38.273484679318898</v>
      </c>
      <c r="N339">
        <v>0.36512530518896502</v>
      </c>
      <c r="O339">
        <v>52.174853927721202</v>
      </c>
      <c r="P339">
        <v>81.571709233791694</v>
      </c>
      <c r="Q339">
        <v>0.160573933017846</v>
      </c>
    </row>
    <row r="340" spans="1:17" x14ac:dyDescent="0.3">
      <c r="A340" t="s">
        <v>787</v>
      </c>
      <c r="B340" t="s">
        <v>788</v>
      </c>
      <c r="C340" t="str">
        <f>IFERROR(VLOOKUP(Table1[[#This Row],[Ticker]],[1]!Table1[[Symbol]:[Industry]],2,FALSE),"-")</f>
        <v>-</v>
      </c>
      <c r="D340" t="s">
        <v>789</v>
      </c>
      <c r="E340">
        <v>21786.969439925</v>
      </c>
      <c r="F340">
        <v>1579.4</v>
      </c>
      <c r="G340">
        <v>16.478722866624601</v>
      </c>
      <c r="H340">
        <v>-9.5125216564661503</v>
      </c>
      <c r="I340">
        <v>31.625527942551798</v>
      </c>
      <c r="J340">
        <v>-4.4711415623976301</v>
      </c>
      <c r="K340">
        <v>1522.40928955148</v>
      </c>
      <c r="L340">
        <v>1311.16338113298</v>
      </c>
      <c r="M340">
        <v>42.067959298798698</v>
      </c>
      <c r="N340">
        <v>0.28932844031257099</v>
      </c>
      <c r="O340">
        <v>8.5855388122071599</v>
      </c>
      <c r="P340">
        <v>59.834033294540298</v>
      </c>
      <c r="Q340">
        <v>3.0286352074273E-2</v>
      </c>
    </row>
    <row r="341" spans="1:17" x14ac:dyDescent="0.3">
      <c r="A341" t="s">
        <v>790</v>
      </c>
      <c r="B341" t="s">
        <v>791</v>
      </c>
      <c r="C341" t="str">
        <f>IFERROR(VLOOKUP(Table1[[#This Row],[Ticker]],[1]!Table1[[Symbol]:[Industry]],2,FALSE),"-")</f>
        <v>-</v>
      </c>
      <c r="D341" t="s">
        <v>223</v>
      </c>
      <c r="E341">
        <v>21687.373522760001</v>
      </c>
      <c r="F341">
        <v>1326.45</v>
      </c>
      <c r="G341">
        <v>78.688273295906697</v>
      </c>
      <c r="H341">
        <v>1.4609487434748301</v>
      </c>
      <c r="I341">
        <v>7.3540289066196403</v>
      </c>
      <c r="J341">
        <v>-6.2099061575909698</v>
      </c>
      <c r="K341">
        <v>1318.6620526039301</v>
      </c>
      <c r="L341">
        <v>1114.0158402960601</v>
      </c>
      <c r="M341">
        <v>35.998174306475804</v>
      </c>
      <c r="N341">
        <v>0.36102191696560199</v>
      </c>
      <c r="O341">
        <v>9.2389460590297201</v>
      </c>
      <c r="P341">
        <v>120.615384615384</v>
      </c>
      <c r="Q341">
        <v>0.16583513544669301</v>
      </c>
    </row>
    <row r="342" spans="1:17" x14ac:dyDescent="0.3">
      <c r="A342" t="s">
        <v>792</v>
      </c>
      <c r="B342" t="s">
        <v>793</v>
      </c>
      <c r="C342" t="str">
        <f>IFERROR(VLOOKUP(Table1[[#This Row],[Ticker]],[1]!Table1[[Symbol]:[Industry]],2,FALSE),"-")</f>
        <v>-</v>
      </c>
      <c r="D342" t="s">
        <v>794</v>
      </c>
      <c r="E342">
        <v>21483.82646828</v>
      </c>
      <c r="F342">
        <v>314.64999999999998</v>
      </c>
      <c r="G342">
        <v>59.725095166365399</v>
      </c>
      <c r="H342">
        <v>-5.9515574745869202</v>
      </c>
      <c r="I342">
        <v>44.011829078985699</v>
      </c>
      <c r="J342">
        <v>-2.44394813246906</v>
      </c>
      <c r="K342">
        <v>291.29892855350101</v>
      </c>
      <c r="L342">
        <v>231.383157879604</v>
      </c>
      <c r="M342">
        <v>50.466278747517002</v>
      </c>
      <c r="N342">
        <v>0.61249557044125003</v>
      </c>
      <c r="O342">
        <v>9.2960432226283096</v>
      </c>
      <c r="P342">
        <v>112.171274443695</v>
      </c>
      <c r="Q342">
        <v>4.1574593541801E-2</v>
      </c>
    </row>
    <row r="343" spans="1:17" x14ac:dyDescent="0.3">
      <c r="A343" t="s">
        <v>795</v>
      </c>
      <c r="B343" t="s">
        <v>796</v>
      </c>
      <c r="C343" t="str">
        <f>IFERROR(VLOOKUP(Table1[[#This Row],[Ticker]],[1]!Table1[[Symbol]:[Industry]],2,FALSE),"-")</f>
        <v>-</v>
      </c>
      <c r="D343" t="s">
        <v>132</v>
      </c>
      <c r="E343">
        <v>21461.60294334</v>
      </c>
      <c r="F343">
        <v>1569.5</v>
      </c>
      <c r="G343">
        <v>210.431924167251</v>
      </c>
      <c r="H343">
        <v>-3.88941969617695</v>
      </c>
      <c r="I343">
        <v>3.9348573275199401</v>
      </c>
      <c r="J343">
        <v>0.52235239705979697</v>
      </c>
      <c r="K343">
        <v>1465.2211693915101</v>
      </c>
      <c r="L343">
        <v>1231.4197058250199</v>
      </c>
      <c r="M343">
        <v>71.676688608753096</v>
      </c>
      <c r="N343">
        <v>1.11952486062706</v>
      </c>
      <c r="O343">
        <v>0.79324625676966398</v>
      </c>
      <c r="P343">
        <v>253.49099099099101</v>
      </c>
    </row>
    <row r="344" spans="1:17" x14ac:dyDescent="0.3">
      <c r="A344" t="s">
        <v>797</v>
      </c>
      <c r="B344" t="s">
        <v>798</v>
      </c>
      <c r="C344" t="str">
        <f>IFERROR(VLOOKUP(Table1[[#This Row],[Ticker]],[1]!Table1[[Symbol]:[Industry]],2,FALSE),"-")</f>
        <v>-</v>
      </c>
      <c r="D344" t="s">
        <v>316</v>
      </c>
      <c r="E344">
        <v>21256.269120000001</v>
      </c>
      <c r="F344">
        <v>1801.05</v>
      </c>
      <c r="G344">
        <v>94.3204822821817</v>
      </c>
      <c r="H344">
        <v>1.05936503102477</v>
      </c>
      <c r="I344">
        <v>110.41946394122</v>
      </c>
      <c r="J344">
        <v>2.15336062426901</v>
      </c>
      <c r="K344">
        <v>1881.86092047596</v>
      </c>
      <c r="L344">
        <v>1465.7629925835499</v>
      </c>
      <c r="M344">
        <v>61.436332276520197</v>
      </c>
      <c r="N344">
        <v>0.41733955184177601</v>
      </c>
      <c r="O344">
        <v>57.341550762055398</v>
      </c>
      <c r="P344">
        <v>177.811198519204</v>
      </c>
      <c r="Q344">
        <v>0.19826415680673301</v>
      </c>
    </row>
    <row r="345" spans="1:17" x14ac:dyDescent="0.3">
      <c r="A345" t="s">
        <v>799</v>
      </c>
      <c r="B345" t="s">
        <v>800</v>
      </c>
      <c r="C345" t="str">
        <f>IFERROR(VLOOKUP(Table1[[#This Row],[Ticker]],[1]!Table1[[Symbol]:[Industry]],2,FALSE),"-")</f>
        <v>-</v>
      </c>
      <c r="D345" t="s">
        <v>552</v>
      </c>
      <c r="E345">
        <v>21215.745938399999</v>
      </c>
      <c r="F345">
        <v>1526.65</v>
      </c>
      <c r="G345">
        <v>6.68556050089453</v>
      </c>
      <c r="H345">
        <v>-9.1519178689707896</v>
      </c>
      <c r="I345">
        <v>40.429219534448102</v>
      </c>
      <c r="J345">
        <v>-5.0753654908650603</v>
      </c>
      <c r="K345">
        <v>1448.8996233005</v>
      </c>
      <c r="L345">
        <v>1271.7416173640499</v>
      </c>
      <c r="M345">
        <v>34.700176772752798</v>
      </c>
      <c r="N345">
        <v>1.8797462497092099</v>
      </c>
      <c r="O345">
        <v>11.3549274555398</v>
      </c>
      <c r="P345">
        <v>83.657142857142802</v>
      </c>
      <c r="Q345">
        <v>0.118598456652</v>
      </c>
    </row>
    <row r="346" spans="1:17" x14ac:dyDescent="0.3">
      <c r="A346" t="s">
        <v>801</v>
      </c>
      <c r="B346" t="s">
        <v>802</v>
      </c>
      <c r="C346" t="str">
        <f>IFERROR(VLOOKUP(Table1[[#This Row],[Ticker]],[1]!Table1[[Symbol]:[Industry]],2,FALSE),"-")</f>
        <v>-</v>
      </c>
      <c r="D346" t="s">
        <v>266</v>
      </c>
      <c r="E346">
        <v>20975.667400499999</v>
      </c>
      <c r="F346">
        <v>422.35</v>
      </c>
      <c r="G346">
        <v>-3.3320633908150099</v>
      </c>
      <c r="H346">
        <v>1.2665879880420201</v>
      </c>
      <c r="I346">
        <v>-20.7851448090335</v>
      </c>
      <c r="J346">
        <v>-1.73453788155321</v>
      </c>
      <c r="K346">
        <v>394.14040567113801</v>
      </c>
      <c r="L346">
        <v>378.75174689975199</v>
      </c>
      <c r="M346">
        <v>65.920456078362506</v>
      </c>
      <c r="N346">
        <v>0.50409438546013696</v>
      </c>
      <c r="O346">
        <v>32.117911684621703</v>
      </c>
      <c r="P346">
        <v>35.7602057216329</v>
      </c>
      <c r="Q346">
        <v>0.10322551535645801</v>
      </c>
    </row>
    <row r="347" spans="1:17" x14ac:dyDescent="0.3">
      <c r="A347" t="s">
        <v>803</v>
      </c>
      <c r="B347" t="s">
        <v>804</v>
      </c>
      <c r="C347" t="str">
        <f>IFERROR(VLOOKUP(Table1[[#This Row],[Ticker]],[1]!Table1[[Symbol]:[Industry]],2,FALSE),"-")</f>
        <v>-</v>
      </c>
      <c r="D347" t="s">
        <v>685</v>
      </c>
      <c r="E347">
        <v>20888.656042589999</v>
      </c>
      <c r="F347">
        <v>1234.3</v>
      </c>
      <c r="G347">
        <v>16.8502916135118</v>
      </c>
      <c r="H347">
        <v>-11.782634505427501</v>
      </c>
      <c r="I347">
        <v>66.014144603940196</v>
      </c>
      <c r="J347">
        <v>-6.6807707174326101</v>
      </c>
      <c r="K347">
        <v>1272.60497995275</v>
      </c>
      <c r="L347">
        <v>1098.9691338330899</v>
      </c>
      <c r="M347">
        <v>29.845250311258098</v>
      </c>
      <c r="N347">
        <v>0.48085915106212102</v>
      </c>
      <c r="O347">
        <v>21.121283318480099</v>
      </c>
      <c r="P347">
        <v>89.527831094049802</v>
      </c>
      <c r="Q347">
        <v>9.9991283332007005E-2</v>
      </c>
    </row>
    <row r="348" spans="1:17" hidden="1" x14ac:dyDescent="0.3">
      <c r="A348" t="s">
        <v>805</v>
      </c>
      <c r="B348" t="s">
        <v>806</v>
      </c>
      <c r="C348" t="str">
        <f>IFERROR(VLOOKUP(Table1[[#This Row],[Ticker]],[1]!Table1[[Symbol]:[Industry]],2,FALSE),"-")</f>
        <v>-</v>
      </c>
      <c r="D348" t="s">
        <v>590</v>
      </c>
      <c r="E348">
        <v>20849.851270429899</v>
      </c>
      <c r="F348">
        <v>822.05</v>
      </c>
      <c r="G348">
        <v>-40.9380698808611</v>
      </c>
      <c r="H348">
        <v>-2.7398422074983499</v>
      </c>
      <c r="I348">
        <v>-16.591521833434999</v>
      </c>
      <c r="J348">
        <v>-1.7860376781496401</v>
      </c>
      <c r="K348">
        <v>823.37254154197899</v>
      </c>
      <c r="L348">
        <v>841.82352115675303</v>
      </c>
      <c r="M348">
        <v>63.490426704207103</v>
      </c>
      <c r="N348">
        <v>0.70051978286120298</v>
      </c>
      <c r="O348">
        <v>16.659570585730702</v>
      </c>
      <c r="P348">
        <v>8.4141114408176705</v>
      </c>
      <c r="Q348">
        <v>-0.13525674358970499</v>
      </c>
    </row>
    <row r="349" spans="1:17" x14ac:dyDescent="0.3">
      <c r="A349" t="s">
        <v>807</v>
      </c>
      <c r="B349" t="s">
        <v>808</v>
      </c>
      <c r="C349" t="str">
        <f>IFERROR(VLOOKUP(Table1[[#This Row],[Ticker]],[1]!Table1[[Symbol]:[Industry]],2,FALSE),"-")</f>
        <v>-</v>
      </c>
      <c r="D349" t="s">
        <v>472</v>
      </c>
      <c r="E349">
        <v>20801.2376819399</v>
      </c>
      <c r="F349">
        <v>574.95000000000005</v>
      </c>
      <c r="G349">
        <v>-15.972020262492</v>
      </c>
      <c r="H349">
        <v>-12.972950506737501</v>
      </c>
      <c r="I349">
        <v>-29.810464488584</v>
      </c>
      <c r="J349">
        <v>-1.6532354508103499</v>
      </c>
      <c r="K349">
        <v>630.01517916252897</v>
      </c>
      <c r="L349">
        <v>640.26550689251997</v>
      </c>
      <c r="M349">
        <v>38.395037031383602</v>
      </c>
      <c r="N349">
        <v>0.95133493740339403</v>
      </c>
      <c r="O349">
        <v>33.7942429776502</v>
      </c>
      <c r="P349">
        <v>31.2671232876712</v>
      </c>
      <c r="Q349">
        <v>-8.0364945007175004E-2</v>
      </c>
    </row>
    <row r="350" spans="1:17" hidden="1" x14ac:dyDescent="0.3">
      <c r="A350" t="s">
        <v>809</v>
      </c>
      <c r="B350" t="s">
        <v>810</v>
      </c>
      <c r="C350" t="str">
        <f>IFERROR(VLOOKUP(Table1[[#This Row],[Ticker]],[1]!Table1[[Symbol]:[Industry]],2,FALSE),"-")</f>
        <v>-</v>
      </c>
      <c r="D350" t="s">
        <v>125</v>
      </c>
      <c r="E350">
        <v>20584.709796539999</v>
      </c>
      <c r="F350">
        <v>13316.95</v>
      </c>
      <c r="G350">
        <v>113.848481459602</v>
      </c>
      <c r="H350">
        <v>0.50307223662925704</v>
      </c>
      <c r="I350">
        <v>60.906567782689798</v>
      </c>
      <c r="J350">
        <v>-5.7699178642589803</v>
      </c>
      <c r="K350">
        <v>13744.3673571895</v>
      </c>
      <c r="L350">
        <v>10523.4855221002</v>
      </c>
      <c r="M350">
        <v>33.283463105044802</v>
      </c>
      <c r="N350">
        <v>2.05789724958013</v>
      </c>
      <c r="O350">
        <v>17.910632689917701</v>
      </c>
      <c r="P350">
        <v>197.96167227896601</v>
      </c>
    </row>
    <row r="351" spans="1:17" x14ac:dyDescent="0.3">
      <c r="A351" t="s">
        <v>811</v>
      </c>
      <c r="B351" t="s">
        <v>812</v>
      </c>
      <c r="C351" t="str">
        <f>IFERROR(VLOOKUP(Table1[[#This Row],[Ticker]],[1]!Table1[[Symbol]:[Industry]],2,FALSE),"-")</f>
        <v>-</v>
      </c>
      <c r="D351" t="s">
        <v>813</v>
      </c>
      <c r="E351">
        <v>20572.276477374999</v>
      </c>
      <c r="F351">
        <v>239.37</v>
      </c>
      <c r="G351">
        <v>50.673565871885103</v>
      </c>
      <c r="H351">
        <v>14.4506149612901</v>
      </c>
      <c r="I351">
        <v>61.179168632476298</v>
      </c>
      <c r="J351">
        <v>3.29751584202014</v>
      </c>
      <c r="K351">
        <v>201.33781855183</v>
      </c>
      <c r="L351">
        <v>171.53907837278501</v>
      </c>
      <c r="M351">
        <v>81.214750579485894</v>
      </c>
      <c r="N351">
        <v>1.0148877798961999</v>
      </c>
      <c r="O351">
        <v>0.36763169987885602</v>
      </c>
      <c r="P351">
        <v>97.255871446229904</v>
      </c>
      <c r="Q351">
        <v>3.6425242630640001E-3</v>
      </c>
    </row>
    <row r="352" spans="1:17" x14ac:dyDescent="0.3">
      <c r="A352" t="s">
        <v>814</v>
      </c>
      <c r="B352" t="s">
        <v>815</v>
      </c>
      <c r="C352" t="str">
        <f>IFERROR(VLOOKUP(Table1[[#This Row],[Ticker]],[1]!Table1[[Symbol]:[Industry]],2,FALSE),"-")</f>
        <v>-</v>
      </c>
      <c r="D352" t="s">
        <v>125</v>
      </c>
      <c r="E352">
        <v>20360.53966617</v>
      </c>
      <c r="F352">
        <v>1112.2</v>
      </c>
      <c r="G352">
        <v>122.956904860539</v>
      </c>
      <c r="H352">
        <v>15.764311806105599</v>
      </c>
      <c r="I352">
        <v>5.6084288181984396</v>
      </c>
      <c r="J352">
        <v>5.6805352040751904</v>
      </c>
      <c r="K352">
        <v>992.85288345403399</v>
      </c>
      <c r="L352">
        <v>869.89344637549198</v>
      </c>
      <c r="M352">
        <v>61.743264701968897</v>
      </c>
      <c r="N352">
        <v>1.54492928814599</v>
      </c>
      <c r="O352">
        <v>18.144218665707601</v>
      </c>
      <c r="P352">
        <v>175.26296250464</v>
      </c>
      <c r="Q352">
        <v>0.24495076858238299</v>
      </c>
    </row>
    <row r="353" spans="1:17" x14ac:dyDescent="0.3">
      <c r="A353" t="s">
        <v>816</v>
      </c>
      <c r="B353" t="s">
        <v>817</v>
      </c>
      <c r="C353" t="str">
        <f>IFERROR(VLOOKUP(Table1[[#This Row],[Ticker]],[1]!Table1[[Symbol]:[Industry]],2,FALSE),"-")</f>
        <v>-</v>
      </c>
      <c r="D353" t="s">
        <v>51</v>
      </c>
      <c r="E353">
        <v>20318.3005638</v>
      </c>
      <c r="F353">
        <v>1243.45</v>
      </c>
      <c r="G353">
        <v>-35.376384040079898</v>
      </c>
      <c r="H353">
        <v>-0.61491295625064102</v>
      </c>
      <c r="I353">
        <v>-28.627733356704201</v>
      </c>
      <c r="J353">
        <v>-1.3966372363769199</v>
      </c>
      <c r="K353">
        <v>1260.23337557949</v>
      </c>
      <c r="L353">
        <v>1356.0620242781599</v>
      </c>
      <c r="M353">
        <v>68.412114706544997</v>
      </c>
      <c r="N353">
        <v>0.85782192469593599</v>
      </c>
      <c r="O353">
        <v>44.436849089227501</v>
      </c>
      <c r="P353">
        <v>7.8447528187337303</v>
      </c>
      <c r="Q353">
        <v>6.5374024817086998E-2</v>
      </c>
    </row>
    <row r="354" spans="1:17" hidden="1" x14ac:dyDescent="0.3">
      <c r="A354" t="s">
        <v>818</v>
      </c>
      <c r="B354" t="s">
        <v>819</v>
      </c>
      <c r="C354" t="str">
        <f>IFERROR(VLOOKUP(Table1[[#This Row],[Ticker]],[1]!Table1[[Symbol]:[Industry]],2,FALSE),"-")</f>
        <v>-</v>
      </c>
      <c r="D354" t="s">
        <v>472</v>
      </c>
      <c r="E354">
        <v>20314.317246719998</v>
      </c>
      <c r="F354">
        <v>1935.3</v>
      </c>
      <c r="G354">
        <v>-26.385317384153701</v>
      </c>
      <c r="H354">
        <v>-6.5643659801157401</v>
      </c>
      <c r="I354">
        <v>6.7646647777624098</v>
      </c>
      <c r="J354">
        <v>-1.1747073285654399</v>
      </c>
      <c r="K354">
        <v>1965.2971369592699</v>
      </c>
      <c r="L354">
        <v>1850.04666605648</v>
      </c>
      <c r="M354">
        <v>53.063801484494903</v>
      </c>
      <c r="N354">
        <v>0.93760130181172396</v>
      </c>
      <c r="O354">
        <v>20.394770836562799</v>
      </c>
      <c r="P354">
        <v>32.355354944604002</v>
      </c>
      <c r="Q354">
        <v>-2.9653164943787998E-2</v>
      </c>
    </row>
    <row r="355" spans="1:17" hidden="1" x14ac:dyDescent="0.3">
      <c r="A355" t="s">
        <v>820</v>
      </c>
      <c r="B355" t="s">
        <v>821</v>
      </c>
      <c r="C355" t="str">
        <f>IFERROR(VLOOKUP(Table1[[#This Row],[Ticker]],[1]!Table1[[Symbol]:[Industry]],2,FALSE),"-")</f>
        <v>-</v>
      </c>
      <c r="D355" t="s">
        <v>132</v>
      </c>
      <c r="E355">
        <v>20173.740000000002</v>
      </c>
      <c r="F355">
        <v>141.01</v>
      </c>
      <c r="G355">
        <v>-18.051481365063999</v>
      </c>
      <c r="H355">
        <v>-4.8529263835036103</v>
      </c>
      <c r="I355">
        <v>-6.5577510830951402</v>
      </c>
      <c r="J355">
        <v>-4.2951015920374598</v>
      </c>
      <c r="K355">
        <v>140.42918138608201</v>
      </c>
      <c r="L355">
        <v>134.17866086140199</v>
      </c>
      <c r="M355">
        <v>53.328059728626101</v>
      </c>
      <c r="N355">
        <v>0.22847361510775599</v>
      </c>
      <c r="O355">
        <v>9.8149067442025295</v>
      </c>
      <c r="P355">
        <v>17.264033264033198</v>
      </c>
    </row>
    <row r="356" spans="1:17" hidden="1" x14ac:dyDescent="0.3">
      <c r="A356" t="s">
        <v>822</v>
      </c>
      <c r="B356" t="s">
        <v>823</v>
      </c>
      <c r="C356" t="str">
        <f>IFERROR(VLOOKUP(Table1[[#This Row],[Ticker]],[1]!Table1[[Symbol]:[Industry]],2,FALSE),"-")</f>
        <v>-</v>
      </c>
      <c r="D356" t="s">
        <v>132</v>
      </c>
      <c r="E356">
        <v>20155.501969815999</v>
      </c>
      <c r="F356">
        <v>349.71</v>
      </c>
      <c r="G356">
        <v>-20.830637711168301</v>
      </c>
      <c r="H356">
        <v>-2.1179422885274199</v>
      </c>
      <c r="I356">
        <v>-14.547771275487399</v>
      </c>
      <c r="J356">
        <v>-2.8370446650634702</v>
      </c>
      <c r="K356">
        <v>343.50918028288402</v>
      </c>
      <c r="L356">
        <v>337.82086023965599</v>
      </c>
      <c r="M356">
        <v>42.778347382377802</v>
      </c>
      <c r="N356">
        <v>0.72793869771308795</v>
      </c>
      <c r="O356">
        <v>4.3721941036859198</v>
      </c>
      <c r="P356">
        <v>14.847290640394</v>
      </c>
      <c r="Q356">
        <v>-0.10379904096142301</v>
      </c>
    </row>
    <row r="357" spans="1:17" hidden="1" x14ac:dyDescent="0.3">
      <c r="A357" t="s">
        <v>824</v>
      </c>
      <c r="B357" t="s">
        <v>825</v>
      </c>
      <c r="C357" t="str">
        <f>IFERROR(VLOOKUP(Table1[[#This Row],[Ticker]],[1]!Table1[[Symbol]:[Industry]],2,FALSE),"-")</f>
        <v>-</v>
      </c>
      <c r="D357" t="s">
        <v>51</v>
      </c>
      <c r="E357">
        <v>19950.615294225001</v>
      </c>
      <c r="F357">
        <v>498.9</v>
      </c>
      <c r="G357">
        <v>19.591571580055199</v>
      </c>
      <c r="H357">
        <v>9.0270350426886594</v>
      </c>
      <c r="I357">
        <v>34.045678541925497</v>
      </c>
      <c r="J357">
        <v>-3.8295691850434701</v>
      </c>
      <c r="K357">
        <v>424.49395413358002</v>
      </c>
      <c r="M357">
        <v>70.562937696996201</v>
      </c>
      <c r="N357">
        <v>1.07986033758327</v>
      </c>
      <c r="O357">
        <v>0.85187412307074994</v>
      </c>
      <c r="P357">
        <v>70.856164383561605</v>
      </c>
    </row>
    <row r="358" spans="1:17" x14ac:dyDescent="0.3">
      <c r="A358" t="s">
        <v>826</v>
      </c>
      <c r="B358" t="s">
        <v>827</v>
      </c>
      <c r="C358" t="str">
        <f>IFERROR(VLOOKUP(Table1[[#This Row],[Ticker]],[1]!Table1[[Symbol]:[Industry]],2,FALSE),"-")</f>
        <v>-</v>
      </c>
      <c r="D358" t="s">
        <v>828</v>
      </c>
      <c r="E358">
        <v>19897.8129844</v>
      </c>
      <c r="F358">
        <v>916.5</v>
      </c>
      <c r="G358">
        <v>11.6182693667247</v>
      </c>
      <c r="H358">
        <v>13.354458080450801</v>
      </c>
      <c r="I358">
        <v>25.825783630809799</v>
      </c>
      <c r="J358">
        <v>7.8369499920689201</v>
      </c>
      <c r="K358">
        <v>777.42381889270098</v>
      </c>
      <c r="L358">
        <v>712.59979647686498</v>
      </c>
      <c r="M358">
        <v>79.488404555845605</v>
      </c>
      <c r="N358">
        <v>2.4296100354276899</v>
      </c>
      <c r="O358">
        <v>2.0185488270594698</v>
      </c>
      <c r="P358">
        <v>54.292929292929301</v>
      </c>
      <c r="Q358">
        <v>8.4498098637265998E-2</v>
      </c>
    </row>
    <row r="359" spans="1:17" x14ac:dyDescent="0.3">
      <c r="A359" t="s">
        <v>829</v>
      </c>
      <c r="B359" t="s">
        <v>830</v>
      </c>
      <c r="C359" t="str">
        <f>IFERROR(VLOOKUP(Table1[[#This Row],[Ticker]],[1]!Table1[[Symbol]:[Industry]],2,FALSE),"-")</f>
        <v>-</v>
      </c>
      <c r="D359" t="s">
        <v>46</v>
      </c>
      <c r="E359">
        <v>19774.028289059999</v>
      </c>
      <c r="F359">
        <v>315.25</v>
      </c>
      <c r="G359">
        <v>79.947756063788503</v>
      </c>
      <c r="H359">
        <v>-6.3801356653665797</v>
      </c>
      <c r="I359">
        <v>11.9182788722794</v>
      </c>
      <c r="J359">
        <v>-2.8499761277542199</v>
      </c>
      <c r="K359">
        <v>317.46263981981599</v>
      </c>
      <c r="L359">
        <v>269.48739744382902</v>
      </c>
      <c r="M359">
        <v>49.882997238870402</v>
      </c>
      <c r="N359">
        <v>0.411128018234239</v>
      </c>
      <c r="O359">
        <v>15.6225218080888</v>
      </c>
      <c r="P359">
        <v>130.86781398754999</v>
      </c>
      <c r="Q359">
        <v>0.16039152983538801</v>
      </c>
    </row>
    <row r="360" spans="1:17" x14ac:dyDescent="0.3">
      <c r="A360" t="s">
        <v>831</v>
      </c>
      <c r="B360" t="s">
        <v>832</v>
      </c>
      <c r="C360" t="str">
        <f>IFERROR(VLOOKUP(Table1[[#This Row],[Ticker]],[1]!Table1[[Symbol]:[Industry]],2,FALSE),"-")</f>
        <v>-</v>
      </c>
      <c r="D360" t="s">
        <v>80</v>
      </c>
      <c r="E360">
        <v>19738.683963300002</v>
      </c>
      <c r="F360">
        <v>851.45</v>
      </c>
      <c r="G360">
        <v>-37.738967630125302</v>
      </c>
      <c r="H360">
        <v>-4.3815461963355196</v>
      </c>
      <c r="I360">
        <v>-12.1283000455451</v>
      </c>
      <c r="J360">
        <v>-4.2567876761118804</v>
      </c>
      <c r="K360">
        <v>826.45216112389403</v>
      </c>
      <c r="L360">
        <v>841.41925729451998</v>
      </c>
      <c r="M360">
        <v>47.521645549030801</v>
      </c>
      <c r="N360">
        <v>0.44805019419544601</v>
      </c>
      <c r="O360">
        <v>24.282106993951501</v>
      </c>
      <c r="P360">
        <v>21.635714285714201</v>
      </c>
      <c r="Q360">
        <v>-7.2973851821528005E-2</v>
      </c>
    </row>
    <row r="361" spans="1:17" x14ac:dyDescent="0.3">
      <c r="A361" t="s">
        <v>833</v>
      </c>
      <c r="B361" t="s">
        <v>834</v>
      </c>
      <c r="C361" t="str">
        <f>IFERROR(VLOOKUP(Table1[[#This Row],[Ticker]],[1]!Table1[[Symbol]:[Industry]],2,FALSE),"-")</f>
        <v>-</v>
      </c>
      <c r="D361" t="s">
        <v>34</v>
      </c>
      <c r="E361">
        <v>19700.743750599999</v>
      </c>
      <c r="F361">
        <v>540.75</v>
      </c>
      <c r="G361">
        <v>23.411454351290999</v>
      </c>
      <c r="H361">
        <v>-10.422105705728899</v>
      </c>
      <c r="I361">
        <v>9.0287698372223399</v>
      </c>
      <c r="J361">
        <v>-6.1181420129828004</v>
      </c>
      <c r="K361">
        <v>532.68457242548197</v>
      </c>
      <c r="L361">
        <v>466.74092037391898</v>
      </c>
      <c r="M361">
        <v>36.211026574161302</v>
      </c>
      <c r="N361">
        <v>0.66647530839755298</v>
      </c>
      <c r="O361">
        <v>10.1895515487748</v>
      </c>
      <c r="P361">
        <v>62.387387387387299</v>
      </c>
      <c r="Q361">
        <v>0.139748299532896</v>
      </c>
    </row>
    <row r="362" spans="1:17" x14ac:dyDescent="0.3">
      <c r="A362" t="s">
        <v>835</v>
      </c>
      <c r="B362" t="s">
        <v>836</v>
      </c>
      <c r="C362" t="str">
        <f>IFERROR(VLOOKUP(Table1[[#This Row],[Ticker]],[1]!Table1[[Symbol]:[Industry]],2,FALSE),"-")</f>
        <v>-</v>
      </c>
      <c r="D362" t="s">
        <v>429</v>
      </c>
      <c r="E362">
        <v>19592.511022809998</v>
      </c>
      <c r="F362">
        <v>8235.35</v>
      </c>
      <c r="G362">
        <v>-9.2407894395793502</v>
      </c>
      <c r="H362">
        <v>-3.7376259526517202</v>
      </c>
      <c r="I362">
        <v>20.959096699832099</v>
      </c>
      <c r="J362">
        <v>-1.73995052937776</v>
      </c>
      <c r="K362">
        <v>8115.5075761471799</v>
      </c>
      <c r="L362">
        <v>7422.4911414602702</v>
      </c>
      <c r="M362">
        <v>47.874936861454202</v>
      </c>
      <c r="N362">
        <v>3.6394165580270101</v>
      </c>
      <c r="O362">
        <v>15.2191467272186</v>
      </c>
      <c r="P362">
        <v>50.099332920205498</v>
      </c>
      <c r="Q362">
        <v>1.148610815233E-3</v>
      </c>
    </row>
    <row r="363" spans="1:17" x14ac:dyDescent="0.3">
      <c r="A363" t="s">
        <v>837</v>
      </c>
      <c r="B363" t="s">
        <v>838</v>
      </c>
      <c r="C363" t="str">
        <f>IFERROR(VLOOKUP(Table1[[#This Row],[Ticker]],[1]!Table1[[Symbol]:[Industry]],2,FALSE),"-")</f>
        <v>-</v>
      </c>
      <c r="D363" t="s">
        <v>215</v>
      </c>
      <c r="E363">
        <v>19568.344925739999</v>
      </c>
      <c r="F363">
        <v>446.25</v>
      </c>
      <c r="G363">
        <v>14.205473016323801</v>
      </c>
      <c r="H363">
        <v>-9.5307641280279505</v>
      </c>
      <c r="I363">
        <v>22.021029525210601</v>
      </c>
      <c r="J363">
        <v>-6.0662395431325704</v>
      </c>
      <c r="K363">
        <v>458.00640678625098</v>
      </c>
      <c r="L363">
        <v>391.48294632250202</v>
      </c>
      <c r="M363">
        <v>31.894565758967399</v>
      </c>
      <c r="N363">
        <v>0.41792497162588199</v>
      </c>
      <c r="O363">
        <v>29.400560224089599</v>
      </c>
      <c r="P363">
        <v>58.807829181494597</v>
      </c>
      <c r="Q363">
        <v>5.8593761362312001E-2</v>
      </c>
    </row>
    <row r="364" spans="1:17" x14ac:dyDescent="0.3">
      <c r="A364" t="s">
        <v>839</v>
      </c>
      <c r="B364" t="s">
        <v>840</v>
      </c>
      <c r="C364" t="str">
        <f>IFERROR(VLOOKUP(Table1[[#This Row],[Ticker]],[1]!Table1[[Symbol]:[Industry]],2,FALSE),"-")</f>
        <v>-</v>
      </c>
      <c r="D364" t="s">
        <v>278</v>
      </c>
      <c r="E364">
        <v>19561.999452299999</v>
      </c>
      <c r="F364">
        <v>522.35</v>
      </c>
      <c r="G364">
        <v>192.79999822781599</v>
      </c>
      <c r="H364">
        <v>10.4286487665302</v>
      </c>
      <c r="I364">
        <v>82.286546465157798</v>
      </c>
      <c r="J364">
        <v>4.9773923744467803</v>
      </c>
      <c r="K364">
        <v>428.68064278337999</v>
      </c>
      <c r="L364">
        <v>315.74616323902598</v>
      </c>
      <c r="M364">
        <v>63.808323146028897</v>
      </c>
      <c r="N364">
        <v>0.59853488584010495</v>
      </c>
      <c r="O364">
        <v>3.7522733799176802</v>
      </c>
      <c r="P364">
        <v>225.35035814387999</v>
      </c>
      <c r="Q364">
        <v>0.147873576657784</v>
      </c>
    </row>
    <row r="365" spans="1:17" x14ac:dyDescent="0.3">
      <c r="A365" t="s">
        <v>841</v>
      </c>
      <c r="B365" t="s">
        <v>842</v>
      </c>
      <c r="C365" t="str">
        <f>IFERROR(VLOOKUP(Table1[[#This Row],[Ticker]],[1]!Table1[[Symbol]:[Industry]],2,FALSE),"-")</f>
        <v>-</v>
      </c>
      <c r="D365" t="s">
        <v>281</v>
      </c>
      <c r="E365">
        <v>19359.505486765</v>
      </c>
      <c r="F365">
        <v>888.5</v>
      </c>
      <c r="G365">
        <v>30.7522939684298</v>
      </c>
      <c r="H365">
        <v>7.1674897687469796</v>
      </c>
      <c r="I365">
        <v>-15.1210345914931</v>
      </c>
      <c r="J365">
        <v>-3.4619661649440698</v>
      </c>
      <c r="K365">
        <v>843.02470572616198</v>
      </c>
      <c r="L365">
        <v>773.12116662541996</v>
      </c>
      <c r="M365">
        <v>58.659119936032198</v>
      </c>
      <c r="N365">
        <v>0.809936143055488</v>
      </c>
      <c r="O365">
        <v>7.8221722003376497</v>
      </c>
      <c r="P365">
        <v>66.043730143898301</v>
      </c>
      <c r="Q365">
        <v>0.181951956990164</v>
      </c>
    </row>
    <row r="366" spans="1:17" x14ac:dyDescent="0.3">
      <c r="A366" t="s">
        <v>843</v>
      </c>
      <c r="B366" t="s">
        <v>844</v>
      </c>
      <c r="C366" t="str">
        <f>IFERROR(VLOOKUP(Table1[[#This Row],[Ticker]],[1]!Table1[[Symbol]:[Industry]],2,FALSE),"-")</f>
        <v>-</v>
      </c>
      <c r="D366" t="s">
        <v>34</v>
      </c>
      <c r="E366">
        <v>19341.798002209998</v>
      </c>
      <c r="F366">
        <v>874.4</v>
      </c>
      <c r="G366">
        <v>-21.396760986194501</v>
      </c>
      <c r="H366">
        <v>-8.8220871604979596</v>
      </c>
      <c r="I366">
        <v>-3.2966719498632999</v>
      </c>
      <c r="J366">
        <v>-7.4203040151850903</v>
      </c>
      <c r="K366">
        <v>905.18755475040803</v>
      </c>
      <c r="L366">
        <v>865.30926249207801</v>
      </c>
      <c r="M366">
        <v>35.444632701463597</v>
      </c>
      <c r="N366">
        <v>0.48473734902895399</v>
      </c>
      <c r="O366">
        <v>17.223238792314699</v>
      </c>
      <c r="P366">
        <v>22.947131608548901</v>
      </c>
    </row>
    <row r="367" spans="1:17" x14ac:dyDescent="0.3">
      <c r="A367" t="s">
        <v>845</v>
      </c>
      <c r="B367" t="s">
        <v>846</v>
      </c>
      <c r="C367" t="str">
        <f>IFERROR(VLOOKUP(Table1[[#This Row],[Ticker]],[1]!Table1[[Symbol]:[Industry]],2,FALSE),"-")</f>
        <v>-</v>
      </c>
      <c r="D367" t="s">
        <v>552</v>
      </c>
      <c r="E367">
        <v>19304.979220735</v>
      </c>
      <c r="F367">
        <v>1701.7</v>
      </c>
      <c r="G367">
        <v>12.2776255956806</v>
      </c>
      <c r="H367">
        <v>-0.69296885193211799</v>
      </c>
      <c r="I367">
        <v>-5.3571925503962596</v>
      </c>
      <c r="J367">
        <v>1.21252529873299</v>
      </c>
      <c r="K367">
        <v>1663.71105482191</v>
      </c>
      <c r="L367">
        <v>1605.8209174936801</v>
      </c>
      <c r="M367">
        <v>68.478711466880995</v>
      </c>
      <c r="N367">
        <v>2.2791830751891902</v>
      </c>
      <c r="O367">
        <v>11.767644120585301</v>
      </c>
      <c r="P367">
        <v>46.1313868613138</v>
      </c>
    </row>
    <row r="368" spans="1:17" x14ac:dyDescent="0.3">
      <c r="A368" t="s">
        <v>847</v>
      </c>
      <c r="B368" t="s">
        <v>848</v>
      </c>
      <c r="C368" t="str">
        <f>IFERROR(VLOOKUP(Table1[[#This Row],[Ticker]],[1]!Table1[[Symbol]:[Industry]],2,FALSE),"-")</f>
        <v>-</v>
      </c>
      <c r="D368" t="s">
        <v>387</v>
      </c>
      <c r="E368">
        <v>19271.375485699999</v>
      </c>
      <c r="F368">
        <v>491.7</v>
      </c>
      <c r="G368">
        <v>43.108439371627398</v>
      </c>
      <c r="H368">
        <v>-12.517199870083401</v>
      </c>
      <c r="I368">
        <v>25.797259179710402</v>
      </c>
      <c r="J368">
        <v>-7.8183832265368096</v>
      </c>
      <c r="K368">
        <v>500.46749894288098</v>
      </c>
      <c r="L368">
        <v>431.29403067250303</v>
      </c>
      <c r="M368">
        <v>30.732242698291</v>
      </c>
      <c r="N368">
        <v>0.57557927603610204</v>
      </c>
      <c r="O368">
        <v>16.809029896278201</v>
      </c>
      <c r="P368">
        <v>86.6388308977035</v>
      </c>
      <c r="Q368">
        <v>2.7284304025846001E-2</v>
      </c>
    </row>
    <row r="369" spans="1:17" x14ac:dyDescent="0.3">
      <c r="A369" t="s">
        <v>849</v>
      </c>
      <c r="B369" t="s">
        <v>850</v>
      </c>
      <c r="C369" t="str">
        <f>IFERROR(VLOOKUP(Table1[[#This Row],[Ticker]],[1]!Table1[[Symbol]:[Industry]],2,FALSE),"-")</f>
        <v>-</v>
      </c>
      <c r="D369" t="s">
        <v>54</v>
      </c>
      <c r="E369">
        <v>19098.68238957</v>
      </c>
      <c r="F369">
        <v>1220</v>
      </c>
      <c r="G369">
        <v>156.67575018560501</v>
      </c>
      <c r="H369">
        <v>29.986396939143699</v>
      </c>
      <c r="I369">
        <v>97.779018513440207</v>
      </c>
      <c r="J369">
        <v>-0.31676399972946201</v>
      </c>
      <c r="K369">
        <v>947.98716803209595</v>
      </c>
      <c r="L369">
        <v>726.14839980478303</v>
      </c>
      <c r="M369">
        <v>77.515954948644307</v>
      </c>
      <c r="N369">
        <v>2.46451768189762</v>
      </c>
      <c r="O369">
        <v>2.2254098360655798</v>
      </c>
      <c r="P369">
        <v>282.74509803921501</v>
      </c>
      <c r="Q369">
        <v>6.7691762604137007E-2</v>
      </c>
    </row>
    <row r="370" spans="1:17" hidden="1" x14ac:dyDescent="0.3">
      <c r="A370" t="s">
        <v>851</v>
      </c>
      <c r="B370" t="s">
        <v>852</v>
      </c>
      <c r="C370" t="str">
        <f>IFERROR(VLOOKUP(Table1[[#This Row],[Ticker]],[1]!Table1[[Symbol]:[Industry]],2,FALSE),"-")</f>
        <v>-</v>
      </c>
      <c r="D370" t="s">
        <v>853</v>
      </c>
      <c r="E370">
        <v>19030.552610685001</v>
      </c>
      <c r="F370">
        <v>1749.4</v>
      </c>
      <c r="G370">
        <v>-7.4452821885922802</v>
      </c>
      <c r="H370">
        <v>-0.170738280601618</v>
      </c>
      <c r="I370">
        <v>7.0088247732780298</v>
      </c>
      <c r="J370">
        <v>-5.6124285407944896</v>
      </c>
      <c r="K370">
        <v>1724.6486580762601</v>
      </c>
      <c r="M370">
        <v>46.564491532646301</v>
      </c>
      <c r="N370">
        <v>0.46500853972353301</v>
      </c>
      <c r="O370">
        <v>14.382073853892701</v>
      </c>
      <c r="P370">
        <v>42.037104696951197</v>
      </c>
    </row>
    <row r="371" spans="1:17" x14ac:dyDescent="0.3">
      <c r="A371" t="s">
        <v>854</v>
      </c>
      <c r="B371" t="s">
        <v>855</v>
      </c>
      <c r="C371" t="str">
        <f>IFERROR(VLOOKUP(Table1[[#This Row],[Ticker]],[1]!Table1[[Symbol]:[Industry]],2,FALSE),"-")</f>
        <v>-</v>
      </c>
      <c r="D371" t="s">
        <v>197</v>
      </c>
      <c r="E371">
        <v>18901.4575849049</v>
      </c>
      <c r="F371">
        <v>820.65</v>
      </c>
      <c r="G371">
        <v>0.39229698558979098</v>
      </c>
      <c r="H371">
        <v>13.943289559974</v>
      </c>
      <c r="I371">
        <v>37.802468499699103</v>
      </c>
      <c r="J371">
        <v>10.0939684151523</v>
      </c>
      <c r="K371">
        <v>671.31918174361397</v>
      </c>
      <c r="L371">
        <v>616.73934793503804</v>
      </c>
      <c r="M371">
        <v>82.090246611443405</v>
      </c>
      <c r="N371">
        <v>3.1226917432900598</v>
      </c>
      <c r="O371">
        <v>1.6206665448120501</v>
      </c>
      <c r="P371">
        <v>63.622769414814002</v>
      </c>
      <c r="Q371">
        <v>8.3761095739264005E-2</v>
      </c>
    </row>
    <row r="372" spans="1:17" x14ac:dyDescent="0.3">
      <c r="A372" t="s">
        <v>856</v>
      </c>
      <c r="B372" t="s">
        <v>857</v>
      </c>
      <c r="C372" t="str">
        <f>IFERROR(VLOOKUP(Table1[[#This Row],[Ticker]],[1]!Table1[[Symbol]:[Industry]],2,FALSE),"-")</f>
        <v>-</v>
      </c>
      <c r="D372" t="s">
        <v>192</v>
      </c>
      <c r="E372">
        <v>18813.70948677</v>
      </c>
      <c r="F372">
        <v>1932.1</v>
      </c>
      <c r="G372">
        <v>58.953788271642999</v>
      </c>
      <c r="H372">
        <v>0.955269451863761</v>
      </c>
      <c r="I372">
        <v>25.002213619309</v>
      </c>
      <c r="J372">
        <v>3.8088182779223998</v>
      </c>
      <c r="K372">
        <v>1785.8841123540101</v>
      </c>
      <c r="L372">
        <v>1518.0432427293999</v>
      </c>
      <c r="M372">
        <v>62.053194828807698</v>
      </c>
      <c r="N372">
        <v>1.2157247453393201</v>
      </c>
      <c r="O372">
        <v>0.91610165105326902</v>
      </c>
      <c r="P372">
        <v>97.404853128990993</v>
      </c>
      <c r="Q372">
        <v>5.8306328706724003E-2</v>
      </c>
    </row>
    <row r="373" spans="1:17" hidden="1" x14ac:dyDescent="0.3">
      <c r="A373" t="s">
        <v>858</v>
      </c>
      <c r="B373" t="s">
        <v>859</v>
      </c>
      <c r="C373" t="str">
        <f>IFERROR(VLOOKUP(Table1[[#This Row],[Ticker]],[1]!Table1[[Symbol]:[Industry]],2,FALSE),"-")</f>
        <v>-</v>
      </c>
      <c r="D373" t="s">
        <v>46</v>
      </c>
      <c r="E373">
        <v>18802.96297</v>
      </c>
      <c r="F373">
        <v>1895.25</v>
      </c>
      <c r="G373">
        <v>630.37332926826298</v>
      </c>
      <c r="H373">
        <v>20.4180943468142</v>
      </c>
      <c r="I373">
        <v>17.121760999073601</v>
      </c>
      <c r="J373">
        <v>15.878837319670501</v>
      </c>
      <c r="K373">
        <v>1633.9107992275301</v>
      </c>
      <c r="L373">
        <v>1465.7642670866901</v>
      </c>
      <c r="M373">
        <v>87.507320574391201</v>
      </c>
      <c r="N373">
        <v>1.41541847513341</v>
      </c>
      <c r="O373">
        <v>60.2822846590159</v>
      </c>
      <c r="P373">
        <v>689.6875</v>
      </c>
      <c r="Q373">
        <v>0.30161350118789099</v>
      </c>
    </row>
    <row r="374" spans="1:17" x14ac:dyDescent="0.3">
      <c r="A374" t="s">
        <v>860</v>
      </c>
      <c r="B374" t="s">
        <v>861</v>
      </c>
      <c r="C374" t="str">
        <f>IFERROR(VLOOKUP(Table1[[#This Row],[Ticker]],[1]!Table1[[Symbol]:[Industry]],2,FALSE),"-")</f>
        <v>-</v>
      </c>
      <c r="D374" t="s">
        <v>164</v>
      </c>
      <c r="E374">
        <v>18709.89073875</v>
      </c>
      <c r="F374">
        <v>776.7</v>
      </c>
      <c r="G374">
        <v>85.629013617676705</v>
      </c>
      <c r="H374">
        <v>-9.4048669837152907</v>
      </c>
      <c r="I374">
        <v>-3.6196710450071299</v>
      </c>
      <c r="J374">
        <v>-5.8028198846905497</v>
      </c>
      <c r="K374">
        <v>803.02200362889505</v>
      </c>
      <c r="L374">
        <v>692.11486796432303</v>
      </c>
      <c r="M374">
        <v>45.512803970926299</v>
      </c>
      <c r="N374">
        <v>1.34969502357226</v>
      </c>
      <c r="O374">
        <v>26.174842281447098</v>
      </c>
      <c r="P374">
        <v>158.9</v>
      </c>
      <c r="Q374">
        <v>0.18512657318923201</v>
      </c>
    </row>
    <row r="375" spans="1:17" x14ac:dyDescent="0.3">
      <c r="A375" t="s">
        <v>862</v>
      </c>
      <c r="B375" t="s">
        <v>863</v>
      </c>
      <c r="C375" t="str">
        <f>IFERROR(VLOOKUP(Table1[[#This Row],[Ticker]],[1]!Table1[[Symbol]:[Industry]],2,FALSE),"-")</f>
        <v>-</v>
      </c>
      <c r="D375" t="s">
        <v>605</v>
      </c>
      <c r="E375">
        <v>18683.597690029899</v>
      </c>
      <c r="F375">
        <v>593.79999999999995</v>
      </c>
      <c r="G375">
        <v>71.897284134922003</v>
      </c>
      <c r="H375">
        <v>-18.5782833457572</v>
      </c>
      <c r="I375">
        <v>-26.160998876671801</v>
      </c>
      <c r="J375">
        <v>-5.8563069011879803</v>
      </c>
      <c r="K375">
        <v>647.13023405190404</v>
      </c>
      <c r="L375">
        <v>594.77653000989699</v>
      </c>
      <c r="M375">
        <v>37.264944384865103</v>
      </c>
      <c r="N375">
        <v>0.68645888503653896</v>
      </c>
      <c r="O375">
        <v>31.736274840013401</v>
      </c>
      <c r="P375">
        <v>110.38086802479999</v>
      </c>
      <c r="Q375">
        <v>0.13993917658982299</v>
      </c>
    </row>
    <row r="376" spans="1:17" x14ac:dyDescent="0.3">
      <c r="A376" t="s">
        <v>864</v>
      </c>
      <c r="B376" t="s">
        <v>865</v>
      </c>
      <c r="C376" t="str">
        <f>IFERROR(VLOOKUP(Table1[[#This Row],[Ticker]],[1]!Table1[[Symbol]:[Industry]],2,FALSE),"-")</f>
        <v>-</v>
      </c>
      <c r="D376" t="s">
        <v>54</v>
      </c>
      <c r="E376">
        <v>18598.253411539899</v>
      </c>
      <c r="F376">
        <v>1324.6</v>
      </c>
      <c r="G376">
        <v>28.065614393719301</v>
      </c>
      <c r="H376">
        <v>4.7881434360541597</v>
      </c>
      <c r="I376">
        <v>39.619708025952498</v>
      </c>
      <c r="J376">
        <v>-3.7860072454033999</v>
      </c>
      <c r="K376">
        <v>1267.0907660318301</v>
      </c>
      <c r="L376">
        <v>1035.8761158391901</v>
      </c>
      <c r="M376">
        <v>38.531023231614199</v>
      </c>
      <c r="N376">
        <v>1.52209429889994</v>
      </c>
      <c r="O376">
        <v>14.906386833761101</v>
      </c>
      <c r="P376">
        <v>64.751243781094502</v>
      </c>
      <c r="Q376">
        <v>6.8935379723255003E-2</v>
      </c>
    </row>
    <row r="377" spans="1:17" x14ac:dyDescent="0.3">
      <c r="A377" t="s">
        <v>866</v>
      </c>
      <c r="B377" t="s">
        <v>867</v>
      </c>
      <c r="C377" t="str">
        <f>IFERROR(VLOOKUP(Table1[[#This Row],[Ticker]],[1]!Table1[[Symbol]:[Industry]],2,FALSE),"-")</f>
        <v>-</v>
      </c>
      <c r="D377" t="s">
        <v>141</v>
      </c>
      <c r="E377">
        <v>18582.632372610002</v>
      </c>
      <c r="F377">
        <v>70.67</v>
      </c>
      <c r="G377">
        <v>187.93111870679601</v>
      </c>
      <c r="H377">
        <v>-5.7179622856029102</v>
      </c>
      <c r="I377">
        <v>64.750645270290306</v>
      </c>
      <c r="J377">
        <v>-4.5898163262553897</v>
      </c>
      <c r="K377">
        <v>70.911803492087202</v>
      </c>
      <c r="L377">
        <v>55.478060925540703</v>
      </c>
      <c r="M377">
        <v>48.291115916434599</v>
      </c>
      <c r="N377">
        <v>0.46972470318756299</v>
      </c>
      <c r="O377">
        <v>29.333522003679001</v>
      </c>
      <c r="P377">
        <v>246.42156862745099</v>
      </c>
      <c r="Q377">
        <v>0.15374691007497701</v>
      </c>
    </row>
    <row r="378" spans="1:17" x14ac:dyDescent="0.3">
      <c r="A378" t="s">
        <v>868</v>
      </c>
      <c r="B378" t="s">
        <v>869</v>
      </c>
      <c r="C378" t="str">
        <f>IFERROR(VLOOKUP(Table1[[#This Row],[Ticker]],[1]!Table1[[Symbol]:[Industry]],2,FALSE),"-")</f>
        <v>-</v>
      </c>
      <c r="D378" t="s">
        <v>290</v>
      </c>
      <c r="E378">
        <v>18505.796580894999</v>
      </c>
      <c r="F378">
        <v>1330.45</v>
      </c>
      <c r="G378">
        <v>177.51038287281199</v>
      </c>
      <c r="H378">
        <v>18.3276593217524</v>
      </c>
      <c r="I378">
        <v>56.628865866328603</v>
      </c>
      <c r="J378">
        <v>5.6404158273195897</v>
      </c>
      <c r="K378">
        <v>1089.3933947205601</v>
      </c>
      <c r="L378">
        <v>893.64495988828901</v>
      </c>
      <c r="M378">
        <v>81.116953151192206</v>
      </c>
      <c r="N378">
        <v>1.4963309578802999</v>
      </c>
      <c r="O378">
        <v>1.6197527152467199</v>
      </c>
      <c r="P378">
        <v>211.78159236041901</v>
      </c>
      <c r="Q378">
        <v>0.162109839611116</v>
      </c>
    </row>
    <row r="379" spans="1:17" x14ac:dyDescent="0.3">
      <c r="A379" t="s">
        <v>870</v>
      </c>
      <c r="B379" t="s">
        <v>871</v>
      </c>
      <c r="C379" t="str">
        <f>IFERROR(VLOOKUP(Table1[[#This Row],[Ticker]],[1]!Table1[[Symbol]:[Industry]],2,FALSE),"-")</f>
        <v>-</v>
      </c>
      <c r="D379" t="s">
        <v>226</v>
      </c>
      <c r="E379">
        <v>18342.334791000001</v>
      </c>
      <c r="F379">
        <v>2601.65</v>
      </c>
      <c r="G379">
        <v>84.889285743123907</v>
      </c>
      <c r="H379">
        <v>-1.80800543924246</v>
      </c>
      <c r="I379">
        <v>48.005621315800603</v>
      </c>
      <c r="J379">
        <v>-5.8979709225457801</v>
      </c>
      <c r="K379">
        <v>2427.1212765208302</v>
      </c>
      <c r="L379">
        <v>1907.2396901371601</v>
      </c>
      <c r="M379">
        <v>48.265315131427897</v>
      </c>
      <c r="N379">
        <v>0.332083837248138</v>
      </c>
      <c r="O379">
        <v>9.8514404320334901</v>
      </c>
      <c r="P379">
        <v>123.001757167959</v>
      </c>
      <c r="Q379">
        <v>8.5926799127771E-2</v>
      </c>
    </row>
    <row r="380" spans="1:17" x14ac:dyDescent="0.3">
      <c r="A380" t="s">
        <v>872</v>
      </c>
      <c r="B380" t="s">
        <v>873</v>
      </c>
      <c r="C380" t="str">
        <f>IFERROR(VLOOKUP(Table1[[#This Row],[Ticker]],[1]!Table1[[Symbol]:[Industry]],2,FALSE),"-")</f>
        <v>-</v>
      </c>
      <c r="D380" t="s">
        <v>590</v>
      </c>
      <c r="E380">
        <v>18329.3124794</v>
      </c>
      <c r="F380">
        <v>1428.8</v>
      </c>
      <c r="G380">
        <v>-44.4702893678283</v>
      </c>
      <c r="H380">
        <v>-5.9976279035622797</v>
      </c>
      <c r="I380">
        <v>-13.278940946345701</v>
      </c>
      <c r="J380">
        <v>-3.1460199213822899</v>
      </c>
      <c r="K380">
        <v>1454.44423294597</v>
      </c>
      <c r="L380">
        <v>1476.02453332954</v>
      </c>
      <c r="M380">
        <v>41.687008130746797</v>
      </c>
      <c r="N380">
        <v>0.47707113704169801</v>
      </c>
      <c r="O380">
        <v>20.678191489361598</v>
      </c>
      <c r="P380">
        <v>12.592592592592499</v>
      </c>
      <c r="Q380">
        <v>-0.104294535553037</v>
      </c>
    </row>
    <row r="381" spans="1:17" x14ac:dyDescent="0.3">
      <c r="A381" t="s">
        <v>874</v>
      </c>
      <c r="B381" t="s">
        <v>875</v>
      </c>
      <c r="C381" t="str">
        <f>IFERROR(VLOOKUP(Table1[[#This Row],[Ticker]],[1]!Table1[[Symbol]:[Industry]],2,FALSE),"-")</f>
        <v>-</v>
      </c>
      <c r="D381" t="s">
        <v>443</v>
      </c>
      <c r="E381">
        <v>18308.27472705</v>
      </c>
      <c r="F381">
        <v>296.2</v>
      </c>
      <c r="G381">
        <v>2.1845123719550399</v>
      </c>
      <c r="H381">
        <v>-2.5150319421235401</v>
      </c>
      <c r="I381">
        <v>3.6329204722111101</v>
      </c>
      <c r="J381">
        <v>-6.2692526855623196</v>
      </c>
      <c r="K381">
        <v>304.40255117515301</v>
      </c>
      <c r="L381">
        <v>275.82784341591901</v>
      </c>
      <c r="M381">
        <v>34.680573842591997</v>
      </c>
      <c r="N381">
        <v>0.56219258794482696</v>
      </c>
      <c r="O381">
        <v>20.1553004726536</v>
      </c>
      <c r="P381">
        <v>59.418729817007502</v>
      </c>
      <c r="Q381">
        <v>4.2121173276249001E-2</v>
      </c>
    </row>
    <row r="382" spans="1:17" x14ac:dyDescent="0.3">
      <c r="A382" t="s">
        <v>876</v>
      </c>
      <c r="B382" t="s">
        <v>877</v>
      </c>
      <c r="C382" t="str">
        <f>IFERROR(VLOOKUP(Table1[[#This Row],[Ticker]],[1]!Table1[[Symbol]:[Industry]],2,FALSE),"-")</f>
        <v>-</v>
      </c>
      <c r="D382" t="s">
        <v>119</v>
      </c>
      <c r="E382">
        <v>18306.40727412</v>
      </c>
      <c r="F382">
        <v>3042.75</v>
      </c>
      <c r="G382">
        <v>-28.635595364616101</v>
      </c>
      <c r="H382">
        <v>-0.39631364264812302</v>
      </c>
      <c r="I382">
        <v>-4.2078277109946303</v>
      </c>
      <c r="J382">
        <v>-4.9084810281865803</v>
      </c>
      <c r="K382">
        <v>2930.7252386882001</v>
      </c>
      <c r="L382">
        <v>2769.8771152477598</v>
      </c>
      <c r="M382">
        <v>53.442381198918902</v>
      </c>
      <c r="N382">
        <v>0.67954559316174901</v>
      </c>
      <c r="O382">
        <v>5.1154383370306498</v>
      </c>
      <c r="P382">
        <v>36.446188340807097</v>
      </c>
      <c r="Q382">
        <v>-8.1227007654953998E-2</v>
      </c>
    </row>
    <row r="383" spans="1:17" x14ac:dyDescent="0.3">
      <c r="A383" t="s">
        <v>878</v>
      </c>
      <c r="B383" t="s">
        <v>879</v>
      </c>
      <c r="C383" t="str">
        <f>IFERROR(VLOOKUP(Table1[[#This Row],[Ticker]],[1]!Table1[[Symbol]:[Industry]],2,FALSE),"-")</f>
        <v>-</v>
      </c>
      <c r="D383" t="s">
        <v>772</v>
      </c>
      <c r="E383">
        <v>18246.588394479899</v>
      </c>
      <c r="F383">
        <v>1016</v>
      </c>
      <c r="G383">
        <v>27.3301658080122</v>
      </c>
      <c r="H383">
        <v>9.09956443831232E-2</v>
      </c>
      <c r="I383">
        <v>37.560379574858203</v>
      </c>
      <c r="J383">
        <v>-3.7275810461463199</v>
      </c>
      <c r="K383">
        <v>939.649393346436</v>
      </c>
      <c r="L383">
        <v>800.50443984908998</v>
      </c>
      <c r="M383">
        <v>61.7770844119649</v>
      </c>
      <c r="N383">
        <v>0.57850502046081398</v>
      </c>
      <c r="O383">
        <v>2.2342519685039299</v>
      </c>
      <c r="P383">
        <v>74.121679520137107</v>
      </c>
      <c r="Q383">
        <v>0.18444623847848801</v>
      </c>
    </row>
    <row r="384" spans="1:17" x14ac:dyDescent="0.3">
      <c r="A384" t="s">
        <v>880</v>
      </c>
      <c r="B384" t="s">
        <v>881</v>
      </c>
      <c r="C384" t="str">
        <f>IFERROR(VLOOKUP(Table1[[#This Row],[Ticker]],[1]!Table1[[Symbol]:[Industry]],2,FALSE),"-")</f>
        <v>-</v>
      </c>
      <c r="D384" t="s">
        <v>605</v>
      </c>
      <c r="E384">
        <v>18161.097307470001</v>
      </c>
      <c r="F384">
        <v>36.39</v>
      </c>
      <c r="G384">
        <v>-35.699968521306602</v>
      </c>
      <c r="H384">
        <v>-10.290232099522701</v>
      </c>
      <c r="I384">
        <v>-20.089064746799799</v>
      </c>
      <c r="J384">
        <v>-4.1169678585880396</v>
      </c>
      <c r="K384">
        <v>37.2262374151112</v>
      </c>
      <c r="L384">
        <v>38.066678080389799</v>
      </c>
      <c r="M384">
        <v>37.153567600200397</v>
      </c>
      <c r="N384">
        <v>0.40010870823203898</v>
      </c>
      <c r="O384">
        <v>45.369607034899602</v>
      </c>
      <c r="P384">
        <v>12.314814814814801</v>
      </c>
      <c r="Q384">
        <v>3.7424364984424002E-2</v>
      </c>
    </row>
    <row r="385" spans="1:17" x14ac:dyDescent="0.3">
      <c r="A385" t="s">
        <v>882</v>
      </c>
      <c r="B385" t="s">
        <v>883</v>
      </c>
      <c r="C385" t="str">
        <f>IFERROR(VLOOKUP(Table1[[#This Row],[Ticker]],[1]!Table1[[Symbol]:[Industry]],2,FALSE),"-")</f>
        <v>-</v>
      </c>
      <c r="D385" t="s">
        <v>259</v>
      </c>
      <c r="E385">
        <v>18084.690644459999</v>
      </c>
      <c r="F385">
        <v>1240.95</v>
      </c>
      <c r="G385">
        <v>123.970597435351</v>
      </c>
      <c r="H385">
        <v>-10.505958532255899</v>
      </c>
      <c r="I385">
        <v>28.220152910768999</v>
      </c>
      <c r="J385">
        <v>-6.1040489894049603</v>
      </c>
      <c r="K385">
        <v>1276.1221041271299</v>
      </c>
      <c r="L385">
        <v>1056.6269637903199</v>
      </c>
      <c r="M385">
        <v>32.0431591380014</v>
      </c>
      <c r="N385">
        <v>1.08511693472586</v>
      </c>
      <c r="O385">
        <v>16.845964785043702</v>
      </c>
      <c r="P385">
        <v>161.44527546613199</v>
      </c>
      <c r="Q385">
        <v>0.18554765176632801</v>
      </c>
    </row>
    <row r="386" spans="1:17" x14ac:dyDescent="0.3">
      <c r="A386" t="s">
        <v>884</v>
      </c>
      <c r="B386" t="s">
        <v>885</v>
      </c>
      <c r="C386" t="str">
        <f>IFERROR(VLOOKUP(Table1[[#This Row],[Ticker]],[1]!Table1[[Symbol]:[Industry]],2,FALSE),"-")</f>
        <v>-</v>
      </c>
      <c r="D386" t="s">
        <v>514</v>
      </c>
      <c r="E386">
        <v>18074.031993109998</v>
      </c>
      <c r="F386">
        <v>1084.8</v>
      </c>
      <c r="G386">
        <v>105.505574406119</v>
      </c>
      <c r="H386">
        <v>-0.70073563365888303</v>
      </c>
      <c r="I386">
        <v>64.9921021578173</v>
      </c>
      <c r="J386">
        <v>-0.79819695557802395</v>
      </c>
      <c r="K386">
        <v>950.02785970696698</v>
      </c>
      <c r="L386">
        <v>744.10652710527995</v>
      </c>
      <c r="M386">
        <v>62.320176650362598</v>
      </c>
      <c r="N386">
        <v>0.73334812402892702</v>
      </c>
      <c r="O386">
        <v>9.6054572271386505</v>
      </c>
      <c r="P386">
        <v>154.917166020444</v>
      </c>
    </row>
    <row r="387" spans="1:17" x14ac:dyDescent="0.3">
      <c r="A387" t="s">
        <v>886</v>
      </c>
      <c r="B387" t="s">
        <v>887</v>
      </c>
      <c r="C387" t="str">
        <f>IFERROR(VLOOKUP(Table1[[#This Row],[Ticker]],[1]!Table1[[Symbol]:[Industry]],2,FALSE),"-")</f>
        <v>-</v>
      </c>
      <c r="D387" t="s">
        <v>569</v>
      </c>
      <c r="E387">
        <v>18040.974693</v>
      </c>
      <c r="F387">
        <v>371.2</v>
      </c>
      <c r="G387">
        <v>-0.56058566726063896</v>
      </c>
      <c r="H387">
        <v>9.3580274331067201</v>
      </c>
      <c r="I387">
        <v>1.9491970660867699</v>
      </c>
      <c r="J387">
        <v>4.3610525338705699</v>
      </c>
      <c r="K387">
        <v>325.97468826862001</v>
      </c>
      <c r="L387">
        <v>319.98557852899802</v>
      </c>
      <c r="M387">
        <v>83.794064706642303</v>
      </c>
      <c r="N387">
        <v>1.77413815491245</v>
      </c>
      <c r="O387">
        <v>5.6034482758620703</v>
      </c>
      <c r="P387">
        <v>33.7416681678976</v>
      </c>
      <c r="Q387">
        <v>-1.7239556378503999E-2</v>
      </c>
    </row>
    <row r="388" spans="1:17" x14ac:dyDescent="0.3">
      <c r="A388" t="s">
        <v>888</v>
      </c>
      <c r="B388" t="s">
        <v>889</v>
      </c>
      <c r="C388" t="str">
        <f>IFERROR(VLOOKUP(Table1[[#This Row],[Ticker]],[1]!Table1[[Symbol]:[Industry]],2,FALSE),"-")</f>
        <v>-</v>
      </c>
      <c r="D388" t="s">
        <v>21</v>
      </c>
      <c r="E388">
        <v>17954.586885299999</v>
      </c>
      <c r="F388">
        <v>641.95000000000005</v>
      </c>
      <c r="G388">
        <v>-14.0806557523387</v>
      </c>
      <c r="H388">
        <v>-1.8366703041442001</v>
      </c>
      <c r="I388">
        <v>-31.520418697981899</v>
      </c>
      <c r="J388">
        <v>-7.9023222702735403</v>
      </c>
      <c r="K388">
        <v>650.20963596589297</v>
      </c>
      <c r="L388">
        <v>639.60438039873998</v>
      </c>
      <c r="M388">
        <v>38.135148141973502</v>
      </c>
      <c r="N388">
        <v>0.452180411577213</v>
      </c>
      <c r="O388">
        <v>35.524573564919301</v>
      </c>
      <c r="P388">
        <v>36.701448040885801</v>
      </c>
      <c r="Q388">
        <v>6.4268309439242E-2</v>
      </c>
    </row>
    <row r="389" spans="1:17" x14ac:dyDescent="0.3">
      <c r="A389" t="s">
        <v>890</v>
      </c>
      <c r="B389" t="s">
        <v>891</v>
      </c>
      <c r="C389" t="str">
        <f>IFERROR(VLOOKUP(Table1[[#This Row],[Ticker]],[1]!Table1[[Symbol]:[Industry]],2,FALSE),"-")</f>
        <v>-</v>
      </c>
      <c r="D389" t="s">
        <v>514</v>
      </c>
      <c r="E389">
        <v>17936.13284568</v>
      </c>
      <c r="F389">
        <v>363.8</v>
      </c>
      <c r="G389">
        <v>15.788488139457399</v>
      </c>
      <c r="H389">
        <v>-47.691747494837799</v>
      </c>
      <c r="I389">
        <v>-6.6258568256209003</v>
      </c>
      <c r="J389">
        <v>-48.873334318215299</v>
      </c>
      <c r="K389">
        <v>343.531468943493</v>
      </c>
      <c r="L389">
        <v>323.80151967488302</v>
      </c>
      <c r="M389">
        <v>76.713663044773995</v>
      </c>
      <c r="N389">
        <v>0.76837418766070698</v>
      </c>
      <c r="O389">
        <v>13.517042330951</v>
      </c>
      <c r="P389">
        <v>68.309044644922494</v>
      </c>
      <c r="Q389">
        <v>0.10788716780282601</v>
      </c>
    </row>
    <row r="390" spans="1:17" hidden="1" x14ac:dyDescent="0.3">
      <c r="A390" t="s">
        <v>892</v>
      </c>
      <c r="B390" t="s">
        <v>893</v>
      </c>
      <c r="C390" t="str">
        <f>IFERROR(VLOOKUP(Table1[[#This Row],[Ticker]],[1]!Table1[[Symbol]:[Industry]],2,FALSE),"-")</f>
        <v>-</v>
      </c>
      <c r="D390" t="s">
        <v>605</v>
      </c>
      <c r="E390">
        <v>17799.728138999999</v>
      </c>
      <c r="F390">
        <v>220.15</v>
      </c>
      <c r="G390">
        <v>800.20647397363405</v>
      </c>
      <c r="H390">
        <v>160.043517160438</v>
      </c>
      <c r="I390">
        <v>814.66058093550498</v>
      </c>
      <c r="J390">
        <v>19.271980315022699</v>
      </c>
      <c r="M390">
        <v>100</v>
      </c>
      <c r="O390">
        <v>0</v>
      </c>
      <c r="P390">
        <v>878.444444444444</v>
      </c>
    </row>
    <row r="391" spans="1:17" x14ac:dyDescent="0.3">
      <c r="A391" t="s">
        <v>894</v>
      </c>
      <c r="B391" t="s">
        <v>895</v>
      </c>
      <c r="C391" t="str">
        <f>IFERROR(VLOOKUP(Table1[[#This Row],[Ticker]],[1]!Table1[[Symbol]:[Industry]],2,FALSE),"-")</f>
        <v>-</v>
      </c>
      <c r="D391" t="s">
        <v>772</v>
      </c>
      <c r="E391">
        <v>17781.65095788</v>
      </c>
      <c r="F391">
        <v>1317.9</v>
      </c>
      <c r="G391">
        <v>42.137561070490001</v>
      </c>
      <c r="H391">
        <v>-11.522827143154601</v>
      </c>
      <c r="I391">
        <v>27.842612224250502</v>
      </c>
      <c r="J391">
        <v>-5.0244733697591899</v>
      </c>
      <c r="K391">
        <v>1416.4803037542399</v>
      </c>
      <c r="L391">
        <v>1223.56901770117</v>
      </c>
      <c r="M391">
        <v>43.7673930068744</v>
      </c>
      <c r="N391">
        <v>0.42616486863338698</v>
      </c>
      <c r="O391">
        <v>43.937324531451502</v>
      </c>
      <c r="P391">
        <v>87.654848355403601</v>
      </c>
      <c r="Q391">
        <v>0.23762861418874601</v>
      </c>
    </row>
    <row r="392" spans="1:17" x14ac:dyDescent="0.3">
      <c r="A392" t="s">
        <v>896</v>
      </c>
      <c r="B392" t="s">
        <v>897</v>
      </c>
      <c r="C392" t="str">
        <f>IFERROR(VLOOKUP(Table1[[#This Row],[Ticker]],[1]!Table1[[Symbol]:[Industry]],2,FALSE),"-")</f>
        <v>-</v>
      </c>
      <c r="D392" t="s">
        <v>46</v>
      </c>
      <c r="E392">
        <v>17660.0903119</v>
      </c>
      <c r="F392">
        <v>1535.45</v>
      </c>
      <c r="G392">
        <v>168.46051188698701</v>
      </c>
      <c r="H392">
        <v>-16.415354059161999</v>
      </c>
      <c r="I392">
        <v>90.850433869613994</v>
      </c>
      <c r="J392">
        <v>-7.8972043101874601</v>
      </c>
      <c r="K392">
        <v>1572.7085925010999</v>
      </c>
      <c r="L392">
        <v>1200.4095616945899</v>
      </c>
      <c r="M392">
        <v>26.518630296614401</v>
      </c>
      <c r="N392">
        <v>1.4370952426533301</v>
      </c>
      <c r="O392">
        <v>17.0145559933569</v>
      </c>
      <c r="P392">
        <v>219.885416666666</v>
      </c>
      <c r="Q392">
        <v>0.188924109333862</v>
      </c>
    </row>
    <row r="393" spans="1:17" x14ac:dyDescent="0.3">
      <c r="A393" t="s">
        <v>898</v>
      </c>
      <c r="B393" t="s">
        <v>899</v>
      </c>
      <c r="C393" t="str">
        <f>IFERROR(VLOOKUP(Table1[[#This Row],[Ticker]],[1]!Table1[[Symbol]:[Industry]],2,FALSE),"-")</f>
        <v>-</v>
      </c>
      <c r="D393" t="s">
        <v>407</v>
      </c>
      <c r="E393">
        <v>17547.029309612</v>
      </c>
      <c r="F393">
        <v>111.74</v>
      </c>
      <c r="G393">
        <v>-43.962180795163199</v>
      </c>
      <c r="H393">
        <v>-7.9123973805317798</v>
      </c>
      <c r="I393">
        <v>-15.945043832198699</v>
      </c>
      <c r="J393">
        <v>-3.9874051327876399</v>
      </c>
      <c r="K393">
        <v>111.845289886728</v>
      </c>
      <c r="L393">
        <v>113.85589287104401</v>
      </c>
      <c r="M393">
        <v>41.692599206101903</v>
      </c>
      <c r="N393">
        <v>1.1420893468429101</v>
      </c>
      <c r="O393">
        <v>22.6060497583676</v>
      </c>
      <c r="P393">
        <v>6.9282296650717603</v>
      </c>
      <c r="Q393">
        <v>0.100593982432368</v>
      </c>
    </row>
    <row r="394" spans="1:17" x14ac:dyDescent="0.3">
      <c r="A394" t="s">
        <v>900</v>
      </c>
      <c r="B394" t="s">
        <v>901</v>
      </c>
      <c r="C394" t="str">
        <f>IFERROR(VLOOKUP(Table1[[#This Row],[Ticker]],[1]!Table1[[Symbol]:[Industry]],2,FALSE),"-")</f>
        <v>-</v>
      </c>
      <c r="D394" t="s">
        <v>462</v>
      </c>
      <c r="E394">
        <v>17470.417491569999</v>
      </c>
      <c r="F394">
        <v>1239.1500000000001</v>
      </c>
      <c r="G394">
        <v>18.7589673287629</v>
      </c>
      <c r="H394">
        <v>-15.6282980663602</v>
      </c>
      <c r="I394">
        <v>10.345724213156201</v>
      </c>
      <c r="J394">
        <v>-6.3764706432120297</v>
      </c>
      <c r="K394">
        <v>1282.8026649133101</v>
      </c>
      <c r="L394">
        <v>1119.87473603934</v>
      </c>
      <c r="M394">
        <v>30.078351380099502</v>
      </c>
      <c r="N394">
        <v>0.34652657702030698</v>
      </c>
      <c r="O394">
        <v>24.577331235120798</v>
      </c>
      <c r="P394">
        <v>70.329896907216494</v>
      </c>
      <c r="Q394">
        <v>0.14855187555830399</v>
      </c>
    </row>
    <row r="395" spans="1:17" x14ac:dyDescent="0.3">
      <c r="A395" t="s">
        <v>902</v>
      </c>
      <c r="B395" t="s">
        <v>903</v>
      </c>
      <c r="C395" t="str">
        <f>IFERROR(VLOOKUP(Table1[[#This Row],[Ticker]],[1]!Table1[[Symbol]:[Industry]],2,FALSE),"-")</f>
        <v>-</v>
      </c>
      <c r="D395" t="s">
        <v>21</v>
      </c>
      <c r="E395">
        <v>17441.728385939899</v>
      </c>
      <c r="F395">
        <v>630.4</v>
      </c>
      <c r="G395">
        <v>-2.7681078747828298</v>
      </c>
      <c r="H395">
        <v>0.46719305333511502</v>
      </c>
      <c r="I395">
        <v>-32.759720751302503</v>
      </c>
      <c r="J395">
        <v>-6.4850279451886896</v>
      </c>
      <c r="K395">
        <v>645.98059153894496</v>
      </c>
      <c r="L395">
        <v>646.25346357668298</v>
      </c>
      <c r="M395">
        <v>45.575433235259403</v>
      </c>
      <c r="N395">
        <v>0.86858791535087498</v>
      </c>
      <c r="O395">
        <v>36.714784263959402</v>
      </c>
      <c r="P395">
        <v>33.446232006773897</v>
      </c>
      <c r="Q395">
        <v>2.9150482941419999E-2</v>
      </c>
    </row>
    <row r="396" spans="1:17" x14ac:dyDescent="0.3">
      <c r="A396" t="s">
        <v>904</v>
      </c>
      <c r="B396" t="s">
        <v>905</v>
      </c>
      <c r="C396" t="str">
        <f>IFERROR(VLOOKUP(Table1[[#This Row],[Ticker]],[1]!Table1[[Symbol]:[Industry]],2,FALSE),"-")</f>
        <v>-</v>
      </c>
      <c r="D396" t="s">
        <v>51</v>
      </c>
      <c r="E396">
        <v>17392.540811491999</v>
      </c>
      <c r="F396">
        <v>208.54</v>
      </c>
      <c r="G396">
        <v>16.690126583451601</v>
      </c>
      <c r="H396">
        <v>-9.9305332347460507</v>
      </c>
      <c r="I396">
        <v>1.60719041198779</v>
      </c>
      <c r="J396">
        <v>-5.8131535440624802</v>
      </c>
      <c r="K396">
        <v>207.14104614803099</v>
      </c>
      <c r="L396">
        <v>187.747775834078</v>
      </c>
      <c r="M396">
        <v>40.1942871866733</v>
      </c>
      <c r="N396">
        <v>0.61908169124939005</v>
      </c>
      <c r="O396">
        <v>10.4824014577539</v>
      </c>
      <c r="P396">
        <v>66.366174710809702</v>
      </c>
      <c r="Q396">
        <v>3.9892008608719996E-3</v>
      </c>
    </row>
    <row r="397" spans="1:17" x14ac:dyDescent="0.3">
      <c r="A397" t="s">
        <v>906</v>
      </c>
      <c r="B397" t="s">
        <v>907</v>
      </c>
      <c r="C397" t="str">
        <f>IFERROR(VLOOKUP(Table1[[#This Row],[Ticker]],[1]!Table1[[Symbol]:[Industry]],2,FALSE),"-")</f>
        <v>-</v>
      </c>
      <c r="D397" t="s">
        <v>125</v>
      </c>
      <c r="E397">
        <v>17392.48797387</v>
      </c>
      <c r="F397">
        <v>1272.55</v>
      </c>
      <c r="G397">
        <v>156.09717524663699</v>
      </c>
      <c r="H397">
        <v>23.503958819521898</v>
      </c>
      <c r="I397">
        <v>140.21268458745701</v>
      </c>
      <c r="J397">
        <v>5.79886645398539</v>
      </c>
      <c r="K397">
        <v>964.47496542296801</v>
      </c>
      <c r="L397">
        <v>688.28275801186703</v>
      </c>
      <c r="M397">
        <v>65.820272886694795</v>
      </c>
      <c r="N397">
        <v>2.2096576048541698</v>
      </c>
      <c r="O397">
        <v>5.9133236415072004</v>
      </c>
      <c r="P397">
        <v>240.16305800588</v>
      </c>
      <c r="Q397">
        <v>0.21442717605616701</v>
      </c>
    </row>
    <row r="398" spans="1:17" x14ac:dyDescent="0.3">
      <c r="A398" t="s">
        <v>908</v>
      </c>
      <c r="B398" t="s">
        <v>909</v>
      </c>
      <c r="C398" t="str">
        <f>IFERROR(VLOOKUP(Table1[[#This Row],[Ticker]],[1]!Table1[[Symbol]:[Industry]],2,FALSE),"-")</f>
        <v>-</v>
      </c>
      <c r="D398" t="s">
        <v>125</v>
      </c>
      <c r="E398">
        <v>17250.327645450001</v>
      </c>
      <c r="F398">
        <v>690.85</v>
      </c>
      <c r="G398">
        <v>37.1361684456784</v>
      </c>
      <c r="H398">
        <v>-13.5077119859065</v>
      </c>
      <c r="I398">
        <v>15.864435583008699</v>
      </c>
      <c r="J398">
        <v>-6.4522295951239004</v>
      </c>
      <c r="K398">
        <v>668.34937571996397</v>
      </c>
      <c r="L398">
        <v>577.945375734462</v>
      </c>
      <c r="M398">
        <v>25.168238282410002</v>
      </c>
      <c r="N398">
        <v>0.36433362992878698</v>
      </c>
      <c r="O398">
        <v>8.5619164796989207</v>
      </c>
      <c r="P398">
        <v>83.663432141432907</v>
      </c>
      <c r="Q398">
        <v>0.161828336364644</v>
      </c>
    </row>
    <row r="399" spans="1:17" x14ac:dyDescent="0.3">
      <c r="A399" t="s">
        <v>910</v>
      </c>
      <c r="B399" t="s">
        <v>911</v>
      </c>
      <c r="C399" t="str">
        <f>IFERROR(VLOOKUP(Table1[[#This Row],[Ticker]],[1]!Table1[[Symbol]:[Industry]],2,FALSE),"-")</f>
        <v>-</v>
      </c>
      <c r="D399" t="s">
        <v>51</v>
      </c>
      <c r="E399">
        <v>17226.396495304001</v>
      </c>
      <c r="F399">
        <v>206.75</v>
      </c>
      <c r="G399">
        <v>-23.617811980392101</v>
      </c>
      <c r="H399">
        <v>-7.59516844431288</v>
      </c>
      <c r="I399">
        <v>-15.4156569911407</v>
      </c>
      <c r="J399">
        <v>-4.6810828640289301</v>
      </c>
      <c r="K399">
        <v>211.98917479014801</v>
      </c>
      <c r="L399">
        <v>211.96199776757501</v>
      </c>
      <c r="M399">
        <v>36.064449733045898</v>
      </c>
      <c r="N399">
        <v>0.27577926745260001</v>
      </c>
      <c r="O399">
        <v>39.9032648125755</v>
      </c>
      <c r="P399">
        <v>12.9627100122933</v>
      </c>
      <c r="Q399">
        <v>4.6627180327499997E-2</v>
      </c>
    </row>
    <row r="400" spans="1:17" x14ac:dyDescent="0.3">
      <c r="A400" t="s">
        <v>912</v>
      </c>
      <c r="B400" t="s">
        <v>913</v>
      </c>
      <c r="C400" t="str">
        <f>IFERROR(VLOOKUP(Table1[[#This Row],[Ticker]],[1]!Table1[[Symbol]:[Industry]],2,FALSE),"-")</f>
        <v>-</v>
      </c>
      <c r="D400" t="s">
        <v>54</v>
      </c>
      <c r="E400">
        <v>17182.375</v>
      </c>
      <c r="F400">
        <v>6748.1</v>
      </c>
      <c r="G400">
        <v>15.075566442732599</v>
      </c>
      <c r="H400">
        <v>-3.1296892532760401</v>
      </c>
      <c r="I400">
        <v>15.377519553156899</v>
      </c>
      <c r="J400">
        <v>-1.03970871600871</v>
      </c>
      <c r="K400">
        <v>6701.2182105394604</v>
      </c>
      <c r="L400">
        <v>5962.8154710357903</v>
      </c>
      <c r="M400">
        <v>60.068581422684098</v>
      </c>
      <c r="N400">
        <v>0.330575387967872</v>
      </c>
      <c r="O400">
        <v>12.2123264326254</v>
      </c>
      <c r="P400">
        <v>56.532127116678197</v>
      </c>
      <c r="Q400">
        <v>9.4244361093494003E-2</v>
      </c>
    </row>
    <row r="401" spans="1:17" x14ac:dyDescent="0.3">
      <c r="A401" t="s">
        <v>914</v>
      </c>
      <c r="B401" t="s">
        <v>915</v>
      </c>
      <c r="C401" t="str">
        <f>IFERROR(VLOOKUP(Table1[[#This Row],[Ticker]],[1]!Table1[[Symbol]:[Industry]],2,FALSE),"-")</f>
        <v>-</v>
      </c>
      <c r="D401" t="s">
        <v>538</v>
      </c>
      <c r="E401">
        <v>17061.348926300001</v>
      </c>
      <c r="F401">
        <v>610.35</v>
      </c>
      <c r="G401">
        <v>105.324644962481</v>
      </c>
      <c r="H401">
        <v>-9.9993537905783594</v>
      </c>
      <c r="I401">
        <v>17.257399860341302</v>
      </c>
      <c r="J401">
        <v>-5.7973608515442399</v>
      </c>
      <c r="K401">
        <v>609.22057868566003</v>
      </c>
      <c r="L401">
        <v>508.98762414669102</v>
      </c>
      <c r="M401">
        <v>45.149139178256</v>
      </c>
      <c r="N401">
        <v>0.472537132817409</v>
      </c>
      <c r="O401">
        <v>18.6204636683869</v>
      </c>
      <c r="P401">
        <v>148.970018356108</v>
      </c>
      <c r="Q401">
        <v>0.240569987391069</v>
      </c>
    </row>
    <row r="402" spans="1:17" x14ac:dyDescent="0.3">
      <c r="A402" t="s">
        <v>916</v>
      </c>
      <c r="B402" t="s">
        <v>917</v>
      </c>
      <c r="C402" t="str">
        <f>IFERROR(VLOOKUP(Table1[[#This Row],[Ticker]],[1]!Table1[[Symbol]:[Industry]],2,FALSE),"-")</f>
        <v>-</v>
      </c>
      <c r="D402" t="s">
        <v>27</v>
      </c>
      <c r="E402">
        <v>17003.961369445999</v>
      </c>
      <c r="F402">
        <v>86.98</v>
      </c>
      <c r="G402">
        <v>-43.223176939123398</v>
      </c>
      <c r="H402">
        <v>-13.5121368645479</v>
      </c>
      <c r="I402">
        <v>-3.9116871955303001</v>
      </c>
      <c r="J402">
        <v>-7.6441417716315296</v>
      </c>
      <c r="K402">
        <v>90.426118510293506</v>
      </c>
      <c r="L402">
        <v>86.572924633408704</v>
      </c>
      <c r="M402">
        <v>27.847984991168602</v>
      </c>
      <c r="N402">
        <v>0.22531167597242899</v>
      </c>
      <c r="O402">
        <v>28.075419636698001</v>
      </c>
      <c r="P402">
        <v>33.712528823981501</v>
      </c>
      <c r="Q402">
        <v>8.5558353988704997E-2</v>
      </c>
    </row>
    <row r="403" spans="1:17" x14ac:dyDescent="0.3">
      <c r="A403" t="s">
        <v>918</v>
      </c>
      <c r="B403" t="s">
        <v>919</v>
      </c>
      <c r="C403" t="str">
        <f>IFERROR(VLOOKUP(Table1[[#This Row],[Ticker]],[1]!Table1[[Symbol]:[Industry]],2,FALSE),"-")</f>
        <v>-</v>
      </c>
      <c r="D403" t="s">
        <v>24</v>
      </c>
      <c r="E403">
        <v>16914.894819539</v>
      </c>
      <c r="F403">
        <v>219.87</v>
      </c>
      <c r="G403">
        <v>29.7076936899239</v>
      </c>
      <c r="H403">
        <v>-10.9903513058833</v>
      </c>
      <c r="I403">
        <v>3.4523603670514098</v>
      </c>
      <c r="J403">
        <v>-5.9467775416586104</v>
      </c>
      <c r="K403">
        <v>215.555820079673</v>
      </c>
      <c r="L403">
        <v>192.42243232830899</v>
      </c>
      <c r="M403">
        <v>25.963055433563799</v>
      </c>
      <c r="N403">
        <v>0.780971055078163</v>
      </c>
      <c r="O403">
        <v>5.8580070041388099</v>
      </c>
      <c r="P403">
        <v>72.447058823529403</v>
      </c>
      <c r="Q403">
        <v>0.182570798081685</v>
      </c>
    </row>
    <row r="404" spans="1:17" hidden="1" x14ac:dyDescent="0.3">
      <c r="A404" t="s">
        <v>920</v>
      </c>
      <c r="B404" t="s">
        <v>921</v>
      </c>
      <c r="C404" t="str">
        <f>IFERROR(VLOOKUP(Table1[[#This Row],[Ticker]],[1]!Table1[[Symbol]:[Industry]],2,FALSE),"-")</f>
        <v>-</v>
      </c>
      <c r="D404" t="s">
        <v>472</v>
      </c>
      <c r="E404">
        <v>16882.022101369999</v>
      </c>
      <c r="F404">
        <v>3681.3</v>
      </c>
      <c r="G404">
        <v>14.892854122116599</v>
      </c>
      <c r="H404">
        <v>11.0034155889701</v>
      </c>
      <c r="I404">
        <v>36.043721085788</v>
      </c>
      <c r="J404">
        <v>-2.30751764802043</v>
      </c>
      <c r="K404">
        <v>3369.4390684691798</v>
      </c>
      <c r="L404">
        <v>2890.62766132653</v>
      </c>
      <c r="M404">
        <v>56.935976983120199</v>
      </c>
      <c r="N404">
        <v>0.84554520021530599</v>
      </c>
      <c r="O404">
        <v>7.8762937005948803</v>
      </c>
      <c r="P404">
        <v>62.386413762681897</v>
      </c>
      <c r="Q404">
        <v>4.7013784698711002E-2</v>
      </c>
    </row>
    <row r="405" spans="1:17" x14ac:dyDescent="0.3">
      <c r="A405" t="s">
        <v>922</v>
      </c>
      <c r="B405" t="s">
        <v>923</v>
      </c>
      <c r="C405" t="str">
        <f>IFERROR(VLOOKUP(Table1[[#This Row],[Ticker]],[1]!Table1[[Symbol]:[Industry]],2,FALSE),"-")</f>
        <v>-</v>
      </c>
      <c r="D405" t="s">
        <v>924</v>
      </c>
      <c r="E405">
        <v>16853.33148737</v>
      </c>
      <c r="F405">
        <v>2418.9</v>
      </c>
      <c r="G405">
        <v>174.17292380721901</v>
      </c>
      <c r="H405">
        <v>8.5654421132359104</v>
      </c>
      <c r="I405">
        <v>144.15658543668101</v>
      </c>
      <c r="J405">
        <v>-6.2894396221255597</v>
      </c>
      <c r="K405">
        <v>2055.5750584298398</v>
      </c>
      <c r="L405">
        <v>1420.97643946997</v>
      </c>
      <c r="M405">
        <v>56.8535488818044</v>
      </c>
      <c r="N405">
        <v>0.63955850170144901</v>
      </c>
      <c r="O405">
        <v>11.620984745132001</v>
      </c>
      <c r="P405">
        <v>231.35616438356101</v>
      </c>
      <c r="Q405">
        <v>0.25712982700086301</v>
      </c>
    </row>
    <row r="406" spans="1:17" x14ac:dyDescent="0.3">
      <c r="A406" t="s">
        <v>925</v>
      </c>
      <c r="B406" t="s">
        <v>926</v>
      </c>
      <c r="C406" t="str">
        <f>IFERROR(VLOOKUP(Table1[[#This Row],[Ticker]],[1]!Table1[[Symbol]:[Industry]],2,FALSE),"-")</f>
        <v>-</v>
      </c>
      <c r="D406" t="s">
        <v>244</v>
      </c>
      <c r="E406">
        <v>16818.48304476</v>
      </c>
      <c r="F406">
        <v>685.3</v>
      </c>
      <c r="G406">
        <v>59.528488434659003</v>
      </c>
      <c r="H406">
        <v>0.42597402751586</v>
      </c>
      <c r="I406">
        <v>13.9956724665461</v>
      </c>
      <c r="J406">
        <v>-5.7152992613651499</v>
      </c>
      <c r="K406">
        <v>693.12612309655503</v>
      </c>
      <c r="L406">
        <v>610.98216581983502</v>
      </c>
      <c r="M406">
        <v>54.487487991295502</v>
      </c>
      <c r="N406">
        <v>1.31967788978098</v>
      </c>
      <c r="O406">
        <v>20.822997227491602</v>
      </c>
      <c r="P406">
        <v>170.869565217391</v>
      </c>
      <c r="Q406">
        <v>6.8735882085207006E-2</v>
      </c>
    </row>
    <row r="407" spans="1:17" x14ac:dyDescent="0.3">
      <c r="A407" t="s">
        <v>927</v>
      </c>
      <c r="B407" t="s">
        <v>928</v>
      </c>
      <c r="C407" t="str">
        <f>IFERROR(VLOOKUP(Table1[[#This Row],[Ticker]],[1]!Table1[[Symbol]:[Industry]],2,FALSE),"-")</f>
        <v>-</v>
      </c>
      <c r="D407" t="s">
        <v>472</v>
      </c>
      <c r="E407">
        <v>16696.19075618</v>
      </c>
      <c r="F407">
        <v>866.45</v>
      </c>
      <c r="G407">
        <v>52.195171037094198</v>
      </c>
      <c r="H407">
        <v>-4.6191349960577197</v>
      </c>
      <c r="I407">
        <v>23.2917752569162</v>
      </c>
      <c r="J407">
        <v>1.05656601401052</v>
      </c>
      <c r="K407">
        <v>850.43348923207395</v>
      </c>
      <c r="L407">
        <v>726.56234951886802</v>
      </c>
      <c r="M407">
        <v>67.472501148354993</v>
      </c>
      <c r="N407">
        <v>0.85637310751067297</v>
      </c>
      <c r="O407">
        <v>6.9421201454209696</v>
      </c>
      <c r="P407">
        <v>87.017051586445007</v>
      </c>
      <c r="Q407">
        <v>0.129623910196209</v>
      </c>
    </row>
    <row r="408" spans="1:17" x14ac:dyDescent="0.3">
      <c r="A408" t="s">
        <v>929</v>
      </c>
      <c r="B408" t="s">
        <v>930</v>
      </c>
      <c r="C408" t="str">
        <f>IFERROR(VLOOKUP(Table1[[#This Row],[Ticker]],[1]!Table1[[Symbol]:[Industry]],2,FALSE),"-")</f>
        <v>-</v>
      </c>
      <c r="D408" t="s">
        <v>161</v>
      </c>
      <c r="E408">
        <v>16695.179501195002</v>
      </c>
      <c r="F408">
        <v>1095.4000000000001</v>
      </c>
      <c r="G408">
        <v>-28.721902658890599</v>
      </c>
      <c r="H408">
        <v>-11.739474664179699</v>
      </c>
      <c r="I408">
        <v>9.0426796155131797</v>
      </c>
      <c r="J408">
        <v>-3.0003668412071498</v>
      </c>
      <c r="K408">
        <v>1088.12856807906</v>
      </c>
      <c r="L408">
        <v>1017.6372552187599</v>
      </c>
      <c r="M408">
        <v>31.220827168536299</v>
      </c>
      <c r="N408">
        <v>0.59962606742646796</v>
      </c>
      <c r="O408">
        <v>10.461931714442199</v>
      </c>
      <c r="P408">
        <v>31.595386833253201</v>
      </c>
      <c r="Q408">
        <v>-1.6488615701664999E-2</v>
      </c>
    </row>
    <row r="409" spans="1:17" hidden="1" x14ac:dyDescent="0.3">
      <c r="A409" t="s">
        <v>931</v>
      </c>
      <c r="B409" t="s">
        <v>932</v>
      </c>
      <c r="C409" t="str">
        <f>IFERROR(VLOOKUP(Table1[[#This Row],[Ticker]],[1]!Table1[[Symbol]:[Industry]],2,FALSE),"-")</f>
        <v>-</v>
      </c>
      <c r="D409" t="s">
        <v>259</v>
      </c>
      <c r="E409">
        <v>16666.441470000002</v>
      </c>
      <c r="F409">
        <v>16431.5</v>
      </c>
      <c r="G409">
        <v>-20.020365728498302</v>
      </c>
      <c r="H409">
        <v>-4.0711970512232503</v>
      </c>
      <c r="I409">
        <v>-3.6221901181605398</v>
      </c>
      <c r="J409">
        <v>-6.5135554071722401</v>
      </c>
      <c r="K409">
        <v>15758.0848965039</v>
      </c>
      <c r="L409">
        <v>15235.0423230904</v>
      </c>
      <c r="M409">
        <v>38.331628290905002</v>
      </c>
      <c r="N409">
        <v>0.936248424125804</v>
      </c>
      <c r="O409">
        <v>8.2929130024647897</v>
      </c>
      <c r="P409">
        <v>29.155105601974402</v>
      </c>
      <c r="Q409">
        <v>7.9603467112858997E-2</v>
      </c>
    </row>
    <row r="410" spans="1:17" x14ac:dyDescent="0.3">
      <c r="A410" t="s">
        <v>933</v>
      </c>
      <c r="B410" t="s">
        <v>934</v>
      </c>
      <c r="C410" t="str">
        <f>IFERROR(VLOOKUP(Table1[[#This Row],[Ticker]],[1]!Table1[[Symbol]:[Industry]],2,FALSE),"-")</f>
        <v>-</v>
      </c>
      <c r="D410" t="s">
        <v>935</v>
      </c>
      <c r="E410">
        <v>16643.159543360001</v>
      </c>
      <c r="F410">
        <v>1444.4</v>
      </c>
      <c r="G410">
        <v>83.6911987591116</v>
      </c>
      <c r="H410">
        <v>1.13191277830699</v>
      </c>
      <c r="I410">
        <v>-13.6539709526814</v>
      </c>
      <c r="J410">
        <v>9.1056549376540907</v>
      </c>
      <c r="K410">
        <v>1333.1695111246099</v>
      </c>
      <c r="L410">
        <v>1233.68557747356</v>
      </c>
      <c r="M410">
        <v>71.758105115111704</v>
      </c>
      <c r="N410">
        <v>1.4353026247815299</v>
      </c>
      <c r="O410">
        <v>17.349764608141701</v>
      </c>
      <c r="P410">
        <v>120.940726577437</v>
      </c>
      <c r="Q410">
        <v>0.18323928081074101</v>
      </c>
    </row>
    <row r="411" spans="1:17" x14ac:dyDescent="0.3">
      <c r="A411" t="s">
        <v>936</v>
      </c>
      <c r="B411" t="s">
        <v>937</v>
      </c>
      <c r="C411" t="str">
        <f>IFERROR(VLOOKUP(Table1[[#This Row],[Ticker]],[1]!Table1[[Symbol]:[Industry]],2,FALSE),"-")</f>
        <v>-</v>
      </c>
      <c r="D411" t="s">
        <v>54</v>
      </c>
      <c r="E411">
        <v>16605.308768219998</v>
      </c>
      <c r="F411">
        <v>7207.4</v>
      </c>
      <c r="G411">
        <v>30.427216412935799</v>
      </c>
      <c r="H411">
        <v>-8.0119592260441408E-3</v>
      </c>
      <c r="I411">
        <v>32.105280147953501</v>
      </c>
      <c r="J411">
        <v>-2.0466468312983102</v>
      </c>
      <c r="K411">
        <v>6850.9379556834001</v>
      </c>
      <c r="L411">
        <v>5947.6690191465404</v>
      </c>
      <c r="M411">
        <v>57.196221634625402</v>
      </c>
      <c r="N411">
        <v>0.81734787087244598</v>
      </c>
      <c r="O411">
        <v>5.4471792879540599</v>
      </c>
      <c r="P411">
        <v>63.4993099697313</v>
      </c>
      <c r="Q411">
        <v>3.5937897257633002E-2</v>
      </c>
    </row>
    <row r="412" spans="1:17" x14ac:dyDescent="0.3">
      <c r="A412" t="s">
        <v>938</v>
      </c>
      <c r="B412" t="s">
        <v>939</v>
      </c>
      <c r="C412" t="str">
        <f>IFERROR(VLOOKUP(Table1[[#This Row],[Ticker]],[1]!Table1[[Symbol]:[Industry]],2,FALSE),"-")</f>
        <v>-</v>
      </c>
      <c r="D412" t="s">
        <v>472</v>
      </c>
      <c r="E412">
        <v>16448.87273924</v>
      </c>
      <c r="F412">
        <v>1537.5</v>
      </c>
      <c r="G412">
        <v>-22.9583906407534</v>
      </c>
      <c r="H412">
        <v>-5.7550872951606102</v>
      </c>
      <c r="I412">
        <v>-0.38384980023409898</v>
      </c>
      <c r="J412">
        <v>-4.4509490517251997</v>
      </c>
      <c r="K412">
        <v>1526.4675582626601</v>
      </c>
      <c r="L412">
        <v>1454.4078909811401</v>
      </c>
      <c r="M412">
        <v>47.601077330711497</v>
      </c>
      <c r="N412">
        <v>0.65248738234131298</v>
      </c>
      <c r="O412">
        <v>9.9186991869918604</v>
      </c>
      <c r="P412">
        <v>23.692679002413499</v>
      </c>
      <c r="Q412">
        <v>-8.0014099777820993E-2</v>
      </c>
    </row>
    <row r="413" spans="1:17" x14ac:dyDescent="0.3">
      <c r="A413" t="s">
        <v>940</v>
      </c>
      <c r="B413" t="s">
        <v>941</v>
      </c>
      <c r="C413" t="str">
        <f>IFERROR(VLOOKUP(Table1[[#This Row],[Ticker]],[1]!Table1[[Symbol]:[Industry]],2,FALSE),"-")</f>
        <v>-</v>
      </c>
      <c r="D413" t="s">
        <v>21</v>
      </c>
      <c r="E413">
        <v>16423.343670760001</v>
      </c>
      <c r="F413">
        <v>719.9</v>
      </c>
      <c r="G413">
        <v>4.7027147384120296</v>
      </c>
      <c r="H413">
        <v>-12.3707185290321</v>
      </c>
      <c r="I413">
        <v>2.5248538719737401</v>
      </c>
      <c r="J413">
        <v>-11.1058590262117</v>
      </c>
      <c r="K413">
        <v>756.10047403194301</v>
      </c>
      <c r="L413">
        <v>655.34711608401597</v>
      </c>
      <c r="M413">
        <v>28.956063743262298</v>
      </c>
      <c r="N413">
        <v>0.53114175025392096</v>
      </c>
      <c r="O413">
        <v>16.613418530351399</v>
      </c>
      <c r="P413">
        <v>57.769011615165397</v>
      </c>
      <c r="Q413">
        <v>2.6290416163576E-2</v>
      </c>
    </row>
    <row r="414" spans="1:17" x14ac:dyDescent="0.3">
      <c r="A414" t="s">
        <v>942</v>
      </c>
      <c r="B414" t="s">
        <v>943</v>
      </c>
      <c r="C414" t="str">
        <f>IFERROR(VLOOKUP(Table1[[#This Row],[Ticker]],[1]!Table1[[Symbol]:[Industry]],2,FALSE),"-")</f>
        <v>-</v>
      </c>
      <c r="D414" t="s">
        <v>472</v>
      </c>
      <c r="E414">
        <v>16387.8486744</v>
      </c>
      <c r="F414">
        <v>3366.9</v>
      </c>
      <c r="G414">
        <v>-56.199811099231503</v>
      </c>
      <c r="H414">
        <v>-5.1208703170316401</v>
      </c>
      <c r="I414">
        <v>-9.7493413814855998</v>
      </c>
      <c r="J414">
        <v>-1.4407143560179601</v>
      </c>
      <c r="K414">
        <v>3374.39342814984</v>
      </c>
      <c r="L414">
        <v>3493.9002895347398</v>
      </c>
      <c r="M414">
        <v>53.872667302479798</v>
      </c>
      <c r="N414">
        <v>0.807891503204057</v>
      </c>
      <c r="O414">
        <v>34.390685794053802</v>
      </c>
      <c r="P414">
        <v>17.0708809263026</v>
      </c>
      <c r="Q414">
        <v>-6.7197640524912006E-2</v>
      </c>
    </row>
    <row r="415" spans="1:17" x14ac:dyDescent="0.3">
      <c r="A415" t="s">
        <v>944</v>
      </c>
      <c r="B415" t="s">
        <v>945</v>
      </c>
      <c r="C415" t="str">
        <f>IFERROR(VLOOKUP(Table1[[#This Row],[Ticker]],[1]!Table1[[Symbol]:[Industry]],2,FALSE),"-")</f>
        <v>-</v>
      </c>
      <c r="D415" t="s">
        <v>54</v>
      </c>
      <c r="E415">
        <v>16385.179540789999</v>
      </c>
      <c r="F415">
        <v>12408.85</v>
      </c>
      <c r="G415">
        <v>193.737873637626</v>
      </c>
      <c r="H415">
        <v>1.48927167269465</v>
      </c>
      <c r="I415">
        <v>74.840276023169906</v>
      </c>
      <c r="J415">
        <v>-1.2299087371995401</v>
      </c>
      <c r="K415">
        <v>11218.758815118899</v>
      </c>
      <c r="L415">
        <v>8027.4343757312299</v>
      </c>
      <c r="M415">
        <v>58.599408431277404</v>
      </c>
      <c r="N415">
        <v>0.416976249587165</v>
      </c>
      <c r="O415">
        <v>6.5505667326142198</v>
      </c>
      <c r="P415">
        <v>243.630749633075</v>
      </c>
      <c r="Q415">
        <v>0.18536461626978001</v>
      </c>
    </row>
    <row r="416" spans="1:17" hidden="1" x14ac:dyDescent="0.3">
      <c r="A416" t="s">
        <v>946</v>
      </c>
      <c r="B416" t="s">
        <v>947</v>
      </c>
      <c r="C416" t="str">
        <f>IFERROR(VLOOKUP(Table1[[#This Row],[Ticker]],[1]!Table1[[Symbol]:[Industry]],2,FALSE),"-")</f>
        <v>-</v>
      </c>
      <c r="D416" t="s">
        <v>948</v>
      </c>
      <c r="E416">
        <v>16380.395304939901</v>
      </c>
      <c r="F416">
        <v>2677.55</v>
      </c>
      <c r="G416">
        <v>70.076596865400901</v>
      </c>
      <c r="H416">
        <v>5.2506809780982202</v>
      </c>
      <c r="I416">
        <v>61.675871804840902</v>
      </c>
      <c r="J416">
        <v>-7.79854463734093</v>
      </c>
      <c r="K416">
        <v>2500.1687012187099</v>
      </c>
      <c r="M416">
        <v>46.3756341962563</v>
      </c>
      <c r="N416">
        <v>1.3175661981765101</v>
      </c>
      <c r="O416">
        <v>11.1090362458217</v>
      </c>
      <c r="P416">
        <v>118.46850522193201</v>
      </c>
    </row>
    <row r="417" spans="1:17" x14ac:dyDescent="0.3">
      <c r="A417" t="s">
        <v>949</v>
      </c>
      <c r="B417" t="s">
        <v>950</v>
      </c>
      <c r="C417" t="str">
        <f>IFERROR(VLOOKUP(Table1[[#This Row],[Ticker]],[1]!Table1[[Symbol]:[Industry]],2,FALSE),"-")</f>
        <v>-</v>
      </c>
      <c r="D417" t="s">
        <v>218</v>
      </c>
      <c r="E417">
        <v>16331.5623559</v>
      </c>
      <c r="F417">
        <v>1287.2</v>
      </c>
      <c r="G417">
        <v>31.2075878907666</v>
      </c>
      <c r="H417">
        <v>7.4553289858894898</v>
      </c>
      <c r="I417">
        <v>39.395879269562002</v>
      </c>
      <c r="J417">
        <v>-4.1836432812010003</v>
      </c>
      <c r="K417">
        <v>1151.36889803587</v>
      </c>
      <c r="L417">
        <v>987.03688921701303</v>
      </c>
      <c r="M417">
        <v>60.473326246331098</v>
      </c>
      <c r="N417">
        <v>0.75544964664488401</v>
      </c>
      <c r="O417">
        <v>4.1796146674953398</v>
      </c>
      <c r="P417">
        <v>73.7112010796221</v>
      </c>
      <c r="Q417">
        <v>5.2218218256800005E-4</v>
      </c>
    </row>
    <row r="418" spans="1:17" x14ac:dyDescent="0.3">
      <c r="A418" t="s">
        <v>951</v>
      </c>
      <c r="B418" t="s">
        <v>952</v>
      </c>
      <c r="C418" t="str">
        <f>IFERROR(VLOOKUP(Table1[[#This Row],[Ticker]],[1]!Table1[[Symbol]:[Industry]],2,FALSE),"-")</f>
        <v>-</v>
      </c>
      <c r="D418" t="s">
        <v>605</v>
      </c>
      <c r="E418">
        <v>16302.821155055901</v>
      </c>
      <c r="F418">
        <v>173.63</v>
      </c>
      <c r="G418">
        <v>10.011938214086699</v>
      </c>
      <c r="H418">
        <v>-15.3087379511884</v>
      </c>
      <c r="I418">
        <v>6.1475781591254499</v>
      </c>
      <c r="J418">
        <v>-9.7158914379938306</v>
      </c>
      <c r="K418">
        <v>178.67533986623499</v>
      </c>
      <c r="L418">
        <v>157.32932321614999</v>
      </c>
      <c r="M418">
        <v>26.744256589478098</v>
      </c>
      <c r="N418">
        <v>0.66549049937515403</v>
      </c>
      <c r="O418">
        <v>22.645856130852899</v>
      </c>
      <c r="P418">
        <v>50.134025075659302</v>
      </c>
      <c r="Q418">
        <v>-3.6350748292389998E-3</v>
      </c>
    </row>
    <row r="419" spans="1:17" x14ac:dyDescent="0.3">
      <c r="A419" t="s">
        <v>953</v>
      </c>
      <c r="B419" t="s">
        <v>954</v>
      </c>
      <c r="C419" t="str">
        <f>IFERROR(VLOOKUP(Table1[[#This Row],[Ticker]],[1]!Table1[[Symbol]:[Industry]],2,FALSE),"-")</f>
        <v>-</v>
      </c>
      <c r="D419" t="s">
        <v>955</v>
      </c>
      <c r="E419">
        <v>16233.60683232</v>
      </c>
      <c r="F419">
        <v>1698.4</v>
      </c>
      <c r="G419">
        <v>-32.836545253255402</v>
      </c>
      <c r="H419">
        <v>4.3335469055466902</v>
      </c>
      <c r="I419">
        <v>10.9960795824427</v>
      </c>
      <c r="J419">
        <v>-3.1307620427409302</v>
      </c>
      <c r="K419">
        <v>1538.6714551146099</v>
      </c>
      <c r="L419">
        <v>1489.02440984385</v>
      </c>
      <c r="M419">
        <v>64.220668793539303</v>
      </c>
      <c r="N419">
        <v>0.94991032645470996</v>
      </c>
      <c r="O419">
        <v>7.7720207253886002</v>
      </c>
      <c r="P419">
        <v>41.039694402923097</v>
      </c>
      <c r="Q419">
        <v>-1.8922059866023001E-2</v>
      </c>
    </row>
    <row r="420" spans="1:17" x14ac:dyDescent="0.3">
      <c r="A420" t="s">
        <v>956</v>
      </c>
      <c r="B420" t="s">
        <v>957</v>
      </c>
      <c r="C420" t="str">
        <f>IFERROR(VLOOKUP(Table1[[#This Row],[Ticker]],[1]!Table1[[Symbol]:[Industry]],2,FALSE),"-")</f>
        <v>-</v>
      </c>
      <c r="D420" t="s">
        <v>472</v>
      </c>
      <c r="E420">
        <v>16224.339499920001</v>
      </c>
      <c r="F420">
        <v>5304.35</v>
      </c>
      <c r="G420">
        <v>-24.418202743448902</v>
      </c>
      <c r="H420">
        <v>-9.3021068256439694</v>
      </c>
      <c r="I420">
        <v>13.4845162370066</v>
      </c>
      <c r="J420">
        <v>-2.6840379261097298</v>
      </c>
      <c r="K420">
        <v>5267.2128193909202</v>
      </c>
      <c r="L420">
        <v>4883.9589048727503</v>
      </c>
      <c r="M420">
        <v>46.547652363706298</v>
      </c>
      <c r="N420">
        <v>0.77058081151677904</v>
      </c>
      <c r="O420">
        <v>12.338929369291201</v>
      </c>
      <c r="P420">
        <v>31.9161900024869</v>
      </c>
      <c r="Q420">
        <v>4.5911916571218001E-2</v>
      </c>
    </row>
    <row r="421" spans="1:17" x14ac:dyDescent="0.3">
      <c r="A421" t="s">
        <v>958</v>
      </c>
      <c r="B421" t="s">
        <v>959</v>
      </c>
      <c r="C421" t="str">
        <f>IFERROR(VLOOKUP(Table1[[#This Row],[Ticker]],[1]!Table1[[Symbol]:[Industry]],2,FALSE),"-")</f>
        <v>-</v>
      </c>
      <c r="D421" t="s">
        <v>218</v>
      </c>
      <c r="E421">
        <v>16186.94811415</v>
      </c>
      <c r="F421">
        <v>3882.8</v>
      </c>
      <c r="G421">
        <v>107.032751404682</v>
      </c>
      <c r="H421">
        <v>-1.5464591248945301</v>
      </c>
      <c r="I421">
        <v>-9.0227522282699297</v>
      </c>
      <c r="J421">
        <v>-2.4038459309900699</v>
      </c>
      <c r="K421">
        <v>3825.80447416373</v>
      </c>
      <c r="L421">
        <v>3431.18214054296</v>
      </c>
      <c r="M421">
        <v>53.901759419587798</v>
      </c>
      <c r="N421">
        <v>0.82866645372544101</v>
      </c>
      <c r="O421">
        <v>10.743535592871099</v>
      </c>
      <c r="P421">
        <v>148.57078838705499</v>
      </c>
      <c r="Q421">
        <v>0.26529029974774099</v>
      </c>
    </row>
    <row r="422" spans="1:17" x14ac:dyDescent="0.3">
      <c r="A422" t="s">
        <v>960</v>
      </c>
      <c r="B422" t="s">
        <v>961</v>
      </c>
      <c r="C422" t="str">
        <f>IFERROR(VLOOKUP(Table1[[#This Row],[Ticker]],[1]!Table1[[Symbol]:[Industry]],2,FALSE),"-")</f>
        <v>-</v>
      </c>
      <c r="D422" t="s">
        <v>46</v>
      </c>
      <c r="E422">
        <v>16146.677694419999</v>
      </c>
      <c r="F422">
        <v>1665.95</v>
      </c>
      <c r="G422">
        <v>2.01161341225004</v>
      </c>
      <c r="H422">
        <v>2.3325255625943702</v>
      </c>
      <c r="I422">
        <v>13.3665127878507</v>
      </c>
      <c r="J422">
        <v>2.0293790622955399</v>
      </c>
      <c r="K422">
        <v>1624.5773180717299</v>
      </c>
      <c r="L422">
        <v>1483.4854894903699</v>
      </c>
      <c r="M422">
        <v>62.9904778255002</v>
      </c>
      <c r="N422">
        <v>1.85288204372555</v>
      </c>
      <c r="O422">
        <v>11.6480086437168</v>
      </c>
      <c r="P422">
        <v>62.539636079808702</v>
      </c>
      <c r="Q422">
        <v>-5.1380909194807999E-2</v>
      </c>
    </row>
    <row r="423" spans="1:17" x14ac:dyDescent="0.3">
      <c r="A423" t="s">
        <v>962</v>
      </c>
      <c r="B423" t="s">
        <v>963</v>
      </c>
      <c r="C423" t="str">
        <f>IFERROR(VLOOKUP(Table1[[#This Row],[Ticker]],[1]!Table1[[Symbol]:[Industry]],2,FALSE),"-")</f>
        <v>-</v>
      </c>
      <c r="D423" t="s">
        <v>144</v>
      </c>
      <c r="E423">
        <v>16051.0268805</v>
      </c>
      <c r="F423">
        <v>612</v>
      </c>
      <c r="G423">
        <v>213.56880903781899</v>
      </c>
      <c r="H423">
        <v>3.1550645309842098</v>
      </c>
      <c r="I423">
        <v>268.97510637619399</v>
      </c>
      <c r="J423">
        <v>-3.12416128875816</v>
      </c>
      <c r="K423">
        <v>509.63391556193301</v>
      </c>
      <c r="L423">
        <v>338.19456335048602</v>
      </c>
      <c r="M423">
        <v>60.066855993341697</v>
      </c>
      <c r="N423">
        <v>1.0682734483176699</v>
      </c>
      <c r="O423">
        <v>5.8823529411764701</v>
      </c>
      <c r="P423">
        <v>317.16369585221997</v>
      </c>
      <c r="Q423">
        <v>0.27366295913668498</v>
      </c>
    </row>
    <row r="424" spans="1:17" x14ac:dyDescent="0.3">
      <c r="A424" t="s">
        <v>964</v>
      </c>
      <c r="B424" t="s">
        <v>965</v>
      </c>
      <c r="C424" t="str">
        <f>IFERROR(VLOOKUP(Table1[[#This Row],[Ticker]],[1]!Table1[[Symbol]:[Industry]],2,FALSE),"-")</f>
        <v>-</v>
      </c>
      <c r="D424" t="s">
        <v>794</v>
      </c>
      <c r="E424">
        <v>16039.7053689</v>
      </c>
      <c r="F424">
        <v>392.85</v>
      </c>
      <c r="G424">
        <v>18.444279653595501</v>
      </c>
      <c r="H424">
        <v>-5.7991979312287896</v>
      </c>
      <c r="I424">
        <v>6.3827365532011404</v>
      </c>
      <c r="J424">
        <v>-12.9975033543954</v>
      </c>
      <c r="K424">
        <v>399.26400527070803</v>
      </c>
      <c r="L424">
        <v>349.32110380133798</v>
      </c>
      <c r="M424">
        <v>27.193842371773499</v>
      </c>
      <c r="N424">
        <v>1.14447486188498</v>
      </c>
      <c r="O424">
        <v>20.7585592465317</v>
      </c>
      <c r="P424">
        <v>70.953002610965996</v>
      </c>
      <c r="Q424">
        <v>0.193245590499559</v>
      </c>
    </row>
    <row r="425" spans="1:17" hidden="1" x14ac:dyDescent="0.3">
      <c r="A425" t="s">
        <v>966</v>
      </c>
      <c r="B425" t="s">
        <v>967</v>
      </c>
      <c r="C425" t="str">
        <f>IFERROR(VLOOKUP(Table1[[#This Row],[Ticker]],[1]!Table1[[Symbol]:[Industry]],2,FALSE),"-")</f>
        <v>-</v>
      </c>
      <c r="D425" t="s">
        <v>164</v>
      </c>
      <c r="E425">
        <v>15861.23223315</v>
      </c>
      <c r="F425">
        <v>13788.45</v>
      </c>
      <c r="G425">
        <v>443.05938106269599</v>
      </c>
      <c r="H425">
        <v>4.8162900054085904</v>
      </c>
      <c r="I425">
        <v>126.713158026508</v>
      </c>
      <c r="J425">
        <v>0.78852388615356805</v>
      </c>
      <c r="K425">
        <v>10785.7302753407</v>
      </c>
      <c r="L425">
        <v>7576.9345699918604</v>
      </c>
      <c r="M425">
        <v>67.211378525506305</v>
      </c>
      <c r="N425">
        <v>0.80837765226867397</v>
      </c>
      <c r="O425">
        <v>0.25601137183657302</v>
      </c>
      <c r="P425">
        <v>486.49298170991</v>
      </c>
      <c r="Q425">
        <v>0.26174782172820699</v>
      </c>
    </row>
    <row r="426" spans="1:17" x14ac:dyDescent="0.3">
      <c r="A426" t="s">
        <v>968</v>
      </c>
      <c r="B426" t="s">
        <v>969</v>
      </c>
      <c r="C426" t="str">
        <f>IFERROR(VLOOKUP(Table1[[#This Row],[Ticker]],[1]!Table1[[Symbol]:[Industry]],2,FALSE),"-")</f>
        <v>-</v>
      </c>
      <c r="D426" t="s">
        <v>54</v>
      </c>
      <c r="E426">
        <v>15840.3026722299</v>
      </c>
      <c r="F426">
        <v>1008</v>
      </c>
      <c r="G426">
        <v>305.088442374485</v>
      </c>
      <c r="H426">
        <v>1.40716363968973</v>
      </c>
      <c r="I426">
        <v>72.334790170661194</v>
      </c>
      <c r="J426">
        <v>-1.11082496618031</v>
      </c>
      <c r="K426">
        <v>942.62381695249201</v>
      </c>
      <c r="L426">
        <v>680.93744573587696</v>
      </c>
      <c r="M426">
        <v>56.382544990463003</v>
      </c>
      <c r="N426">
        <v>0.39367265521075301</v>
      </c>
      <c r="O426">
        <v>8.8988095238095202</v>
      </c>
      <c r="P426">
        <v>372.68464243845199</v>
      </c>
      <c r="Q426">
        <v>9.4406327827571995E-2</v>
      </c>
    </row>
    <row r="427" spans="1:17" hidden="1" x14ac:dyDescent="0.3">
      <c r="A427" t="s">
        <v>970</v>
      </c>
      <c r="B427" t="s">
        <v>971</v>
      </c>
      <c r="C427" t="str">
        <f>IFERROR(VLOOKUP(Table1[[#This Row],[Ticker]],[1]!Table1[[Symbol]:[Industry]],2,FALSE),"-")</f>
        <v>-</v>
      </c>
      <c r="D427" t="s">
        <v>514</v>
      </c>
      <c r="E427">
        <v>15822.09539223</v>
      </c>
      <c r="F427">
        <v>689.95</v>
      </c>
      <c r="G427">
        <v>-10.989597888180301</v>
      </c>
      <c r="H427">
        <v>10.119118876054401</v>
      </c>
      <c r="I427">
        <v>3.4645090736899702</v>
      </c>
      <c r="J427">
        <v>-4.9050113368489301</v>
      </c>
      <c r="K427">
        <v>610.67460938381998</v>
      </c>
      <c r="M427">
        <v>55.916216441458999</v>
      </c>
      <c r="N427">
        <v>1.1100639211465999</v>
      </c>
      <c r="O427">
        <v>5.2974853250235396</v>
      </c>
      <c r="P427">
        <v>46.7666453945968</v>
      </c>
    </row>
    <row r="428" spans="1:17" x14ac:dyDescent="0.3">
      <c r="A428" t="s">
        <v>972</v>
      </c>
      <c r="B428" t="s">
        <v>973</v>
      </c>
      <c r="C428" t="str">
        <f>IFERROR(VLOOKUP(Table1[[#This Row],[Ticker]],[1]!Table1[[Symbol]:[Industry]],2,FALSE),"-")</f>
        <v>-</v>
      </c>
      <c r="D428" t="s">
        <v>259</v>
      </c>
      <c r="E428">
        <v>15625.241171600001</v>
      </c>
      <c r="F428">
        <v>904.9</v>
      </c>
      <c r="G428">
        <v>21.8219466670445</v>
      </c>
      <c r="H428">
        <v>-7.9577660542722102</v>
      </c>
      <c r="I428">
        <v>4.7170456589123599</v>
      </c>
      <c r="J428">
        <v>-1.76256410408947</v>
      </c>
      <c r="K428">
        <v>915.21569666131404</v>
      </c>
      <c r="L428">
        <v>836.50052600881395</v>
      </c>
      <c r="M428">
        <v>51.524661094002298</v>
      </c>
      <c r="N428">
        <v>0.64573433553472803</v>
      </c>
      <c r="O428">
        <v>17.140015471322801</v>
      </c>
      <c r="P428">
        <v>61.895731205496098</v>
      </c>
      <c r="Q428">
        <v>0.155272459558458</v>
      </c>
    </row>
    <row r="429" spans="1:17" x14ac:dyDescent="0.3">
      <c r="A429" t="s">
        <v>974</v>
      </c>
      <c r="B429" t="s">
        <v>975</v>
      </c>
      <c r="C429" t="str">
        <f>IFERROR(VLOOKUP(Table1[[#This Row],[Ticker]],[1]!Table1[[Symbol]:[Industry]],2,FALSE),"-")</f>
        <v>-</v>
      </c>
      <c r="D429" t="s">
        <v>772</v>
      </c>
      <c r="E429">
        <v>15572.7525525</v>
      </c>
      <c r="F429">
        <v>3830.45</v>
      </c>
      <c r="G429">
        <v>34.387888589897301</v>
      </c>
      <c r="H429">
        <v>-8.8841913401211698</v>
      </c>
      <c r="I429">
        <v>5.7513282415458997</v>
      </c>
      <c r="J429">
        <v>-6.9150085675329498</v>
      </c>
      <c r="K429">
        <v>4015.9265662940302</v>
      </c>
      <c r="L429">
        <v>3627.3422879834002</v>
      </c>
      <c r="M429">
        <v>40.594840478780903</v>
      </c>
      <c r="N429">
        <v>0.37212567978449501</v>
      </c>
      <c r="O429">
        <v>43.272983592006099</v>
      </c>
      <c r="P429">
        <v>101.068213432718</v>
      </c>
      <c r="Q429">
        <v>0.12343730229201499</v>
      </c>
    </row>
    <row r="430" spans="1:17" x14ac:dyDescent="0.3">
      <c r="A430" t="s">
        <v>976</v>
      </c>
      <c r="B430" t="s">
        <v>977</v>
      </c>
      <c r="C430" t="str">
        <f>IFERROR(VLOOKUP(Table1[[#This Row],[Ticker]],[1]!Table1[[Symbol]:[Industry]],2,FALSE),"-")</f>
        <v>-</v>
      </c>
      <c r="D430" t="s">
        <v>180</v>
      </c>
      <c r="E430">
        <v>15513.59452656</v>
      </c>
      <c r="F430">
        <v>488.6</v>
      </c>
      <c r="G430">
        <v>13.099516714289299</v>
      </c>
      <c r="H430">
        <v>-3.40533802240446</v>
      </c>
      <c r="I430">
        <v>11.2242628527795</v>
      </c>
      <c r="J430">
        <v>-4.6386004246579597</v>
      </c>
      <c r="K430">
        <v>481.76403330778402</v>
      </c>
      <c r="L430">
        <v>441.88446927070601</v>
      </c>
      <c r="M430">
        <v>39.417554175438397</v>
      </c>
      <c r="N430">
        <v>2.7534836784544399</v>
      </c>
      <c r="O430">
        <v>11.952517396643399</v>
      </c>
      <c r="P430">
        <v>90.635973468591402</v>
      </c>
    </row>
    <row r="431" spans="1:17" hidden="1" x14ac:dyDescent="0.3">
      <c r="A431" t="s">
        <v>978</v>
      </c>
      <c r="B431" t="s">
        <v>979</v>
      </c>
      <c r="C431" t="str">
        <f>IFERROR(VLOOKUP(Table1[[#This Row],[Ticker]],[1]!Table1[[Symbol]:[Industry]],2,FALSE),"-")</f>
        <v>-</v>
      </c>
      <c r="D431" t="s">
        <v>753</v>
      </c>
      <c r="E431">
        <v>15502.9956089399</v>
      </c>
      <c r="F431">
        <v>920.54</v>
      </c>
      <c r="G431">
        <v>-4.6435212936535004</v>
      </c>
      <c r="H431">
        <v>-0.13290046287436599</v>
      </c>
      <c r="I431">
        <v>0.54323782326083103</v>
      </c>
      <c r="J431">
        <v>-0.46077023188080901</v>
      </c>
      <c r="K431">
        <v>881.30516083298403</v>
      </c>
      <c r="L431">
        <v>819.49973468791995</v>
      </c>
      <c r="M431">
        <v>63.673105172010501</v>
      </c>
      <c r="N431">
        <v>0.26165341737360798</v>
      </c>
      <c r="O431">
        <v>0.409542225215631</v>
      </c>
      <c r="P431">
        <v>36.777510326587603</v>
      </c>
      <c r="Q431">
        <v>-2.790653939747E-3</v>
      </c>
    </row>
    <row r="432" spans="1:17" x14ac:dyDescent="0.3">
      <c r="A432" t="s">
        <v>980</v>
      </c>
      <c r="B432" t="s">
        <v>981</v>
      </c>
      <c r="C432" t="str">
        <f>IFERROR(VLOOKUP(Table1[[#This Row],[Ticker]],[1]!Table1[[Symbol]:[Industry]],2,FALSE),"-")</f>
        <v>-</v>
      </c>
      <c r="D432" t="s">
        <v>982</v>
      </c>
      <c r="E432">
        <v>15328.018318320001</v>
      </c>
      <c r="F432">
        <v>468.85</v>
      </c>
      <c r="G432">
        <v>73.793327962968803</v>
      </c>
      <c r="H432">
        <v>-5.4801625650823</v>
      </c>
      <c r="I432">
        <v>11.328010849895399</v>
      </c>
      <c r="J432">
        <v>-1.8514855787195801</v>
      </c>
      <c r="K432">
        <v>476.70971902951999</v>
      </c>
      <c r="L432">
        <v>408.48979340424597</v>
      </c>
      <c r="M432">
        <v>53.029632498333498</v>
      </c>
      <c r="N432">
        <v>0.22051225130676499</v>
      </c>
      <c r="O432">
        <v>31.769222565852498</v>
      </c>
      <c r="P432">
        <v>131.53086419753001</v>
      </c>
      <c r="Q432">
        <v>0.121988314240147</v>
      </c>
    </row>
    <row r="433" spans="1:17" x14ac:dyDescent="0.3">
      <c r="A433" t="s">
        <v>983</v>
      </c>
      <c r="B433" t="s">
        <v>984</v>
      </c>
      <c r="C433" t="str">
        <f>IFERROR(VLOOKUP(Table1[[#This Row],[Ticker]],[1]!Table1[[Symbol]:[Industry]],2,FALSE),"-")</f>
        <v>-</v>
      </c>
      <c r="D433" t="s">
        <v>144</v>
      </c>
      <c r="E433">
        <v>15311.77921592</v>
      </c>
      <c r="F433">
        <v>1696.05</v>
      </c>
      <c r="G433">
        <v>93.487963420960497</v>
      </c>
      <c r="H433">
        <v>-8.1290391915249707</v>
      </c>
      <c r="I433">
        <v>73.232430956643796</v>
      </c>
      <c r="J433">
        <v>-1.30845361251412</v>
      </c>
      <c r="K433">
        <v>1595.2286982661701</v>
      </c>
      <c r="L433">
        <v>1188.86390643499</v>
      </c>
      <c r="M433">
        <v>57.828839593257101</v>
      </c>
      <c r="N433">
        <v>0.61805514285626795</v>
      </c>
      <c r="O433">
        <v>16.152236077945801</v>
      </c>
      <c r="P433">
        <v>160.93076923076899</v>
      </c>
      <c r="Q433">
        <v>0.203227475481673</v>
      </c>
    </row>
    <row r="434" spans="1:17" x14ac:dyDescent="0.3">
      <c r="A434" t="s">
        <v>985</v>
      </c>
      <c r="B434" t="s">
        <v>986</v>
      </c>
      <c r="C434" t="str">
        <f>IFERROR(VLOOKUP(Table1[[#This Row],[Ticker]],[1]!Table1[[Symbol]:[Industry]],2,FALSE),"-")</f>
        <v>-</v>
      </c>
      <c r="D434" t="s">
        <v>259</v>
      </c>
      <c r="E434">
        <v>15214.971559485</v>
      </c>
      <c r="F434">
        <v>6480.65</v>
      </c>
      <c r="G434">
        <v>6.8328030549677496</v>
      </c>
      <c r="H434">
        <v>9.8929274600770096</v>
      </c>
      <c r="I434">
        <v>37.946377312327002</v>
      </c>
      <c r="J434">
        <v>-0.95031844519952002</v>
      </c>
      <c r="K434">
        <v>5783.3707445291202</v>
      </c>
      <c r="L434">
        <v>5020.3358738467896</v>
      </c>
      <c r="M434">
        <v>60.613506004770997</v>
      </c>
      <c r="N434">
        <v>0.52069666530891301</v>
      </c>
      <c r="O434">
        <v>3.0706796386164901</v>
      </c>
      <c r="P434">
        <v>71.352837746724603</v>
      </c>
      <c r="Q434">
        <v>0.14296127154425201</v>
      </c>
    </row>
    <row r="435" spans="1:17" x14ac:dyDescent="0.3">
      <c r="A435" t="s">
        <v>987</v>
      </c>
      <c r="B435" t="s">
        <v>988</v>
      </c>
      <c r="C435" t="str">
        <f>IFERROR(VLOOKUP(Table1[[#This Row],[Ticker]],[1]!Table1[[Symbol]:[Industry]],2,FALSE),"-")</f>
        <v>-</v>
      </c>
      <c r="D435" t="s">
        <v>21</v>
      </c>
      <c r="E435">
        <v>15119.549670939999</v>
      </c>
      <c r="F435">
        <v>2616.25</v>
      </c>
      <c r="G435">
        <v>193.54135658342801</v>
      </c>
      <c r="H435">
        <v>2.7707103483147102</v>
      </c>
      <c r="I435">
        <v>46.9178193185937</v>
      </c>
      <c r="J435">
        <v>-3.38837879417258</v>
      </c>
      <c r="K435">
        <v>2548.1628441388698</v>
      </c>
      <c r="L435">
        <v>1968.67701370891</v>
      </c>
      <c r="M435">
        <v>49.823659520598603</v>
      </c>
      <c r="N435">
        <v>0.90882808083794797</v>
      </c>
      <c r="O435">
        <v>11.8012422360248</v>
      </c>
      <c r="P435">
        <v>254.217438396967</v>
      </c>
    </row>
    <row r="436" spans="1:17" x14ac:dyDescent="0.3">
      <c r="A436" t="s">
        <v>989</v>
      </c>
      <c r="B436" t="s">
        <v>990</v>
      </c>
      <c r="C436" t="str">
        <f>IFERROR(VLOOKUP(Table1[[#This Row],[Ticker]],[1]!Table1[[Symbol]:[Industry]],2,FALSE),"-")</f>
        <v>-</v>
      </c>
      <c r="D436" t="s">
        <v>991</v>
      </c>
      <c r="E436">
        <v>15040.553622239901</v>
      </c>
      <c r="F436">
        <v>781.5</v>
      </c>
      <c r="G436">
        <v>30.580723749015</v>
      </c>
      <c r="H436">
        <v>-7.36957018166511</v>
      </c>
      <c r="I436">
        <v>42.166390388221899</v>
      </c>
      <c r="J436">
        <v>-5.8571188626944402</v>
      </c>
      <c r="K436">
        <v>782.416195028689</v>
      </c>
      <c r="L436">
        <v>655.37966237383705</v>
      </c>
      <c r="M436">
        <v>41.586169556413502</v>
      </c>
      <c r="N436">
        <v>1.3146082941877399</v>
      </c>
      <c r="O436">
        <v>12.1817018554062</v>
      </c>
      <c r="P436">
        <v>75.086815279489102</v>
      </c>
      <c r="Q436">
        <v>-1.3867793159105E-2</v>
      </c>
    </row>
    <row r="437" spans="1:17" x14ac:dyDescent="0.3">
      <c r="A437" t="s">
        <v>992</v>
      </c>
      <c r="B437" t="s">
        <v>993</v>
      </c>
      <c r="C437" t="str">
        <f>IFERROR(VLOOKUP(Table1[[#This Row],[Ticker]],[1]!Table1[[Symbol]:[Industry]],2,FALSE),"-")</f>
        <v>-</v>
      </c>
      <c r="D437" t="s">
        <v>390</v>
      </c>
      <c r="E437">
        <v>15016.9535632799</v>
      </c>
      <c r="F437">
        <v>432.35</v>
      </c>
      <c r="G437">
        <v>132.753446282022</v>
      </c>
      <c r="H437">
        <v>19.8254274802045</v>
      </c>
      <c r="I437">
        <v>111.186674876423</v>
      </c>
      <c r="J437">
        <v>-8.6333289495562404E-2</v>
      </c>
      <c r="K437">
        <v>357.37870994334702</v>
      </c>
      <c r="L437">
        <v>263.05532985206003</v>
      </c>
      <c r="M437">
        <v>65.349458418130396</v>
      </c>
      <c r="N437">
        <v>1.3330408664426101</v>
      </c>
      <c r="O437">
        <v>3.60818781080143</v>
      </c>
      <c r="P437">
        <v>187.56235450615199</v>
      </c>
      <c r="Q437">
        <v>0.20009576500516901</v>
      </c>
    </row>
    <row r="438" spans="1:17" x14ac:dyDescent="0.3">
      <c r="A438" t="s">
        <v>994</v>
      </c>
      <c r="B438" t="s">
        <v>995</v>
      </c>
      <c r="C438" t="str">
        <f>IFERROR(VLOOKUP(Table1[[#This Row],[Ticker]],[1]!Table1[[Symbol]:[Industry]],2,FALSE),"-")</f>
        <v>-</v>
      </c>
      <c r="D438" t="s">
        <v>125</v>
      </c>
      <c r="E438">
        <v>14823.0043893</v>
      </c>
      <c r="F438">
        <v>52.01</v>
      </c>
      <c r="G438">
        <v>-31.823406180081101</v>
      </c>
      <c r="H438">
        <v>-12.947889150657099</v>
      </c>
      <c r="I438">
        <v>-25.172217930704001</v>
      </c>
      <c r="J438">
        <v>-8.95259699102645</v>
      </c>
      <c r="K438">
        <v>54.681268424337098</v>
      </c>
      <c r="L438">
        <v>55.371460804154502</v>
      </c>
      <c r="M438">
        <v>27.7787924851357</v>
      </c>
      <c r="N438">
        <v>0.57505718061884703</v>
      </c>
      <c r="O438">
        <v>41.703518554124202</v>
      </c>
      <c r="P438">
        <v>32.848020434227301</v>
      </c>
    </row>
    <row r="439" spans="1:17" x14ac:dyDescent="0.3">
      <c r="A439" t="s">
        <v>996</v>
      </c>
      <c r="B439" t="s">
        <v>997</v>
      </c>
      <c r="C439" t="str">
        <f>IFERROR(VLOOKUP(Table1[[#This Row],[Ticker]],[1]!Table1[[Symbol]:[Industry]],2,FALSE),"-")</f>
        <v>-</v>
      </c>
      <c r="D439" t="s">
        <v>998</v>
      </c>
      <c r="E439">
        <v>14809.934820864</v>
      </c>
      <c r="F439">
        <v>190.15</v>
      </c>
      <c r="G439">
        <v>-12.1385135624689</v>
      </c>
      <c r="H439">
        <v>-14.3159364746799</v>
      </c>
      <c r="I439">
        <v>-25.705791318203399</v>
      </c>
      <c r="J439">
        <v>-3.6748795228807198</v>
      </c>
      <c r="K439">
        <v>199.698713758027</v>
      </c>
      <c r="L439">
        <v>197.66251482270701</v>
      </c>
      <c r="M439">
        <v>32.402849754246198</v>
      </c>
      <c r="N439">
        <v>0.86289295244928699</v>
      </c>
      <c r="O439">
        <v>24.927688666841899</v>
      </c>
      <c r="P439">
        <v>39.610866372980901</v>
      </c>
      <c r="Q439">
        <v>1.2714075314779E-2</v>
      </c>
    </row>
    <row r="440" spans="1:17" x14ac:dyDescent="0.3">
      <c r="A440" t="s">
        <v>999</v>
      </c>
      <c r="B440" t="s">
        <v>1000</v>
      </c>
      <c r="C440" t="str">
        <f>IFERROR(VLOOKUP(Table1[[#This Row],[Ticker]],[1]!Table1[[Symbol]:[Industry]],2,FALSE),"-")</f>
        <v>-</v>
      </c>
      <c r="D440" t="s">
        <v>1001</v>
      </c>
      <c r="E440">
        <v>14805.179940645001</v>
      </c>
      <c r="F440">
        <v>828.15</v>
      </c>
      <c r="G440">
        <v>23.328807682503601</v>
      </c>
      <c r="H440">
        <v>-1.9875634722787501</v>
      </c>
      <c r="I440">
        <v>32.951853056944302</v>
      </c>
      <c r="J440">
        <v>-0.77068984519874795</v>
      </c>
      <c r="K440">
        <v>797.85700232750105</v>
      </c>
      <c r="L440">
        <v>690.56759733804097</v>
      </c>
      <c r="M440">
        <v>58.086522923910003</v>
      </c>
      <c r="N440">
        <v>0.59184027661088501</v>
      </c>
      <c r="O440">
        <v>5.6571877075409098</v>
      </c>
      <c r="P440">
        <v>82.935719019217998</v>
      </c>
      <c r="Q440">
        <v>7.4672487676157001E-2</v>
      </c>
    </row>
    <row r="441" spans="1:17" x14ac:dyDescent="0.3">
      <c r="A441" t="s">
        <v>1002</v>
      </c>
      <c r="B441" t="s">
        <v>1003</v>
      </c>
      <c r="C441" t="str">
        <f>IFERROR(VLOOKUP(Table1[[#This Row],[Ticker]],[1]!Table1[[Symbol]:[Industry]],2,FALSE),"-")</f>
        <v>-</v>
      </c>
      <c r="D441" t="s">
        <v>54</v>
      </c>
      <c r="E441">
        <v>14743.22855616</v>
      </c>
      <c r="F441">
        <v>1903.75</v>
      </c>
      <c r="G441">
        <v>58.942551205220298</v>
      </c>
      <c r="H441">
        <v>5.4498989731146201</v>
      </c>
      <c r="I441">
        <v>34.165822597838797</v>
      </c>
      <c r="J441">
        <v>-2.1050606929758202</v>
      </c>
      <c r="K441">
        <v>1772.7254825713601</v>
      </c>
      <c r="L441">
        <v>1469.7973772835201</v>
      </c>
      <c r="M441">
        <v>49.631342447062103</v>
      </c>
      <c r="N441">
        <v>0.37784361894215801</v>
      </c>
      <c r="O441">
        <v>13.3972422849639</v>
      </c>
      <c r="P441">
        <v>99.554507337526204</v>
      </c>
      <c r="Q441">
        <v>8.9871697248968999E-2</v>
      </c>
    </row>
    <row r="442" spans="1:17" x14ac:dyDescent="0.3">
      <c r="A442" t="s">
        <v>1004</v>
      </c>
      <c r="B442" t="s">
        <v>1005</v>
      </c>
      <c r="C442" t="str">
        <f>IFERROR(VLOOKUP(Table1[[#This Row],[Ticker]],[1]!Table1[[Symbol]:[Industry]],2,FALSE),"-")</f>
        <v>-</v>
      </c>
      <c r="D442" t="s">
        <v>569</v>
      </c>
      <c r="E442">
        <v>14742.4935224</v>
      </c>
      <c r="F442">
        <v>1898.85</v>
      </c>
      <c r="G442">
        <v>-19.849124711034101</v>
      </c>
      <c r="H442">
        <v>4.9265920183286296</v>
      </c>
      <c r="I442">
        <v>25.9046821017558</v>
      </c>
      <c r="J442">
        <v>-2.5033475436050798</v>
      </c>
      <c r="K442">
        <v>1761.6088767977701</v>
      </c>
      <c r="L442">
        <v>1665.22614788186</v>
      </c>
      <c r="M442">
        <v>63.898725887178102</v>
      </c>
      <c r="N442">
        <v>1.0469104383371799</v>
      </c>
      <c r="O442">
        <v>4.2183426810964599</v>
      </c>
      <c r="P442">
        <v>45.283091048201896</v>
      </c>
      <c r="Q442">
        <v>-7.3360515183741995E-2</v>
      </c>
    </row>
    <row r="443" spans="1:17" x14ac:dyDescent="0.3">
      <c r="A443" t="s">
        <v>1006</v>
      </c>
      <c r="B443" t="s">
        <v>1007</v>
      </c>
      <c r="C443" t="str">
        <f>IFERROR(VLOOKUP(Table1[[#This Row],[Ticker]],[1]!Table1[[Symbol]:[Industry]],2,FALSE),"-")</f>
        <v>-</v>
      </c>
      <c r="D443" t="s">
        <v>125</v>
      </c>
      <c r="E443">
        <v>14736.584711400001</v>
      </c>
      <c r="F443">
        <v>432.7</v>
      </c>
      <c r="G443">
        <v>67.0998917863202</v>
      </c>
      <c r="H443">
        <v>14.8368865966205</v>
      </c>
      <c r="I443">
        <v>88.610041781184904</v>
      </c>
      <c r="J443">
        <v>6.2386179763140301</v>
      </c>
      <c r="K443">
        <v>336.45228709124302</v>
      </c>
      <c r="L443">
        <v>265.53696622984</v>
      </c>
      <c r="M443">
        <v>81.241003804810106</v>
      </c>
      <c r="N443">
        <v>0.63709813995653397</v>
      </c>
      <c r="O443">
        <v>0.90131730991449499</v>
      </c>
      <c r="P443">
        <v>140.05547850208001</v>
      </c>
      <c r="Q443">
        <v>0.18865666018628199</v>
      </c>
    </row>
    <row r="444" spans="1:17" x14ac:dyDescent="0.3">
      <c r="A444" t="s">
        <v>1008</v>
      </c>
      <c r="B444" t="s">
        <v>1009</v>
      </c>
      <c r="C444" t="str">
        <f>IFERROR(VLOOKUP(Table1[[#This Row],[Ticker]],[1]!Table1[[Symbol]:[Industry]],2,FALSE),"-")</f>
        <v>-</v>
      </c>
      <c r="D444" t="s">
        <v>327</v>
      </c>
      <c r="E444">
        <v>14678.4182960299</v>
      </c>
      <c r="F444">
        <v>4994.6499999999996</v>
      </c>
      <c r="G444">
        <v>36.542839417757001</v>
      </c>
      <c r="H444">
        <v>-1.49363541554977</v>
      </c>
      <c r="I444">
        <v>20.478589367753202</v>
      </c>
      <c r="J444">
        <v>-8.5993391524907601</v>
      </c>
      <c r="K444">
        <v>4379.1352055511697</v>
      </c>
      <c r="L444">
        <v>3897.2173973356998</v>
      </c>
      <c r="M444">
        <v>38.042865548056497</v>
      </c>
      <c r="N444">
        <v>1.7466250555571501</v>
      </c>
      <c r="O444">
        <v>3.8701410509244898</v>
      </c>
      <c r="P444">
        <v>83.555980228220704</v>
      </c>
      <c r="Q444">
        <v>2.350311864844E-2</v>
      </c>
    </row>
    <row r="445" spans="1:17" x14ac:dyDescent="0.3">
      <c r="A445" t="s">
        <v>1010</v>
      </c>
      <c r="B445" t="s">
        <v>1011</v>
      </c>
      <c r="C445" t="str">
        <f>IFERROR(VLOOKUP(Table1[[#This Row],[Ticker]],[1]!Table1[[Symbol]:[Industry]],2,FALSE),"-")</f>
        <v>-</v>
      </c>
      <c r="D445" t="s">
        <v>57</v>
      </c>
      <c r="E445">
        <v>14597.672490444</v>
      </c>
      <c r="F445">
        <v>38.15</v>
      </c>
      <c r="G445">
        <v>69.4766242644084</v>
      </c>
      <c r="H445">
        <v>-3.9698126343819502</v>
      </c>
      <c r="I445">
        <v>20.8361076937178</v>
      </c>
      <c r="J445">
        <v>18.223248092084699</v>
      </c>
      <c r="K445">
        <v>31.249325654306599</v>
      </c>
      <c r="L445">
        <v>27.369223234545299</v>
      </c>
      <c r="M445">
        <v>83.852532650533007</v>
      </c>
      <c r="N445">
        <v>0.75823956129690595</v>
      </c>
      <c r="O445">
        <v>0</v>
      </c>
      <c r="P445">
        <v>145.337620578778</v>
      </c>
      <c r="Q445">
        <v>9.4779881571076002E-2</v>
      </c>
    </row>
    <row r="446" spans="1:17" x14ac:dyDescent="0.3">
      <c r="A446" t="s">
        <v>1012</v>
      </c>
      <c r="B446" t="s">
        <v>1013</v>
      </c>
      <c r="C446" t="str">
        <f>IFERROR(VLOOKUP(Table1[[#This Row],[Ticker]],[1]!Table1[[Symbol]:[Industry]],2,FALSE),"-")</f>
        <v>-</v>
      </c>
      <c r="D446" t="s">
        <v>54</v>
      </c>
      <c r="E446">
        <v>14426.46785391</v>
      </c>
      <c r="F446">
        <v>314.54000000000002</v>
      </c>
      <c r="G446">
        <v>165.45414944010199</v>
      </c>
      <c r="H446">
        <v>33.779368246676903</v>
      </c>
      <c r="I446">
        <v>100.58790798899599</v>
      </c>
      <c r="J446">
        <v>11.0840398145012</v>
      </c>
      <c r="K446">
        <v>237.03468626089901</v>
      </c>
      <c r="L446">
        <v>181.422602303215</v>
      </c>
      <c r="M446">
        <v>76.282673108513194</v>
      </c>
      <c r="N446">
        <v>1.68927462400337</v>
      </c>
      <c r="O446">
        <v>4.5336046289820002</v>
      </c>
      <c r="P446">
        <v>222.770651616213</v>
      </c>
      <c r="Q446">
        <v>0.178703025205211</v>
      </c>
    </row>
    <row r="447" spans="1:17" hidden="1" x14ac:dyDescent="0.3">
      <c r="A447" t="s">
        <v>1014</v>
      </c>
      <c r="B447" t="s">
        <v>1015</v>
      </c>
      <c r="C447" t="str">
        <f>IFERROR(VLOOKUP(Table1[[#This Row],[Ticker]],[1]!Table1[[Symbol]:[Industry]],2,FALSE),"-")</f>
        <v>-</v>
      </c>
      <c r="D447" t="s">
        <v>467</v>
      </c>
      <c r="E447">
        <v>14406.001313339901</v>
      </c>
      <c r="F447">
        <v>2434.4</v>
      </c>
      <c r="G447">
        <v>-46.990772188070999</v>
      </c>
      <c r="H447">
        <v>-25.6754004628743</v>
      </c>
      <c r="I447">
        <v>-32.536665226200697</v>
      </c>
      <c r="J447">
        <v>-5.2380505368061501</v>
      </c>
      <c r="O447">
        <v>27.341439369043599</v>
      </c>
      <c r="P447">
        <v>11.967620274123799</v>
      </c>
    </row>
    <row r="448" spans="1:17" x14ac:dyDescent="0.3">
      <c r="A448" t="s">
        <v>1016</v>
      </c>
      <c r="B448" t="s">
        <v>1017</v>
      </c>
      <c r="C448" t="str">
        <f>IFERROR(VLOOKUP(Table1[[#This Row],[Ticker]],[1]!Table1[[Symbol]:[Industry]],2,FALSE),"-")</f>
        <v>-</v>
      </c>
      <c r="D448" t="s">
        <v>164</v>
      </c>
      <c r="E448">
        <v>14274.0795473</v>
      </c>
      <c r="F448">
        <v>657.85</v>
      </c>
      <c r="G448">
        <v>41.629576116809702</v>
      </c>
      <c r="H448">
        <v>-0.12260531971250101</v>
      </c>
      <c r="I448">
        <v>22.097290314705202</v>
      </c>
      <c r="J448">
        <v>-2.6336643239167099</v>
      </c>
      <c r="K448">
        <v>619.11820657371402</v>
      </c>
      <c r="L448">
        <v>550.15328589016303</v>
      </c>
      <c r="M448">
        <v>59.112227973684298</v>
      </c>
      <c r="N448">
        <v>0.62524870483924899</v>
      </c>
      <c r="O448">
        <v>8.9534088318005498</v>
      </c>
      <c r="P448">
        <v>84.465474938661004</v>
      </c>
      <c r="Q448">
        <v>0.202387645174569</v>
      </c>
    </row>
    <row r="449" spans="1:17" x14ac:dyDescent="0.3">
      <c r="A449" t="s">
        <v>1018</v>
      </c>
      <c r="B449" t="s">
        <v>1019</v>
      </c>
      <c r="C449" t="str">
        <f>IFERROR(VLOOKUP(Table1[[#This Row],[Ticker]],[1]!Table1[[Symbol]:[Industry]],2,FALSE),"-")</f>
        <v>-</v>
      </c>
      <c r="D449" t="s">
        <v>106</v>
      </c>
      <c r="E449">
        <v>14165.623676069999</v>
      </c>
      <c r="F449">
        <v>2559.4499999999998</v>
      </c>
      <c r="G449">
        <v>-7.9163308436614201</v>
      </c>
      <c r="H449">
        <v>-16.1469367757235</v>
      </c>
      <c r="I449">
        <v>-8.3574537131865405</v>
      </c>
      <c r="J449">
        <v>-8.36160401351564</v>
      </c>
      <c r="K449">
        <v>2835.8921993550198</v>
      </c>
      <c r="L449">
        <v>2638.58181533878</v>
      </c>
      <c r="M449">
        <v>20.7908029149126</v>
      </c>
      <c r="N449">
        <v>0.420898391991267</v>
      </c>
      <c r="O449">
        <v>42.804118072241998</v>
      </c>
      <c r="P449">
        <v>47.518731988472602</v>
      </c>
      <c r="Q449">
        <v>0.12637618037291401</v>
      </c>
    </row>
    <row r="450" spans="1:17" x14ac:dyDescent="0.3">
      <c r="A450" t="s">
        <v>1020</v>
      </c>
      <c r="B450" t="s">
        <v>1021</v>
      </c>
      <c r="C450" t="str">
        <f>IFERROR(VLOOKUP(Table1[[#This Row],[Ticker]],[1]!Table1[[Symbol]:[Industry]],2,FALSE),"-")</f>
        <v>-</v>
      </c>
      <c r="D450" t="s">
        <v>54</v>
      </c>
      <c r="E450">
        <v>14113.46508432</v>
      </c>
      <c r="F450">
        <v>1136.1500000000001</v>
      </c>
      <c r="G450">
        <v>48.498632891957897</v>
      </c>
      <c r="H450">
        <v>5.8350593072405603</v>
      </c>
      <c r="I450">
        <v>32.154082714104902</v>
      </c>
      <c r="J450">
        <v>-10.847070490452801</v>
      </c>
      <c r="K450">
        <v>1061.7947673876099</v>
      </c>
      <c r="L450">
        <v>871.69076132416501</v>
      </c>
      <c r="M450">
        <v>38.4445088844314</v>
      </c>
      <c r="N450">
        <v>1.5276647686464699</v>
      </c>
      <c r="O450">
        <v>17.5108920477049</v>
      </c>
      <c r="P450">
        <v>85.888416230366403</v>
      </c>
      <c r="Q450">
        <v>4.7158326467541999E-2</v>
      </c>
    </row>
    <row r="451" spans="1:17" x14ac:dyDescent="0.3">
      <c r="A451" t="s">
        <v>1022</v>
      </c>
      <c r="B451" t="s">
        <v>1023</v>
      </c>
      <c r="C451" t="str">
        <f>IFERROR(VLOOKUP(Table1[[#This Row],[Ticker]],[1]!Table1[[Symbol]:[Industry]],2,FALSE),"-")</f>
        <v>-</v>
      </c>
      <c r="D451" t="s">
        <v>266</v>
      </c>
      <c r="E451">
        <v>14008.037773620001</v>
      </c>
      <c r="F451">
        <v>1367.65</v>
      </c>
      <c r="G451">
        <v>0.43165097563610599</v>
      </c>
      <c r="H451">
        <v>8.7558310642192296</v>
      </c>
      <c r="I451">
        <v>-8.7370900668854699</v>
      </c>
      <c r="J451">
        <v>2.3797149938416098</v>
      </c>
      <c r="K451">
        <v>1269.9432105972601</v>
      </c>
      <c r="L451">
        <v>1221.3499818622499</v>
      </c>
      <c r="M451">
        <v>73.8901709181022</v>
      </c>
      <c r="N451">
        <v>1.97370737653074</v>
      </c>
      <c r="O451">
        <v>20.571783716594101</v>
      </c>
      <c r="P451">
        <v>37.736039075482097</v>
      </c>
      <c r="Q451">
        <v>0.13023752246803799</v>
      </c>
    </row>
    <row r="452" spans="1:17" hidden="1" x14ac:dyDescent="0.3">
      <c r="A452" t="s">
        <v>1024</v>
      </c>
      <c r="B452" t="s">
        <v>1025</v>
      </c>
      <c r="C452" t="str">
        <f>IFERROR(VLOOKUP(Table1[[#This Row],[Ticker]],[1]!Table1[[Symbol]:[Industry]],2,FALSE),"-")</f>
        <v>-</v>
      </c>
      <c r="D452" t="s">
        <v>86</v>
      </c>
      <c r="E452">
        <v>13939.195818239999</v>
      </c>
      <c r="F452">
        <v>12186.75</v>
      </c>
      <c r="G452">
        <v>21.537599538237501</v>
      </c>
      <c r="H452">
        <v>26.517747255609699</v>
      </c>
      <c r="I452">
        <v>55.162335828747601</v>
      </c>
      <c r="J452">
        <v>12.350842589521401</v>
      </c>
      <c r="K452">
        <v>9908.2267465074892</v>
      </c>
      <c r="L452">
        <v>8439.9379601291203</v>
      </c>
      <c r="M452">
        <v>96.843999286966394</v>
      </c>
      <c r="N452">
        <v>1.82388436934194</v>
      </c>
      <c r="O452">
        <v>2.0698709664184398</v>
      </c>
      <c r="P452">
        <v>81.024494585641904</v>
      </c>
      <c r="Q452">
        <v>0.13625782435869399</v>
      </c>
    </row>
    <row r="453" spans="1:17" x14ac:dyDescent="0.3">
      <c r="A453" t="s">
        <v>1026</v>
      </c>
      <c r="B453" t="s">
        <v>1027</v>
      </c>
      <c r="C453" t="str">
        <f>IFERROR(VLOOKUP(Table1[[#This Row],[Ticker]],[1]!Table1[[Symbol]:[Industry]],2,FALSE),"-")</f>
        <v>-</v>
      </c>
      <c r="D453" t="s">
        <v>605</v>
      </c>
      <c r="E453">
        <v>13826.893061999999</v>
      </c>
      <c r="F453">
        <v>473.1</v>
      </c>
      <c r="G453">
        <v>-10.9225091537847</v>
      </c>
      <c r="H453">
        <v>-11.3976590298525</v>
      </c>
      <c r="I453">
        <v>-10.206835379376299</v>
      </c>
      <c r="J453">
        <v>-5.5916604365415097</v>
      </c>
      <c r="K453">
        <v>496.503899789446</v>
      </c>
      <c r="L453">
        <v>459.92968129987702</v>
      </c>
      <c r="M453">
        <v>30.441913329298401</v>
      </c>
      <c r="N453">
        <v>0.38780247474570601</v>
      </c>
      <c r="O453">
        <v>25.132107376875901</v>
      </c>
      <c r="P453">
        <v>39.763663220088603</v>
      </c>
      <c r="Q453">
        <v>2.0972621518293998E-2</v>
      </c>
    </row>
    <row r="454" spans="1:17" x14ac:dyDescent="0.3">
      <c r="A454" t="s">
        <v>1028</v>
      </c>
      <c r="B454" t="s">
        <v>1029</v>
      </c>
      <c r="C454" t="str">
        <f>IFERROR(VLOOKUP(Table1[[#This Row],[Ticker]],[1]!Table1[[Symbol]:[Industry]],2,FALSE),"-")</f>
        <v>-</v>
      </c>
      <c r="D454" t="s">
        <v>46</v>
      </c>
      <c r="E454">
        <v>13767.6002912</v>
      </c>
      <c r="F454">
        <v>757.5</v>
      </c>
      <c r="G454">
        <v>-3.1802165671462999</v>
      </c>
      <c r="H454">
        <v>-8.4697594372333391</v>
      </c>
      <c r="I454">
        <v>25.226550498296898</v>
      </c>
      <c r="J454">
        <v>-0.12316544368868</v>
      </c>
      <c r="K454">
        <v>719.74864171839397</v>
      </c>
      <c r="L454">
        <v>618.97472724228805</v>
      </c>
      <c r="M454">
        <v>56.458725043692901</v>
      </c>
      <c r="N454">
        <v>0.47331711667722498</v>
      </c>
      <c r="O454">
        <v>7.3201320132013104</v>
      </c>
      <c r="P454">
        <v>69.084821428571402</v>
      </c>
      <c r="Q454">
        <v>8.5180444662963997E-2</v>
      </c>
    </row>
    <row r="455" spans="1:17" x14ac:dyDescent="0.3">
      <c r="A455" t="s">
        <v>1030</v>
      </c>
      <c r="B455" t="s">
        <v>1031</v>
      </c>
      <c r="C455" t="str">
        <f>IFERROR(VLOOKUP(Table1[[#This Row],[Ticker]],[1]!Table1[[Symbol]:[Industry]],2,FALSE),"-")</f>
        <v>-</v>
      </c>
      <c r="D455" t="s">
        <v>164</v>
      </c>
      <c r="E455">
        <v>13734.7997696</v>
      </c>
      <c r="F455">
        <v>13660.7</v>
      </c>
      <c r="G455">
        <v>145.33500330634399</v>
      </c>
      <c r="H455">
        <v>-11.445780350261799</v>
      </c>
      <c r="I455">
        <v>31.585553558090702</v>
      </c>
      <c r="J455">
        <v>-6.5833946803884302</v>
      </c>
      <c r="K455">
        <v>13303.2769870386</v>
      </c>
      <c r="L455">
        <v>10464.8868520664</v>
      </c>
      <c r="M455">
        <v>42.628756723757597</v>
      </c>
      <c r="N455">
        <v>0.55738492667135298</v>
      </c>
      <c r="O455">
        <v>8.3399825777595602</v>
      </c>
      <c r="P455">
        <v>224.324260158355</v>
      </c>
      <c r="Q455">
        <v>0.232802665648811</v>
      </c>
    </row>
    <row r="456" spans="1:17" x14ac:dyDescent="0.3">
      <c r="A456" t="s">
        <v>1032</v>
      </c>
      <c r="B456" t="s">
        <v>1033</v>
      </c>
      <c r="C456" t="str">
        <f>IFERROR(VLOOKUP(Table1[[#This Row],[Ticker]],[1]!Table1[[Symbol]:[Industry]],2,FALSE),"-")</f>
        <v>-</v>
      </c>
      <c r="D456" t="s">
        <v>215</v>
      </c>
      <c r="E456">
        <v>13725.951244825001</v>
      </c>
      <c r="F456">
        <v>1702.35</v>
      </c>
      <c r="G456">
        <v>7.8259030679174399</v>
      </c>
      <c r="H456">
        <v>-1.0785791889102301</v>
      </c>
      <c r="I456">
        <v>-20.886163274479902</v>
      </c>
      <c r="J456">
        <v>0.29751816692280503</v>
      </c>
      <c r="K456">
        <v>1644.5465906300501</v>
      </c>
      <c r="L456">
        <v>1605.01996544753</v>
      </c>
      <c r="M456">
        <v>65.492814854973304</v>
      </c>
      <c r="N456">
        <v>1.23634258625246</v>
      </c>
      <c r="O456">
        <v>30.522512996739799</v>
      </c>
      <c r="P456">
        <v>67.224950884086397</v>
      </c>
      <c r="Q456">
        <v>0.132376985866796</v>
      </c>
    </row>
    <row r="457" spans="1:17" x14ac:dyDescent="0.3">
      <c r="A457" t="s">
        <v>1034</v>
      </c>
      <c r="B457" t="s">
        <v>1035</v>
      </c>
      <c r="C457" t="str">
        <f>IFERROR(VLOOKUP(Table1[[#This Row],[Ticker]],[1]!Table1[[Symbol]:[Industry]],2,FALSE),"-")</f>
        <v>-</v>
      </c>
      <c r="D457" t="s">
        <v>77</v>
      </c>
      <c r="E457">
        <v>13699.5</v>
      </c>
      <c r="F457">
        <v>94.34</v>
      </c>
      <c r="G457">
        <v>26.445953654714899</v>
      </c>
      <c r="H457">
        <v>-16.762451375458401</v>
      </c>
      <c r="I457">
        <v>28.648621715344799</v>
      </c>
      <c r="J457">
        <v>-6.7240473346857002</v>
      </c>
      <c r="K457">
        <v>95.139107302797299</v>
      </c>
      <c r="L457">
        <v>80.222276897930399</v>
      </c>
      <c r="M457">
        <v>31.9229574722902</v>
      </c>
      <c r="N457">
        <v>0.165676542955636</v>
      </c>
      <c r="O457">
        <v>39.707441170235299</v>
      </c>
      <c r="P457">
        <v>89.8189134808853</v>
      </c>
      <c r="Q457">
        <v>7.3003097568019995E-2</v>
      </c>
    </row>
    <row r="458" spans="1:17" x14ac:dyDescent="0.3">
      <c r="A458" t="s">
        <v>1036</v>
      </c>
      <c r="B458" t="s">
        <v>1037</v>
      </c>
      <c r="C458" t="str">
        <f>IFERROR(VLOOKUP(Table1[[#This Row],[Ticker]],[1]!Table1[[Symbol]:[Industry]],2,FALSE),"-")</f>
        <v>-</v>
      </c>
      <c r="D458" t="s">
        <v>479</v>
      </c>
      <c r="E458">
        <v>13616.12244406</v>
      </c>
      <c r="F458">
        <v>875.4</v>
      </c>
      <c r="G458">
        <v>-42.408173903170599</v>
      </c>
      <c r="H458">
        <v>-1.02920619065706</v>
      </c>
      <c r="I458">
        <v>-1.54124619203366</v>
      </c>
      <c r="J458">
        <v>0.24427520893465601</v>
      </c>
      <c r="K458">
        <v>832.67430022777398</v>
      </c>
      <c r="L458">
        <v>827.35922612645902</v>
      </c>
      <c r="M458">
        <v>73.625249652022006</v>
      </c>
      <c r="N458">
        <v>1.38600533096523</v>
      </c>
      <c r="O458">
        <v>14.233493260223799</v>
      </c>
      <c r="P458">
        <v>23.4783835249312</v>
      </c>
      <c r="Q458">
        <v>3.2186895766138E-2</v>
      </c>
    </row>
    <row r="459" spans="1:17" x14ac:dyDescent="0.3">
      <c r="A459" t="s">
        <v>1038</v>
      </c>
      <c r="B459" t="s">
        <v>1039</v>
      </c>
      <c r="C459" t="str">
        <f>IFERROR(VLOOKUP(Table1[[#This Row],[Ticker]],[1]!Table1[[Symbol]:[Industry]],2,FALSE),"-")</f>
        <v>-</v>
      </c>
      <c r="D459" t="s">
        <v>443</v>
      </c>
      <c r="E459">
        <v>13606.24284791</v>
      </c>
      <c r="F459">
        <v>217.76</v>
      </c>
      <c r="G459">
        <v>201.88916381697101</v>
      </c>
      <c r="H459">
        <v>-5.48059997702254</v>
      </c>
      <c r="I459">
        <v>8.7029581422630997</v>
      </c>
      <c r="J459">
        <v>-7.3578052974730896</v>
      </c>
      <c r="K459">
        <v>209.44656441720801</v>
      </c>
      <c r="L459">
        <v>172.04772435249399</v>
      </c>
      <c r="M459">
        <v>51.807720448781097</v>
      </c>
      <c r="N459">
        <v>1.33313385870964</v>
      </c>
      <c r="O459">
        <v>8.6517266715650099</v>
      </c>
      <c r="P459">
        <v>252.64777327935201</v>
      </c>
      <c r="Q459">
        <v>0.19943602451723999</v>
      </c>
    </row>
    <row r="460" spans="1:17" x14ac:dyDescent="0.3">
      <c r="A460" t="s">
        <v>1040</v>
      </c>
      <c r="B460" t="s">
        <v>1041</v>
      </c>
      <c r="C460" t="str">
        <f>IFERROR(VLOOKUP(Table1[[#This Row],[Ticker]],[1]!Table1[[Symbol]:[Industry]],2,FALSE),"-")</f>
        <v>-</v>
      </c>
      <c r="D460" t="s">
        <v>290</v>
      </c>
      <c r="E460">
        <v>13558.22081504</v>
      </c>
      <c r="F460">
        <v>977.25</v>
      </c>
      <c r="G460">
        <v>2.3028675119097701</v>
      </c>
      <c r="H460">
        <v>-4.8457787698869996</v>
      </c>
      <c r="I460">
        <v>-28.604120066482199</v>
      </c>
      <c r="J460">
        <v>-2.5835189260144502</v>
      </c>
      <c r="K460">
        <v>988.85637999149799</v>
      </c>
      <c r="L460">
        <v>938.10110159819499</v>
      </c>
      <c r="M460">
        <v>43.2069338365935</v>
      </c>
      <c r="N460">
        <v>0.56153767616063999</v>
      </c>
      <c r="O460">
        <v>22.691225377334298</v>
      </c>
      <c r="P460">
        <v>56.36</v>
      </c>
      <c r="Q460">
        <v>3.0052795835695999E-2</v>
      </c>
    </row>
    <row r="461" spans="1:17" hidden="1" x14ac:dyDescent="0.3">
      <c r="A461" t="s">
        <v>1042</v>
      </c>
      <c r="B461" t="s">
        <v>1043</v>
      </c>
      <c r="C461" t="str">
        <f>IFERROR(VLOOKUP(Table1[[#This Row],[Ticker]],[1]!Table1[[Symbol]:[Industry]],2,FALSE),"-")</f>
        <v>-</v>
      </c>
      <c r="D461" t="s">
        <v>54</v>
      </c>
      <c r="E461">
        <v>13406.0329279</v>
      </c>
      <c r="F461">
        <v>856.25</v>
      </c>
      <c r="G461">
        <v>-24.3073151282758</v>
      </c>
      <c r="H461">
        <v>-17.006314129352699</v>
      </c>
      <c r="I461">
        <v>-9.85320816640548</v>
      </c>
      <c r="J461">
        <v>-8.5527055049355507</v>
      </c>
      <c r="M461">
        <v>39.1969539664561</v>
      </c>
      <c r="O461">
        <v>37.331386861313803</v>
      </c>
      <c r="P461">
        <v>18.103448275862</v>
      </c>
    </row>
    <row r="462" spans="1:17" x14ac:dyDescent="0.3">
      <c r="A462" t="s">
        <v>1044</v>
      </c>
      <c r="B462" t="s">
        <v>1045</v>
      </c>
      <c r="C462" t="str">
        <f>IFERROR(VLOOKUP(Table1[[#This Row],[Ticker]],[1]!Table1[[Symbol]:[Industry]],2,FALSE),"-")</f>
        <v>-</v>
      </c>
      <c r="D462" t="s">
        <v>259</v>
      </c>
      <c r="E462">
        <v>13309.73008686</v>
      </c>
      <c r="F462">
        <v>1712.85</v>
      </c>
      <c r="G462">
        <v>78.271445484446602</v>
      </c>
      <c r="H462">
        <v>-17.166686869376701</v>
      </c>
      <c r="I462">
        <v>48.972192623281003</v>
      </c>
      <c r="J462">
        <v>-0.61503572198389</v>
      </c>
      <c r="K462">
        <v>1829.5022559433</v>
      </c>
      <c r="L462">
        <v>1545.66871155539</v>
      </c>
      <c r="M462">
        <v>51.487240030545401</v>
      </c>
      <c r="N462">
        <v>0.91334273103363905</v>
      </c>
      <c r="O462">
        <v>56.697901158887198</v>
      </c>
      <c r="P462">
        <v>113.239962651727</v>
      </c>
      <c r="Q462">
        <v>0.14616506754741099</v>
      </c>
    </row>
    <row r="463" spans="1:17" x14ac:dyDescent="0.3">
      <c r="A463" t="s">
        <v>1046</v>
      </c>
      <c r="B463" t="s">
        <v>1047</v>
      </c>
      <c r="C463" t="str">
        <f>IFERROR(VLOOKUP(Table1[[#This Row],[Ticker]],[1]!Table1[[Symbol]:[Industry]],2,FALSE),"-")</f>
        <v>-</v>
      </c>
      <c r="D463" t="s">
        <v>18</v>
      </c>
      <c r="E463">
        <v>13247.902701000001</v>
      </c>
      <c r="F463">
        <v>915.5</v>
      </c>
      <c r="G463">
        <v>47.508915602358101</v>
      </c>
      <c r="H463">
        <v>-14.885207070448899</v>
      </c>
      <c r="I463">
        <v>-13.1293339960966</v>
      </c>
      <c r="J463">
        <v>-1.85492577288681</v>
      </c>
      <c r="K463">
        <v>944.70210736532795</v>
      </c>
      <c r="L463">
        <v>868.72984767553896</v>
      </c>
      <c r="M463">
        <v>37.051875099308802</v>
      </c>
      <c r="N463">
        <v>0.51210320761212502</v>
      </c>
      <c r="O463">
        <v>39.268159475696301</v>
      </c>
      <c r="P463">
        <v>92.655723905723903</v>
      </c>
      <c r="Q463">
        <v>0.18268428545339099</v>
      </c>
    </row>
    <row r="464" spans="1:17" x14ac:dyDescent="0.3">
      <c r="A464" t="s">
        <v>1048</v>
      </c>
      <c r="B464" t="s">
        <v>1049</v>
      </c>
      <c r="C464" t="str">
        <f>IFERROR(VLOOKUP(Table1[[#This Row],[Ticker]],[1]!Table1[[Symbol]:[Industry]],2,FALSE),"-")</f>
        <v>-</v>
      </c>
      <c r="D464" t="s">
        <v>114</v>
      </c>
      <c r="E464">
        <v>13239.62204136</v>
      </c>
      <c r="F464">
        <v>2080.3000000000002</v>
      </c>
      <c r="G464">
        <v>0.62377929822103395</v>
      </c>
      <c r="H464">
        <v>-14.5116184323845</v>
      </c>
      <c r="I464">
        <v>22.149317549198599</v>
      </c>
      <c r="J464">
        <v>-8.4224104786480094</v>
      </c>
      <c r="K464">
        <v>2177.3844420534301</v>
      </c>
      <c r="L464">
        <v>1900.2611597472101</v>
      </c>
      <c r="M464">
        <v>20.9426456512121</v>
      </c>
      <c r="N464">
        <v>0.533457291327322</v>
      </c>
      <c r="O464">
        <v>19.405854924770399</v>
      </c>
      <c r="P464">
        <v>44.450230878727901</v>
      </c>
      <c r="Q464">
        <v>-7.1697156496440997E-2</v>
      </c>
    </row>
    <row r="465" spans="1:17" x14ac:dyDescent="0.3">
      <c r="A465" t="s">
        <v>1050</v>
      </c>
      <c r="B465" t="s">
        <v>1051</v>
      </c>
      <c r="C465" t="str">
        <f>IFERROR(VLOOKUP(Table1[[#This Row],[Ticker]],[1]!Table1[[Symbol]:[Industry]],2,FALSE),"-")</f>
        <v>-</v>
      </c>
      <c r="D465" t="s">
        <v>197</v>
      </c>
      <c r="E465">
        <v>13166.319779560001</v>
      </c>
      <c r="F465">
        <v>587.95000000000005</v>
      </c>
      <c r="G465">
        <v>48.620837574936097</v>
      </c>
      <c r="H465">
        <v>-1.1719144953706699</v>
      </c>
      <c r="I465">
        <v>27.8380971584149</v>
      </c>
      <c r="J465">
        <v>-6.1513635932079501E-2</v>
      </c>
      <c r="K465">
        <v>532.171714205993</v>
      </c>
      <c r="L465">
        <v>452.77254584263898</v>
      </c>
      <c r="M465">
        <v>55.446194591832501</v>
      </c>
      <c r="N465">
        <v>1.8641207397937301</v>
      </c>
      <c r="O465">
        <v>10.8937834849902</v>
      </c>
      <c r="P465">
        <v>87.843450479233198</v>
      </c>
      <c r="Q465">
        <v>0.160134282319431</v>
      </c>
    </row>
    <row r="466" spans="1:17" x14ac:dyDescent="0.3">
      <c r="A466" t="s">
        <v>1052</v>
      </c>
      <c r="B466" t="s">
        <v>1053</v>
      </c>
      <c r="C466" t="str">
        <f>IFERROR(VLOOKUP(Table1[[#This Row],[Ticker]],[1]!Table1[[Symbol]:[Industry]],2,FALSE),"-")</f>
        <v>-</v>
      </c>
      <c r="D466" t="s">
        <v>54</v>
      </c>
      <c r="E466">
        <v>13085.4869768399</v>
      </c>
      <c r="F466">
        <v>560.20000000000005</v>
      </c>
      <c r="G466">
        <v>36.007550316605702</v>
      </c>
      <c r="H466">
        <v>-25.913055655363902</v>
      </c>
      <c r="I466">
        <v>11.808886986728099</v>
      </c>
      <c r="J466">
        <v>-5.1879793569711099</v>
      </c>
      <c r="K466">
        <v>604.13931597234603</v>
      </c>
      <c r="L466">
        <v>498.484823728121</v>
      </c>
      <c r="M466">
        <v>19.9208206435056</v>
      </c>
      <c r="N466">
        <v>2.4399323270664901</v>
      </c>
      <c r="O466">
        <v>28.704034273473699</v>
      </c>
      <c r="P466">
        <v>75.638814861263498</v>
      </c>
      <c r="Q466">
        <v>5.0447827390638002E-2</v>
      </c>
    </row>
    <row r="467" spans="1:17" x14ac:dyDescent="0.3">
      <c r="A467" t="s">
        <v>1054</v>
      </c>
      <c r="B467" t="s">
        <v>1055</v>
      </c>
      <c r="C467" t="str">
        <f>IFERROR(VLOOKUP(Table1[[#This Row],[Ticker]],[1]!Table1[[Symbol]:[Industry]],2,FALSE),"-")</f>
        <v>-</v>
      </c>
      <c r="D467" t="s">
        <v>80</v>
      </c>
      <c r="E467">
        <v>12943.33898472</v>
      </c>
      <c r="F467">
        <v>356.3</v>
      </c>
      <c r="G467">
        <v>-37.232971521802597</v>
      </c>
      <c r="H467">
        <v>0.38088372175881802</v>
      </c>
      <c r="I467">
        <v>-1.5374488624212601</v>
      </c>
      <c r="J467">
        <v>0.50436069858418797</v>
      </c>
      <c r="K467">
        <v>347.11854028778498</v>
      </c>
      <c r="L467">
        <v>343.60163083095898</v>
      </c>
      <c r="M467">
        <v>60.113588635997999</v>
      </c>
      <c r="N467">
        <v>2.2193191005825401</v>
      </c>
      <c r="O467">
        <v>11.703620544484901</v>
      </c>
      <c r="P467">
        <v>22.3137658771026</v>
      </c>
      <c r="Q467">
        <v>-0.10063119394263401</v>
      </c>
    </row>
    <row r="468" spans="1:17" x14ac:dyDescent="0.3">
      <c r="A468" t="s">
        <v>1056</v>
      </c>
      <c r="B468" t="s">
        <v>1057</v>
      </c>
      <c r="C468" t="str">
        <f>IFERROR(VLOOKUP(Table1[[#This Row],[Ticker]],[1]!Table1[[Symbol]:[Industry]],2,FALSE),"-")</f>
        <v>-</v>
      </c>
      <c r="D468" t="s">
        <v>24</v>
      </c>
      <c r="E468">
        <v>12929.200966916</v>
      </c>
      <c r="F468">
        <v>214.24</v>
      </c>
      <c r="G468">
        <v>-41.731175329963797</v>
      </c>
      <c r="H468">
        <v>-11.645424456243401</v>
      </c>
      <c r="I468">
        <v>-28.159042273988799</v>
      </c>
      <c r="J468">
        <v>-3.3990379949053602</v>
      </c>
      <c r="K468">
        <v>224.18354503863</v>
      </c>
      <c r="L468">
        <v>236.10315018514001</v>
      </c>
      <c r="M468">
        <v>44.724055704927302</v>
      </c>
      <c r="N468">
        <v>0.77337555070646202</v>
      </c>
      <c r="O468">
        <v>40.356609410007401</v>
      </c>
      <c r="P468">
        <v>4.3800243605359199</v>
      </c>
      <c r="Q468">
        <v>1.5458951438158E-2</v>
      </c>
    </row>
    <row r="469" spans="1:17" hidden="1" x14ac:dyDescent="0.3">
      <c r="A469" t="s">
        <v>1058</v>
      </c>
      <c r="B469" t="s">
        <v>1059</v>
      </c>
      <c r="C469" t="str">
        <f>IFERROR(VLOOKUP(Table1[[#This Row],[Ticker]],[1]!Table1[[Symbol]:[Industry]],2,FALSE),"-")</f>
        <v>-</v>
      </c>
      <c r="D469" t="s">
        <v>1060</v>
      </c>
      <c r="E469">
        <v>12906.893384999599</v>
      </c>
      <c r="F469">
        <v>100</v>
      </c>
      <c r="G469">
        <v>-31.842636949311899</v>
      </c>
      <c r="I469">
        <v>-17.388529987441501</v>
      </c>
      <c r="M469">
        <v>50</v>
      </c>
      <c r="N469">
        <v>1</v>
      </c>
      <c r="O469">
        <v>0</v>
      </c>
      <c r="P469">
        <v>0</v>
      </c>
    </row>
    <row r="470" spans="1:17" x14ac:dyDescent="0.3">
      <c r="A470" t="s">
        <v>1061</v>
      </c>
      <c r="B470" t="s">
        <v>1062</v>
      </c>
      <c r="C470" t="str">
        <f>IFERROR(VLOOKUP(Table1[[#This Row],[Ticker]],[1]!Table1[[Symbol]:[Industry]],2,FALSE),"-")</f>
        <v>-</v>
      </c>
      <c r="D470" t="s">
        <v>472</v>
      </c>
      <c r="E470">
        <v>12853.44206003</v>
      </c>
      <c r="F470">
        <v>972.2</v>
      </c>
      <c r="G470">
        <v>-31.4968661901644</v>
      </c>
      <c r="H470">
        <v>1.2461480649337</v>
      </c>
      <c r="I470">
        <v>6.0184260927818203</v>
      </c>
      <c r="J470">
        <v>-4.9893441704321404</v>
      </c>
      <c r="K470">
        <v>926.20087044439299</v>
      </c>
      <c r="L470">
        <v>890.37543092316105</v>
      </c>
      <c r="M470">
        <v>50.985813921736899</v>
      </c>
      <c r="N470">
        <v>2.0502603335005798</v>
      </c>
      <c r="O470">
        <v>10.162518000411399</v>
      </c>
      <c r="P470">
        <v>27.660692009717</v>
      </c>
      <c r="Q470">
        <v>-1.5001888745539999E-2</v>
      </c>
    </row>
    <row r="471" spans="1:17" x14ac:dyDescent="0.3">
      <c r="A471" t="s">
        <v>1063</v>
      </c>
      <c r="B471" t="s">
        <v>1064</v>
      </c>
      <c r="C471" t="str">
        <f>IFERROR(VLOOKUP(Table1[[#This Row],[Ticker]],[1]!Table1[[Symbol]:[Industry]],2,FALSE),"-")</f>
        <v>-</v>
      </c>
      <c r="D471" t="s">
        <v>259</v>
      </c>
      <c r="E471">
        <v>12849.7544</v>
      </c>
      <c r="F471">
        <v>4057.5</v>
      </c>
      <c r="G471">
        <v>5.29993048122956</v>
      </c>
      <c r="H471">
        <v>-8.8483347282799905</v>
      </c>
      <c r="I471">
        <v>-4.7036726660502097</v>
      </c>
      <c r="J471">
        <v>-6.2520091957012296</v>
      </c>
      <c r="K471">
        <v>4225.4361193349096</v>
      </c>
      <c r="L471">
        <v>3914.0798319052601</v>
      </c>
      <c r="M471">
        <v>23.304430568402701</v>
      </c>
      <c r="N471">
        <v>0.53870910527781002</v>
      </c>
      <c r="O471">
        <v>23.228589032655499</v>
      </c>
      <c r="P471">
        <v>47.010869565217298</v>
      </c>
      <c r="Q471">
        <v>0.183503430916552</v>
      </c>
    </row>
    <row r="472" spans="1:17" x14ac:dyDescent="0.3">
      <c r="A472" t="s">
        <v>1065</v>
      </c>
      <c r="B472" t="s">
        <v>1066</v>
      </c>
      <c r="C472" t="str">
        <f>IFERROR(VLOOKUP(Table1[[#This Row],[Ticker]],[1]!Table1[[Symbol]:[Industry]],2,FALSE),"-")</f>
        <v>-</v>
      </c>
      <c r="D472" t="s">
        <v>1067</v>
      </c>
      <c r="E472">
        <v>12846.460477930001</v>
      </c>
      <c r="F472">
        <v>852.75</v>
      </c>
      <c r="G472">
        <v>70.710807231210595</v>
      </c>
      <c r="H472">
        <v>13.5126546944742</v>
      </c>
      <c r="I472">
        <v>52.974071151305701</v>
      </c>
      <c r="J472">
        <v>3.9326991817407602</v>
      </c>
      <c r="K472">
        <v>750.42122404182896</v>
      </c>
      <c r="L472">
        <v>623.41273709806501</v>
      </c>
      <c r="M472">
        <v>71.610064904175104</v>
      </c>
      <c r="N472">
        <v>0.93688558128423205</v>
      </c>
      <c r="O472">
        <v>2.60920551158019</v>
      </c>
      <c r="P472">
        <v>113.00112401648499</v>
      </c>
      <c r="Q472">
        <v>-3.6485356265032999E-2</v>
      </c>
    </row>
    <row r="473" spans="1:17" x14ac:dyDescent="0.3">
      <c r="A473" t="s">
        <v>1068</v>
      </c>
      <c r="B473" t="s">
        <v>1069</v>
      </c>
      <c r="C473" t="str">
        <f>IFERROR(VLOOKUP(Table1[[#This Row],[Ticker]],[1]!Table1[[Symbol]:[Industry]],2,FALSE),"-")</f>
        <v>-</v>
      </c>
      <c r="D473" t="s">
        <v>794</v>
      </c>
      <c r="E473">
        <v>12701.877619139999</v>
      </c>
      <c r="F473">
        <v>2721.95</v>
      </c>
      <c r="G473">
        <v>19.305432018120101</v>
      </c>
      <c r="H473">
        <v>-4.13929095920198</v>
      </c>
      <c r="I473">
        <v>-1.1552905989370299</v>
      </c>
      <c r="J473">
        <v>-5.5851669429294102</v>
      </c>
      <c r="K473">
        <v>2656.0624718038598</v>
      </c>
      <c r="L473">
        <v>2427.8147507858398</v>
      </c>
      <c r="M473">
        <v>37.110512190108899</v>
      </c>
      <c r="N473">
        <v>0.75719537395984304</v>
      </c>
      <c r="O473">
        <v>10.0314113043957</v>
      </c>
      <c r="P473">
        <v>54.920318725099499</v>
      </c>
      <c r="Q473">
        <v>5.8155984882176E-2</v>
      </c>
    </row>
    <row r="474" spans="1:17" x14ac:dyDescent="0.3">
      <c r="A474" t="s">
        <v>1070</v>
      </c>
      <c r="B474" t="s">
        <v>1071</v>
      </c>
      <c r="C474" t="str">
        <f>IFERROR(VLOOKUP(Table1[[#This Row],[Ticker]],[1]!Table1[[Symbol]:[Industry]],2,FALSE),"-")</f>
        <v>-</v>
      </c>
      <c r="D474" t="s">
        <v>290</v>
      </c>
      <c r="E474">
        <v>12636.547846895</v>
      </c>
      <c r="F474">
        <v>941</v>
      </c>
      <c r="G474">
        <v>-40.247756918163802</v>
      </c>
      <c r="H474">
        <v>-2.4025541919458999</v>
      </c>
      <c r="I474">
        <v>-3.3555682811885599</v>
      </c>
      <c r="J474">
        <v>-3.2360921083704399</v>
      </c>
      <c r="K474">
        <v>937.86656359021504</v>
      </c>
      <c r="L474">
        <v>944.42823517835404</v>
      </c>
      <c r="M474">
        <v>51.239589097679897</v>
      </c>
      <c r="N474">
        <v>0.36015533398712202</v>
      </c>
      <c r="O474">
        <v>32.624867162592899</v>
      </c>
      <c r="P474">
        <v>20.324787417684298</v>
      </c>
      <c r="Q474">
        <v>1.4318267941392E-2</v>
      </c>
    </row>
    <row r="475" spans="1:17" x14ac:dyDescent="0.3">
      <c r="A475" t="s">
        <v>1072</v>
      </c>
      <c r="B475" t="s">
        <v>1073</v>
      </c>
      <c r="C475" t="str">
        <f>IFERROR(VLOOKUP(Table1[[#This Row],[Ticker]],[1]!Table1[[Symbol]:[Industry]],2,FALSE),"-")</f>
        <v>-</v>
      </c>
      <c r="D475" t="s">
        <v>605</v>
      </c>
      <c r="E475">
        <v>12616.675858941</v>
      </c>
      <c r="F475">
        <v>25.78</v>
      </c>
      <c r="G475">
        <v>7.1331042905802597</v>
      </c>
      <c r="H475">
        <v>-17.6236055910794</v>
      </c>
      <c r="I475">
        <v>-20.653070325152601</v>
      </c>
      <c r="J475">
        <v>-5.7915654042765201</v>
      </c>
      <c r="K475">
        <v>26.5984453854912</v>
      </c>
      <c r="L475">
        <v>25.793328916807798</v>
      </c>
      <c r="M475">
        <v>30.570600559928099</v>
      </c>
      <c r="N475">
        <v>0.60940233704756996</v>
      </c>
      <c r="O475">
        <v>51.474010861132598</v>
      </c>
      <c r="P475">
        <v>60.124223602484399</v>
      </c>
      <c r="Q475">
        <v>1.0608168217706999E-2</v>
      </c>
    </row>
    <row r="476" spans="1:17" hidden="1" x14ac:dyDescent="0.3">
      <c r="A476" t="s">
        <v>1074</v>
      </c>
      <c r="B476" t="s">
        <v>1075</v>
      </c>
      <c r="C476" t="str">
        <f>IFERROR(VLOOKUP(Table1[[#This Row],[Ticker]],[1]!Table1[[Symbol]:[Industry]],2,FALSE),"-")</f>
        <v>-</v>
      </c>
      <c r="D476" t="s">
        <v>144</v>
      </c>
      <c r="E476">
        <v>12611.55432033</v>
      </c>
      <c r="F476">
        <v>421.85</v>
      </c>
      <c r="G476">
        <v>24.282455574744301</v>
      </c>
      <c r="H476">
        <v>-11.3722234379697</v>
      </c>
      <c r="I476">
        <v>71.485434642063694</v>
      </c>
      <c r="J476">
        <v>-1.20221857264708</v>
      </c>
      <c r="K476">
        <v>397.42457041209599</v>
      </c>
      <c r="L476">
        <v>319.32084381907703</v>
      </c>
      <c r="M476">
        <v>48.3642046862958</v>
      </c>
      <c r="N476">
        <v>0.91157276676192001</v>
      </c>
      <c r="O476">
        <v>12.9666943226265</v>
      </c>
      <c r="P476">
        <v>106.28361858190701</v>
      </c>
      <c r="Q476">
        <v>0.176620148258575</v>
      </c>
    </row>
    <row r="477" spans="1:17" x14ac:dyDescent="0.3">
      <c r="A477" t="s">
        <v>1076</v>
      </c>
      <c r="B477" t="s">
        <v>1077</v>
      </c>
      <c r="C477" t="str">
        <f>IFERROR(VLOOKUP(Table1[[#This Row],[Ticker]],[1]!Table1[[Symbol]:[Industry]],2,FALSE),"-")</f>
        <v>-</v>
      </c>
      <c r="D477" t="s">
        <v>125</v>
      </c>
      <c r="E477">
        <v>12565.35629802</v>
      </c>
      <c r="F477">
        <v>988.6</v>
      </c>
      <c r="G477">
        <v>29.785745295435898</v>
      </c>
      <c r="H477">
        <v>-7.1842409975339896</v>
      </c>
      <c r="I477">
        <v>27.8123218888894</v>
      </c>
      <c r="J477">
        <v>-3.7442238060860098</v>
      </c>
      <c r="K477">
        <v>980.99392784960799</v>
      </c>
      <c r="L477">
        <v>885.02972365324104</v>
      </c>
      <c r="M477">
        <v>50.976395908183903</v>
      </c>
      <c r="N477">
        <v>0.75105548959271295</v>
      </c>
      <c r="O477">
        <v>23.8063928788185</v>
      </c>
      <c r="P477">
        <v>72.575717901719401</v>
      </c>
      <c r="Q477">
        <v>0.119588168065578</v>
      </c>
    </row>
    <row r="478" spans="1:17" x14ac:dyDescent="0.3">
      <c r="A478" t="s">
        <v>1078</v>
      </c>
      <c r="B478" t="s">
        <v>1079</v>
      </c>
      <c r="C478" t="str">
        <f>IFERROR(VLOOKUP(Table1[[#This Row],[Ticker]],[1]!Table1[[Symbol]:[Industry]],2,FALSE),"-")</f>
        <v>-</v>
      </c>
      <c r="D478" t="s">
        <v>223</v>
      </c>
      <c r="E478">
        <v>12515.000485025999</v>
      </c>
      <c r="F478">
        <v>329.53</v>
      </c>
      <c r="G478">
        <v>58.033479443658301</v>
      </c>
      <c r="H478">
        <v>28.898383013149399</v>
      </c>
      <c r="I478">
        <v>3.0097162675821498</v>
      </c>
      <c r="J478">
        <v>45.060983319454103</v>
      </c>
      <c r="K478">
        <v>223.40202579881799</v>
      </c>
      <c r="L478">
        <v>204.38655400517001</v>
      </c>
      <c r="M478">
        <v>91.635289106570198</v>
      </c>
      <c r="N478">
        <v>2.2129119803409201</v>
      </c>
      <c r="O478">
        <v>1.7509786665857501</v>
      </c>
      <c r="P478">
        <v>128.127379716164</v>
      </c>
      <c r="Q478">
        <v>0.100104646811484</v>
      </c>
    </row>
    <row r="479" spans="1:17" x14ac:dyDescent="0.3">
      <c r="A479" t="s">
        <v>1080</v>
      </c>
      <c r="B479" t="s">
        <v>1081</v>
      </c>
      <c r="C479" t="str">
        <f>IFERROR(VLOOKUP(Table1[[#This Row],[Ticker]],[1]!Table1[[Symbol]:[Industry]],2,FALSE),"-")</f>
        <v>-</v>
      </c>
      <c r="D479" t="s">
        <v>114</v>
      </c>
      <c r="E479">
        <v>12435.55017418</v>
      </c>
      <c r="F479">
        <v>1989.8</v>
      </c>
      <c r="G479">
        <v>70.116256732494705</v>
      </c>
      <c r="H479">
        <v>33.330728979163297</v>
      </c>
      <c r="I479">
        <v>71.558388633771898</v>
      </c>
      <c r="J479">
        <v>11.906267313469099</v>
      </c>
      <c r="K479">
        <v>1623.69760040092</v>
      </c>
      <c r="L479">
        <v>1328.85067855187</v>
      </c>
      <c r="M479">
        <v>82.1960479760928</v>
      </c>
      <c r="N479">
        <v>2.1254747455591501</v>
      </c>
      <c r="O479">
        <v>10.5638757664086</v>
      </c>
      <c r="P479">
        <v>106.603675630775</v>
      </c>
      <c r="Q479">
        <v>0.188732544976148</v>
      </c>
    </row>
    <row r="480" spans="1:17" x14ac:dyDescent="0.3">
      <c r="A480" t="s">
        <v>1082</v>
      </c>
      <c r="B480" t="s">
        <v>1083</v>
      </c>
      <c r="C480" t="str">
        <f>IFERROR(VLOOKUP(Table1[[#This Row],[Ticker]],[1]!Table1[[Symbol]:[Industry]],2,FALSE),"-")</f>
        <v>-</v>
      </c>
      <c r="D480" t="s">
        <v>24</v>
      </c>
      <c r="E480">
        <v>12425.511861503999</v>
      </c>
      <c r="F480">
        <v>170.02</v>
      </c>
      <c r="G480">
        <v>-0.45160140062566601</v>
      </c>
      <c r="H480">
        <v>-5.3874663930451003</v>
      </c>
      <c r="I480">
        <v>7.7642120074056802</v>
      </c>
      <c r="J480">
        <v>-4.7037453157831104</v>
      </c>
      <c r="K480">
        <v>165.85320141168501</v>
      </c>
      <c r="L480">
        <v>154.98294072777699</v>
      </c>
      <c r="M480">
        <v>48.143537274002398</v>
      </c>
      <c r="N480">
        <v>0.64969861535903295</v>
      </c>
      <c r="O480">
        <v>3.9995294671214898</v>
      </c>
      <c r="P480">
        <v>36.947241240434899</v>
      </c>
      <c r="Q480">
        <v>-1.2110595161139E-2</v>
      </c>
    </row>
    <row r="481" spans="1:17" x14ac:dyDescent="0.3">
      <c r="A481" t="s">
        <v>1084</v>
      </c>
      <c r="B481" t="s">
        <v>1085</v>
      </c>
      <c r="C481" t="str">
        <f>IFERROR(VLOOKUP(Table1[[#This Row],[Ticker]],[1]!Table1[[Symbol]:[Industry]],2,FALSE),"-")</f>
        <v>-</v>
      </c>
      <c r="D481" t="s">
        <v>80</v>
      </c>
      <c r="E481">
        <v>12388.020545739901</v>
      </c>
      <c r="F481">
        <v>599.04999999999995</v>
      </c>
      <c r="G481">
        <v>-49.7978516312265</v>
      </c>
      <c r="H481">
        <v>-9.5970377325097296</v>
      </c>
      <c r="I481">
        <v>-10.204776185330299</v>
      </c>
      <c r="J481">
        <v>1.86233226998784</v>
      </c>
      <c r="K481">
        <v>605.88932172602404</v>
      </c>
      <c r="L481">
        <v>637.38556723859494</v>
      </c>
      <c r="M481">
        <v>57.8604615522652</v>
      </c>
      <c r="N481">
        <v>0.543646748252401</v>
      </c>
      <c r="O481">
        <v>37.551122610800398</v>
      </c>
      <c r="P481">
        <v>18.800198314328199</v>
      </c>
      <c r="Q481">
        <v>4.6111663904023999E-2</v>
      </c>
    </row>
    <row r="482" spans="1:17" x14ac:dyDescent="0.3">
      <c r="A482" t="s">
        <v>1086</v>
      </c>
      <c r="B482" t="s">
        <v>1087</v>
      </c>
      <c r="C482" t="str">
        <f>IFERROR(VLOOKUP(Table1[[#This Row],[Ticker]],[1]!Table1[[Symbol]:[Industry]],2,FALSE),"-")</f>
        <v>-</v>
      </c>
      <c r="D482" t="s">
        <v>259</v>
      </c>
      <c r="E482">
        <v>12379.26096406</v>
      </c>
      <c r="F482">
        <v>1841.6</v>
      </c>
      <c r="G482">
        <v>69.513146999955495</v>
      </c>
      <c r="H482">
        <v>3.4909020995911599</v>
      </c>
      <c r="I482">
        <v>32.4385863124404</v>
      </c>
      <c r="J482">
        <v>-0.52099890193090204</v>
      </c>
      <c r="K482">
        <v>1747.39756595217</v>
      </c>
      <c r="L482">
        <v>1483.29822728934</v>
      </c>
      <c r="M482">
        <v>71.593799346203895</v>
      </c>
      <c r="N482">
        <v>0.73677024967283</v>
      </c>
      <c r="O482">
        <v>6.9830582102519498</v>
      </c>
      <c r="P482">
        <v>118.795295235832</v>
      </c>
      <c r="Q482">
        <v>0.131878989212143</v>
      </c>
    </row>
    <row r="483" spans="1:17" x14ac:dyDescent="0.3">
      <c r="A483" t="s">
        <v>1088</v>
      </c>
      <c r="B483" t="s">
        <v>1089</v>
      </c>
      <c r="C483" t="str">
        <f>IFERROR(VLOOKUP(Table1[[#This Row],[Ticker]],[1]!Table1[[Symbol]:[Industry]],2,FALSE),"-")</f>
        <v>-</v>
      </c>
      <c r="D483" t="s">
        <v>327</v>
      </c>
      <c r="E483">
        <v>12358.81396173</v>
      </c>
      <c r="F483">
        <v>890.2</v>
      </c>
      <c r="G483">
        <v>-18.614450737152101</v>
      </c>
      <c r="H483">
        <v>-11.2911660192905</v>
      </c>
      <c r="I483">
        <v>12.929139460662601</v>
      </c>
      <c r="J483">
        <v>-2.60693037732868</v>
      </c>
      <c r="K483">
        <v>906.70850174959401</v>
      </c>
      <c r="L483">
        <v>823.54315690271096</v>
      </c>
      <c r="M483">
        <v>43.5711595549148</v>
      </c>
      <c r="N483">
        <v>0.52276597112940704</v>
      </c>
      <c r="O483">
        <v>15.1426645697595</v>
      </c>
      <c r="P483">
        <v>37.556980607278</v>
      </c>
      <c r="Q483">
        <v>-4.2498459656952002E-2</v>
      </c>
    </row>
    <row r="484" spans="1:17" x14ac:dyDescent="0.3">
      <c r="A484" t="s">
        <v>1090</v>
      </c>
      <c r="B484" t="s">
        <v>1091</v>
      </c>
      <c r="C484" t="str">
        <f>IFERROR(VLOOKUP(Table1[[#This Row],[Ticker]],[1]!Table1[[Symbol]:[Industry]],2,FALSE),"-")</f>
        <v>-</v>
      </c>
      <c r="D484" t="s">
        <v>625</v>
      </c>
      <c r="E484">
        <v>12310.016886719999</v>
      </c>
      <c r="F484">
        <v>127.35</v>
      </c>
      <c r="G484">
        <v>-83.047662648912095</v>
      </c>
      <c r="H484">
        <v>-12.525540398288699</v>
      </c>
      <c r="I484">
        <v>-25.9343109569209</v>
      </c>
      <c r="J484">
        <v>-8.4211582238970699</v>
      </c>
      <c r="K484">
        <v>138.44601833650501</v>
      </c>
      <c r="L484">
        <v>165.16129399212599</v>
      </c>
      <c r="M484">
        <v>33.478371330505702</v>
      </c>
      <c r="N484">
        <v>0.81364631904984397</v>
      </c>
      <c r="O484">
        <v>135.33568904593599</v>
      </c>
      <c r="P484">
        <v>1.4741035856573601</v>
      </c>
      <c r="Q484">
        <v>-0.114590715698837</v>
      </c>
    </row>
    <row r="485" spans="1:17" x14ac:dyDescent="0.3">
      <c r="A485" t="s">
        <v>1092</v>
      </c>
      <c r="B485" t="s">
        <v>1093</v>
      </c>
      <c r="C485" t="str">
        <f>IFERROR(VLOOKUP(Table1[[#This Row],[Ticker]],[1]!Table1[[Symbol]:[Industry]],2,FALSE),"-")</f>
        <v>-</v>
      </c>
      <c r="D485" t="s">
        <v>467</v>
      </c>
      <c r="E485">
        <v>12307.688891985001</v>
      </c>
      <c r="F485">
        <v>1844.4</v>
      </c>
      <c r="G485">
        <v>39.226540627692899</v>
      </c>
      <c r="H485">
        <v>-14.0935820144215</v>
      </c>
      <c r="I485">
        <v>56.189078837921599</v>
      </c>
      <c r="J485">
        <v>-3.34211373890694</v>
      </c>
      <c r="K485">
        <v>1884.51657576812</v>
      </c>
      <c r="L485">
        <v>1527.51058224335</v>
      </c>
      <c r="M485">
        <v>38.550199319934201</v>
      </c>
      <c r="N485">
        <v>0.33982219881985298</v>
      </c>
      <c r="O485">
        <v>29.039253957926601</v>
      </c>
      <c r="P485">
        <v>105.303712508891</v>
      </c>
      <c r="Q485">
        <v>0.206715048975528</v>
      </c>
    </row>
    <row r="486" spans="1:17" x14ac:dyDescent="0.3">
      <c r="A486" t="s">
        <v>1094</v>
      </c>
      <c r="B486" t="s">
        <v>1095</v>
      </c>
      <c r="C486" t="str">
        <f>IFERROR(VLOOKUP(Table1[[#This Row],[Ticker]],[1]!Table1[[Symbol]:[Industry]],2,FALSE),"-")</f>
        <v>-</v>
      </c>
      <c r="D486" t="s">
        <v>387</v>
      </c>
      <c r="E486">
        <v>12268.423022625</v>
      </c>
      <c r="F486">
        <v>1034.1500000000001</v>
      </c>
      <c r="G486">
        <v>35.603930408201002</v>
      </c>
      <c r="H486">
        <v>-13.1561147485886</v>
      </c>
      <c r="I486">
        <v>93.727117659797301</v>
      </c>
      <c r="J486">
        <v>-4.3470884710393003</v>
      </c>
      <c r="K486">
        <v>950.92212753579201</v>
      </c>
      <c r="L486">
        <v>749.3710864876</v>
      </c>
      <c r="M486">
        <v>38.4881158909443</v>
      </c>
      <c r="N486">
        <v>0.52371536878251401</v>
      </c>
      <c r="O486">
        <v>8.6882947348063393</v>
      </c>
      <c r="P486">
        <v>129.81111111111099</v>
      </c>
      <c r="Q486">
        <v>8.4180015666459995E-2</v>
      </c>
    </row>
    <row r="487" spans="1:17" x14ac:dyDescent="0.3">
      <c r="A487" t="s">
        <v>1096</v>
      </c>
      <c r="B487" t="s">
        <v>1097</v>
      </c>
      <c r="C487" t="str">
        <f>IFERROR(VLOOKUP(Table1[[#This Row],[Ticker]],[1]!Table1[[Symbol]:[Industry]],2,FALSE),"-")</f>
        <v>-</v>
      </c>
      <c r="D487" t="s">
        <v>472</v>
      </c>
      <c r="E487">
        <v>12253.473105749999</v>
      </c>
      <c r="F487">
        <v>2395.6</v>
      </c>
      <c r="G487">
        <v>-29.802342192741602</v>
      </c>
      <c r="H487">
        <v>9.9113791981425798</v>
      </c>
      <c r="I487">
        <v>9.6585637758167895</v>
      </c>
      <c r="J487">
        <v>4.3147466867593298</v>
      </c>
      <c r="K487">
        <v>2165.1278088652898</v>
      </c>
      <c r="L487">
        <v>2159.2772047547901</v>
      </c>
      <c r="M487">
        <v>81.036155265243494</v>
      </c>
      <c r="N487">
        <v>2.88726023315041</v>
      </c>
      <c r="O487">
        <v>14.16764067457</v>
      </c>
      <c r="P487">
        <v>32.499999999999901</v>
      </c>
      <c r="Q487">
        <v>-0.11826734893659201</v>
      </c>
    </row>
    <row r="488" spans="1:17" x14ac:dyDescent="0.3">
      <c r="A488" t="s">
        <v>1098</v>
      </c>
      <c r="B488" t="s">
        <v>1099</v>
      </c>
      <c r="C488" t="str">
        <f>IFERROR(VLOOKUP(Table1[[#This Row],[Ticker]],[1]!Table1[[Symbol]:[Industry]],2,FALSE),"-")</f>
        <v>-</v>
      </c>
      <c r="D488" t="s">
        <v>533</v>
      </c>
      <c r="E488">
        <v>12064.479422151</v>
      </c>
      <c r="F488">
        <v>127.92</v>
      </c>
      <c r="G488">
        <v>18.210148974441701</v>
      </c>
      <c r="H488">
        <v>30.9735842978038</v>
      </c>
      <c r="I488">
        <v>60.401602048694599</v>
      </c>
      <c r="J488">
        <v>-5.8288414065468999</v>
      </c>
      <c r="K488">
        <v>109.48626136609001</v>
      </c>
      <c r="L488">
        <v>94.425447146411898</v>
      </c>
      <c r="M488">
        <v>57.850696272046598</v>
      </c>
      <c r="N488">
        <v>1.6052434693025099</v>
      </c>
      <c r="O488">
        <v>6.7073170731707297</v>
      </c>
      <c r="P488">
        <v>85.391304347826093</v>
      </c>
      <c r="Q488">
        <v>2.2941299509758002E-2</v>
      </c>
    </row>
    <row r="489" spans="1:17" x14ac:dyDescent="0.3">
      <c r="A489" t="s">
        <v>1100</v>
      </c>
      <c r="B489" t="s">
        <v>1101</v>
      </c>
      <c r="C489" t="str">
        <f>IFERROR(VLOOKUP(Table1[[#This Row],[Ticker]],[1]!Table1[[Symbol]:[Industry]],2,FALSE),"-")</f>
        <v>-</v>
      </c>
      <c r="D489" t="s">
        <v>467</v>
      </c>
      <c r="E489">
        <v>12063.0493701</v>
      </c>
      <c r="F489">
        <v>2435.5500000000002</v>
      </c>
      <c r="G489">
        <v>-3.41753247917651</v>
      </c>
      <c r="H489">
        <v>-1.32003411465017</v>
      </c>
      <c r="I489">
        <v>17.194550081077999</v>
      </c>
      <c r="J489">
        <v>-5.4149444511513396</v>
      </c>
      <c r="K489">
        <v>2353.0856494894101</v>
      </c>
      <c r="L489">
        <v>2089.8658122033899</v>
      </c>
      <c r="M489">
        <v>44.339008859737604</v>
      </c>
      <c r="N489">
        <v>0.515246400823552</v>
      </c>
      <c r="O489">
        <v>7.3166225287922604</v>
      </c>
      <c r="P489">
        <v>47.734441344170797</v>
      </c>
      <c r="Q489">
        <v>0.20512478497933601</v>
      </c>
    </row>
    <row r="490" spans="1:17" x14ac:dyDescent="0.3">
      <c r="A490" t="s">
        <v>1102</v>
      </c>
      <c r="B490" t="s">
        <v>1103</v>
      </c>
      <c r="C490" t="str">
        <f>IFERROR(VLOOKUP(Table1[[#This Row],[Ticker]],[1]!Table1[[Symbol]:[Industry]],2,FALSE),"-")</f>
        <v>-</v>
      </c>
      <c r="D490" t="s">
        <v>472</v>
      </c>
      <c r="E490">
        <v>12049.33294187</v>
      </c>
      <c r="F490">
        <v>756.9</v>
      </c>
      <c r="G490">
        <v>31.212080844742299</v>
      </c>
      <c r="H490">
        <v>6.5000878212181901</v>
      </c>
      <c r="I490">
        <v>48.561919475395499</v>
      </c>
      <c r="J490">
        <v>1.4333038805423699</v>
      </c>
      <c r="K490">
        <v>672.286822146296</v>
      </c>
      <c r="L490">
        <v>562.92868487788496</v>
      </c>
      <c r="M490">
        <v>61.229186033218198</v>
      </c>
      <c r="N490">
        <v>0.92973177378389205</v>
      </c>
      <c r="O490">
        <v>3.8446294094332201</v>
      </c>
      <c r="P490">
        <v>86.359719315523805</v>
      </c>
      <c r="Q490">
        <v>-1.9351163263288E-2</v>
      </c>
    </row>
    <row r="491" spans="1:17" x14ac:dyDescent="0.3">
      <c r="A491" t="s">
        <v>1104</v>
      </c>
      <c r="B491" t="s">
        <v>1105</v>
      </c>
      <c r="C491" t="str">
        <f>IFERROR(VLOOKUP(Table1[[#This Row],[Ticker]],[1]!Table1[[Symbol]:[Industry]],2,FALSE),"-")</f>
        <v>-</v>
      </c>
      <c r="D491" t="s">
        <v>429</v>
      </c>
      <c r="E491">
        <v>12022.2724481</v>
      </c>
      <c r="F491">
        <v>267.25</v>
      </c>
      <c r="G491">
        <v>53.747640828465798</v>
      </c>
      <c r="H491">
        <v>-10.623787442325099</v>
      </c>
      <c r="I491">
        <v>21.550903337226899</v>
      </c>
      <c r="J491">
        <v>2.1795453536695399</v>
      </c>
      <c r="K491">
        <v>262.71017733462298</v>
      </c>
      <c r="L491">
        <v>231.08249935793901</v>
      </c>
      <c r="M491">
        <v>56.907509249033602</v>
      </c>
      <c r="N491">
        <v>0.45591429573046299</v>
      </c>
      <c r="O491">
        <v>43.760523854069199</v>
      </c>
      <c r="P491">
        <v>107.976653696498</v>
      </c>
      <c r="Q491">
        <v>0.105337429343109</v>
      </c>
    </row>
    <row r="492" spans="1:17" x14ac:dyDescent="0.3">
      <c r="A492" t="s">
        <v>1106</v>
      </c>
      <c r="B492" t="s">
        <v>1107</v>
      </c>
      <c r="C492" t="str">
        <f>IFERROR(VLOOKUP(Table1[[#This Row],[Ticker]],[1]!Table1[[Symbol]:[Industry]],2,FALSE),"-")</f>
        <v>-</v>
      </c>
      <c r="D492" t="s">
        <v>1001</v>
      </c>
      <c r="E492">
        <v>11987.940137899999</v>
      </c>
      <c r="F492">
        <v>595.4</v>
      </c>
      <c r="G492">
        <v>3.39870319833146</v>
      </c>
      <c r="H492">
        <v>-1.89676453090508</v>
      </c>
      <c r="I492">
        <v>45.244630351263602</v>
      </c>
      <c r="J492">
        <v>2.0579940025866201</v>
      </c>
      <c r="K492">
        <v>531.49322645524296</v>
      </c>
      <c r="L492">
        <v>450.78091811961201</v>
      </c>
      <c r="M492">
        <v>67.246446356408896</v>
      </c>
      <c r="N492">
        <v>0.67543629760286406</v>
      </c>
      <c r="O492">
        <v>4.9714477662075902</v>
      </c>
      <c r="P492">
        <v>73.3333333333333</v>
      </c>
      <c r="Q492">
        <v>4.6620365651485002E-2</v>
      </c>
    </row>
    <row r="493" spans="1:17" x14ac:dyDescent="0.3">
      <c r="A493" t="s">
        <v>1108</v>
      </c>
      <c r="B493" t="s">
        <v>1109</v>
      </c>
      <c r="C493" t="str">
        <f>IFERROR(VLOOKUP(Table1[[#This Row],[Ticker]],[1]!Table1[[Symbol]:[Industry]],2,FALSE),"-")</f>
        <v>-</v>
      </c>
      <c r="D493" t="s">
        <v>21</v>
      </c>
      <c r="E493">
        <v>11964.10512</v>
      </c>
      <c r="F493">
        <v>793.7</v>
      </c>
      <c r="G493">
        <v>-44.3054140530948</v>
      </c>
      <c r="H493">
        <v>-4.1819208390499103</v>
      </c>
      <c r="I493">
        <v>-13.711435088349401</v>
      </c>
      <c r="J493">
        <v>-4.8699386262606001</v>
      </c>
      <c r="K493">
        <v>805.09795249719195</v>
      </c>
      <c r="L493">
        <v>828.88397931428005</v>
      </c>
      <c r="M493">
        <v>46.431862282644502</v>
      </c>
      <c r="N493">
        <v>0.46896194087909798</v>
      </c>
      <c r="O493">
        <v>21.078493133425699</v>
      </c>
      <c r="P493">
        <v>7.1120107962213197</v>
      </c>
      <c r="Q493">
        <v>-0.149323114567918</v>
      </c>
    </row>
    <row r="494" spans="1:17" x14ac:dyDescent="0.3">
      <c r="A494" t="s">
        <v>1110</v>
      </c>
      <c r="B494" t="s">
        <v>1111</v>
      </c>
      <c r="C494" t="str">
        <f>IFERROR(VLOOKUP(Table1[[#This Row],[Ticker]],[1]!Table1[[Symbol]:[Industry]],2,FALSE),"-")</f>
        <v>-</v>
      </c>
      <c r="D494" t="s">
        <v>46</v>
      </c>
      <c r="E494">
        <v>11901.809290648</v>
      </c>
      <c r="F494">
        <v>219.38</v>
      </c>
      <c r="G494">
        <v>21.0354118311758</v>
      </c>
      <c r="H494">
        <v>-6.6847769062923801</v>
      </c>
      <c r="I494">
        <v>-11.022469381380899</v>
      </c>
      <c r="J494">
        <v>-7.5208937595340499</v>
      </c>
      <c r="K494">
        <v>227.08461301142799</v>
      </c>
      <c r="L494">
        <v>216.54969041155601</v>
      </c>
      <c r="M494">
        <v>46.222129525776303</v>
      </c>
      <c r="N494">
        <v>0.94481617032138598</v>
      </c>
      <c r="O494">
        <v>38.526757224906497</v>
      </c>
      <c r="P494">
        <v>88.389866895663303</v>
      </c>
      <c r="Q494">
        <v>0.112461412667043</v>
      </c>
    </row>
    <row r="495" spans="1:17" x14ac:dyDescent="0.3">
      <c r="A495" t="s">
        <v>1112</v>
      </c>
      <c r="B495" t="s">
        <v>1113</v>
      </c>
      <c r="C495" t="str">
        <f>IFERROR(VLOOKUP(Table1[[#This Row],[Ticker]],[1]!Table1[[Symbol]:[Industry]],2,FALSE),"-")</f>
        <v>-</v>
      </c>
      <c r="D495" t="s">
        <v>569</v>
      </c>
      <c r="E495">
        <v>11847.4017795539</v>
      </c>
      <c r="F495">
        <v>165.26</v>
      </c>
      <c r="G495">
        <v>-33.358322107837402</v>
      </c>
      <c r="H495">
        <v>-12.0258106467498</v>
      </c>
      <c r="I495">
        <v>-16.312077388053201</v>
      </c>
      <c r="J495">
        <v>-6.2890106327475399</v>
      </c>
      <c r="K495">
        <v>164.164338734952</v>
      </c>
      <c r="L495">
        <v>164.68330713942601</v>
      </c>
      <c r="M495">
        <v>52.0044582043625</v>
      </c>
      <c r="N495">
        <v>1.0823771140795999</v>
      </c>
      <c r="O495">
        <v>26.6473304351649</v>
      </c>
      <c r="P495">
        <v>25.5298139004937</v>
      </c>
      <c r="Q495">
        <v>-2.5301939961226001E-2</v>
      </c>
    </row>
    <row r="496" spans="1:17" x14ac:dyDescent="0.3">
      <c r="A496" t="s">
        <v>1114</v>
      </c>
      <c r="B496" t="s">
        <v>1115</v>
      </c>
      <c r="C496" t="str">
        <f>IFERROR(VLOOKUP(Table1[[#This Row],[Ticker]],[1]!Table1[[Symbol]:[Industry]],2,FALSE),"-")</f>
        <v>-</v>
      </c>
      <c r="D496" t="s">
        <v>407</v>
      </c>
      <c r="E496">
        <v>11834.95207888</v>
      </c>
      <c r="F496">
        <v>140.63</v>
      </c>
      <c r="G496">
        <v>134.50206002038499</v>
      </c>
      <c r="H496">
        <v>29.516819496392401</v>
      </c>
      <c r="I496">
        <v>107.080743755575</v>
      </c>
      <c r="J496">
        <v>-0.56599841087948799</v>
      </c>
      <c r="K496">
        <v>101.40010437830701</v>
      </c>
      <c r="L496">
        <v>79.051343694159499</v>
      </c>
      <c r="M496">
        <v>71.464817948274103</v>
      </c>
      <c r="N496">
        <v>1.00121881447977</v>
      </c>
      <c r="O496">
        <v>1.8985991609187201</v>
      </c>
      <c r="P496">
        <v>169.40613026819901</v>
      </c>
      <c r="Q496">
        <v>0.11435028567923899</v>
      </c>
    </row>
    <row r="497" spans="1:17" x14ac:dyDescent="0.3">
      <c r="A497" t="s">
        <v>1116</v>
      </c>
      <c r="B497" t="s">
        <v>1117</v>
      </c>
      <c r="C497" t="str">
        <f>IFERROR(VLOOKUP(Table1[[#This Row],[Ticker]],[1]!Table1[[Symbol]:[Industry]],2,FALSE),"-")</f>
        <v>-</v>
      </c>
      <c r="D497" t="s">
        <v>54</v>
      </c>
      <c r="E497">
        <v>11829.504648960001</v>
      </c>
      <c r="F497">
        <v>1358.9</v>
      </c>
      <c r="G497">
        <v>121.75445178820701</v>
      </c>
      <c r="H497">
        <v>-6.2969271804315996</v>
      </c>
      <c r="I497">
        <v>58.509470141999898</v>
      </c>
      <c r="J497">
        <v>-8.3343387426021494</v>
      </c>
      <c r="K497">
        <v>1223.9486150944099</v>
      </c>
      <c r="L497">
        <v>931.52333211261998</v>
      </c>
      <c r="M497">
        <v>34.100560512204297</v>
      </c>
      <c r="N497">
        <v>0.76887166472406798</v>
      </c>
      <c r="O497">
        <v>5.3057620133931804</v>
      </c>
      <c r="P497">
        <v>190.98501070663801</v>
      </c>
      <c r="Q497">
        <v>8.4392844384430996E-2</v>
      </c>
    </row>
    <row r="498" spans="1:17" hidden="1" x14ac:dyDescent="0.3">
      <c r="A498" t="s">
        <v>1118</v>
      </c>
      <c r="B498" t="s">
        <v>1119</v>
      </c>
      <c r="C498" t="str">
        <f>IFERROR(VLOOKUP(Table1[[#This Row],[Ticker]],[1]!Table1[[Symbol]:[Industry]],2,FALSE),"-")</f>
        <v>-</v>
      </c>
      <c r="D498" t="s">
        <v>54</v>
      </c>
      <c r="E498">
        <v>11774.4054975</v>
      </c>
      <c r="F498">
        <v>5089.75</v>
      </c>
      <c r="G498">
        <v>-28.044329617814</v>
      </c>
      <c r="H498">
        <v>4.9799742694596798</v>
      </c>
      <c r="I498">
        <v>-13.590222655943601</v>
      </c>
      <c r="J498">
        <v>-2.8897458324680798</v>
      </c>
      <c r="O498">
        <v>5.6044010020138399</v>
      </c>
      <c r="P498">
        <v>10.6467391304347</v>
      </c>
    </row>
    <row r="499" spans="1:17" x14ac:dyDescent="0.3">
      <c r="A499" t="s">
        <v>1120</v>
      </c>
      <c r="B499" t="s">
        <v>1121</v>
      </c>
      <c r="C499" t="str">
        <f>IFERROR(VLOOKUP(Table1[[#This Row],[Ticker]],[1]!Table1[[Symbol]:[Industry]],2,FALSE),"-")</f>
        <v>-</v>
      </c>
      <c r="D499" t="s">
        <v>89</v>
      </c>
      <c r="E499">
        <v>11664.586923553999</v>
      </c>
      <c r="F499">
        <v>17.760000000000002</v>
      </c>
      <c r="G499">
        <v>36.498595278176197</v>
      </c>
      <c r="H499">
        <v>-13.528003349031501</v>
      </c>
      <c r="I499">
        <v>-0.16080721516435401</v>
      </c>
      <c r="J499">
        <v>-4.8191989798695296</v>
      </c>
      <c r="K499">
        <v>17.991432895322902</v>
      </c>
      <c r="L499">
        <v>16.897098002449201</v>
      </c>
      <c r="M499">
        <v>32.078527525896298</v>
      </c>
      <c r="N499">
        <v>0.55702746909605705</v>
      </c>
      <c r="O499">
        <v>35.135135135135101</v>
      </c>
      <c r="P499">
        <v>112.69461077844301</v>
      </c>
      <c r="Q499">
        <v>0.124629690894991</v>
      </c>
    </row>
    <row r="500" spans="1:17" x14ac:dyDescent="0.3">
      <c r="A500" t="s">
        <v>1122</v>
      </c>
      <c r="B500" t="s">
        <v>1123</v>
      </c>
      <c r="C500" t="str">
        <f>IFERROR(VLOOKUP(Table1[[#This Row],[Ticker]],[1]!Table1[[Symbol]:[Industry]],2,FALSE),"-")</f>
        <v>-</v>
      </c>
      <c r="D500" t="s">
        <v>24</v>
      </c>
      <c r="E500">
        <v>11619.677349575901</v>
      </c>
      <c r="F500">
        <v>108.68</v>
      </c>
      <c r="G500">
        <v>-31.0730495594185</v>
      </c>
      <c r="H500">
        <v>-9.7736769440233804</v>
      </c>
      <c r="I500">
        <v>-33.205725959556197</v>
      </c>
      <c r="J500">
        <v>-3.0240075900614798</v>
      </c>
      <c r="K500">
        <v>110.006907987754</v>
      </c>
      <c r="L500">
        <v>114.313884403008</v>
      </c>
      <c r="M500">
        <v>45.772876010438502</v>
      </c>
      <c r="N500">
        <v>0.67457123203819902</v>
      </c>
      <c r="O500">
        <v>40.320206109679702</v>
      </c>
      <c r="P500">
        <v>14.883720930232499</v>
      </c>
      <c r="Q500">
        <v>0.11538371937313301</v>
      </c>
    </row>
    <row r="501" spans="1:17" x14ac:dyDescent="0.3">
      <c r="A501" t="s">
        <v>1124</v>
      </c>
      <c r="B501" t="s">
        <v>1125</v>
      </c>
      <c r="C501" t="str">
        <f>IFERROR(VLOOKUP(Table1[[#This Row],[Ticker]],[1]!Table1[[Symbol]:[Industry]],2,FALSE),"-")</f>
        <v>-</v>
      </c>
      <c r="D501" t="s">
        <v>138</v>
      </c>
      <c r="E501">
        <v>11567.25</v>
      </c>
      <c r="F501">
        <v>363.15</v>
      </c>
      <c r="G501">
        <v>3.66109439397166</v>
      </c>
      <c r="H501">
        <v>-6.8050553574627903</v>
      </c>
      <c r="I501">
        <v>-14.367253391696901</v>
      </c>
      <c r="J501">
        <v>-3.8900926713336901</v>
      </c>
      <c r="K501">
        <v>376.42780952789099</v>
      </c>
      <c r="L501">
        <v>373.18960401476699</v>
      </c>
      <c r="M501">
        <v>39.384441497258202</v>
      </c>
      <c r="N501">
        <v>0.54899614667525498</v>
      </c>
      <c r="O501">
        <v>39.336362384689501</v>
      </c>
      <c r="P501">
        <v>37.922521838207302</v>
      </c>
      <c r="Q501">
        <v>0.150026376452044</v>
      </c>
    </row>
    <row r="502" spans="1:17" x14ac:dyDescent="0.3">
      <c r="A502" t="s">
        <v>1126</v>
      </c>
      <c r="B502" t="s">
        <v>1127</v>
      </c>
      <c r="C502" t="str">
        <f>IFERROR(VLOOKUP(Table1[[#This Row],[Ticker]],[1]!Table1[[Symbol]:[Industry]],2,FALSE),"-")</f>
        <v>-</v>
      </c>
      <c r="D502" t="s">
        <v>404</v>
      </c>
      <c r="E502">
        <v>11537.98424208</v>
      </c>
      <c r="F502">
        <v>2933.65</v>
      </c>
      <c r="G502">
        <v>4.82232158977315</v>
      </c>
      <c r="H502">
        <v>-4.4111899365585696</v>
      </c>
      <c r="I502">
        <v>-5.7070163586917797</v>
      </c>
      <c r="J502">
        <v>-8.3895272998473693</v>
      </c>
      <c r="K502">
        <v>2782.00625740031</v>
      </c>
      <c r="L502">
        <v>2568.4295084299902</v>
      </c>
      <c r="M502">
        <v>45.174864184294499</v>
      </c>
      <c r="N502">
        <v>0.60190463043287201</v>
      </c>
      <c r="O502">
        <v>4.7500553917474804</v>
      </c>
      <c r="P502">
        <v>42.662970797772701</v>
      </c>
      <c r="Q502">
        <v>7.9395728582753997E-2</v>
      </c>
    </row>
    <row r="503" spans="1:17" hidden="1" x14ac:dyDescent="0.3">
      <c r="A503" t="s">
        <v>1128</v>
      </c>
      <c r="B503" t="s">
        <v>1129</v>
      </c>
      <c r="C503" t="str">
        <f>IFERROR(VLOOKUP(Table1[[#This Row],[Ticker]],[1]!Table1[[Symbol]:[Industry]],2,FALSE),"-")</f>
        <v>-</v>
      </c>
      <c r="D503" t="s">
        <v>95</v>
      </c>
      <c r="E503">
        <v>11516.9498752</v>
      </c>
      <c r="F503">
        <v>90.08</v>
      </c>
      <c r="G503">
        <v>-46.035816602579203</v>
      </c>
      <c r="H503">
        <v>-7.5800952178184797</v>
      </c>
      <c r="I503">
        <v>-21.568936327192599</v>
      </c>
      <c r="J503">
        <v>-3.1105955296992098</v>
      </c>
      <c r="K503">
        <v>92.769413174609198</v>
      </c>
      <c r="L503">
        <v>97.265978864096198</v>
      </c>
      <c r="M503">
        <v>13.715137464591701</v>
      </c>
      <c r="N503">
        <v>1.2619965932727399</v>
      </c>
      <c r="O503">
        <v>18.738898756660699</v>
      </c>
      <c r="P503">
        <v>8.8888888888893902E-2</v>
      </c>
    </row>
    <row r="504" spans="1:17" hidden="1" x14ac:dyDescent="0.3">
      <c r="A504" t="s">
        <v>1130</v>
      </c>
      <c r="B504" t="s">
        <v>1131</v>
      </c>
      <c r="C504" t="str">
        <f>IFERROR(VLOOKUP(Table1[[#This Row],[Ticker]],[1]!Table1[[Symbol]:[Industry]],2,FALSE),"-")</f>
        <v>-</v>
      </c>
      <c r="D504" t="s">
        <v>1132</v>
      </c>
      <c r="E504">
        <v>11510.42350717</v>
      </c>
      <c r="F504">
        <v>1210</v>
      </c>
      <c r="G504">
        <v>-14.4580812644069</v>
      </c>
      <c r="H504">
        <v>-4.0143149365585797</v>
      </c>
      <c r="I504">
        <v>19.110990572093598</v>
      </c>
      <c r="J504">
        <v>-2.4203300839422801</v>
      </c>
      <c r="K504">
        <v>1199.5754896281501</v>
      </c>
      <c r="M504">
        <v>60.995279046400697</v>
      </c>
      <c r="N504">
        <v>0.96103489848158297</v>
      </c>
      <c r="O504">
        <v>7.4338842975206498</v>
      </c>
      <c r="P504">
        <v>48.794884407279802</v>
      </c>
    </row>
    <row r="505" spans="1:17" x14ac:dyDescent="0.3">
      <c r="A505" t="s">
        <v>1133</v>
      </c>
      <c r="B505" t="s">
        <v>1134</v>
      </c>
      <c r="C505" t="str">
        <f>IFERROR(VLOOKUP(Table1[[#This Row],[Ticker]],[1]!Table1[[Symbol]:[Industry]],2,FALSE),"-")</f>
        <v>-</v>
      </c>
      <c r="D505" t="s">
        <v>569</v>
      </c>
      <c r="E505">
        <v>11486.540593125001</v>
      </c>
      <c r="F505">
        <v>880</v>
      </c>
      <c r="G505">
        <v>-17.816073943157001</v>
      </c>
      <c r="H505">
        <v>-2.7438081061864601</v>
      </c>
      <c r="I505">
        <v>-0.74726814106343997</v>
      </c>
      <c r="J505">
        <v>-10.582013151328701</v>
      </c>
      <c r="K505">
        <v>857.50821108747596</v>
      </c>
      <c r="L505">
        <v>806.40904251692598</v>
      </c>
      <c r="M505">
        <v>44.208970527579602</v>
      </c>
      <c r="N505">
        <v>1.22555354213871</v>
      </c>
      <c r="O505">
        <v>8.1534090909090899</v>
      </c>
      <c r="P505">
        <v>29.411764705882302</v>
      </c>
      <c r="Q505">
        <v>1.3719669103692E-2</v>
      </c>
    </row>
    <row r="506" spans="1:17" x14ac:dyDescent="0.3">
      <c r="A506" t="s">
        <v>1135</v>
      </c>
      <c r="B506" t="s">
        <v>1136</v>
      </c>
      <c r="C506" t="str">
        <f>IFERROR(VLOOKUP(Table1[[#This Row],[Ticker]],[1]!Table1[[Symbol]:[Industry]],2,FALSE),"-")</f>
        <v>-</v>
      </c>
      <c r="D506" t="s">
        <v>215</v>
      </c>
      <c r="E506">
        <v>11460.73234404</v>
      </c>
      <c r="F506">
        <v>586.20000000000005</v>
      </c>
      <c r="G506">
        <v>-12.9982375575227</v>
      </c>
      <c r="H506">
        <v>3.6635374923206099</v>
      </c>
      <c r="I506">
        <v>-21.627687056787298</v>
      </c>
      <c r="J506">
        <v>8.7742640117625896</v>
      </c>
      <c r="K506">
        <v>539.074853349298</v>
      </c>
      <c r="L506">
        <v>544.39985900513898</v>
      </c>
      <c r="M506">
        <v>74.464616752458397</v>
      </c>
      <c r="N506">
        <v>2.3487400996855201</v>
      </c>
      <c r="O506">
        <v>21.016717843739301</v>
      </c>
      <c r="P506">
        <v>35.006909258406203</v>
      </c>
      <c r="Q506">
        <v>-2.3427354938015999E-2</v>
      </c>
    </row>
    <row r="507" spans="1:17" hidden="1" x14ac:dyDescent="0.3">
      <c r="A507" t="s">
        <v>1137</v>
      </c>
      <c r="B507" t="s">
        <v>1138</v>
      </c>
      <c r="C507" t="str">
        <f>IFERROR(VLOOKUP(Table1[[#This Row],[Ticker]],[1]!Table1[[Symbol]:[Industry]],2,FALSE),"-")</f>
        <v>-</v>
      </c>
      <c r="D507" t="s">
        <v>125</v>
      </c>
      <c r="E507">
        <v>11420.25559896</v>
      </c>
      <c r="F507">
        <v>694.65</v>
      </c>
      <c r="G507">
        <v>18.873353504148699</v>
      </c>
      <c r="H507">
        <v>-11.314192409183001</v>
      </c>
      <c r="I507">
        <v>13.6651441942393</v>
      </c>
      <c r="J507">
        <v>0.31514851677907801</v>
      </c>
      <c r="K507">
        <v>706.27175526433302</v>
      </c>
      <c r="L507">
        <v>641.18486682732896</v>
      </c>
      <c r="M507">
        <v>49.237194743458502</v>
      </c>
      <c r="N507">
        <v>1.14418375586293</v>
      </c>
      <c r="O507">
        <v>19.4846325487655</v>
      </c>
      <c r="P507">
        <v>73.662499999999895</v>
      </c>
      <c r="Q507">
        <v>0.115620784889293</v>
      </c>
    </row>
    <row r="508" spans="1:17" hidden="1" x14ac:dyDescent="0.3">
      <c r="A508" t="s">
        <v>1139</v>
      </c>
      <c r="B508" t="s">
        <v>1140</v>
      </c>
      <c r="C508" t="str">
        <f>IFERROR(VLOOKUP(Table1[[#This Row],[Ticker]],[1]!Table1[[Symbol]:[Industry]],2,FALSE),"-")</f>
        <v>-</v>
      </c>
      <c r="D508" t="s">
        <v>327</v>
      </c>
      <c r="E508">
        <v>11373.26118048</v>
      </c>
      <c r="F508">
        <v>981.15</v>
      </c>
      <c r="G508">
        <v>-43.4467632613079</v>
      </c>
      <c r="H508">
        <v>-3.7448260436759901</v>
      </c>
      <c r="I508">
        <v>-10.677996516344701</v>
      </c>
      <c r="J508">
        <v>-3.15625240389382</v>
      </c>
      <c r="K508">
        <v>987.69185650926795</v>
      </c>
      <c r="L508">
        <v>996.75041830542</v>
      </c>
      <c r="M508">
        <v>50.169035208776897</v>
      </c>
      <c r="N508">
        <v>0.89388069350841004</v>
      </c>
      <c r="O508">
        <v>17.005554706212099</v>
      </c>
      <c r="P508">
        <v>19.630555386209799</v>
      </c>
      <c r="Q508">
        <v>-7.8476977029339007E-2</v>
      </c>
    </row>
    <row r="509" spans="1:17" x14ac:dyDescent="0.3">
      <c r="A509" t="s">
        <v>1141</v>
      </c>
      <c r="B509" t="s">
        <v>1142</v>
      </c>
      <c r="C509" t="str">
        <f>IFERROR(VLOOKUP(Table1[[#This Row],[Ticker]],[1]!Table1[[Symbol]:[Industry]],2,FALSE),"-")</f>
        <v>-</v>
      </c>
      <c r="D509" t="s">
        <v>569</v>
      </c>
      <c r="E509">
        <v>11311.376106899999</v>
      </c>
      <c r="F509">
        <v>1296.45</v>
      </c>
      <c r="G509">
        <v>22.597770460301501</v>
      </c>
      <c r="H509">
        <v>15.9070484004923</v>
      </c>
      <c r="I509">
        <v>27.264189677830299</v>
      </c>
      <c r="J509">
        <v>2.84674280595214</v>
      </c>
      <c r="K509">
        <v>1101.1324961350699</v>
      </c>
      <c r="L509">
        <v>983.76590776912496</v>
      </c>
      <c r="M509">
        <v>72.332757949909904</v>
      </c>
      <c r="N509">
        <v>2.7023049124601499</v>
      </c>
      <c r="O509">
        <v>1.4231169732731701</v>
      </c>
      <c r="P509">
        <v>66.928474859975495</v>
      </c>
      <c r="Q509">
        <v>7.6189349868462E-2</v>
      </c>
    </row>
    <row r="510" spans="1:17" x14ac:dyDescent="0.3">
      <c r="A510" t="s">
        <v>1143</v>
      </c>
      <c r="B510" t="s">
        <v>1144</v>
      </c>
      <c r="C510" t="str">
        <f>IFERROR(VLOOKUP(Table1[[#This Row],[Ticker]],[1]!Table1[[Symbol]:[Industry]],2,FALSE),"-")</f>
        <v>-</v>
      </c>
      <c r="D510" t="s">
        <v>290</v>
      </c>
      <c r="E510">
        <v>11260.42877174</v>
      </c>
      <c r="F510">
        <v>2092.15</v>
      </c>
      <c r="G510">
        <v>-9.4338372535567103</v>
      </c>
      <c r="H510">
        <v>-9.1502591587768798</v>
      </c>
      <c r="I510">
        <v>-3.97135057671326</v>
      </c>
      <c r="J510">
        <v>-2.57983351213245</v>
      </c>
      <c r="K510">
        <v>2136.9641897947799</v>
      </c>
      <c r="L510">
        <v>2027.61457250841</v>
      </c>
      <c r="M510">
        <v>48.627258088890699</v>
      </c>
      <c r="N510">
        <v>0.46700560730444501</v>
      </c>
      <c r="O510">
        <v>31.340965035967699</v>
      </c>
      <c r="P510">
        <v>30.759374999999999</v>
      </c>
      <c r="Q510">
        <v>2.4786969123222001E-2</v>
      </c>
    </row>
    <row r="511" spans="1:17" x14ac:dyDescent="0.3">
      <c r="A511" t="s">
        <v>1145</v>
      </c>
      <c r="B511" t="s">
        <v>1146</v>
      </c>
      <c r="C511" t="str">
        <f>IFERROR(VLOOKUP(Table1[[#This Row],[Ticker]],[1]!Table1[[Symbol]:[Industry]],2,FALSE),"-")</f>
        <v>-</v>
      </c>
      <c r="D511" t="s">
        <v>472</v>
      </c>
      <c r="E511">
        <v>11244.82914432</v>
      </c>
      <c r="F511">
        <v>3113.15</v>
      </c>
      <c r="G511">
        <v>-12.303797337900001</v>
      </c>
      <c r="H511">
        <v>3.1587864282698601</v>
      </c>
      <c r="I511">
        <v>17.8893564245863</v>
      </c>
      <c r="J511">
        <v>1.6868764139666399</v>
      </c>
      <c r="K511">
        <v>2958.1088833614599</v>
      </c>
      <c r="L511">
        <v>2757.9142687414601</v>
      </c>
      <c r="M511">
        <v>56.778720261110699</v>
      </c>
      <c r="N511">
        <v>2.0879832047454698</v>
      </c>
      <c r="O511">
        <v>8.2504858423140401</v>
      </c>
      <c r="P511">
        <v>38.546951490876701</v>
      </c>
      <c r="Q511">
        <v>-5.6469689697950999E-2</v>
      </c>
    </row>
    <row r="512" spans="1:17" x14ac:dyDescent="0.3">
      <c r="A512" t="s">
        <v>1147</v>
      </c>
      <c r="B512" t="s">
        <v>1148</v>
      </c>
      <c r="C512" t="str">
        <f>IFERROR(VLOOKUP(Table1[[#This Row],[Ticker]],[1]!Table1[[Symbol]:[Industry]],2,FALSE),"-")</f>
        <v>-</v>
      </c>
      <c r="D512" t="s">
        <v>80</v>
      </c>
      <c r="E512">
        <v>11207.432274164999</v>
      </c>
      <c r="F512">
        <v>366.25</v>
      </c>
      <c r="G512">
        <v>25.481246212200102</v>
      </c>
      <c r="H512">
        <v>-6.7125155095149003</v>
      </c>
      <c r="I512">
        <v>57.725024877487797</v>
      </c>
      <c r="J512">
        <v>-4.1662079170383004</v>
      </c>
      <c r="K512">
        <v>348.12033650364498</v>
      </c>
      <c r="L512">
        <v>282.74455415473199</v>
      </c>
      <c r="M512">
        <v>36.940839958041401</v>
      </c>
      <c r="N512">
        <v>0.16133641629001599</v>
      </c>
      <c r="O512">
        <v>5.11945392491468</v>
      </c>
      <c r="P512">
        <v>112.25731671979101</v>
      </c>
      <c r="Q512">
        <v>6.8280653566649002E-2</v>
      </c>
    </row>
    <row r="513" spans="1:17" x14ac:dyDescent="0.3">
      <c r="A513" t="s">
        <v>1149</v>
      </c>
      <c r="B513" t="s">
        <v>1150</v>
      </c>
      <c r="C513" t="str">
        <f>IFERROR(VLOOKUP(Table1[[#This Row],[Ticker]],[1]!Table1[[Symbol]:[Industry]],2,FALSE),"-")</f>
        <v>-</v>
      </c>
      <c r="D513" t="s">
        <v>404</v>
      </c>
      <c r="E513">
        <v>11166.793030069901</v>
      </c>
      <c r="F513">
        <v>422.05</v>
      </c>
      <c r="G513">
        <v>17.582039984658699</v>
      </c>
      <c r="H513">
        <v>-1.51391452875557</v>
      </c>
      <c r="I513">
        <v>-17.2580436291972</v>
      </c>
      <c r="J513">
        <v>-6.3281750906926897</v>
      </c>
      <c r="K513">
        <v>421.09492805162103</v>
      </c>
      <c r="L513">
        <v>402.14697987456998</v>
      </c>
      <c r="M513">
        <v>54.744633187735197</v>
      </c>
      <c r="N513">
        <v>0.76646222455244895</v>
      </c>
      <c r="O513">
        <v>31.2522213007937</v>
      </c>
      <c r="P513">
        <v>59.264150943396203</v>
      </c>
      <c r="Q513">
        <v>0.108951885308156</v>
      </c>
    </row>
    <row r="514" spans="1:17" x14ac:dyDescent="0.3">
      <c r="A514" t="s">
        <v>1151</v>
      </c>
      <c r="B514" t="s">
        <v>1152</v>
      </c>
      <c r="C514" t="str">
        <f>IFERROR(VLOOKUP(Table1[[#This Row],[Ticker]],[1]!Table1[[Symbol]:[Industry]],2,FALSE),"-")</f>
        <v>-</v>
      </c>
      <c r="D514" t="s">
        <v>813</v>
      </c>
      <c r="E514">
        <v>11118.906987408</v>
      </c>
      <c r="F514">
        <v>81.010000000000005</v>
      </c>
      <c r="G514">
        <v>6.9919817310651204</v>
      </c>
      <c r="H514">
        <v>-7.4248760505778</v>
      </c>
      <c r="I514">
        <v>0.87424373518615495</v>
      </c>
      <c r="J514">
        <v>-3.02505845614643</v>
      </c>
      <c r="K514">
        <v>79.406025993030497</v>
      </c>
      <c r="L514">
        <v>74.741215676214594</v>
      </c>
      <c r="M514">
        <v>51.835816734030601</v>
      </c>
      <c r="N514">
        <v>0.61647505601618702</v>
      </c>
      <c r="O514">
        <v>17.084310578940801</v>
      </c>
      <c r="P514">
        <v>67.722567287784699</v>
      </c>
      <c r="Q514">
        <v>6.2753214021567999E-2</v>
      </c>
    </row>
    <row r="515" spans="1:17" x14ac:dyDescent="0.3">
      <c r="A515" t="s">
        <v>1153</v>
      </c>
      <c r="B515" t="s">
        <v>1154</v>
      </c>
      <c r="C515" t="str">
        <f>IFERROR(VLOOKUP(Table1[[#This Row],[Ticker]],[1]!Table1[[Symbol]:[Industry]],2,FALSE),"-")</f>
        <v>-</v>
      </c>
      <c r="D515" t="s">
        <v>479</v>
      </c>
      <c r="E515">
        <v>11102.714286925</v>
      </c>
      <c r="F515">
        <v>352.5</v>
      </c>
      <c r="G515">
        <v>-11.473847466641599</v>
      </c>
      <c r="H515">
        <v>-83.120485125148804</v>
      </c>
      <c r="I515">
        <v>-6.3823892222077703</v>
      </c>
      <c r="J515">
        <v>2.3913828293756798</v>
      </c>
      <c r="K515">
        <v>325.07325503398198</v>
      </c>
      <c r="L515">
        <v>303.40792993046199</v>
      </c>
      <c r="M515">
        <v>72.331145831286605</v>
      </c>
      <c r="N515">
        <v>0.76232036376382195</v>
      </c>
      <c r="O515">
        <v>3.3758865248226799</v>
      </c>
      <c r="P515">
        <v>45.300906842539099</v>
      </c>
      <c r="Q515">
        <v>2.4459397379628999E-2</v>
      </c>
    </row>
    <row r="516" spans="1:17" x14ac:dyDescent="0.3">
      <c r="A516" t="s">
        <v>1155</v>
      </c>
      <c r="B516" t="s">
        <v>1156</v>
      </c>
      <c r="C516" t="str">
        <f>IFERROR(VLOOKUP(Table1[[#This Row],[Ticker]],[1]!Table1[[Symbol]:[Industry]],2,FALSE),"-")</f>
        <v>-</v>
      </c>
      <c r="D516" t="s">
        <v>46</v>
      </c>
      <c r="E516">
        <v>11095.318886249999</v>
      </c>
      <c r="F516">
        <v>433.8</v>
      </c>
      <c r="G516">
        <v>-14.026232821120701</v>
      </c>
      <c r="H516">
        <v>-12.3368664760855</v>
      </c>
      <c r="I516">
        <v>-18.752786467659799</v>
      </c>
      <c r="J516">
        <v>-7.9405073717906998</v>
      </c>
      <c r="K516">
        <v>463.944567454202</v>
      </c>
      <c r="L516">
        <v>441.454672702506</v>
      </c>
      <c r="M516">
        <v>24.350320701717902</v>
      </c>
      <c r="N516">
        <v>0.51632146388952405</v>
      </c>
      <c r="O516">
        <v>32.503457814661097</v>
      </c>
      <c r="P516">
        <v>39.8903579490486</v>
      </c>
      <c r="Q516">
        <v>-3.627367345475E-3</v>
      </c>
    </row>
    <row r="517" spans="1:17" x14ac:dyDescent="0.3">
      <c r="A517" t="s">
        <v>1157</v>
      </c>
      <c r="B517" t="s">
        <v>1158</v>
      </c>
      <c r="C517" t="str">
        <f>IFERROR(VLOOKUP(Table1[[#This Row],[Ticker]],[1]!Table1[[Symbol]:[Industry]],2,FALSE),"-")</f>
        <v>-</v>
      </c>
      <c r="D517" t="s">
        <v>80</v>
      </c>
      <c r="E517">
        <v>11050.69035732</v>
      </c>
      <c r="F517">
        <v>220.59</v>
      </c>
      <c r="G517">
        <v>41.577174371442801</v>
      </c>
      <c r="H517">
        <v>29.052868896575699</v>
      </c>
      <c r="I517">
        <v>11.9139319117377</v>
      </c>
      <c r="J517">
        <v>0.19066760040319999</v>
      </c>
      <c r="K517">
        <v>181.499315184143</v>
      </c>
      <c r="L517">
        <v>166.258856237255</v>
      </c>
      <c r="M517">
        <v>64.991939993692796</v>
      </c>
      <c r="N517">
        <v>4.6867567188855999</v>
      </c>
      <c r="O517">
        <v>11.519107847137199</v>
      </c>
      <c r="P517">
        <v>83.824999999999903</v>
      </c>
      <c r="Q517">
        <v>6.0350532840938997E-2</v>
      </c>
    </row>
    <row r="518" spans="1:17" hidden="1" x14ac:dyDescent="0.3">
      <c r="A518" t="s">
        <v>1159</v>
      </c>
      <c r="B518" t="s">
        <v>1160</v>
      </c>
      <c r="C518" t="str">
        <f>IFERROR(VLOOKUP(Table1[[#This Row],[Ticker]],[1]!Table1[[Symbol]:[Industry]],2,FALSE),"-")</f>
        <v>-</v>
      </c>
      <c r="D518" t="s">
        <v>327</v>
      </c>
      <c r="E518">
        <v>10982.09182</v>
      </c>
      <c r="F518">
        <v>1640.35</v>
      </c>
      <c r="G518">
        <v>54.942833330806401</v>
      </c>
      <c r="H518">
        <v>-8.5267352022537004</v>
      </c>
      <c r="I518">
        <v>74.903832711110596</v>
      </c>
      <c r="J518">
        <v>5.4423049522930897</v>
      </c>
      <c r="K518">
        <v>1448.62658948836</v>
      </c>
      <c r="L518">
        <v>1172.3379109677901</v>
      </c>
      <c r="M518">
        <v>67.756113360894204</v>
      </c>
      <c r="N518">
        <v>0.44335692742455901</v>
      </c>
      <c r="O518">
        <v>6.6083457798640604</v>
      </c>
      <c r="P518">
        <v>100.042682926829</v>
      </c>
      <c r="Q518">
        <v>2.8105178456395999E-2</v>
      </c>
    </row>
    <row r="519" spans="1:17" x14ac:dyDescent="0.3">
      <c r="A519" t="s">
        <v>1161</v>
      </c>
      <c r="B519" t="s">
        <v>1162</v>
      </c>
      <c r="C519" t="str">
        <f>IFERROR(VLOOKUP(Table1[[#This Row],[Ticker]],[1]!Table1[[Symbol]:[Industry]],2,FALSE),"-")</f>
        <v>-</v>
      </c>
      <c r="D519" t="s">
        <v>467</v>
      </c>
      <c r="E519">
        <v>10913.126116904999</v>
      </c>
      <c r="F519">
        <v>356.35</v>
      </c>
      <c r="G519">
        <v>-10.5732818361589</v>
      </c>
      <c r="H519">
        <v>20.334353334925499</v>
      </c>
      <c r="I519">
        <v>43.564496209486997</v>
      </c>
      <c r="J519">
        <v>7.45961923130257</v>
      </c>
      <c r="K519">
        <v>300.82475351193199</v>
      </c>
      <c r="L519">
        <v>285.93420024218699</v>
      </c>
      <c r="M519">
        <v>92.937089034345206</v>
      </c>
      <c r="N519">
        <v>2.59463523317199</v>
      </c>
      <c r="O519">
        <v>1.02427388803141</v>
      </c>
      <c r="P519">
        <v>67.300469483568094</v>
      </c>
      <c r="Q519">
        <v>-3.6262181245370999E-2</v>
      </c>
    </row>
    <row r="520" spans="1:17" hidden="1" x14ac:dyDescent="0.3">
      <c r="A520" t="s">
        <v>1163</v>
      </c>
      <c r="B520" t="s">
        <v>1164</v>
      </c>
      <c r="C520" t="str">
        <f>IFERROR(VLOOKUP(Table1[[#This Row],[Ticker]],[1]!Table1[[Symbol]:[Industry]],2,FALSE),"-")</f>
        <v>-</v>
      </c>
      <c r="D520" t="s">
        <v>259</v>
      </c>
      <c r="E520">
        <v>10908.5341176</v>
      </c>
      <c r="F520">
        <v>5889.3</v>
      </c>
      <c r="G520">
        <v>55.771450115245798</v>
      </c>
      <c r="H520">
        <v>-1.8238816992039699</v>
      </c>
      <c r="I520">
        <v>55.650592079872403</v>
      </c>
      <c r="J520">
        <v>-0.99965407120884897</v>
      </c>
      <c r="K520">
        <v>5239.2278559941396</v>
      </c>
      <c r="L520">
        <v>4478.5298541850198</v>
      </c>
      <c r="M520">
        <v>56.363238738018403</v>
      </c>
      <c r="N520">
        <v>1.80044806853241</v>
      </c>
      <c r="O520">
        <v>1.4551814307303099</v>
      </c>
      <c r="P520">
        <v>97.750281214848101</v>
      </c>
      <c r="Q520">
        <v>0.18114102267042601</v>
      </c>
    </row>
    <row r="521" spans="1:17" x14ac:dyDescent="0.3">
      <c r="A521" t="s">
        <v>1165</v>
      </c>
      <c r="B521" t="s">
        <v>1166</v>
      </c>
      <c r="C521" t="str">
        <f>IFERROR(VLOOKUP(Table1[[#This Row],[Ticker]],[1]!Table1[[Symbol]:[Industry]],2,FALSE),"-")</f>
        <v>-</v>
      </c>
      <c r="D521" t="s">
        <v>266</v>
      </c>
      <c r="E521">
        <v>10814.54580045</v>
      </c>
      <c r="F521">
        <v>2175.5500000000002</v>
      </c>
      <c r="G521">
        <v>20.1024671155016</v>
      </c>
      <c r="H521">
        <v>-4.5190859200036799</v>
      </c>
      <c r="I521">
        <v>14.1282152670621</v>
      </c>
      <c r="J521">
        <v>-5.6458332889852496</v>
      </c>
      <c r="K521">
        <v>2092.3480795943701</v>
      </c>
      <c r="L521">
        <v>1881.22874664249</v>
      </c>
      <c r="M521">
        <v>35.451837857720299</v>
      </c>
      <c r="N521">
        <v>0.80970193430786896</v>
      </c>
      <c r="O521">
        <v>1.7673691710142101</v>
      </c>
      <c r="P521">
        <v>59.9610308444542</v>
      </c>
      <c r="Q521">
        <v>-6.9502079665711994E-2</v>
      </c>
    </row>
    <row r="522" spans="1:17" hidden="1" x14ac:dyDescent="0.3">
      <c r="A522" t="s">
        <v>1167</v>
      </c>
      <c r="B522" t="s">
        <v>1168</v>
      </c>
      <c r="C522" t="str">
        <f>IFERROR(VLOOKUP(Table1[[#This Row],[Ticker]],[1]!Table1[[Symbol]:[Industry]],2,FALSE),"-")</f>
        <v>-</v>
      </c>
      <c r="D522" t="s">
        <v>753</v>
      </c>
      <c r="E522">
        <v>10739.054693185</v>
      </c>
      <c r="F522">
        <v>117.93</v>
      </c>
      <c r="G522">
        <v>26.0499858917645</v>
      </c>
      <c r="H522">
        <v>-4.24791795732735</v>
      </c>
      <c r="I522">
        <v>0.71863075367008999</v>
      </c>
      <c r="J522">
        <v>-1.12946449223957</v>
      </c>
      <c r="K522">
        <v>115.93482968256799</v>
      </c>
      <c r="L522">
        <v>104.612591835595</v>
      </c>
      <c r="M522">
        <v>54.041415573722702</v>
      </c>
      <c r="N522">
        <v>0.79500288898126803</v>
      </c>
      <c r="O522">
        <v>4.6383447808021598</v>
      </c>
      <c r="P522">
        <v>64.821802935010496</v>
      </c>
      <c r="Q522">
        <v>2.1133606920337E-2</v>
      </c>
    </row>
    <row r="523" spans="1:17" hidden="1" x14ac:dyDescent="0.3">
      <c r="A523" t="s">
        <v>1169</v>
      </c>
      <c r="B523" t="s">
        <v>1170</v>
      </c>
      <c r="C523" t="str">
        <f>IFERROR(VLOOKUP(Table1[[#This Row],[Ticker]],[1]!Table1[[Symbol]:[Industry]],2,FALSE),"-")</f>
        <v>-</v>
      </c>
      <c r="D523" t="s">
        <v>1171</v>
      </c>
      <c r="E523">
        <v>10697.7</v>
      </c>
      <c r="F523">
        <v>845</v>
      </c>
      <c r="G523">
        <v>874.10974400306895</v>
      </c>
      <c r="H523">
        <v>-1.8222534397880901</v>
      </c>
      <c r="I523">
        <v>525.19702134335603</v>
      </c>
      <c r="J523">
        <v>-2.1876200325010999</v>
      </c>
      <c r="K523">
        <v>661.43620979508705</v>
      </c>
      <c r="L523">
        <v>326.51973204547699</v>
      </c>
      <c r="M523">
        <v>96.496904397449001</v>
      </c>
      <c r="N523">
        <v>0</v>
      </c>
      <c r="O523">
        <v>0.57988165680473702</v>
      </c>
      <c r="P523">
        <v>1155.5720653789001</v>
      </c>
      <c r="Q523">
        <v>0.294147338359671</v>
      </c>
    </row>
    <row r="524" spans="1:17" x14ac:dyDescent="0.3">
      <c r="A524" t="s">
        <v>1172</v>
      </c>
      <c r="B524" t="s">
        <v>1173</v>
      </c>
      <c r="C524" t="str">
        <f>IFERROR(VLOOKUP(Table1[[#This Row],[Ticker]],[1]!Table1[[Symbol]:[Industry]],2,FALSE),"-")</f>
        <v>-</v>
      </c>
      <c r="D524" t="s">
        <v>733</v>
      </c>
      <c r="E524">
        <v>10666.201919294999</v>
      </c>
      <c r="F524">
        <v>8250.2000000000007</v>
      </c>
      <c r="G524">
        <v>-37.259537679590302</v>
      </c>
      <c r="H524">
        <v>-20.280023680796901</v>
      </c>
      <c r="I524">
        <v>3.7775736988559601</v>
      </c>
      <c r="J524">
        <v>-4.2024304590413797</v>
      </c>
      <c r="K524">
        <v>8906.6902111924101</v>
      </c>
      <c r="L524">
        <v>8281.7293633184709</v>
      </c>
      <c r="M524">
        <v>23.783100851801699</v>
      </c>
      <c r="N524">
        <v>0.498489577464091</v>
      </c>
      <c r="O524">
        <v>30.784102203582901</v>
      </c>
      <c r="P524">
        <v>25.169923534409499</v>
      </c>
      <c r="Q524">
        <v>4.4596359836245998E-2</v>
      </c>
    </row>
    <row r="525" spans="1:17" x14ac:dyDescent="0.3">
      <c r="A525" t="s">
        <v>1174</v>
      </c>
      <c r="B525" t="s">
        <v>1175</v>
      </c>
      <c r="C525" t="str">
        <f>IFERROR(VLOOKUP(Table1[[#This Row],[Ticker]],[1]!Table1[[Symbol]:[Industry]],2,FALSE),"-")</f>
        <v>-</v>
      </c>
      <c r="D525" t="s">
        <v>132</v>
      </c>
      <c r="E525">
        <v>10630.234674949999</v>
      </c>
      <c r="F525">
        <v>439.75</v>
      </c>
      <c r="G525">
        <v>263.43826192709201</v>
      </c>
      <c r="H525">
        <v>-8.8483290876476399</v>
      </c>
      <c r="I525">
        <v>91.5684669239388</v>
      </c>
      <c r="J525">
        <v>-4.8477720411873104</v>
      </c>
      <c r="K525">
        <v>449.79842416471098</v>
      </c>
      <c r="L525">
        <v>357.03550715793398</v>
      </c>
      <c r="M525">
        <v>50.452136418780597</v>
      </c>
      <c r="N525">
        <v>0.89751546676124005</v>
      </c>
      <c r="O525">
        <v>29.528140989198398</v>
      </c>
      <c r="P525">
        <v>311.17344553529603</v>
      </c>
      <c r="Q525">
        <v>0.123232600817389</v>
      </c>
    </row>
    <row r="526" spans="1:17" hidden="1" x14ac:dyDescent="0.3">
      <c r="A526" t="s">
        <v>1176</v>
      </c>
      <c r="B526" t="s">
        <v>1177</v>
      </c>
      <c r="C526" t="str">
        <f>IFERROR(VLOOKUP(Table1[[#This Row],[Ticker]],[1]!Table1[[Symbol]:[Industry]],2,FALSE),"-")</f>
        <v>-</v>
      </c>
      <c r="D526" t="s">
        <v>753</v>
      </c>
      <c r="E526">
        <v>10625.948094249999</v>
      </c>
      <c r="F526">
        <v>556.57000000000005</v>
      </c>
      <c r="G526">
        <v>-9.8225988022924096</v>
      </c>
      <c r="H526">
        <v>1.08175465175226</v>
      </c>
      <c r="I526">
        <v>-0.23069729262408201</v>
      </c>
      <c r="J526">
        <v>1.10267957963326</v>
      </c>
      <c r="K526">
        <v>527.83144049221301</v>
      </c>
      <c r="L526">
        <v>501.99668682272397</v>
      </c>
      <c r="M526">
        <v>77.9215973242584</v>
      </c>
      <c r="N526">
        <v>1.13898448686873</v>
      </c>
      <c r="O526">
        <v>0.23896365237074901</v>
      </c>
      <c r="P526">
        <v>29.404789583817699</v>
      </c>
      <c r="Q526">
        <v>-1.3416788414562999E-2</v>
      </c>
    </row>
    <row r="527" spans="1:17" x14ac:dyDescent="0.3">
      <c r="A527" t="s">
        <v>1178</v>
      </c>
      <c r="B527" t="s">
        <v>1179</v>
      </c>
      <c r="C527" t="str">
        <f>IFERROR(VLOOKUP(Table1[[#This Row],[Ticker]],[1]!Table1[[Symbol]:[Industry]],2,FALSE),"-")</f>
        <v>-</v>
      </c>
      <c r="D527" t="s">
        <v>1001</v>
      </c>
      <c r="E527">
        <v>10620.929407359999</v>
      </c>
      <c r="F527">
        <v>482.7</v>
      </c>
      <c r="G527">
        <v>-8.0099022135499798</v>
      </c>
      <c r="H527">
        <v>7.3565054367012495E-2</v>
      </c>
      <c r="I527">
        <v>33.620386014435397</v>
      </c>
      <c r="J527">
        <v>-1.9603942527035401</v>
      </c>
      <c r="K527">
        <v>442.10361797659402</v>
      </c>
      <c r="L527">
        <v>383.51335129672202</v>
      </c>
      <c r="M527">
        <v>57.808720148602703</v>
      </c>
      <c r="N527">
        <v>1.4219932100135699</v>
      </c>
      <c r="O527">
        <v>7.3130308680339802</v>
      </c>
      <c r="P527">
        <v>80.448598130841106</v>
      </c>
      <c r="Q527">
        <v>0.110957273496103</v>
      </c>
    </row>
    <row r="528" spans="1:17" hidden="1" x14ac:dyDescent="0.3">
      <c r="A528" t="s">
        <v>1180</v>
      </c>
      <c r="B528" t="s">
        <v>1181</v>
      </c>
      <c r="C528" t="str">
        <f>IFERROR(VLOOKUP(Table1[[#This Row],[Ticker]],[1]!Table1[[Symbol]:[Industry]],2,FALSE),"-")</f>
        <v>-</v>
      </c>
      <c r="D528" t="s">
        <v>407</v>
      </c>
      <c r="E528">
        <v>10558.22592848</v>
      </c>
      <c r="F528">
        <v>9212.85</v>
      </c>
      <c r="G528">
        <v>44.648742361032902</v>
      </c>
      <c r="H528">
        <v>-12.862067129541</v>
      </c>
      <c r="I528">
        <v>0.83178452760085897</v>
      </c>
      <c r="J528">
        <v>-8.4403783073255703</v>
      </c>
      <c r="K528">
        <v>9540.5058144271297</v>
      </c>
      <c r="L528">
        <v>8515.6578274795902</v>
      </c>
      <c r="M528">
        <v>20.8009372863071</v>
      </c>
      <c r="N528">
        <v>0.42392819083531402</v>
      </c>
      <c r="O528">
        <v>24.813711283696101</v>
      </c>
      <c r="P528">
        <v>76.830134357005704</v>
      </c>
      <c r="Q528">
        <v>0.15176759005184601</v>
      </c>
    </row>
    <row r="529" spans="1:17" x14ac:dyDescent="0.3">
      <c r="A529" t="s">
        <v>1182</v>
      </c>
      <c r="B529" t="s">
        <v>1183</v>
      </c>
      <c r="C529" t="str">
        <f>IFERROR(VLOOKUP(Table1[[#This Row],[Ticker]],[1]!Table1[[Symbol]:[Industry]],2,FALSE),"-")</f>
        <v>-</v>
      </c>
      <c r="D529" t="s">
        <v>132</v>
      </c>
      <c r="E529">
        <v>10522.692625121999</v>
      </c>
      <c r="F529">
        <v>197.81</v>
      </c>
      <c r="G529">
        <v>-11.8487030700277</v>
      </c>
      <c r="H529">
        <v>-10.7912527764682</v>
      </c>
      <c r="I529">
        <v>-18.011489042955201</v>
      </c>
      <c r="J529">
        <v>-1.2110272561873601</v>
      </c>
      <c r="K529">
        <v>197.73073070610599</v>
      </c>
      <c r="L529">
        <v>197.51303932472101</v>
      </c>
      <c r="M529">
        <v>57.475215820856903</v>
      </c>
      <c r="N529">
        <v>0.629624243088031</v>
      </c>
      <c r="O529">
        <v>44.0270967089631</v>
      </c>
      <c r="P529">
        <v>45.931390630763502</v>
      </c>
      <c r="Q529">
        <v>0.153953847264858</v>
      </c>
    </row>
    <row r="530" spans="1:17" x14ac:dyDescent="0.3">
      <c r="A530" t="s">
        <v>1184</v>
      </c>
      <c r="B530" t="s">
        <v>1185</v>
      </c>
      <c r="C530" t="str">
        <f>IFERROR(VLOOKUP(Table1[[#This Row],[Ticker]],[1]!Table1[[Symbol]:[Industry]],2,FALSE),"-")</f>
        <v>-</v>
      </c>
      <c r="D530" t="s">
        <v>125</v>
      </c>
      <c r="E530">
        <v>10515.12305505</v>
      </c>
      <c r="F530">
        <v>351.65</v>
      </c>
      <c r="G530">
        <v>-28.945782523562102</v>
      </c>
      <c r="H530">
        <v>-1.9393000021818301</v>
      </c>
      <c r="I530">
        <v>-4.5174017576229497</v>
      </c>
      <c r="J530">
        <v>-6.2070915206791204</v>
      </c>
      <c r="K530">
        <v>352.628909785627</v>
      </c>
      <c r="L530">
        <v>340.73012693750701</v>
      </c>
      <c r="M530">
        <v>44.653391459952303</v>
      </c>
      <c r="N530">
        <v>0.94025569319525104</v>
      </c>
      <c r="O530">
        <v>21.655054741930901</v>
      </c>
      <c r="P530">
        <v>39.102056962025301</v>
      </c>
      <c r="Q530">
        <v>0.16344788384299999</v>
      </c>
    </row>
    <row r="531" spans="1:17" x14ac:dyDescent="0.3">
      <c r="A531" t="s">
        <v>1186</v>
      </c>
      <c r="B531" t="s">
        <v>1187</v>
      </c>
      <c r="C531" t="str">
        <f>IFERROR(VLOOKUP(Table1[[#This Row],[Ticker]],[1]!Table1[[Symbol]:[Industry]],2,FALSE),"-")</f>
        <v>-</v>
      </c>
      <c r="D531" t="s">
        <v>98</v>
      </c>
      <c r="E531">
        <v>10506.599564030001</v>
      </c>
      <c r="F531">
        <v>219.3</v>
      </c>
      <c r="G531">
        <v>43.667567132320698</v>
      </c>
      <c r="H531">
        <v>-10.7540271019357</v>
      </c>
      <c r="I531">
        <v>-16.001567435430399</v>
      </c>
      <c r="J531">
        <v>-7.0427115306185897</v>
      </c>
      <c r="K531">
        <v>223.828599439382</v>
      </c>
      <c r="L531">
        <v>198.834007933073</v>
      </c>
      <c r="M531">
        <v>27.370044233027201</v>
      </c>
      <c r="N531">
        <v>0.28187460430690803</v>
      </c>
      <c r="O531">
        <v>14.313725490195999</v>
      </c>
      <c r="P531">
        <v>88.645161290322505</v>
      </c>
      <c r="Q531">
        <v>8.6137924289166001E-2</v>
      </c>
    </row>
    <row r="532" spans="1:17" x14ac:dyDescent="0.3">
      <c r="A532" t="s">
        <v>1188</v>
      </c>
      <c r="B532" t="s">
        <v>1189</v>
      </c>
      <c r="C532" t="str">
        <f>IFERROR(VLOOKUP(Table1[[#This Row],[Ticker]],[1]!Table1[[Symbol]:[Industry]],2,FALSE),"-")</f>
        <v>-</v>
      </c>
      <c r="D532" t="s">
        <v>467</v>
      </c>
      <c r="E532">
        <v>10469.21896</v>
      </c>
      <c r="F532">
        <v>397.6</v>
      </c>
      <c r="G532">
        <v>106.66966059118</v>
      </c>
      <c r="H532">
        <v>-6.2876911576939101</v>
      </c>
      <c r="I532">
        <v>26.800046621805901</v>
      </c>
      <c r="J532">
        <v>-3.5925990810591499</v>
      </c>
      <c r="K532">
        <v>391.39784904060701</v>
      </c>
      <c r="L532">
        <v>330.08902727868798</v>
      </c>
      <c r="M532">
        <v>50.915882369241103</v>
      </c>
      <c r="N532">
        <v>0.43717682197404301</v>
      </c>
      <c r="O532">
        <v>5.9607645875251398</v>
      </c>
      <c r="P532">
        <v>143.10608376643199</v>
      </c>
      <c r="Q532">
        <v>0.171129283520605</v>
      </c>
    </row>
    <row r="533" spans="1:17" x14ac:dyDescent="0.3">
      <c r="A533" t="s">
        <v>1190</v>
      </c>
      <c r="B533" t="s">
        <v>1191</v>
      </c>
      <c r="C533" t="str">
        <f>IFERROR(VLOOKUP(Table1[[#This Row],[Ticker]],[1]!Table1[[Symbol]:[Industry]],2,FALSE),"-")</f>
        <v>-</v>
      </c>
      <c r="D533" t="s">
        <v>46</v>
      </c>
      <c r="E533">
        <v>10341.1358280899</v>
      </c>
      <c r="F533">
        <v>6690.8</v>
      </c>
      <c r="G533">
        <v>30.3389168017485</v>
      </c>
      <c r="H533">
        <v>-3.0658211964252899</v>
      </c>
      <c r="I533">
        <v>23.003429389787801</v>
      </c>
      <c r="J533">
        <v>-4.0398052960380397</v>
      </c>
      <c r="K533">
        <v>6192.3187451528602</v>
      </c>
      <c r="L533">
        <v>5267.9517918020001</v>
      </c>
      <c r="M533">
        <v>52.911298393868002</v>
      </c>
      <c r="N533">
        <v>0.49922650965798898</v>
      </c>
      <c r="O533">
        <v>11.3469241346326</v>
      </c>
      <c r="P533">
        <v>98.838021367330796</v>
      </c>
      <c r="Q533">
        <v>0.21900082238582999</v>
      </c>
    </row>
    <row r="534" spans="1:17" x14ac:dyDescent="0.3">
      <c r="A534" t="s">
        <v>1192</v>
      </c>
      <c r="B534" t="s">
        <v>1193</v>
      </c>
      <c r="C534" t="str">
        <f>IFERROR(VLOOKUP(Table1[[#This Row],[Ticker]],[1]!Table1[[Symbol]:[Industry]],2,FALSE),"-")</f>
        <v>-</v>
      </c>
      <c r="D534" t="s">
        <v>111</v>
      </c>
      <c r="E534">
        <v>10306.406692500001</v>
      </c>
      <c r="F534">
        <v>740.2</v>
      </c>
      <c r="G534">
        <v>39.0450463012941</v>
      </c>
      <c r="H534">
        <v>1.48768772017118</v>
      </c>
      <c r="I534">
        <v>-0.39785510202986502</v>
      </c>
      <c r="J534">
        <v>-2.9065177227094399</v>
      </c>
      <c r="K534">
        <v>714.25992658974099</v>
      </c>
      <c r="L534">
        <v>649.16232872756996</v>
      </c>
      <c r="M534">
        <v>64.501012976955593</v>
      </c>
      <c r="N534">
        <v>0.965610274820903</v>
      </c>
      <c r="O534">
        <v>9.4366387462847694</v>
      </c>
      <c r="P534">
        <v>72.540792540792495</v>
      </c>
    </row>
    <row r="535" spans="1:17" x14ac:dyDescent="0.3">
      <c r="A535" t="s">
        <v>1194</v>
      </c>
      <c r="B535" t="s">
        <v>1195</v>
      </c>
      <c r="C535" t="str">
        <f>IFERROR(VLOOKUP(Table1[[#This Row],[Ticker]],[1]!Table1[[Symbol]:[Industry]],2,FALSE),"-")</f>
        <v>-</v>
      </c>
      <c r="D535" t="s">
        <v>89</v>
      </c>
      <c r="E535">
        <v>10274.408044825001</v>
      </c>
      <c r="F535">
        <v>814.55</v>
      </c>
      <c r="G535">
        <v>165.14934166031301</v>
      </c>
      <c r="H535">
        <v>-21.077699178705299</v>
      </c>
      <c r="I535">
        <v>-9.7932588692855802</v>
      </c>
      <c r="J535">
        <v>-8.9975491949512492</v>
      </c>
      <c r="K535">
        <v>890.25081567075097</v>
      </c>
      <c r="L535">
        <v>782.24103375492996</v>
      </c>
      <c r="M535">
        <v>19.6088921116935</v>
      </c>
      <c r="N535">
        <v>0.91953666658867705</v>
      </c>
      <c r="O535">
        <v>37.253698361058198</v>
      </c>
      <c r="P535">
        <v>214.49806949806899</v>
      </c>
      <c r="Q535">
        <v>0.28690993791633301</v>
      </c>
    </row>
    <row r="536" spans="1:17" x14ac:dyDescent="0.3">
      <c r="A536" t="s">
        <v>1196</v>
      </c>
      <c r="B536" t="s">
        <v>1197</v>
      </c>
      <c r="C536" t="str">
        <f>IFERROR(VLOOKUP(Table1[[#This Row],[Ticker]],[1]!Table1[[Symbol]:[Industry]],2,FALSE),"-")</f>
        <v>-</v>
      </c>
      <c r="D536" t="s">
        <v>387</v>
      </c>
      <c r="E536">
        <v>10202.9197214</v>
      </c>
      <c r="F536">
        <v>187.63</v>
      </c>
      <c r="G536">
        <v>15.0301614851303</v>
      </c>
      <c r="H536">
        <v>-13.7273023033651</v>
      </c>
      <c r="I536">
        <v>29.599327435198401</v>
      </c>
      <c r="J536">
        <v>-5.0093319761719597</v>
      </c>
      <c r="K536">
        <v>194.283034159491</v>
      </c>
      <c r="L536">
        <v>171.21210906285401</v>
      </c>
      <c r="M536">
        <v>34.170836362861102</v>
      </c>
      <c r="N536">
        <v>0.23176999495748701</v>
      </c>
      <c r="O536">
        <v>30.576133880509499</v>
      </c>
      <c r="P536">
        <v>59.549319727891103</v>
      </c>
      <c r="Q536">
        <v>8.2853955033042007E-2</v>
      </c>
    </row>
    <row r="537" spans="1:17" x14ac:dyDescent="0.3">
      <c r="A537" t="s">
        <v>1198</v>
      </c>
      <c r="B537" t="s">
        <v>1199</v>
      </c>
      <c r="C537" t="str">
        <f>IFERROR(VLOOKUP(Table1[[#This Row],[Ticker]],[1]!Table1[[Symbol]:[Industry]],2,FALSE),"-")</f>
        <v>-</v>
      </c>
      <c r="D537" t="s">
        <v>935</v>
      </c>
      <c r="E537">
        <v>10145.601789799999</v>
      </c>
      <c r="F537">
        <v>1381.85</v>
      </c>
      <c r="G537">
        <v>60.736277412056602</v>
      </c>
      <c r="H537">
        <v>-8.5460245719109</v>
      </c>
      <c r="I537">
        <v>40.168051735379201</v>
      </c>
      <c r="J537">
        <v>-0.36111916537443101</v>
      </c>
      <c r="K537">
        <v>1369.6799540346401</v>
      </c>
      <c r="L537">
        <v>1149.8982897416399</v>
      </c>
      <c r="M537">
        <v>51.384388280015202</v>
      </c>
      <c r="N537">
        <v>0.37794553286397597</v>
      </c>
      <c r="O537">
        <v>15.1535984368781</v>
      </c>
      <c r="P537">
        <v>110.647865853658</v>
      </c>
      <c r="Q537">
        <v>6.0951152552629999E-2</v>
      </c>
    </row>
    <row r="538" spans="1:17" hidden="1" x14ac:dyDescent="0.3">
      <c r="A538" t="s">
        <v>1200</v>
      </c>
      <c r="B538" t="s">
        <v>1201</v>
      </c>
      <c r="C538" t="str">
        <f>IFERROR(VLOOKUP(Table1[[#This Row],[Ticker]],[1]!Table1[[Symbol]:[Industry]],2,FALSE),"-")</f>
        <v>-</v>
      </c>
      <c r="D538" t="s">
        <v>57</v>
      </c>
      <c r="E538">
        <v>10117.791489875999</v>
      </c>
      <c r="F538">
        <v>148.61000000000001</v>
      </c>
      <c r="G538">
        <v>261.82623722287298</v>
      </c>
      <c r="H538">
        <v>16.396297521409799</v>
      </c>
      <c r="I538">
        <v>216.19171692613801</v>
      </c>
      <c r="J538">
        <v>1.54268410820978</v>
      </c>
      <c r="K538">
        <v>120.438875855473</v>
      </c>
      <c r="L538">
        <v>81.691409282088202</v>
      </c>
      <c r="M538">
        <v>59.216015102211799</v>
      </c>
      <c r="N538">
        <v>0.84710461249159097</v>
      </c>
      <c r="O538">
        <v>3.9835811856537102</v>
      </c>
      <c r="P538">
        <v>400.37037037036998</v>
      </c>
      <c r="Q538">
        <v>0.11786973131044901</v>
      </c>
    </row>
    <row r="539" spans="1:17" x14ac:dyDescent="0.3">
      <c r="A539" t="s">
        <v>1202</v>
      </c>
      <c r="B539" t="s">
        <v>1203</v>
      </c>
      <c r="C539" t="str">
        <f>IFERROR(VLOOKUP(Table1[[#This Row],[Ticker]],[1]!Table1[[Symbol]:[Industry]],2,FALSE),"-")</f>
        <v>-</v>
      </c>
      <c r="D539" t="s">
        <v>1001</v>
      </c>
      <c r="E539">
        <v>10114.583401296</v>
      </c>
      <c r="F539">
        <v>47.71</v>
      </c>
      <c r="G539">
        <v>-45.801158139573403</v>
      </c>
      <c r="H539">
        <v>-5.7217567297627303</v>
      </c>
      <c r="I539">
        <v>-0.16494276385437301</v>
      </c>
      <c r="J539">
        <v>-2.7525917839135201</v>
      </c>
      <c r="K539">
        <v>47.506516234558397</v>
      </c>
      <c r="L539">
        <v>46.852728483466301</v>
      </c>
      <c r="M539">
        <v>51.126541714389099</v>
      </c>
      <c r="N539">
        <v>0.45781920432073597</v>
      </c>
      <c r="O539">
        <v>19.995808006707101</v>
      </c>
      <c r="P539">
        <v>30.5335157318741</v>
      </c>
      <c r="Q539">
        <v>5.1375145443819999E-2</v>
      </c>
    </row>
    <row r="540" spans="1:17" x14ac:dyDescent="0.3">
      <c r="A540" t="s">
        <v>1204</v>
      </c>
      <c r="B540" t="s">
        <v>1205</v>
      </c>
      <c r="C540" t="str">
        <f>IFERROR(VLOOKUP(Table1[[#This Row],[Ticker]],[1]!Table1[[Symbol]:[Industry]],2,FALSE),"-")</f>
        <v>-</v>
      </c>
      <c r="D540" t="s">
        <v>226</v>
      </c>
      <c r="E540">
        <v>10114.072300399999</v>
      </c>
      <c r="F540">
        <v>738.85</v>
      </c>
      <c r="G540">
        <v>-15.6438479267437</v>
      </c>
      <c r="H540">
        <v>1.1019785974909</v>
      </c>
      <c r="I540">
        <v>7.7660393358412003</v>
      </c>
      <c r="J540">
        <v>0.86680173620638401</v>
      </c>
      <c r="K540">
        <v>697.28314285699003</v>
      </c>
      <c r="L540">
        <v>638.293877748098</v>
      </c>
      <c r="M540">
        <v>58.288972330937398</v>
      </c>
      <c r="N540">
        <v>0.763593752791907</v>
      </c>
      <c r="O540">
        <v>15.720376260404599</v>
      </c>
      <c r="P540">
        <v>33.946700507614203</v>
      </c>
      <c r="Q540">
        <v>7.3246729514955006E-2</v>
      </c>
    </row>
    <row r="541" spans="1:17" x14ac:dyDescent="0.3">
      <c r="A541" t="s">
        <v>1206</v>
      </c>
      <c r="B541" t="s">
        <v>1207</v>
      </c>
      <c r="C541" t="str">
        <f>IFERROR(VLOOKUP(Table1[[#This Row],[Ticker]],[1]!Table1[[Symbol]:[Industry]],2,FALSE),"-")</f>
        <v>-</v>
      </c>
      <c r="D541" t="s">
        <v>1208</v>
      </c>
      <c r="E541">
        <v>10100.156925719901</v>
      </c>
      <c r="F541">
        <v>921.95</v>
      </c>
      <c r="G541">
        <v>-50.239698376113097</v>
      </c>
      <c r="H541">
        <v>-6.9876613370020699</v>
      </c>
      <c r="I541">
        <v>-18.868547085111999</v>
      </c>
      <c r="J541">
        <v>-2.5521921963441199</v>
      </c>
      <c r="K541">
        <v>943.64655329546201</v>
      </c>
      <c r="L541">
        <v>998.99519231956901</v>
      </c>
      <c r="M541">
        <v>47.603917938657702</v>
      </c>
      <c r="N541">
        <v>0.65941088968818096</v>
      </c>
      <c r="O541">
        <v>40.680080264656397</v>
      </c>
      <c r="P541">
        <v>7.9566744730679098</v>
      </c>
      <c r="Q541">
        <v>-7.7173133383793002E-2</v>
      </c>
    </row>
    <row r="542" spans="1:17" x14ac:dyDescent="0.3">
      <c r="A542" t="s">
        <v>1209</v>
      </c>
      <c r="B542" t="s">
        <v>1210</v>
      </c>
      <c r="C542" t="str">
        <f>IFERROR(VLOOKUP(Table1[[#This Row],[Ticker]],[1]!Table1[[Symbol]:[Industry]],2,FALSE),"-")</f>
        <v>-</v>
      </c>
      <c r="D542" t="s">
        <v>46</v>
      </c>
      <c r="E542">
        <v>10093.375816125001</v>
      </c>
      <c r="F542">
        <v>1529.7</v>
      </c>
      <c r="G542">
        <v>32.121133885137901</v>
      </c>
      <c r="H542">
        <v>-7.93991417858508</v>
      </c>
      <c r="I542">
        <v>50.057148957334299</v>
      </c>
      <c r="J542">
        <v>-6.2571173845404999</v>
      </c>
      <c r="K542">
        <v>1561.71151716792</v>
      </c>
      <c r="L542">
        <v>1333.7505142724399</v>
      </c>
      <c r="M542">
        <v>50.113414342568802</v>
      </c>
      <c r="N542">
        <v>1.1468390123173</v>
      </c>
      <c r="O542">
        <v>22.893377786494</v>
      </c>
      <c r="P542">
        <v>90.001242081728904</v>
      </c>
      <c r="Q542">
        <v>0.101532497991072</v>
      </c>
    </row>
    <row r="543" spans="1:17" x14ac:dyDescent="0.3">
      <c r="A543" t="s">
        <v>1211</v>
      </c>
      <c r="B543" t="s">
        <v>1212</v>
      </c>
      <c r="C543" t="str">
        <f>IFERROR(VLOOKUP(Table1[[#This Row],[Ticker]],[1]!Table1[[Symbol]:[Industry]],2,FALSE),"-")</f>
        <v>-</v>
      </c>
      <c r="D543" t="s">
        <v>80</v>
      </c>
      <c r="E543">
        <v>10079.9999223</v>
      </c>
      <c r="F543">
        <v>1300.75</v>
      </c>
      <c r="G543">
        <v>-19.3161435888724</v>
      </c>
      <c r="H543">
        <v>-6.4356207040909403</v>
      </c>
      <c r="I543">
        <v>-25.650748761685101</v>
      </c>
      <c r="J543">
        <v>-3.01719691041315</v>
      </c>
      <c r="K543">
        <v>1374.95679296352</v>
      </c>
      <c r="L543">
        <v>1413.39541226643</v>
      </c>
      <c r="M543">
        <v>42.417382813539298</v>
      </c>
      <c r="N543">
        <v>0.69031382439818001</v>
      </c>
      <c r="O543">
        <v>38.535460311358797</v>
      </c>
      <c r="P543">
        <v>14.31647405194</v>
      </c>
      <c r="Q543">
        <v>-1.9413176286832E-2</v>
      </c>
    </row>
    <row r="544" spans="1:17" x14ac:dyDescent="0.3">
      <c r="A544" t="s">
        <v>1213</v>
      </c>
      <c r="B544" t="s">
        <v>1214</v>
      </c>
      <c r="C544" t="str">
        <f>IFERROR(VLOOKUP(Table1[[#This Row],[Ticker]],[1]!Table1[[Symbol]:[Industry]],2,FALSE),"-")</f>
        <v>-</v>
      </c>
      <c r="D544" t="s">
        <v>21</v>
      </c>
      <c r="E544">
        <v>10065.21674242</v>
      </c>
      <c r="F544">
        <v>1598.6</v>
      </c>
      <c r="G544">
        <v>-29.509314285035099</v>
      </c>
      <c r="H544">
        <v>-2.63481680032818</v>
      </c>
      <c r="I544">
        <v>-17.507242889659601</v>
      </c>
      <c r="J544">
        <v>-7.1573025910553802</v>
      </c>
      <c r="K544">
        <v>1615.39709853664</v>
      </c>
      <c r="L544">
        <v>1585.93598283868</v>
      </c>
      <c r="M544">
        <v>40.065739434557003</v>
      </c>
      <c r="N544">
        <v>0.50249262859247701</v>
      </c>
      <c r="O544">
        <v>21.509445765044401</v>
      </c>
      <c r="P544">
        <v>15.334944626817199</v>
      </c>
      <c r="Q544">
        <v>-6.2490391462884001E-2</v>
      </c>
    </row>
    <row r="545" spans="1:17" x14ac:dyDescent="0.3">
      <c r="A545" t="s">
        <v>1215</v>
      </c>
      <c r="B545" t="s">
        <v>1216</v>
      </c>
      <c r="C545" t="str">
        <f>IFERROR(VLOOKUP(Table1[[#This Row],[Ticker]],[1]!Table1[[Symbol]:[Industry]],2,FALSE),"-")</f>
        <v>-</v>
      </c>
      <c r="D545" t="s">
        <v>119</v>
      </c>
      <c r="E545">
        <v>10052.61173522</v>
      </c>
      <c r="F545">
        <v>1190.05</v>
      </c>
      <c r="G545">
        <v>30.654802799441999</v>
      </c>
      <c r="H545">
        <v>-15.408054016269499</v>
      </c>
      <c r="I545">
        <v>35.191763621123002</v>
      </c>
      <c r="J545">
        <v>-1.23971226136533</v>
      </c>
      <c r="K545">
        <v>1196.5261701023401</v>
      </c>
      <c r="L545">
        <v>1024.0583601589699</v>
      </c>
      <c r="M545">
        <v>42.1811846133632</v>
      </c>
      <c r="N545">
        <v>0.40192328498133201</v>
      </c>
      <c r="O545">
        <v>16.293433049031499</v>
      </c>
      <c r="P545">
        <v>70.984195402298795</v>
      </c>
      <c r="Q545">
        <v>4.1668554681549997E-3</v>
      </c>
    </row>
    <row r="546" spans="1:17" x14ac:dyDescent="0.3">
      <c r="A546" t="s">
        <v>1217</v>
      </c>
      <c r="B546" t="s">
        <v>1218</v>
      </c>
      <c r="C546" t="str">
        <f>IFERROR(VLOOKUP(Table1[[#This Row],[Ticker]],[1]!Table1[[Symbol]:[Industry]],2,FALSE),"-")</f>
        <v>-</v>
      </c>
      <c r="D546" t="s">
        <v>83</v>
      </c>
      <c r="E546">
        <v>9984.2256700800008</v>
      </c>
      <c r="F546">
        <v>1332.25</v>
      </c>
      <c r="G546">
        <v>122.08855527407501</v>
      </c>
      <c r="H546">
        <v>11.390932419398901</v>
      </c>
      <c r="I546">
        <v>53.719869704312799</v>
      </c>
      <c r="J546">
        <v>-1.5727776592878699</v>
      </c>
      <c r="K546">
        <v>1130.62553615257</v>
      </c>
      <c r="L546">
        <v>911.10967625958494</v>
      </c>
      <c r="M546">
        <v>72.975462084010701</v>
      </c>
      <c r="N546">
        <v>1.2898730231281601</v>
      </c>
      <c r="O546">
        <v>1.25351848376806</v>
      </c>
      <c r="P546">
        <v>160.205078125</v>
      </c>
    </row>
    <row r="547" spans="1:17" x14ac:dyDescent="0.3">
      <c r="A547" t="s">
        <v>1219</v>
      </c>
      <c r="B547" t="s">
        <v>1220</v>
      </c>
      <c r="C547" t="str">
        <f>IFERROR(VLOOKUP(Table1[[#This Row],[Ticker]],[1]!Table1[[Symbol]:[Industry]],2,FALSE),"-")</f>
        <v>-</v>
      </c>
      <c r="D547" t="s">
        <v>281</v>
      </c>
      <c r="E547">
        <v>9977.509892823</v>
      </c>
      <c r="F547">
        <v>125.76</v>
      </c>
      <c r="G547">
        <v>-20.254349460403301</v>
      </c>
      <c r="H547">
        <v>-10.4580870300385</v>
      </c>
      <c r="I547">
        <v>-22.403635727622799</v>
      </c>
      <c r="J547">
        <v>-6.9779487064716204</v>
      </c>
      <c r="K547">
        <v>133.45432747360201</v>
      </c>
      <c r="L547">
        <v>132.253080939905</v>
      </c>
      <c r="M547">
        <v>29.946561749958899</v>
      </c>
      <c r="N547">
        <v>0.70886661668723205</v>
      </c>
      <c r="O547">
        <v>25.6361323155216</v>
      </c>
      <c r="P547">
        <v>24.8238213399503</v>
      </c>
      <c r="Q547">
        <v>0.127562781981226</v>
      </c>
    </row>
    <row r="548" spans="1:17" x14ac:dyDescent="0.3">
      <c r="A548" t="s">
        <v>1221</v>
      </c>
      <c r="B548" t="s">
        <v>1222</v>
      </c>
      <c r="C548" t="str">
        <f>IFERROR(VLOOKUP(Table1[[#This Row],[Ticker]],[1]!Table1[[Symbol]:[Industry]],2,FALSE),"-")</f>
        <v>-</v>
      </c>
      <c r="D548" t="s">
        <v>1223</v>
      </c>
      <c r="E548">
        <v>9943.2639409500007</v>
      </c>
      <c r="F548">
        <v>516.75</v>
      </c>
      <c r="G548">
        <v>10.8468563545677</v>
      </c>
      <c r="H548">
        <v>-6.6804174889810701</v>
      </c>
      <c r="I548">
        <v>26.432789244397998</v>
      </c>
      <c r="J548">
        <v>-4.6310162589162003</v>
      </c>
      <c r="K548">
        <v>514.85584300353196</v>
      </c>
      <c r="L548">
        <v>462.04130308645398</v>
      </c>
      <c r="M548">
        <v>52.879991702372699</v>
      </c>
      <c r="N548">
        <v>0.49297058042991299</v>
      </c>
      <c r="O548">
        <v>12.510885341073999</v>
      </c>
      <c r="P548">
        <v>66.908914728682106</v>
      </c>
      <c r="Q548">
        <v>3.2110304298030003E-2</v>
      </c>
    </row>
    <row r="549" spans="1:17" hidden="1" x14ac:dyDescent="0.3">
      <c r="A549" t="s">
        <v>1224</v>
      </c>
      <c r="B549" t="s">
        <v>1225</v>
      </c>
      <c r="C549" t="str">
        <f>IFERROR(VLOOKUP(Table1[[#This Row],[Ticker]],[1]!Table1[[Symbol]:[Industry]],2,FALSE),"-")</f>
        <v>-</v>
      </c>
      <c r="D549" t="s">
        <v>1226</v>
      </c>
      <c r="E549">
        <v>9929.9807175000005</v>
      </c>
      <c r="F549">
        <v>1145.5999999999999</v>
      </c>
      <c r="G549">
        <v>-9.9638136076448198</v>
      </c>
      <c r="H549">
        <v>-13.9283474827419</v>
      </c>
      <c r="I549">
        <v>-23.170255458286199</v>
      </c>
      <c r="J549">
        <v>-9.5461026100869493</v>
      </c>
      <c r="K549">
        <v>1208.36264867003</v>
      </c>
      <c r="M549">
        <v>12.028832614959001</v>
      </c>
      <c r="N549">
        <v>1.25425686022941</v>
      </c>
      <c r="O549">
        <v>31.538058659217899</v>
      </c>
      <c r="P549">
        <v>42.923086519867702</v>
      </c>
    </row>
    <row r="550" spans="1:17" hidden="1" x14ac:dyDescent="0.3">
      <c r="A550" t="s">
        <v>1227</v>
      </c>
      <c r="B550" t="s">
        <v>1228</v>
      </c>
      <c r="C550" t="str">
        <f>IFERROR(VLOOKUP(Table1[[#This Row],[Ticker]],[1]!Table1[[Symbol]:[Industry]],2,FALSE),"-")</f>
        <v>-</v>
      </c>
      <c r="D550" t="s">
        <v>83</v>
      </c>
      <c r="E550">
        <v>9925.70747562</v>
      </c>
      <c r="F550">
        <v>804.5</v>
      </c>
      <c r="G550">
        <v>-30.430812923092301</v>
      </c>
      <c r="H550">
        <v>-16.374918535163498</v>
      </c>
      <c r="I550">
        <v>-15.976705961221899</v>
      </c>
      <c r="J550">
        <v>-14.0671381047902</v>
      </c>
      <c r="M550">
        <v>29.015785231659699</v>
      </c>
      <c r="O550">
        <v>5.4070851460534497</v>
      </c>
      <c r="P550">
        <v>18.117750697401199</v>
      </c>
    </row>
    <row r="551" spans="1:17" hidden="1" x14ac:dyDescent="0.3">
      <c r="A551" t="s">
        <v>1229</v>
      </c>
      <c r="B551" t="s">
        <v>1230</v>
      </c>
      <c r="C551" t="str">
        <f>IFERROR(VLOOKUP(Table1[[#This Row],[Ticker]],[1]!Table1[[Symbol]:[Industry]],2,FALSE),"-")</f>
        <v>-</v>
      </c>
      <c r="D551" t="s">
        <v>197</v>
      </c>
      <c r="E551">
        <v>9862.5353444800003</v>
      </c>
      <c r="F551">
        <v>2255.6</v>
      </c>
      <c r="G551">
        <v>84.979433607258301</v>
      </c>
      <c r="H551">
        <v>1.7166488729889999</v>
      </c>
      <c r="I551">
        <v>-2.6960325933958802</v>
      </c>
      <c r="J551">
        <v>-5.9466468550595701</v>
      </c>
      <c r="K551">
        <v>2106.8438384596002</v>
      </c>
      <c r="L551">
        <v>1807.73834509577</v>
      </c>
      <c r="M551">
        <v>48.016350664189098</v>
      </c>
      <c r="N551">
        <v>1.01071860310324</v>
      </c>
      <c r="O551">
        <v>6.3575101968433998</v>
      </c>
      <c r="P551">
        <v>137.70681842132899</v>
      </c>
      <c r="Q551">
        <v>0.15261598354720701</v>
      </c>
    </row>
    <row r="552" spans="1:17" hidden="1" x14ac:dyDescent="0.3">
      <c r="A552" t="s">
        <v>1231</v>
      </c>
      <c r="B552" t="s">
        <v>1232</v>
      </c>
      <c r="C552" t="str">
        <f>IFERROR(VLOOKUP(Table1[[#This Row],[Ticker]],[1]!Table1[[Symbol]:[Industry]],2,FALSE),"-")</f>
        <v>-</v>
      </c>
      <c r="D552" t="s">
        <v>259</v>
      </c>
      <c r="E552">
        <v>9845.8573402799993</v>
      </c>
      <c r="F552">
        <v>84.64</v>
      </c>
      <c r="G552">
        <v>90.018437755799496</v>
      </c>
      <c r="H552">
        <v>-20.022259967006502</v>
      </c>
      <c r="I552">
        <v>72.600246668001702</v>
      </c>
      <c r="J552">
        <v>-13.113545958427</v>
      </c>
      <c r="K552">
        <v>83.096585985903701</v>
      </c>
      <c r="L552">
        <v>66.885876087621895</v>
      </c>
      <c r="M552">
        <v>40.171672208228898</v>
      </c>
      <c r="N552">
        <v>0.558263150680118</v>
      </c>
      <c r="O552">
        <v>24.054820415879</v>
      </c>
      <c r="P552">
        <v>125.106382978723</v>
      </c>
      <c r="Q552">
        <v>9.8776874619234997E-2</v>
      </c>
    </row>
    <row r="553" spans="1:17" x14ac:dyDescent="0.3">
      <c r="A553" t="s">
        <v>1233</v>
      </c>
      <c r="B553" t="s">
        <v>1234</v>
      </c>
      <c r="C553" t="str">
        <f>IFERROR(VLOOKUP(Table1[[#This Row],[Ticker]],[1]!Table1[[Symbol]:[Industry]],2,FALSE),"-")</f>
        <v>-</v>
      </c>
      <c r="D553" t="s">
        <v>21</v>
      </c>
      <c r="E553">
        <v>9835.3655339399993</v>
      </c>
      <c r="F553">
        <v>481.8</v>
      </c>
      <c r="G553">
        <v>-15.1840413076654</v>
      </c>
      <c r="H553">
        <v>-11.7866625987966</v>
      </c>
      <c r="I553">
        <v>-11.358600409976701</v>
      </c>
      <c r="J553">
        <v>-4.4896458151898697</v>
      </c>
      <c r="K553">
        <v>492.377294400599</v>
      </c>
      <c r="L553">
        <v>482.65837806334099</v>
      </c>
      <c r="M553">
        <v>43.238010509367101</v>
      </c>
      <c r="N553">
        <v>1.0118001448107199</v>
      </c>
      <c r="O553">
        <v>19.344126193441198</v>
      </c>
      <c r="P553">
        <v>22.642229858724701</v>
      </c>
      <c r="Q553">
        <v>-8.7708013216258998E-2</v>
      </c>
    </row>
    <row r="554" spans="1:17" hidden="1" x14ac:dyDescent="0.3">
      <c r="A554" t="s">
        <v>1235</v>
      </c>
      <c r="B554" t="s">
        <v>1236</v>
      </c>
      <c r="C554" t="str">
        <f>IFERROR(VLOOKUP(Table1[[#This Row],[Ticker]],[1]!Table1[[Symbol]:[Industry]],2,FALSE),"-")</f>
        <v>-</v>
      </c>
      <c r="D554" t="s">
        <v>132</v>
      </c>
      <c r="E554">
        <v>9717.1900299270001</v>
      </c>
      <c r="F554">
        <v>281.36</v>
      </c>
      <c r="G554">
        <v>-15.1199653044249</v>
      </c>
      <c r="H554">
        <v>0.29490708605388199</v>
      </c>
      <c r="I554">
        <v>-4.7634399225948902</v>
      </c>
      <c r="J554">
        <v>-2.15203284388899</v>
      </c>
      <c r="K554">
        <v>271.31071300854899</v>
      </c>
      <c r="L554">
        <v>262.60419505800201</v>
      </c>
      <c r="M554">
        <v>22.227502817667499</v>
      </c>
      <c r="N554">
        <v>0.96072273267479502</v>
      </c>
      <c r="O554">
        <v>1.2937162354279099</v>
      </c>
      <c r="P554">
        <v>21.22361051271</v>
      </c>
    </row>
    <row r="555" spans="1:17" x14ac:dyDescent="0.3">
      <c r="A555" t="s">
        <v>1237</v>
      </c>
      <c r="B555" t="s">
        <v>1238</v>
      </c>
      <c r="C555" t="str">
        <f>IFERROR(VLOOKUP(Table1[[#This Row],[Ticker]],[1]!Table1[[Symbol]:[Industry]],2,FALSE),"-")</f>
        <v>-</v>
      </c>
      <c r="D555" t="s">
        <v>407</v>
      </c>
      <c r="E555">
        <v>9697.9947843649898</v>
      </c>
      <c r="F555">
        <v>320.14999999999998</v>
      </c>
      <c r="G555">
        <v>278.080538466821</v>
      </c>
      <c r="H555">
        <v>15.9844459862619</v>
      </c>
      <c r="I555">
        <v>165.30462674545001</v>
      </c>
      <c r="J555">
        <v>-2.80509944985385</v>
      </c>
      <c r="K555">
        <v>264.48695472472099</v>
      </c>
      <c r="L555">
        <v>190.881802624058</v>
      </c>
      <c r="M555">
        <v>54.408633283458002</v>
      </c>
      <c r="N555">
        <v>0.84165851743914499</v>
      </c>
      <c r="O555">
        <v>8.6990473215680293</v>
      </c>
      <c r="P555">
        <v>315.77922077922</v>
      </c>
      <c r="Q555">
        <v>0.12641373736640199</v>
      </c>
    </row>
    <row r="556" spans="1:17" hidden="1" x14ac:dyDescent="0.3">
      <c r="A556" t="s">
        <v>1239</v>
      </c>
      <c r="B556" t="s">
        <v>1240</v>
      </c>
      <c r="C556" t="str">
        <f>IFERROR(VLOOKUP(Table1[[#This Row],[Ticker]],[1]!Table1[[Symbol]:[Industry]],2,FALSE),"-")</f>
        <v>-</v>
      </c>
      <c r="D556" t="s">
        <v>239</v>
      </c>
      <c r="E556">
        <v>9665.3842678050005</v>
      </c>
      <c r="F556">
        <v>349.8</v>
      </c>
      <c r="G556">
        <v>-21.808034873187299</v>
      </c>
      <c r="H556">
        <v>-1.97351943632044</v>
      </c>
      <c r="I556">
        <v>-7.35392791131701</v>
      </c>
      <c r="J556">
        <v>-5.6383045812577297</v>
      </c>
      <c r="K556">
        <v>329.19415254182201</v>
      </c>
      <c r="M556">
        <v>49.300323290451097</v>
      </c>
      <c r="O556">
        <v>6.4608347627215403</v>
      </c>
      <c r="P556">
        <v>24.0205637298351</v>
      </c>
    </row>
    <row r="557" spans="1:17" x14ac:dyDescent="0.3">
      <c r="A557" t="s">
        <v>1241</v>
      </c>
      <c r="B557" t="s">
        <v>1242</v>
      </c>
      <c r="C557" t="str">
        <f>IFERROR(VLOOKUP(Table1[[#This Row],[Ticker]],[1]!Table1[[Symbol]:[Industry]],2,FALSE),"-")</f>
        <v>-</v>
      </c>
      <c r="D557" t="s">
        <v>46</v>
      </c>
      <c r="E557">
        <v>9662.1926620800004</v>
      </c>
      <c r="F557">
        <v>565.95000000000005</v>
      </c>
      <c r="G557">
        <v>131.757735663636</v>
      </c>
      <c r="H557">
        <v>-2.6115131338280602</v>
      </c>
      <c r="I557">
        <v>63.397286974704997</v>
      </c>
      <c r="J557">
        <v>14.5395772280571</v>
      </c>
      <c r="K557">
        <v>510.46699655417501</v>
      </c>
      <c r="L557">
        <v>412.50176739796899</v>
      </c>
      <c r="M557">
        <v>72.317775893779398</v>
      </c>
      <c r="N557">
        <v>1.42174312667814</v>
      </c>
      <c r="O557">
        <v>8.6668433607209003</v>
      </c>
      <c r="P557">
        <v>201.037234042553</v>
      </c>
      <c r="Q557">
        <v>0.22739409658058901</v>
      </c>
    </row>
    <row r="558" spans="1:17" hidden="1" x14ac:dyDescent="0.3">
      <c r="A558" t="s">
        <v>1243</v>
      </c>
      <c r="B558" t="s">
        <v>1244</v>
      </c>
      <c r="C558" t="str">
        <f>IFERROR(VLOOKUP(Table1[[#This Row],[Ticker]],[1]!Table1[[Symbol]:[Industry]],2,FALSE),"-")</f>
        <v>-</v>
      </c>
      <c r="D558" t="s">
        <v>215</v>
      </c>
      <c r="E558">
        <v>9602.88048342</v>
      </c>
      <c r="F558">
        <v>12198.5</v>
      </c>
      <c r="G558">
        <v>33.559631509884902</v>
      </c>
      <c r="H558">
        <v>-3.8882576057314999</v>
      </c>
      <c r="I558">
        <v>17.344952086383699</v>
      </c>
      <c r="J558">
        <v>1.3086504414434801</v>
      </c>
      <c r="K558">
        <v>11801.220381098699</v>
      </c>
      <c r="L558">
        <v>10294.3670466844</v>
      </c>
      <c r="M558">
        <v>55.215251575739103</v>
      </c>
      <c r="N558">
        <v>0.88161210821648806</v>
      </c>
      <c r="O558">
        <v>6.5540845185883398</v>
      </c>
      <c r="P558">
        <v>89.270752521334302</v>
      </c>
      <c r="Q558">
        <v>0.14647068373029801</v>
      </c>
    </row>
    <row r="559" spans="1:17" hidden="1" x14ac:dyDescent="0.3">
      <c r="A559" t="s">
        <v>1245</v>
      </c>
      <c r="B559" t="s">
        <v>1246</v>
      </c>
      <c r="C559" t="str">
        <f>IFERROR(VLOOKUP(Table1[[#This Row],[Ticker]],[1]!Table1[[Symbol]:[Industry]],2,FALSE),"-")</f>
        <v>-</v>
      </c>
      <c r="D559" t="s">
        <v>218</v>
      </c>
      <c r="E559">
        <v>9592.8925889999991</v>
      </c>
      <c r="F559">
        <v>2399.75</v>
      </c>
      <c r="G559">
        <v>74.756304120809901</v>
      </c>
      <c r="H559">
        <v>-7.84938331751425</v>
      </c>
      <c r="I559">
        <v>70.775503415153693</v>
      </c>
      <c r="J559">
        <v>-6.4541489581209399</v>
      </c>
      <c r="K559">
        <v>2268.1397546735402</v>
      </c>
      <c r="L559">
        <v>1786.3975324318301</v>
      </c>
      <c r="M559">
        <v>43.626074122270403</v>
      </c>
      <c r="N559">
        <v>0.42399813917785301</v>
      </c>
      <c r="O559">
        <v>14.082716949682199</v>
      </c>
      <c r="P559">
        <v>123.10803272592</v>
      </c>
      <c r="Q559">
        <v>0.16830187209751299</v>
      </c>
    </row>
    <row r="560" spans="1:17" hidden="1" x14ac:dyDescent="0.3">
      <c r="A560" t="s">
        <v>1247</v>
      </c>
      <c r="B560" t="s">
        <v>1248</v>
      </c>
      <c r="C560" t="str">
        <f>IFERROR(VLOOKUP(Table1[[#This Row],[Ticker]],[1]!Table1[[Symbol]:[Industry]],2,FALSE),"-")</f>
        <v>-</v>
      </c>
      <c r="D560" t="s">
        <v>95</v>
      </c>
      <c r="E560">
        <v>9591.9028099999996</v>
      </c>
      <c r="F560">
        <v>144.38999999999999</v>
      </c>
      <c r="G560">
        <v>-27.280394933235399</v>
      </c>
      <c r="H560">
        <v>2.3278491283252798</v>
      </c>
      <c r="I560">
        <v>-8.3408749764907597</v>
      </c>
      <c r="J560">
        <v>-1.46577547436808</v>
      </c>
      <c r="K560">
        <v>139.83389173209599</v>
      </c>
      <c r="L560">
        <v>136.95887115675799</v>
      </c>
      <c r="M560">
        <v>19.599037825510401</v>
      </c>
      <c r="N560">
        <v>0.524293903124188</v>
      </c>
      <c r="O560">
        <v>0.180067871736278</v>
      </c>
      <c r="P560">
        <v>14.595238095238001</v>
      </c>
      <c r="Q560">
        <v>-1.3388827299693999E-2</v>
      </c>
    </row>
    <row r="561" spans="1:17" hidden="1" x14ac:dyDescent="0.3">
      <c r="A561" t="s">
        <v>1249</v>
      </c>
      <c r="B561" t="s">
        <v>1250</v>
      </c>
      <c r="C561" t="str">
        <f>IFERROR(VLOOKUP(Table1[[#This Row],[Ticker]],[1]!Table1[[Symbol]:[Industry]],2,FALSE),"-")</f>
        <v>-</v>
      </c>
      <c r="D561" t="s">
        <v>164</v>
      </c>
      <c r="E561">
        <v>9538.5197899350005</v>
      </c>
      <c r="F561">
        <v>663.5</v>
      </c>
      <c r="G561">
        <v>278.73904621900402</v>
      </c>
      <c r="H561">
        <v>-17.194576287050101</v>
      </c>
      <c r="I561">
        <v>67.456155901957999</v>
      </c>
      <c r="J561">
        <v>-9.4065981346908902</v>
      </c>
      <c r="K561">
        <v>692.81733985061805</v>
      </c>
      <c r="L561">
        <v>549.53218485943898</v>
      </c>
      <c r="M561">
        <v>36.8207975057759</v>
      </c>
      <c r="N561">
        <v>0.88613957283406297</v>
      </c>
      <c r="O561">
        <v>27.4604370761115</v>
      </c>
      <c r="P561">
        <v>367.25352112676001</v>
      </c>
      <c r="Q561">
        <v>0.255270660356611</v>
      </c>
    </row>
    <row r="562" spans="1:17" hidden="1" x14ac:dyDescent="0.3">
      <c r="A562" t="s">
        <v>1251</v>
      </c>
      <c r="B562" t="s">
        <v>1252</v>
      </c>
      <c r="C562" t="str">
        <f>IFERROR(VLOOKUP(Table1[[#This Row],[Ticker]],[1]!Table1[[Symbol]:[Industry]],2,FALSE),"-")</f>
        <v>-</v>
      </c>
      <c r="D562" t="s">
        <v>60</v>
      </c>
      <c r="E562">
        <v>9498.9649197300005</v>
      </c>
      <c r="F562">
        <v>7173.65</v>
      </c>
      <c r="G562">
        <v>59.564436439430899</v>
      </c>
      <c r="H562">
        <v>-20.738853012265299</v>
      </c>
      <c r="I562">
        <v>-18.7884337741229</v>
      </c>
      <c r="J562">
        <v>-1.6169205615942801</v>
      </c>
      <c r="K562">
        <v>7961.01111100034</v>
      </c>
      <c r="L562">
        <v>7096.0789524401098</v>
      </c>
      <c r="M562">
        <v>23.936272497429499</v>
      </c>
      <c r="N562">
        <v>1.29994416576878</v>
      </c>
      <c r="O562">
        <v>43.272253315954899</v>
      </c>
      <c r="P562">
        <v>125.487206890048</v>
      </c>
      <c r="Q562">
        <v>0.133895434314561</v>
      </c>
    </row>
    <row r="563" spans="1:17" hidden="1" x14ac:dyDescent="0.3">
      <c r="A563" t="s">
        <v>1253</v>
      </c>
      <c r="B563" t="s">
        <v>1254</v>
      </c>
      <c r="C563" t="str">
        <f>IFERROR(VLOOKUP(Table1[[#This Row],[Ticker]],[1]!Table1[[Symbol]:[Industry]],2,FALSE),"-")</f>
        <v>-</v>
      </c>
      <c r="D563" t="s">
        <v>132</v>
      </c>
      <c r="E563">
        <v>9492.8954061599998</v>
      </c>
      <c r="F563">
        <v>590.20000000000005</v>
      </c>
      <c r="G563">
        <v>76.671759800378894</v>
      </c>
      <c r="H563">
        <v>-12.1949309793062</v>
      </c>
      <c r="I563">
        <v>109.524195887221</v>
      </c>
      <c r="J563">
        <v>-5.9408837400729002</v>
      </c>
      <c r="K563">
        <v>573.18308721347603</v>
      </c>
      <c r="L563">
        <v>412.57719268434801</v>
      </c>
      <c r="M563">
        <v>46.054453685808298</v>
      </c>
      <c r="N563">
        <v>0.97823012094044604</v>
      </c>
      <c r="O563">
        <v>18.392070484581399</v>
      </c>
      <c r="P563">
        <v>143.13079299691</v>
      </c>
    </row>
    <row r="564" spans="1:17" x14ac:dyDescent="0.3">
      <c r="A564" t="s">
        <v>1255</v>
      </c>
      <c r="B564" t="s">
        <v>1256</v>
      </c>
      <c r="C564" t="str">
        <f>IFERROR(VLOOKUP(Table1[[#This Row],[Ticker]],[1]!Table1[[Symbol]:[Industry]],2,FALSE),"-")</f>
        <v>-</v>
      </c>
      <c r="D564" t="s">
        <v>853</v>
      </c>
      <c r="E564">
        <v>9479.7953665799996</v>
      </c>
      <c r="F564">
        <v>208.9</v>
      </c>
      <c r="G564">
        <v>43.335560115677602</v>
      </c>
      <c r="H564">
        <v>-11.672433955697301</v>
      </c>
      <c r="I564">
        <v>12.2824818064752</v>
      </c>
      <c r="J564">
        <v>-8.0998602172586107</v>
      </c>
      <c r="K564">
        <v>218.89232720172299</v>
      </c>
      <c r="L564">
        <v>194.32043490290201</v>
      </c>
      <c r="M564">
        <v>34.536742156485801</v>
      </c>
      <c r="N564">
        <v>0.97522562832708004</v>
      </c>
      <c r="O564">
        <v>26.376256582096701</v>
      </c>
      <c r="P564">
        <v>83.971818582122395</v>
      </c>
      <c r="Q564">
        <v>0.12488710252139699</v>
      </c>
    </row>
    <row r="565" spans="1:17" x14ac:dyDescent="0.3">
      <c r="A565" t="s">
        <v>1257</v>
      </c>
      <c r="B565" t="s">
        <v>1258</v>
      </c>
      <c r="C565" t="str">
        <f>IFERROR(VLOOKUP(Table1[[#This Row],[Ticker]],[1]!Table1[[Symbol]:[Industry]],2,FALSE),"-")</f>
        <v>-</v>
      </c>
      <c r="D565" t="s">
        <v>141</v>
      </c>
      <c r="E565">
        <v>9478.3501710700002</v>
      </c>
      <c r="F565">
        <v>105.62</v>
      </c>
      <c r="G565">
        <v>-5.6538675347360403</v>
      </c>
      <c r="H565">
        <v>-2.8938334620678101</v>
      </c>
      <c r="I565">
        <v>13.7349957729556</v>
      </c>
      <c r="J565">
        <v>2.0440584544965401</v>
      </c>
      <c r="K565">
        <v>85.186643737221999</v>
      </c>
      <c r="L565">
        <v>85.111262443750604</v>
      </c>
      <c r="M565">
        <v>70.583906393253898</v>
      </c>
      <c r="N565">
        <v>3.60742017424396</v>
      </c>
      <c r="O565">
        <v>0.179890172315855</v>
      </c>
      <c r="P565">
        <v>45.883977900552402</v>
      </c>
    </row>
    <row r="566" spans="1:17" x14ac:dyDescent="0.3">
      <c r="A566" t="s">
        <v>1259</v>
      </c>
      <c r="B566" t="s">
        <v>1260</v>
      </c>
      <c r="C566" t="str">
        <f>IFERROR(VLOOKUP(Table1[[#This Row],[Ticker]],[1]!Table1[[Symbol]:[Industry]],2,FALSE),"-")</f>
        <v>-</v>
      </c>
      <c r="D566" t="s">
        <v>387</v>
      </c>
      <c r="E566">
        <v>9471.7964261800007</v>
      </c>
      <c r="F566">
        <v>660.8</v>
      </c>
      <c r="G566">
        <v>-22.302645237749498</v>
      </c>
      <c r="H566">
        <v>-8.5156506117725108</v>
      </c>
      <c r="I566">
        <v>-12.039785467712599</v>
      </c>
      <c r="J566">
        <v>-4.8307253036081796</v>
      </c>
      <c r="K566">
        <v>671.12057928645197</v>
      </c>
      <c r="L566">
        <v>670.892536603542</v>
      </c>
      <c r="M566">
        <v>30.1035023590943</v>
      </c>
      <c r="N566">
        <v>0.398110138416915</v>
      </c>
      <c r="O566">
        <v>23.3202179176755</v>
      </c>
      <c r="P566">
        <v>11.952562473528101</v>
      </c>
      <c r="Q566">
        <v>4.3757156605424001E-2</v>
      </c>
    </row>
    <row r="567" spans="1:17" x14ac:dyDescent="0.3">
      <c r="A567" t="s">
        <v>1261</v>
      </c>
      <c r="B567" t="s">
        <v>1262</v>
      </c>
      <c r="C567" t="str">
        <f>IFERROR(VLOOKUP(Table1[[#This Row],[Ticker]],[1]!Table1[[Symbol]:[Industry]],2,FALSE),"-")</f>
        <v>-</v>
      </c>
      <c r="D567" t="s">
        <v>1263</v>
      </c>
      <c r="E567">
        <v>9444.8603003600001</v>
      </c>
      <c r="F567">
        <v>1488.7</v>
      </c>
      <c r="G567">
        <v>185.64510030809899</v>
      </c>
      <c r="H567">
        <v>8.6715145892865895</v>
      </c>
      <c r="I567">
        <v>84.770622646996202</v>
      </c>
      <c r="J567">
        <v>5.5215998256549197</v>
      </c>
      <c r="K567">
        <v>1316.1304056828401</v>
      </c>
      <c r="L567">
        <v>1017.63577662809</v>
      </c>
      <c r="M567">
        <v>87.715654189565598</v>
      </c>
      <c r="N567">
        <v>1.0587883446929001</v>
      </c>
      <c r="O567">
        <v>3.98334117014844</v>
      </c>
      <c r="P567">
        <v>241.87622000229601</v>
      </c>
      <c r="Q567">
        <v>0.17899591596872999</v>
      </c>
    </row>
    <row r="568" spans="1:17" hidden="1" x14ac:dyDescent="0.3">
      <c r="A568" t="s">
        <v>1264</v>
      </c>
      <c r="B568" t="s">
        <v>1265</v>
      </c>
      <c r="C568" t="str">
        <f>IFERROR(VLOOKUP(Table1[[#This Row],[Ticker]],[1]!Table1[[Symbol]:[Industry]],2,FALSE),"-")</f>
        <v>-</v>
      </c>
      <c r="D568" t="s">
        <v>1266</v>
      </c>
      <c r="E568">
        <v>9435.9825347999395</v>
      </c>
      <c r="F568">
        <v>558.20000000000005</v>
      </c>
      <c r="G568">
        <v>-21.165527798920301</v>
      </c>
      <c r="H568">
        <v>1.1026387528118999</v>
      </c>
      <c r="I568">
        <v>6.7938949291323798</v>
      </c>
      <c r="J568">
        <v>-3.9031050220074599</v>
      </c>
      <c r="K568">
        <v>499.61309346922098</v>
      </c>
      <c r="L568">
        <v>482.98581148371699</v>
      </c>
      <c r="N568">
        <v>0.79136663413014796</v>
      </c>
      <c r="O568">
        <v>5.3385883195987001</v>
      </c>
      <c r="P568">
        <v>40.551428931134303</v>
      </c>
    </row>
    <row r="569" spans="1:17" x14ac:dyDescent="0.3">
      <c r="A569" t="s">
        <v>1267</v>
      </c>
      <c r="B569" t="s">
        <v>1268</v>
      </c>
      <c r="C569" t="str">
        <f>IFERROR(VLOOKUP(Table1[[#This Row],[Ticker]],[1]!Table1[[Symbol]:[Industry]],2,FALSE),"-")</f>
        <v>-</v>
      </c>
      <c r="D569" t="s">
        <v>290</v>
      </c>
      <c r="E569">
        <v>9415.6669471999994</v>
      </c>
      <c r="F569">
        <v>570.70000000000005</v>
      </c>
      <c r="G569">
        <v>31.144654211619098</v>
      </c>
      <c r="H569">
        <v>-4.4086701940105302</v>
      </c>
      <c r="I569">
        <v>30.193575003507402</v>
      </c>
      <c r="J569">
        <v>0.12641489967372399</v>
      </c>
      <c r="K569">
        <v>542.20323104890201</v>
      </c>
      <c r="L569">
        <v>464.58201602635501</v>
      </c>
      <c r="M569">
        <v>63.750178266151899</v>
      </c>
      <c r="N569">
        <v>0.79204039734480702</v>
      </c>
      <c r="O569">
        <v>5.4669703872437303</v>
      </c>
      <c r="P569">
        <v>65.852949723917405</v>
      </c>
      <c r="Q569">
        <v>0.124265697016528</v>
      </c>
    </row>
    <row r="570" spans="1:17" hidden="1" x14ac:dyDescent="0.3">
      <c r="A570" t="s">
        <v>1269</v>
      </c>
      <c r="B570" t="s">
        <v>1270</v>
      </c>
      <c r="C570" t="str">
        <f>IFERROR(VLOOKUP(Table1[[#This Row],[Ticker]],[1]!Table1[[Symbol]:[Industry]],2,FALSE),"-")</f>
        <v>-</v>
      </c>
      <c r="D570" t="s">
        <v>125</v>
      </c>
      <c r="E570">
        <v>9412.3696644499996</v>
      </c>
      <c r="F570">
        <v>386.25</v>
      </c>
      <c r="G570">
        <v>289.82766872754399</v>
      </c>
      <c r="H570">
        <v>3.26703047635216</v>
      </c>
      <c r="I570">
        <v>83.208717480748405</v>
      </c>
      <c r="J570">
        <v>1.0134381685570999</v>
      </c>
      <c r="K570">
        <v>356.73824145311897</v>
      </c>
      <c r="L570">
        <v>272.05092038786</v>
      </c>
      <c r="M570">
        <v>68.208913593728099</v>
      </c>
      <c r="N570">
        <v>0.46479943455622302</v>
      </c>
      <c r="O570">
        <v>3.3915857605178101</v>
      </c>
      <c r="P570">
        <v>390.47619047619003</v>
      </c>
      <c r="Q570">
        <v>0.16163184082399601</v>
      </c>
    </row>
    <row r="571" spans="1:17" x14ac:dyDescent="0.3">
      <c r="A571" t="s">
        <v>1271</v>
      </c>
      <c r="B571" t="s">
        <v>1272</v>
      </c>
      <c r="C571" t="str">
        <f>IFERROR(VLOOKUP(Table1[[#This Row],[Ticker]],[1]!Table1[[Symbol]:[Industry]],2,FALSE),"-")</f>
        <v>-</v>
      </c>
      <c r="D571" t="s">
        <v>364</v>
      </c>
      <c r="E571">
        <v>9391.4593964100004</v>
      </c>
      <c r="F571">
        <v>406.95</v>
      </c>
      <c r="G571">
        <v>127.361184706739</v>
      </c>
      <c r="H571">
        <v>1.6199841525102501</v>
      </c>
      <c r="I571">
        <v>45.391470012558401</v>
      </c>
      <c r="J571">
        <v>-8.4821971863559504</v>
      </c>
      <c r="K571">
        <v>378.88754724789402</v>
      </c>
      <c r="L571">
        <v>288.44346195357099</v>
      </c>
      <c r="M571">
        <v>49.727932478674802</v>
      </c>
      <c r="N571">
        <v>0.834760960964117</v>
      </c>
      <c r="O571">
        <v>9.7923577835114806</v>
      </c>
      <c r="P571">
        <v>190.47109207708701</v>
      </c>
      <c r="Q571">
        <v>0.17904246459489201</v>
      </c>
    </row>
    <row r="572" spans="1:17" x14ac:dyDescent="0.3">
      <c r="A572" t="s">
        <v>1273</v>
      </c>
      <c r="B572" t="s">
        <v>1274</v>
      </c>
      <c r="C572" t="str">
        <f>IFERROR(VLOOKUP(Table1[[#This Row],[Ticker]],[1]!Table1[[Symbol]:[Industry]],2,FALSE),"-")</f>
        <v>-</v>
      </c>
      <c r="D572" t="s">
        <v>74</v>
      </c>
      <c r="E572">
        <v>9305.2549097299998</v>
      </c>
      <c r="F572">
        <v>852.35</v>
      </c>
      <c r="G572">
        <v>-8.26887834112053</v>
      </c>
      <c r="H572">
        <v>1.23405908101817</v>
      </c>
      <c r="I572">
        <v>-6.3693180043741799</v>
      </c>
      <c r="J572">
        <v>-10.0700370167144</v>
      </c>
      <c r="K572">
        <v>807.94068589521999</v>
      </c>
      <c r="L572">
        <v>758.33992023742405</v>
      </c>
      <c r="M572">
        <v>48.710016990556902</v>
      </c>
      <c r="N572">
        <v>2.0551873213655898</v>
      </c>
      <c r="O572">
        <v>10.6822314776793</v>
      </c>
      <c r="P572">
        <v>38.368506493506402</v>
      </c>
      <c r="Q572">
        <v>0.15426257446099401</v>
      </c>
    </row>
    <row r="573" spans="1:17" x14ac:dyDescent="0.3">
      <c r="A573" t="s">
        <v>1275</v>
      </c>
      <c r="B573" t="s">
        <v>1276</v>
      </c>
      <c r="C573" t="str">
        <f>IFERROR(VLOOKUP(Table1[[#This Row],[Ticker]],[1]!Table1[[Symbol]:[Industry]],2,FALSE),"-")</f>
        <v>-</v>
      </c>
      <c r="D573" t="s">
        <v>24</v>
      </c>
      <c r="E573">
        <v>9276.47568262799</v>
      </c>
      <c r="F573">
        <v>81.819999999999993</v>
      </c>
      <c r="G573">
        <v>-36.146730516563302</v>
      </c>
      <c r="H573">
        <v>-6.9962979141128301</v>
      </c>
      <c r="I573">
        <v>-29.645902641597001</v>
      </c>
      <c r="J573">
        <v>-7.9801972090532898</v>
      </c>
      <c r="K573">
        <v>84.541088253893193</v>
      </c>
      <c r="L573">
        <v>90.525876633862097</v>
      </c>
      <c r="M573">
        <v>41.352536701950299</v>
      </c>
      <c r="N573">
        <v>0.90314676976206198</v>
      </c>
      <c r="O573">
        <v>42.385724761671902</v>
      </c>
      <c r="P573">
        <v>9.6782841823056298</v>
      </c>
      <c r="Q573">
        <v>2.0061375219219999E-2</v>
      </c>
    </row>
    <row r="574" spans="1:17" hidden="1" x14ac:dyDescent="0.3">
      <c r="A574" t="s">
        <v>1277</v>
      </c>
      <c r="B574" t="s">
        <v>1278</v>
      </c>
      <c r="C574" t="str">
        <f>IFERROR(VLOOKUP(Table1[[#This Row],[Ticker]],[1]!Table1[[Symbol]:[Industry]],2,FALSE),"-")</f>
        <v>-</v>
      </c>
      <c r="D574" t="s">
        <v>259</v>
      </c>
      <c r="E574">
        <v>9245.2787073</v>
      </c>
      <c r="F574">
        <v>6090.95</v>
      </c>
      <c r="G574">
        <v>-11.1437228719498</v>
      </c>
      <c r="H574">
        <v>-8.9936951178699598</v>
      </c>
      <c r="I574">
        <v>-2.8894558002300199</v>
      </c>
      <c r="J574">
        <v>-5.5153735775444801</v>
      </c>
      <c r="K574">
        <v>6118.6155011341398</v>
      </c>
      <c r="L574">
        <v>5720.9046713071202</v>
      </c>
      <c r="M574">
        <v>39.053894199496703</v>
      </c>
      <c r="N574">
        <v>0.48624657026498602</v>
      </c>
      <c r="O574">
        <v>14.9081834524992</v>
      </c>
      <c r="P574">
        <v>31.8387445887445</v>
      </c>
      <c r="Q574">
        <v>0.11297349966608</v>
      </c>
    </row>
    <row r="575" spans="1:17" x14ac:dyDescent="0.3">
      <c r="A575" t="s">
        <v>1279</v>
      </c>
      <c r="B575" t="s">
        <v>1280</v>
      </c>
      <c r="C575" t="str">
        <f>IFERROR(VLOOKUP(Table1[[#This Row],[Ticker]],[1]!Table1[[Symbol]:[Industry]],2,FALSE),"-")</f>
        <v>-</v>
      </c>
      <c r="D575" t="s">
        <v>266</v>
      </c>
      <c r="E575">
        <v>9202.6520622499993</v>
      </c>
      <c r="F575">
        <v>906.8</v>
      </c>
      <c r="G575">
        <v>66.343353652808005</v>
      </c>
      <c r="H575">
        <v>-5.95144441891832</v>
      </c>
      <c r="I575">
        <v>25.234936511457398</v>
      </c>
      <c r="J575">
        <v>-4.7200910938564604</v>
      </c>
      <c r="K575">
        <v>865.71532361682796</v>
      </c>
      <c r="L575">
        <v>741.06341499902396</v>
      </c>
      <c r="M575">
        <v>40.540403243598497</v>
      </c>
      <c r="N575">
        <v>0.51235171186287698</v>
      </c>
      <c r="O575">
        <v>7.3003970004411096</v>
      </c>
      <c r="P575">
        <v>99.867754022481805</v>
      </c>
      <c r="Q575">
        <v>3.4686052965154E-2</v>
      </c>
    </row>
    <row r="576" spans="1:17" x14ac:dyDescent="0.3">
      <c r="A576" t="s">
        <v>1281</v>
      </c>
      <c r="B576" t="s">
        <v>1282</v>
      </c>
      <c r="C576" t="str">
        <f>IFERROR(VLOOKUP(Table1[[#This Row],[Ticker]],[1]!Table1[[Symbol]:[Industry]],2,FALSE),"-")</f>
        <v>-</v>
      </c>
      <c r="D576" t="s">
        <v>54</v>
      </c>
      <c r="E576">
        <v>9182.4887376000006</v>
      </c>
      <c r="F576">
        <v>563.65</v>
      </c>
      <c r="G576">
        <v>20.5569845188508</v>
      </c>
      <c r="H576">
        <v>1.9397759855121199</v>
      </c>
      <c r="I576">
        <v>16.590552494136698</v>
      </c>
      <c r="J576">
        <v>-7.7706115784959104</v>
      </c>
      <c r="K576">
        <v>533.04662499146002</v>
      </c>
      <c r="L576">
        <v>467.38805833287103</v>
      </c>
      <c r="M576">
        <v>48.882435295775103</v>
      </c>
      <c r="N576">
        <v>3.61470476793493</v>
      </c>
      <c r="O576">
        <v>16.889913953694599</v>
      </c>
      <c r="P576">
        <v>64.185843285755894</v>
      </c>
      <c r="Q576">
        <v>3.8686005042332001E-2</v>
      </c>
    </row>
    <row r="577" spans="1:17" x14ac:dyDescent="0.3">
      <c r="A577" t="s">
        <v>1283</v>
      </c>
      <c r="B577" t="s">
        <v>1284</v>
      </c>
      <c r="C577" t="str">
        <f>IFERROR(VLOOKUP(Table1[[#This Row],[Ticker]],[1]!Table1[[Symbol]:[Industry]],2,FALSE),"-")</f>
        <v>-</v>
      </c>
      <c r="D577" t="s">
        <v>390</v>
      </c>
      <c r="E577">
        <v>9159.1124767500005</v>
      </c>
      <c r="F577">
        <v>672.8</v>
      </c>
      <c r="G577">
        <v>23.970239382323001</v>
      </c>
      <c r="H577">
        <v>-8.9374758004720896</v>
      </c>
      <c r="I577">
        <v>18.847169111475001</v>
      </c>
      <c r="J577">
        <v>-3.0357026283713102</v>
      </c>
      <c r="K577">
        <v>666.04199049937597</v>
      </c>
      <c r="L577">
        <v>574.86781339248603</v>
      </c>
      <c r="M577">
        <v>43.469059895639802</v>
      </c>
      <c r="N577">
        <v>0.23066672248727699</v>
      </c>
      <c r="O577">
        <v>17.865636147443499</v>
      </c>
      <c r="P577">
        <v>74.345685410728095</v>
      </c>
      <c r="Q577">
        <v>2.2605951011479999E-3</v>
      </c>
    </row>
    <row r="578" spans="1:17" hidden="1" x14ac:dyDescent="0.3">
      <c r="A578" t="s">
        <v>1285</v>
      </c>
      <c r="B578" t="s">
        <v>1286</v>
      </c>
      <c r="C578" t="str">
        <f>IFERROR(VLOOKUP(Table1[[#This Row],[Ticker]],[1]!Table1[[Symbol]:[Industry]],2,FALSE),"-")</f>
        <v>-</v>
      </c>
      <c r="D578" t="s">
        <v>132</v>
      </c>
      <c r="E578">
        <v>9144.1</v>
      </c>
      <c r="F578">
        <v>4555.3</v>
      </c>
      <c r="G578">
        <v>-35.921390371084897</v>
      </c>
      <c r="H578">
        <v>-5.70861510355539</v>
      </c>
      <c r="I578">
        <v>-20.7140817701241</v>
      </c>
      <c r="J578">
        <v>-4.9099604580330096</v>
      </c>
      <c r="K578">
        <v>4634.5707305656597</v>
      </c>
      <c r="L578">
        <v>4756.2567465324601</v>
      </c>
      <c r="M578">
        <v>44.866115737254198</v>
      </c>
      <c r="N578">
        <v>0.42188779688779598</v>
      </c>
      <c r="O578">
        <v>53.096393212302097</v>
      </c>
      <c r="P578">
        <v>8.4272537935138292</v>
      </c>
      <c r="Q578">
        <v>2.8681866230315999E-2</v>
      </c>
    </row>
    <row r="579" spans="1:17" hidden="1" x14ac:dyDescent="0.3">
      <c r="A579" t="s">
        <v>1287</v>
      </c>
      <c r="B579" t="s">
        <v>1288</v>
      </c>
      <c r="C579" t="str">
        <f>IFERROR(VLOOKUP(Table1[[#This Row],[Ticker]],[1]!Table1[[Symbol]:[Industry]],2,FALSE),"-")</f>
        <v>-</v>
      </c>
      <c r="D579" t="s">
        <v>132</v>
      </c>
      <c r="E579">
        <v>9137.0619606</v>
      </c>
      <c r="F579">
        <v>737.8</v>
      </c>
      <c r="G579">
        <v>-1.9939921059469099</v>
      </c>
      <c r="H579">
        <v>-9.1000577448109503</v>
      </c>
      <c r="I579">
        <v>0.52740416630619702</v>
      </c>
      <c r="J579">
        <v>-1.31817578126649</v>
      </c>
      <c r="K579">
        <v>713.19033182814098</v>
      </c>
      <c r="L579">
        <v>672.44144635366297</v>
      </c>
      <c r="M579">
        <v>58.988919885083099</v>
      </c>
      <c r="N579">
        <v>0.46428770373232497</v>
      </c>
      <c r="O579">
        <v>7.1225264299268103</v>
      </c>
      <c r="P579">
        <v>42.4324324324324</v>
      </c>
    </row>
    <row r="580" spans="1:17" x14ac:dyDescent="0.3">
      <c r="A580" t="s">
        <v>1289</v>
      </c>
      <c r="B580" t="s">
        <v>1290</v>
      </c>
      <c r="C580" t="str">
        <f>IFERROR(VLOOKUP(Table1[[#This Row],[Ticker]],[1]!Table1[[Symbol]:[Industry]],2,FALSE),"-")</f>
        <v>-</v>
      </c>
      <c r="D580" t="s">
        <v>533</v>
      </c>
      <c r="E580">
        <v>9116.6047749999998</v>
      </c>
      <c r="F580">
        <v>464.2</v>
      </c>
      <c r="G580">
        <v>91.733521991085397</v>
      </c>
      <c r="H580">
        <v>1.89129102153698</v>
      </c>
      <c r="I580">
        <v>60.024044061860899</v>
      </c>
      <c r="J580">
        <v>-3.7166390914006402</v>
      </c>
      <c r="K580">
        <v>424.52571132289103</v>
      </c>
      <c r="L580">
        <v>341.10851215632601</v>
      </c>
      <c r="M580">
        <v>57.574274244046897</v>
      </c>
      <c r="N580">
        <v>1.0499828709372501</v>
      </c>
      <c r="O580">
        <v>1.6587677725118299</v>
      </c>
      <c r="P580">
        <v>139.89664082687301</v>
      </c>
      <c r="Q580">
        <v>0.33709401455524102</v>
      </c>
    </row>
    <row r="581" spans="1:17" x14ac:dyDescent="0.3">
      <c r="A581" t="s">
        <v>1291</v>
      </c>
      <c r="B581" t="s">
        <v>1292</v>
      </c>
      <c r="C581" t="str">
        <f>IFERROR(VLOOKUP(Table1[[#This Row],[Ticker]],[1]!Table1[[Symbol]:[Industry]],2,FALSE),"-")</f>
        <v>-</v>
      </c>
      <c r="D581" t="s">
        <v>533</v>
      </c>
      <c r="E581">
        <v>9083.1169824999997</v>
      </c>
      <c r="F581">
        <v>279.05</v>
      </c>
      <c r="G581">
        <v>-21.5243922369181</v>
      </c>
      <c r="H581">
        <v>-2.4167070701497799</v>
      </c>
      <c r="I581">
        <v>13.867349598635499</v>
      </c>
      <c r="J581">
        <v>-7.5558237489498303</v>
      </c>
      <c r="K581">
        <v>262.77599302353002</v>
      </c>
      <c r="L581">
        <v>236.224211032413</v>
      </c>
      <c r="M581">
        <v>45.154479208516399</v>
      </c>
      <c r="N581">
        <v>0.77154321200695397</v>
      </c>
      <c r="O581">
        <v>6.1279340619960498</v>
      </c>
      <c r="P581">
        <v>38.417658730158699</v>
      </c>
      <c r="Q581">
        <v>3.0762642776889001E-2</v>
      </c>
    </row>
    <row r="582" spans="1:17" x14ac:dyDescent="0.3">
      <c r="A582" t="s">
        <v>1293</v>
      </c>
      <c r="B582" t="s">
        <v>1294</v>
      </c>
      <c r="C582" t="str">
        <f>IFERROR(VLOOKUP(Table1[[#This Row],[Ticker]],[1]!Table1[[Symbol]:[Industry]],2,FALSE),"-")</f>
        <v>-</v>
      </c>
      <c r="D582" t="s">
        <v>80</v>
      </c>
      <c r="E582">
        <v>9058.2416806799993</v>
      </c>
      <c r="F582">
        <v>770.55</v>
      </c>
      <c r="G582">
        <v>-10.132006717121101</v>
      </c>
      <c r="H582">
        <v>-6.6311746810284502</v>
      </c>
      <c r="I582">
        <v>-27.9353142920619</v>
      </c>
      <c r="J582">
        <v>-6.4889626481152298</v>
      </c>
      <c r="K582">
        <v>804.37529809203602</v>
      </c>
      <c r="L582">
        <v>812.62125955698195</v>
      </c>
      <c r="M582">
        <v>32.528596046722903</v>
      </c>
      <c r="N582">
        <v>0.55972082035975901</v>
      </c>
      <c r="O582">
        <v>29.764453961456098</v>
      </c>
      <c r="P582">
        <v>22.173775170445499</v>
      </c>
      <c r="Q582">
        <v>5.6628287390069997E-3</v>
      </c>
    </row>
    <row r="583" spans="1:17" x14ac:dyDescent="0.3">
      <c r="A583" t="s">
        <v>1295</v>
      </c>
      <c r="B583" t="s">
        <v>1296</v>
      </c>
      <c r="C583" t="str">
        <f>IFERROR(VLOOKUP(Table1[[#This Row],[Ticker]],[1]!Table1[[Symbol]:[Industry]],2,FALSE),"-")</f>
        <v>-</v>
      </c>
      <c r="D583" t="s">
        <v>197</v>
      </c>
      <c r="E583">
        <v>9044.9024879999997</v>
      </c>
      <c r="F583">
        <v>469.25</v>
      </c>
      <c r="G583">
        <v>19.479517194512599</v>
      </c>
      <c r="H583">
        <v>3.4575407135962202</v>
      </c>
      <c r="I583">
        <v>56.343421141769703</v>
      </c>
      <c r="J583">
        <v>-3.3083096876735101</v>
      </c>
      <c r="K583">
        <v>425.82257377977299</v>
      </c>
      <c r="L583">
        <v>340.61134178821101</v>
      </c>
      <c r="M583">
        <v>56.326305414267601</v>
      </c>
      <c r="N583">
        <v>0.63131144492195701</v>
      </c>
      <c r="O583">
        <v>1.9179541822056301</v>
      </c>
      <c r="P583">
        <v>95.439400249895797</v>
      </c>
    </row>
    <row r="584" spans="1:17" x14ac:dyDescent="0.3">
      <c r="A584" t="s">
        <v>1297</v>
      </c>
      <c r="B584" t="s">
        <v>1298</v>
      </c>
      <c r="C584" t="str">
        <f>IFERROR(VLOOKUP(Table1[[#This Row],[Ticker]],[1]!Table1[[Symbol]:[Industry]],2,FALSE),"-")</f>
        <v>-</v>
      </c>
      <c r="D584" t="s">
        <v>54</v>
      </c>
      <c r="E584">
        <v>9040.1506238750007</v>
      </c>
      <c r="F584">
        <v>524.70000000000005</v>
      </c>
      <c r="G584">
        <v>-4.9195600262349704</v>
      </c>
      <c r="H584">
        <v>4.9783943065826097</v>
      </c>
      <c r="I584">
        <v>23.131020092901199</v>
      </c>
      <c r="J584">
        <v>0.77592832272955703</v>
      </c>
      <c r="K584">
        <v>478.20410770505299</v>
      </c>
      <c r="L584">
        <v>409.66373444321698</v>
      </c>
      <c r="M584">
        <v>60.316958928882599</v>
      </c>
      <c r="N584">
        <v>0.71703720027317897</v>
      </c>
      <c r="O584">
        <v>4.2500476462740497</v>
      </c>
      <c r="P584">
        <v>64.225352112676006</v>
      </c>
    </row>
    <row r="585" spans="1:17" x14ac:dyDescent="0.3">
      <c r="A585" t="s">
        <v>1299</v>
      </c>
      <c r="B585" t="s">
        <v>1300</v>
      </c>
      <c r="C585" t="str">
        <f>IFERROR(VLOOKUP(Table1[[#This Row],[Ticker]],[1]!Table1[[Symbol]:[Industry]],2,FALSE),"-")</f>
        <v>-</v>
      </c>
      <c r="D585" t="s">
        <v>197</v>
      </c>
      <c r="E585">
        <v>9000.1706527000006</v>
      </c>
      <c r="F585">
        <v>1696.45</v>
      </c>
      <c r="G585">
        <v>49.198929669331697</v>
      </c>
      <c r="H585">
        <v>4.0876614263764397</v>
      </c>
      <c r="I585">
        <v>51.102307773893202</v>
      </c>
      <c r="J585">
        <v>6.9178687902004201</v>
      </c>
      <c r="K585">
        <v>1448.9298305648399</v>
      </c>
      <c r="L585">
        <v>1203.75374970692</v>
      </c>
      <c r="M585">
        <v>87.449604295916203</v>
      </c>
      <c r="N585">
        <v>1.28535000694266</v>
      </c>
      <c r="O585">
        <v>0.50399363376463202</v>
      </c>
      <c r="P585">
        <v>106.75807434491099</v>
      </c>
      <c r="Q585">
        <v>7.9251421045648002E-2</v>
      </c>
    </row>
    <row r="586" spans="1:17" hidden="1" x14ac:dyDescent="0.3">
      <c r="A586" t="s">
        <v>1301</v>
      </c>
      <c r="B586" t="s">
        <v>1302</v>
      </c>
      <c r="C586" t="str">
        <f>IFERROR(VLOOKUP(Table1[[#This Row],[Ticker]],[1]!Table1[[Symbol]:[Industry]],2,FALSE),"-")</f>
        <v>-</v>
      </c>
      <c r="D586" t="s">
        <v>21</v>
      </c>
      <c r="E586">
        <v>8994.0576817000001</v>
      </c>
      <c r="F586">
        <v>1710.3</v>
      </c>
      <c r="G586">
        <v>141.68501088564</v>
      </c>
      <c r="H586">
        <v>-16.684079708157299</v>
      </c>
      <c r="I586">
        <v>47.535170019790598</v>
      </c>
      <c r="J586">
        <v>-14.1389713838524</v>
      </c>
      <c r="K586">
        <v>1715.0964230055699</v>
      </c>
      <c r="L586">
        <v>1329.3254259226901</v>
      </c>
      <c r="M586">
        <v>24.589922798099099</v>
      </c>
      <c r="N586">
        <v>1.21420008767756</v>
      </c>
      <c r="O586">
        <v>16.456177278839899</v>
      </c>
      <c r="P586">
        <v>182.69421487603299</v>
      </c>
      <c r="Q586">
        <v>0.249100118653765</v>
      </c>
    </row>
    <row r="587" spans="1:17" x14ac:dyDescent="0.3">
      <c r="A587" t="s">
        <v>1303</v>
      </c>
      <c r="B587" t="s">
        <v>1304</v>
      </c>
      <c r="C587" t="str">
        <f>IFERROR(VLOOKUP(Table1[[#This Row],[Ticker]],[1]!Table1[[Symbol]:[Industry]],2,FALSE),"-")</f>
        <v>-</v>
      </c>
      <c r="D587" t="s">
        <v>772</v>
      </c>
      <c r="E587">
        <v>8961.6494530679993</v>
      </c>
      <c r="F587">
        <v>226.08</v>
      </c>
      <c r="G587">
        <v>39.494990940040097</v>
      </c>
      <c r="H587">
        <v>-12.628078595552401</v>
      </c>
      <c r="I587">
        <v>18.191679907610801</v>
      </c>
      <c r="J587">
        <v>-3.1412624166070602</v>
      </c>
      <c r="K587">
        <v>236.010588031921</v>
      </c>
      <c r="L587">
        <v>202.89738580077099</v>
      </c>
      <c r="M587">
        <v>46.138623060136503</v>
      </c>
      <c r="N587">
        <v>0.38387694467495698</v>
      </c>
      <c r="O587">
        <v>31.143842887473401</v>
      </c>
      <c r="P587">
        <v>104.227642276422</v>
      </c>
      <c r="Q587">
        <v>0.17696837706308</v>
      </c>
    </row>
    <row r="588" spans="1:17" x14ac:dyDescent="0.3">
      <c r="A588" t="s">
        <v>1305</v>
      </c>
      <c r="B588" t="s">
        <v>1306</v>
      </c>
      <c r="C588" t="str">
        <f>IFERROR(VLOOKUP(Table1[[#This Row],[Ticker]],[1]!Table1[[Symbol]:[Industry]],2,FALSE),"-")</f>
        <v>-</v>
      </c>
      <c r="D588" t="s">
        <v>429</v>
      </c>
      <c r="E588">
        <v>8938.1937668699993</v>
      </c>
      <c r="F588">
        <v>208.68</v>
      </c>
      <c r="G588">
        <v>-32.683691831706703</v>
      </c>
      <c r="H588">
        <v>-0.63034466273103296</v>
      </c>
      <c r="I588">
        <v>16.681498923576701</v>
      </c>
      <c r="J588">
        <v>-4.9482239146003204</v>
      </c>
      <c r="K588">
        <v>195.55424816609599</v>
      </c>
      <c r="L588">
        <v>192.91583249000499</v>
      </c>
      <c r="M588">
        <v>51.0526315680507</v>
      </c>
      <c r="N588">
        <v>1.2644794564214299</v>
      </c>
      <c r="O588">
        <v>10.7676825761932</v>
      </c>
      <c r="P588">
        <v>43.917241379310298</v>
      </c>
    </row>
    <row r="589" spans="1:17" x14ac:dyDescent="0.3">
      <c r="A589" t="s">
        <v>1307</v>
      </c>
      <c r="B589" t="s">
        <v>1308</v>
      </c>
      <c r="C589" t="str">
        <f>IFERROR(VLOOKUP(Table1[[#This Row],[Ticker]],[1]!Table1[[Symbol]:[Industry]],2,FALSE),"-")</f>
        <v>-</v>
      </c>
      <c r="D589" t="s">
        <v>290</v>
      </c>
      <c r="E589">
        <v>8900.8005097000005</v>
      </c>
      <c r="F589">
        <v>757.55</v>
      </c>
      <c r="G589">
        <v>5.7436325748435397</v>
      </c>
      <c r="H589">
        <v>-4.0698402527540196</v>
      </c>
      <c r="I589">
        <v>-19.0373453071429</v>
      </c>
      <c r="J589">
        <v>-2.1677524828322299</v>
      </c>
      <c r="K589">
        <v>753.86088258519806</v>
      </c>
      <c r="L589">
        <v>719.03029001565994</v>
      </c>
      <c r="M589">
        <v>55.782751559076502</v>
      </c>
      <c r="N589">
        <v>1.29066261007252</v>
      </c>
      <c r="O589">
        <v>21.6685367302488</v>
      </c>
      <c r="P589">
        <v>40.3910303928836</v>
      </c>
      <c r="Q589">
        <v>8.1943443020070006E-2</v>
      </c>
    </row>
    <row r="590" spans="1:17" x14ac:dyDescent="0.3">
      <c r="A590" t="s">
        <v>1309</v>
      </c>
      <c r="B590" t="s">
        <v>1310</v>
      </c>
      <c r="C590" t="str">
        <f>IFERROR(VLOOKUP(Table1[[#This Row],[Ticker]],[1]!Table1[[Symbol]:[Industry]],2,FALSE),"-")</f>
        <v>-</v>
      </c>
      <c r="D590" t="s">
        <v>46</v>
      </c>
      <c r="E590">
        <v>8888.4195330000002</v>
      </c>
      <c r="F590">
        <v>328.25</v>
      </c>
      <c r="G590">
        <v>-13.062105015170401</v>
      </c>
      <c r="H590">
        <v>-12.459873380754299</v>
      </c>
      <c r="I590">
        <v>13.258236181712601</v>
      </c>
      <c r="J590">
        <v>-12.9961426796014</v>
      </c>
      <c r="K590">
        <v>342.389188022783</v>
      </c>
      <c r="L590">
        <v>311.70429990345599</v>
      </c>
      <c r="M590">
        <v>26.652280615924301</v>
      </c>
      <c r="N590">
        <v>0.51841843902859897</v>
      </c>
      <c r="O590">
        <v>26.5498857578065</v>
      </c>
      <c r="P590">
        <v>38.648363252375901</v>
      </c>
      <c r="Q590">
        <v>-1.7120021658956E-2</v>
      </c>
    </row>
    <row r="591" spans="1:17" x14ac:dyDescent="0.3">
      <c r="A591" t="s">
        <v>1311</v>
      </c>
      <c r="B591" t="s">
        <v>1312</v>
      </c>
      <c r="C591" t="str">
        <f>IFERROR(VLOOKUP(Table1[[#This Row],[Ticker]],[1]!Table1[[Symbol]:[Industry]],2,FALSE),"-")</f>
        <v>-</v>
      </c>
      <c r="D591" t="s">
        <v>259</v>
      </c>
      <c r="E591">
        <v>8851.1047461199996</v>
      </c>
      <c r="F591">
        <v>77.5</v>
      </c>
      <c r="G591">
        <v>61.832285100287997</v>
      </c>
      <c r="H591">
        <v>-8.7652024430723792</v>
      </c>
      <c r="I591">
        <v>48.209760610849003</v>
      </c>
      <c r="J591">
        <v>-2.0970403223561802</v>
      </c>
      <c r="K591">
        <v>77.761159143242395</v>
      </c>
      <c r="L591">
        <v>64.440257357730204</v>
      </c>
      <c r="M591">
        <v>45.871767174522702</v>
      </c>
      <c r="N591">
        <v>0.65547583673807697</v>
      </c>
      <c r="O591">
        <v>20.516129032258</v>
      </c>
      <c r="P591">
        <v>96.269835743321707</v>
      </c>
      <c r="Q591">
        <v>0.23129132418130199</v>
      </c>
    </row>
    <row r="592" spans="1:17" hidden="1" x14ac:dyDescent="0.3">
      <c r="A592" t="s">
        <v>1313</v>
      </c>
      <c r="B592" t="s">
        <v>1314</v>
      </c>
      <c r="C592" t="str">
        <f>IFERROR(VLOOKUP(Table1[[#This Row],[Ticker]],[1]!Table1[[Symbol]:[Industry]],2,FALSE),"-")</f>
        <v>-</v>
      </c>
      <c r="D592" t="s">
        <v>407</v>
      </c>
      <c r="E592">
        <v>8832.0873567599992</v>
      </c>
      <c r="F592">
        <v>393.05</v>
      </c>
      <c r="G592">
        <v>201.39178441567299</v>
      </c>
      <c r="H592">
        <v>21.492321873029901</v>
      </c>
      <c r="I592">
        <v>79.333191734280106</v>
      </c>
      <c r="J592">
        <v>-2.6725137288830401</v>
      </c>
      <c r="K592">
        <v>341.25619559701198</v>
      </c>
      <c r="L592">
        <v>255.782636102228</v>
      </c>
      <c r="M592">
        <v>61.0520080935636</v>
      </c>
      <c r="N592">
        <v>0.72828525091121998</v>
      </c>
      <c r="O592">
        <v>10.164101259381701</v>
      </c>
      <c r="P592">
        <v>248.448581560283</v>
      </c>
      <c r="Q592">
        <v>0.18430316650460499</v>
      </c>
    </row>
    <row r="593" spans="1:17" x14ac:dyDescent="0.3">
      <c r="A593" t="s">
        <v>1315</v>
      </c>
      <c r="B593" t="s">
        <v>1316</v>
      </c>
      <c r="C593" t="str">
        <f>IFERROR(VLOOKUP(Table1[[#This Row],[Ticker]],[1]!Table1[[Symbol]:[Industry]],2,FALSE),"-")</f>
        <v>-</v>
      </c>
      <c r="D593" t="s">
        <v>1223</v>
      </c>
      <c r="E593">
        <v>8826.8229636889992</v>
      </c>
      <c r="F593">
        <v>83.36</v>
      </c>
      <c r="G593">
        <v>-5.4438499894938701</v>
      </c>
      <c r="H593">
        <v>-19.821301838790699</v>
      </c>
      <c r="I593">
        <v>-25.733774627353601</v>
      </c>
      <c r="J593">
        <v>-7.4572829538494103</v>
      </c>
      <c r="K593">
        <v>90.273255496216606</v>
      </c>
      <c r="L593">
        <v>87.673173602261997</v>
      </c>
      <c r="M593">
        <v>28.6581267312094</v>
      </c>
      <c r="N593">
        <v>0.50996029355402295</v>
      </c>
      <c r="O593">
        <v>62.7879078694817</v>
      </c>
      <c r="P593">
        <v>32.7388535031847</v>
      </c>
      <c r="Q593">
        <v>5.0643126313614999E-2</v>
      </c>
    </row>
    <row r="594" spans="1:17" x14ac:dyDescent="0.3">
      <c r="A594" t="s">
        <v>1317</v>
      </c>
      <c r="B594" t="s">
        <v>1318</v>
      </c>
      <c r="C594" t="str">
        <f>IFERROR(VLOOKUP(Table1[[#This Row],[Ticker]],[1]!Table1[[Symbol]:[Industry]],2,FALSE),"-")</f>
        <v>-</v>
      </c>
      <c r="D594" t="s">
        <v>218</v>
      </c>
      <c r="E594">
        <v>8821.8820935999993</v>
      </c>
      <c r="F594">
        <v>8292.4500000000007</v>
      </c>
      <c r="G594">
        <v>43.640380720775902</v>
      </c>
      <c r="H594">
        <v>6.0713589251645699</v>
      </c>
      <c r="I594">
        <v>1.2453658201106901</v>
      </c>
      <c r="J594">
        <v>-1.4316093355517601</v>
      </c>
      <c r="K594">
        <v>7308.2138749360302</v>
      </c>
      <c r="L594">
        <v>6539.5125207138299</v>
      </c>
      <c r="M594">
        <v>68.821501819585606</v>
      </c>
      <c r="N594">
        <v>0.69877931013212302</v>
      </c>
      <c r="O594">
        <v>1.04372049273735</v>
      </c>
      <c r="P594">
        <v>88.0374149659864</v>
      </c>
      <c r="Q594">
        <v>4.7421433545375001E-2</v>
      </c>
    </row>
    <row r="595" spans="1:17" x14ac:dyDescent="0.3">
      <c r="A595" t="s">
        <v>1319</v>
      </c>
      <c r="B595" t="s">
        <v>1320</v>
      </c>
      <c r="C595" t="str">
        <f>IFERROR(VLOOKUP(Table1[[#This Row],[Ticker]],[1]!Table1[[Symbol]:[Industry]],2,FALSE),"-")</f>
        <v>-</v>
      </c>
      <c r="D595" t="s">
        <v>24</v>
      </c>
      <c r="E595">
        <v>8819.6949202819997</v>
      </c>
      <c r="F595">
        <v>240.51</v>
      </c>
      <c r="G595">
        <v>-36.760604927173098</v>
      </c>
      <c r="H595">
        <v>1.20750530339701</v>
      </c>
      <c r="I595">
        <v>-12.9325039288096</v>
      </c>
      <c r="J595">
        <v>1.2906023078772799</v>
      </c>
      <c r="K595">
        <v>226.01590555077499</v>
      </c>
      <c r="L595">
        <v>222.98383421646599</v>
      </c>
      <c r="M595">
        <v>63.957412475347198</v>
      </c>
      <c r="N595">
        <v>1.05286554793442</v>
      </c>
      <c r="O595">
        <v>19.142655191052299</v>
      </c>
      <c r="P595">
        <v>25.265625</v>
      </c>
      <c r="Q595">
        <v>0.12809038928501801</v>
      </c>
    </row>
    <row r="596" spans="1:17" hidden="1" x14ac:dyDescent="0.3">
      <c r="A596" t="s">
        <v>1321</v>
      </c>
      <c r="B596" t="s">
        <v>1322</v>
      </c>
      <c r="C596" t="str">
        <f>IFERROR(VLOOKUP(Table1[[#This Row],[Ticker]],[1]!Table1[[Symbol]:[Industry]],2,FALSE),"-")</f>
        <v>-</v>
      </c>
      <c r="D596" t="s">
        <v>244</v>
      </c>
      <c r="E596">
        <v>8808.7226518949992</v>
      </c>
      <c r="F596">
        <v>1491.9</v>
      </c>
      <c r="G596">
        <v>88.364005117108704</v>
      </c>
      <c r="H596">
        <v>-13.513320296802901</v>
      </c>
      <c r="I596">
        <v>-5.3714109425040801</v>
      </c>
      <c r="J596">
        <v>-7.7966654496164498</v>
      </c>
      <c r="K596">
        <v>1578.406415942</v>
      </c>
      <c r="M596">
        <v>32.752625767016099</v>
      </c>
      <c r="N596">
        <v>0.95524965490636704</v>
      </c>
      <c r="O596">
        <v>39.419532140223801</v>
      </c>
      <c r="P596">
        <v>132.23848069738401</v>
      </c>
    </row>
    <row r="597" spans="1:17" x14ac:dyDescent="0.3">
      <c r="A597" t="s">
        <v>1323</v>
      </c>
      <c r="B597" t="s">
        <v>1324</v>
      </c>
      <c r="C597" t="str">
        <f>IFERROR(VLOOKUP(Table1[[#This Row],[Ticker]],[1]!Table1[[Symbol]:[Industry]],2,FALSE),"-")</f>
        <v>-</v>
      </c>
      <c r="D597" t="s">
        <v>266</v>
      </c>
      <c r="E597">
        <v>8800.5993029500005</v>
      </c>
      <c r="F597">
        <v>1398.65</v>
      </c>
      <c r="G597">
        <v>-2.0977389901282302</v>
      </c>
      <c r="H597">
        <v>-3.2889914148065</v>
      </c>
      <c r="I597">
        <v>0.59620154910571399</v>
      </c>
      <c r="J597">
        <v>-4.5729878373082</v>
      </c>
      <c r="K597">
        <v>1330.51826170961</v>
      </c>
      <c r="L597">
        <v>1233.4084219450999</v>
      </c>
      <c r="M597">
        <v>40.909397988578498</v>
      </c>
      <c r="N597">
        <v>2.0825705088742801</v>
      </c>
      <c r="O597">
        <v>18.253315697279501</v>
      </c>
      <c r="P597">
        <v>43.1722796601494</v>
      </c>
    </row>
    <row r="598" spans="1:17" x14ac:dyDescent="0.3">
      <c r="A598" t="s">
        <v>1325</v>
      </c>
      <c r="B598" t="s">
        <v>1326</v>
      </c>
      <c r="C598" t="str">
        <f>IFERROR(VLOOKUP(Table1[[#This Row],[Ticker]],[1]!Table1[[Symbol]:[Industry]],2,FALSE),"-")</f>
        <v>-</v>
      </c>
      <c r="D598" t="s">
        <v>215</v>
      </c>
      <c r="E598">
        <v>8748.8293000800004</v>
      </c>
      <c r="F598">
        <v>2253.35</v>
      </c>
      <c r="G598">
        <v>-1.08478863503117</v>
      </c>
      <c r="H598">
        <v>6.7340212599353197</v>
      </c>
      <c r="I598">
        <v>1.2806645250264801</v>
      </c>
      <c r="J598">
        <v>6.8036291260718302</v>
      </c>
      <c r="K598">
        <v>2100.0310916932999</v>
      </c>
      <c r="L598">
        <v>2010.4115272865299</v>
      </c>
      <c r="M598">
        <v>75.051726294481895</v>
      </c>
      <c r="N598">
        <v>2.2366447963019498</v>
      </c>
      <c r="O598">
        <v>21.7298688619167</v>
      </c>
      <c r="P598">
        <v>54.138449962377699</v>
      </c>
      <c r="Q598">
        <v>-6.6106650299910001E-3</v>
      </c>
    </row>
    <row r="599" spans="1:17" x14ac:dyDescent="0.3">
      <c r="A599" t="s">
        <v>1327</v>
      </c>
      <c r="B599" t="s">
        <v>1328</v>
      </c>
      <c r="C599" t="str">
        <f>IFERROR(VLOOKUP(Table1[[#This Row],[Ticker]],[1]!Table1[[Symbol]:[Industry]],2,FALSE),"-")</f>
        <v>-</v>
      </c>
      <c r="D599" t="s">
        <v>1223</v>
      </c>
      <c r="E599">
        <v>8724.5060174999999</v>
      </c>
      <c r="F599">
        <v>680.85</v>
      </c>
      <c r="G599">
        <v>96.133254562491203</v>
      </c>
      <c r="H599">
        <v>-9.7037337962076897</v>
      </c>
      <c r="I599">
        <v>26.737210910102799</v>
      </c>
      <c r="J599">
        <v>-5.1520047627207699</v>
      </c>
      <c r="K599">
        <v>661.65243320561603</v>
      </c>
      <c r="L599">
        <v>513.733311596406</v>
      </c>
      <c r="M599">
        <v>36.865518199033502</v>
      </c>
      <c r="N599">
        <v>0.52548200117358201</v>
      </c>
      <c r="O599">
        <v>15.289711390174</v>
      </c>
      <c r="P599">
        <v>138.55991590749801</v>
      </c>
      <c r="Q599">
        <v>0.18469541974992801</v>
      </c>
    </row>
    <row r="600" spans="1:17" x14ac:dyDescent="0.3">
      <c r="A600" t="s">
        <v>1329</v>
      </c>
      <c r="B600" t="s">
        <v>1330</v>
      </c>
      <c r="C600" t="str">
        <f>IFERROR(VLOOKUP(Table1[[#This Row],[Ticker]],[1]!Table1[[Symbol]:[Industry]],2,FALSE),"-")</f>
        <v>-</v>
      </c>
      <c r="D600" t="s">
        <v>387</v>
      </c>
      <c r="E600">
        <v>8716.2974912199898</v>
      </c>
      <c r="F600">
        <v>221.77</v>
      </c>
      <c r="G600">
        <v>-5.8011478899200197</v>
      </c>
      <c r="H600">
        <v>-14.7853565798411</v>
      </c>
      <c r="I600">
        <v>-4.9290979387600302</v>
      </c>
      <c r="J600">
        <v>-4.2253288416730204</v>
      </c>
      <c r="K600">
        <v>230.509176422102</v>
      </c>
      <c r="L600">
        <v>225.127966575263</v>
      </c>
      <c r="M600">
        <v>34.395659391075803</v>
      </c>
      <c r="N600">
        <v>0.39549667793877002</v>
      </c>
      <c r="O600">
        <v>45.3082021914596</v>
      </c>
      <c r="P600">
        <v>33.435619735258697</v>
      </c>
      <c r="Q600">
        <v>6.2263885667314001E-2</v>
      </c>
    </row>
    <row r="601" spans="1:17" x14ac:dyDescent="0.3">
      <c r="A601" t="s">
        <v>1331</v>
      </c>
      <c r="B601" t="s">
        <v>1332</v>
      </c>
      <c r="C601" t="str">
        <f>IFERROR(VLOOKUP(Table1[[#This Row],[Ticker]],[1]!Table1[[Symbol]:[Industry]],2,FALSE),"-")</f>
        <v>-</v>
      </c>
      <c r="D601" t="s">
        <v>197</v>
      </c>
      <c r="E601">
        <v>8708.8248000000003</v>
      </c>
      <c r="F601">
        <v>566.6</v>
      </c>
      <c r="G601">
        <v>-16.562881099871401</v>
      </c>
      <c r="H601">
        <v>-9.7007887881695503</v>
      </c>
      <c r="I601">
        <v>-5.53382660179357</v>
      </c>
      <c r="J601">
        <v>-0.82725726909753505</v>
      </c>
      <c r="K601">
        <v>578.65480801624994</v>
      </c>
      <c r="L601">
        <v>549.50532779905404</v>
      </c>
      <c r="M601">
        <v>54.7268641839214</v>
      </c>
      <c r="N601">
        <v>0.494952241797745</v>
      </c>
      <c r="O601">
        <v>24.9205788916343</v>
      </c>
      <c r="P601">
        <v>30.854503464203201</v>
      </c>
      <c r="Q601">
        <v>6.9486332964710004E-2</v>
      </c>
    </row>
    <row r="602" spans="1:17" x14ac:dyDescent="0.3">
      <c r="A602" t="s">
        <v>1333</v>
      </c>
      <c r="B602" t="s">
        <v>1334</v>
      </c>
      <c r="C602" t="str">
        <f>IFERROR(VLOOKUP(Table1[[#This Row],[Ticker]],[1]!Table1[[Symbol]:[Industry]],2,FALSE),"-")</f>
        <v>-</v>
      </c>
      <c r="D602" t="s">
        <v>982</v>
      </c>
      <c r="E602">
        <v>8697.4374578400002</v>
      </c>
      <c r="F602">
        <v>912.8</v>
      </c>
      <c r="G602">
        <v>87.791626765798696</v>
      </c>
      <c r="H602">
        <v>-0.36330997748162702</v>
      </c>
      <c r="I602">
        <v>49.760343845189702</v>
      </c>
      <c r="J602">
        <v>-3.32085623130311</v>
      </c>
      <c r="K602">
        <v>884.085801917872</v>
      </c>
      <c r="L602">
        <v>750.788225005801</v>
      </c>
      <c r="M602">
        <v>57.964041097977898</v>
      </c>
      <c r="N602">
        <v>1.1071363558364999</v>
      </c>
      <c r="O602">
        <v>16.016652059596801</v>
      </c>
      <c r="P602">
        <v>125.271470878578</v>
      </c>
      <c r="Q602">
        <v>0.15801314910039199</v>
      </c>
    </row>
    <row r="603" spans="1:17" hidden="1" x14ac:dyDescent="0.3">
      <c r="A603" t="s">
        <v>1335</v>
      </c>
      <c r="B603" t="s">
        <v>1336</v>
      </c>
      <c r="C603" t="str">
        <f>IFERROR(VLOOKUP(Table1[[#This Row],[Ticker]],[1]!Table1[[Symbol]:[Industry]],2,FALSE),"-")</f>
        <v>-</v>
      </c>
      <c r="D603" t="s">
        <v>753</v>
      </c>
      <c r="E603">
        <v>8642.3479203879997</v>
      </c>
      <c r="F603">
        <v>555.38</v>
      </c>
      <c r="G603">
        <v>-10.4878898718509</v>
      </c>
      <c r="H603">
        <v>0.71901890551451997</v>
      </c>
      <c r="I603">
        <v>-1.07371051856331</v>
      </c>
      <c r="J603">
        <v>0.81237996749888597</v>
      </c>
      <c r="K603">
        <v>528.100438878452</v>
      </c>
      <c r="L603">
        <v>502.416664686297</v>
      </c>
      <c r="M603">
        <v>73.886051750125603</v>
      </c>
      <c r="N603">
        <v>0.73362102754391301</v>
      </c>
      <c r="O603">
        <v>0.29349274370700201</v>
      </c>
      <c r="P603">
        <v>29.419989280637498</v>
      </c>
      <c r="Q603">
        <v>-1.0545973830429E-2</v>
      </c>
    </row>
    <row r="604" spans="1:17" hidden="1" x14ac:dyDescent="0.3">
      <c r="A604" t="s">
        <v>1337</v>
      </c>
      <c r="B604" t="s">
        <v>1338</v>
      </c>
      <c r="C604" t="str">
        <f>IFERROR(VLOOKUP(Table1[[#This Row],[Ticker]],[1]!Table1[[Symbol]:[Industry]],2,FALSE),"-")</f>
        <v>-</v>
      </c>
      <c r="D604" t="s">
        <v>54</v>
      </c>
      <c r="E604">
        <v>8613.9173012600004</v>
      </c>
      <c r="F604">
        <v>5225.7</v>
      </c>
      <c r="G604">
        <v>-26.4815336790187</v>
      </c>
      <c r="H604">
        <v>-5.6497081639734201</v>
      </c>
      <c r="I604">
        <v>-8.0974153673995506</v>
      </c>
      <c r="J604">
        <v>-2.6823372958325802</v>
      </c>
      <c r="K604">
        <v>5187.1358594897501</v>
      </c>
      <c r="L604">
        <v>5062.7503386266599</v>
      </c>
      <c r="M604">
        <v>48.367890514473899</v>
      </c>
      <c r="N604">
        <v>1.1491883789980999</v>
      </c>
      <c r="O604">
        <v>7.9826626097939197</v>
      </c>
      <c r="P604">
        <v>12.7066461054016</v>
      </c>
      <c r="Q604">
        <v>-5.9695477708636001E-2</v>
      </c>
    </row>
    <row r="605" spans="1:17" x14ac:dyDescent="0.3">
      <c r="A605" t="s">
        <v>1339</v>
      </c>
      <c r="B605" t="s">
        <v>1340</v>
      </c>
      <c r="C605" t="str">
        <f>IFERROR(VLOOKUP(Table1[[#This Row],[Ticker]],[1]!Table1[[Symbol]:[Industry]],2,FALSE),"-")</f>
        <v>-</v>
      </c>
      <c r="D605" t="s">
        <v>80</v>
      </c>
      <c r="E605">
        <v>8609.8512429339899</v>
      </c>
      <c r="F605">
        <v>209.9</v>
      </c>
      <c r="G605">
        <v>5.3917533743232697</v>
      </c>
      <c r="H605">
        <v>-10.2429337578613</v>
      </c>
      <c r="I605">
        <v>-24.0374070165721</v>
      </c>
      <c r="J605">
        <v>-0.24466444291458</v>
      </c>
      <c r="K605">
        <v>214.499305586682</v>
      </c>
      <c r="L605">
        <v>202.883694393105</v>
      </c>
      <c r="M605">
        <v>45.599317284424501</v>
      </c>
      <c r="N605">
        <v>1.0940898466208999</v>
      </c>
      <c r="O605">
        <v>21.962839447355801</v>
      </c>
      <c r="P605">
        <v>42.789115646258502</v>
      </c>
      <c r="Q605">
        <v>7.5207752437290998E-2</v>
      </c>
    </row>
    <row r="606" spans="1:17" x14ac:dyDescent="0.3">
      <c r="A606" t="s">
        <v>1341</v>
      </c>
      <c r="B606" t="s">
        <v>1342</v>
      </c>
      <c r="C606" t="str">
        <f>IFERROR(VLOOKUP(Table1[[#This Row],[Ticker]],[1]!Table1[[Symbol]:[Industry]],2,FALSE),"-")</f>
        <v>-</v>
      </c>
      <c r="D606" t="s">
        <v>278</v>
      </c>
      <c r="E606">
        <v>8584.1101484850005</v>
      </c>
      <c r="F606">
        <v>691</v>
      </c>
      <c r="G606">
        <v>-14.385557228081201</v>
      </c>
      <c r="H606">
        <v>-19.134335366856199</v>
      </c>
      <c r="I606">
        <v>-8.8004888151307501</v>
      </c>
      <c r="J606">
        <v>-4.6893719596209396</v>
      </c>
      <c r="K606">
        <v>718.39460059880196</v>
      </c>
      <c r="L606">
        <v>674.38094442905901</v>
      </c>
      <c r="M606">
        <v>34.327496174656602</v>
      </c>
      <c r="N606">
        <v>0.29297540845181802</v>
      </c>
      <c r="O606">
        <v>21.230101302460199</v>
      </c>
      <c r="P606">
        <v>35.476914028036397</v>
      </c>
    </row>
    <row r="607" spans="1:17" x14ac:dyDescent="0.3">
      <c r="A607" t="s">
        <v>1343</v>
      </c>
      <c r="B607" t="s">
        <v>1344</v>
      </c>
      <c r="C607" t="str">
        <f>IFERROR(VLOOKUP(Table1[[#This Row],[Ticker]],[1]!Table1[[Symbol]:[Industry]],2,FALSE),"-")</f>
        <v>-</v>
      </c>
      <c r="D607" t="s">
        <v>132</v>
      </c>
      <c r="E607">
        <v>8573.1176719750001</v>
      </c>
      <c r="F607">
        <v>581.45000000000005</v>
      </c>
      <c r="G607">
        <v>5.43561304637307E-3</v>
      </c>
      <c r="H607">
        <v>-9.6412675617398396</v>
      </c>
      <c r="I607">
        <v>28.320027837392399</v>
      </c>
      <c r="J607">
        <v>-2.8242923584773298</v>
      </c>
      <c r="K607">
        <v>573.57662893823397</v>
      </c>
      <c r="L607">
        <v>509.13818096217301</v>
      </c>
      <c r="M607">
        <v>56.663485616109298</v>
      </c>
      <c r="N607">
        <v>1.1240049340082401</v>
      </c>
      <c r="O607">
        <v>20.2166996302347</v>
      </c>
      <c r="P607">
        <v>52.993027233258701</v>
      </c>
      <c r="Q607">
        <v>6.3581229424739998E-3</v>
      </c>
    </row>
    <row r="608" spans="1:17" x14ac:dyDescent="0.3">
      <c r="A608" t="s">
        <v>1345</v>
      </c>
      <c r="B608" t="s">
        <v>1346</v>
      </c>
      <c r="C608" t="str">
        <f>IFERROR(VLOOKUP(Table1[[#This Row],[Ticker]],[1]!Table1[[Symbol]:[Industry]],2,FALSE),"-")</f>
        <v>-</v>
      </c>
      <c r="D608" t="s">
        <v>443</v>
      </c>
      <c r="E608">
        <v>8547.8122850799991</v>
      </c>
      <c r="F608">
        <v>630.4</v>
      </c>
      <c r="G608">
        <v>-22.814618962456102</v>
      </c>
      <c r="H608">
        <v>-5.90189196210157</v>
      </c>
      <c r="I608">
        <v>-43.0401398470948</v>
      </c>
      <c r="J608">
        <v>-7.9561406027057</v>
      </c>
      <c r="K608">
        <v>658.98063875487503</v>
      </c>
      <c r="L608">
        <v>715.80767753242401</v>
      </c>
      <c r="M608">
        <v>33.601977315899298</v>
      </c>
      <c r="N608">
        <v>0.55681881797400401</v>
      </c>
      <c r="O608">
        <v>74.016497461928907</v>
      </c>
      <c r="P608">
        <v>10.7422046552481</v>
      </c>
      <c r="Q608">
        <v>0.15500803478182301</v>
      </c>
    </row>
    <row r="609" spans="1:17" hidden="1" x14ac:dyDescent="0.3">
      <c r="A609" t="s">
        <v>1347</v>
      </c>
      <c r="B609" t="s">
        <v>1348</v>
      </c>
      <c r="C609" t="str">
        <f>IFERROR(VLOOKUP(Table1[[#This Row],[Ticker]],[1]!Table1[[Symbol]:[Industry]],2,FALSE),"-")</f>
        <v>-</v>
      </c>
      <c r="D609" t="s">
        <v>429</v>
      </c>
      <c r="E609">
        <v>8543.0196885000005</v>
      </c>
      <c r="F609">
        <v>1102.95</v>
      </c>
      <c r="G609">
        <v>7.8066413489914597</v>
      </c>
      <c r="H609">
        <v>-10.5862278394955</v>
      </c>
      <c r="I609">
        <v>16.140525702630999</v>
      </c>
      <c r="J609">
        <v>-5.6207186240503999</v>
      </c>
      <c r="K609">
        <v>1046.1245603585401</v>
      </c>
      <c r="L609">
        <v>928.06133351013102</v>
      </c>
      <c r="M609">
        <v>52.122689280612597</v>
      </c>
      <c r="N609">
        <v>0.50433432554062396</v>
      </c>
      <c r="O609">
        <v>12.2444353778503</v>
      </c>
      <c r="P609">
        <v>45.575133636903601</v>
      </c>
      <c r="Q609">
        <v>0.10698433846118099</v>
      </c>
    </row>
    <row r="610" spans="1:17" hidden="1" x14ac:dyDescent="0.3">
      <c r="A610" t="s">
        <v>1349</v>
      </c>
      <c r="B610" t="s">
        <v>1350</v>
      </c>
      <c r="C610" t="str">
        <f>IFERROR(VLOOKUP(Table1[[#This Row],[Ticker]],[1]!Table1[[Symbol]:[Industry]],2,FALSE),"-")</f>
        <v>-</v>
      </c>
      <c r="D610" t="s">
        <v>290</v>
      </c>
      <c r="E610">
        <v>8490.3131713500006</v>
      </c>
      <c r="F610">
        <v>522.1</v>
      </c>
      <c r="G610">
        <v>152.75807169064399</v>
      </c>
      <c r="H610">
        <v>-8.5504811846217503</v>
      </c>
      <c r="I610">
        <v>108.335637760072</v>
      </c>
      <c r="J610">
        <v>-1.1576200325011099</v>
      </c>
      <c r="K610">
        <v>482.78673465657801</v>
      </c>
      <c r="L610">
        <v>352.62035532770699</v>
      </c>
      <c r="M610">
        <v>45.041507759698597</v>
      </c>
      <c r="N610">
        <v>0.19712134660886799</v>
      </c>
      <c r="O610">
        <v>11.8559662899827</v>
      </c>
      <c r="P610">
        <v>195.55618454571101</v>
      </c>
      <c r="Q610">
        <v>8.0610312202888001E-2</v>
      </c>
    </row>
    <row r="611" spans="1:17" x14ac:dyDescent="0.3">
      <c r="A611" t="s">
        <v>1351</v>
      </c>
      <c r="B611" t="s">
        <v>1352</v>
      </c>
      <c r="C611" t="str">
        <f>IFERROR(VLOOKUP(Table1[[#This Row],[Ticker]],[1]!Table1[[Symbol]:[Industry]],2,FALSE),"-")</f>
        <v>-</v>
      </c>
      <c r="D611" t="s">
        <v>54</v>
      </c>
      <c r="E611">
        <v>8475.0490418199897</v>
      </c>
      <c r="F611">
        <v>856.95</v>
      </c>
      <c r="G611">
        <v>109.44977470773399</v>
      </c>
      <c r="H611">
        <v>15.9730454642871</v>
      </c>
      <c r="I611">
        <v>76.272486961710896</v>
      </c>
      <c r="J611">
        <v>-7.2330895186411297</v>
      </c>
      <c r="K611">
        <v>751.810670873753</v>
      </c>
      <c r="L611">
        <v>568.85858431442102</v>
      </c>
      <c r="M611">
        <v>56.894804004919997</v>
      </c>
      <c r="N611">
        <v>1.03233445481134</v>
      </c>
      <c r="O611">
        <v>11.9668592099889</v>
      </c>
      <c r="P611">
        <v>188.72978436657601</v>
      </c>
      <c r="Q611">
        <v>3.8362315514559001E-2</v>
      </c>
    </row>
    <row r="612" spans="1:17" hidden="1" x14ac:dyDescent="0.3">
      <c r="A612" t="s">
        <v>1353</v>
      </c>
      <c r="B612" t="s">
        <v>1354</v>
      </c>
      <c r="C612" t="str">
        <f>IFERROR(VLOOKUP(Table1[[#This Row],[Ticker]],[1]!Table1[[Symbol]:[Industry]],2,FALSE),"-")</f>
        <v>-</v>
      </c>
      <c r="D612" t="s">
        <v>753</v>
      </c>
      <c r="E612">
        <v>8375.5088797930002</v>
      </c>
      <c r="F612">
        <v>272.93</v>
      </c>
      <c r="G612">
        <v>1.4499983310162801</v>
      </c>
      <c r="H612">
        <v>-0.29349468047031602</v>
      </c>
      <c r="I612">
        <v>1.25089622425151</v>
      </c>
      <c r="J612">
        <v>-0.26742239812470298</v>
      </c>
      <c r="K612">
        <v>261.34151956373103</v>
      </c>
      <c r="L612">
        <v>241.761428417959</v>
      </c>
      <c r="M612">
        <v>59.785019392106697</v>
      </c>
      <c r="N612">
        <v>1.2245002683316899</v>
      </c>
      <c r="O612">
        <v>0.24548419008536501</v>
      </c>
      <c r="P612">
        <v>38.613509395632299</v>
      </c>
      <c r="Q612">
        <v>1.1816369177710001E-3</v>
      </c>
    </row>
    <row r="613" spans="1:17" x14ac:dyDescent="0.3">
      <c r="A613" t="s">
        <v>1355</v>
      </c>
      <c r="B613" t="s">
        <v>1356</v>
      </c>
      <c r="C613" t="str">
        <f>IFERROR(VLOOKUP(Table1[[#This Row],[Ticker]],[1]!Table1[[Symbol]:[Industry]],2,FALSE),"-")</f>
        <v>-</v>
      </c>
      <c r="D613" t="s">
        <v>83</v>
      </c>
      <c r="E613">
        <v>8373.57243724</v>
      </c>
      <c r="F613">
        <v>289.60000000000002</v>
      </c>
      <c r="G613">
        <v>-74.405112157562598</v>
      </c>
      <c r="H613">
        <v>-10.009310174685099</v>
      </c>
      <c r="I613">
        <v>-13.7563954374326</v>
      </c>
      <c r="J613">
        <v>-7.0198347976017601</v>
      </c>
      <c r="K613">
        <v>294.85234607176102</v>
      </c>
      <c r="L613">
        <v>333.466985502927</v>
      </c>
      <c r="M613">
        <v>28.5140744620238</v>
      </c>
      <c r="N613">
        <v>0.437033210081549</v>
      </c>
      <c r="O613">
        <v>77.814226519336998</v>
      </c>
      <c r="P613">
        <v>10.957854406130201</v>
      </c>
      <c r="Q613">
        <v>-9.4389124676544006E-2</v>
      </c>
    </row>
    <row r="614" spans="1:17" hidden="1" x14ac:dyDescent="0.3">
      <c r="A614" t="s">
        <v>1357</v>
      </c>
      <c r="B614" t="s">
        <v>1358</v>
      </c>
      <c r="C614" t="str">
        <f>IFERROR(VLOOKUP(Table1[[#This Row],[Ticker]],[1]!Table1[[Symbol]:[Industry]],2,FALSE),"-")</f>
        <v>-</v>
      </c>
      <c r="D614" t="s">
        <v>1359</v>
      </c>
      <c r="E614">
        <v>8369.7008711939998</v>
      </c>
      <c r="F614">
        <v>1230.3900000000001</v>
      </c>
      <c r="K614">
        <v>1221.0284065276701</v>
      </c>
      <c r="L614">
        <v>1201.49851616978</v>
      </c>
      <c r="M614">
        <v>68.273684852772604</v>
      </c>
      <c r="N614">
        <v>1</v>
      </c>
      <c r="Q614">
        <v>-6.1080809493942997E-2</v>
      </c>
    </row>
    <row r="615" spans="1:17" x14ac:dyDescent="0.3">
      <c r="A615" t="s">
        <v>1360</v>
      </c>
      <c r="B615" t="s">
        <v>1361</v>
      </c>
      <c r="C615" t="str">
        <f>IFERROR(VLOOKUP(Table1[[#This Row],[Ticker]],[1]!Table1[[Symbol]:[Industry]],2,FALSE),"-")</f>
        <v>-</v>
      </c>
      <c r="D615" t="s">
        <v>132</v>
      </c>
      <c r="E615">
        <v>8352.0065794799993</v>
      </c>
      <c r="F615">
        <v>544.79999999999995</v>
      </c>
      <c r="G615">
        <v>-31.307482861841901</v>
      </c>
      <c r="H615">
        <v>-11.767501100475499</v>
      </c>
      <c r="I615">
        <v>-18.924767110159799</v>
      </c>
      <c r="J615">
        <v>-4.42235840459412</v>
      </c>
      <c r="K615">
        <v>570.405079162623</v>
      </c>
      <c r="L615">
        <v>571.10360082085901</v>
      </c>
      <c r="M615">
        <v>38.4054449959336</v>
      </c>
      <c r="N615">
        <v>0.65117333651940801</v>
      </c>
      <c r="O615">
        <v>24.596182085168799</v>
      </c>
      <c r="P615">
        <v>14.6947368421052</v>
      </c>
      <c r="Q615">
        <v>6.8381820664387E-2</v>
      </c>
    </row>
    <row r="616" spans="1:17" x14ac:dyDescent="0.3">
      <c r="A616" t="s">
        <v>1362</v>
      </c>
      <c r="B616" t="s">
        <v>1363</v>
      </c>
      <c r="C616" t="str">
        <f>IFERROR(VLOOKUP(Table1[[#This Row],[Ticker]],[1]!Table1[[Symbol]:[Industry]],2,FALSE),"-")</f>
        <v>-</v>
      </c>
      <c r="D616" t="s">
        <v>1364</v>
      </c>
      <c r="E616">
        <v>8346.3629027499992</v>
      </c>
      <c r="F616">
        <v>670.05</v>
      </c>
      <c r="G616">
        <v>1.4210862010460601</v>
      </c>
      <c r="H616">
        <v>-9.2709965358056294</v>
      </c>
      <c r="I616">
        <v>22.045451908302802</v>
      </c>
      <c r="J616">
        <v>-2.48864793264794</v>
      </c>
      <c r="K616">
        <v>657.88569636243506</v>
      </c>
      <c r="L616">
        <v>581.68896643530604</v>
      </c>
      <c r="M616">
        <v>57.939128009326502</v>
      </c>
      <c r="N616">
        <v>1.09569941673924</v>
      </c>
      <c r="O616">
        <v>14.6780091037982</v>
      </c>
      <c r="P616">
        <v>64.651677110210002</v>
      </c>
      <c r="Q616">
        <v>0.13919160890725199</v>
      </c>
    </row>
    <row r="617" spans="1:17" hidden="1" x14ac:dyDescent="0.3">
      <c r="A617" t="s">
        <v>1365</v>
      </c>
      <c r="B617" t="s">
        <v>1366</v>
      </c>
      <c r="C617" t="str">
        <f>IFERROR(VLOOKUP(Table1[[#This Row],[Ticker]],[1]!Table1[[Symbol]:[Industry]],2,FALSE),"-")</f>
        <v>-</v>
      </c>
      <c r="D617" t="s">
        <v>122</v>
      </c>
      <c r="E617">
        <v>8304.8803571249991</v>
      </c>
      <c r="F617">
        <v>2630.35</v>
      </c>
      <c r="G617">
        <v>-44.656325036208202</v>
      </c>
      <c r="H617">
        <v>-14.9438588870413</v>
      </c>
      <c r="I617">
        <v>-11.5458243157517</v>
      </c>
      <c r="J617">
        <v>-6.0527760503317198</v>
      </c>
      <c r="K617">
        <v>2731.6156313379502</v>
      </c>
      <c r="L617">
        <v>2707.0496620647</v>
      </c>
      <c r="M617">
        <v>32.063692999898102</v>
      </c>
      <c r="N617">
        <v>1.0142427743095599</v>
      </c>
      <c r="O617">
        <v>33.062140019388998</v>
      </c>
      <c r="P617">
        <v>11.9774372073222</v>
      </c>
      <c r="Q617">
        <v>5.7348677507399999E-4</v>
      </c>
    </row>
    <row r="618" spans="1:17" x14ac:dyDescent="0.3">
      <c r="A618" t="s">
        <v>1367</v>
      </c>
      <c r="B618" t="s">
        <v>1368</v>
      </c>
      <c r="C618" t="str">
        <f>IFERROR(VLOOKUP(Table1[[#This Row],[Ticker]],[1]!Table1[[Symbol]:[Industry]],2,FALSE),"-")</f>
        <v>-</v>
      </c>
      <c r="D618" t="s">
        <v>24</v>
      </c>
      <c r="E618">
        <v>8291.8478497409997</v>
      </c>
      <c r="F618">
        <v>42.04</v>
      </c>
      <c r="G618">
        <v>-46.655200272513497</v>
      </c>
      <c r="H618">
        <v>-5.9889666393449597</v>
      </c>
      <c r="I618">
        <v>-25.2965256062805</v>
      </c>
      <c r="J618">
        <v>-2.6519803761277601</v>
      </c>
      <c r="K618">
        <v>43.821310552068901</v>
      </c>
      <c r="L618">
        <v>47.1943986100014</v>
      </c>
      <c r="M618">
        <v>50.749591659180702</v>
      </c>
      <c r="N618">
        <v>0.68466803539780696</v>
      </c>
      <c r="O618">
        <v>49.857278782112203</v>
      </c>
      <c r="P618">
        <v>5.0999999999999899</v>
      </c>
      <c r="Q618">
        <v>8.1716582147586994E-2</v>
      </c>
    </row>
    <row r="619" spans="1:17" x14ac:dyDescent="0.3">
      <c r="A619" t="s">
        <v>1369</v>
      </c>
      <c r="B619" t="s">
        <v>1370</v>
      </c>
      <c r="C619" t="str">
        <f>IFERROR(VLOOKUP(Table1[[#This Row],[Ticker]],[1]!Table1[[Symbol]:[Industry]],2,FALSE),"-")</f>
        <v>-</v>
      </c>
      <c r="D619" t="s">
        <v>278</v>
      </c>
      <c r="E619">
        <v>8275.5449688600002</v>
      </c>
      <c r="F619">
        <v>2093.15</v>
      </c>
      <c r="G619">
        <v>85.176543973446002</v>
      </c>
      <c r="H619">
        <v>-5.7986710277901201</v>
      </c>
      <c r="I619">
        <v>75.350880693958004</v>
      </c>
      <c r="J619">
        <v>-4.7939770007162599</v>
      </c>
      <c r="K619">
        <v>1836.5097560822801</v>
      </c>
      <c r="L619">
        <v>1446.3916995362699</v>
      </c>
      <c r="M619">
        <v>50.781390966414698</v>
      </c>
      <c r="N619">
        <v>1.08708893405652</v>
      </c>
      <c r="O619">
        <v>4.08475264553425</v>
      </c>
      <c r="P619">
        <v>140.01261323242699</v>
      </c>
      <c r="Q619">
        <v>9.8959002870330007E-2</v>
      </c>
    </row>
    <row r="620" spans="1:17" hidden="1" x14ac:dyDescent="0.3">
      <c r="A620" t="s">
        <v>1371</v>
      </c>
      <c r="B620" t="s">
        <v>1372</v>
      </c>
      <c r="C620" t="str">
        <f>IFERROR(VLOOKUP(Table1[[#This Row],[Ticker]],[1]!Table1[[Symbol]:[Industry]],2,FALSE),"-")</f>
        <v>-</v>
      </c>
      <c r="D620" t="s">
        <v>281</v>
      </c>
      <c r="E620">
        <v>8252.6134225599999</v>
      </c>
      <c r="F620">
        <v>375</v>
      </c>
      <c r="G620">
        <v>-38.4428860153144</v>
      </c>
      <c r="H620">
        <v>-12.460661008780001</v>
      </c>
      <c r="I620">
        <v>-40.108777282650202</v>
      </c>
      <c r="J620">
        <v>-6.1741589918591204</v>
      </c>
      <c r="K620">
        <v>401.91045594283798</v>
      </c>
      <c r="M620">
        <v>31.208702404097998</v>
      </c>
      <c r="N620">
        <v>0.70901741133221297</v>
      </c>
      <c r="O620">
        <v>43.533333333333303</v>
      </c>
      <c r="P620">
        <v>2.9936830541060102</v>
      </c>
    </row>
    <row r="621" spans="1:17" x14ac:dyDescent="0.3">
      <c r="A621" t="s">
        <v>1373</v>
      </c>
      <c r="B621" t="s">
        <v>1374</v>
      </c>
      <c r="C621" t="str">
        <f>IFERROR(VLOOKUP(Table1[[#This Row],[Ticker]],[1]!Table1[[Symbol]:[Industry]],2,FALSE),"-")</f>
        <v>-</v>
      </c>
      <c r="D621" t="s">
        <v>21</v>
      </c>
      <c r="E621">
        <v>8224.6512880999999</v>
      </c>
      <c r="F621">
        <v>2635.6</v>
      </c>
      <c r="G621">
        <v>-22.336238411834699</v>
      </c>
      <c r="H621">
        <v>-14.9629979560275</v>
      </c>
      <c r="I621">
        <v>-14.841986011409</v>
      </c>
      <c r="J621">
        <v>-4.3217271786378504</v>
      </c>
      <c r="K621">
        <v>2769.9711942629301</v>
      </c>
      <c r="L621">
        <v>2654.5303573261699</v>
      </c>
      <c r="M621">
        <v>36.2048582512992</v>
      </c>
      <c r="N621">
        <v>0.70488857574560404</v>
      </c>
      <c r="O621">
        <v>19.327667324328399</v>
      </c>
      <c r="P621">
        <v>25.322745536244899</v>
      </c>
      <c r="Q621">
        <v>-3.8394925819253002E-2</v>
      </c>
    </row>
    <row r="622" spans="1:17" x14ac:dyDescent="0.3">
      <c r="A622" t="s">
        <v>1375</v>
      </c>
      <c r="B622" t="s">
        <v>1376</v>
      </c>
      <c r="C622" t="str">
        <f>IFERROR(VLOOKUP(Table1[[#This Row],[Ticker]],[1]!Table1[[Symbol]:[Industry]],2,FALSE),"-")</f>
        <v>-</v>
      </c>
      <c r="D622" t="s">
        <v>472</v>
      </c>
      <c r="E622">
        <v>8214.5363155199993</v>
      </c>
      <c r="F622">
        <v>746.5</v>
      </c>
      <c r="G622">
        <v>-47.286936660474602</v>
      </c>
      <c r="H622">
        <v>-10.9318801025816</v>
      </c>
      <c r="I622">
        <v>-32.597525898391098</v>
      </c>
      <c r="J622">
        <v>-5.0892753392197001</v>
      </c>
      <c r="K622">
        <v>774.60185190233904</v>
      </c>
      <c r="L622">
        <v>830.21799814122301</v>
      </c>
      <c r="M622">
        <v>20.872763061110799</v>
      </c>
      <c r="N622">
        <v>0.365021274534158</v>
      </c>
      <c r="O622">
        <v>48.198258539852603</v>
      </c>
      <c r="P622">
        <v>3.6229872293170402</v>
      </c>
      <c r="Q622">
        <v>-3.3363109165711002E-2</v>
      </c>
    </row>
    <row r="623" spans="1:17" hidden="1" x14ac:dyDescent="0.3">
      <c r="A623" t="s">
        <v>1377</v>
      </c>
      <c r="B623" t="s">
        <v>1378</v>
      </c>
      <c r="C623" t="str">
        <f>IFERROR(VLOOKUP(Table1[[#This Row],[Ticker]],[1]!Table1[[Symbol]:[Industry]],2,FALSE),"-")</f>
        <v>-</v>
      </c>
      <c r="D623" t="s">
        <v>1379</v>
      </c>
      <c r="E623">
        <v>8214.2947179999992</v>
      </c>
      <c r="F623">
        <v>2023.35</v>
      </c>
      <c r="G623">
        <v>97.302323413088899</v>
      </c>
      <c r="H623">
        <v>-0.60594293984468095</v>
      </c>
      <c r="I623">
        <v>83.520019312528603</v>
      </c>
      <c r="J623">
        <v>-3.1149016332819701</v>
      </c>
      <c r="K623">
        <v>1876.3411120815299</v>
      </c>
      <c r="L623">
        <v>1414.87875236025</v>
      </c>
      <c r="M623">
        <v>48.784645815789602</v>
      </c>
      <c r="N623">
        <v>0.317102169665955</v>
      </c>
      <c r="O623">
        <v>9.9661452541577091</v>
      </c>
      <c r="P623">
        <v>161.07741935483801</v>
      </c>
    </row>
    <row r="624" spans="1:17" x14ac:dyDescent="0.3">
      <c r="A624" t="s">
        <v>1380</v>
      </c>
      <c r="B624" t="s">
        <v>1381</v>
      </c>
      <c r="C624" t="str">
        <f>IFERROR(VLOOKUP(Table1[[#This Row],[Ticker]],[1]!Table1[[Symbol]:[Industry]],2,FALSE),"-")</f>
        <v>-</v>
      </c>
      <c r="D624" t="s">
        <v>46</v>
      </c>
      <c r="E624">
        <v>8191.9087123999998</v>
      </c>
      <c r="F624">
        <v>1197.7</v>
      </c>
      <c r="G624">
        <v>39.220706619923199</v>
      </c>
      <c r="H624">
        <v>-12.1940947039491</v>
      </c>
      <c r="I624">
        <v>-0.21394700060012101</v>
      </c>
      <c r="J624">
        <v>2.4142104353801801</v>
      </c>
      <c r="K624">
        <v>1255.2202021779699</v>
      </c>
      <c r="L624">
        <v>1121.8188926750099</v>
      </c>
      <c r="M624">
        <v>53.526452295240297</v>
      </c>
      <c r="N624">
        <v>1.0862249425506501</v>
      </c>
      <c r="O624">
        <v>28.7843366452366</v>
      </c>
      <c r="P624">
        <v>84.261538461538393</v>
      </c>
      <c r="Q624">
        <v>0.134331844684176</v>
      </c>
    </row>
    <row r="625" spans="1:17" x14ac:dyDescent="0.3">
      <c r="A625" t="s">
        <v>1382</v>
      </c>
      <c r="B625" t="s">
        <v>1383</v>
      </c>
      <c r="C625" t="str">
        <f>IFERROR(VLOOKUP(Table1[[#This Row],[Ticker]],[1]!Table1[[Symbol]:[Industry]],2,FALSE),"-")</f>
        <v>-</v>
      </c>
      <c r="D625" t="s">
        <v>443</v>
      </c>
      <c r="E625">
        <v>8171.10278432</v>
      </c>
      <c r="F625">
        <v>519.70000000000005</v>
      </c>
      <c r="G625">
        <v>-23.481502670746401</v>
      </c>
      <c r="H625">
        <v>-1.0733472309351999</v>
      </c>
      <c r="I625">
        <v>1.26443804908809</v>
      </c>
      <c r="J625">
        <v>2.6612336903635598</v>
      </c>
      <c r="K625">
        <v>511.76299858317799</v>
      </c>
      <c r="L625">
        <v>497.30432244839898</v>
      </c>
      <c r="M625">
        <v>59.347321834249399</v>
      </c>
      <c r="N625">
        <v>0.70740604360473702</v>
      </c>
      <c r="O625">
        <v>21.974215893784798</v>
      </c>
      <c r="P625">
        <v>29.0218470705064</v>
      </c>
      <c r="Q625">
        <v>-2.4646217380111999E-2</v>
      </c>
    </row>
    <row r="626" spans="1:17" x14ac:dyDescent="0.3">
      <c r="A626" t="s">
        <v>1384</v>
      </c>
      <c r="B626" t="s">
        <v>1385</v>
      </c>
      <c r="C626" t="str">
        <f>IFERROR(VLOOKUP(Table1[[#This Row],[Ticker]],[1]!Table1[[Symbol]:[Industry]],2,FALSE),"-")</f>
        <v>-</v>
      </c>
      <c r="D626" t="s">
        <v>281</v>
      </c>
      <c r="E626">
        <v>8166.7765657050004</v>
      </c>
      <c r="F626">
        <v>400.6</v>
      </c>
      <c r="G626">
        <v>-31.2399247443897</v>
      </c>
      <c r="H626">
        <v>-5.9307489606240296</v>
      </c>
      <c r="I626">
        <v>-16.0734060623024</v>
      </c>
      <c r="J626">
        <v>-6.3395007990021703</v>
      </c>
      <c r="K626">
        <v>422.46715597210999</v>
      </c>
      <c r="L626">
        <v>410.58666679426699</v>
      </c>
      <c r="M626">
        <v>26.561010561399598</v>
      </c>
      <c r="N626">
        <v>0.53337778350141996</v>
      </c>
      <c r="O626">
        <v>26.060908637044399</v>
      </c>
      <c r="P626">
        <v>15.1976994967649</v>
      </c>
      <c r="Q626">
        <v>4.9857694556329997E-2</v>
      </c>
    </row>
    <row r="627" spans="1:17" hidden="1" x14ac:dyDescent="0.3">
      <c r="A627" t="s">
        <v>1386</v>
      </c>
      <c r="B627" t="s">
        <v>1387</v>
      </c>
      <c r="C627" t="str">
        <f>IFERROR(VLOOKUP(Table1[[#This Row],[Ticker]],[1]!Table1[[Symbol]:[Industry]],2,FALSE),"-")</f>
        <v>-</v>
      </c>
      <c r="D627" t="s">
        <v>259</v>
      </c>
      <c r="E627">
        <v>8160.4965810000003</v>
      </c>
      <c r="F627">
        <v>3977.25</v>
      </c>
      <c r="G627">
        <v>350.04383545633402</v>
      </c>
      <c r="H627">
        <v>-14.561640250907001</v>
      </c>
      <c r="I627">
        <v>180.72262692894699</v>
      </c>
      <c r="J627">
        <v>-8.2074631335624808</v>
      </c>
      <c r="K627">
        <v>4172.8942200858</v>
      </c>
      <c r="L627">
        <v>2856.3390471310299</v>
      </c>
      <c r="M627">
        <v>23.3170356911506</v>
      </c>
      <c r="N627">
        <v>0.46479445568533201</v>
      </c>
      <c r="O627">
        <v>27.612043497391401</v>
      </c>
      <c r="P627">
        <v>389.08632562715201</v>
      </c>
      <c r="Q627">
        <v>0.15435151744426001</v>
      </c>
    </row>
    <row r="628" spans="1:17" hidden="1" x14ac:dyDescent="0.3">
      <c r="A628" t="s">
        <v>1388</v>
      </c>
      <c r="B628" t="s">
        <v>1389</v>
      </c>
      <c r="C628" t="str">
        <f>IFERROR(VLOOKUP(Table1[[#This Row],[Ticker]],[1]!Table1[[Symbol]:[Industry]],2,FALSE),"-")</f>
        <v>-</v>
      </c>
      <c r="D628" t="s">
        <v>605</v>
      </c>
      <c r="E628">
        <v>8127.2917935300002</v>
      </c>
      <c r="F628">
        <v>4208.45</v>
      </c>
      <c r="G628">
        <v>1.3193045770771401</v>
      </c>
      <c r="H628">
        <v>6.0122322491341604</v>
      </c>
      <c r="I628">
        <v>8.5733682182123108</v>
      </c>
      <c r="J628">
        <v>2.2088811278283602</v>
      </c>
      <c r="K628">
        <v>3819.3454240748802</v>
      </c>
      <c r="L628">
        <v>3592.2454888707098</v>
      </c>
      <c r="M628">
        <v>67.522546213382398</v>
      </c>
      <c r="N628">
        <v>3.2196163878655799</v>
      </c>
      <c r="O628">
        <v>3.0058572633629899</v>
      </c>
      <c r="P628">
        <v>39.051064743684996</v>
      </c>
      <c r="Q628">
        <v>-1.0199664882809E-2</v>
      </c>
    </row>
    <row r="629" spans="1:17" hidden="1" x14ac:dyDescent="0.3">
      <c r="A629" t="s">
        <v>1390</v>
      </c>
      <c r="B629" t="s">
        <v>1391</v>
      </c>
      <c r="C629" t="str">
        <f>IFERROR(VLOOKUP(Table1[[#This Row],[Ticker]],[1]!Table1[[Symbol]:[Industry]],2,FALSE),"-")</f>
        <v>-</v>
      </c>
      <c r="D629" t="s">
        <v>259</v>
      </c>
      <c r="E629">
        <v>8116.389228</v>
      </c>
      <c r="F629">
        <v>1282.9000000000001</v>
      </c>
      <c r="G629">
        <v>83.5355213651345</v>
      </c>
      <c r="H629">
        <v>-10.004834425138499</v>
      </c>
      <c r="I629">
        <v>65.765156928112702</v>
      </c>
      <c r="J629">
        <v>-4.2909901161667596</v>
      </c>
      <c r="K629">
        <v>1282.54504426068</v>
      </c>
      <c r="L629">
        <v>1051.4196701399001</v>
      </c>
      <c r="M629">
        <v>36.840533671582101</v>
      </c>
      <c r="N629">
        <v>1.4520555894657099</v>
      </c>
      <c r="O629">
        <v>13.395432223867701</v>
      </c>
      <c r="P629">
        <v>137.11302097772801</v>
      </c>
    </row>
    <row r="630" spans="1:17" x14ac:dyDescent="0.3">
      <c r="A630" t="s">
        <v>1392</v>
      </c>
      <c r="B630" t="s">
        <v>1393</v>
      </c>
      <c r="C630" t="str">
        <f>IFERROR(VLOOKUP(Table1[[#This Row],[Ticker]],[1]!Table1[[Symbol]:[Industry]],2,FALSE),"-")</f>
        <v>-</v>
      </c>
      <c r="D630" t="s">
        <v>1394</v>
      </c>
      <c r="E630">
        <v>8075.8213099199902</v>
      </c>
      <c r="F630">
        <v>489.65</v>
      </c>
      <c r="G630">
        <v>65.179795401558195</v>
      </c>
      <c r="H630">
        <v>-5.50831009544636</v>
      </c>
      <c r="I630">
        <v>15.5421066353356</v>
      </c>
      <c r="J630">
        <v>-2.9047515066046898</v>
      </c>
      <c r="K630">
        <v>510.06411950284701</v>
      </c>
      <c r="L630">
        <v>464.89266267552</v>
      </c>
      <c r="M630">
        <v>55.590716742397703</v>
      </c>
      <c r="N630">
        <v>0.904432877664337</v>
      </c>
      <c r="O630">
        <v>29.643622996017498</v>
      </c>
      <c r="P630">
        <v>105.50503637381</v>
      </c>
    </row>
    <row r="631" spans="1:17" x14ac:dyDescent="0.3">
      <c r="A631" t="s">
        <v>1395</v>
      </c>
      <c r="B631" t="s">
        <v>1396</v>
      </c>
      <c r="C631" t="str">
        <f>IFERROR(VLOOKUP(Table1[[#This Row],[Ticker]],[1]!Table1[[Symbol]:[Industry]],2,FALSE),"-")</f>
        <v>-</v>
      </c>
      <c r="D631" t="s">
        <v>327</v>
      </c>
      <c r="E631">
        <v>8059.7170663759998</v>
      </c>
      <c r="F631">
        <v>208.15</v>
      </c>
      <c r="G631">
        <v>15.052211321683099</v>
      </c>
      <c r="H631">
        <v>-11.4717315610581</v>
      </c>
      <c r="I631">
        <v>-8.9488321494629393</v>
      </c>
      <c r="J631">
        <v>-6.53465199597143</v>
      </c>
      <c r="K631">
        <v>218.49533687129201</v>
      </c>
      <c r="L631">
        <v>205.26956820801701</v>
      </c>
      <c r="M631">
        <v>37.819684515672897</v>
      </c>
      <c r="N631">
        <v>0.50701332843064995</v>
      </c>
      <c r="O631">
        <v>25.870766274321301</v>
      </c>
      <c r="P631">
        <v>55.335820895522403</v>
      </c>
    </row>
    <row r="632" spans="1:17" x14ac:dyDescent="0.3">
      <c r="A632" t="s">
        <v>1397</v>
      </c>
      <c r="B632" t="s">
        <v>1398</v>
      </c>
      <c r="C632" t="str">
        <f>IFERROR(VLOOKUP(Table1[[#This Row],[Ticker]],[1]!Table1[[Symbol]:[Industry]],2,FALSE),"-")</f>
        <v>-</v>
      </c>
      <c r="D632" t="s">
        <v>83</v>
      </c>
      <c r="E632">
        <v>8053.3313337099999</v>
      </c>
      <c r="F632">
        <v>3338.85</v>
      </c>
      <c r="G632">
        <v>57.8647494143244</v>
      </c>
      <c r="H632">
        <v>-0.39261727906399302</v>
      </c>
      <c r="I632">
        <v>11.3406985278069</v>
      </c>
      <c r="J632">
        <v>-4.95702359105168</v>
      </c>
      <c r="K632">
        <v>3165.4719644428701</v>
      </c>
      <c r="L632">
        <v>2640.6031253133301</v>
      </c>
      <c r="M632">
        <v>43.912563832242299</v>
      </c>
      <c r="N632">
        <v>0.55786950915078304</v>
      </c>
      <c r="O632">
        <v>5.57377540171015</v>
      </c>
      <c r="P632">
        <v>115.263853518584</v>
      </c>
      <c r="Q632">
        <v>0.18706109732558701</v>
      </c>
    </row>
    <row r="633" spans="1:17" x14ac:dyDescent="0.3">
      <c r="A633" t="s">
        <v>1399</v>
      </c>
      <c r="B633" t="s">
        <v>1400</v>
      </c>
      <c r="C633" t="str">
        <f>IFERROR(VLOOKUP(Table1[[#This Row],[Ticker]],[1]!Table1[[Symbol]:[Industry]],2,FALSE),"-")</f>
        <v>-</v>
      </c>
      <c r="D633" t="s">
        <v>472</v>
      </c>
      <c r="E633">
        <v>7989.9340466699996</v>
      </c>
      <c r="F633">
        <v>290.25</v>
      </c>
      <c r="G633">
        <v>-30.000531686154002</v>
      </c>
      <c r="H633">
        <v>-2.7342169475520599</v>
      </c>
      <c r="I633">
        <v>5.3387427398311296</v>
      </c>
      <c r="J633">
        <v>-9.82828499413794</v>
      </c>
      <c r="K633">
        <v>284.01360526806798</v>
      </c>
      <c r="L633">
        <v>268.684009589933</v>
      </c>
      <c r="M633">
        <v>35.678798382230703</v>
      </c>
      <c r="N633">
        <v>0.93533917567457703</v>
      </c>
      <c r="O633">
        <v>12.1447028423772</v>
      </c>
      <c r="P633">
        <v>31.931818181818102</v>
      </c>
      <c r="Q633">
        <v>-0.11177176134646501</v>
      </c>
    </row>
    <row r="634" spans="1:17" x14ac:dyDescent="0.3">
      <c r="A634" t="s">
        <v>1401</v>
      </c>
      <c r="B634" t="s">
        <v>1402</v>
      </c>
      <c r="C634" t="str">
        <f>IFERROR(VLOOKUP(Table1[[#This Row],[Ticker]],[1]!Table1[[Symbol]:[Industry]],2,FALSE),"-")</f>
        <v>-</v>
      </c>
      <c r="D634" t="s">
        <v>132</v>
      </c>
      <c r="E634">
        <v>7989.0824524679902</v>
      </c>
      <c r="F634">
        <v>125.35</v>
      </c>
      <c r="G634">
        <v>14.5087932900342</v>
      </c>
      <c r="H634">
        <v>-16.283647320980101</v>
      </c>
      <c r="I634">
        <v>-7.5287578577308096</v>
      </c>
      <c r="J634">
        <v>-5.9043799374746699</v>
      </c>
      <c r="K634">
        <v>131.57492130777501</v>
      </c>
      <c r="L634">
        <v>121.135471406427</v>
      </c>
      <c r="M634">
        <v>44.481188319767497</v>
      </c>
      <c r="N634">
        <v>0.64241786605691598</v>
      </c>
      <c r="O634">
        <v>31.120861587554799</v>
      </c>
      <c r="P634">
        <v>81.6666666666666</v>
      </c>
      <c r="Q634">
        <v>-1.1193107119186E-2</v>
      </c>
    </row>
    <row r="635" spans="1:17" hidden="1" x14ac:dyDescent="0.3">
      <c r="A635" t="s">
        <v>1403</v>
      </c>
      <c r="B635" t="s">
        <v>1404</v>
      </c>
      <c r="C635" t="str">
        <f>IFERROR(VLOOKUP(Table1[[#This Row],[Ticker]],[1]!Table1[[Symbol]:[Industry]],2,FALSE),"-")</f>
        <v>-</v>
      </c>
      <c r="D635" t="s">
        <v>46</v>
      </c>
      <c r="E635">
        <v>7988.7114904999999</v>
      </c>
      <c r="F635">
        <v>800.25</v>
      </c>
      <c r="G635">
        <v>264.124705950242</v>
      </c>
      <c r="H635">
        <v>6.9388411980675597</v>
      </c>
      <c r="I635">
        <v>303.90654766457197</v>
      </c>
      <c r="J635">
        <v>-10.995165788013599</v>
      </c>
      <c r="K635">
        <v>642.39213766140199</v>
      </c>
      <c r="L635">
        <v>406.18058457522699</v>
      </c>
      <c r="M635">
        <v>38.570414875962904</v>
      </c>
      <c r="N635">
        <v>0.85742356799441899</v>
      </c>
      <c r="O635">
        <v>8.2786629178381794</v>
      </c>
      <c r="P635">
        <v>417.79359430604899</v>
      </c>
    </row>
    <row r="636" spans="1:17" x14ac:dyDescent="0.3">
      <c r="A636" t="s">
        <v>1405</v>
      </c>
      <c r="B636" t="s">
        <v>1406</v>
      </c>
      <c r="C636" t="str">
        <f>IFERROR(VLOOKUP(Table1[[#This Row],[Ticker]],[1]!Table1[[Symbol]:[Industry]],2,FALSE),"-")</f>
        <v>-</v>
      </c>
      <c r="D636" t="s">
        <v>119</v>
      </c>
      <c r="E636">
        <v>7974.7577187999996</v>
      </c>
      <c r="F636">
        <v>678.9</v>
      </c>
      <c r="G636">
        <v>-42.672084640912303</v>
      </c>
      <c r="H636">
        <v>-0.10950412951496</v>
      </c>
      <c r="I636">
        <v>-18.2790409363467</v>
      </c>
      <c r="J636">
        <v>-8.1594510184165898</v>
      </c>
      <c r="K636">
        <v>680.982593148668</v>
      </c>
      <c r="L636">
        <v>700.98208128082695</v>
      </c>
      <c r="M636">
        <v>27.939779472423101</v>
      </c>
      <c r="N636">
        <v>0.47845504182454401</v>
      </c>
      <c r="O636">
        <v>25.0552364118426</v>
      </c>
      <c r="P636">
        <v>13.414634146341401</v>
      </c>
      <c r="Q636">
        <v>-0.103882558935241</v>
      </c>
    </row>
    <row r="637" spans="1:17" x14ac:dyDescent="0.3">
      <c r="A637" t="s">
        <v>1407</v>
      </c>
      <c r="B637" t="s">
        <v>1408</v>
      </c>
      <c r="C637" t="str">
        <f>IFERROR(VLOOKUP(Table1[[#This Row],[Ticker]],[1]!Table1[[Symbol]:[Industry]],2,FALSE),"-")</f>
        <v>-</v>
      </c>
      <c r="D637" t="s">
        <v>1409</v>
      </c>
      <c r="E637">
        <v>7934.3064023999996</v>
      </c>
      <c r="F637">
        <v>1049.5999999999999</v>
      </c>
      <c r="G637">
        <v>-8.1565657732572401</v>
      </c>
      <c r="H637">
        <v>3.8165999550766201</v>
      </c>
      <c r="I637">
        <v>38.407818535639798</v>
      </c>
      <c r="J637">
        <v>-5.5709735603229102</v>
      </c>
      <c r="K637">
        <v>947.73402270372799</v>
      </c>
      <c r="L637">
        <v>835.32534365217305</v>
      </c>
      <c r="M637">
        <v>60.051365801802703</v>
      </c>
      <c r="N637">
        <v>2.2672112418758101</v>
      </c>
      <c r="O637">
        <v>6.4214939024390203</v>
      </c>
      <c r="P637">
        <v>77.447168216398893</v>
      </c>
      <c r="Q637">
        <v>-7.219559450976E-3</v>
      </c>
    </row>
    <row r="638" spans="1:17" x14ac:dyDescent="0.3">
      <c r="A638" t="s">
        <v>1410</v>
      </c>
      <c r="B638" t="s">
        <v>1411</v>
      </c>
      <c r="C638" t="str">
        <f>IFERROR(VLOOKUP(Table1[[#This Row],[Ticker]],[1]!Table1[[Symbol]:[Industry]],2,FALSE),"-")</f>
        <v>-</v>
      </c>
      <c r="D638" t="s">
        <v>625</v>
      </c>
      <c r="E638">
        <v>7896.34289696</v>
      </c>
      <c r="F638">
        <v>45.52</v>
      </c>
      <c r="G638">
        <v>-30.3487684989217</v>
      </c>
      <c r="H638">
        <v>-12.0240091759841</v>
      </c>
      <c r="I638">
        <v>-23.436001607668601</v>
      </c>
      <c r="J638">
        <v>-6.1091886599520704</v>
      </c>
      <c r="K638">
        <v>46.984231062018303</v>
      </c>
      <c r="L638">
        <v>46.756908566766398</v>
      </c>
      <c r="M638">
        <v>37.642632149702301</v>
      </c>
      <c r="N638">
        <v>0.55888946288006702</v>
      </c>
      <c r="O638">
        <v>50.922671353251303</v>
      </c>
      <c r="P638">
        <v>17.7749029754204</v>
      </c>
      <c r="Q638">
        <v>1.8410970539582999E-2</v>
      </c>
    </row>
    <row r="639" spans="1:17" x14ac:dyDescent="0.3">
      <c r="A639" t="s">
        <v>1412</v>
      </c>
      <c r="B639" t="s">
        <v>1413</v>
      </c>
      <c r="C639" t="str">
        <f>IFERROR(VLOOKUP(Table1[[#This Row],[Ticker]],[1]!Table1[[Symbol]:[Industry]],2,FALSE),"-")</f>
        <v>-</v>
      </c>
      <c r="D639" t="s">
        <v>1414</v>
      </c>
      <c r="E639">
        <v>7878.8755785949998</v>
      </c>
      <c r="F639">
        <v>249.84</v>
      </c>
      <c r="G639">
        <v>0.41781831802530001</v>
      </c>
      <c r="H639">
        <v>-6.8203392802739096</v>
      </c>
      <c r="I639">
        <v>21.065335349216699</v>
      </c>
      <c r="J639">
        <v>-6.53628644146902</v>
      </c>
      <c r="K639">
        <v>238.59977932067301</v>
      </c>
      <c r="L639">
        <v>211.700321032739</v>
      </c>
      <c r="M639">
        <v>45.141097349460701</v>
      </c>
      <c r="N639">
        <v>0.98807977704096905</v>
      </c>
      <c r="O639">
        <v>7.6689081011847398</v>
      </c>
      <c r="P639">
        <v>47.311320754716903</v>
      </c>
      <c r="Q639">
        <v>-3.1404516043450001E-2</v>
      </c>
    </row>
    <row r="640" spans="1:17" x14ac:dyDescent="0.3">
      <c r="A640" t="s">
        <v>1415</v>
      </c>
      <c r="B640" t="s">
        <v>1416</v>
      </c>
      <c r="C640" t="str">
        <f>IFERROR(VLOOKUP(Table1[[#This Row],[Ticker]],[1]!Table1[[Symbol]:[Industry]],2,FALSE),"-")</f>
        <v>-</v>
      </c>
      <c r="D640" t="s">
        <v>144</v>
      </c>
      <c r="E640">
        <v>7867.9070137050003</v>
      </c>
      <c r="F640">
        <v>444.1</v>
      </c>
      <c r="G640">
        <v>-50.063795222030798</v>
      </c>
      <c r="H640">
        <v>-4.1670490135989997</v>
      </c>
      <c r="I640">
        <v>-23.528231984693999</v>
      </c>
      <c r="J640">
        <v>-7.3160996898886799</v>
      </c>
      <c r="K640">
        <v>447.33498077652803</v>
      </c>
      <c r="L640">
        <v>474.74122109019902</v>
      </c>
      <c r="M640">
        <v>51.021530535024397</v>
      </c>
      <c r="N640">
        <v>1.09993264032751</v>
      </c>
      <c r="O640">
        <v>58.793064625084398</v>
      </c>
      <c r="P640">
        <v>15.022015022014999</v>
      </c>
      <c r="Q640">
        <v>2.9595108579325999E-2</v>
      </c>
    </row>
    <row r="641" spans="1:17" x14ac:dyDescent="0.3">
      <c r="A641" t="s">
        <v>1417</v>
      </c>
      <c r="B641" t="s">
        <v>1418</v>
      </c>
      <c r="C641" t="str">
        <f>IFERROR(VLOOKUP(Table1[[#This Row],[Ticker]],[1]!Table1[[Symbol]:[Industry]],2,FALSE),"-")</f>
        <v>-</v>
      </c>
      <c r="D641" t="s">
        <v>605</v>
      </c>
      <c r="E641">
        <v>7827.2248238550001</v>
      </c>
      <c r="F641">
        <v>608.04999999999995</v>
      </c>
      <c r="G641">
        <v>57.9653855261055</v>
      </c>
      <c r="H641">
        <v>10.2044531242412</v>
      </c>
      <c r="I641">
        <v>20.804651830740202</v>
      </c>
      <c r="J641">
        <v>-2.72088564956562</v>
      </c>
      <c r="K641">
        <v>536.73592060088299</v>
      </c>
      <c r="L641">
        <v>474.57703580812398</v>
      </c>
      <c r="M641">
        <v>63.090876205256002</v>
      </c>
      <c r="N641">
        <v>1.40814908177834</v>
      </c>
      <c r="O641">
        <v>1.2910122522818901</v>
      </c>
      <c r="P641">
        <v>103.463275890915</v>
      </c>
      <c r="Q641">
        <v>9.2293986174069004E-2</v>
      </c>
    </row>
    <row r="642" spans="1:17" x14ac:dyDescent="0.3">
      <c r="A642" t="s">
        <v>1419</v>
      </c>
      <c r="B642" t="s">
        <v>1420</v>
      </c>
      <c r="C642" t="str">
        <f>IFERROR(VLOOKUP(Table1[[#This Row],[Ticker]],[1]!Table1[[Symbol]:[Industry]],2,FALSE),"-")</f>
        <v>-</v>
      </c>
      <c r="D642" t="s">
        <v>46</v>
      </c>
      <c r="E642">
        <v>7809.9550700999998</v>
      </c>
      <c r="F642">
        <v>585.45000000000005</v>
      </c>
      <c r="G642">
        <v>76.383022741315898</v>
      </c>
      <c r="H642">
        <v>-7.2325646927281504</v>
      </c>
      <c r="I642">
        <v>76.3728468121612</v>
      </c>
      <c r="J642">
        <v>-5.5491065189875801</v>
      </c>
      <c r="K642">
        <v>549.93077861308495</v>
      </c>
      <c r="L642">
        <v>432.08901374478199</v>
      </c>
      <c r="M642">
        <v>46.356466864022202</v>
      </c>
      <c r="N642">
        <v>0.59085285813221999</v>
      </c>
      <c r="O642">
        <v>5.7306345546161097</v>
      </c>
      <c r="P642">
        <v>142.67357512953299</v>
      </c>
      <c r="Q642">
        <v>0.198608300114893</v>
      </c>
    </row>
    <row r="643" spans="1:17" x14ac:dyDescent="0.3">
      <c r="A643" t="s">
        <v>1421</v>
      </c>
      <c r="B643" t="s">
        <v>1422</v>
      </c>
      <c r="C643" t="str">
        <f>IFERROR(VLOOKUP(Table1[[#This Row],[Ticker]],[1]!Table1[[Symbol]:[Industry]],2,FALSE),"-")</f>
        <v>-</v>
      </c>
      <c r="D643" t="s">
        <v>21</v>
      </c>
      <c r="E643">
        <v>7780.0605807920001</v>
      </c>
      <c r="F643">
        <v>28.4</v>
      </c>
      <c r="G643">
        <v>40.913385039693502</v>
      </c>
      <c r="H643">
        <v>-13.2411354900975</v>
      </c>
      <c r="I643">
        <v>-31.631943532467599</v>
      </c>
      <c r="J643">
        <v>-3.7988284388058302</v>
      </c>
      <c r="K643">
        <v>29.0539558279484</v>
      </c>
      <c r="L643">
        <v>27.977156110166401</v>
      </c>
      <c r="M643">
        <v>44.5006179536826</v>
      </c>
      <c r="N643">
        <v>0.53269399623370906</v>
      </c>
      <c r="O643">
        <v>42.615469352427397</v>
      </c>
      <c r="P643">
        <v>74.782485590049504</v>
      </c>
      <c r="Q643">
        <v>3.1181480342285E-2</v>
      </c>
    </row>
    <row r="644" spans="1:17" x14ac:dyDescent="0.3">
      <c r="A644" t="s">
        <v>1423</v>
      </c>
      <c r="B644" t="s">
        <v>1424</v>
      </c>
      <c r="C644" t="str">
        <f>IFERROR(VLOOKUP(Table1[[#This Row],[Ticker]],[1]!Table1[[Symbol]:[Industry]],2,FALSE),"-")</f>
        <v>-</v>
      </c>
      <c r="D644" t="s">
        <v>57</v>
      </c>
      <c r="E644">
        <v>7765.1730735600004</v>
      </c>
      <c r="F644">
        <v>15.18</v>
      </c>
      <c r="G644">
        <v>109.109744003069</v>
      </c>
      <c r="H644">
        <v>-18.1154721474621</v>
      </c>
      <c r="I644">
        <v>59.123097919535098</v>
      </c>
      <c r="J644">
        <v>-8.7163853847958599</v>
      </c>
      <c r="K644">
        <v>15.674850112801099</v>
      </c>
      <c r="L644">
        <v>13.0822948245013</v>
      </c>
      <c r="M644">
        <v>23.3016775762785</v>
      </c>
      <c r="N644">
        <v>0.71215175821350496</v>
      </c>
      <c r="O644">
        <v>38.998682476943301</v>
      </c>
      <c r="P644">
        <v>142.88</v>
      </c>
      <c r="Q644">
        <v>0.107452866463845</v>
      </c>
    </row>
    <row r="645" spans="1:17" hidden="1" x14ac:dyDescent="0.3">
      <c r="A645" t="s">
        <v>1425</v>
      </c>
      <c r="B645" t="s">
        <v>1426</v>
      </c>
      <c r="C645" t="str">
        <f>IFERROR(VLOOKUP(Table1[[#This Row],[Ticker]],[1]!Table1[[Symbol]:[Industry]],2,FALSE),"-")</f>
        <v>-</v>
      </c>
      <c r="D645" t="s">
        <v>1427</v>
      </c>
      <c r="E645">
        <v>7755.9619199999997</v>
      </c>
      <c r="F645">
        <v>3698.4</v>
      </c>
      <c r="G645">
        <v>788.15736305068799</v>
      </c>
      <c r="H645">
        <v>2.7985476639267799</v>
      </c>
      <c r="I645">
        <v>107.848985237893</v>
      </c>
      <c r="J645">
        <v>-2.9578758960405498</v>
      </c>
      <c r="K645">
        <v>3382.6116672907401</v>
      </c>
      <c r="L645">
        <v>2293.1755229415198</v>
      </c>
      <c r="M645">
        <v>60.915243394330197</v>
      </c>
      <c r="N645">
        <v>0.40802698806203003</v>
      </c>
      <c r="O645">
        <v>6.8029418126757504</v>
      </c>
      <c r="P645">
        <v>919.264158743282</v>
      </c>
    </row>
    <row r="646" spans="1:17" x14ac:dyDescent="0.3">
      <c r="A646" t="s">
        <v>1428</v>
      </c>
      <c r="B646" t="s">
        <v>1429</v>
      </c>
      <c r="C646" t="str">
        <f>IFERROR(VLOOKUP(Table1[[#This Row],[Ticker]],[1]!Table1[[Symbol]:[Industry]],2,FALSE),"-")</f>
        <v>-</v>
      </c>
      <c r="D646" t="s">
        <v>1394</v>
      </c>
      <c r="E646">
        <v>7754.82139121</v>
      </c>
      <c r="F646">
        <v>379.6</v>
      </c>
      <c r="G646">
        <v>46.624687921397999</v>
      </c>
      <c r="H646">
        <v>-10.1637172945575</v>
      </c>
      <c r="I646">
        <v>19.011038823194401</v>
      </c>
      <c r="J646">
        <v>-7.0909263331873102</v>
      </c>
      <c r="K646">
        <v>421.073436253723</v>
      </c>
      <c r="L646">
        <v>388.84386141419498</v>
      </c>
      <c r="M646">
        <v>37.541616256664298</v>
      </c>
      <c r="N646">
        <v>0.39603970002114403</v>
      </c>
      <c r="O646">
        <v>54.899894625922002</v>
      </c>
      <c r="P646">
        <v>83.3373581260565</v>
      </c>
      <c r="Q646">
        <v>8.6793045040207004E-2</v>
      </c>
    </row>
    <row r="647" spans="1:17" hidden="1" x14ac:dyDescent="0.3">
      <c r="A647" t="s">
        <v>1430</v>
      </c>
      <c r="B647" t="s">
        <v>1431</v>
      </c>
      <c r="C647" t="str">
        <f>IFERROR(VLOOKUP(Table1[[#This Row],[Ticker]],[1]!Table1[[Symbol]:[Industry]],2,FALSE),"-")</f>
        <v>-</v>
      </c>
      <c r="D647" t="s">
        <v>164</v>
      </c>
      <c r="E647">
        <v>7750.3210618129997</v>
      </c>
      <c r="F647">
        <v>217.6</v>
      </c>
      <c r="G647">
        <v>204.99946831384599</v>
      </c>
      <c r="H647">
        <v>-4.1700515379403704</v>
      </c>
      <c r="I647">
        <v>64.627362944386107</v>
      </c>
      <c r="J647">
        <v>-6.7964521329270102</v>
      </c>
      <c r="K647">
        <v>191.80243809844399</v>
      </c>
      <c r="L647">
        <v>148.42753189090701</v>
      </c>
      <c r="M647">
        <v>55.929758674749799</v>
      </c>
      <c r="N647">
        <v>1.0480178506148199</v>
      </c>
      <c r="O647">
        <v>3.2398897058823501</v>
      </c>
      <c r="P647">
        <v>260.26490066225102</v>
      </c>
    </row>
    <row r="648" spans="1:17" x14ac:dyDescent="0.3">
      <c r="A648" t="s">
        <v>1432</v>
      </c>
      <c r="B648" t="s">
        <v>1433</v>
      </c>
      <c r="C648" t="str">
        <f>IFERROR(VLOOKUP(Table1[[#This Row],[Ticker]],[1]!Table1[[Symbol]:[Industry]],2,FALSE),"-")</f>
        <v>-</v>
      </c>
      <c r="D648" t="s">
        <v>605</v>
      </c>
      <c r="E648">
        <v>7742.9344222999998</v>
      </c>
      <c r="F648">
        <v>382.85</v>
      </c>
      <c r="G648">
        <v>32.189068277765998</v>
      </c>
      <c r="H648">
        <v>-9.2114618813486508</v>
      </c>
      <c r="I648">
        <v>-7.0412176946039899</v>
      </c>
      <c r="J648">
        <v>-7.6181957460956804</v>
      </c>
      <c r="K648">
        <v>398.53266286442101</v>
      </c>
      <c r="L648">
        <v>352.49971983169002</v>
      </c>
      <c r="M648">
        <v>35.546893067664101</v>
      </c>
      <c r="N648">
        <v>0.507738030864894</v>
      </c>
      <c r="O648">
        <v>17.709285621000301</v>
      </c>
      <c r="P648">
        <v>77.9042750929368</v>
      </c>
      <c r="Q648">
        <v>3.3015323922641997E-2</v>
      </c>
    </row>
    <row r="649" spans="1:17" x14ac:dyDescent="0.3">
      <c r="A649" t="s">
        <v>1434</v>
      </c>
      <c r="B649" t="s">
        <v>1435</v>
      </c>
      <c r="C649" t="str">
        <f>IFERROR(VLOOKUP(Table1[[#This Row],[Ticker]],[1]!Table1[[Symbol]:[Industry]],2,FALSE),"-")</f>
        <v>-</v>
      </c>
      <c r="D649" t="s">
        <v>642</v>
      </c>
      <c r="E649">
        <v>7742.5341325199997</v>
      </c>
      <c r="F649">
        <v>461.6</v>
      </c>
      <c r="G649">
        <v>-12.658541932528999</v>
      </c>
      <c r="H649">
        <v>-8.0611774435685195</v>
      </c>
      <c r="I649">
        <v>24.970760683337101</v>
      </c>
      <c r="J649">
        <v>-2.7857061569030099</v>
      </c>
      <c r="K649">
        <v>472.93418535545698</v>
      </c>
      <c r="L649">
        <v>436.58912594928802</v>
      </c>
      <c r="M649">
        <v>48.871827928381997</v>
      </c>
      <c r="N649">
        <v>0.38620015657357099</v>
      </c>
      <c r="O649">
        <v>38.3773830155979</v>
      </c>
      <c r="P649">
        <v>44.656847383265401</v>
      </c>
      <c r="Q649">
        <v>7.1624926309372006E-2</v>
      </c>
    </row>
    <row r="650" spans="1:17" hidden="1" x14ac:dyDescent="0.3">
      <c r="A650" t="s">
        <v>1436</v>
      </c>
      <c r="B650" t="s">
        <v>1437</v>
      </c>
      <c r="C650" t="str">
        <f>IFERROR(VLOOKUP(Table1[[#This Row],[Ticker]],[1]!Table1[[Symbol]:[Industry]],2,FALSE),"-")</f>
        <v>-</v>
      </c>
      <c r="D650" t="s">
        <v>569</v>
      </c>
      <c r="E650">
        <v>7710.5769750099998</v>
      </c>
      <c r="F650">
        <v>730</v>
      </c>
      <c r="G650">
        <v>2.1760889548555098</v>
      </c>
      <c r="H650">
        <v>-10.9434452283112</v>
      </c>
      <c r="I650">
        <v>13.6589522852448</v>
      </c>
      <c r="J650">
        <v>-7.1138912749794496</v>
      </c>
      <c r="K650">
        <v>731.26269568309704</v>
      </c>
      <c r="M650">
        <v>37.766252019562103</v>
      </c>
      <c r="N650">
        <v>2.8756128323000598</v>
      </c>
      <c r="O650">
        <v>9.4520547945205298</v>
      </c>
      <c r="P650">
        <v>40.614465953963197</v>
      </c>
    </row>
    <row r="651" spans="1:17" x14ac:dyDescent="0.3">
      <c r="A651" t="s">
        <v>1438</v>
      </c>
      <c r="B651" t="s">
        <v>1439</v>
      </c>
      <c r="C651" t="str">
        <f>IFERROR(VLOOKUP(Table1[[#This Row],[Ticker]],[1]!Table1[[Symbol]:[Industry]],2,FALSE),"-")</f>
        <v>-</v>
      </c>
      <c r="D651" t="s">
        <v>605</v>
      </c>
      <c r="E651">
        <v>7690.2463747499996</v>
      </c>
      <c r="F651">
        <v>532.20000000000005</v>
      </c>
      <c r="G651">
        <v>-8.79061382792462</v>
      </c>
      <c r="H651">
        <v>-10.8736494368825</v>
      </c>
      <c r="I651">
        <v>-2.70261252165125</v>
      </c>
      <c r="J651">
        <v>-1.91289475777583</v>
      </c>
      <c r="K651">
        <v>545.46429113020395</v>
      </c>
      <c r="L651">
        <v>512.13719993171696</v>
      </c>
      <c r="M651">
        <v>49.132579541002201</v>
      </c>
      <c r="N651">
        <v>0.62837814475799203</v>
      </c>
      <c r="O651">
        <v>25.140924464487</v>
      </c>
      <c r="P651">
        <v>34.836584747909797</v>
      </c>
      <c r="Q651">
        <v>8.2102620781527996E-2</v>
      </c>
    </row>
    <row r="652" spans="1:17" hidden="1" x14ac:dyDescent="0.3">
      <c r="A652" t="s">
        <v>1440</v>
      </c>
      <c r="B652" t="s">
        <v>1441</v>
      </c>
      <c r="C652" t="str">
        <f>IFERROR(VLOOKUP(Table1[[#This Row],[Ticker]],[1]!Table1[[Symbol]:[Industry]],2,FALSE),"-")</f>
        <v>-</v>
      </c>
      <c r="D652" t="s">
        <v>40</v>
      </c>
      <c r="E652">
        <v>7636.9304025000001</v>
      </c>
      <c r="F652">
        <v>416.75</v>
      </c>
      <c r="G652">
        <v>-3.0154790575331898</v>
      </c>
      <c r="H652">
        <v>-94.578090650305398</v>
      </c>
      <c r="I652">
        <v>11.420528864185901</v>
      </c>
      <c r="J652">
        <v>-0.74406527892041796</v>
      </c>
      <c r="K652">
        <v>410.61113124393398</v>
      </c>
      <c r="L652">
        <v>367.31245790220697</v>
      </c>
      <c r="M652">
        <v>61.650223201779198</v>
      </c>
      <c r="N652">
        <v>0.58453355665319595</v>
      </c>
      <c r="O652">
        <v>16.652669466106701</v>
      </c>
      <c r="P652">
        <v>45.117125672681198</v>
      </c>
      <c r="Q652">
        <v>2.1929151596802001E-2</v>
      </c>
    </row>
    <row r="653" spans="1:17" x14ac:dyDescent="0.3">
      <c r="A653" t="s">
        <v>1442</v>
      </c>
      <c r="B653" t="s">
        <v>1443</v>
      </c>
      <c r="C653" t="str">
        <f>IFERROR(VLOOKUP(Table1[[#This Row],[Ticker]],[1]!Table1[[Symbol]:[Industry]],2,FALSE),"-")</f>
        <v>-</v>
      </c>
      <c r="D653" t="s">
        <v>46</v>
      </c>
      <c r="E653">
        <v>7633.8836359099996</v>
      </c>
      <c r="F653">
        <v>561.6</v>
      </c>
      <c r="G653">
        <v>52.894205155951198</v>
      </c>
      <c r="H653">
        <v>-5.2839990376962103</v>
      </c>
      <c r="I653">
        <v>18.674462138542602</v>
      </c>
      <c r="J653">
        <v>-9.2872641606149795</v>
      </c>
      <c r="K653">
        <v>532.99282701649395</v>
      </c>
      <c r="L653">
        <v>463.62387019832801</v>
      </c>
      <c r="M653">
        <v>34.286721804727897</v>
      </c>
      <c r="N653">
        <v>0.94096343007857897</v>
      </c>
      <c r="O653">
        <v>4.7008547008547001</v>
      </c>
      <c r="P653">
        <v>96.192139737991198</v>
      </c>
      <c r="Q653">
        <v>-1.7410594129772E-2</v>
      </c>
    </row>
    <row r="654" spans="1:17" x14ac:dyDescent="0.3">
      <c r="A654" t="s">
        <v>1444</v>
      </c>
      <c r="B654" t="s">
        <v>1445</v>
      </c>
      <c r="C654" t="str">
        <f>IFERROR(VLOOKUP(Table1[[#This Row],[Ticker]],[1]!Table1[[Symbol]:[Industry]],2,FALSE),"-")</f>
        <v>-</v>
      </c>
      <c r="D654" t="s">
        <v>197</v>
      </c>
      <c r="E654">
        <v>7628.9296533999996</v>
      </c>
      <c r="F654">
        <v>526.4</v>
      </c>
      <c r="G654">
        <v>35.188935317862402</v>
      </c>
      <c r="H654">
        <v>-5.3263219454623396</v>
      </c>
      <c r="I654">
        <v>39.161655886164297</v>
      </c>
      <c r="J654">
        <v>-2.6934274510098901</v>
      </c>
      <c r="K654">
        <v>505.46635108431798</v>
      </c>
      <c r="L654">
        <v>421.853186974518</v>
      </c>
      <c r="M654">
        <v>55.395469003094902</v>
      </c>
      <c r="N654">
        <v>0.434027960240218</v>
      </c>
      <c r="O654">
        <v>6.2974924012157896</v>
      </c>
      <c r="P654">
        <v>93.850119683299496</v>
      </c>
      <c r="Q654">
        <v>0.14992649590134299</v>
      </c>
    </row>
    <row r="655" spans="1:17" x14ac:dyDescent="0.3">
      <c r="A655" t="s">
        <v>1446</v>
      </c>
      <c r="B655" t="s">
        <v>1447</v>
      </c>
      <c r="C655" t="str">
        <f>IFERROR(VLOOKUP(Table1[[#This Row],[Ticker]],[1]!Table1[[Symbol]:[Industry]],2,FALSE),"-")</f>
        <v>-</v>
      </c>
      <c r="D655" t="s">
        <v>24</v>
      </c>
      <c r="E655">
        <v>7614.3296655899903</v>
      </c>
      <c r="F655">
        <v>480.9</v>
      </c>
      <c r="G655">
        <v>-40.9953714350019</v>
      </c>
      <c r="H655">
        <v>-0.85276655835878401</v>
      </c>
      <c r="I655">
        <v>-12.0088871694291</v>
      </c>
      <c r="J655">
        <v>-2.7871032366354598</v>
      </c>
      <c r="K655">
        <v>471.66558956062801</v>
      </c>
      <c r="L655">
        <v>478.57366755550999</v>
      </c>
      <c r="M655">
        <v>50.915558284694001</v>
      </c>
      <c r="N655">
        <v>0.88519373554255798</v>
      </c>
      <c r="O655">
        <v>24.7660636306924</v>
      </c>
      <c r="P655">
        <v>9.7819883574934199</v>
      </c>
      <c r="Q655">
        <v>-0.119086129926842</v>
      </c>
    </row>
    <row r="656" spans="1:17" x14ac:dyDescent="0.3">
      <c r="A656" t="s">
        <v>1448</v>
      </c>
      <c r="B656" t="s">
        <v>1449</v>
      </c>
      <c r="C656" t="str">
        <f>IFERROR(VLOOKUP(Table1[[#This Row],[Ticker]],[1]!Table1[[Symbol]:[Industry]],2,FALSE),"-")</f>
        <v>-</v>
      </c>
      <c r="D656" t="s">
        <v>197</v>
      </c>
      <c r="E656">
        <v>7584.91601722</v>
      </c>
      <c r="F656">
        <v>1887.2</v>
      </c>
      <c r="G656">
        <v>76.078918716418201</v>
      </c>
      <c r="H656">
        <v>-12.0990529801497</v>
      </c>
      <c r="I656">
        <v>20.888140587001502</v>
      </c>
      <c r="J656">
        <v>-6.1901841350652003</v>
      </c>
      <c r="K656">
        <v>1871.68458602854</v>
      </c>
      <c r="L656">
        <v>1534.97099044267</v>
      </c>
      <c r="M656">
        <v>34.600103757653201</v>
      </c>
      <c r="N656">
        <v>0.43107599875172298</v>
      </c>
      <c r="O656">
        <v>15.0911403136922</v>
      </c>
      <c r="P656">
        <v>122.023529411764</v>
      </c>
      <c r="Q656">
        <v>3.6096275245057E-2</v>
      </c>
    </row>
    <row r="657" spans="1:17" x14ac:dyDescent="0.3">
      <c r="A657" t="s">
        <v>1450</v>
      </c>
      <c r="B657" t="s">
        <v>1451</v>
      </c>
      <c r="C657" t="str">
        <f>IFERROR(VLOOKUP(Table1[[#This Row],[Ticker]],[1]!Table1[[Symbol]:[Industry]],2,FALSE),"-")</f>
        <v>-</v>
      </c>
      <c r="D657" t="s">
        <v>278</v>
      </c>
      <c r="E657">
        <v>7548.4371345399904</v>
      </c>
      <c r="F657">
        <v>3281.3</v>
      </c>
      <c r="G657">
        <v>127.19032140869</v>
      </c>
      <c r="H657">
        <v>-7.0418911647339897</v>
      </c>
      <c r="I657">
        <v>73.801564695733902</v>
      </c>
      <c r="J657">
        <v>-3.3947472521556898</v>
      </c>
      <c r="K657">
        <v>2972.1764862877199</v>
      </c>
      <c r="L657">
        <v>2196.49005149501</v>
      </c>
      <c r="M657">
        <v>50.912899496386899</v>
      </c>
      <c r="N657">
        <v>0.53193122779626401</v>
      </c>
      <c r="O657">
        <v>9.4063328558802795</v>
      </c>
      <c r="P657">
        <v>161.45816733067699</v>
      </c>
      <c r="Q657">
        <v>0.13179780647407</v>
      </c>
    </row>
    <row r="658" spans="1:17" x14ac:dyDescent="0.3">
      <c r="A658" t="s">
        <v>1452</v>
      </c>
      <c r="B658" t="s">
        <v>1453</v>
      </c>
      <c r="C658" t="str">
        <f>IFERROR(VLOOKUP(Table1[[#This Row],[Ticker]],[1]!Table1[[Symbol]:[Industry]],2,FALSE),"-")</f>
        <v>-</v>
      </c>
      <c r="D658" t="s">
        <v>472</v>
      </c>
      <c r="E658">
        <v>7472.4806250000001</v>
      </c>
      <c r="F658">
        <v>2314.9</v>
      </c>
      <c r="G658">
        <v>-28.457348217231999</v>
      </c>
      <c r="H658">
        <v>0.67595188680756002</v>
      </c>
      <c r="I658">
        <v>-4.5738902545046098</v>
      </c>
      <c r="J658">
        <v>-1.2642670797408899</v>
      </c>
      <c r="K658">
        <v>2264.4164031792302</v>
      </c>
      <c r="L658">
        <v>2261.7398743824301</v>
      </c>
      <c r="M658">
        <v>57.881075851088703</v>
      </c>
      <c r="N658">
        <v>1.06277617357396</v>
      </c>
      <c r="O658">
        <v>18.147652166400199</v>
      </c>
      <c r="P658">
        <v>18.107142857142801</v>
      </c>
      <c r="Q658">
        <v>-0.107751253158602</v>
      </c>
    </row>
    <row r="659" spans="1:17" hidden="1" x14ac:dyDescent="0.3">
      <c r="A659" t="s">
        <v>1454</v>
      </c>
      <c r="B659" t="s">
        <v>1455</v>
      </c>
      <c r="C659" t="str">
        <f>IFERROR(VLOOKUP(Table1[[#This Row],[Ticker]],[1]!Table1[[Symbol]:[Industry]],2,FALSE),"-")</f>
        <v>-</v>
      </c>
      <c r="D659" t="s">
        <v>114</v>
      </c>
      <c r="E659">
        <v>7464.4539479499999</v>
      </c>
      <c r="F659">
        <v>662.6</v>
      </c>
      <c r="G659">
        <v>-15.331295292902499</v>
      </c>
      <c r="H659">
        <v>8.0650694749279896</v>
      </c>
      <c r="I659">
        <v>20.9413238747713</v>
      </c>
      <c r="J659">
        <v>9.5523679616674997</v>
      </c>
      <c r="K659">
        <v>578.91926169758096</v>
      </c>
      <c r="L659">
        <v>546.42963695425397</v>
      </c>
      <c r="M659">
        <v>77.008504805250993</v>
      </c>
      <c r="N659">
        <v>1.2874288414956301</v>
      </c>
      <c r="O659">
        <v>2.4901901599758398</v>
      </c>
      <c r="P659">
        <v>41.8843683083511</v>
      </c>
      <c r="Q659">
        <v>4.6808217846276999E-2</v>
      </c>
    </row>
    <row r="660" spans="1:17" x14ac:dyDescent="0.3">
      <c r="A660" t="s">
        <v>1456</v>
      </c>
      <c r="B660" t="s">
        <v>1457</v>
      </c>
      <c r="C660" t="str">
        <f>IFERROR(VLOOKUP(Table1[[#This Row],[Ticker]],[1]!Table1[[Symbol]:[Industry]],2,FALSE),"-")</f>
        <v>-</v>
      </c>
      <c r="D660" t="s">
        <v>1458</v>
      </c>
      <c r="E660">
        <v>7434.3792494399904</v>
      </c>
      <c r="F660">
        <v>282.2</v>
      </c>
      <c r="G660">
        <v>-47.085165857556397</v>
      </c>
      <c r="H660">
        <v>0.25666565282812698</v>
      </c>
      <c r="I660">
        <v>-17.724041200579499</v>
      </c>
      <c r="J660">
        <v>-7.6141080772696297</v>
      </c>
      <c r="K660">
        <v>281.83373254996297</v>
      </c>
      <c r="L660">
        <v>284.16279508299499</v>
      </c>
      <c r="M660">
        <v>46.242284542521503</v>
      </c>
      <c r="N660">
        <v>0.79529416324327695</v>
      </c>
      <c r="O660">
        <v>29.323175053153701</v>
      </c>
      <c r="P660">
        <v>12.8574285142971</v>
      </c>
      <c r="Q660">
        <v>7.7089317913982006E-2</v>
      </c>
    </row>
    <row r="661" spans="1:17" x14ac:dyDescent="0.3">
      <c r="A661" t="s">
        <v>1459</v>
      </c>
      <c r="B661" t="s">
        <v>1460</v>
      </c>
      <c r="C661" t="str">
        <f>IFERROR(VLOOKUP(Table1[[#This Row],[Ticker]],[1]!Table1[[Symbol]:[Industry]],2,FALSE),"-")</f>
        <v>-</v>
      </c>
      <c r="D661" t="s">
        <v>158</v>
      </c>
      <c r="E661">
        <v>7400.8666999999996</v>
      </c>
      <c r="F661">
        <v>395.4</v>
      </c>
      <c r="G661">
        <v>-33.801476522830299</v>
      </c>
      <c r="H661">
        <v>-11.323230651553599</v>
      </c>
      <c r="I661">
        <v>-8.0109366264457407</v>
      </c>
      <c r="J661">
        <v>-3.7573222873908501</v>
      </c>
      <c r="K661">
        <v>423.03717808793101</v>
      </c>
      <c r="L661">
        <v>420.42691100954897</v>
      </c>
      <c r="M661">
        <v>45.969983537496297</v>
      </c>
      <c r="N661">
        <v>0.25881272666299499</v>
      </c>
      <c r="O661">
        <v>38.467374810318603</v>
      </c>
      <c r="P661">
        <v>14.6086956521739</v>
      </c>
      <c r="Q661">
        <v>7.7655212697208001E-2</v>
      </c>
    </row>
    <row r="662" spans="1:17" x14ac:dyDescent="0.3">
      <c r="A662" t="s">
        <v>1461</v>
      </c>
      <c r="B662" t="s">
        <v>1462</v>
      </c>
      <c r="C662" t="str">
        <f>IFERROR(VLOOKUP(Table1[[#This Row],[Ticker]],[1]!Table1[[Symbol]:[Industry]],2,FALSE),"-")</f>
        <v>-</v>
      </c>
      <c r="D662" t="s">
        <v>853</v>
      </c>
      <c r="E662">
        <v>7378.7771333520004</v>
      </c>
      <c r="F662">
        <v>41.53</v>
      </c>
      <c r="G662">
        <v>-32.488569963665903</v>
      </c>
      <c r="H662">
        <v>0.31204982657945801</v>
      </c>
      <c r="I662">
        <v>-23.109301837611799</v>
      </c>
      <c r="J662">
        <v>-3.6547284092166699</v>
      </c>
      <c r="K662">
        <v>40.997136757487702</v>
      </c>
      <c r="L662">
        <v>42.549631193153203</v>
      </c>
      <c r="M662">
        <v>54.748349113212598</v>
      </c>
      <c r="N662">
        <v>1.16619410441521</v>
      </c>
      <c r="O662">
        <v>30.026486876956401</v>
      </c>
      <c r="P662">
        <v>12.243243243243199</v>
      </c>
      <c r="Q662">
        <v>1.1121367224396E-2</v>
      </c>
    </row>
    <row r="663" spans="1:17" x14ac:dyDescent="0.3">
      <c r="A663" t="s">
        <v>1463</v>
      </c>
      <c r="B663" t="s">
        <v>1464</v>
      </c>
      <c r="C663" t="str">
        <f>IFERROR(VLOOKUP(Table1[[#This Row],[Ticker]],[1]!Table1[[Symbol]:[Industry]],2,FALSE),"-")</f>
        <v>-</v>
      </c>
      <c r="D663" t="s">
        <v>197</v>
      </c>
      <c r="E663">
        <v>7346.2559457750003</v>
      </c>
      <c r="F663">
        <v>528.95000000000005</v>
      </c>
      <c r="G663">
        <v>-1.52728834128035</v>
      </c>
      <c r="H663">
        <v>-11.3722667899426</v>
      </c>
      <c r="I663">
        <v>12.894721244085501</v>
      </c>
      <c r="J663">
        <v>-1.58035179073244</v>
      </c>
      <c r="K663">
        <v>525.58339573393596</v>
      </c>
      <c r="L663">
        <v>468.051375533265</v>
      </c>
      <c r="M663">
        <v>48.905833730736397</v>
      </c>
      <c r="N663">
        <v>1.20939094365015</v>
      </c>
      <c r="O663">
        <v>20.918801398997999</v>
      </c>
      <c r="P663">
        <v>49.526501766784399</v>
      </c>
      <c r="Q663">
        <v>5.0206802954552002E-2</v>
      </c>
    </row>
    <row r="664" spans="1:17" x14ac:dyDescent="0.3">
      <c r="A664" t="s">
        <v>1465</v>
      </c>
      <c r="B664" t="s">
        <v>1466</v>
      </c>
      <c r="C664" t="str">
        <f>IFERROR(VLOOKUP(Table1[[#This Row],[Ticker]],[1]!Table1[[Symbol]:[Industry]],2,FALSE),"-")</f>
        <v>-</v>
      </c>
      <c r="D664" t="s">
        <v>74</v>
      </c>
      <c r="E664">
        <v>7318.1622172050002</v>
      </c>
      <c r="F664">
        <v>3987.7</v>
      </c>
      <c r="G664">
        <v>62.253250127835798</v>
      </c>
      <c r="H664">
        <v>-3.1652634765729899</v>
      </c>
      <c r="I664">
        <v>74.480019583131195</v>
      </c>
      <c r="J664">
        <v>-0.29778683920642102</v>
      </c>
      <c r="K664">
        <v>3480.6752748205299</v>
      </c>
      <c r="L664">
        <v>2783.83635097453</v>
      </c>
      <c r="M664">
        <v>60.8501074752497</v>
      </c>
      <c r="N664">
        <v>0.96335586132183204</v>
      </c>
      <c r="O664">
        <v>0.80999072146852302</v>
      </c>
      <c r="P664">
        <v>150.012539184953</v>
      </c>
      <c r="Q664">
        <v>-1.9749050368037001E-2</v>
      </c>
    </row>
    <row r="665" spans="1:17" hidden="1" x14ac:dyDescent="0.3">
      <c r="A665" t="s">
        <v>1467</v>
      </c>
      <c r="B665" t="s">
        <v>1468</v>
      </c>
      <c r="C665" t="str">
        <f>IFERROR(VLOOKUP(Table1[[#This Row],[Ticker]],[1]!Table1[[Symbol]:[Industry]],2,FALSE),"-")</f>
        <v>-</v>
      </c>
      <c r="D665" t="s">
        <v>1001</v>
      </c>
      <c r="E665">
        <v>7291.0112547999997</v>
      </c>
      <c r="F665">
        <v>757.5</v>
      </c>
      <c r="G665">
        <v>534.38427597944701</v>
      </c>
      <c r="H665">
        <v>-4.2554523435488099</v>
      </c>
      <c r="I665">
        <v>134.69133690107699</v>
      </c>
      <c r="J665">
        <v>0.72183402875056202</v>
      </c>
      <c r="K665">
        <v>767.82307596219903</v>
      </c>
      <c r="L665">
        <v>585.86753178041602</v>
      </c>
      <c r="M665">
        <v>49.481690316265698</v>
      </c>
      <c r="N665">
        <v>0.56261716183619404</v>
      </c>
      <c r="O665">
        <v>20.224422442244201</v>
      </c>
      <c r="P665">
        <v>588.32348932303501</v>
      </c>
      <c r="Q665">
        <v>0.24425463802823799</v>
      </c>
    </row>
    <row r="666" spans="1:17" x14ac:dyDescent="0.3">
      <c r="A666" t="s">
        <v>1469</v>
      </c>
      <c r="B666" t="s">
        <v>1470</v>
      </c>
      <c r="C666" t="str">
        <f>IFERROR(VLOOKUP(Table1[[#This Row],[Ticker]],[1]!Table1[[Symbol]:[Industry]],2,FALSE),"-")</f>
        <v>-</v>
      </c>
      <c r="D666" t="s">
        <v>114</v>
      </c>
      <c r="E666">
        <v>7284.8845757949903</v>
      </c>
      <c r="F666">
        <v>1209.4000000000001</v>
      </c>
      <c r="G666">
        <v>43.305806207820602</v>
      </c>
      <c r="H666">
        <v>-6.26470006427353</v>
      </c>
      <c r="I666">
        <v>31.809594858351598</v>
      </c>
      <c r="J666">
        <v>-3.60808617397627</v>
      </c>
      <c r="K666">
        <v>1187.49203969316</v>
      </c>
      <c r="L666">
        <v>1013.25899551486</v>
      </c>
      <c r="M666">
        <v>45.034315305254097</v>
      </c>
      <c r="N666">
        <v>0.42287159770168697</v>
      </c>
      <c r="O666">
        <v>11.3031255167851</v>
      </c>
      <c r="P666">
        <v>85.704414587331996</v>
      </c>
      <c r="Q666">
        <v>7.66212614939E-2</v>
      </c>
    </row>
    <row r="667" spans="1:17" hidden="1" x14ac:dyDescent="0.3">
      <c r="A667" t="s">
        <v>1471</v>
      </c>
      <c r="B667" t="s">
        <v>1472</v>
      </c>
      <c r="C667" t="str">
        <f>IFERROR(VLOOKUP(Table1[[#This Row],[Ticker]],[1]!Table1[[Symbol]:[Industry]],2,FALSE),"-")</f>
        <v>-</v>
      </c>
      <c r="D667" t="s">
        <v>21</v>
      </c>
      <c r="E667">
        <v>7255.2654148000001</v>
      </c>
      <c r="F667">
        <v>116.95</v>
      </c>
      <c r="G667">
        <v>1.95212337559368</v>
      </c>
      <c r="H667">
        <v>7.3514463839724797</v>
      </c>
      <c r="I667">
        <v>2.3146429910640398</v>
      </c>
      <c r="J667">
        <v>-6.6508751306157503</v>
      </c>
      <c r="K667">
        <v>125.343397643353</v>
      </c>
      <c r="L667">
        <v>111.967630641124</v>
      </c>
      <c r="M667">
        <v>44.789934043055197</v>
      </c>
      <c r="N667">
        <v>0.78340917909366004</v>
      </c>
      <c r="O667">
        <v>22.445489525438202</v>
      </c>
      <c r="P667">
        <v>45.695776753456997</v>
      </c>
      <c r="Q667">
        <v>0.28010043932712397</v>
      </c>
    </row>
    <row r="668" spans="1:17" hidden="1" x14ac:dyDescent="0.3">
      <c r="A668" t="s">
        <v>1473</v>
      </c>
      <c r="B668" t="s">
        <v>1474</v>
      </c>
      <c r="C668" t="str">
        <f>IFERROR(VLOOKUP(Table1[[#This Row],[Ticker]],[1]!Table1[[Symbol]:[Industry]],2,FALSE),"-")</f>
        <v>-</v>
      </c>
      <c r="D668" t="s">
        <v>259</v>
      </c>
      <c r="E668">
        <v>7252.8013522199999</v>
      </c>
      <c r="F668">
        <v>3126.45</v>
      </c>
      <c r="G668">
        <v>22.8096186897858</v>
      </c>
      <c r="H668">
        <v>-20.754562766539198</v>
      </c>
      <c r="I668">
        <v>65.809055855755403</v>
      </c>
      <c r="J668">
        <v>-7.2661796977879698</v>
      </c>
      <c r="K668">
        <v>3275.15045425989</v>
      </c>
      <c r="L668">
        <v>2686.8716453748402</v>
      </c>
      <c r="M668">
        <v>37.431223100250598</v>
      </c>
      <c r="N668">
        <v>0.62029236398849397</v>
      </c>
      <c r="O668">
        <v>25.797629899726498</v>
      </c>
      <c r="P668">
        <v>104.009787928221</v>
      </c>
      <c r="Q668">
        <v>0.13809555144048799</v>
      </c>
    </row>
    <row r="669" spans="1:17" x14ac:dyDescent="0.3">
      <c r="A669" t="s">
        <v>1475</v>
      </c>
      <c r="B669" t="s">
        <v>1476</v>
      </c>
      <c r="C669" t="str">
        <f>IFERROR(VLOOKUP(Table1[[#This Row],[Ticker]],[1]!Table1[[Symbol]:[Industry]],2,FALSE),"-")</f>
        <v>-</v>
      </c>
      <c r="D669" t="s">
        <v>605</v>
      </c>
      <c r="E669">
        <v>7244.802052</v>
      </c>
      <c r="F669">
        <v>354.1</v>
      </c>
      <c r="G669">
        <v>-32.8352274707714</v>
      </c>
      <c r="H669">
        <v>-6.0217019074096498</v>
      </c>
      <c r="I669">
        <v>-9.80839934791552</v>
      </c>
      <c r="J669">
        <v>-2.51865451525972</v>
      </c>
      <c r="K669">
        <v>360.67993095954398</v>
      </c>
      <c r="L669">
        <v>350.00087332323301</v>
      </c>
      <c r="M669">
        <v>52.335240006476603</v>
      </c>
      <c r="N669">
        <v>1.21970178680469</v>
      </c>
      <c r="O669">
        <v>23.397345382660198</v>
      </c>
      <c r="P669">
        <v>32.250233426704</v>
      </c>
      <c r="Q669">
        <v>0.128820181583468</v>
      </c>
    </row>
    <row r="670" spans="1:17" x14ac:dyDescent="0.3">
      <c r="A670" t="s">
        <v>1477</v>
      </c>
      <c r="B670" t="s">
        <v>1478</v>
      </c>
      <c r="C670" t="str">
        <f>IFERROR(VLOOKUP(Table1[[#This Row],[Ticker]],[1]!Table1[[Symbol]:[Industry]],2,FALSE),"-")</f>
        <v>-</v>
      </c>
      <c r="D670" t="s">
        <v>46</v>
      </c>
      <c r="E670">
        <v>7240.2861790399902</v>
      </c>
      <c r="F670">
        <v>44.62</v>
      </c>
      <c r="G670">
        <v>42.569230450644099</v>
      </c>
      <c r="H670">
        <v>-16.5362167894049</v>
      </c>
      <c r="I670">
        <v>22.925935421363398</v>
      </c>
      <c r="J670">
        <v>-6.6433948052787501</v>
      </c>
      <c r="K670">
        <v>46.374358328767002</v>
      </c>
      <c r="L670">
        <v>40.395668339966598</v>
      </c>
      <c r="M670">
        <v>36.148074377045397</v>
      </c>
      <c r="N670">
        <v>0.43897849348131801</v>
      </c>
      <c r="O670">
        <v>28.865979381443299</v>
      </c>
      <c r="P670">
        <v>96.952384161390995</v>
      </c>
      <c r="Q670">
        <v>0.133143873339017</v>
      </c>
    </row>
    <row r="671" spans="1:17" x14ac:dyDescent="0.3">
      <c r="A671" t="s">
        <v>1479</v>
      </c>
      <c r="B671" t="s">
        <v>1480</v>
      </c>
      <c r="C671" t="str">
        <f>IFERROR(VLOOKUP(Table1[[#This Row],[Ticker]],[1]!Table1[[Symbol]:[Industry]],2,FALSE),"-")</f>
        <v>-</v>
      </c>
      <c r="D671" t="s">
        <v>197</v>
      </c>
      <c r="E671">
        <v>7208.9726809499998</v>
      </c>
      <c r="F671">
        <v>2513.6999999999998</v>
      </c>
      <c r="G671">
        <v>115.99566721632701</v>
      </c>
      <c r="H671">
        <v>-13.8602506974467</v>
      </c>
      <c r="I671">
        <v>69.893544219084902</v>
      </c>
      <c r="J671">
        <v>-3.32523615594623</v>
      </c>
      <c r="K671">
        <v>2477.5507389700801</v>
      </c>
      <c r="L671">
        <v>1895.9487229971301</v>
      </c>
      <c r="M671">
        <v>44.096169493747503</v>
      </c>
      <c r="N671">
        <v>0.29932373138929103</v>
      </c>
      <c r="O671">
        <v>17.440426462982799</v>
      </c>
      <c r="P671">
        <v>190.73560027758401</v>
      </c>
      <c r="Q671">
        <v>0.152823687818153</v>
      </c>
    </row>
    <row r="672" spans="1:17" hidden="1" x14ac:dyDescent="0.3">
      <c r="A672" t="s">
        <v>1481</v>
      </c>
      <c r="B672" t="s">
        <v>1482</v>
      </c>
      <c r="C672" t="str">
        <f>IFERROR(VLOOKUP(Table1[[#This Row],[Ticker]],[1]!Table1[[Symbol]:[Industry]],2,FALSE),"-")</f>
        <v>-</v>
      </c>
      <c r="D672" t="s">
        <v>215</v>
      </c>
      <c r="E672">
        <v>7175.7649240199999</v>
      </c>
      <c r="F672">
        <v>1397.75</v>
      </c>
      <c r="G672">
        <v>4824.7176467386298</v>
      </c>
      <c r="H672">
        <v>-12.838549926072201</v>
      </c>
      <c r="I672">
        <v>155.74288183473701</v>
      </c>
      <c r="J672">
        <v>-8.2772752049148899</v>
      </c>
      <c r="K672">
        <v>1381.0391718666001</v>
      </c>
      <c r="L672">
        <v>842.32197771783001</v>
      </c>
      <c r="M672">
        <v>41.472817368760801</v>
      </c>
      <c r="N672">
        <v>1.94570826743184</v>
      </c>
      <c r="O672">
        <v>17.6891432659631</v>
      </c>
    </row>
    <row r="673" spans="1:17" x14ac:dyDescent="0.3">
      <c r="A673" t="s">
        <v>1483</v>
      </c>
      <c r="B673" t="s">
        <v>1484</v>
      </c>
      <c r="C673" t="str">
        <f>IFERROR(VLOOKUP(Table1[[#This Row],[Ticker]],[1]!Table1[[Symbol]:[Industry]],2,FALSE),"-")</f>
        <v>-</v>
      </c>
      <c r="D673" t="s">
        <v>467</v>
      </c>
      <c r="E673">
        <v>7140.4557593600002</v>
      </c>
      <c r="F673">
        <v>996.5</v>
      </c>
      <c r="G673">
        <v>-0.54281482664244096</v>
      </c>
      <c r="H673">
        <v>3.02610491346972</v>
      </c>
      <c r="I673">
        <v>21.129679631685399</v>
      </c>
      <c r="J673">
        <v>5.6237007222158804</v>
      </c>
      <c r="K673">
        <v>933.02943332673703</v>
      </c>
      <c r="L673">
        <v>856.89219428721697</v>
      </c>
      <c r="M673">
        <v>70.395560638455194</v>
      </c>
      <c r="N673">
        <v>0.53873401464533299</v>
      </c>
      <c r="O673">
        <v>13.1961866532865</v>
      </c>
      <c r="P673">
        <v>45.114314839085402</v>
      </c>
      <c r="Q673">
        <v>0.16487635277374399</v>
      </c>
    </row>
    <row r="674" spans="1:17" hidden="1" x14ac:dyDescent="0.3">
      <c r="A674" t="s">
        <v>1485</v>
      </c>
      <c r="B674" t="s">
        <v>1486</v>
      </c>
      <c r="C674" t="str">
        <f>IFERROR(VLOOKUP(Table1[[#This Row],[Ticker]],[1]!Table1[[Symbol]:[Industry]],2,FALSE),"-")</f>
        <v>-</v>
      </c>
      <c r="D674" t="s">
        <v>259</v>
      </c>
      <c r="E674">
        <v>7133.1476831999998</v>
      </c>
      <c r="F674">
        <v>3203.85</v>
      </c>
      <c r="G674">
        <v>-15.2648146987888</v>
      </c>
      <c r="H674">
        <v>2.4419965717220098</v>
      </c>
      <c r="I674">
        <v>14.761692748080501</v>
      </c>
      <c r="J674">
        <v>-7.4685189089055903</v>
      </c>
      <c r="K674">
        <v>3221.4593378761401</v>
      </c>
      <c r="L674">
        <v>2943.41624102074</v>
      </c>
      <c r="M674">
        <v>49.636595861364398</v>
      </c>
      <c r="N674">
        <v>0.79593870624816998</v>
      </c>
      <c r="O674">
        <v>21.416420868642401</v>
      </c>
      <c r="P674">
        <v>52.636969985707402</v>
      </c>
      <c r="Q674">
        <v>9.4427370073443997E-2</v>
      </c>
    </row>
    <row r="675" spans="1:17" x14ac:dyDescent="0.3">
      <c r="A675" t="s">
        <v>1487</v>
      </c>
      <c r="B675" t="s">
        <v>1488</v>
      </c>
      <c r="C675" t="str">
        <f>IFERROR(VLOOKUP(Table1[[#This Row],[Ticker]],[1]!Table1[[Symbol]:[Industry]],2,FALSE),"-")</f>
        <v>-</v>
      </c>
      <c r="D675" t="s">
        <v>125</v>
      </c>
      <c r="E675">
        <v>7125.6308437999996</v>
      </c>
      <c r="F675">
        <v>690.8</v>
      </c>
      <c r="G675">
        <v>9.3819362899807306</v>
      </c>
      <c r="H675">
        <v>-8.8010976798348697</v>
      </c>
      <c r="I675">
        <v>18.702880572053999</v>
      </c>
      <c r="J675">
        <v>-1.4590924251391399</v>
      </c>
      <c r="K675">
        <v>646.52467263672099</v>
      </c>
      <c r="L675">
        <v>600.52661366141899</v>
      </c>
      <c r="M675">
        <v>48.520566311795299</v>
      </c>
      <c r="N675">
        <v>0.96755361428683195</v>
      </c>
      <c r="O675">
        <v>21.837000579038701</v>
      </c>
      <c r="P675">
        <v>53.2386867790594</v>
      </c>
      <c r="Q675">
        <v>5.4373586265351E-2</v>
      </c>
    </row>
    <row r="676" spans="1:17" x14ac:dyDescent="0.3">
      <c r="A676" t="s">
        <v>1489</v>
      </c>
      <c r="B676" t="s">
        <v>1490</v>
      </c>
      <c r="C676" t="str">
        <f>IFERROR(VLOOKUP(Table1[[#This Row],[Ticker]],[1]!Table1[[Symbol]:[Industry]],2,FALSE),"-")</f>
        <v>-</v>
      </c>
      <c r="D676" t="s">
        <v>46</v>
      </c>
      <c r="E676">
        <v>7102.0945645299998</v>
      </c>
      <c r="F676">
        <v>189.16</v>
      </c>
      <c r="G676">
        <v>-7.3543184234810397</v>
      </c>
      <c r="H676">
        <v>-10.527803082660601</v>
      </c>
      <c r="I676">
        <v>-26.8380273546029</v>
      </c>
      <c r="J676">
        <v>-2.9572508177325201</v>
      </c>
      <c r="K676">
        <v>193.64002901311599</v>
      </c>
      <c r="L676">
        <v>190.33989751692701</v>
      </c>
      <c r="M676">
        <v>47.747210924915002</v>
      </c>
      <c r="N676">
        <v>0.618562769198306</v>
      </c>
      <c r="O676">
        <v>31.793190949460701</v>
      </c>
      <c r="P676">
        <v>37.871720116618</v>
      </c>
      <c r="Q676">
        <v>0.114064805589114</v>
      </c>
    </row>
    <row r="677" spans="1:17" x14ac:dyDescent="0.3">
      <c r="A677" t="s">
        <v>1491</v>
      </c>
      <c r="B677" t="s">
        <v>1492</v>
      </c>
      <c r="C677" t="str">
        <f>IFERROR(VLOOKUP(Table1[[#This Row],[Ticker]],[1]!Table1[[Symbol]:[Industry]],2,FALSE),"-")</f>
        <v>-</v>
      </c>
      <c r="D677" t="s">
        <v>132</v>
      </c>
      <c r="E677">
        <v>7091.6550690499998</v>
      </c>
      <c r="F677">
        <v>876.5</v>
      </c>
      <c r="G677">
        <v>61.602518645479499</v>
      </c>
      <c r="H677">
        <v>-7.5835435886221703</v>
      </c>
      <c r="I677">
        <v>0.81780851559279799</v>
      </c>
      <c r="J677">
        <v>1.91299812038462</v>
      </c>
      <c r="K677">
        <v>859.55204766172096</v>
      </c>
      <c r="L677">
        <v>767.82519692215396</v>
      </c>
      <c r="M677">
        <v>65.269949181705996</v>
      </c>
      <c r="N677">
        <v>1.0390113435730099</v>
      </c>
      <c r="O677">
        <v>26.640045636052399</v>
      </c>
      <c r="P677">
        <v>142.260917634051</v>
      </c>
      <c r="Q677">
        <v>0.146728738460804</v>
      </c>
    </row>
    <row r="678" spans="1:17" x14ac:dyDescent="0.3">
      <c r="A678" t="s">
        <v>1493</v>
      </c>
      <c r="B678" t="s">
        <v>1494</v>
      </c>
      <c r="C678" t="str">
        <f>IFERROR(VLOOKUP(Table1[[#This Row],[Ticker]],[1]!Table1[[Symbol]:[Industry]],2,FALSE),"-")</f>
        <v>-</v>
      </c>
      <c r="D678" t="s">
        <v>54</v>
      </c>
      <c r="E678">
        <v>7087.8760035080004</v>
      </c>
      <c r="F678">
        <v>217.64</v>
      </c>
      <c r="G678">
        <v>-34.092805375092297</v>
      </c>
      <c r="H678">
        <v>-4.25674793178068</v>
      </c>
      <c r="I678">
        <v>-58.077997217309402</v>
      </c>
      <c r="J678">
        <v>-6.2043196589568304</v>
      </c>
      <c r="K678">
        <v>226.30447709289001</v>
      </c>
      <c r="L678">
        <v>254.88733730947601</v>
      </c>
      <c r="M678">
        <v>34.553083059322098</v>
      </c>
      <c r="N678">
        <v>0.849188535023925</v>
      </c>
      <c r="O678">
        <v>117.239478037125</v>
      </c>
      <c r="P678">
        <v>10.9841917389087</v>
      </c>
      <c r="Q678">
        <v>-2.8542563409795999E-2</v>
      </c>
    </row>
    <row r="679" spans="1:17" x14ac:dyDescent="0.3">
      <c r="A679" t="s">
        <v>1495</v>
      </c>
      <c r="B679" t="s">
        <v>1496</v>
      </c>
      <c r="C679" t="str">
        <f>IFERROR(VLOOKUP(Table1[[#This Row],[Ticker]],[1]!Table1[[Symbol]:[Industry]],2,FALSE),"-")</f>
        <v>-</v>
      </c>
      <c r="D679" t="s">
        <v>21</v>
      </c>
      <c r="E679">
        <v>7084.5415338499997</v>
      </c>
      <c r="F679">
        <v>863.85</v>
      </c>
      <c r="G679">
        <v>47.137990834796597</v>
      </c>
      <c r="H679">
        <v>5.6146452286115602</v>
      </c>
      <c r="I679">
        <v>-0.67570150672821605</v>
      </c>
      <c r="J679">
        <v>-0.49975601253200402</v>
      </c>
      <c r="K679">
        <v>833.77549717689703</v>
      </c>
      <c r="L679">
        <v>719.03472363081301</v>
      </c>
      <c r="M679">
        <v>55.590076111332003</v>
      </c>
      <c r="N679">
        <v>0.72866253847116802</v>
      </c>
      <c r="O679">
        <v>7.3913295132256698</v>
      </c>
      <c r="P679">
        <v>108.156626506024</v>
      </c>
      <c r="Q679">
        <v>0.126005564797845</v>
      </c>
    </row>
    <row r="680" spans="1:17" x14ac:dyDescent="0.3">
      <c r="A680" t="s">
        <v>1497</v>
      </c>
      <c r="B680" t="s">
        <v>1498</v>
      </c>
      <c r="C680" t="str">
        <f>IFERROR(VLOOKUP(Table1[[#This Row],[Ticker]],[1]!Table1[[Symbol]:[Industry]],2,FALSE),"-")</f>
        <v>-</v>
      </c>
      <c r="D680" t="s">
        <v>467</v>
      </c>
      <c r="E680">
        <v>7082.8597910799999</v>
      </c>
      <c r="F680">
        <v>556.85</v>
      </c>
      <c r="G680">
        <v>-46.814388361741202</v>
      </c>
      <c r="H680">
        <v>3.0161848372657398</v>
      </c>
      <c r="I680">
        <v>4.0750974528463404</v>
      </c>
      <c r="J680">
        <v>-3.4153428047783301</v>
      </c>
      <c r="K680">
        <v>485.33555278185997</v>
      </c>
      <c r="L680">
        <v>518.59130063483201</v>
      </c>
      <c r="M680">
        <v>55.899642729114397</v>
      </c>
      <c r="N680">
        <v>2.2471156379561399</v>
      </c>
      <c r="O680">
        <v>25.240190356469402</v>
      </c>
      <c r="P680">
        <v>29.953325554258999</v>
      </c>
      <c r="Q680">
        <v>-3.2864169903558997E-2</v>
      </c>
    </row>
    <row r="681" spans="1:17" x14ac:dyDescent="0.3">
      <c r="A681" t="s">
        <v>1499</v>
      </c>
      <c r="B681" t="s">
        <v>1500</v>
      </c>
      <c r="C681" t="str">
        <f>IFERROR(VLOOKUP(Table1[[#This Row],[Ticker]],[1]!Table1[[Symbol]:[Industry]],2,FALSE),"-")</f>
        <v>-</v>
      </c>
      <c r="D681" t="s">
        <v>161</v>
      </c>
      <c r="E681">
        <v>7079.8708575000001</v>
      </c>
      <c r="F681">
        <v>1040.5999999999999</v>
      </c>
      <c r="G681">
        <v>86.381123142960206</v>
      </c>
      <c r="H681">
        <v>-7.18807410702279</v>
      </c>
      <c r="I681">
        <v>53.2016339469846</v>
      </c>
      <c r="J681">
        <v>9.7722768919109804E-2</v>
      </c>
      <c r="K681">
        <v>971.54875681616795</v>
      </c>
      <c r="L681">
        <v>782.11741115850896</v>
      </c>
      <c r="M681">
        <v>54.079876407344102</v>
      </c>
      <c r="N681">
        <v>0.84905306619242704</v>
      </c>
      <c r="O681">
        <v>3.9784739573322998</v>
      </c>
      <c r="P681">
        <v>138.06909174102</v>
      </c>
      <c r="Q681">
        <v>3.526801642039E-2</v>
      </c>
    </row>
    <row r="682" spans="1:17" x14ac:dyDescent="0.3">
      <c r="A682" t="s">
        <v>1501</v>
      </c>
      <c r="B682" t="s">
        <v>1502</v>
      </c>
      <c r="C682" t="str">
        <f>IFERROR(VLOOKUP(Table1[[#This Row],[Ticker]],[1]!Table1[[Symbol]:[Industry]],2,FALSE),"-")</f>
        <v>-</v>
      </c>
      <c r="D682" t="s">
        <v>278</v>
      </c>
      <c r="E682">
        <v>7066.7935555149998</v>
      </c>
      <c r="F682">
        <v>1417</v>
      </c>
      <c r="G682">
        <v>136.5285751719</v>
      </c>
      <c r="H682">
        <v>-3.85374548391222</v>
      </c>
      <c r="I682">
        <v>32.964273874832202</v>
      </c>
      <c r="J682">
        <v>2.6558617222565499</v>
      </c>
      <c r="K682">
        <v>1315.96864314083</v>
      </c>
      <c r="L682">
        <v>1052.4679523842401</v>
      </c>
      <c r="M682">
        <v>62.413962795857202</v>
      </c>
      <c r="N682">
        <v>0.38134731045196402</v>
      </c>
      <c r="O682">
        <v>6.8136908962596898</v>
      </c>
      <c r="P682">
        <v>171.42993966095199</v>
      </c>
      <c r="Q682">
        <v>9.9347779909996006E-2</v>
      </c>
    </row>
    <row r="683" spans="1:17" hidden="1" x14ac:dyDescent="0.3">
      <c r="A683" t="s">
        <v>1503</v>
      </c>
      <c r="B683" t="s">
        <v>1504</v>
      </c>
      <c r="C683" t="str">
        <f>IFERROR(VLOOKUP(Table1[[#This Row],[Ticker]],[1]!Table1[[Symbol]:[Industry]],2,FALSE),"-")</f>
        <v>-</v>
      </c>
      <c r="D683" t="s">
        <v>54</v>
      </c>
      <c r="E683">
        <v>7064.1569443999997</v>
      </c>
      <c r="F683">
        <v>1399.4</v>
      </c>
      <c r="G683">
        <v>142.012548960668</v>
      </c>
      <c r="H683">
        <v>-4.2218223491234603</v>
      </c>
      <c r="I683">
        <v>13.684387167056601</v>
      </c>
      <c r="J683">
        <v>-12.035835185094999</v>
      </c>
      <c r="K683">
        <v>1378.32751194454</v>
      </c>
      <c r="L683">
        <v>1104.4159262333901</v>
      </c>
      <c r="M683">
        <v>38.907135046474103</v>
      </c>
      <c r="N683">
        <v>0.57286006604961104</v>
      </c>
      <c r="O683">
        <v>13.6201229098184</v>
      </c>
      <c r="P683">
        <v>223.89769702580699</v>
      </c>
      <c r="Q683">
        <v>0.11841133366287</v>
      </c>
    </row>
    <row r="684" spans="1:17" x14ac:dyDescent="0.3">
      <c r="A684" t="s">
        <v>1505</v>
      </c>
      <c r="B684" t="s">
        <v>1506</v>
      </c>
      <c r="C684" t="str">
        <f>IFERROR(VLOOKUP(Table1[[#This Row],[Ticker]],[1]!Table1[[Symbol]:[Industry]],2,FALSE),"-")</f>
        <v>-</v>
      </c>
      <c r="D684" t="s">
        <v>92</v>
      </c>
      <c r="E684">
        <v>7056.12914791</v>
      </c>
      <c r="F684">
        <v>1482.05</v>
      </c>
      <c r="G684">
        <v>-35.514925792703401</v>
      </c>
      <c r="H684">
        <v>-3.3240723885650398</v>
      </c>
      <c r="I684">
        <v>-1.9955296370697999</v>
      </c>
      <c r="J684">
        <v>-4.2892656606816502</v>
      </c>
      <c r="K684">
        <v>1463.6603085858901</v>
      </c>
      <c r="L684">
        <v>1430.82238812427</v>
      </c>
      <c r="M684">
        <v>50.164763990760697</v>
      </c>
      <c r="N684">
        <v>0.64275379193445004</v>
      </c>
      <c r="O684">
        <v>7.1488816166795903</v>
      </c>
      <c r="P684">
        <v>18.564</v>
      </c>
      <c r="Q684">
        <v>-0.13228504301479899</v>
      </c>
    </row>
    <row r="685" spans="1:17" x14ac:dyDescent="0.3">
      <c r="A685" t="s">
        <v>1507</v>
      </c>
      <c r="B685" t="s">
        <v>1508</v>
      </c>
      <c r="C685" t="str">
        <f>IFERROR(VLOOKUP(Table1[[#This Row],[Ticker]],[1]!Table1[[Symbol]:[Industry]],2,FALSE),"-")</f>
        <v>-</v>
      </c>
      <c r="D685" t="s">
        <v>1509</v>
      </c>
      <c r="E685">
        <v>7053.9875877000004</v>
      </c>
      <c r="F685">
        <v>517.35</v>
      </c>
      <c r="G685">
        <v>-2.53746324273855</v>
      </c>
      <c r="H685">
        <v>4.9066701054755004</v>
      </c>
      <c r="I685">
        <v>-9.6746011929381499</v>
      </c>
      <c r="J685">
        <v>-0.448745879833855</v>
      </c>
      <c r="K685">
        <v>489.75724080536003</v>
      </c>
      <c r="L685">
        <v>460.082455750674</v>
      </c>
      <c r="M685">
        <v>57.139678673130298</v>
      </c>
      <c r="N685">
        <v>0.64683792177948596</v>
      </c>
      <c r="O685">
        <v>11.5105827776166</v>
      </c>
      <c r="P685">
        <v>51.139351446099901</v>
      </c>
    </row>
    <row r="686" spans="1:17" x14ac:dyDescent="0.3">
      <c r="A686" t="s">
        <v>1510</v>
      </c>
      <c r="B686" t="s">
        <v>1511</v>
      </c>
      <c r="C686" t="str">
        <f>IFERROR(VLOOKUP(Table1[[#This Row],[Ticker]],[1]!Table1[[Symbol]:[Industry]],2,FALSE),"-")</f>
        <v>-</v>
      </c>
      <c r="D686" t="s">
        <v>387</v>
      </c>
      <c r="E686">
        <v>7021.62513786</v>
      </c>
      <c r="F686">
        <v>1493.65</v>
      </c>
      <c r="G686">
        <v>43.027116606855003</v>
      </c>
      <c r="H686">
        <v>-17.812409839874199</v>
      </c>
      <c r="I686">
        <v>37.675056828026797</v>
      </c>
      <c r="J686">
        <v>-5.1679999764437898</v>
      </c>
      <c r="K686">
        <v>1655.90920214366</v>
      </c>
      <c r="L686">
        <v>1395.08060425647</v>
      </c>
      <c r="M686">
        <v>37.766030564453203</v>
      </c>
      <c r="N686">
        <v>0.75272616882606502</v>
      </c>
      <c r="O686">
        <v>28.932480835537099</v>
      </c>
      <c r="P686">
        <v>95.350510070625106</v>
      </c>
      <c r="Q686">
        <v>6.5222082539737006E-2</v>
      </c>
    </row>
    <row r="687" spans="1:17" x14ac:dyDescent="0.3">
      <c r="A687" t="s">
        <v>1512</v>
      </c>
      <c r="B687" t="s">
        <v>1513</v>
      </c>
      <c r="C687" t="str">
        <f>IFERROR(VLOOKUP(Table1[[#This Row],[Ticker]],[1]!Table1[[Symbol]:[Industry]],2,FALSE),"-")</f>
        <v>-</v>
      </c>
      <c r="D687" t="s">
        <v>467</v>
      </c>
      <c r="E687">
        <v>7007.3956290799997</v>
      </c>
      <c r="F687">
        <v>1298.8</v>
      </c>
      <c r="G687">
        <v>-31.066721368926999</v>
      </c>
      <c r="H687">
        <v>9.3160030458975598</v>
      </c>
      <c r="I687">
        <v>-1.6154765489248399</v>
      </c>
      <c r="J687">
        <v>1.0591073776767399</v>
      </c>
      <c r="K687">
        <v>1169.36718742165</v>
      </c>
      <c r="L687">
        <v>1134.6264614516299</v>
      </c>
      <c r="M687">
        <v>78.095758333903802</v>
      </c>
      <c r="N687">
        <v>1.4348396391390199</v>
      </c>
      <c r="O687">
        <v>4.4464120726824801</v>
      </c>
      <c r="P687">
        <v>39.1621129326047</v>
      </c>
      <c r="Q687">
        <v>-3.5180407517255999E-2</v>
      </c>
    </row>
    <row r="688" spans="1:17" x14ac:dyDescent="0.3">
      <c r="A688" t="s">
        <v>1514</v>
      </c>
      <c r="B688" t="s">
        <v>1515</v>
      </c>
      <c r="C688" t="str">
        <f>IFERROR(VLOOKUP(Table1[[#This Row],[Ticker]],[1]!Table1[[Symbol]:[Industry]],2,FALSE),"-")</f>
        <v>-</v>
      </c>
      <c r="D688" t="s">
        <v>390</v>
      </c>
      <c r="E688">
        <v>6959.3971662599997</v>
      </c>
      <c r="F688">
        <v>302.95</v>
      </c>
      <c r="G688">
        <v>-56.622276924482598</v>
      </c>
      <c r="H688">
        <v>-2.1216630891369799</v>
      </c>
      <c r="I688">
        <v>-10.978273577185099</v>
      </c>
      <c r="J688">
        <v>-6.0301247763341097</v>
      </c>
      <c r="K688">
        <v>302.03116987462801</v>
      </c>
      <c r="L688">
        <v>314.750482538379</v>
      </c>
      <c r="M688">
        <v>46.035335433424898</v>
      </c>
      <c r="N688">
        <v>1.04499958760274</v>
      </c>
      <c r="O688">
        <v>41.260934147549101</v>
      </c>
      <c r="P688">
        <v>17.3542514042223</v>
      </c>
      <c r="Q688">
        <v>-1.137512237888E-2</v>
      </c>
    </row>
    <row r="689" spans="1:17" x14ac:dyDescent="0.3">
      <c r="A689" t="s">
        <v>1516</v>
      </c>
      <c r="B689" t="s">
        <v>1517</v>
      </c>
      <c r="C689" t="str">
        <f>IFERROR(VLOOKUP(Table1[[#This Row],[Ticker]],[1]!Table1[[Symbol]:[Industry]],2,FALSE),"-")</f>
        <v>-</v>
      </c>
      <c r="D689" t="s">
        <v>132</v>
      </c>
      <c r="E689">
        <v>6946.8628222349998</v>
      </c>
      <c r="F689">
        <v>244.71</v>
      </c>
      <c r="G689">
        <v>157.241828496642</v>
      </c>
      <c r="H689">
        <v>4.8958634776460803</v>
      </c>
      <c r="I689">
        <v>54.337785802032101</v>
      </c>
      <c r="J689">
        <v>-7.64545135780231</v>
      </c>
      <c r="K689">
        <v>221.77183740063501</v>
      </c>
      <c r="L689">
        <v>176.54324564370501</v>
      </c>
      <c r="M689">
        <v>51.761586289453803</v>
      </c>
      <c r="N689">
        <v>0.47877065158987597</v>
      </c>
      <c r="O689">
        <v>2.1617424706795698</v>
      </c>
      <c r="P689">
        <v>192.71531100478401</v>
      </c>
      <c r="Q689">
        <v>0.16045664995089301</v>
      </c>
    </row>
    <row r="690" spans="1:17" hidden="1" x14ac:dyDescent="0.3">
      <c r="A690" t="s">
        <v>1518</v>
      </c>
      <c r="B690" t="s">
        <v>1519</v>
      </c>
      <c r="C690" t="str">
        <f>IFERROR(VLOOKUP(Table1[[#This Row],[Ticker]],[1]!Table1[[Symbol]:[Industry]],2,FALSE),"-")</f>
        <v>-</v>
      </c>
      <c r="D690" t="s">
        <v>436</v>
      </c>
      <c r="E690">
        <v>6923.9103673949903</v>
      </c>
      <c r="F690">
        <v>7191.8</v>
      </c>
      <c r="G690">
        <v>-3.0012030289621898</v>
      </c>
      <c r="H690">
        <v>15.9895220784076</v>
      </c>
      <c r="I690">
        <v>17.375177241880401</v>
      </c>
      <c r="J690">
        <v>6.4082280107082097</v>
      </c>
      <c r="K690">
        <v>6210.1961392029398</v>
      </c>
      <c r="L690">
        <v>5739.6517461924404</v>
      </c>
      <c r="M690">
        <v>92.671034146668902</v>
      </c>
      <c r="N690">
        <v>1.44255430184669</v>
      </c>
      <c r="O690">
        <v>3.38162907756054</v>
      </c>
      <c r="P690">
        <v>44.315126219047201</v>
      </c>
      <c r="Q690">
        <v>9.3079115281025998E-2</v>
      </c>
    </row>
    <row r="691" spans="1:17" x14ac:dyDescent="0.3">
      <c r="A691" t="s">
        <v>1520</v>
      </c>
      <c r="B691" t="s">
        <v>1521</v>
      </c>
      <c r="C691" t="str">
        <f>IFERROR(VLOOKUP(Table1[[#This Row],[Ticker]],[1]!Table1[[Symbol]:[Industry]],2,FALSE),"-")</f>
        <v>-</v>
      </c>
      <c r="D691" t="s">
        <v>404</v>
      </c>
      <c r="E691">
        <v>6888.6560633619902</v>
      </c>
      <c r="F691">
        <v>225.95</v>
      </c>
      <c r="G691">
        <v>123.901562258384</v>
      </c>
      <c r="H691">
        <v>0.97453865432502595</v>
      </c>
      <c r="I691">
        <v>17.789453859402499</v>
      </c>
      <c r="J691">
        <v>-1.4882558181504999</v>
      </c>
      <c r="K691">
        <v>211.24446548806301</v>
      </c>
      <c r="L691">
        <v>180.379155413528</v>
      </c>
      <c r="M691">
        <v>73.309508822211598</v>
      </c>
      <c r="N691">
        <v>0.94257083862077795</v>
      </c>
      <c r="O691">
        <v>0.863022792653245</v>
      </c>
      <c r="P691">
        <v>216.90042075736301</v>
      </c>
      <c r="Q691">
        <v>0.124925212468458</v>
      </c>
    </row>
    <row r="692" spans="1:17" x14ac:dyDescent="0.3">
      <c r="A692" t="s">
        <v>1522</v>
      </c>
      <c r="B692" t="s">
        <v>1523</v>
      </c>
      <c r="C692" t="str">
        <f>IFERROR(VLOOKUP(Table1[[#This Row],[Ticker]],[1]!Table1[[Symbol]:[Industry]],2,FALSE),"-")</f>
        <v>-</v>
      </c>
      <c r="D692" t="s">
        <v>533</v>
      </c>
      <c r="E692">
        <v>6880.9712547500003</v>
      </c>
      <c r="F692">
        <v>329.8</v>
      </c>
      <c r="G692">
        <v>-7.98339632888902</v>
      </c>
      <c r="H692">
        <v>4.1002002139445697</v>
      </c>
      <c r="I692">
        <v>-14.2809204082506</v>
      </c>
      <c r="J692">
        <v>4.7968773837349303</v>
      </c>
      <c r="K692">
        <v>300.48647739414503</v>
      </c>
      <c r="L692">
        <v>311.185889320012</v>
      </c>
      <c r="M692">
        <v>79.2449608430084</v>
      </c>
      <c r="N692">
        <v>1.08935911620254</v>
      </c>
      <c r="O692">
        <v>22.886597938144298</v>
      </c>
      <c r="P692">
        <v>29.561972107640901</v>
      </c>
      <c r="Q692">
        <v>9.5366719928968002E-2</v>
      </c>
    </row>
    <row r="693" spans="1:17" hidden="1" x14ac:dyDescent="0.3">
      <c r="A693" t="s">
        <v>1524</v>
      </c>
      <c r="B693" t="s">
        <v>1525</v>
      </c>
      <c r="C693" t="str">
        <f>IFERROR(VLOOKUP(Table1[[#This Row],[Ticker]],[1]!Table1[[Symbol]:[Industry]],2,FALSE),"-")</f>
        <v>-</v>
      </c>
      <c r="D693" t="s">
        <v>1526</v>
      </c>
      <c r="E693">
        <v>6860.92170678</v>
      </c>
      <c r="F693">
        <v>524.70000000000005</v>
      </c>
      <c r="G693">
        <v>-7.2108079706895696</v>
      </c>
      <c r="H693">
        <v>-13.7504413807854</v>
      </c>
      <c r="I693">
        <v>-14.8880416108055</v>
      </c>
      <c r="J693">
        <v>-3.26367999755215</v>
      </c>
      <c r="K693">
        <v>561.47453259085205</v>
      </c>
      <c r="L693">
        <v>546.27024353326499</v>
      </c>
      <c r="M693">
        <v>40.968105140734799</v>
      </c>
      <c r="N693">
        <v>1.32574278569772</v>
      </c>
      <c r="O693">
        <v>26.167333714503499</v>
      </c>
      <c r="P693">
        <v>35.16228748068</v>
      </c>
      <c r="Q693">
        <v>6.1370008281728998E-2</v>
      </c>
    </row>
    <row r="694" spans="1:17" x14ac:dyDescent="0.3">
      <c r="A694" t="s">
        <v>1527</v>
      </c>
      <c r="B694" t="s">
        <v>1528</v>
      </c>
      <c r="C694" t="str">
        <f>IFERROR(VLOOKUP(Table1[[#This Row],[Ticker]],[1]!Table1[[Symbol]:[Industry]],2,FALSE),"-")</f>
        <v>-</v>
      </c>
      <c r="D694" t="s">
        <v>132</v>
      </c>
      <c r="E694">
        <v>6848.3558122000004</v>
      </c>
      <c r="F694">
        <v>973.45</v>
      </c>
      <c r="G694">
        <v>9.4520869058299599</v>
      </c>
      <c r="H694">
        <v>-4.74683724448355</v>
      </c>
      <c r="I694">
        <v>1.88488788917423</v>
      </c>
      <c r="J694">
        <v>-3.41221352843605</v>
      </c>
      <c r="K694">
        <v>938.69543251136304</v>
      </c>
      <c r="L694">
        <v>869.74681436081096</v>
      </c>
      <c r="M694">
        <v>55.309432334927102</v>
      </c>
      <c r="N694">
        <v>0.934616477255512</v>
      </c>
      <c r="O694">
        <v>5.7989624531306196</v>
      </c>
      <c r="P694">
        <v>58.014771528285003</v>
      </c>
      <c r="Q694">
        <v>4.1169253642906002E-2</v>
      </c>
    </row>
    <row r="695" spans="1:17" hidden="1" x14ac:dyDescent="0.3">
      <c r="A695" t="s">
        <v>1529</v>
      </c>
      <c r="B695" t="s">
        <v>1530</v>
      </c>
      <c r="C695" t="str">
        <f>IFERROR(VLOOKUP(Table1[[#This Row],[Ticker]],[1]!Table1[[Symbol]:[Industry]],2,FALSE),"-")</f>
        <v>-</v>
      </c>
      <c r="D695" t="s">
        <v>1060</v>
      </c>
      <c r="E695">
        <v>6746.8437323999997</v>
      </c>
      <c r="F695">
        <v>131.5</v>
      </c>
      <c r="G695">
        <v>-22.076359820764299</v>
      </c>
      <c r="H695">
        <v>-3.34155430902821</v>
      </c>
      <c r="I695">
        <v>-13.0234506223622</v>
      </c>
      <c r="J695">
        <v>-2.1876200325010999</v>
      </c>
      <c r="K695">
        <v>123.072084437394</v>
      </c>
      <c r="M695">
        <v>1.05563603616817</v>
      </c>
      <c r="N695">
        <v>1.0833333333333299</v>
      </c>
      <c r="O695">
        <v>0.65399239543726395</v>
      </c>
      <c r="P695">
        <v>10.970464135021</v>
      </c>
    </row>
    <row r="696" spans="1:17" x14ac:dyDescent="0.3">
      <c r="A696" t="s">
        <v>1531</v>
      </c>
      <c r="B696" t="s">
        <v>1532</v>
      </c>
      <c r="C696" t="str">
        <f>IFERROR(VLOOKUP(Table1[[#This Row],[Ticker]],[1]!Table1[[Symbol]:[Industry]],2,FALSE),"-")</f>
        <v>-</v>
      </c>
      <c r="D696" t="s">
        <v>387</v>
      </c>
      <c r="E696">
        <v>6722.7386081459999</v>
      </c>
      <c r="F696">
        <v>85</v>
      </c>
      <c r="G696">
        <v>-13.0445936229666</v>
      </c>
      <c r="H696">
        <v>-12.490494129243601</v>
      </c>
      <c r="I696">
        <v>10.143352983301</v>
      </c>
      <c r="J696">
        <v>-5.9660456884777702</v>
      </c>
      <c r="K696">
        <v>84.730762442442895</v>
      </c>
      <c r="L696">
        <v>77.500693352051897</v>
      </c>
      <c r="M696">
        <v>33.931630055844899</v>
      </c>
      <c r="N696">
        <v>0.432223724082685</v>
      </c>
      <c r="O696">
        <v>15.705882352941099</v>
      </c>
      <c r="P696">
        <v>44.927536231883998</v>
      </c>
      <c r="Q696">
        <v>5.8364592567368999E-2</v>
      </c>
    </row>
    <row r="697" spans="1:17" hidden="1" x14ac:dyDescent="0.3">
      <c r="A697" t="s">
        <v>1533</v>
      </c>
      <c r="B697" t="s">
        <v>1534</v>
      </c>
      <c r="C697" t="str">
        <f>IFERROR(VLOOKUP(Table1[[#This Row],[Ticker]],[1]!Table1[[Symbol]:[Industry]],2,FALSE),"-")</f>
        <v>-</v>
      </c>
      <c r="D697" t="s">
        <v>125</v>
      </c>
      <c r="E697">
        <v>6695.8980670399997</v>
      </c>
      <c r="F697">
        <v>420.65</v>
      </c>
      <c r="G697">
        <v>-11.7769883122347</v>
      </c>
      <c r="H697">
        <v>16.2726356800029</v>
      </c>
      <c r="I697">
        <v>2.6771186496356001</v>
      </c>
      <c r="J697">
        <v>-6.6762310195488901</v>
      </c>
      <c r="K697">
        <v>381.823914648212</v>
      </c>
      <c r="M697">
        <v>55.207655351215998</v>
      </c>
      <c r="O697">
        <v>9.5685249019374599</v>
      </c>
      <c r="P697">
        <v>29.390956628729601</v>
      </c>
    </row>
    <row r="698" spans="1:17" x14ac:dyDescent="0.3">
      <c r="A698" t="s">
        <v>1535</v>
      </c>
      <c r="B698" t="s">
        <v>1536</v>
      </c>
      <c r="C698" t="str">
        <f>IFERROR(VLOOKUP(Table1[[#This Row],[Ticker]],[1]!Table1[[Symbol]:[Industry]],2,FALSE),"-")</f>
        <v>-</v>
      </c>
      <c r="D698" t="s">
        <v>54</v>
      </c>
      <c r="E698">
        <v>6676.5048694300003</v>
      </c>
      <c r="F698">
        <v>1683</v>
      </c>
      <c r="G698">
        <v>1.30083047681838</v>
      </c>
      <c r="H698">
        <v>19.125393717180199</v>
      </c>
      <c r="I698">
        <v>32.377877131579503</v>
      </c>
      <c r="J698">
        <v>4.33930065839255</v>
      </c>
      <c r="K698">
        <v>1397.36240145533</v>
      </c>
      <c r="L698">
        <v>1267.0124339506799</v>
      </c>
      <c r="M698">
        <v>77.151616907489597</v>
      </c>
      <c r="N698">
        <v>1.81246072223277</v>
      </c>
      <c r="O698">
        <v>2.3143196672608499</v>
      </c>
      <c r="P698">
        <v>67.554382995669201</v>
      </c>
      <c r="Q698">
        <v>1.2098175768301E-2</v>
      </c>
    </row>
    <row r="699" spans="1:17" hidden="1" x14ac:dyDescent="0.3">
      <c r="A699" t="s">
        <v>1537</v>
      </c>
      <c r="B699" t="s">
        <v>1538</v>
      </c>
      <c r="C699" t="str">
        <f>IFERROR(VLOOKUP(Table1[[#This Row],[Ticker]],[1]!Table1[[Symbol]:[Industry]],2,FALSE),"-")</f>
        <v>-</v>
      </c>
      <c r="D699" t="s">
        <v>259</v>
      </c>
      <c r="E699">
        <v>6667.2594438400001</v>
      </c>
      <c r="F699">
        <v>2449.9</v>
      </c>
      <c r="G699">
        <v>-23.655399148472799</v>
      </c>
      <c r="H699">
        <v>-3.0555529416909901</v>
      </c>
      <c r="I699">
        <v>18.747277969882202</v>
      </c>
      <c r="J699">
        <v>-4.6497714269234196</v>
      </c>
      <c r="K699">
        <v>2427.2961874595699</v>
      </c>
      <c r="L699">
        <v>2290.3215522087198</v>
      </c>
      <c r="M699">
        <v>43.073352891449801</v>
      </c>
      <c r="N699">
        <v>0.75514960043016699</v>
      </c>
      <c r="O699">
        <v>12.947467243560901</v>
      </c>
      <c r="P699">
        <v>42.4360465116279</v>
      </c>
      <c r="Q699">
        <v>0.102863844074186</v>
      </c>
    </row>
    <row r="700" spans="1:17" hidden="1" x14ac:dyDescent="0.3">
      <c r="A700" t="s">
        <v>1539</v>
      </c>
      <c r="B700" t="s">
        <v>1540</v>
      </c>
      <c r="C700" t="str">
        <f>IFERROR(VLOOKUP(Table1[[#This Row],[Ticker]],[1]!Table1[[Symbol]:[Industry]],2,FALSE),"-")</f>
        <v>-</v>
      </c>
      <c r="D700" t="s">
        <v>1359</v>
      </c>
      <c r="E700">
        <v>6636.6662775300001</v>
      </c>
      <c r="F700">
        <v>1414.42</v>
      </c>
      <c r="G700">
        <v>-22.918768604863502</v>
      </c>
      <c r="H700">
        <v>-3.1265068720127198</v>
      </c>
      <c r="I700">
        <v>-12.9161655802237</v>
      </c>
      <c r="J700">
        <v>-1.7556056414643399</v>
      </c>
      <c r="K700">
        <v>1398.50490382934</v>
      </c>
      <c r="L700">
        <v>1363.3390154907099</v>
      </c>
      <c r="M700">
        <v>77.088001342421407</v>
      </c>
      <c r="N700">
        <v>0.66572745135237799</v>
      </c>
      <c r="O700">
        <v>3.0068862148442399</v>
      </c>
      <c r="P700">
        <v>12.402749632455199</v>
      </c>
      <c r="Q700">
        <v>-5.5078309021881003E-2</v>
      </c>
    </row>
    <row r="701" spans="1:17" hidden="1" x14ac:dyDescent="0.3">
      <c r="A701" t="s">
        <v>1541</v>
      </c>
      <c r="B701" t="s">
        <v>1542</v>
      </c>
      <c r="C701" t="str">
        <f>IFERROR(VLOOKUP(Table1[[#This Row],[Ticker]],[1]!Table1[[Symbol]:[Industry]],2,FALSE),"-")</f>
        <v>-</v>
      </c>
      <c r="D701" t="s">
        <v>1543</v>
      </c>
      <c r="E701">
        <v>6622.93049875</v>
      </c>
      <c r="F701">
        <v>517.65</v>
      </c>
      <c r="G701">
        <v>96.841759587178601</v>
      </c>
      <c r="H701">
        <v>2.32136650122606</v>
      </c>
      <c r="I701">
        <v>39.380095088269996</v>
      </c>
      <c r="J701">
        <v>-3.1972354171164898</v>
      </c>
      <c r="K701">
        <v>476.76072208615301</v>
      </c>
      <c r="L701">
        <v>391.07423070571099</v>
      </c>
      <c r="M701">
        <v>57.681977252540399</v>
      </c>
      <c r="N701">
        <v>0.52298267469389703</v>
      </c>
      <c r="O701">
        <v>11.0692552883222</v>
      </c>
      <c r="P701">
        <v>137.45412844036699</v>
      </c>
      <c r="Q701">
        <v>0.170615243124729</v>
      </c>
    </row>
    <row r="702" spans="1:17" hidden="1" x14ac:dyDescent="0.3">
      <c r="A702" t="s">
        <v>1544</v>
      </c>
      <c r="B702" t="s">
        <v>1545</v>
      </c>
      <c r="C702" t="str">
        <f>IFERROR(VLOOKUP(Table1[[#This Row],[Ticker]],[1]!Table1[[Symbol]:[Industry]],2,FALSE),"-")</f>
        <v>-</v>
      </c>
      <c r="D702" t="s">
        <v>46</v>
      </c>
      <c r="E702">
        <v>6618.9136936949999</v>
      </c>
      <c r="F702">
        <v>392.25</v>
      </c>
      <c r="G702">
        <v>-30.420529644851602</v>
      </c>
      <c r="H702">
        <v>-10.0157286986072</v>
      </c>
      <c r="I702">
        <v>-15.9664226829813</v>
      </c>
      <c r="J702">
        <v>-2.9969138583724</v>
      </c>
      <c r="M702">
        <v>46.493418279839702</v>
      </c>
      <c r="O702">
        <v>8.2982791586998008</v>
      </c>
      <c r="P702">
        <v>6.6186463712965402</v>
      </c>
    </row>
    <row r="703" spans="1:17" x14ac:dyDescent="0.3">
      <c r="A703" t="s">
        <v>1546</v>
      </c>
      <c r="B703" t="s">
        <v>1547</v>
      </c>
      <c r="C703" t="str">
        <f>IFERROR(VLOOKUP(Table1[[#This Row],[Ticker]],[1]!Table1[[Symbol]:[Industry]],2,FALSE),"-")</f>
        <v>-</v>
      </c>
      <c r="D703" t="s">
        <v>46</v>
      </c>
      <c r="E703">
        <v>6615.5233318219998</v>
      </c>
      <c r="F703">
        <v>238.52</v>
      </c>
      <c r="G703">
        <v>101.54288164168599</v>
      </c>
      <c r="H703">
        <v>-3.69984870923878</v>
      </c>
      <c r="I703">
        <v>31.175780196301702</v>
      </c>
      <c r="J703">
        <v>-9.6812412297533097</v>
      </c>
      <c r="K703">
        <v>238.53452733142501</v>
      </c>
      <c r="L703">
        <v>197.60833461696399</v>
      </c>
      <c r="M703">
        <v>35.700257701894799</v>
      </c>
      <c r="N703">
        <v>0.71829915939290401</v>
      </c>
      <c r="O703">
        <v>19.377829951366699</v>
      </c>
      <c r="P703">
        <v>134.879369768586</v>
      </c>
      <c r="Q703">
        <v>9.3725970932935998E-2</v>
      </c>
    </row>
    <row r="704" spans="1:17" hidden="1" x14ac:dyDescent="0.3">
      <c r="A704" t="s">
        <v>1548</v>
      </c>
      <c r="B704" t="s">
        <v>1549</v>
      </c>
      <c r="C704" t="str">
        <f>IFERROR(VLOOKUP(Table1[[#This Row],[Ticker]],[1]!Table1[[Symbol]:[Industry]],2,FALSE),"-")</f>
        <v>-</v>
      </c>
      <c r="D704" t="s">
        <v>46</v>
      </c>
      <c r="E704">
        <v>6570.2662448499996</v>
      </c>
      <c r="F704">
        <v>600.20000000000005</v>
      </c>
      <c r="G704">
        <v>1623.1281232846</v>
      </c>
      <c r="H704">
        <v>-86.089954169379595</v>
      </c>
      <c r="I704">
        <v>220.04892433312901</v>
      </c>
      <c r="J704">
        <v>-6.0896737449813596</v>
      </c>
      <c r="K704">
        <v>601.35433422669803</v>
      </c>
      <c r="L704">
        <v>374.116853844464</v>
      </c>
      <c r="M704">
        <v>43.119015644464803</v>
      </c>
      <c r="N704">
        <v>0.75135209893797394</v>
      </c>
      <c r="O704">
        <v>25.621459513495498</v>
      </c>
      <c r="P704">
        <v>1813.2929550525901</v>
      </c>
    </row>
    <row r="705" spans="1:17" x14ac:dyDescent="0.3">
      <c r="A705" t="s">
        <v>1550</v>
      </c>
      <c r="B705" t="s">
        <v>1551</v>
      </c>
      <c r="C705" t="str">
        <f>IFERROR(VLOOKUP(Table1[[#This Row],[Ticker]],[1]!Table1[[Symbol]:[Industry]],2,FALSE),"-")</f>
        <v>-</v>
      </c>
      <c r="D705" t="s">
        <v>259</v>
      </c>
      <c r="E705">
        <v>6563.9794901199903</v>
      </c>
      <c r="F705">
        <v>1460.8</v>
      </c>
      <c r="G705">
        <v>-53.101800381825903</v>
      </c>
      <c r="H705">
        <v>2.07759223785555</v>
      </c>
      <c r="I705">
        <v>3.35870095982242</v>
      </c>
      <c r="J705">
        <v>1.38359383794806E-2</v>
      </c>
      <c r="K705">
        <v>1393.1084306862599</v>
      </c>
      <c r="L705">
        <v>1416.10134305472</v>
      </c>
      <c r="M705">
        <v>72.677062450038605</v>
      </c>
      <c r="N705">
        <v>0.53630715454985001</v>
      </c>
      <c r="O705">
        <v>29.925383351588099</v>
      </c>
      <c r="P705">
        <v>27.7928440206456</v>
      </c>
      <c r="Q705">
        <v>-3.9812964161101E-2</v>
      </c>
    </row>
    <row r="706" spans="1:17" x14ac:dyDescent="0.3">
      <c r="A706" t="s">
        <v>1552</v>
      </c>
      <c r="B706" t="s">
        <v>1553</v>
      </c>
      <c r="C706" t="str">
        <f>IFERROR(VLOOKUP(Table1[[#This Row],[Ticker]],[1]!Table1[[Symbol]:[Industry]],2,FALSE),"-")</f>
        <v>-</v>
      </c>
      <c r="D706" t="s">
        <v>467</v>
      </c>
      <c r="E706">
        <v>6556.5286084299996</v>
      </c>
      <c r="F706">
        <v>2191.1</v>
      </c>
      <c r="G706">
        <v>15.280172424219201</v>
      </c>
      <c r="H706">
        <v>-12.047130449305801</v>
      </c>
      <c r="I706">
        <v>81.6304990329498</v>
      </c>
      <c r="J706">
        <v>-8.1564818947514794</v>
      </c>
      <c r="K706">
        <v>2139.8695487950199</v>
      </c>
      <c r="L706">
        <v>1714.2740109611</v>
      </c>
      <c r="M706">
        <v>32.322011314233798</v>
      </c>
      <c r="N706">
        <v>0.375685935773651</v>
      </c>
      <c r="O706">
        <v>13.7784674364474</v>
      </c>
      <c r="P706">
        <v>104.44133426638599</v>
      </c>
      <c r="Q706">
        <v>-7.7454240992770998E-2</v>
      </c>
    </row>
    <row r="707" spans="1:17" x14ac:dyDescent="0.3">
      <c r="A707" t="s">
        <v>1554</v>
      </c>
      <c r="B707" t="s">
        <v>1555</v>
      </c>
      <c r="C707" t="str">
        <f>IFERROR(VLOOKUP(Table1[[#This Row],[Ticker]],[1]!Table1[[Symbol]:[Industry]],2,FALSE),"-")</f>
        <v>-</v>
      </c>
      <c r="D707" t="s">
        <v>1556</v>
      </c>
      <c r="E707">
        <v>6520.76246025</v>
      </c>
      <c r="F707">
        <v>496.85</v>
      </c>
      <c r="G707">
        <v>-10.689259724244801</v>
      </c>
      <c r="H707">
        <v>-5.3292301233865702</v>
      </c>
      <c r="I707">
        <v>-21.1370770622188</v>
      </c>
      <c r="J707">
        <v>-2.4870212301058898</v>
      </c>
      <c r="K707">
        <v>508.17971507344998</v>
      </c>
      <c r="L707">
        <v>504.53912695021</v>
      </c>
      <c r="M707">
        <v>41.283020538152698</v>
      </c>
      <c r="N707">
        <v>0.36851487573171099</v>
      </c>
      <c r="O707">
        <v>34.718727986313702</v>
      </c>
      <c r="P707">
        <v>27.055363764224499</v>
      </c>
      <c r="Q707">
        <v>4.6011378485724001E-2</v>
      </c>
    </row>
    <row r="708" spans="1:17" hidden="1" x14ac:dyDescent="0.3">
      <c r="A708" t="s">
        <v>1557</v>
      </c>
      <c r="B708" t="s">
        <v>1558</v>
      </c>
      <c r="C708" t="str">
        <f>IFERROR(VLOOKUP(Table1[[#This Row],[Ticker]],[1]!Table1[[Symbol]:[Industry]],2,FALSE),"-")</f>
        <v>-</v>
      </c>
      <c r="D708" t="s">
        <v>1359</v>
      </c>
      <c r="E708">
        <v>6496.9056107910001</v>
      </c>
      <c r="F708">
        <v>1188.5</v>
      </c>
      <c r="G708">
        <v>-22.679751411901599</v>
      </c>
      <c r="H708">
        <v>-2.4449906373173098</v>
      </c>
      <c r="I708">
        <v>-12.684098659805199</v>
      </c>
      <c r="J708">
        <v>-1.2901906353505701</v>
      </c>
      <c r="K708">
        <v>1172.80875171353</v>
      </c>
      <c r="L708">
        <v>1142.44867282418</v>
      </c>
      <c r="M708">
        <v>63.340787818078198</v>
      </c>
      <c r="N708">
        <v>0.42492987520305597</v>
      </c>
      <c r="O708">
        <v>11.517038283550701</v>
      </c>
      <c r="P708">
        <v>37.270301798315998</v>
      </c>
    </row>
    <row r="709" spans="1:17" hidden="1" x14ac:dyDescent="0.3">
      <c r="A709" t="s">
        <v>1559</v>
      </c>
      <c r="B709" t="s">
        <v>1560</v>
      </c>
      <c r="C709" t="str">
        <f>IFERROR(VLOOKUP(Table1[[#This Row],[Ticker]],[1]!Table1[[Symbol]:[Industry]],2,FALSE),"-")</f>
        <v>-</v>
      </c>
      <c r="D709" t="s">
        <v>83</v>
      </c>
      <c r="E709">
        <v>6491.4535414080001</v>
      </c>
      <c r="F709">
        <v>146.44999999999999</v>
      </c>
      <c r="G709">
        <v>418.721272825124</v>
      </c>
      <c r="H709">
        <v>20.711062732816799</v>
      </c>
      <c r="I709">
        <v>153.313872970044</v>
      </c>
      <c r="J709">
        <v>-4.9890137607240996</v>
      </c>
      <c r="K709">
        <v>108.37647181387899</v>
      </c>
      <c r="L709">
        <v>71.840974226740499</v>
      </c>
      <c r="M709">
        <v>61.419215781111397</v>
      </c>
      <c r="N709">
        <v>1.35383124887054</v>
      </c>
      <c r="O709">
        <v>4.4725162171389501</v>
      </c>
      <c r="P709">
        <v>475.44204322200301</v>
      </c>
      <c r="Q709">
        <v>0.130112797162932</v>
      </c>
    </row>
    <row r="710" spans="1:17" x14ac:dyDescent="0.3">
      <c r="A710" t="s">
        <v>1561</v>
      </c>
      <c r="B710" t="s">
        <v>1562</v>
      </c>
      <c r="C710" t="str">
        <f>IFERROR(VLOOKUP(Table1[[#This Row],[Ticker]],[1]!Table1[[Symbol]:[Industry]],2,FALSE),"-")</f>
        <v>-</v>
      </c>
      <c r="D710" t="s">
        <v>429</v>
      </c>
      <c r="E710">
        <v>6449.0161139519996</v>
      </c>
      <c r="F710">
        <v>67.680000000000007</v>
      </c>
      <c r="G710">
        <v>-28.848533848684099</v>
      </c>
      <c r="H710">
        <v>-8.1653945908837606</v>
      </c>
      <c r="I710">
        <v>-20.286664851143101</v>
      </c>
      <c r="J710">
        <v>-6.9481425288726602</v>
      </c>
      <c r="K710">
        <v>66.496645898890705</v>
      </c>
      <c r="L710">
        <v>68.706349818519101</v>
      </c>
      <c r="M710">
        <v>38.508408945287101</v>
      </c>
      <c r="N710">
        <v>0.96022925967162698</v>
      </c>
      <c r="O710">
        <v>44.799054373522402</v>
      </c>
      <c r="P710">
        <v>15.4357837284666</v>
      </c>
      <c r="Q710">
        <v>2.7150306855363002E-2</v>
      </c>
    </row>
    <row r="711" spans="1:17" x14ac:dyDescent="0.3">
      <c r="A711" t="s">
        <v>1563</v>
      </c>
      <c r="B711" t="s">
        <v>1564</v>
      </c>
      <c r="C711" t="str">
        <f>IFERROR(VLOOKUP(Table1[[#This Row],[Ticker]],[1]!Table1[[Symbol]:[Industry]],2,FALSE),"-")</f>
        <v>-</v>
      </c>
      <c r="D711" t="s">
        <v>24</v>
      </c>
      <c r="E711">
        <v>6422.9341961250002</v>
      </c>
      <c r="F711">
        <v>25.25</v>
      </c>
      <c r="G711">
        <v>-26.928402816781301</v>
      </c>
      <c r="H711">
        <v>-13.5694745369484</v>
      </c>
      <c r="I711">
        <v>-28.480079283216199</v>
      </c>
      <c r="J711">
        <v>-5.2669725788887698</v>
      </c>
      <c r="K711">
        <v>25.668472788088401</v>
      </c>
      <c r="L711">
        <v>25.9515170258837</v>
      </c>
      <c r="M711">
        <v>30.4049236708479</v>
      </c>
      <c r="N711">
        <v>0.59355720519153499</v>
      </c>
      <c r="O711">
        <v>46.066237890635399</v>
      </c>
      <c r="P711">
        <v>19.251754198364399</v>
      </c>
      <c r="Q711">
        <v>0.101445083741818</v>
      </c>
    </row>
    <row r="712" spans="1:17" x14ac:dyDescent="0.3">
      <c r="A712" t="s">
        <v>1565</v>
      </c>
      <c r="B712" t="s">
        <v>1566</v>
      </c>
      <c r="C712" t="str">
        <f>IFERROR(VLOOKUP(Table1[[#This Row],[Ticker]],[1]!Table1[[Symbol]:[Industry]],2,FALSE),"-")</f>
        <v>-</v>
      </c>
      <c r="D712" t="s">
        <v>443</v>
      </c>
      <c r="E712">
        <v>6388.7719500149997</v>
      </c>
      <c r="F712">
        <v>580.20000000000005</v>
      </c>
      <c r="G712">
        <v>-48.986514136030898</v>
      </c>
      <c r="H712">
        <v>-10.214114771897</v>
      </c>
      <c r="I712">
        <v>-14.8525222115292</v>
      </c>
      <c r="J712">
        <v>-3.40984225472332</v>
      </c>
      <c r="K712">
        <v>601.38988854750403</v>
      </c>
      <c r="L712">
        <v>630.46895310808497</v>
      </c>
      <c r="M712">
        <v>51.739224474077403</v>
      </c>
      <c r="N712">
        <v>1.1719707582985801</v>
      </c>
      <c r="O712">
        <v>33.746983798690103</v>
      </c>
      <c r="P712">
        <v>11.288002301716601</v>
      </c>
      <c r="Q712">
        <v>-6.9990267571396994E-2</v>
      </c>
    </row>
    <row r="713" spans="1:17" x14ac:dyDescent="0.3">
      <c r="A713" t="s">
        <v>1567</v>
      </c>
      <c r="B713" t="s">
        <v>1568</v>
      </c>
      <c r="C713" t="str">
        <f>IFERROR(VLOOKUP(Table1[[#This Row],[Ticker]],[1]!Table1[[Symbol]:[Industry]],2,FALSE),"-")</f>
        <v>-</v>
      </c>
      <c r="D713" t="s">
        <v>605</v>
      </c>
      <c r="E713">
        <v>6362.6137135500003</v>
      </c>
      <c r="F713">
        <v>400.9</v>
      </c>
      <c r="G713">
        <v>60.666366652128602</v>
      </c>
      <c r="H713">
        <v>-9.6682728032998906</v>
      </c>
      <c r="I713">
        <v>28.260879640169598</v>
      </c>
      <c r="J713">
        <v>-2.53697721528478</v>
      </c>
      <c r="K713">
        <v>362.27306779222801</v>
      </c>
      <c r="L713">
        <v>331.472967973729</v>
      </c>
      <c r="M713">
        <v>51.188859309273298</v>
      </c>
      <c r="N713">
        <v>0.87578295314847299</v>
      </c>
      <c r="O713">
        <v>9.3290097281117408</v>
      </c>
      <c r="P713">
        <v>95.560975609756099</v>
      </c>
      <c r="Q713">
        <v>0.10060951009484199</v>
      </c>
    </row>
    <row r="714" spans="1:17" hidden="1" x14ac:dyDescent="0.3">
      <c r="A714" t="s">
        <v>1569</v>
      </c>
      <c r="B714" t="s">
        <v>1570</v>
      </c>
      <c r="C714" t="str">
        <f>IFERROR(VLOOKUP(Table1[[#This Row],[Ticker]],[1]!Table1[[Symbol]:[Industry]],2,FALSE),"-")</f>
        <v>-</v>
      </c>
      <c r="D714" t="s">
        <v>46</v>
      </c>
      <c r="E714">
        <v>6347.84</v>
      </c>
      <c r="F714">
        <v>90</v>
      </c>
      <c r="G714">
        <v>-37.005966770175903</v>
      </c>
      <c r="H714">
        <v>-4.4954004628743602</v>
      </c>
      <c r="I714">
        <v>-19.562443030919798</v>
      </c>
      <c r="J714">
        <v>-2.1876200325010999</v>
      </c>
      <c r="K714">
        <v>90.340491672000397</v>
      </c>
      <c r="L714">
        <v>91.938811960829895</v>
      </c>
      <c r="M714">
        <v>53.081674366169402</v>
      </c>
      <c r="N714">
        <v>0.28181818181818102</v>
      </c>
      <c r="O714">
        <v>9.44444444444445</v>
      </c>
      <c r="P714">
        <v>5.8823529411764701</v>
      </c>
    </row>
    <row r="715" spans="1:17" x14ac:dyDescent="0.3">
      <c r="A715" t="s">
        <v>1571</v>
      </c>
      <c r="B715" t="s">
        <v>1572</v>
      </c>
      <c r="C715" t="str">
        <f>IFERROR(VLOOKUP(Table1[[#This Row],[Ticker]],[1]!Table1[[Symbol]:[Industry]],2,FALSE),"-")</f>
        <v>-</v>
      </c>
      <c r="D715" t="s">
        <v>387</v>
      </c>
      <c r="E715">
        <v>6274.0071576</v>
      </c>
      <c r="F715">
        <v>128.05000000000001</v>
      </c>
      <c r="G715">
        <v>42.138341311557603</v>
      </c>
      <c r="H715">
        <v>-15.4355118834871</v>
      </c>
      <c r="I715">
        <v>28.4542946139251</v>
      </c>
      <c r="J715">
        <v>-3.3239836688647499</v>
      </c>
      <c r="K715">
        <v>133.16742098386999</v>
      </c>
      <c r="L715">
        <v>114.733158847232</v>
      </c>
      <c r="M715">
        <v>39.1822913081756</v>
      </c>
      <c r="N715">
        <v>0.23736851755781499</v>
      </c>
      <c r="O715">
        <v>32.7215931276844</v>
      </c>
      <c r="P715">
        <v>96.848578016910096</v>
      </c>
      <c r="Q715">
        <v>7.5583358808440998E-2</v>
      </c>
    </row>
    <row r="716" spans="1:17" x14ac:dyDescent="0.3">
      <c r="A716" t="s">
        <v>1573</v>
      </c>
      <c r="B716" t="s">
        <v>1574</v>
      </c>
      <c r="C716" t="str">
        <f>IFERROR(VLOOKUP(Table1[[#This Row],[Ticker]],[1]!Table1[[Symbol]:[Industry]],2,FALSE),"-")</f>
        <v>-</v>
      </c>
      <c r="D716" t="s">
        <v>813</v>
      </c>
      <c r="E716">
        <v>6273.3043469530003</v>
      </c>
      <c r="F716">
        <v>211.6</v>
      </c>
      <c r="G716">
        <v>26.244774331973101</v>
      </c>
      <c r="H716">
        <v>-2.5422566710814101</v>
      </c>
      <c r="I716">
        <v>-6.6611621172165698</v>
      </c>
      <c r="J716">
        <v>-15.1955832539114</v>
      </c>
      <c r="K716">
        <v>216.87815102825101</v>
      </c>
      <c r="L716">
        <v>199.870619528193</v>
      </c>
      <c r="M716">
        <v>36.339430254689503</v>
      </c>
      <c r="N716">
        <v>1.6686272809193601</v>
      </c>
      <c r="O716">
        <v>20.321361058601099</v>
      </c>
      <c r="P716">
        <v>68.471337579617796</v>
      </c>
      <c r="Q716">
        <v>8.0199385206655996E-2</v>
      </c>
    </row>
    <row r="717" spans="1:17" x14ac:dyDescent="0.3">
      <c r="A717" t="s">
        <v>1575</v>
      </c>
      <c r="B717" t="s">
        <v>1576</v>
      </c>
      <c r="C717" t="str">
        <f>IFERROR(VLOOKUP(Table1[[#This Row],[Ticker]],[1]!Table1[[Symbol]:[Industry]],2,FALSE),"-")</f>
        <v>-</v>
      </c>
      <c r="D717" t="s">
        <v>387</v>
      </c>
      <c r="E717">
        <v>6267.7323247000004</v>
      </c>
      <c r="F717">
        <v>323.3</v>
      </c>
      <c r="G717">
        <v>18.5644344626443</v>
      </c>
      <c r="H717">
        <v>-12.1458302623012</v>
      </c>
      <c r="I717">
        <v>8.8758714966435406</v>
      </c>
      <c r="J717">
        <v>-4.5209533658344299</v>
      </c>
      <c r="K717">
        <v>331.682887467461</v>
      </c>
      <c r="L717">
        <v>293.91478712050599</v>
      </c>
      <c r="M717">
        <v>36.141165964044902</v>
      </c>
      <c r="N717">
        <v>0.31271190956031902</v>
      </c>
      <c r="O717">
        <v>15.4345808846272</v>
      </c>
      <c r="P717">
        <v>57.630424183325196</v>
      </c>
      <c r="Q717">
        <v>-1.1491203672522E-2</v>
      </c>
    </row>
    <row r="718" spans="1:17" hidden="1" x14ac:dyDescent="0.3">
      <c r="A718" t="s">
        <v>1577</v>
      </c>
      <c r="B718" t="s">
        <v>1578</v>
      </c>
      <c r="C718" t="str">
        <f>IFERROR(VLOOKUP(Table1[[#This Row],[Ticker]],[1]!Table1[[Symbol]:[Industry]],2,FALSE),"-")</f>
        <v>-</v>
      </c>
      <c r="D718" t="s">
        <v>1060</v>
      </c>
      <c r="E718">
        <v>6266.1528877000001</v>
      </c>
      <c r="F718">
        <v>113</v>
      </c>
      <c r="G718">
        <v>-33.581767384094498</v>
      </c>
      <c r="H718">
        <v>-4.4954004628743602</v>
      </c>
      <c r="I718">
        <v>-19.127660422224199</v>
      </c>
      <c r="M718">
        <v>50</v>
      </c>
      <c r="N718">
        <v>0.2</v>
      </c>
      <c r="O718">
        <v>1.76991150442478</v>
      </c>
      <c r="P718">
        <v>0</v>
      </c>
    </row>
    <row r="719" spans="1:17" x14ac:dyDescent="0.3">
      <c r="A719" t="s">
        <v>1579</v>
      </c>
      <c r="B719" t="s">
        <v>1580</v>
      </c>
      <c r="C719" t="str">
        <f>IFERROR(VLOOKUP(Table1[[#This Row],[Ticker]],[1]!Table1[[Symbol]:[Industry]],2,FALSE),"-")</f>
        <v>-</v>
      </c>
      <c r="D719" t="s">
        <v>685</v>
      </c>
      <c r="E719">
        <v>6239.2861034400003</v>
      </c>
      <c r="F719">
        <v>128.93</v>
      </c>
      <c r="G719">
        <v>-51.637349235470502</v>
      </c>
      <c r="H719">
        <v>-11.462673190146999</v>
      </c>
      <c r="I719">
        <v>-3.34164807678258</v>
      </c>
      <c r="J719">
        <v>-5.9275553173231197</v>
      </c>
      <c r="K719">
        <v>133.60685216520301</v>
      </c>
      <c r="L719">
        <v>137.77144317191701</v>
      </c>
      <c r="M719">
        <v>38.155038637060102</v>
      </c>
      <c r="N719">
        <v>0.48593569391288899</v>
      </c>
      <c r="O719">
        <v>31.815713953307899</v>
      </c>
      <c r="P719">
        <v>17.744292237442899</v>
      </c>
      <c r="Q719">
        <v>-0.106398802245621</v>
      </c>
    </row>
    <row r="720" spans="1:17" x14ac:dyDescent="0.3">
      <c r="A720" t="s">
        <v>1581</v>
      </c>
      <c r="B720" t="s">
        <v>1582</v>
      </c>
      <c r="C720" t="str">
        <f>IFERROR(VLOOKUP(Table1[[#This Row],[Ticker]],[1]!Table1[[Symbol]:[Industry]],2,FALSE),"-")</f>
        <v>-</v>
      </c>
      <c r="D720" t="s">
        <v>164</v>
      </c>
      <c r="E720">
        <v>6173.4040925299996</v>
      </c>
      <c r="F720">
        <v>394.65</v>
      </c>
      <c r="G720">
        <v>28.845473799873702</v>
      </c>
      <c r="H720">
        <v>-12.1355873787622</v>
      </c>
      <c r="I720">
        <v>22.956420225929602</v>
      </c>
      <c r="J720">
        <v>-8.7360833894750893</v>
      </c>
      <c r="K720">
        <v>405.122354015702</v>
      </c>
      <c r="L720">
        <v>343.34316033623401</v>
      </c>
      <c r="M720">
        <v>32.4730932895921</v>
      </c>
      <c r="N720">
        <v>0.75248007991296195</v>
      </c>
      <c r="O720">
        <v>14.2784745977448</v>
      </c>
      <c r="P720">
        <v>74.585268745852602</v>
      </c>
      <c r="Q720">
        <v>0.18365878014228201</v>
      </c>
    </row>
    <row r="721" spans="1:17" x14ac:dyDescent="0.3">
      <c r="A721" t="s">
        <v>1583</v>
      </c>
      <c r="B721" t="s">
        <v>1584</v>
      </c>
      <c r="C721" t="str">
        <f>IFERROR(VLOOKUP(Table1[[#This Row],[Ticker]],[1]!Table1[[Symbol]:[Industry]],2,FALSE),"-")</f>
        <v>-</v>
      </c>
      <c r="D721" t="s">
        <v>278</v>
      </c>
      <c r="E721">
        <v>6171.8747316299996</v>
      </c>
      <c r="F721">
        <v>628.79999999999995</v>
      </c>
      <c r="G721">
        <v>-30.070362125325499</v>
      </c>
      <c r="H721">
        <v>-11.9075961103641</v>
      </c>
      <c r="I721">
        <v>24.761351328258598</v>
      </c>
      <c r="J721">
        <v>-8.9772078849956891</v>
      </c>
      <c r="K721">
        <v>633.92525258977105</v>
      </c>
      <c r="L721">
        <v>570.526548975021</v>
      </c>
      <c r="M721">
        <v>33.746795449170399</v>
      </c>
      <c r="N721">
        <v>0.35749720686416198</v>
      </c>
      <c r="O721">
        <v>15.5852417302799</v>
      </c>
      <c r="P721">
        <v>44.5683411886423</v>
      </c>
      <c r="Q721">
        <v>4.6915596460026E-2</v>
      </c>
    </row>
    <row r="722" spans="1:17" hidden="1" x14ac:dyDescent="0.3">
      <c r="A722" t="s">
        <v>1585</v>
      </c>
      <c r="B722" t="s">
        <v>1586</v>
      </c>
      <c r="C722" t="str">
        <f>IFERROR(VLOOKUP(Table1[[#This Row],[Ticker]],[1]!Table1[[Symbol]:[Industry]],2,FALSE),"-")</f>
        <v>-</v>
      </c>
      <c r="D722" t="s">
        <v>472</v>
      </c>
      <c r="E722">
        <v>6166.18866402</v>
      </c>
      <c r="F722">
        <v>2233.9499999999998</v>
      </c>
      <c r="G722">
        <v>-1.53377353169007</v>
      </c>
      <c r="H722">
        <v>42.889282829996901</v>
      </c>
      <c r="I722">
        <v>64.462583203978397</v>
      </c>
      <c r="J722">
        <v>49.005859493988297</v>
      </c>
      <c r="K722">
        <v>1656.6693709129599</v>
      </c>
      <c r="L722">
        <v>1546.5927001955199</v>
      </c>
      <c r="M722">
        <v>94.495982999876304</v>
      </c>
      <c r="N722">
        <v>3.0399008842793802</v>
      </c>
      <c r="O722">
        <v>6.9853846326014501</v>
      </c>
      <c r="P722">
        <v>89.961734693877503</v>
      </c>
      <c r="Q722">
        <v>5.5807957629275998E-2</v>
      </c>
    </row>
    <row r="723" spans="1:17" hidden="1" x14ac:dyDescent="0.3">
      <c r="A723" t="s">
        <v>1587</v>
      </c>
      <c r="B723" t="s">
        <v>1588</v>
      </c>
      <c r="C723" t="str">
        <f>IFERROR(VLOOKUP(Table1[[#This Row],[Ticker]],[1]!Table1[[Symbol]:[Industry]],2,FALSE),"-")</f>
        <v>-</v>
      </c>
      <c r="D723" t="s">
        <v>83</v>
      </c>
      <c r="E723">
        <v>6124.2842089799997</v>
      </c>
      <c r="F723">
        <v>2336.3000000000002</v>
      </c>
      <c r="G723">
        <v>60.611747498152901</v>
      </c>
      <c r="H723">
        <v>11.8732126758117</v>
      </c>
      <c r="I723">
        <v>79.0052158094649</v>
      </c>
      <c r="J723">
        <v>-3.8183302729206798</v>
      </c>
      <c r="K723">
        <v>1966.5857651048</v>
      </c>
      <c r="L723">
        <v>1567.5300869627899</v>
      </c>
      <c r="M723">
        <v>61.768739460268698</v>
      </c>
      <c r="N723">
        <v>0.95416585892926098</v>
      </c>
      <c r="O723">
        <v>2.51251979625903</v>
      </c>
      <c r="P723">
        <v>104.938596491228</v>
      </c>
      <c r="Q723">
        <v>0.133531701309893</v>
      </c>
    </row>
    <row r="724" spans="1:17" x14ac:dyDescent="0.3">
      <c r="A724" t="s">
        <v>1589</v>
      </c>
      <c r="B724" t="s">
        <v>1590</v>
      </c>
      <c r="C724" t="str">
        <f>IFERROR(VLOOKUP(Table1[[#This Row],[Ticker]],[1]!Table1[[Symbol]:[Industry]],2,FALSE),"-")</f>
        <v>-</v>
      </c>
      <c r="D724" t="s">
        <v>239</v>
      </c>
      <c r="E724">
        <v>6101.2805458800003</v>
      </c>
      <c r="F724">
        <v>312.75</v>
      </c>
      <c r="G724">
        <v>24.3761442694693</v>
      </c>
      <c r="H724">
        <v>24.1457712214218</v>
      </c>
      <c r="I724">
        <v>41.126421862533</v>
      </c>
      <c r="J724">
        <v>-3.6368953948199501</v>
      </c>
      <c r="K724">
        <v>275.62443878491803</v>
      </c>
      <c r="L724">
        <v>241.720531531842</v>
      </c>
      <c r="M724">
        <v>63.258149329285203</v>
      </c>
      <c r="N724">
        <v>1.46170604226793</v>
      </c>
      <c r="O724">
        <v>5.4836131095123699</v>
      </c>
      <c r="P724">
        <v>76.694915254237202</v>
      </c>
      <c r="Q724">
        <v>0.203332066307057</v>
      </c>
    </row>
    <row r="725" spans="1:17" hidden="1" x14ac:dyDescent="0.3">
      <c r="A725" t="s">
        <v>1591</v>
      </c>
      <c r="B725" t="s">
        <v>1592</v>
      </c>
      <c r="C725" t="str">
        <f>IFERROR(VLOOKUP(Table1[[#This Row],[Ticker]],[1]!Table1[[Symbol]:[Industry]],2,FALSE),"-")</f>
        <v>-</v>
      </c>
      <c r="D725" t="s">
        <v>24</v>
      </c>
      <c r="E725">
        <v>6036.4277216250002</v>
      </c>
      <c r="F725">
        <v>586.45000000000005</v>
      </c>
      <c r="G725">
        <v>27.453845462748401</v>
      </c>
      <c r="H725">
        <v>-9.3424864409470594</v>
      </c>
      <c r="I725">
        <v>30.480859825972399</v>
      </c>
      <c r="J725">
        <v>-5.0243203692014404</v>
      </c>
      <c r="K725">
        <v>598.63892925623395</v>
      </c>
      <c r="M725">
        <v>45.834072035316098</v>
      </c>
      <c r="N725">
        <v>0.96306672040826902</v>
      </c>
      <c r="O725">
        <v>29.7467814817972</v>
      </c>
      <c r="P725">
        <v>60.671232876712303</v>
      </c>
    </row>
    <row r="726" spans="1:17" x14ac:dyDescent="0.3">
      <c r="A726" t="s">
        <v>1593</v>
      </c>
      <c r="B726" t="s">
        <v>1594</v>
      </c>
      <c r="C726" t="str">
        <f>IFERROR(VLOOKUP(Table1[[#This Row],[Ticker]],[1]!Table1[[Symbol]:[Industry]],2,FALSE),"-")</f>
        <v>-</v>
      </c>
      <c r="D726" t="s">
        <v>472</v>
      </c>
      <c r="E726">
        <v>6016.6943553749998</v>
      </c>
      <c r="F726">
        <v>517.29999999999995</v>
      </c>
      <c r="G726">
        <v>28.6351046359215</v>
      </c>
      <c r="H726">
        <v>13.770343025421001</v>
      </c>
      <c r="I726">
        <v>28.617679439597602</v>
      </c>
      <c r="J726">
        <v>-2.1411343500912801</v>
      </c>
      <c r="K726">
        <v>457.380610262647</v>
      </c>
      <c r="L726">
        <v>395.87821732514197</v>
      </c>
      <c r="M726">
        <v>67.755457351583303</v>
      </c>
      <c r="N726">
        <v>2.4261197108675501</v>
      </c>
      <c r="O726">
        <v>10.3808235066692</v>
      </c>
      <c r="P726">
        <v>77.705255925798596</v>
      </c>
      <c r="Q726">
        <v>2.1516374839641E-2</v>
      </c>
    </row>
    <row r="727" spans="1:17" hidden="1" x14ac:dyDescent="0.3">
      <c r="A727" t="s">
        <v>1595</v>
      </c>
      <c r="B727" t="s">
        <v>1596</v>
      </c>
      <c r="C727" t="str">
        <f>IFERROR(VLOOKUP(Table1[[#This Row],[Ticker]],[1]!Table1[[Symbol]:[Industry]],2,FALSE),"-")</f>
        <v>-</v>
      </c>
      <c r="D727" t="s">
        <v>266</v>
      </c>
      <c r="E727">
        <v>5995.3200611100001</v>
      </c>
      <c r="F727">
        <v>5508.5</v>
      </c>
      <c r="G727">
        <v>80.931810300914506</v>
      </c>
      <c r="H727">
        <v>-8.9458516988685997</v>
      </c>
      <c r="I727">
        <v>33.100487606263997</v>
      </c>
      <c r="J727">
        <v>-5.1471588332768397</v>
      </c>
      <c r="K727">
        <v>5130.43425270431</v>
      </c>
      <c r="L727">
        <v>4201.1566723327196</v>
      </c>
      <c r="M727">
        <v>47.662366258689197</v>
      </c>
      <c r="N727">
        <v>0.92398090504722896</v>
      </c>
      <c r="O727">
        <v>4.7472088590360304</v>
      </c>
      <c r="P727">
        <v>131.72219417802401</v>
      </c>
      <c r="Q727">
        <v>0.14749845998205299</v>
      </c>
    </row>
    <row r="728" spans="1:17" x14ac:dyDescent="0.3">
      <c r="A728" t="s">
        <v>1597</v>
      </c>
      <c r="B728" t="s">
        <v>1598</v>
      </c>
      <c r="C728" t="str">
        <f>IFERROR(VLOOKUP(Table1[[#This Row],[Ticker]],[1]!Table1[[Symbol]:[Industry]],2,FALSE),"-")</f>
        <v>-</v>
      </c>
      <c r="D728" t="s">
        <v>278</v>
      </c>
      <c r="E728">
        <v>5988.7814784000002</v>
      </c>
      <c r="F728">
        <v>805</v>
      </c>
      <c r="G728">
        <v>-17.129419991705898</v>
      </c>
      <c r="H728">
        <v>2.9080439458364301E-2</v>
      </c>
      <c r="I728">
        <v>-0.36570690269089501</v>
      </c>
      <c r="J728">
        <v>-6.3591828997161404</v>
      </c>
      <c r="K728">
        <v>790.24686482833101</v>
      </c>
      <c r="L728">
        <v>769.19075130239401</v>
      </c>
      <c r="M728">
        <v>58.421619284952698</v>
      </c>
      <c r="N728">
        <v>2.7889903457633398</v>
      </c>
      <c r="O728">
        <v>7.9875776397515503</v>
      </c>
      <c r="P728">
        <v>24.806201550387598</v>
      </c>
      <c r="Q728">
        <v>2.6268642628777001E-2</v>
      </c>
    </row>
    <row r="729" spans="1:17" hidden="1" x14ac:dyDescent="0.3">
      <c r="A729" t="s">
        <v>1599</v>
      </c>
      <c r="B729" t="s">
        <v>1600</v>
      </c>
      <c r="C729" t="str">
        <f>IFERROR(VLOOKUP(Table1[[#This Row],[Ticker]],[1]!Table1[[Symbol]:[Industry]],2,FALSE),"-")</f>
        <v>-</v>
      </c>
      <c r="D729" t="s">
        <v>514</v>
      </c>
      <c r="E729">
        <v>5975.18383885</v>
      </c>
      <c r="F729">
        <v>414.9</v>
      </c>
      <c r="G729">
        <v>-37.611430953400003</v>
      </c>
      <c r="H729">
        <v>-5.5103258360086897</v>
      </c>
      <c r="I729">
        <v>-23.071639785122802</v>
      </c>
      <c r="J729">
        <v>-2.5481969555780202</v>
      </c>
      <c r="K729">
        <v>420.35041883270799</v>
      </c>
      <c r="L729">
        <v>433.51284045763703</v>
      </c>
      <c r="M729">
        <v>51.734797014329601</v>
      </c>
      <c r="N729">
        <v>0.56591317960963905</v>
      </c>
      <c r="O729">
        <v>36.068932272836797</v>
      </c>
      <c r="P729">
        <v>5.5725190839694498</v>
      </c>
      <c r="Q729">
        <v>-5.1768925033686998E-2</v>
      </c>
    </row>
    <row r="730" spans="1:17" x14ac:dyDescent="0.3">
      <c r="A730" t="s">
        <v>1601</v>
      </c>
      <c r="B730" t="s">
        <v>1602</v>
      </c>
      <c r="C730" t="str">
        <f>IFERROR(VLOOKUP(Table1[[#This Row],[Ticker]],[1]!Table1[[Symbol]:[Industry]],2,FALSE),"-")</f>
        <v>-</v>
      </c>
      <c r="D730" t="s">
        <v>1603</v>
      </c>
      <c r="E730">
        <v>5973.6207067599998</v>
      </c>
      <c r="F730">
        <v>335.7</v>
      </c>
      <c r="G730">
        <v>12.049347619912201</v>
      </c>
      <c r="H730">
        <v>-5.7906609868661096</v>
      </c>
      <c r="I730">
        <v>14.4653584650328</v>
      </c>
      <c r="J730">
        <v>-2.7068308320857302</v>
      </c>
      <c r="K730">
        <v>333.96168083084001</v>
      </c>
      <c r="L730">
        <v>301.37162007186203</v>
      </c>
      <c r="M730">
        <v>50.466087018917001</v>
      </c>
      <c r="N730">
        <v>0.69449397513272704</v>
      </c>
      <c r="O730">
        <v>20.315758117366698</v>
      </c>
      <c r="P730">
        <v>44.6359327875915</v>
      </c>
      <c r="Q730">
        <v>0.13061071452741199</v>
      </c>
    </row>
    <row r="731" spans="1:17" hidden="1" x14ac:dyDescent="0.3">
      <c r="A731" t="s">
        <v>1604</v>
      </c>
      <c r="B731" t="s">
        <v>1605</v>
      </c>
      <c r="C731" t="str">
        <f>IFERROR(VLOOKUP(Table1[[#This Row],[Ticker]],[1]!Table1[[Symbol]:[Industry]],2,FALSE),"-")</f>
        <v>-</v>
      </c>
      <c r="D731" t="s">
        <v>21</v>
      </c>
      <c r="E731">
        <v>5968.4088002500002</v>
      </c>
      <c r="F731">
        <v>494.05</v>
      </c>
      <c r="G731">
        <v>-32.993097133385497</v>
      </c>
      <c r="H731">
        <v>-2.9352595469206602</v>
      </c>
      <c r="I731">
        <v>-7.9522690504607398</v>
      </c>
      <c r="J731">
        <v>-7.88855461194035</v>
      </c>
      <c r="K731">
        <v>493.540012593276</v>
      </c>
      <c r="L731">
        <v>474.42072836344897</v>
      </c>
      <c r="M731">
        <v>49.3094138631091</v>
      </c>
      <c r="N731">
        <v>1.0464443264411301</v>
      </c>
      <c r="O731">
        <v>21.242789191377302</v>
      </c>
      <c r="P731">
        <v>26.647013586259899</v>
      </c>
      <c r="Q731">
        <v>8.5829535426449999E-2</v>
      </c>
    </row>
    <row r="732" spans="1:17" hidden="1" x14ac:dyDescent="0.3">
      <c r="A732" t="s">
        <v>1606</v>
      </c>
      <c r="B732" t="s">
        <v>1607</v>
      </c>
      <c r="C732" t="str">
        <f>IFERROR(VLOOKUP(Table1[[#This Row],[Ticker]],[1]!Table1[[Symbol]:[Industry]],2,FALSE),"-")</f>
        <v>-</v>
      </c>
      <c r="D732" t="s">
        <v>218</v>
      </c>
      <c r="E732">
        <v>5949.0645637500002</v>
      </c>
      <c r="F732">
        <v>5525.2</v>
      </c>
      <c r="G732">
        <v>120.024072263433</v>
      </c>
      <c r="H732">
        <v>-8.6388743799513605</v>
      </c>
      <c r="I732">
        <v>52.887445789558797</v>
      </c>
      <c r="J732">
        <v>-6.23951427966845</v>
      </c>
      <c r="K732">
        <v>5161.6424017166501</v>
      </c>
      <c r="L732">
        <v>4127.52993336699</v>
      </c>
      <c r="M732">
        <v>50.593666158330898</v>
      </c>
      <c r="N732">
        <v>0.29926611546967402</v>
      </c>
      <c r="O732">
        <v>3.6161586910881098</v>
      </c>
      <c r="P732">
        <v>171.86262208772999</v>
      </c>
      <c r="Q732">
        <v>0.12928062857404601</v>
      </c>
    </row>
    <row r="733" spans="1:17" hidden="1" x14ac:dyDescent="0.3">
      <c r="A733" t="s">
        <v>1608</v>
      </c>
      <c r="B733" t="s">
        <v>1609</v>
      </c>
      <c r="C733" t="str">
        <f>IFERROR(VLOOKUP(Table1[[#This Row],[Ticker]],[1]!Table1[[Symbol]:[Industry]],2,FALSE),"-")</f>
        <v>-</v>
      </c>
      <c r="D733" t="s">
        <v>54</v>
      </c>
      <c r="E733">
        <v>5943.8581982199903</v>
      </c>
      <c r="F733">
        <v>1433.55</v>
      </c>
      <c r="G733">
        <v>-7.1373174764747098</v>
      </c>
      <c r="H733">
        <v>2.4917213126765798</v>
      </c>
      <c r="I733">
        <v>27.928246495072301</v>
      </c>
      <c r="J733">
        <v>-6.7646545610072097</v>
      </c>
      <c r="K733">
        <v>1298.3928039273301</v>
      </c>
      <c r="M733">
        <v>44.501229270688498</v>
      </c>
      <c r="N733">
        <v>0.83604039851870904</v>
      </c>
      <c r="O733">
        <v>5.3956959994419602</v>
      </c>
      <c r="P733">
        <v>47.788659793814404</v>
      </c>
    </row>
    <row r="734" spans="1:17" x14ac:dyDescent="0.3">
      <c r="A734" t="s">
        <v>1610</v>
      </c>
      <c r="B734" t="s">
        <v>1611</v>
      </c>
      <c r="C734" t="str">
        <f>IFERROR(VLOOKUP(Table1[[#This Row],[Ticker]],[1]!Table1[[Symbol]:[Industry]],2,FALSE),"-")</f>
        <v>-</v>
      </c>
      <c r="D734" t="s">
        <v>197</v>
      </c>
      <c r="E734">
        <v>5941.11362001</v>
      </c>
      <c r="F734">
        <v>487.75</v>
      </c>
      <c r="G734">
        <v>20.412708766311599</v>
      </c>
      <c r="H734">
        <v>-12.636359663854201</v>
      </c>
      <c r="I734">
        <v>13.3930761259784</v>
      </c>
      <c r="J734">
        <v>-2.5147849440643402</v>
      </c>
      <c r="K734">
        <v>492.03707427628598</v>
      </c>
      <c r="L734">
        <v>435.27004115543002</v>
      </c>
      <c r="M734">
        <v>46.666663310335402</v>
      </c>
      <c r="N734">
        <v>0.64317807845592501</v>
      </c>
      <c r="O734">
        <v>11.2250128139415</v>
      </c>
      <c r="P734">
        <v>56.883242200064302</v>
      </c>
      <c r="Q734">
        <v>0.19481650859524999</v>
      </c>
    </row>
    <row r="735" spans="1:17" x14ac:dyDescent="0.3">
      <c r="A735" t="s">
        <v>1612</v>
      </c>
      <c r="B735" t="s">
        <v>1613</v>
      </c>
      <c r="C735" t="str">
        <f>IFERROR(VLOOKUP(Table1[[#This Row],[Ticker]],[1]!Table1[[Symbol]:[Industry]],2,FALSE),"-")</f>
        <v>-</v>
      </c>
      <c r="D735" t="s">
        <v>80</v>
      </c>
      <c r="E735">
        <v>5930.9506019999999</v>
      </c>
      <c r="F735">
        <v>290.5</v>
      </c>
      <c r="G735">
        <v>41.538443325232898</v>
      </c>
      <c r="H735">
        <v>-18.077490015113099</v>
      </c>
      <c r="I735">
        <v>28.664763124675002</v>
      </c>
      <c r="J735">
        <v>-2.1876200325010999</v>
      </c>
      <c r="K735">
        <v>301.66120953499302</v>
      </c>
      <c r="L735">
        <v>260.19137357949103</v>
      </c>
      <c r="M735">
        <v>40.634580248428101</v>
      </c>
      <c r="N735">
        <v>0.425799764425282</v>
      </c>
      <c r="O735">
        <v>27.2289156626506</v>
      </c>
      <c r="P735">
        <v>80.490835663249399</v>
      </c>
      <c r="Q735">
        <v>6.2758651396770004E-2</v>
      </c>
    </row>
    <row r="736" spans="1:17" x14ac:dyDescent="0.3">
      <c r="A736" t="s">
        <v>1614</v>
      </c>
      <c r="B736" t="s">
        <v>1615</v>
      </c>
      <c r="C736" t="str">
        <f>IFERROR(VLOOKUP(Table1[[#This Row],[Ticker]],[1]!Table1[[Symbol]:[Industry]],2,FALSE),"-")</f>
        <v>-</v>
      </c>
      <c r="D736" t="s">
        <v>278</v>
      </c>
      <c r="E736">
        <v>5892.7762960800001</v>
      </c>
      <c r="F736">
        <v>176.34</v>
      </c>
      <c r="G736">
        <v>-25.709624611063301</v>
      </c>
      <c r="H736">
        <v>1.6221040798270201</v>
      </c>
      <c r="I736">
        <v>-4.4586548673647401</v>
      </c>
      <c r="J736">
        <v>-9.0902184702501891</v>
      </c>
      <c r="K736">
        <v>169.79022529513799</v>
      </c>
      <c r="L736">
        <v>166.85127339311401</v>
      </c>
      <c r="M736">
        <v>48.965189562199001</v>
      </c>
      <c r="N736">
        <v>1.5591174099438201</v>
      </c>
      <c r="O736">
        <v>24.532153793807399</v>
      </c>
      <c r="P736">
        <v>35.594002306805002</v>
      </c>
      <c r="Q736">
        <v>-4.9655248691625999E-2</v>
      </c>
    </row>
    <row r="737" spans="1:17" hidden="1" x14ac:dyDescent="0.3">
      <c r="A737" t="s">
        <v>1616</v>
      </c>
      <c r="B737" t="s">
        <v>1617</v>
      </c>
      <c r="C737" t="str">
        <f>IFERROR(VLOOKUP(Table1[[#This Row],[Ticker]],[1]!Table1[[Symbol]:[Industry]],2,FALSE),"-")</f>
        <v>-</v>
      </c>
      <c r="D737" t="s">
        <v>266</v>
      </c>
      <c r="E737">
        <v>5806.8512967799998</v>
      </c>
      <c r="F737">
        <v>412.7</v>
      </c>
      <c r="G737">
        <v>-9.7781589842128405</v>
      </c>
      <c r="H737">
        <v>3.13927206005549</v>
      </c>
      <c r="I737">
        <v>1.6824452000944601</v>
      </c>
      <c r="J737">
        <v>-3.71226250974965</v>
      </c>
      <c r="K737">
        <v>388.340984230054</v>
      </c>
      <c r="L737">
        <v>366.50146675602599</v>
      </c>
      <c r="M737">
        <v>63.098438826445097</v>
      </c>
      <c r="N737">
        <v>1.25472058643997</v>
      </c>
      <c r="O737">
        <v>3.70729343348679</v>
      </c>
      <c r="P737">
        <v>31.433121019108199</v>
      </c>
      <c r="Q737">
        <v>4.6943520986938998E-2</v>
      </c>
    </row>
    <row r="738" spans="1:17" hidden="1" x14ac:dyDescent="0.3">
      <c r="A738" t="s">
        <v>1618</v>
      </c>
      <c r="B738" t="s">
        <v>1619</v>
      </c>
      <c r="C738" t="str">
        <f>IFERROR(VLOOKUP(Table1[[#This Row],[Ticker]],[1]!Table1[[Symbol]:[Industry]],2,FALSE),"-")</f>
        <v>-</v>
      </c>
      <c r="D738" t="s">
        <v>853</v>
      </c>
      <c r="E738">
        <v>5775.7113959999997</v>
      </c>
      <c r="F738">
        <v>699.7</v>
      </c>
      <c r="G738">
        <v>54.396383545763896</v>
      </c>
      <c r="H738">
        <v>-17.582648785021998</v>
      </c>
      <c r="I738">
        <v>-3.3751684101236799</v>
      </c>
      <c r="J738">
        <v>-7.0746256822186204</v>
      </c>
      <c r="K738">
        <v>730.70916415042302</v>
      </c>
      <c r="L738">
        <v>667.75784714183396</v>
      </c>
      <c r="M738">
        <v>30.903667136698399</v>
      </c>
      <c r="N738">
        <v>0.213909057142427</v>
      </c>
      <c r="O738">
        <v>33.0284407603258</v>
      </c>
      <c r="P738">
        <v>89.338384521715597</v>
      </c>
      <c r="Q738">
        <v>4.6352446545490998E-2</v>
      </c>
    </row>
    <row r="739" spans="1:17" hidden="1" x14ac:dyDescent="0.3">
      <c r="A739" t="s">
        <v>1620</v>
      </c>
      <c r="B739" t="s">
        <v>1621</v>
      </c>
      <c r="C739" t="str">
        <f>IFERROR(VLOOKUP(Table1[[#This Row],[Ticker]],[1]!Table1[[Symbol]:[Industry]],2,FALSE),"-")</f>
        <v>-</v>
      </c>
      <c r="D739" t="s">
        <v>472</v>
      </c>
      <c r="E739">
        <v>5767.0226003099997</v>
      </c>
      <c r="F739">
        <v>1484</v>
      </c>
      <c r="G739">
        <v>-10.7985912723135</v>
      </c>
      <c r="H739">
        <v>-9.0005751071175801</v>
      </c>
      <c r="I739">
        <v>30.804000469918101</v>
      </c>
      <c r="J739">
        <v>-1.5811257737529401</v>
      </c>
      <c r="K739">
        <v>1467.22804561625</v>
      </c>
      <c r="L739">
        <v>1328.74752202216</v>
      </c>
      <c r="M739">
        <v>50.837996921582899</v>
      </c>
      <c r="N739">
        <v>0.418903479644404</v>
      </c>
      <c r="O739">
        <v>15.902964959568701</v>
      </c>
      <c r="P739">
        <v>52.205128205128197</v>
      </c>
      <c r="Q739">
        <v>-3.9135414519335998E-2</v>
      </c>
    </row>
    <row r="740" spans="1:17" x14ac:dyDescent="0.3">
      <c r="A740" t="s">
        <v>1622</v>
      </c>
      <c r="B740" t="s">
        <v>1623</v>
      </c>
      <c r="C740" t="str">
        <f>IFERROR(VLOOKUP(Table1[[#This Row],[Ticker]],[1]!Table1[[Symbol]:[Industry]],2,FALSE),"-")</f>
        <v>-</v>
      </c>
      <c r="D740" t="s">
        <v>998</v>
      </c>
      <c r="E740">
        <v>5758.4418003699902</v>
      </c>
      <c r="F740">
        <v>750.85</v>
      </c>
      <c r="G740">
        <v>123.20152065938299</v>
      </c>
      <c r="H740">
        <v>12.2089670332105</v>
      </c>
      <c r="I740">
        <v>166.755273229209</v>
      </c>
      <c r="J740">
        <v>-0.65102174319672301</v>
      </c>
      <c r="K740">
        <v>537.67106890225898</v>
      </c>
      <c r="L740">
        <v>388.65036749089899</v>
      </c>
      <c r="M740">
        <v>74.590865202598707</v>
      </c>
      <c r="N740">
        <v>0.78438271612905897</v>
      </c>
      <c r="O740">
        <v>4.9610441499633602</v>
      </c>
      <c r="P740">
        <v>247.93790546802501</v>
      </c>
      <c r="Q740">
        <v>6.8369494972163006E-2</v>
      </c>
    </row>
    <row r="741" spans="1:17" x14ac:dyDescent="0.3">
      <c r="A741" t="s">
        <v>1624</v>
      </c>
      <c r="B741" t="s">
        <v>1625</v>
      </c>
      <c r="C741" t="str">
        <f>IFERROR(VLOOKUP(Table1[[#This Row],[Ticker]],[1]!Table1[[Symbol]:[Industry]],2,FALSE),"-")</f>
        <v>-</v>
      </c>
      <c r="D741" t="s">
        <v>327</v>
      </c>
      <c r="E741">
        <v>5754.4067809199996</v>
      </c>
      <c r="F741">
        <v>2097.6</v>
      </c>
      <c r="G741">
        <v>40.119979873117998</v>
      </c>
      <c r="H741">
        <v>7.7751565663033597</v>
      </c>
      <c r="I741">
        <v>94.897675862168697</v>
      </c>
      <c r="J741">
        <v>-5.4468996082919103</v>
      </c>
      <c r="K741">
        <v>2001.1530783988101</v>
      </c>
      <c r="L741">
        <v>1624.9536768374101</v>
      </c>
      <c r="M741">
        <v>52.059809892824703</v>
      </c>
      <c r="N741">
        <v>0.69840512791883502</v>
      </c>
      <c r="O741">
        <v>8.1736270022883399</v>
      </c>
      <c r="P741">
        <v>120.48667682766499</v>
      </c>
      <c r="Q741">
        <v>-1.530507836255E-2</v>
      </c>
    </row>
    <row r="742" spans="1:17" x14ac:dyDescent="0.3">
      <c r="A742" t="s">
        <v>1626</v>
      </c>
      <c r="B742" t="s">
        <v>1627</v>
      </c>
      <c r="C742" t="str">
        <f>IFERROR(VLOOKUP(Table1[[#This Row],[Ticker]],[1]!Table1[[Symbol]:[Industry]],2,FALSE),"-")</f>
        <v>-</v>
      </c>
      <c r="D742" t="s">
        <v>46</v>
      </c>
      <c r="E742">
        <v>5753.9834037699902</v>
      </c>
      <c r="F742">
        <v>767.75</v>
      </c>
      <c r="G742">
        <v>47.391634090725397</v>
      </c>
      <c r="H742">
        <v>-16.566857941049701</v>
      </c>
      <c r="I742">
        <v>6.5620673648348102</v>
      </c>
      <c r="J742">
        <v>-4.1914860118825397</v>
      </c>
      <c r="K742">
        <v>801.05404857040503</v>
      </c>
      <c r="L742">
        <v>695.84215038357604</v>
      </c>
      <c r="M742">
        <v>39.691889716365303</v>
      </c>
      <c r="N742">
        <v>0.75970181627667099</v>
      </c>
      <c r="O742">
        <v>22.018886356235701</v>
      </c>
      <c r="P742">
        <v>95.083216872061996</v>
      </c>
      <c r="Q742">
        <v>0.159674280158913</v>
      </c>
    </row>
    <row r="743" spans="1:17" x14ac:dyDescent="0.3">
      <c r="A743" t="s">
        <v>1628</v>
      </c>
      <c r="B743" t="s">
        <v>1629</v>
      </c>
      <c r="C743" t="str">
        <f>IFERROR(VLOOKUP(Table1[[#This Row],[Ticker]],[1]!Table1[[Symbol]:[Industry]],2,FALSE),"-")</f>
        <v>-</v>
      </c>
      <c r="D743" t="s">
        <v>183</v>
      </c>
      <c r="E743">
        <v>5749.3139475199996</v>
      </c>
      <c r="F743">
        <v>636.29999999999995</v>
      </c>
      <c r="G743">
        <v>13.797097543707</v>
      </c>
      <c r="H743">
        <v>-9.8088332986952604</v>
      </c>
      <c r="I743">
        <v>25.568108970095999</v>
      </c>
      <c r="J743">
        <v>-6.5302014559027999</v>
      </c>
      <c r="K743">
        <v>640.167985214135</v>
      </c>
      <c r="L743">
        <v>556.698679740329</v>
      </c>
      <c r="M743">
        <v>29.99165693946</v>
      </c>
      <c r="N743">
        <v>0.65968682759799202</v>
      </c>
      <c r="O743">
        <v>13.4213421342134</v>
      </c>
      <c r="P743">
        <v>71.463217461600607</v>
      </c>
    </row>
    <row r="744" spans="1:17" x14ac:dyDescent="0.3">
      <c r="A744" t="s">
        <v>1630</v>
      </c>
      <c r="B744" t="s">
        <v>1631</v>
      </c>
      <c r="C744" t="str">
        <f>IFERROR(VLOOKUP(Table1[[#This Row],[Ticker]],[1]!Table1[[Symbol]:[Industry]],2,FALSE),"-")</f>
        <v>-</v>
      </c>
      <c r="D744" t="s">
        <v>991</v>
      </c>
      <c r="E744">
        <v>5728.7965433999998</v>
      </c>
      <c r="F744">
        <v>126.5</v>
      </c>
      <c r="G744">
        <v>-57.079043568697202</v>
      </c>
      <c r="H744">
        <v>-13.8502157615172</v>
      </c>
      <c r="I744">
        <v>-36.038047672329</v>
      </c>
      <c r="J744">
        <v>-12.717705992386399</v>
      </c>
      <c r="K744">
        <v>137.90944054391699</v>
      </c>
      <c r="L744">
        <v>149.95555838957199</v>
      </c>
      <c r="M744">
        <v>14.3428757901785</v>
      </c>
      <c r="N744">
        <v>1.4054167061568901</v>
      </c>
      <c r="O744">
        <v>66.482213438735101</v>
      </c>
      <c r="P744">
        <v>2.5952960259529601</v>
      </c>
      <c r="Q744">
        <v>3.3144557023405997E-2</v>
      </c>
    </row>
    <row r="745" spans="1:17" x14ac:dyDescent="0.3">
      <c r="A745" t="s">
        <v>1632</v>
      </c>
      <c r="B745" t="s">
        <v>1633</v>
      </c>
      <c r="C745" t="str">
        <f>IFERROR(VLOOKUP(Table1[[#This Row],[Ticker]],[1]!Table1[[Symbol]:[Industry]],2,FALSE),"-")</f>
        <v>-</v>
      </c>
      <c r="D745" t="s">
        <v>1414</v>
      </c>
      <c r="E745">
        <v>5659.7268898800003</v>
      </c>
      <c r="F745">
        <v>905.05</v>
      </c>
      <c r="G745">
        <v>-30.8438644908809</v>
      </c>
      <c r="H745">
        <v>-8.3740951118140501</v>
      </c>
      <c r="I745">
        <v>7.4631736958250601</v>
      </c>
      <c r="J745">
        <v>-8.5159207070915297</v>
      </c>
      <c r="K745">
        <v>863.39948368852595</v>
      </c>
      <c r="L745">
        <v>796.88762061326997</v>
      </c>
      <c r="M745">
        <v>36.3500727354213</v>
      </c>
      <c r="N745">
        <v>0.75930542781867205</v>
      </c>
      <c r="O745">
        <v>20.324843931274501</v>
      </c>
      <c r="P745">
        <v>48.271625163826897</v>
      </c>
      <c r="Q745">
        <v>0.120286233853962</v>
      </c>
    </row>
    <row r="746" spans="1:17" x14ac:dyDescent="0.3">
      <c r="A746" t="s">
        <v>1634</v>
      </c>
      <c r="B746" t="s">
        <v>1635</v>
      </c>
      <c r="C746" t="str">
        <f>IFERROR(VLOOKUP(Table1[[#This Row],[Ticker]],[1]!Table1[[Symbol]:[Industry]],2,FALSE),"-")</f>
        <v>-</v>
      </c>
      <c r="D746" t="s">
        <v>138</v>
      </c>
      <c r="E746">
        <v>5617.5</v>
      </c>
      <c r="F746">
        <v>9284.85</v>
      </c>
      <c r="G746">
        <v>68.512332624724607</v>
      </c>
      <c r="H746">
        <v>19.841414522616901</v>
      </c>
      <c r="I746">
        <v>42.610953043033703</v>
      </c>
      <c r="J746">
        <v>10.8908313513134</v>
      </c>
      <c r="K746">
        <v>7895.2253558640796</v>
      </c>
      <c r="L746">
        <v>6870.7880852464696</v>
      </c>
      <c r="M746">
        <v>82.573494130424706</v>
      </c>
      <c r="N746">
        <v>1.6197151989068701</v>
      </c>
      <c r="O746">
        <v>2.8557273407755699</v>
      </c>
      <c r="P746">
        <v>101.99606226408901</v>
      </c>
      <c r="Q746">
        <v>0.124040765523735</v>
      </c>
    </row>
    <row r="747" spans="1:17" hidden="1" x14ac:dyDescent="0.3">
      <c r="A747" t="s">
        <v>1636</v>
      </c>
      <c r="B747" t="s">
        <v>1637</v>
      </c>
      <c r="C747" t="str">
        <f>IFERROR(VLOOKUP(Table1[[#This Row],[Ticker]],[1]!Table1[[Symbol]:[Industry]],2,FALSE),"-")</f>
        <v>-</v>
      </c>
      <c r="D747" t="s">
        <v>119</v>
      </c>
      <c r="E747">
        <v>5608.7252320899997</v>
      </c>
      <c r="F747">
        <v>139.49</v>
      </c>
      <c r="G747">
        <v>-47.670539435433</v>
      </c>
      <c r="H747">
        <v>-18.013918981392798</v>
      </c>
      <c r="I747">
        <v>-33.216432473562698</v>
      </c>
      <c r="J747">
        <v>-9.6532640082121794</v>
      </c>
      <c r="K747">
        <v>160.45870901415</v>
      </c>
      <c r="M747">
        <v>23.1291099711184</v>
      </c>
      <c r="N747">
        <v>0.46410165070834902</v>
      </c>
      <c r="O747">
        <v>41.587210552727697</v>
      </c>
      <c r="P747">
        <v>3.3259259259259299</v>
      </c>
    </row>
    <row r="748" spans="1:17" x14ac:dyDescent="0.3">
      <c r="A748" t="s">
        <v>1638</v>
      </c>
      <c r="B748" t="s">
        <v>1639</v>
      </c>
      <c r="C748" t="str">
        <f>IFERROR(VLOOKUP(Table1[[#This Row],[Ticker]],[1]!Table1[[Symbol]:[Industry]],2,FALSE),"-")</f>
        <v>-</v>
      </c>
      <c r="D748" t="s">
        <v>114</v>
      </c>
      <c r="E748">
        <v>5555.23254</v>
      </c>
      <c r="F748">
        <v>612.54999999999995</v>
      </c>
      <c r="G748">
        <v>130.04278417082401</v>
      </c>
      <c r="H748">
        <v>5.0371217217382096</v>
      </c>
      <c r="I748">
        <v>63.118321345989898</v>
      </c>
      <c r="J748">
        <v>3.0880328295405701</v>
      </c>
      <c r="K748">
        <v>555.364587476422</v>
      </c>
      <c r="L748">
        <v>440.34194618470002</v>
      </c>
      <c r="M748">
        <v>71.624344352930095</v>
      </c>
      <c r="N748">
        <v>0.8181171012738</v>
      </c>
      <c r="O748">
        <v>18.741327238592699</v>
      </c>
      <c r="P748">
        <v>192.66602962255101</v>
      </c>
      <c r="Q748">
        <v>8.5676456921017996E-2</v>
      </c>
    </row>
    <row r="749" spans="1:17" hidden="1" x14ac:dyDescent="0.3">
      <c r="A749" t="s">
        <v>1640</v>
      </c>
      <c r="B749" t="s">
        <v>1641</v>
      </c>
      <c r="C749" t="str">
        <f>IFERROR(VLOOKUP(Table1[[#This Row],[Ticker]],[1]!Table1[[Symbol]:[Industry]],2,FALSE),"-")</f>
        <v>-</v>
      </c>
      <c r="D749" t="s">
        <v>46</v>
      </c>
      <c r="E749">
        <v>5498.9025780000002</v>
      </c>
      <c r="F749">
        <v>570.20000000000005</v>
      </c>
      <c r="G749">
        <v>3669.4906963840199</v>
      </c>
      <c r="H749">
        <v>162.359636392162</v>
      </c>
      <c r="I749">
        <v>265.29603377094702</v>
      </c>
      <c r="J749">
        <v>19.340857085099799</v>
      </c>
      <c r="K749">
        <v>302.66598580600299</v>
      </c>
      <c r="L749">
        <v>172.19646477672401</v>
      </c>
      <c r="M749">
        <v>99.6862670097088</v>
      </c>
      <c r="N749">
        <v>0.976110666425411</v>
      </c>
      <c r="O749">
        <v>0</v>
      </c>
      <c r="P749">
        <v>3701.3333333333298</v>
      </c>
    </row>
    <row r="750" spans="1:17" x14ac:dyDescent="0.3">
      <c r="A750" t="s">
        <v>1642</v>
      </c>
      <c r="B750" t="s">
        <v>1643</v>
      </c>
      <c r="C750" t="str">
        <f>IFERROR(VLOOKUP(Table1[[#This Row],[Ticker]],[1]!Table1[[Symbol]:[Industry]],2,FALSE),"-")</f>
        <v>-</v>
      </c>
      <c r="D750" t="s">
        <v>259</v>
      </c>
      <c r="E750">
        <v>5486.0011277000003</v>
      </c>
      <c r="F750">
        <v>690.5</v>
      </c>
      <c r="G750">
        <v>-29.493270611210601</v>
      </c>
      <c r="H750">
        <v>-21.4521831759596</v>
      </c>
      <c r="I750">
        <v>-16.334820050371398</v>
      </c>
      <c r="J750">
        <v>-4.1365923925294501</v>
      </c>
      <c r="K750">
        <v>735.03436934595902</v>
      </c>
      <c r="L750">
        <v>704.521914580935</v>
      </c>
      <c r="M750">
        <v>31.508850900366799</v>
      </c>
      <c r="N750">
        <v>0.78919425009787203</v>
      </c>
      <c r="O750">
        <v>27.994207096307001</v>
      </c>
      <c r="P750">
        <v>18.928694454013002</v>
      </c>
    </row>
    <row r="751" spans="1:17" x14ac:dyDescent="0.3">
      <c r="A751" t="s">
        <v>1644</v>
      </c>
      <c r="B751" t="s">
        <v>1645</v>
      </c>
      <c r="C751" t="str">
        <f>IFERROR(VLOOKUP(Table1[[#This Row],[Ticker]],[1]!Table1[[Symbol]:[Industry]],2,FALSE),"-")</f>
        <v>-</v>
      </c>
      <c r="D751" t="s">
        <v>24</v>
      </c>
      <c r="E751">
        <v>5476.6516515499998</v>
      </c>
      <c r="F751">
        <v>322.60000000000002</v>
      </c>
      <c r="G751">
        <v>-33.877255837863302</v>
      </c>
      <c r="H751">
        <v>-6.6995067430675999</v>
      </c>
      <c r="I751">
        <v>-24.8734740654455</v>
      </c>
      <c r="J751">
        <v>-2.5567372272104301</v>
      </c>
      <c r="K751">
        <v>330.78951975811901</v>
      </c>
      <c r="L751">
        <v>343.99853231423498</v>
      </c>
      <c r="M751">
        <v>53.483845357495802</v>
      </c>
      <c r="N751">
        <v>0.72251192129748898</v>
      </c>
      <c r="O751">
        <v>30.889646621202701</v>
      </c>
      <c r="P751">
        <v>4.8594181699983903</v>
      </c>
      <c r="Q751">
        <v>-2.4125293404862001E-2</v>
      </c>
    </row>
    <row r="752" spans="1:17" x14ac:dyDescent="0.3">
      <c r="A752" t="s">
        <v>1646</v>
      </c>
      <c r="B752" t="s">
        <v>1647</v>
      </c>
      <c r="C752" t="str">
        <f>IFERROR(VLOOKUP(Table1[[#This Row],[Ticker]],[1]!Table1[[Symbol]:[Industry]],2,FALSE),"-")</f>
        <v>-</v>
      </c>
      <c r="D752" t="s">
        <v>1648</v>
      </c>
      <c r="E752">
        <v>5460.4297888800002</v>
      </c>
      <c r="F752">
        <v>1070.1500000000001</v>
      </c>
      <c r="G752">
        <v>36.314182660996003</v>
      </c>
      <c r="H752">
        <v>-9.2411631747387695</v>
      </c>
      <c r="I752">
        <v>51.724933982217003</v>
      </c>
      <c r="J752">
        <v>-5.2558843752752402</v>
      </c>
      <c r="K752">
        <v>1060.9899748120399</v>
      </c>
      <c r="L752">
        <v>875.55459797906894</v>
      </c>
      <c r="M752">
        <v>37.863661956149102</v>
      </c>
      <c r="N752">
        <v>0.53635038190607098</v>
      </c>
      <c r="O752">
        <v>12.2272578610475</v>
      </c>
      <c r="P752">
        <v>85.147058823529406</v>
      </c>
      <c r="Q752">
        <v>6.1563941158322998E-2</v>
      </c>
    </row>
    <row r="753" spans="1:17" hidden="1" x14ac:dyDescent="0.3">
      <c r="A753" t="s">
        <v>1649</v>
      </c>
      <c r="B753" t="s">
        <v>1650</v>
      </c>
      <c r="C753" t="str">
        <f>IFERROR(VLOOKUP(Table1[[#This Row],[Ticker]],[1]!Table1[[Symbol]:[Industry]],2,FALSE),"-")</f>
        <v>-</v>
      </c>
      <c r="D753" t="s">
        <v>290</v>
      </c>
      <c r="E753">
        <v>5435.1593996699903</v>
      </c>
      <c r="F753">
        <v>446.05</v>
      </c>
      <c r="G753">
        <v>128.929067230752</v>
      </c>
      <c r="H753">
        <v>15.640100892139101</v>
      </c>
      <c r="I753">
        <v>43.147730584809601</v>
      </c>
      <c r="J753">
        <v>-1.74579381747901</v>
      </c>
      <c r="K753">
        <v>369.77325971607701</v>
      </c>
      <c r="L753">
        <v>301.62783635590398</v>
      </c>
      <c r="M753">
        <v>66.703177238654902</v>
      </c>
      <c r="N753">
        <v>1.5269476611252599</v>
      </c>
      <c r="O753">
        <v>10.581773343795501</v>
      </c>
      <c r="P753">
        <v>178.259513412351</v>
      </c>
    </row>
    <row r="754" spans="1:17" hidden="1" x14ac:dyDescent="0.3">
      <c r="A754" t="s">
        <v>1651</v>
      </c>
      <c r="B754" t="s">
        <v>1652</v>
      </c>
      <c r="C754" t="str">
        <f>IFERROR(VLOOKUP(Table1[[#This Row],[Ticker]],[1]!Table1[[Symbol]:[Industry]],2,FALSE),"-")</f>
        <v>-</v>
      </c>
      <c r="D754" t="s">
        <v>533</v>
      </c>
      <c r="E754">
        <v>5414.2668390400004</v>
      </c>
      <c r="F754">
        <v>5441.25</v>
      </c>
      <c r="G754">
        <v>38.228313853963698</v>
      </c>
      <c r="H754">
        <v>-12.6087273316293</v>
      </c>
      <c r="I754">
        <v>18.398303711899601</v>
      </c>
      <c r="J754">
        <v>-5.4946297929270198</v>
      </c>
      <c r="K754">
        <v>5641.5311071497199</v>
      </c>
      <c r="L754">
        <v>5017.7213020999598</v>
      </c>
      <c r="M754">
        <v>46.213363496066798</v>
      </c>
      <c r="N754">
        <v>0.52682720830374996</v>
      </c>
      <c r="O754">
        <v>23.1132552262807</v>
      </c>
      <c r="P754">
        <v>90.413283874580003</v>
      </c>
      <c r="Q754">
        <v>0.14140666386925499</v>
      </c>
    </row>
    <row r="755" spans="1:17" x14ac:dyDescent="0.3">
      <c r="A755" t="s">
        <v>1653</v>
      </c>
      <c r="B755" t="s">
        <v>1654</v>
      </c>
      <c r="C755" t="str">
        <f>IFERROR(VLOOKUP(Table1[[#This Row],[Ticker]],[1]!Table1[[Symbol]:[Industry]],2,FALSE),"-")</f>
        <v>-</v>
      </c>
      <c r="D755" t="s">
        <v>407</v>
      </c>
      <c r="E755">
        <v>5411.8469690250004</v>
      </c>
      <c r="F755">
        <v>300.14999999999998</v>
      </c>
      <c r="G755">
        <v>-31.2505574095699</v>
      </c>
      <c r="H755">
        <v>1.9464268033640399</v>
      </c>
      <c r="I755">
        <v>-11.459466991147201</v>
      </c>
      <c r="J755">
        <v>2.4982346533535802</v>
      </c>
      <c r="K755">
        <v>288.312414381108</v>
      </c>
      <c r="L755">
        <v>291.53631788551598</v>
      </c>
      <c r="M755">
        <v>72.021744180880503</v>
      </c>
      <c r="N755">
        <v>1.1100803709220901</v>
      </c>
      <c r="O755">
        <v>29.252040646343499</v>
      </c>
      <c r="P755">
        <v>11.393579513824401</v>
      </c>
      <c r="Q755">
        <v>2.0902880648049999E-3</v>
      </c>
    </row>
    <row r="756" spans="1:17" hidden="1" x14ac:dyDescent="0.3">
      <c r="A756" t="s">
        <v>1655</v>
      </c>
      <c r="B756" t="s">
        <v>1656</v>
      </c>
      <c r="C756" t="str">
        <f>IFERROR(VLOOKUP(Table1[[#This Row],[Ticker]],[1]!Table1[[Symbol]:[Industry]],2,FALSE),"-")</f>
        <v>-</v>
      </c>
      <c r="D756" t="s">
        <v>1657</v>
      </c>
      <c r="E756">
        <v>5410.3545191129997</v>
      </c>
      <c r="F756">
        <v>44.48</v>
      </c>
      <c r="G756">
        <v>-1.8221750960526399</v>
      </c>
      <c r="H756">
        <v>-3.20937998180744</v>
      </c>
      <c r="I756">
        <v>38.299254401777802</v>
      </c>
      <c r="J756">
        <v>-0.68404008023379603</v>
      </c>
      <c r="K756">
        <v>39.463874627823103</v>
      </c>
      <c r="L756">
        <v>35.329033099707097</v>
      </c>
      <c r="M756">
        <v>62.156779514975902</v>
      </c>
      <c r="N756">
        <v>0.96542025106208995</v>
      </c>
      <c r="O756">
        <v>7.3516187050359703</v>
      </c>
      <c r="P756">
        <v>62.930402930402899</v>
      </c>
      <c r="Q756">
        <v>0.165976906442422</v>
      </c>
    </row>
    <row r="757" spans="1:17" x14ac:dyDescent="0.3">
      <c r="A757" t="s">
        <v>1658</v>
      </c>
      <c r="B757" t="s">
        <v>1659</v>
      </c>
      <c r="C757" t="str">
        <f>IFERROR(VLOOKUP(Table1[[#This Row],[Ticker]],[1]!Table1[[Symbol]:[Industry]],2,FALSE),"-")</f>
        <v>-</v>
      </c>
      <c r="D757" t="s">
        <v>1414</v>
      </c>
      <c r="E757">
        <v>5371.8124435399995</v>
      </c>
      <c r="F757">
        <v>740.15</v>
      </c>
      <c r="G757">
        <v>34.801514801222801</v>
      </c>
      <c r="H757">
        <v>-6.96032769507576</v>
      </c>
      <c r="I757">
        <v>59.596166330109803</v>
      </c>
      <c r="J757">
        <v>-4.3575306058835297</v>
      </c>
      <c r="K757">
        <v>683.89736217605798</v>
      </c>
      <c r="L757">
        <v>547.83416924372295</v>
      </c>
      <c r="M757">
        <v>45.347217801928203</v>
      </c>
      <c r="N757">
        <v>0.19109604275334199</v>
      </c>
      <c r="O757">
        <v>16.165642099574399</v>
      </c>
      <c r="P757">
        <v>97.373333333333306</v>
      </c>
      <c r="Q757">
        <v>2.5846435506089002E-2</v>
      </c>
    </row>
    <row r="758" spans="1:17" x14ac:dyDescent="0.3">
      <c r="A758" t="s">
        <v>1660</v>
      </c>
      <c r="B758" t="s">
        <v>1661</v>
      </c>
      <c r="C758" t="str">
        <f>IFERROR(VLOOKUP(Table1[[#This Row],[Ticker]],[1]!Table1[[Symbol]:[Industry]],2,FALSE),"-")</f>
        <v>-</v>
      </c>
      <c r="D758" t="s">
        <v>479</v>
      </c>
      <c r="E758">
        <v>5368.10829715</v>
      </c>
      <c r="F758">
        <v>112.99</v>
      </c>
      <c r="G758">
        <v>-38.8467521756493</v>
      </c>
      <c r="H758">
        <v>-6.7452417039158199</v>
      </c>
      <c r="I758">
        <v>-6.6682948086076799</v>
      </c>
      <c r="J758">
        <v>0.61745581903977598</v>
      </c>
      <c r="K758">
        <v>107.865771140269</v>
      </c>
      <c r="L758">
        <v>108.566735286355</v>
      </c>
      <c r="M758">
        <v>54.4015792438787</v>
      </c>
      <c r="N758">
        <v>0.75328984294497503</v>
      </c>
      <c r="O758">
        <v>18.3290556686432</v>
      </c>
      <c r="P758">
        <v>23.486338797814199</v>
      </c>
      <c r="Q758">
        <v>-9.1255093985915997E-2</v>
      </c>
    </row>
    <row r="759" spans="1:17" x14ac:dyDescent="0.3">
      <c r="A759" t="s">
        <v>1662</v>
      </c>
      <c r="B759" t="s">
        <v>1663</v>
      </c>
      <c r="C759" t="str">
        <f>IFERROR(VLOOKUP(Table1[[#This Row],[Ticker]],[1]!Table1[[Symbol]:[Industry]],2,FALSE),"-")</f>
        <v>-</v>
      </c>
      <c r="D759" t="s">
        <v>51</v>
      </c>
      <c r="E759">
        <v>5352.3421208</v>
      </c>
      <c r="F759">
        <v>60.87</v>
      </c>
      <c r="G759">
        <v>67.731133542491307</v>
      </c>
      <c r="H759">
        <v>-10.518736949787</v>
      </c>
      <c r="I759">
        <v>-20.846103341922099</v>
      </c>
      <c r="J759">
        <v>-6.3522767297192999</v>
      </c>
      <c r="K759">
        <v>64.248956176101203</v>
      </c>
      <c r="L759">
        <v>62.124673437111802</v>
      </c>
      <c r="M759">
        <v>33.366905101451501</v>
      </c>
      <c r="N759">
        <v>1.6127151933099599</v>
      </c>
      <c r="O759">
        <v>63.676688023656901</v>
      </c>
      <c r="P759">
        <v>104.261744966442</v>
      </c>
      <c r="Q759">
        <v>3.7546431061627E-2</v>
      </c>
    </row>
    <row r="760" spans="1:17" x14ac:dyDescent="0.3">
      <c r="A760" t="s">
        <v>1664</v>
      </c>
      <c r="B760" t="s">
        <v>1665</v>
      </c>
      <c r="C760" t="str">
        <f>IFERROR(VLOOKUP(Table1[[#This Row],[Ticker]],[1]!Table1[[Symbol]:[Industry]],2,FALSE),"-")</f>
        <v>-</v>
      </c>
      <c r="D760" t="s">
        <v>259</v>
      </c>
      <c r="E760">
        <v>5351.8612380900004</v>
      </c>
      <c r="F760">
        <v>1746.85</v>
      </c>
      <c r="G760">
        <v>-58.958523045066499</v>
      </c>
      <c r="H760">
        <v>-6.2708824398975196</v>
      </c>
      <c r="I760">
        <v>-13.508296876118999</v>
      </c>
      <c r="J760">
        <v>-4.0821788145704501</v>
      </c>
      <c r="K760">
        <v>1804.8307797499101</v>
      </c>
      <c r="L760">
        <v>1908.13403870054</v>
      </c>
      <c r="M760">
        <v>39.053118776333399</v>
      </c>
      <c r="N760">
        <v>0.38494198197495499</v>
      </c>
      <c r="O760">
        <v>59.363998053639399</v>
      </c>
      <c r="P760">
        <v>9.1781249999999908</v>
      </c>
      <c r="Q760">
        <v>1.1018468060523E-2</v>
      </c>
    </row>
    <row r="761" spans="1:17" x14ac:dyDescent="0.3">
      <c r="A761" t="s">
        <v>1666</v>
      </c>
      <c r="B761" t="s">
        <v>1667</v>
      </c>
      <c r="C761" t="str">
        <f>IFERROR(VLOOKUP(Table1[[#This Row],[Ticker]],[1]!Table1[[Symbol]:[Industry]],2,FALSE),"-")</f>
        <v>-</v>
      </c>
      <c r="D761" t="s">
        <v>132</v>
      </c>
      <c r="E761">
        <v>5310.12</v>
      </c>
      <c r="F761">
        <v>200.24</v>
      </c>
      <c r="G761">
        <v>34.262713527668602</v>
      </c>
      <c r="H761">
        <v>-11.9324316119627</v>
      </c>
      <c r="I761">
        <v>-17.393523745244298</v>
      </c>
      <c r="J761">
        <v>-6.7123446033440501</v>
      </c>
      <c r="K761">
        <v>199.511587699628</v>
      </c>
      <c r="L761">
        <v>188.65196544630601</v>
      </c>
      <c r="M761">
        <v>31.5808666652059</v>
      </c>
      <c r="N761">
        <v>0.54049787597601595</v>
      </c>
      <c r="O761">
        <v>32.316220535357502</v>
      </c>
      <c r="P761">
        <v>82.700729927007302</v>
      </c>
      <c r="Q761">
        <v>1.7276626305387999E-2</v>
      </c>
    </row>
    <row r="762" spans="1:17" x14ac:dyDescent="0.3">
      <c r="A762" t="s">
        <v>1668</v>
      </c>
      <c r="B762" t="s">
        <v>1669</v>
      </c>
      <c r="C762" t="str">
        <f>IFERROR(VLOOKUP(Table1[[#This Row],[Ticker]],[1]!Table1[[Symbol]:[Industry]],2,FALSE),"-")</f>
        <v>-</v>
      </c>
      <c r="D762" t="s">
        <v>327</v>
      </c>
      <c r="E762">
        <v>5289.3406362099904</v>
      </c>
      <c r="F762">
        <v>253.45</v>
      </c>
      <c r="G762">
        <v>-15.7409420340576</v>
      </c>
      <c r="H762">
        <v>-13.722789697586901</v>
      </c>
      <c r="I762">
        <v>12.752676687783</v>
      </c>
      <c r="J762">
        <v>-5.8409430017976396</v>
      </c>
      <c r="K762">
        <v>260.15266394747903</v>
      </c>
      <c r="L762">
        <v>243.71338908012299</v>
      </c>
      <c r="M762">
        <v>26.963977316978301</v>
      </c>
      <c r="N762">
        <v>0.55713705008972803</v>
      </c>
      <c r="O762">
        <v>17.222331820871901</v>
      </c>
      <c r="P762">
        <v>34.100529100529101</v>
      </c>
      <c r="Q762">
        <v>-0.101935024986955</v>
      </c>
    </row>
    <row r="763" spans="1:17" hidden="1" x14ac:dyDescent="0.3">
      <c r="A763" t="s">
        <v>1670</v>
      </c>
      <c r="B763" t="s">
        <v>1671</v>
      </c>
      <c r="C763" t="str">
        <f>IFERROR(VLOOKUP(Table1[[#This Row],[Ticker]],[1]!Table1[[Symbol]:[Industry]],2,FALSE),"-")</f>
        <v>-</v>
      </c>
      <c r="D763" t="s">
        <v>149</v>
      </c>
      <c r="E763">
        <v>5249.383935672</v>
      </c>
      <c r="F763">
        <v>70.28</v>
      </c>
      <c r="G763">
        <v>67.533249575510695</v>
      </c>
      <c r="H763">
        <v>-2.7107850782589802</v>
      </c>
      <c r="I763">
        <v>-2.28862825144421</v>
      </c>
      <c r="J763">
        <v>-11.5698964329942</v>
      </c>
      <c r="K763">
        <v>62.585164830896197</v>
      </c>
      <c r="L763">
        <v>57.2757739665171</v>
      </c>
      <c r="M763">
        <v>46.828622609646402</v>
      </c>
      <c r="N763">
        <v>2.7170449433438901</v>
      </c>
      <c r="O763">
        <v>13.688104723961301</v>
      </c>
      <c r="P763">
        <v>106.705882352941</v>
      </c>
      <c r="Q763">
        <v>-1.5209654463764001E-2</v>
      </c>
    </row>
    <row r="764" spans="1:17" x14ac:dyDescent="0.3">
      <c r="A764" t="s">
        <v>1672</v>
      </c>
      <c r="B764" t="s">
        <v>1673</v>
      </c>
      <c r="C764" t="str">
        <f>IFERROR(VLOOKUP(Table1[[#This Row],[Ticker]],[1]!Table1[[Symbol]:[Industry]],2,FALSE),"-")</f>
        <v>-</v>
      </c>
      <c r="D764" t="s">
        <v>1067</v>
      </c>
      <c r="E764">
        <v>5248.5321492499997</v>
      </c>
      <c r="F764">
        <v>3136.45</v>
      </c>
      <c r="G764">
        <v>-7.4445089994447899</v>
      </c>
      <c r="H764">
        <v>-5.7894958570926898</v>
      </c>
      <c r="I764">
        <v>-7.0201015266069202</v>
      </c>
      <c r="J764">
        <v>-1.4832474547869301</v>
      </c>
      <c r="K764">
        <v>3122.1434603655898</v>
      </c>
      <c r="L764">
        <v>3001.4324983265001</v>
      </c>
      <c r="M764">
        <v>49.360879131315201</v>
      </c>
      <c r="N764">
        <v>0.62541474240527495</v>
      </c>
      <c r="O764">
        <v>17.967766104991298</v>
      </c>
      <c r="P764">
        <v>36.367391304347798</v>
      </c>
      <c r="Q764">
        <v>-6.4742827712450005E-2</v>
      </c>
    </row>
    <row r="765" spans="1:17" hidden="1" x14ac:dyDescent="0.3">
      <c r="A765" t="s">
        <v>1674</v>
      </c>
      <c r="B765" t="s">
        <v>1675</v>
      </c>
      <c r="C765" t="str">
        <f>IFERROR(VLOOKUP(Table1[[#This Row],[Ticker]],[1]!Table1[[Symbol]:[Industry]],2,FALSE),"-")</f>
        <v>-</v>
      </c>
      <c r="D765" t="s">
        <v>164</v>
      </c>
      <c r="E765">
        <v>5193.0489372000002</v>
      </c>
      <c r="F765">
        <v>4689.45</v>
      </c>
      <c r="G765">
        <v>118.792709986191</v>
      </c>
      <c r="H765">
        <v>-8.9777755395383494</v>
      </c>
      <c r="I765">
        <v>42.076976876500296</v>
      </c>
      <c r="J765">
        <v>-9.5455874670930196</v>
      </c>
      <c r="K765">
        <v>4846.7446054251504</v>
      </c>
      <c r="L765">
        <v>3862.8490333002701</v>
      </c>
      <c r="M765">
        <v>25.2734923253749</v>
      </c>
      <c r="N765">
        <v>0.44512548522396</v>
      </c>
      <c r="O765">
        <v>21.328727249464201</v>
      </c>
      <c r="P765">
        <v>173.836496350364</v>
      </c>
      <c r="Q765">
        <v>0.20708059656196501</v>
      </c>
    </row>
    <row r="766" spans="1:17" hidden="1" x14ac:dyDescent="0.3">
      <c r="A766" t="s">
        <v>1676</v>
      </c>
      <c r="B766" t="s">
        <v>1677</v>
      </c>
      <c r="C766" t="str">
        <f>IFERROR(VLOOKUP(Table1[[#This Row],[Ticker]],[1]!Table1[[Symbol]:[Industry]],2,FALSE),"-")</f>
        <v>-</v>
      </c>
      <c r="D766" t="s">
        <v>197</v>
      </c>
      <c r="E766">
        <v>5188.5605803549997</v>
      </c>
      <c r="F766">
        <v>7659.8</v>
      </c>
      <c r="G766">
        <v>54.393519580672603</v>
      </c>
      <c r="H766">
        <v>-2.8996239513747999</v>
      </c>
      <c r="I766">
        <v>-4.4212928164156402</v>
      </c>
      <c r="J766">
        <v>-5.1982839908608804</v>
      </c>
      <c r="K766">
        <v>7518.1776176801004</v>
      </c>
      <c r="L766">
        <v>6823.2562495530401</v>
      </c>
      <c r="M766">
        <v>46.208929246700997</v>
      </c>
      <c r="N766">
        <v>0.46615095978938698</v>
      </c>
      <c r="O766">
        <v>18.578814068252399</v>
      </c>
      <c r="P766">
        <v>102.90592177587</v>
      </c>
      <c r="Q766">
        <v>9.5501340348327995E-2</v>
      </c>
    </row>
    <row r="767" spans="1:17" hidden="1" x14ac:dyDescent="0.3">
      <c r="A767" t="s">
        <v>1678</v>
      </c>
      <c r="B767" t="s">
        <v>1679</v>
      </c>
      <c r="C767" t="str">
        <f>IFERROR(VLOOKUP(Table1[[#This Row],[Ticker]],[1]!Table1[[Symbol]:[Industry]],2,FALSE),"-")</f>
        <v>-</v>
      </c>
      <c r="D767" t="s">
        <v>1680</v>
      </c>
      <c r="E767">
        <v>5168.879891351</v>
      </c>
      <c r="F767">
        <v>62.81</v>
      </c>
      <c r="G767">
        <v>-6.7729436000486603</v>
      </c>
      <c r="H767">
        <v>-0.12445148497841001</v>
      </c>
      <c r="I767">
        <v>-5.8254749252746096</v>
      </c>
      <c r="J767">
        <v>-0.929961212765545</v>
      </c>
      <c r="K767">
        <v>60.695650427000402</v>
      </c>
      <c r="L767">
        <v>58.085270536473402</v>
      </c>
      <c r="M767">
        <v>56.425916595309197</v>
      </c>
      <c r="N767">
        <v>0.83236411608626104</v>
      </c>
      <c r="O767">
        <v>3.1682853048877502</v>
      </c>
      <c r="P767">
        <v>31.401673640167299</v>
      </c>
      <c r="Q767">
        <v>-3.0196124243903E-2</v>
      </c>
    </row>
    <row r="768" spans="1:17" x14ac:dyDescent="0.3">
      <c r="A768" t="s">
        <v>1681</v>
      </c>
      <c r="B768" t="s">
        <v>1682</v>
      </c>
      <c r="C768" t="str">
        <f>IFERROR(VLOOKUP(Table1[[#This Row],[Ticker]],[1]!Table1[[Symbol]:[Industry]],2,FALSE),"-")</f>
        <v>-</v>
      </c>
      <c r="D768" t="s">
        <v>407</v>
      </c>
      <c r="E768">
        <v>5159.9163651749996</v>
      </c>
      <c r="F768">
        <v>46.83</v>
      </c>
      <c r="G768">
        <v>-38.2762033828783</v>
      </c>
      <c r="H768">
        <v>-12.6146395293579</v>
      </c>
      <c r="I768">
        <v>-21.5236374592942</v>
      </c>
      <c r="J768">
        <v>-4.7053062580524996</v>
      </c>
      <c r="K768">
        <v>48.993949172227701</v>
      </c>
      <c r="L768">
        <v>51.072227925566501</v>
      </c>
      <c r="M768">
        <v>39.589023383420297</v>
      </c>
      <c r="N768">
        <v>0.872489529130416</v>
      </c>
      <c r="O768">
        <v>45.846679478966401</v>
      </c>
      <c r="P768">
        <v>4.4147157190635298</v>
      </c>
    </row>
    <row r="769" spans="1:17" x14ac:dyDescent="0.3">
      <c r="A769" t="s">
        <v>1683</v>
      </c>
      <c r="B769" t="s">
        <v>1684</v>
      </c>
      <c r="C769" t="str">
        <f>IFERROR(VLOOKUP(Table1[[#This Row],[Ticker]],[1]!Table1[[Symbol]:[Industry]],2,FALSE),"-")</f>
        <v>-</v>
      </c>
      <c r="D769" t="s">
        <v>429</v>
      </c>
      <c r="E769">
        <v>5123.9044371</v>
      </c>
      <c r="F769">
        <v>591.20000000000005</v>
      </c>
      <c r="G769">
        <v>-47.313040152057098</v>
      </c>
      <c r="H769">
        <v>5.6277314104219798</v>
      </c>
      <c r="I769">
        <v>-10.596622472990701</v>
      </c>
      <c r="J769">
        <v>-6.16270404200852</v>
      </c>
      <c r="K769">
        <v>570.59573291321794</v>
      </c>
      <c r="L769">
        <v>593.04927152007804</v>
      </c>
      <c r="M769">
        <v>48.124680983677997</v>
      </c>
      <c r="N769">
        <v>0.84329543657661199</v>
      </c>
      <c r="O769">
        <v>35.148849797022997</v>
      </c>
      <c r="P769">
        <v>15.6381418092909</v>
      </c>
      <c r="Q769">
        <v>3.6696442193053E-2</v>
      </c>
    </row>
    <row r="770" spans="1:17" x14ac:dyDescent="0.3">
      <c r="A770" t="s">
        <v>1685</v>
      </c>
      <c r="B770" t="s">
        <v>1686</v>
      </c>
      <c r="C770" t="str">
        <f>IFERROR(VLOOKUP(Table1[[#This Row],[Ticker]],[1]!Table1[[Symbol]:[Industry]],2,FALSE),"-")</f>
        <v>-</v>
      </c>
      <c r="D770" t="s">
        <v>80</v>
      </c>
      <c r="E770">
        <v>5107.1797952919997</v>
      </c>
      <c r="F770">
        <v>223.81</v>
      </c>
      <c r="G770">
        <v>-6.7741820736482996</v>
      </c>
      <c r="H770">
        <v>-6.6828055234186001</v>
      </c>
      <c r="I770">
        <v>-1.0026745532242201</v>
      </c>
      <c r="J770">
        <v>-5.4706000342176901</v>
      </c>
      <c r="K770">
        <v>226.73590992933299</v>
      </c>
      <c r="L770">
        <v>214.44162923266501</v>
      </c>
      <c r="M770">
        <v>38.0608393483637</v>
      </c>
      <c r="N770">
        <v>1.1995526395887599</v>
      </c>
      <c r="O770">
        <v>10.3614673160269</v>
      </c>
      <c r="P770">
        <v>27.056485949474801</v>
      </c>
      <c r="Q770">
        <v>-8.0740245697368998E-2</v>
      </c>
    </row>
    <row r="771" spans="1:17" x14ac:dyDescent="0.3">
      <c r="A771" t="s">
        <v>1687</v>
      </c>
      <c r="B771" t="s">
        <v>1688</v>
      </c>
      <c r="C771" t="str">
        <f>IFERROR(VLOOKUP(Table1[[#This Row],[Ticker]],[1]!Table1[[Symbol]:[Industry]],2,FALSE),"-")</f>
        <v>-</v>
      </c>
      <c r="D771" t="s">
        <v>467</v>
      </c>
      <c r="E771">
        <v>5082.0954155400004</v>
      </c>
      <c r="F771">
        <v>308.3</v>
      </c>
      <c r="G771">
        <v>-62.887146007688102</v>
      </c>
      <c r="H771">
        <v>-15.297555070531899</v>
      </c>
      <c r="I771">
        <v>-33.577193844992202</v>
      </c>
      <c r="J771">
        <v>-5.6386127838405198</v>
      </c>
      <c r="K771">
        <v>318.79699603889202</v>
      </c>
      <c r="L771">
        <v>354.76959773032701</v>
      </c>
      <c r="M771">
        <v>37.772265244298097</v>
      </c>
      <c r="N771">
        <v>0.65417962724537904</v>
      </c>
      <c r="O771">
        <v>75.932533246837394</v>
      </c>
      <c r="P771">
        <v>17.380544450790001</v>
      </c>
      <c r="Q771">
        <v>-0.108822995435762</v>
      </c>
    </row>
    <row r="772" spans="1:17" x14ac:dyDescent="0.3">
      <c r="A772" t="s">
        <v>1689</v>
      </c>
      <c r="B772" t="s">
        <v>1690</v>
      </c>
      <c r="C772" t="str">
        <f>IFERROR(VLOOKUP(Table1[[#This Row],[Ticker]],[1]!Table1[[Symbol]:[Industry]],2,FALSE),"-")</f>
        <v>-</v>
      </c>
      <c r="D772" t="s">
        <v>54</v>
      </c>
      <c r="E772">
        <v>5078.8670940000002</v>
      </c>
      <c r="F772">
        <v>627.70000000000005</v>
      </c>
      <c r="G772">
        <v>93.341219552930198</v>
      </c>
      <c r="H772">
        <v>9.9288969079325096</v>
      </c>
      <c r="I772">
        <v>70.714556617293198</v>
      </c>
      <c r="J772">
        <v>-1.7898792004272801</v>
      </c>
      <c r="K772">
        <v>530.00609523341404</v>
      </c>
      <c r="L772">
        <v>410.25509636503199</v>
      </c>
      <c r="M772">
        <v>63.349486945481601</v>
      </c>
      <c r="N772">
        <v>0.77627130026333802</v>
      </c>
      <c r="O772">
        <v>7.5354468695236498</v>
      </c>
      <c r="P772">
        <v>167.22009365687501</v>
      </c>
      <c r="Q772">
        <v>1.4981691180806E-2</v>
      </c>
    </row>
    <row r="773" spans="1:17" hidden="1" x14ac:dyDescent="0.3">
      <c r="A773" t="s">
        <v>1691</v>
      </c>
      <c r="B773" t="s">
        <v>1692</v>
      </c>
      <c r="C773" t="str">
        <f>IFERROR(VLOOKUP(Table1[[#This Row],[Ticker]],[1]!Table1[[Symbol]:[Industry]],2,FALSE),"-")</f>
        <v>-</v>
      </c>
      <c r="D773" t="s">
        <v>514</v>
      </c>
      <c r="E773">
        <v>5075.9665632899996</v>
      </c>
      <c r="F773">
        <v>729.65</v>
      </c>
      <c r="G773">
        <v>41.162697964736601</v>
      </c>
      <c r="H773">
        <v>-21.388146755551599</v>
      </c>
      <c r="I773">
        <v>55.616804926607003</v>
      </c>
      <c r="J773">
        <v>-4.1937196597461002</v>
      </c>
      <c r="K773">
        <v>694.78239605720205</v>
      </c>
      <c r="M773">
        <v>43.1669777456597</v>
      </c>
      <c r="N773">
        <v>0.64881985791743402</v>
      </c>
      <c r="O773">
        <v>29.651202631398601</v>
      </c>
      <c r="P773">
        <v>96.459343026386605</v>
      </c>
    </row>
    <row r="774" spans="1:17" x14ac:dyDescent="0.3">
      <c r="A774" t="s">
        <v>1693</v>
      </c>
      <c r="B774" t="s">
        <v>1694</v>
      </c>
      <c r="C774" t="str">
        <f>IFERROR(VLOOKUP(Table1[[#This Row],[Ticker]],[1]!Table1[[Symbol]:[Industry]],2,FALSE),"-")</f>
        <v>-</v>
      </c>
      <c r="D774" t="s">
        <v>77</v>
      </c>
      <c r="E774">
        <v>5072.6719999999996</v>
      </c>
      <c r="F774">
        <v>715.25</v>
      </c>
      <c r="G774">
        <v>47.845844397252499</v>
      </c>
      <c r="H774">
        <v>-17.140123745895501</v>
      </c>
      <c r="I774">
        <v>-32.026314925978397</v>
      </c>
      <c r="J774">
        <v>-4.9408422472254498</v>
      </c>
      <c r="K774">
        <v>801.14918802304305</v>
      </c>
      <c r="L774">
        <v>781.36410308252198</v>
      </c>
      <c r="M774">
        <v>29.477623090591401</v>
      </c>
      <c r="N774">
        <v>0.52224947683738898</v>
      </c>
      <c r="O774">
        <v>62.880111849003796</v>
      </c>
      <c r="P774">
        <v>80.390920554854901</v>
      </c>
      <c r="Q774">
        <v>8.4435547466840996E-2</v>
      </c>
    </row>
    <row r="775" spans="1:17" hidden="1" x14ac:dyDescent="0.3">
      <c r="A775" t="s">
        <v>1695</v>
      </c>
      <c r="B775" t="s">
        <v>1696</v>
      </c>
      <c r="C775" t="str">
        <f>IFERROR(VLOOKUP(Table1[[#This Row],[Ticker]],[1]!Table1[[Symbol]:[Industry]],2,FALSE),"-")</f>
        <v>-</v>
      </c>
      <c r="D775" t="s">
        <v>278</v>
      </c>
      <c r="E775">
        <v>5066.830583125</v>
      </c>
      <c r="F775">
        <v>475</v>
      </c>
      <c r="G775">
        <v>226.21555692977699</v>
      </c>
      <c r="H775">
        <v>36.597036511915498</v>
      </c>
      <c r="I775">
        <v>221.292396928779</v>
      </c>
      <c r="J775">
        <v>-15.952386339640199</v>
      </c>
      <c r="K775">
        <v>333.02714170886202</v>
      </c>
      <c r="L775">
        <v>213.261078012045</v>
      </c>
      <c r="M775">
        <v>50.808072425608103</v>
      </c>
      <c r="N775">
        <v>0.86641991802196705</v>
      </c>
      <c r="O775">
        <v>6.3157894736842</v>
      </c>
      <c r="P775">
        <v>363.77660613161402</v>
      </c>
      <c r="Q775">
        <v>0.21894004984510201</v>
      </c>
    </row>
    <row r="776" spans="1:17" hidden="1" x14ac:dyDescent="0.3">
      <c r="A776" t="s">
        <v>1697</v>
      </c>
      <c r="B776" t="s">
        <v>1698</v>
      </c>
      <c r="C776" t="str">
        <f>IFERROR(VLOOKUP(Table1[[#This Row],[Ticker]],[1]!Table1[[Symbol]:[Industry]],2,FALSE),"-")</f>
        <v>-</v>
      </c>
      <c r="D776" t="s">
        <v>387</v>
      </c>
      <c r="E776">
        <v>5062.1400292999997</v>
      </c>
      <c r="F776">
        <v>12109.5</v>
      </c>
      <c r="G776">
        <v>-0.208336699837772</v>
      </c>
      <c r="H776">
        <v>-7.8032916011183904</v>
      </c>
      <c r="I776">
        <v>23.926536267671199</v>
      </c>
      <c r="J776">
        <v>-17.072246407697499</v>
      </c>
      <c r="K776">
        <v>12297.6615937968</v>
      </c>
      <c r="L776">
        <v>10733.8617885641</v>
      </c>
      <c r="M776">
        <v>27.171702642098701</v>
      </c>
      <c r="N776">
        <v>0.99715913348488405</v>
      </c>
      <c r="O776">
        <v>17.961104917626599</v>
      </c>
      <c r="P776">
        <v>45.324172692088403</v>
      </c>
      <c r="Q776">
        <v>-3.2218889400336001E-2</v>
      </c>
    </row>
    <row r="777" spans="1:17" x14ac:dyDescent="0.3">
      <c r="A777" t="s">
        <v>1699</v>
      </c>
      <c r="B777" t="s">
        <v>1700</v>
      </c>
      <c r="C777" t="str">
        <f>IFERROR(VLOOKUP(Table1[[#This Row],[Ticker]],[1]!Table1[[Symbol]:[Industry]],2,FALSE),"-")</f>
        <v>-</v>
      </c>
      <c r="D777" t="s">
        <v>472</v>
      </c>
      <c r="E777">
        <v>5047.35709314</v>
      </c>
      <c r="F777">
        <v>936.3</v>
      </c>
      <c r="G777">
        <v>-17.8751364928576</v>
      </c>
      <c r="H777">
        <v>-4.3747599715385403</v>
      </c>
      <c r="I777">
        <v>20.994561942797802</v>
      </c>
      <c r="J777">
        <v>-1.09127451755094</v>
      </c>
      <c r="K777">
        <v>878.39720885917302</v>
      </c>
      <c r="L777">
        <v>809.27415838295701</v>
      </c>
      <c r="M777">
        <v>57.372024531454301</v>
      </c>
      <c r="N777">
        <v>0.71254777501654898</v>
      </c>
      <c r="O777">
        <v>3.88764284951406</v>
      </c>
      <c r="P777">
        <v>42.5222619681862</v>
      </c>
      <c r="Q777">
        <v>-0.130262637858369</v>
      </c>
    </row>
    <row r="778" spans="1:17" hidden="1" x14ac:dyDescent="0.3">
      <c r="A778" t="s">
        <v>1701</v>
      </c>
      <c r="B778" t="s">
        <v>1702</v>
      </c>
      <c r="C778" t="str">
        <f>IFERROR(VLOOKUP(Table1[[#This Row],[Ticker]],[1]!Table1[[Symbol]:[Industry]],2,FALSE),"-")</f>
        <v>-</v>
      </c>
      <c r="D778" t="s">
        <v>197</v>
      </c>
      <c r="E778">
        <v>4991.1872325000004</v>
      </c>
      <c r="F778">
        <v>764.1</v>
      </c>
      <c r="G778">
        <v>60.601639590166698</v>
      </c>
      <c r="H778">
        <v>-2.2093042061898598</v>
      </c>
      <c r="I778">
        <v>29.1592260539853</v>
      </c>
      <c r="J778">
        <v>-5.73023223623282</v>
      </c>
      <c r="K778">
        <v>733.45561485631094</v>
      </c>
      <c r="L778">
        <v>628.51014664515503</v>
      </c>
      <c r="M778">
        <v>49.6815568538238</v>
      </c>
      <c r="N778">
        <v>0.52863730453688695</v>
      </c>
      <c r="O778">
        <v>8.2842559874361807</v>
      </c>
      <c r="P778">
        <v>117.90959646371</v>
      </c>
      <c r="Q778">
        <v>8.7345857264223004E-2</v>
      </c>
    </row>
    <row r="779" spans="1:17" x14ac:dyDescent="0.3">
      <c r="A779" t="s">
        <v>1703</v>
      </c>
      <c r="B779" t="s">
        <v>1704</v>
      </c>
      <c r="C779" t="str">
        <f>IFERROR(VLOOKUP(Table1[[#This Row],[Ticker]],[1]!Table1[[Symbol]:[Industry]],2,FALSE),"-")</f>
        <v>-</v>
      </c>
      <c r="D779" t="s">
        <v>1409</v>
      </c>
      <c r="E779">
        <v>4980.7150047599998</v>
      </c>
      <c r="F779">
        <v>899.7</v>
      </c>
      <c r="G779">
        <v>-3.82169758621755</v>
      </c>
      <c r="H779">
        <v>-0.76027615510955604</v>
      </c>
      <c r="I779">
        <v>-19.897063335222899</v>
      </c>
      <c r="J779">
        <v>-0.37784842220911602</v>
      </c>
      <c r="K779">
        <v>858.92310471327096</v>
      </c>
      <c r="L779">
        <v>851.57038657241401</v>
      </c>
      <c r="M779">
        <v>72.919188595365895</v>
      </c>
      <c r="N779">
        <v>0.89424937515859304</v>
      </c>
      <c r="O779">
        <v>22.918750694676</v>
      </c>
      <c r="P779">
        <v>42.877560743210999</v>
      </c>
      <c r="Q779">
        <v>0.15509726801683199</v>
      </c>
    </row>
    <row r="780" spans="1:17" hidden="1" x14ac:dyDescent="0.3">
      <c r="A780" t="s">
        <v>1705</v>
      </c>
      <c r="B780" t="s">
        <v>1706</v>
      </c>
      <c r="C780" t="str">
        <f>IFERROR(VLOOKUP(Table1[[#This Row],[Ticker]],[1]!Table1[[Symbol]:[Industry]],2,FALSE),"-")</f>
        <v>-</v>
      </c>
      <c r="D780" t="s">
        <v>125</v>
      </c>
      <c r="E780">
        <v>4946.2650549359996</v>
      </c>
      <c r="F780">
        <v>50.8</v>
      </c>
      <c r="G780">
        <v>6.0135367277572698</v>
      </c>
      <c r="H780">
        <v>3.20015979082542</v>
      </c>
      <c r="I780">
        <v>-18.747753288412401</v>
      </c>
      <c r="J780">
        <v>-4.6014131359493904</v>
      </c>
      <c r="K780">
        <v>48.655493465687499</v>
      </c>
      <c r="L780">
        <v>46.747688302419299</v>
      </c>
      <c r="M780">
        <v>57.081300291418103</v>
      </c>
      <c r="N780">
        <v>1.5295822615595001</v>
      </c>
      <c r="O780">
        <v>28.740157480314899</v>
      </c>
      <c r="P780">
        <v>58.998435054772997</v>
      </c>
      <c r="Q780">
        <v>8.5968975661427E-2</v>
      </c>
    </row>
    <row r="781" spans="1:17" x14ac:dyDescent="0.3">
      <c r="A781" t="s">
        <v>1707</v>
      </c>
      <c r="B781" t="s">
        <v>1708</v>
      </c>
      <c r="C781" t="str">
        <f>IFERROR(VLOOKUP(Table1[[#This Row],[Ticker]],[1]!Table1[[Symbol]:[Industry]],2,FALSE),"-")</f>
        <v>-</v>
      </c>
      <c r="D781" t="s">
        <v>1001</v>
      </c>
      <c r="E781">
        <v>4940.3211153660004</v>
      </c>
      <c r="F781">
        <v>39.14</v>
      </c>
      <c r="G781">
        <v>13.930174968751301</v>
      </c>
      <c r="H781">
        <v>-12.609279466433</v>
      </c>
      <c r="I781">
        <v>16.882482019419399</v>
      </c>
      <c r="J781">
        <v>-3.7882297885986702</v>
      </c>
      <c r="K781">
        <v>39.735797429484101</v>
      </c>
      <c r="L781">
        <v>35.0706836440758</v>
      </c>
      <c r="M781">
        <v>45.035290329078897</v>
      </c>
      <c r="N781">
        <v>0.45680891848806798</v>
      </c>
      <c r="O781">
        <v>17.7823198773633</v>
      </c>
      <c r="P781">
        <v>73.955555555555506</v>
      </c>
      <c r="Q781">
        <v>9.0400890866409997E-2</v>
      </c>
    </row>
    <row r="782" spans="1:17" hidden="1" x14ac:dyDescent="0.3">
      <c r="A782" t="s">
        <v>1709</v>
      </c>
      <c r="B782" t="s">
        <v>1710</v>
      </c>
      <c r="C782" t="str">
        <f>IFERROR(VLOOKUP(Table1[[#This Row],[Ticker]],[1]!Table1[[Symbol]:[Industry]],2,FALSE),"-")</f>
        <v>-</v>
      </c>
      <c r="D782" t="s">
        <v>1711</v>
      </c>
      <c r="E782">
        <v>4926.4980750000004</v>
      </c>
      <c r="F782">
        <v>436</v>
      </c>
      <c r="G782">
        <v>28.817691741085198</v>
      </c>
      <c r="H782">
        <v>6.1501261509421496</v>
      </c>
      <c r="I782">
        <v>-29.263214171372798</v>
      </c>
      <c r="J782">
        <v>-3.0221751244149502</v>
      </c>
      <c r="K782">
        <v>419.06959155240401</v>
      </c>
      <c r="L782">
        <v>409.63581679368701</v>
      </c>
      <c r="M782">
        <v>59.679952990905399</v>
      </c>
      <c r="N782">
        <v>0.79826057494161295</v>
      </c>
      <c r="O782">
        <v>46.444954128440301</v>
      </c>
      <c r="P782">
        <v>60.660328690397101</v>
      </c>
      <c r="Q782">
        <v>0.24646662742549899</v>
      </c>
    </row>
    <row r="783" spans="1:17" x14ac:dyDescent="0.3">
      <c r="A783" t="s">
        <v>1712</v>
      </c>
      <c r="B783" t="s">
        <v>1713</v>
      </c>
      <c r="C783" t="str">
        <f>IFERROR(VLOOKUP(Table1[[#This Row],[Ticker]],[1]!Table1[[Symbol]:[Industry]],2,FALSE),"-")</f>
        <v>-</v>
      </c>
      <c r="D783" t="s">
        <v>197</v>
      </c>
      <c r="E783">
        <v>4925.4894254999999</v>
      </c>
      <c r="F783">
        <v>677</v>
      </c>
      <c r="G783">
        <v>13.748760900150399</v>
      </c>
      <c r="H783">
        <v>-3.9479152449752402</v>
      </c>
      <c r="I783">
        <v>-1.33470295392826</v>
      </c>
      <c r="J783">
        <v>-0.42182764240135701</v>
      </c>
      <c r="K783">
        <v>675.33135341208595</v>
      </c>
      <c r="L783">
        <v>621.05322510834606</v>
      </c>
      <c r="M783">
        <v>59.514128370285803</v>
      </c>
      <c r="N783">
        <v>0.30753555226863999</v>
      </c>
      <c r="O783">
        <v>18.0428360413589</v>
      </c>
      <c r="P783">
        <v>64.820450395617698</v>
      </c>
      <c r="Q783">
        <v>0.13262825279870399</v>
      </c>
    </row>
    <row r="784" spans="1:17" x14ac:dyDescent="0.3">
      <c r="A784" t="s">
        <v>1714</v>
      </c>
      <c r="B784" t="s">
        <v>1715</v>
      </c>
      <c r="C784" t="str">
        <f>IFERROR(VLOOKUP(Table1[[#This Row],[Ticker]],[1]!Table1[[Symbol]:[Industry]],2,FALSE),"-")</f>
        <v>-</v>
      </c>
      <c r="D784" t="s">
        <v>197</v>
      </c>
      <c r="E784">
        <v>4882.31809763</v>
      </c>
      <c r="F784">
        <v>123.85</v>
      </c>
      <c r="G784">
        <v>-26.2586642297893</v>
      </c>
      <c r="H784">
        <v>-8.4960280122938805</v>
      </c>
      <c r="I784">
        <v>-19.094879193790799</v>
      </c>
      <c r="J784">
        <v>-9.8950106810682197</v>
      </c>
      <c r="K784">
        <v>126.903850500015</v>
      </c>
      <c r="L784">
        <v>124.20453625431099</v>
      </c>
      <c r="M784">
        <v>41.4106153581276</v>
      </c>
      <c r="N784">
        <v>1.27222060655911</v>
      </c>
      <c r="O784">
        <v>20.839725474364101</v>
      </c>
      <c r="P784">
        <v>21.006350757205599</v>
      </c>
      <c r="Q784">
        <v>1.5609246327210001E-2</v>
      </c>
    </row>
    <row r="785" spans="1:17" hidden="1" x14ac:dyDescent="0.3">
      <c r="A785" t="s">
        <v>1716</v>
      </c>
      <c r="B785" t="s">
        <v>1717</v>
      </c>
      <c r="C785" t="str">
        <f>IFERROR(VLOOKUP(Table1[[#This Row],[Ticker]],[1]!Table1[[Symbol]:[Industry]],2,FALSE),"-")</f>
        <v>-</v>
      </c>
      <c r="D785" t="s">
        <v>89</v>
      </c>
      <c r="E785">
        <v>4874.54118844</v>
      </c>
      <c r="F785">
        <v>480</v>
      </c>
      <c r="G785">
        <v>23397.569127756498</v>
      </c>
      <c r="H785">
        <v>11.253029757907401</v>
      </c>
      <c r="I785">
        <v>2096.6336102339601</v>
      </c>
      <c r="J785">
        <v>-2.1876200325010999</v>
      </c>
      <c r="K785">
        <v>206.86543855216499</v>
      </c>
      <c r="L785">
        <v>71.054172692089494</v>
      </c>
      <c r="M785">
        <v>99.999037114836995</v>
      </c>
      <c r="N785">
        <v>0.56277245198298897</v>
      </c>
      <c r="O785">
        <v>0</v>
      </c>
      <c r="P785">
        <v>29168.2926829268</v>
      </c>
      <c r="Q785">
        <v>0.13218784332508701</v>
      </c>
    </row>
    <row r="786" spans="1:17" hidden="1" x14ac:dyDescent="0.3">
      <c r="A786" t="s">
        <v>1718</v>
      </c>
      <c r="B786" t="s">
        <v>1719</v>
      </c>
      <c r="C786" t="str">
        <f>IFERROR(VLOOKUP(Table1[[#This Row],[Ticker]],[1]!Table1[[Symbol]:[Industry]],2,FALSE),"-")</f>
        <v>-</v>
      </c>
      <c r="D786" t="s">
        <v>1556</v>
      </c>
      <c r="E786">
        <v>4861.4112743400001</v>
      </c>
      <c r="F786">
        <v>414.25</v>
      </c>
      <c r="G786">
        <v>-3.78153512021539</v>
      </c>
      <c r="H786">
        <v>-9.2116087718269597</v>
      </c>
      <c r="I786">
        <v>-3.1126679184760699</v>
      </c>
      <c r="J786">
        <v>-8.5475970307759699</v>
      </c>
      <c r="K786">
        <v>400.88602250184903</v>
      </c>
      <c r="L786">
        <v>369.38372324882403</v>
      </c>
      <c r="M786">
        <v>36.603996199409501</v>
      </c>
      <c r="N786">
        <v>0.46240022196389102</v>
      </c>
      <c r="O786">
        <v>8.5697042848521505</v>
      </c>
      <c r="P786">
        <v>45.223488168273398</v>
      </c>
      <c r="Q786">
        <v>7.9180173065699994E-2</v>
      </c>
    </row>
    <row r="787" spans="1:17" hidden="1" x14ac:dyDescent="0.3">
      <c r="A787" t="s">
        <v>1720</v>
      </c>
      <c r="B787" t="s">
        <v>1721</v>
      </c>
      <c r="C787" t="str">
        <f>IFERROR(VLOOKUP(Table1[[#This Row],[Ticker]],[1]!Table1[[Symbol]:[Industry]],2,FALSE),"-")</f>
        <v>-</v>
      </c>
      <c r="D787" t="s">
        <v>387</v>
      </c>
      <c r="E787">
        <v>4857.9225532749997</v>
      </c>
      <c r="F787">
        <v>540.6</v>
      </c>
      <c r="G787">
        <v>-6.6167856636968896</v>
      </c>
      <c r="H787">
        <v>-13.1707735972027</v>
      </c>
      <c r="I787">
        <v>46.107613971427298</v>
      </c>
      <c r="J787">
        <v>-7.1055080777068103</v>
      </c>
      <c r="K787">
        <v>542.76764218758501</v>
      </c>
      <c r="L787">
        <v>471.05561047459298</v>
      </c>
      <c r="M787">
        <v>35.021939132400497</v>
      </c>
      <c r="N787">
        <v>0.45993650425388199</v>
      </c>
      <c r="O787">
        <v>17.804291527931898</v>
      </c>
      <c r="P787">
        <v>69.973274642351797</v>
      </c>
      <c r="Q787">
        <v>4.6650071288524997E-2</v>
      </c>
    </row>
    <row r="788" spans="1:17" hidden="1" x14ac:dyDescent="0.3">
      <c r="A788" t="s">
        <v>1722</v>
      </c>
      <c r="B788" t="s">
        <v>1723</v>
      </c>
      <c r="C788" t="str">
        <f>IFERROR(VLOOKUP(Table1[[#This Row],[Ticker]],[1]!Table1[[Symbol]:[Industry]],2,FALSE),"-")</f>
        <v>-</v>
      </c>
      <c r="D788" t="s">
        <v>46</v>
      </c>
      <c r="E788">
        <v>4853.5999757440004</v>
      </c>
      <c r="F788">
        <v>31.13</v>
      </c>
      <c r="G788">
        <v>112.440417988663</v>
      </c>
      <c r="H788">
        <v>38.217243215286501</v>
      </c>
      <c r="I788">
        <v>69.788076374049794</v>
      </c>
      <c r="J788">
        <v>-2.7641735238527998</v>
      </c>
      <c r="K788">
        <v>25.264402546188599</v>
      </c>
      <c r="L788">
        <v>20.6008802640219</v>
      </c>
      <c r="M788">
        <v>57.940021104484501</v>
      </c>
      <c r="N788">
        <v>1.21018877761558</v>
      </c>
      <c r="O788">
        <v>7.4526180533247697</v>
      </c>
      <c r="P788">
        <v>151.82847748432201</v>
      </c>
      <c r="Q788">
        <v>0.13666383579991501</v>
      </c>
    </row>
    <row r="789" spans="1:17" hidden="1" x14ac:dyDescent="0.3">
      <c r="A789" t="s">
        <v>1724</v>
      </c>
      <c r="B789" t="s">
        <v>1725</v>
      </c>
      <c r="C789" t="str">
        <f>IFERROR(VLOOKUP(Table1[[#This Row],[Ticker]],[1]!Table1[[Symbol]:[Industry]],2,FALSE),"-")</f>
        <v>-</v>
      </c>
      <c r="D789" t="s">
        <v>197</v>
      </c>
      <c r="E789">
        <v>4846.7016737200001</v>
      </c>
      <c r="F789">
        <v>2329.65</v>
      </c>
      <c r="G789">
        <v>22.260223973459698</v>
      </c>
      <c r="H789">
        <v>32.471437730378902</v>
      </c>
      <c r="I789">
        <v>55.306058596694797</v>
      </c>
      <c r="J789">
        <v>2.3850183471042699</v>
      </c>
      <c r="K789">
        <v>1906.4818704517199</v>
      </c>
      <c r="M789">
        <v>72.798342134386203</v>
      </c>
      <c r="N789">
        <v>2.1738137003378402</v>
      </c>
      <c r="O789">
        <v>11.604747494258699</v>
      </c>
      <c r="P789">
        <v>93.508597059556394</v>
      </c>
    </row>
    <row r="790" spans="1:17" hidden="1" x14ac:dyDescent="0.3">
      <c r="A790" t="s">
        <v>1726</v>
      </c>
      <c r="B790" t="s">
        <v>1727</v>
      </c>
      <c r="C790" t="str">
        <f>IFERROR(VLOOKUP(Table1[[#This Row],[Ticker]],[1]!Table1[[Symbol]:[Industry]],2,FALSE),"-")</f>
        <v>-</v>
      </c>
      <c r="D790" t="s">
        <v>290</v>
      </c>
      <c r="E790">
        <v>4833.3921449999998</v>
      </c>
      <c r="F790">
        <v>256.95</v>
      </c>
      <c r="G790">
        <v>157.58065658526701</v>
      </c>
      <c r="H790">
        <v>-1.67281981771307</v>
      </c>
      <c r="I790">
        <v>163.615407020432</v>
      </c>
      <c r="J790">
        <v>-8.9688300489514798</v>
      </c>
      <c r="K790">
        <v>246.42038696392399</v>
      </c>
      <c r="L790">
        <v>184.37613092551601</v>
      </c>
      <c r="M790">
        <v>52.470223188473902</v>
      </c>
      <c r="N790">
        <v>0.46627541071690398</v>
      </c>
      <c r="O790">
        <v>27.184277096711401</v>
      </c>
      <c r="P790">
        <v>233.70129870129799</v>
      </c>
      <c r="Q790">
        <v>0.150157435823534</v>
      </c>
    </row>
    <row r="791" spans="1:17" x14ac:dyDescent="0.3">
      <c r="A791" t="s">
        <v>1728</v>
      </c>
      <c r="B791" t="s">
        <v>1729</v>
      </c>
      <c r="C791" t="str">
        <f>IFERROR(VLOOKUP(Table1[[#This Row],[Ticker]],[1]!Table1[[Symbol]:[Industry]],2,FALSE),"-")</f>
        <v>-</v>
      </c>
      <c r="D791" t="s">
        <v>54</v>
      </c>
      <c r="E791">
        <v>4824.2891250000002</v>
      </c>
      <c r="F791">
        <v>532.29999999999995</v>
      </c>
      <c r="G791">
        <v>-35.306546996464597</v>
      </c>
      <c r="H791">
        <v>-11.2645218984255</v>
      </c>
      <c r="I791">
        <v>2.7152606262768102</v>
      </c>
      <c r="J791">
        <v>-2.59566710025589</v>
      </c>
      <c r="K791">
        <v>534.96610922667105</v>
      </c>
      <c r="L791">
        <v>513.927537595888</v>
      </c>
      <c r="M791">
        <v>34.797431946046103</v>
      </c>
      <c r="N791">
        <v>0.53542018997290197</v>
      </c>
      <c r="O791">
        <v>19.293631410858499</v>
      </c>
      <c r="P791">
        <v>23.4891543904419</v>
      </c>
      <c r="Q791">
        <v>-4.1947594791425E-2</v>
      </c>
    </row>
    <row r="792" spans="1:17" hidden="1" x14ac:dyDescent="0.3">
      <c r="A792" t="s">
        <v>1730</v>
      </c>
      <c r="B792" t="s">
        <v>1731</v>
      </c>
      <c r="C792" t="str">
        <f>IFERROR(VLOOKUP(Table1[[#This Row],[Ticker]],[1]!Table1[[Symbol]:[Industry]],2,FALSE),"-")</f>
        <v>-</v>
      </c>
      <c r="D792" t="s">
        <v>43</v>
      </c>
      <c r="E792">
        <v>4808.1924159199998</v>
      </c>
      <c r="F792">
        <v>677.8</v>
      </c>
      <c r="G792">
        <v>14.203473802681099</v>
      </c>
      <c r="H792">
        <v>14.9626414951675</v>
      </c>
      <c r="I792">
        <v>21.990454178710898</v>
      </c>
      <c r="J792">
        <v>-0.77770611145628399</v>
      </c>
      <c r="K792">
        <v>606.13019850920705</v>
      </c>
      <c r="M792">
        <v>64.129830728719398</v>
      </c>
      <c r="N792">
        <v>1.8890138752908701</v>
      </c>
      <c r="O792">
        <v>5.6580112127471098</v>
      </c>
      <c r="P792">
        <v>57.426547439321702</v>
      </c>
    </row>
    <row r="793" spans="1:17" x14ac:dyDescent="0.3">
      <c r="A793" t="s">
        <v>1732</v>
      </c>
      <c r="B793" t="s">
        <v>1733</v>
      </c>
      <c r="C793" t="str">
        <f>IFERROR(VLOOKUP(Table1[[#This Row],[Ticker]],[1]!Table1[[Symbol]:[Industry]],2,FALSE),"-")</f>
        <v>-</v>
      </c>
      <c r="D793" t="s">
        <v>266</v>
      </c>
      <c r="E793">
        <v>4807.1837968350001</v>
      </c>
      <c r="F793">
        <v>572.95000000000005</v>
      </c>
      <c r="G793">
        <v>23.569519586907901</v>
      </c>
      <c r="H793">
        <v>5.7309774898815498</v>
      </c>
      <c r="I793">
        <v>25.296067198463</v>
      </c>
      <c r="J793">
        <v>-5.8106837158057401</v>
      </c>
      <c r="K793">
        <v>500.31176770707299</v>
      </c>
      <c r="L793">
        <v>440.82525431984698</v>
      </c>
      <c r="M793">
        <v>62.047913462637403</v>
      </c>
      <c r="N793">
        <v>1.7858951185258201</v>
      </c>
      <c r="O793">
        <v>4.1975739593332602</v>
      </c>
      <c r="P793">
        <v>66.506829410055204</v>
      </c>
    </row>
    <row r="794" spans="1:17" x14ac:dyDescent="0.3">
      <c r="A794" t="s">
        <v>1734</v>
      </c>
      <c r="B794" t="s">
        <v>1735</v>
      </c>
      <c r="C794" t="str">
        <f>IFERROR(VLOOKUP(Table1[[#This Row],[Ticker]],[1]!Table1[[Symbol]:[Industry]],2,FALSE),"-")</f>
        <v>-</v>
      </c>
      <c r="D794" t="s">
        <v>828</v>
      </c>
      <c r="E794">
        <v>4802.6169949499999</v>
      </c>
      <c r="F794">
        <v>387.65</v>
      </c>
      <c r="G794">
        <v>97.875881569206499</v>
      </c>
      <c r="H794">
        <v>-8.8453696557271009</v>
      </c>
      <c r="I794">
        <v>49.990571912385597</v>
      </c>
      <c r="J794">
        <v>-3.1066907498868499</v>
      </c>
      <c r="K794">
        <v>366.61073082110602</v>
      </c>
      <c r="L794">
        <v>293.75611925512402</v>
      </c>
      <c r="M794">
        <v>51.194819547221996</v>
      </c>
      <c r="N794">
        <v>0.67819609981493401</v>
      </c>
      <c r="O794">
        <v>6.2685412098542503</v>
      </c>
      <c r="P794">
        <v>160.42996305004999</v>
      </c>
      <c r="Q794">
        <v>8.2849432011249002E-2</v>
      </c>
    </row>
    <row r="795" spans="1:17" x14ac:dyDescent="0.3">
      <c r="A795" t="s">
        <v>1736</v>
      </c>
      <c r="B795" t="s">
        <v>1737</v>
      </c>
      <c r="C795" t="str">
        <f>IFERROR(VLOOKUP(Table1[[#This Row],[Ticker]],[1]!Table1[[Symbol]:[Industry]],2,FALSE),"-")</f>
        <v>-</v>
      </c>
      <c r="D795" t="s">
        <v>46</v>
      </c>
      <c r="E795">
        <v>4782.6053249650004</v>
      </c>
      <c r="F795">
        <v>698.85</v>
      </c>
      <c r="G795">
        <v>-17.567434594639298</v>
      </c>
      <c r="H795">
        <v>-8.8278802192588905</v>
      </c>
      <c r="I795">
        <v>34.535383056036601</v>
      </c>
      <c r="J795">
        <v>-6.8565855497424799</v>
      </c>
      <c r="K795">
        <v>683.26768028231697</v>
      </c>
      <c r="L795">
        <v>623.61436448625398</v>
      </c>
      <c r="M795">
        <v>47.829108364175902</v>
      </c>
      <c r="N795">
        <v>0.32898690141604697</v>
      </c>
      <c r="O795">
        <v>44.387207555269299</v>
      </c>
      <c r="P795">
        <v>63.760984182776802</v>
      </c>
      <c r="Q795">
        <v>0.14540040837617901</v>
      </c>
    </row>
    <row r="796" spans="1:17" hidden="1" x14ac:dyDescent="0.3">
      <c r="A796" t="s">
        <v>1738</v>
      </c>
      <c r="B796" t="s">
        <v>1739</v>
      </c>
      <c r="C796" t="str">
        <f>IFERROR(VLOOKUP(Table1[[#This Row],[Ticker]],[1]!Table1[[Symbol]:[Industry]],2,FALSE),"-")</f>
        <v>-</v>
      </c>
      <c r="D796" t="s">
        <v>290</v>
      </c>
      <c r="E796">
        <v>4780.0060199999998</v>
      </c>
      <c r="F796">
        <v>2588.9499999999998</v>
      </c>
      <c r="G796">
        <v>440.40639602176901</v>
      </c>
      <c r="H796">
        <v>-25.212442263517399</v>
      </c>
      <c r="I796">
        <v>119.532083144564</v>
      </c>
      <c r="J796">
        <v>-25.1344950325011</v>
      </c>
      <c r="K796">
        <v>2769.5259959281698</v>
      </c>
      <c r="L796">
        <v>1819.37083904529</v>
      </c>
      <c r="M796">
        <v>16.571011950544701</v>
      </c>
      <c r="N796">
        <v>1.8565243174304</v>
      </c>
      <c r="O796">
        <v>38.164120589428101</v>
      </c>
      <c r="P796">
        <v>497.45</v>
      </c>
      <c r="Q796">
        <v>0.30832778357034901</v>
      </c>
    </row>
    <row r="797" spans="1:17" hidden="1" x14ac:dyDescent="0.3">
      <c r="A797" t="s">
        <v>1740</v>
      </c>
      <c r="B797" t="s">
        <v>1741</v>
      </c>
      <c r="C797" t="str">
        <f>IFERROR(VLOOKUP(Table1[[#This Row],[Ticker]],[1]!Table1[[Symbol]:[Industry]],2,FALSE),"-")</f>
        <v>-</v>
      </c>
      <c r="D797" t="s">
        <v>259</v>
      </c>
      <c r="E797">
        <v>4772.9730906000004</v>
      </c>
      <c r="F797">
        <v>1043.1500000000001</v>
      </c>
      <c r="G797">
        <v>173.04717423909</v>
      </c>
      <c r="H797">
        <v>1.82388433916904</v>
      </c>
      <c r="I797">
        <v>90.804265142784899</v>
      </c>
      <c r="J797">
        <v>4.15882861338544</v>
      </c>
      <c r="K797">
        <v>931.05187244273702</v>
      </c>
      <c r="L797">
        <v>695.520442314109</v>
      </c>
      <c r="M797">
        <v>67.666401963895197</v>
      </c>
      <c r="N797">
        <v>1.9057676250832101</v>
      </c>
      <c r="O797">
        <v>4.5870680151464098</v>
      </c>
      <c r="P797">
        <v>236.82596060703901</v>
      </c>
      <c r="Q797">
        <v>0.10036489701564399</v>
      </c>
    </row>
    <row r="798" spans="1:17" x14ac:dyDescent="0.3">
      <c r="A798" t="s">
        <v>1742</v>
      </c>
      <c r="B798" t="s">
        <v>1743</v>
      </c>
      <c r="C798" t="str">
        <f>IFERROR(VLOOKUP(Table1[[#This Row],[Ticker]],[1]!Table1[[Symbol]:[Industry]],2,FALSE),"-")</f>
        <v>-</v>
      </c>
      <c r="D798" t="s">
        <v>54</v>
      </c>
      <c r="E798">
        <v>4765.5739874999999</v>
      </c>
      <c r="F798">
        <v>380.25</v>
      </c>
      <c r="G798">
        <v>-3.2059657720453401</v>
      </c>
      <c r="H798">
        <v>9.9214142203701492</v>
      </c>
      <c r="I798">
        <v>23.706089678606599</v>
      </c>
      <c r="J798">
        <v>-4.9304484170003402</v>
      </c>
      <c r="K798">
        <v>349.57134632619801</v>
      </c>
      <c r="L798">
        <v>319.55074626139998</v>
      </c>
      <c r="M798">
        <v>60.239275973312999</v>
      </c>
      <c r="N798">
        <v>2.0480969793083701</v>
      </c>
      <c r="O798">
        <v>8.06048652202497</v>
      </c>
      <c r="P798">
        <v>52.039184326269499</v>
      </c>
      <c r="Q798">
        <v>-6.1928489489427002E-2</v>
      </c>
    </row>
    <row r="799" spans="1:17" hidden="1" x14ac:dyDescent="0.3">
      <c r="A799" t="s">
        <v>1744</v>
      </c>
      <c r="B799" t="s">
        <v>1745</v>
      </c>
      <c r="C799" t="str">
        <f>IFERROR(VLOOKUP(Table1[[#This Row],[Ticker]],[1]!Table1[[Symbol]:[Industry]],2,FALSE),"-")</f>
        <v>-</v>
      </c>
      <c r="D799" t="s">
        <v>114</v>
      </c>
      <c r="E799">
        <v>4755.5257810499998</v>
      </c>
      <c r="F799">
        <v>383.3</v>
      </c>
      <c r="G799">
        <v>-26.163011914848099</v>
      </c>
      <c r="H799">
        <v>7.2615541491314799</v>
      </c>
      <c r="I799">
        <v>-11.679759992957299</v>
      </c>
      <c r="J799">
        <v>10.227696609619599</v>
      </c>
      <c r="K799">
        <v>342.121756062803</v>
      </c>
      <c r="M799">
        <v>80.671696707793799</v>
      </c>
      <c r="N799">
        <v>2.8227524315570101</v>
      </c>
      <c r="O799">
        <v>2.84372554135141</v>
      </c>
      <c r="P799">
        <v>27.321043016110199</v>
      </c>
    </row>
    <row r="800" spans="1:17" x14ac:dyDescent="0.3">
      <c r="A800" t="s">
        <v>1746</v>
      </c>
      <c r="B800" t="s">
        <v>1747</v>
      </c>
      <c r="C800" t="str">
        <f>IFERROR(VLOOKUP(Table1[[#This Row],[Ticker]],[1]!Table1[[Symbol]:[Industry]],2,FALSE),"-")</f>
        <v>-</v>
      </c>
      <c r="D800" t="s">
        <v>46</v>
      </c>
      <c r="E800">
        <v>4743.5883092519998</v>
      </c>
      <c r="F800">
        <v>60.26</v>
      </c>
      <c r="G800">
        <v>-16.842636949311899</v>
      </c>
      <c r="H800">
        <v>3.4796087249242298</v>
      </c>
      <c r="I800">
        <v>-10.0688505573436</v>
      </c>
      <c r="J800">
        <v>-5.6222954638897704</v>
      </c>
      <c r="K800">
        <v>58.409783104851797</v>
      </c>
      <c r="L800">
        <v>57.6459463360558</v>
      </c>
      <c r="M800">
        <v>51.709529074703902</v>
      </c>
      <c r="N800">
        <v>1.0929242676248501</v>
      </c>
      <c r="O800">
        <v>31.0985728509791</v>
      </c>
      <c r="P800">
        <v>43.305588585017802</v>
      </c>
      <c r="Q800">
        <v>0.12651246662561599</v>
      </c>
    </row>
    <row r="801" spans="1:17" hidden="1" x14ac:dyDescent="0.3">
      <c r="A801" t="s">
        <v>1748</v>
      </c>
      <c r="B801" t="s">
        <v>1749</v>
      </c>
      <c r="C801" t="str">
        <f>IFERROR(VLOOKUP(Table1[[#This Row],[Ticker]],[1]!Table1[[Symbol]:[Industry]],2,FALSE),"-")</f>
        <v>-</v>
      </c>
      <c r="D801" t="s">
        <v>54</v>
      </c>
      <c r="E801">
        <v>4732.1281445639997</v>
      </c>
      <c r="F801">
        <v>86.24</v>
      </c>
      <c r="G801">
        <v>105.40633141382401</v>
      </c>
      <c r="H801">
        <v>4.4762083699332003</v>
      </c>
      <c r="I801">
        <v>88.189539142474899</v>
      </c>
      <c r="J801">
        <v>-10.168440490679</v>
      </c>
      <c r="K801">
        <v>75.533303277589397</v>
      </c>
      <c r="L801">
        <v>57.148286229199897</v>
      </c>
      <c r="M801">
        <v>46.4978463250361</v>
      </c>
      <c r="N801">
        <v>0.88095402563306702</v>
      </c>
      <c r="O801">
        <v>16.999072356215201</v>
      </c>
      <c r="P801">
        <v>175.52715654951999</v>
      </c>
      <c r="Q801">
        <v>4.0790143837996999E-2</v>
      </c>
    </row>
    <row r="802" spans="1:17" hidden="1" x14ac:dyDescent="0.3">
      <c r="A802" t="s">
        <v>1750</v>
      </c>
      <c r="B802" t="s">
        <v>1751</v>
      </c>
      <c r="C802" t="str">
        <f>IFERROR(VLOOKUP(Table1[[#This Row],[Ticker]],[1]!Table1[[Symbol]:[Industry]],2,FALSE),"-")</f>
        <v>-</v>
      </c>
      <c r="D802" t="s">
        <v>605</v>
      </c>
      <c r="E802">
        <v>4719.6497571</v>
      </c>
      <c r="F802">
        <v>1885.75</v>
      </c>
      <c r="G802">
        <v>64.344420895049296</v>
      </c>
      <c r="H802">
        <v>-11.5408833289179</v>
      </c>
      <c r="I802">
        <v>77.541178509560694</v>
      </c>
      <c r="J802">
        <v>-7.95077726234521</v>
      </c>
      <c r="K802">
        <v>1737.1669854398101</v>
      </c>
      <c r="L802">
        <v>1352.63471383919</v>
      </c>
      <c r="M802">
        <v>44.733722180104202</v>
      </c>
      <c r="N802">
        <v>0.85542865144727698</v>
      </c>
      <c r="O802">
        <v>8.6835476600821906</v>
      </c>
      <c r="P802">
        <v>132.47857979411901</v>
      </c>
      <c r="Q802">
        <v>0.153560259161554</v>
      </c>
    </row>
    <row r="803" spans="1:17" x14ac:dyDescent="0.3">
      <c r="A803" t="s">
        <v>1752</v>
      </c>
      <c r="B803" t="s">
        <v>1753</v>
      </c>
      <c r="C803" t="str">
        <f>IFERROR(VLOOKUP(Table1[[#This Row],[Ticker]],[1]!Table1[[Symbol]:[Industry]],2,FALSE),"-")</f>
        <v>-</v>
      </c>
      <c r="D803" t="s">
        <v>119</v>
      </c>
      <c r="E803">
        <v>4707.0679587750001</v>
      </c>
      <c r="F803">
        <v>975.35</v>
      </c>
      <c r="G803">
        <v>48.094638209806199</v>
      </c>
      <c r="H803">
        <v>2.5963401881883099</v>
      </c>
      <c r="I803">
        <v>36.707370162649198</v>
      </c>
      <c r="J803">
        <v>-1.4996046533338101</v>
      </c>
      <c r="K803">
        <v>898.59534040380402</v>
      </c>
      <c r="L803">
        <v>798.53290335053202</v>
      </c>
      <c r="M803">
        <v>63.864587438648599</v>
      </c>
      <c r="N803">
        <v>0.94946048627875301</v>
      </c>
      <c r="O803">
        <v>4.4753165530322301</v>
      </c>
      <c r="P803">
        <v>80.938688433354898</v>
      </c>
      <c r="Q803">
        <v>-2.8854314669847E-2</v>
      </c>
    </row>
    <row r="804" spans="1:17" hidden="1" x14ac:dyDescent="0.3">
      <c r="A804" t="s">
        <v>1754</v>
      </c>
      <c r="B804" t="s">
        <v>1755</v>
      </c>
      <c r="C804" t="str">
        <f>IFERROR(VLOOKUP(Table1[[#This Row],[Ticker]],[1]!Table1[[Symbol]:[Industry]],2,FALSE),"-")</f>
        <v>-</v>
      </c>
      <c r="D804" t="s">
        <v>1556</v>
      </c>
      <c r="E804">
        <v>4703.0091000749999</v>
      </c>
      <c r="F804">
        <v>8870.9500000000007</v>
      </c>
      <c r="G804">
        <v>-1.9690561457045199</v>
      </c>
      <c r="H804">
        <v>-2.8485339093512101</v>
      </c>
      <c r="I804">
        <v>28.546456111559799</v>
      </c>
      <c r="J804">
        <v>-2.25447396508538</v>
      </c>
      <c r="K804">
        <v>8508.9702717865093</v>
      </c>
      <c r="L804">
        <v>7639.6060597654896</v>
      </c>
      <c r="M804">
        <v>60.615439518977297</v>
      </c>
      <c r="N804">
        <v>0.45145202631880199</v>
      </c>
      <c r="O804">
        <v>2.5707505960466301</v>
      </c>
      <c r="P804">
        <v>52.682851266340201</v>
      </c>
      <c r="Q804">
        <v>1.5044245102527999E-2</v>
      </c>
    </row>
    <row r="805" spans="1:17" x14ac:dyDescent="0.3">
      <c r="A805" t="s">
        <v>1756</v>
      </c>
      <c r="B805" t="s">
        <v>1757</v>
      </c>
      <c r="C805" t="str">
        <f>IFERROR(VLOOKUP(Table1[[#This Row],[Ticker]],[1]!Table1[[Symbol]:[Industry]],2,FALSE),"-")</f>
        <v>-</v>
      </c>
      <c r="D805" t="s">
        <v>429</v>
      </c>
      <c r="E805">
        <v>4702.1481405960003</v>
      </c>
      <c r="F805">
        <v>93.97</v>
      </c>
      <c r="G805">
        <v>-22.7021026868264</v>
      </c>
      <c r="H805">
        <v>-11.538071343948999</v>
      </c>
      <c r="I805">
        <v>-22.565119291175101</v>
      </c>
      <c r="J805">
        <v>-5.9606261674704202</v>
      </c>
      <c r="K805">
        <v>100.488803620732</v>
      </c>
      <c r="L805">
        <v>100.56855566813</v>
      </c>
      <c r="M805">
        <v>16.5568399494991</v>
      </c>
      <c r="N805">
        <v>0.64357520301309101</v>
      </c>
      <c r="O805">
        <v>29.349792486963899</v>
      </c>
      <c r="P805">
        <v>10.552941176470499</v>
      </c>
      <c r="Q805">
        <v>1.368756541801E-3</v>
      </c>
    </row>
    <row r="806" spans="1:17" x14ac:dyDescent="0.3">
      <c r="A806" t="s">
        <v>1758</v>
      </c>
      <c r="B806" t="s">
        <v>1759</v>
      </c>
      <c r="C806" t="str">
        <f>IFERROR(VLOOKUP(Table1[[#This Row],[Ticker]],[1]!Table1[[Symbol]:[Industry]],2,FALSE),"-")</f>
        <v>-</v>
      </c>
      <c r="D806" t="s">
        <v>828</v>
      </c>
      <c r="E806">
        <v>4695.4029545499998</v>
      </c>
      <c r="F806">
        <v>389.7</v>
      </c>
      <c r="G806">
        <v>-28.747398854073801</v>
      </c>
      <c r="H806">
        <v>-4.1941561930642797</v>
      </c>
      <c r="I806">
        <v>8.3617120261111708</v>
      </c>
      <c r="J806">
        <v>-3.4766120407506498</v>
      </c>
      <c r="K806">
        <v>370.18752523792898</v>
      </c>
      <c r="L806">
        <v>349.07113383740801</v>
      </c>
      <c r="M806">
        <v>42.577289680983498</v>
      </c>
      <c r="N806">
        <v>0.79969265465669703</v>
      </c>
      <c r="O806">
        <v>15.4477803438542</v>
      </c>
      <c r="P806">
        <v>45.437581638365302</v>
      </c>
      <c r="Q806">
        <v>5.6635771441230004E-3</v>
      </c>
    </row>
    <row r="807" spans="1:17" hidden="1" x14ac:dyDescent="0.3">
      <c r="A807" t="s">
        <v>1760</v>
      </c>
      <c r="B807" t="s">
        <v>1761</v>
      </c>
      <c r="C807" t="str">
        <f>IFERROR(VLOOKUP(Table1[[#This Row],[Ticker]],[1]!Table1[[Symbol]:[Industry]],2,FALSE),"-")</f>
        <v>-</v>
      </c>
      <c r="D807" t="s">
        <v>472</v>
      </c>
      <c r="E807">
        <v>4683.7407949999997</v>
      </c>
      <c r="F807">
        <v>107.95</v>
      </c>
      <c r="G807">
        <v>38.157363050687998</v>
      </c>
      <c r="H807">
        <v>-3.9992432491376202</v>
      </c>
      <c r="I807">
        <v>3.3204043746292902</v>
      </c>
      <c r="J807">
        <v>-0.86344151361930599</v>
      </c>
      <c r="K807">
        <v>97.946501323551104</v>
      </c>
      <c r="L807">
        <v>86.671345199776297</v>
      </c>
      <c r="M807">
        <v>55.522021031089501</v>
      </c>
      <c r="N807">
        <v>0.83865730221967505</v>
      </c>
      <c r="O807">
        <v>4.1222788327929596</v>
      </c>
      <c r="P807">
        <v>92.595896520963393</v>
      </c>
      <c r="Q807">
        <v>0.131686717469153</v>
      </c>
    </row>
    <row r="808" spans="1:17" hidden="1" x14ac:dyDescent="0.3">
      <c r="A808" t="s">
        <v>1762</v>
      </c>
      <c r="B808" t="s">
        <v>1763</v>
      </c>
      <c r="C808" t="str">
        <f>IFERROR(VLOOKUP(Table1[[#This Row],[Ticker]],[1]!Table1[[Symbol]:[Industry]],2,FALSE),"-")</f>
        <v>-</v>
      </c>
      <c r="D808" t="s">
        <v>197</v>
      </c>
      <c r="E808">
        <v>4674.2969232900004</v>
      </c>
      <c r="F808">
        <v>614.6</v>
      </c>
      <c r="G808">
        <v>1.15887787431933</v>
      </c>
      <c r="H808">
        <v>-5.9111435257333502</v>
      </c>
      <c r="I808">
        <v>-5.7445699511109698</v>
      </c>
      <c r="J808">
        <v>-3.3635181753930001</v>
      </c>
      <c r="K808">
        <v>606.78231153437696</v>
      </c>
      <c r="L808">
        <v>562.77485937022595</v>
      </c>
      <c r="M808">
        <v>52.126011608288302</v>
      </c>
      <c r="N808">
        <v>0.28877315141358301</v>
      </c>
      <c r="O808">
        <v>14.383338756915</v>
      </c>
      <c r="P808">
        <v>53.171339563862901</v>
      </c>
      <c r="Q808">
        <v>0.148623812330723</v>
      </c>
    </row>
    <row r="809" spans="1:17" hidden="1" x14ac:dyDescent="0.3">
      <c r="A809" t="s">
        <v>1764</v>
      </c>
      <c r="B809" t="s">
        <v>1765</v>
      </c>
      <c r="C809" t="str">
        <f>IFERROR(VLOOKUP(Table1[[#This Row],[Ticker]],[1]!Table1[[Symbol]:[Industry]],2,FALSE),"-")</f>
        <v>-</v>
      </c>
      <c r="D809" t="s">
        <v>390</v>
      </c>
      <c r="E809">
        <v>4673.757501</v>
      </c>
      <c r="F809">
        <v>795.75</v>
      </c>
      <c r="G809">
        <v>78.628691869985502</v>
      </c>
      <c r="H809">
        <v>-15.7297657353855</v>
      </c>
      <c r="I809">
        <v>114.67621191982001</v>
      </c>
      <c r="J809">
        <v>-8.1588430540838299</v>
      </c>
      <c r="K809">
        <v>769.56234731376196</v>
      </c>
      <c r="L809">
        <v>599.76717805219698</v>
      </c>
      <c r="M809">
        <v>37.335714406488101</v>
      </c>
      <c r="N809">
        <v>0.93897817845535403</v>
      </c>
      <c r="O809">
        <v>14.4517750549795</v>
      </c>
      <c r="P809">
        <v>163.88658597247499</v>
      </c>
      <c r="Q809">
        <v>0.14975323217262901</v>
      </c>
    </row>
    <row r="810" spans="1:17" hidden="1" x14ac:dyDescent="0.3">
      <c r="A810" t="s">
        <v>1766</v>
      </c>
      <c r="B810" t="s">
        <v>1767</v>
      </c>
      <c r="C810" t="str">
        <f>IFERROR(VLOOKUP(Table1[[#This Row],[Ticker]],[1]!Table1[[Symbol]:[Industry]],2,FALSE),"-")</f>
        <v>-</v>
      </c>
      <c r="D810" t="s">
        <v>259</v>
      </c>
      <c r="E810">
        <v>4631.9094679399996</v>
      </c>
      <c r="F810">
        <v>372.05</v>
      </c>
      <c r="G810">
        <v>759.82902272714102</v>
      </c>
      <c r="H810">
        <v>40.750501176469903</v>
      </c>
      <c r="I810">
        <v>258.704469759841</v>
      </c>
      <c r="J810">
        <v>-5.8339864603414302</v>
      </c>
      <c r="K810">
        <v>281.90667198846398</v>
      </c>
      <c r="L810">
        <v>173.24103996842001</v>
      </c>
      <c r="M810">
        <v>66.853600059275294</v>
      </c>
      <c r="N810">
        <v>1.79625255200575</v>
      </c>
      <c r="O810">
        <v>12.7133449805133</v>
      </c>
      <c r="P810">
        <v>833.391871550426</v>
      </c>
      <c r="Q810">
        <v>0.30708545296624901</v>
      </c>
    </row>
    <row r="811" spans="1:17" hidden="1" x14ac:dyDescent="0.3">
      <c r="A811" t="s">
        <v>1768</v>
      </c>
      <c r="B811" t="s">
        <v>1769</v>
      </c>
      <c r="C811" t="str">
        <f>IFERROR(VLOOKUP(Table1[[#This Row],[Ticker]],[1]!Table1[[Symbol]:[Industry]],2,FALSE),"-")</f>
        <v>-</v>
      </c>
      <c r="D811" t="s">
        <v>1409</v>
      </c>
      <c r="E811">
        <v>4629.2383215760001</v>
      </c>
      <c r="F811">
        <v>85.01</v>
      </c>
      <c r="G811">
        <v>30.235532736102702</v>
      </c>
      <c r="H811">
        <v>-17.923392349284001</v>
      </c>
      <c r="I811">
        <v>-3.5866558241216402</v>
      </c>
      <c r="J811">
        <v>-9.3444614508173895</v>
      </c>
      <c r="K811">
        <v>87.291798704801593</v>
      </c>
      <c r="L811">
        <v>77.203331981027006</v>
      </c>
      <c r="M811">
        <v>41.639667946318802</v>
      </c>
      <c r="N811">
        <v>0.72272929604580005</v>
      </c>
      <c r="O811">
        <v>21.4562992589107</v>
      </c>
      <c r="P811">
        <v>98.158508158508099</v>
      </c>
      <c r="Q811">
        <v>0.18380805043654699</v>
      </c>
    </row>
    <row r="812" spans="1:17" hidden="1" x14ac:dyDescent="0.3">
      <c r="A812" t="s">
        <v>1770</v>
      </c>
      <c r="B812" t="s">
        <v>1771</v>
      </c>
      <c r="C812" t="str">
        <f>IFERROR(VLOOKUP(Table1[[#This Row],[Ticker]],[1]!Table1[[Symbol]:[Industry]],2,FALSE),"-")</f>
        <v>-</v>
      </c>
      <c r="D812" t="s">
        <v>259</v>
      </c>
      <c r="E812">
        <v>4614.570461925</v>
      </c>
      <c r="F812">
        <v>505.2</v>
      </c>
      <c r="G812">
        <v>-10.3857310712015</v>
      </c>
      <c r="H812">
        <v>-10.9720126964752</v>
      </c>
      <c r="I812">
        <v>18.253838115659502</v>
      </c>
      <c r="J812">
        <v>-3.7223456274501001</v>
      </c>
      <c r="K812">
        <v>523.66806607679496</v>
      </c>
      <c r="L812">
        <v>480.18796443247697</v>
      </c>
      <c r="M812">
        <v>40.356695982894699</v>
      </c>
      <c r="N812">
        <v>0.374509265976395</v>
      </c>
      <c r="O812">
        <v>21.506334125098899</v>
      </c>
      <c r="P812">
        <v>40.294362677034101</v>
      </c>
    </row>
    <row r="813" spans="1:17" hidden="1" x14ac:dyDescent="0.3">
      <c r="A813" t="s">
        <v>1772</v>
      </c>
      <c r="B813" t="s">
        <v>1773</v>
      </c>
      <c r="C813" t="str">
        <f>IFERROR(VLOOKUP(Table1[[#This Row],[Ticker]],[1]!Table1[[Symbol]:[Industry]],2,FALSE),"-")</f>
        <v>-</v>
      </c>
      <c r="D813" t="s">
        <v>259</v>
      </c>
      <c r="E813">
        <v>4567.1590044799996</v>
      </c>
      <c r="F813">
        <v>1283.6500000000001</v>
      </c>
      <c r="G813">
        <v>85.301911811577895</v>
      </c>
      <c r="H813">
        <v>-10.1545338279525</v>
      </c>
      <c r="I813">
        <v>54.188025516133898</v>
      </c>
      <c r="J813">
        <v>-3.1108389892636801</v>
      </c>
      <c r="K813">
        <v>1251.3269772424001</v>
      </c>
      <c r="L813">
        <v>975.40820525239201</v>
      </c>
      <c r="M813">
        <v>40.253850428945199</v>
      </c>
      <c r="N813">
        <v>0.46046431488755502</v>
      </c>
      <c r="O813">
        <v>12.725431387060301</v>
      </c>
      <c r="P813">
        <v>119.709028669234</v>
      </c>
      <c r="Q813">
        <v>0.23191346282964101</v>
      </c>
    </row>
    <row r="814" spans="1:17" hidden="1" x14ac:dyDescent="0.3">
      <c r="A814" t="s">
        <v>1774</v>
      </c>
      <c r="B814" t="s">
        <v>1775</v>
      </c>
      <c r="C814" t="str">
        <f>IFERROR(VLOOKUP(Table1[[#This Row],[Ticker]],[1]!Table1[[Symbol]:[Industry]],2,FALSE),"-")</f>
        <v>-</v>
      </c>
      <c r="D814" t="s">
        <v>223</v>
      </c>
      <c r="E814">
        <v>4550.0871151749998</v>
      </c>
      <c r="F814">
        <v>479.65</v>
      </c>
      <c r="G814">
        <v>91.067981223859505</v>
      </c>
      <c r="H814">
        <v>-11.4384518392256</v>
      </c>
      <c r="I814">
        <v>34.135715787317501</v>
      </c>
      <c r="J814">
        <v>-4.0446957259660703</v>
      </c>
      <c r="K814">
        <v>406.49217859139702</v>
      </c>
      <c r="L814">
        <v>333.76877850954298</v>
      </c>
      <c r="M814">
        <v>47.090841163693803</v>
      </c>
      <c r="N814">
        <v>1.1015294280496899</v>
      </c>
      <c r="O814">
        <v>1.32388199728969</v>
      </c>
      <c r="P814">
        <v>144.07687622491099</v>
      </c>
      <c r="Q814">
        <v>0.15770724070774</v>
      </c>
    </row>
    <row r="815" spans="1:17" x14ac:dyDescent="0.3">
      <c r="A815" t="s">
        <v>1776</v>
      </c>
      <c r="B815" t="s">
        <v>1777</v>
      </c>
      <c r="C815" t="str">
        <f>IFERROR(VLOOKUP(Table1[[#This Row],[Ticker]],[1]!Table1[[Symbol]:[Industry]],2,FALSE),"-")</f>
        <v>-</v>
      </c>
      <c r="D815" t="s">
        <v>122</v>
      </c>
      <c r="E815">
        <v>4549.55732283</v>
      </c>
      <c r="F815">
        <v>263.25</v>
      </c>
      <c r="G815">
        <v>36.7452593042904</v>
      </c>
      <c r="H815">
        <v>-8.7939616139534902</v>
      </c>
      <c r="I815">
        <v>-1.13770199009117</v>
      </c>
      <c r="J815">
        <v>-8.4915467801679405</v>
      </c>
      <c r="K815">
        <v>276.455908125262</v>
      </c>
      <c r="L815">
        <v>251.00719591061099</v>
      </c>
      <c r="M815">
        <v>29.101237700221599</v>
      </c>
      <c r="N815">
        <v>0.87692046936559198</v>
      </c>
      <c r="O815">
        <v>21.7283950617283</v>
      </c>
      <c r="P815">
        <v>103.43894899536301</v>
      </c>
      <c r="Q815">
        <v>8.0260134252031004E-2</v>
      </c>
    </row>
    <row r="816" spans="1:17" hidden="1" x14ac:dyDescent="0.3">
      <c r="A816" t="s">
        <v>1778</v>
      </c>
      <c r="B816" t="s">
        <v>1779</v>
      </c>
      <c r="C816" t="str">
        <f>IFERROR(VLOOKUP(Table1[[#This Row],[Ticker]],[1]!Table1[[Symbol]:[Industry]],2,FALSE),"-")</f>
        <v>-</v>
      </c>
      <c r="D816" t="s">
        <v>54</v>
      </c>
      <c r="E816">
        <v>4549.2675362500004</v>
      </c>
      <c r="F816">
        <v>640.95000000000005</v>
      </c>
      <c r="G816">
        <v>22.8267645950896</v>
      </c>
      <c r="H816">
        <v>6.2984952847250701</v>
      </c>
      <c r="I816">
        <v>14.2774519353193</v>
      </c>
      <c r="J816">
        <v>-3.6891444227450099</v>
      </c>
      <c r="K816">
        <v>586.92400416916303</v>
      </c>
      <c r="L816">
        <v>527.59902184705095</v>
      </c>
      <c r="M816">
        <v>64.667663189067795</v>
      </c>
      <c r="N816">
        <v>2.6964029114730401</v>
      </c>
      <c r="O816">
        <v>8.3859895467665204</v>
      </c>
      <c r="P816">
        <v>60.639097744360903</v>
      </c>
      <c r="Q816">
        <v>9.3229367681661998E-2</v>
      </c>
    </row>
    <row r="817" spans="1:17" hidden="1" x14ac:dyDescent="0.3">
      <c r="A817" t="s">
        <v>1780</v>
      </c>
      <c r="B817" t="s">
        <v>1781</v>
      </c>
      <c r="C817" t="str">
        <f>IFERROR(VLOOKUP(Table1[[#This Row],[Ticker]],[1]!Table1[[Symbol]:[Industry]],2,FALSE),"-")</f>
        <v>-</v>
      </c>
      <c r="D817" t="s">
        <v>54</v>
      </c>
      <c r="E817">
        <v>4548.8096062099903</v>
      </c>
      <c r="F817">
        <v>769.05</v>
      </c>
      <c r="G817">
        <v>10.205756105730501</v>
      </c>
      <c r="H817">
        <v>13.0585776501099</v>
      </c>
      <c r="I817">
        <v>46.6229863273376</v>
      </c>
      <c r="J817">
        <v>-1.56099809440376</v>
      </c>
      <c r="K817">
        <v>677.93165607885499</v>
      </c>
      <c r="M817">
        <v>65.5868741783937</v>
      </c>
      <c r="N817">
        <v>0.740389678144309</v>
      </c>
      <c r="O817">
        <v>9.4272153956179707</v>
      </c>
      <c r="P817">
        <v>82.520469918120298</v>
      </c>
    </row>
    <row r="818" spans="1:17" hidden="1" x14ac:dyDescent="0.3">
      <c r="A818" t="s">
        <v>1782</v>
      </c>
      <c r="B818" t="s">
        <v>1783</v>
      </c>
      <c r="C818" t="str">
        <f>IFERROR(VLOOKUP(Table1[[#This Row],[Ticker]],[1]!Table1[[Symbol]:[Industry]],2,FALSE),"-")</f>
        <v>-</v>
      </c>
      <c r="D818" t="s">
        <v>125</v>
      </c>
      <c r="E818">
        <v>4541.6618589</v>
      </c>
      <c r="F818">
        <v>2207.0500000000002</v>
      </c>
      <c r="G818">
        <v>43.327012639957502</v>
      </c>
      <c r="H818">
        <v>-6.9025079949326598</v>
      </c>
      <c r="I818">
        <v>2.81461798924814</v>
      </c>
      <c r="J818">
        <v>-6.5637859022667397</v>
      </c>
      <c r="K818">
        <v>2214.3106151639399</v>
      </c>
      <c r="L818">
        <v>1919.28581121704</v>
      </c>
      <c r="M818">
        <v>44.1490992183071</v>
      </c>
      <c r="N818">
        <v>0.70794161780371001</v>
      </c>
      <c r="O818">
        <v>11.0237647538569</v>
      </c>
      <c r="P818">
        <v>83.462177888611805</v>
      </c>
      <c r="Q818">
        <v>0.286248843475501</v>
      </c>
    </row>
    <row r="819" spans="1:17" hidden="1" x14ac:dyDescent="0.3">
      <c r="A819" t="s">
        <v>1784</v>
      </c>
      <c r="B819" t="s">
        <v>1785</v>
      </c>
      <c r="C819" t="str">
        <f>IFERROR(VLOOKUP(Table1[[#This Row],[Ticker]],[1]!Table1[[Symbol]:[Industry]],2,FALSE),"-")</f>
        <v>-</v>
      </c>
      <c r="D819" t="s">
        <v>46</v>
      </c>
      <c r="E819">
        <v>4537.1445859349997</v>
      </c>
      <c r="F819">
        <v>801.05</v>
      </c>
      <c r="G819">
        <v>185.21653581934001</v>
      </c>
      <c r="H819">
        <v>-7.30853237675566</v>
      </c>
      <c r="I819">
        <v>91.462988719376199</v>
      </c>
      <c r="J819">
        <v>0.33449553309270902</v>
      </c>
      <c r="K819">
        <v>778.69707781349302</v>
      </c>
      <c r="L819">
        <v>589.55402904040204</v>
      </c>
      <c r="M819">
        <v>55.675039350230797</v>
      </c>
      <c r="N819">
        <v>0.41391690231968797</v>
      </c>
      <c r="O819">
        <v>16.721802634042799</v>
      </c>
      <c r="P819">
        <v>224.96957403651101</v>
      </c>
    </row>
    <row r="820" spans="1:17" x14ac:dyDescent="0.3">
      <c r="A820" t="s">
        <v>1786</v>
      </c>
      <c r="B820" t="s">
        <v>1787</v>
      </c>
      <c r="C820" t="str">
        <f>IFERROR(VLOOKUP(Table1[[#This Row],[Ticker]],[1]!Table1[[Symbol]:[Industry]],2,FALSE),"-")</f>
        <v>-</v>
      </c>
      <c r="D820" t="s">
        <v>281</v>
      </c>
      <c r="E820">
        <v>4517.4605644439998</v>
      </c>
      <c r="F820">
        <v>210.26</v>
      </c>
      <c r="G820">
        <v>7.5870712734997401</v>
      </c>
      <c r="H820">
        <v>-7.6147964043562002</v>
      </c>
      <c r="I820">
        <v>-16.350567469421399</v>
      </c>
      <c r="J820">
        <v>-6.3920064067428299</v>
      </c>
      <c r="K820">
        <v>201.51343636060901</v>
      </c>
      <c r="L820">
        <v>189.43968041046799</v>
      </c>
      <c r="M820">
        <v>38.052163411121299</v>
      </c>
      <c r="N820">
        <v>0.54527216790937205</v>
      </c>
      <c r="O820">
        <v>13.121849139161</v>
      </c>
      <c r="P820">
        <v>53.474452554744502</v>
      </c>
    </row>
    <row r="821" spans="1:17" x14ac:dyDescent="0.3">
      <c r="A821" t="s">
        <v>1788</v>
      </c>
      <c r="B821" t="s">
        <v>1789</v>
      </c>
      <c r="C821" t="str">
        <f>IFERROR(VLOOKUP(Table1[[#This Row],[Ticker]],[1]!Table1[[Symbol]:[Industry]],2,FALSE),"-")</f>
        <v>-</v>
      </c>
      <c r="D821" t="s">
        <v>278</v>
      </c>
      <c r="E821">
        <v>4514.4114699250003</v>
      </c>
      <c r="F821">
        <v>271.75</v>
      </c>
      <c r="G821">
        <v>-14.6585058583244</v>
      </c>
      <c r="H821">
        <v>-12.961098333776601</v>
      </c>
      <c r="I821">
        <v>-7.0779961940581897</v>
      </c>
      <c r="J821">
        <v>-7.8147977328495202</v>
      </c>
      <c r="K821">
        <v>287.14512206566002</v>
      </c>
      <c r="L821">
        <v>272.23846229188899</v>
      </c>
      <c r="M821">
        <v>24.3768179392817</v>
      </c>
      <c r="N821">
        <v>0.33688633879971902</v>
      </c>
      <c r="O821">
        <v>23.643054277828799</v>
      </c>
      <c r="P821">
        <v>29.2201616737993</v>
      </c>
      <c r="Q821">
        <v>-4.1321397189002997E-2</v>
      </c>
    </row>
    <row r="822" spans="1:17" hidden="1" x14ac:dyDescent="0.3">
      <c r="A822" t="s">
        <v>1790</v>
      </c>
      <c r="B822" t="s">
        <v>1791</v>
      </c>
      <c r="C822" t="str">
        <f>IFERROR(VLOOKUP(Table1[[#This Row],[Ticker]],[1]!Table1[[Symbol]:[Industry]],2,FALSE),"-")</f>
        <v>-</v>
      </c>
      <c r="D822" t="s">
        <v>387</v>
      </c>
      <c r="E822">
        <v>4508.9015003000004</v>
      </c>
      <c r="F822">
        <v>369.6</v>
      </c>
      <c r="G822">
        <v>173.33447476730899</v>
      </c>
      <c r="H822">
        <v>-16.780561440845801</v>
      </c>
      <c r="I822">
        <v>116.50591375385601</v>
      </c>
      <c r="J822">
        <v>-10.7312848482507</v>
      </c>
      <c r="K822">
        <v>355.94856351718403</v>
      </c>
      <c r="L822">
        <v>255.24418131523001</v>
      </c>
      <c r="M822">
        <v>27.495207153772601</v>
      </c>
      <c r="N822">
        <v>0.24474682278370899</v>
      </c>
      <c r="O822">
        <v>21.130952380952301</v>
      </c>
      <c r="P822">
        <v>210.366544904899</v>
      </c>
      <c r="Q822">
        <v>0.172464145513095</v>
      </c>
    </row>
    <row r="823" spans="1:17" hidden="1" x14ac:dyDescent="0.3">
      <c r="A823" t="s">
        <v>1792</v>
      </c>
      <c r="B823" t="s">
        <v>1793</v>
      </c>
      <c r="C823" t="str">
        <f>IFERROR(VLOOKUP(Table1[[#This Row],[Ticker]],[1]!Table1[[Symbol]:[Industry]],2,FALSE),"-")</f>
        <v>-</v>
      </c>
      <c r="D823" t="s">
        <v>125</v>
      </c>
      <c r="E823">
        <v>4505.9418158999997</v>
      </c>
      <c r="F823">
        <v>430.5</v>
      </c>
      <c r="G823">
        <v>-23.157961362338899</v>
      </c>
      <c r="K823">
        <v>425.76520424318301</v>
      </c>
      <c r="L823">
        <v>384.46648021701702</v>
      </c>
      <c r="M823">
        <v>38.331602171758398</v>
      </c>
      <c r="N823">
        <v>1</v>
      </c>
      <c r="O823">
        <v>7.2938443670151001</v>
      </c>
      <c r="P823">
        <v>18.939079983423099</v>
      </c>
      <c r="Q823">
        <v>9.3594908740256E-2</v>
      </c>
    </row>
    <row r="824" spans="1:17" x14ac:dyDescent="0.3">
      <c r="A824" t="s">
        <v>1794</v>
      </c>
      <c r="B824" t="s">
        <v>1795</v>
      </c>
      <c r="C824" t="str">
        <f>IFERROR(VLOOKUP(Table1[[#This Row],[Ticker]],[1]!Table1[[Symbol]:[Industry]],2,FALSE),"-")</f>
        <v>-</v>
      </c>
      <c r="D824" t="s">
        <v>1796</v>
      </c>
      <c r="E824">
        <v>4480.9614288160001</v>
      </c>
      <c r="F824">
        <v>67.5</v>
      </c>
      <c r="G824">
        <v>-22.619335978438102</v>
      </c>
      <c r="H824">
        <v>-10.186920098617099</v>
      </c>
      <c r="I824">
        <v>19.5283057123555</v>
      </c>
      <c r="J824">
        <v>-6.5454843903654503</v>
      </c>
      <c r="K824">
        <v>69.486477436662099</v>
      </c>
      <c r="L824">
        <v>64.970226210806103</v>
      </c>
      <c r="M824">
        <v>31.6119114581705</v>
      </c>
      <c r="N824">
        <v>0.54440673435337805</v>
      </c>
      <c r="O824">
        <v>24.7259259259259</v>
      </c>
      <c r="P824">
        <v>54.816513761467803</v>
      </c>
      <c r="Q824">
        <v>6.1713931631008002E-2</v>
      </c>
    </row>
    <row r="825" spans="1:17" x14ac:dyDescent="0.3">
      <c r="A825" t="s">
        <v>1797</v>
      </c>
      <c r="B825" t="s">
        <v>1798</v>
      </c>
      <c r="C825" t="str">
        <f>IFERROR(VLOOKUP(Table1[[#This Row],[Ticker]],[1]!Table1[[Symbol]:[Industry]],2,FALSE),"-")</f>
        <v>-</v>
      </c>
      <c r="D825" t="s">
        <v>197</v>
      </c>
      <c r="E825">
        <v>4454.8656516000001</v>
      </c>
      <c r="F825">
        <v>1701.85</v>
      </c>
      <c r="G825">
        <v>58.170202887677902</v>
      </c>
      <c r="H825">
        <v>7.6084509130901301</v>
      </c>
      <c r="I825">
        <v>37.804794834736001</v>
      </c>
      <c r="J825">
        <v>-5.3126200325011101</v>
      </c>
      <c r="K825">
        <v>1511.9886820796801</v>
      </c>
      <c r="L825">
        <v>1271.40269631039</v>
      </c>
      <c r="M825">
        <v>59.875297921613601</v>
      </c>
      <c r="N825">
        <v>0.68177028815437302</v>
      </c>
      <c r="O825">
        <v>2.66474718688487</v>
      </c>
      <c r="P825">
        <v>107.037712895377</v>
      </c>
      <c r="Q825">
        <v>0.12609695265951201</v>
      </c>
    </row>
    <row r="826" spans="1:17" hidden="1" x14ac:dyDescent="0.3">
      <c r="A826" t="s">
        <v>1799</v>
      </c>
      <c r="B826" t="s">
        <v>1800</v>
      </c>
      <c r="C826" t="str">
        <f>IFERROR(VLOOKUP(Table1[[#This Row],[Ticker]],[1]!Table1[[Symbol]:[Industry]],2,FALSE),"-")</f>
        <v>-</v>
      </c>
      <c r="D826" t="s">
        <v>753</v>
      </c>
      <c r="E826">
        <v>4449.3999170859997</v>
      </c>
      <c r="F826">
        <v>289.33999999999997</v>
      </c>
      <c r="G826">
        <v>1.6167726447840101</v>
      </c>
      <c r="H826">
        <v>-0.46891902158936499</v>
      </c>
      <c r="I826">
        <v>1.29558338882486</v>
      </c>
      <c r="J826">
        <v>-0.85198428398122195</v>
      </c>
      <c r="K826">
        <v>276.484659871801</v>
      </c>
      <c r="L826">
        <v>255.736015923244</v>
      </c>
      <c r="M826">
        <v>58.987597709054498</v>
      </c>
      <c r="N826">
        <v>1.1448873549346299</v>
      </c>
      <c r="O826">
        <v>0.26266675883046497</v>
      </c>
      <c r="P826">
        <v>38.865425225571101</v>
      </c>
      <c r="Q826">
        <v>3.7892634135868998E-2</v>
      </c>
    </row>
    <row r="827" spans="1:17" hidden="1" x14ac:dyDescent="0.3">
      <c r="A827" t="s">
        <v>1801</v>
      </c>
      <c r="B827" t="s">
        <v>1802</v>
      </c>
      <c r="C827" t="str">
        <f>IFERROR(VLOOKUP(Table1[[#This Row],[Ticker]],[1]!Table1[[Symbol]:[Industry]],2,FALSE),"-")</f>
        <v>-</v>
      </c>
      <c r="D827" t="s">
        <v>605</v>
      </c>
      <c r="E827">
        <v>4446.2554915500004</v>
      </c>
      <c r="F827">
        <v>2254.5</v>
      </c>
      <c r="G827">
        <v>95.494259289469895</v>
      </c>
      <c r="H827">
        <v>8.0064941463309101</v>
      </c>
      <c r="I827">
        <v>23.738230575938601</v>
      </c>
      <c r="J827">
        <v>-4.10802878005103</v>
      </c>
      <c r="K827">
        <v>2058.0643583024198</v>
      </c>
      <c r="L827">
        <v>1707.23695531044</v>
      </c>
      <c r="M827">
        <v>52.657053456199002</v>
      </c>
      <c r="N827">
        <v>0.57354117443350106</v>
      </c>
      <c r="O827">
        <v>6.8130405854956697</v>
      </c>
      <c r="P827">
        <v>133.92996108949399</v>
      </c>
      <c r="Q827">
        <v>0.18997706862864699</v>
      </c>
    </row>
    <row r="828" spans="1:17" x14ac:dyDescent="0.3">
      <c r="A828" t="s">
        <v>1803</v>
      </c>
      <c r="B828" t="s">
        <v>1804</v>
      </c>
      <c r="C828" t="str">
        <f>IFERROR(VLOOKUP(Table1[[#This Row],[Ticker]],[1]!Table1[[Symbol]:[Industry]],2,FALSE),"-")</f>
        <v>-</v>
      </c>
      <c r="D828" t="s">
        <v>407</v>
      </c>
      <c r="E828">
        <v>4427.2360593240001</v>
      </c>
      <c r="F828">
        <v>120.69</v>
      </c>
      <c r="G828">
        <v>-45.789161013483003</v>
      </c>
      <c r="H828">
        <v>-7.1998697822631996</v>
      </c>
      <c r="I828">
        <v>-12.3493654965799</v>
      </c>
      <c r="J828">
        <v>-4.7408115218628097</v>
      </c>
      <c r="K828">
        <v>121.107584021295</v>
      </c>
      <c r="L828">
        <v>126.176734007101</v>
      </c>
      <c r="M828">
        <v>44.415797937157599</v>
      </c>
      <c r="N828">
        <v>0.66552612680457601</v>
      </c>
      <c r="O828">
        <v>27.2682078051205</v>
      </c>
      <c r="P828">
        <v>10.9793103448275</v>
      </c>
    </row>
    <row r="829" spans="1:17" x14ac:dyDescent="0.3">
      <c r="A829" t="s">
        <v>1805</v>
      </c>
      <c r="B829" t="s">
        <v>1806</v>
      </c>
      <c r="C829" t="str">
        <f>IFERROR(VLOOKUP(Table1[[#This Row],[Ticker]],[1]!Table1[[Symbol]:[Industry]],2,FALSE),"-")</f>
        <v>-</v>
      </c>
      <c r="D829" t="s">
        <v>472</v>
      </c>
      <c r="E829">
        <v>4424.4952177499999</v>
      </c>
      <c r="F829">
        <v>380.65</v>
      </c>
      <c r="G829">
        <v>-11.421884023022701</v>
      </c>
      <c r="H829">
        <v>-0.74842221952223198</v>
      </c>
      <c r="I829">
        <v>-15.351269566586399</v>
      </c>
      <c r="J829">
        <v>-5.6492546238532704</v>
      </c>
      <c r="K829">
        <v>377.50420387760403</v>
      </c>
      <c r="L829">
        <v>362.629921694578</v>
      </c>
      <c r="M829">
        <v>48.770226008691303</v>
      </c>
      <c r="N829">
        <v>2.3948161896535698</v>
      </c>
      <c r="O829">
        <v>20.543806646525599</v>
      </c>
      <c r="P829">
        <v>35.1980110104777</v>
      </c>
      <c r="Q829">
        <v>0.111447504713637</v>
      </c>
    </row>
    <row r="830" spans="1:17" x14ac:dyDescent="0.3">
      <c r="A830" t="s">
        <v>1807</v>
      </c>
      <c r="B830" t="s">
        <v>1808</v>
      </c>
      <c r="C830" t="str">
        <f>IFERROR(VLOOKUP(Table1[[#This Row],[Ticker]],[1]!Table1[[Symbol]:[Industry]],2,FALSE),"-")</f>
        <v>-</v>
      </c>
      <c r="D830" t="s">
        <v>106</v>
      </c>
      <c r="E830">
        <v>4386.3368606699996</v>
      </c>
      <c r="F830">
        <v>1109.5999999999999</v>
      </c>
      <c r="G830">
        <v>23.032092620092701</v>
      </c>
      <c r="H830">
        <v>-18.9668833526082</v>
      </c>
      <c r="I830">
        <v>55.1239078235036</v>
      </c>
      <c r="J830">
        <v>-5.3058903400211301</v>
      </c>
      <c r="K830">
        <v>1199.6421099761201</v>
      </c>
      <c r="L830">
        <v>1002.61603906905</v>
      </c>
      <c r="M830">
        <v>39.679734391893398</v>
      </c>
      <c r="N830">
        <v>0.13975514712388401</v>
      </c>
      <c r="O830">
        <v>43.538211968276798</v>
      </c>
      <c r="P830">
        <v>81.901639344262193</v>
      </c>
      <c r="Q830">
        <v>6.8724260496808007E-2</v>
      </c>
    </row>
    <row r="831" spans="1:17" hidden="1" x14ac:dyDescent="0.3">
      <c r="A831" t="s">
        <v>1809</v>
      </c>
      <c r="B831" t="s">
        <v>1810</v>
      </c>
      <c r="C831" t="str">
        <f>IFERROR(VLOOKUP(Table1[[#This Row],[Ticker]],[1]!Table1[[Symbol]:[Industry]],2,FALSE),"-")</f>
        <v>-</v>
      </c>
      <c r="D831" t="s">
        <v>266</v>
      </c>
      <c r="E831">
        <v>4352.15052328</v>
      </c>
      <c r="F831">
        <v>831.9</v>
      </c>
      <c r="G831">
        <v>18.292717679816299</v>
      </c>
      <c r="H831">
        <v>-13.0766807031279</v>
      </c>
      <c r="I831">
        <v>25.108900639485402</v>
      </c>
      <c r="J831">
        <v>-9.3070685577581909</v>
      </c>
      <c r="K831">
        <v>812.26637783284195</v>
      </c>
      <c r="L831">
        <v>696.39944999799502</v>
      </c>
      <c r="M831">
        <v>25.9140648043219</v>
      </c>
      <c r="N831">
        <v>0.25155400163151098</v>
      </c>
      <c r="O831">
        <v>11.9545618463757</v>
      </c>
      <c r="P831">
        <v>64.147592738752905</v>
      </c>
      <c r="Q831">
        <v>-8.5391050263204996E-2</v>
      </c>
    </row>
    <row r="832" spans="1:17" x14ac:dyDescent="0.3">
      <c r="A832" t="s">
        <v>1811</v>
      </c>
      <c r="B832" t="s">
        <v>1812</v>
      </c>
      <c r="C832" t="str">
        <f>IFERROR(VLOOKUP(Table1[[#This Row],[Ticker]],[1]!Table1[[Symbol]:[Industry]],2,FALSE),"-")</f>
        <v>-</v>
      </c>
      <c r="D832" t="s">
        <v>125</v>
      </c>
      <c r="E832">
        <v>4342.9623890550001</v>
      </c>
      <c r="F832">
        <v>220.17</v>
      </c>
      <c r="G832">
        <v>-37.531221228600799</v>
      </c>
      <c r="H832">
        <v>-5.0444800794187596</v>
      </c>
      <c r="I832">
        <v>-4.7696041562395504</v>
      </c>
      <c r="J832">
        <v>-9.7276844703436893</v>
      </c>
      <c r="K832">
        <v>224.479037923763</v>
      </c>
      <c r="L832">
        <v>219.51709805803</v>
      </c>
      <c r="M832">
        <v>37.573146224696501</v>
      </c>
      <c r="N832">
        <v>0.69610704851078498</v>
      </c>
      <c r="O832">
        <v>26.266067129945</v>
      </c>
      <c r="P832">
        <v>31.917315757938798</v>
      </c>
      <c r="Q832">
        <v>6.2917740346937007E-2</v>
      </c>
    </row>
    <row r="833" spans="1:17" x14ac:dyDescent="0.3">
      <c r="A833" t="s">
        <v>1813</v>
      </c>
      <c r="B833" t="s">
        <v>1814</v>
      </c>
      <c r="C833" t="str">
        <f>IFERROR(VLOOKUP(Table1[[#This Row],[Ticker]],[1]!Table1[[Symbol]:[Industry]],2,FALSE),"-")</f>
        <v>-</v>
      </c>
      <c r="D833" t="s">
        <v>54</v>
      </c>
      <c r="E833">
        <v>4321.6000572800003</v>
      </c>
      <c r="F833">
        <v>179.09</v>
      </c>
      <c r="G833">
        <v>61.454718690191598</v>
      </c>
      <c r="H833">
        <v>-0.79435412505672698</v>
      </c>
      <c r="I833">
        <v>40.469557275669899</v>
      </c>
      <c r="J833">
        <v>-6.3114453503562702</v>
      </c>
      <c r="K833">
        <v>158.39271198902901</v>
      </c>
      <c r="L833">
        <v>133.13020948193099</v>
      </c>
      <c r="M833">
        <v>50.432388895650099</v>
      </c>
      <c r="N833">
        <v>0.94159935397919403</v>
      </c>
      <c r="O833">
        <v>3.1325032106761901</v>
      </c>
      <c r="P833">
        <v>102.59049773755601</v>
      </c>
      <c r="Q833">
        <v>-2.2137551474028998E-2</v>
      </c>
    </row>
    <row r="834" spans="1:17" hidden="1" x14ac:dyDescent="0.3">
      <c r="A834" t="s">
        <v>1815</v>
      </c>
      <c r="B834" t="s">
        <v>1816</v>
      </c>
      <c r="C834" t="str">
        <f>IFERROR(VLOOKUP(Table1[[#This Row],[Ticker]],[1]!Table1[[Symbol]:[Industry]],2,FALSE),"-")</f>
        <v>-</v>
      </c>
      <c r="D834" t="s">
        <v>278</v>
      </c>
      <c r="E834">
        <v>4314.8968781249996</v>
      </c>
      <c r="F834">
        <v>2541.5500000000002</v>
      </c>
      <c r="G834">
        <v>111.822575648358</v>
      </c>
      <c r="H834">
        <v>-13.619474536948401</v>
      </c>
      <c r="I834">
        <v>55.276981748690702</v>
      </c>
      <c r="J834">
        <v>-2.23650285629888</v>
      </c>
      <c r="K834">
        <v>2479.80437288951</v>
      </c>
      <c r="L834">
        <v>1980.7264888193499</v>
      </c>
      <c r="M834">
        <v>45.092732796367002</v>
      </c>
      <c r="N834">
        <v>0.46021392638127101</v>
      </c>
      <c r="O834">
        <v>13.3166768310676</v>
      </c>
      <c r="P834">
        <v>146.752427184466</v>
      </c>
      <c r="Q834">
        <v>7.3033411624654002E-2</v>
      </c>
    </row>
    <row r="835" spans="1:17" hidden="1" x14ac:dyDescent="0.3">
      <c r="A835" t="s">
        <v>1817</v>
      </c>
      <c r="B835" t="s">
        <v>1818</v>
      </c>
      <c r="C835" t="str">
        <f>IFERROR(VLOOKUP(Table1[[#This Row],[Ticker]],[1]!Table1[[Symbol]:[Industry]],2,FALSE),"-")</f>
        <v>-</v>
      </c>
      <c r="D835" t="s">
        <v>144</v>
      </c>
      <c r="E835">
        <v>4309.1038660000004</v>
      </c>
      <c r="F835">
        <v>5564.25</v>
      </c>
      <c r="G835">
        <v>236.09031286223299</v>
      </c>
      <c r="H835">
        <v>-12.109534807828201</v>
      </c>
      <c r="I835">
        <v>25.348595645855401</v>
      </c>
      <c r="J835">
        <v>-10.9858444069966</v>
      </c>
      <c r="K835">
        <v>5934.4304989641596</v>
      </c>
      <c r="L835">
        <v>4828.5988608653897</v>
      </c>
      <c r="M835">
        <v>36.806680666319103</v>
      </c>
      <c r="N835">
        <v>1.11537093124465</v>
      </c>
      <c r="O835">
        <v>26.737655569034398</v>
      </c>
      <c r="P835">
        <v>284.05922142462703</v>
      </c>
      <c r="Q835">
        <v>0.31353348959611999</v>
      </c>
    </row>
    <row r="836" spans="1:17" x14ac:dyDescent="0.3">
      <c r="A836" t="s">
        <v>1819</v>
      </c>
      <c r="B836" t="s">
        <v>1820</v>
      </c>
      <c r="C836" t="str">
        <f>IFERROR(VLOOKUP(Table1[[#This Row],[Ticker]],[1]!Table1[[Symbol]:[Industry]],2,FALSE),"-")</f>
        <v>-</v>
      </c>
      <c r="D836" t="s">
        <v>51</v>
      </c>
      <c r="E836">
        <v>4303.6219661199902</v>
      </c>
      <c r="F836">
        <v>592.29999999999995</v>
      </c>
      <c r="G836">
        <v>-53.944300656815003</v>
      </c>
      <c r="H836">
        <v>-8.0045931087576605</v>
      </c>
      <c r="I836">
        <v>-43.2398069028146</v>
      </c>
      <c r="J836">
        <v>-2.2455766478347701</v>
      </c>
      <c r="K836">
        <v>639.71765712929903</v>
      </c>
      <c r="L836">
        <v>756.06505998621799</v>
      </c>
      <c r="M836">
        <v>45.328582206865299</v>
      </c>
      <c r="N836">
        <v>0.82506370583648003</v>
      </c>
      <c r="O836">
        <v>109.893634982272</v>
      </c>
      <c r="P836">
        <v>1.0147522810607801</v>
      </c>
      <c r="Q836">
        <v>-3.1546059028760001E-3</v>
      </c>
    </row>
    <row r="837" spans="1:17" x14ac:dyDescent="0.3">
      <c r="A837" t="s">
        <v>1821</v>
      </c>
      <c r="B837" t="s">
        <v>1822</v>
      </c>
      <c r="C837" t="str">
        <f>IFERROR(VLOOKUP(Table1[[#This Row],[Ticker]],[1]!Table1[[Symbol]:[Industry]],2,FALSE),"-")</f>
        <v>-</v>
      </c>
      <c r="D837" t="s">
        <v>197</v>
      </c>
      <c r="E837">
        <v>4297.0858822169903</v>
      </c>
      <c r="F837">
        <v>178.08</v>
      </c>
      <c r="G837">
        <v>-9.1557613034283296</v>
      </c>
      <c r="H837">
        <v>-5.9014681408206799</v>
      </c>
      <c r="I837">
        <v>-4.5010497972672496</v>
      </c>
      <c r="J837">
        <v>-2.77004149384948</v>
      </c>
      <c r="K837">
        <v>177.92716135188701</v>
      </c>
      <c r="L837">
        <v>171.219777241868</v>
      </c>
      <c r="M837">
        <v>48.532550668680898</v>
      </c>
      <c r="N837">
        <v>0.87911107033920199</v>
      </c>
      <c r="O837">
        <v>26.740790655884901</v>
      </c>
      <c r="P837">
        <v>41.277270924236397</v>
      </c>
      <c r="Q837">
        <v>4.2442677452634997E-2</v>
      </c>
    </row>
    <row r="838" spans="1:17" hidden="1" x14ac:dyDescent="0.3">
      <c r="A838" t="s">
        <v>1823</v>
      </c>
      <c r="B838" t="s">
        <v>1824</v>
      </c>
      <c r="C838" t="str">
        <f>IFERROR(VLOOKUP(Table1[[#This Row],[Ticker]],[1]!Table1[[Symbol]:[Industry]],2,FALSE),"-")</f>
        <v>-</v>
      </c>
      <c r="D838" t="s">
        <v>244</v>
      </c>
      <c r="E838">
        <v>4291.9634264300003</v>
      </c>
      <c r="F838">
        <v>993.25</v>
      </c>
      <c r="G838">
        <v>535.66408348079494</v>
      </c>
      <c r="H838">
        <v>-0.41147006369319999</v>
      </c>
      <c r="I838">
        <v>108.247544524144</v>
      </c>
      <c r="J838">
        <v>-5.1921984376899699</v>
      </c>
      <c r="K838">
        <v>874.78117304445004</v>
      </c>
      <c r="L838">
        <v>594.00608892296395</v>
      </c>
      <c r="M838">
        <v>51.316270252748502</v>
      </c>
      <c r="N838">
        <v>0.98499019510456198</v>
      </c>
      <c r="O838">
        <v>18.701233324943299</v>
      </c>
      <c r="P838">
        <v>606.43669985775205</v>
      </c>
      <c r="Q838">
        <v>0.211952095209684</v>
      </c>
    </row>
    <row r="839" spans="1:17" hidden="1" x14ac:dyDescent="0.3">
      <c r="A839" t="s">
        <v>1825</v>
      </c>
      <c r="B839" t="s">
        <v>1826</v>
      </c>
      <c r="C839" t="str">
        <f>IFERROR(VLOOKUP(Table1[[#This Row],[Ticker]],[1]!Table1[[Symbol]:[Industry]],2,FALSE),"-")</f>
        <v>-</v>
      </c>
      <c r="D839" t="s">
        <v>51</v>
      </c>
      <c r="E839">
        <v>4270.1682770999996</v>
      </c>
      <c r="F839">
        <v>310.95</v>
      </c>
      <c r="G839">
        <v>48.2616202183683</v>
      </c>
      <c r="H839">
        <v>7.9978779024240803</v>
      </c>
      <c r="I839">
        <v>43.309144431162999</v>
      </c>
      <c r="J839">
        <v>4.9113560767139104</v>
      </c>
      <c r="K839">
        <v>269.51396261014997</v>
      </c>
      <c r="L839">
        <v>232.422629660685</v>
      </c>
      <c r="M839">
        <v>76.406469065349498</v>
      </c>
      <c r="N839">
        <v>2.3539030130534</v>
      </c>
      <c r="O839">
        <v>10.3071233317253</v>
      </c>
      <c r="P839">
        <v>97.428571428571402</v>
      </c>
      <c r="Q839">
        <v>9.7000350213140001E-3</v>
      </c>
    </row>
    <row r="840" spans="1:17" x14ac:dyDescent="0.3">
      <c r="A840" t="s">
        <v>1827</v>
      </c>
      <c r="B840" t="s">
        <v>1828</v>
      </c>
      <c r="C840" t="str">
        <f>IFERROR(VLOOKUP(Table1[[#This Row],[Ticker]],[1]!Table1[[Symbol]:[Industry]],2,FALSE),"-")</f>
        <v>-</v>
      </c>
      <c r="D840" t="s">
        <v>605</v>
      </c>
      <c r="E840">
        <v>4262.6738010999998</v>
      </c>
      <c r="F840">
        <v>213.53</v>
      </c>
      <c r="G840">
        <v>18.2135823057829</v>
      </c>
      <c r="H840">
        <v>-10.677499649201</v>
      </c>
      <c r="I840">
        <v>24.397658591575599</v>
      </c>
      <c r="J840">
        <v>-5.9505595083940497</v>
      </c>
      <c r="K840">
        <v>210.92182400733401</v>
      </c>
      <c r="L840">
        <v>184.67329215193499</v>
      </c>
      <c r="M840">
        <v>38.239976986577602</v>
      </c>
      <c r="N840">
        <v>0.360589073982233</v>
      </c>
      <c r="O840">
        <v>13.8950030440687</v>
      </c>
      <c r="P840">
        <v>59.231916480238603</v>
      </c>
      <c r="Q840">
        <v>8.3905872581307994E-2</v>
      </c>
    </row>
    <row r="841" spans="1:17" x14ac:dyDescent="0.3">
      <c r="A841" t="s">
        <v>1829</v>
      </c>
      <c r="B841" t="s">
        <v>1830</v>
      </c>
      <c r="C841" t="str">
        <f>IFERROR(VLOOKUP(Table1[[#This Row],[Ticker]],[1]!Table1[[Symbol]:[Industry]],2,FALSE),"-")</f>
        <v>-</v>
      </c>
      <c r="D841" t="s">
        <v>259</v>
      </c>
      <c r="E841">
        <v>4262.3052823999997</v>
      </c>
      <c r="F841">
        <v>1366.8</v>
      </c>
      <c r="G841">
        <v>1.6926080313924901</v>
      </c>
      <c r="H841">
        <v>-1.63555197802587</v>
      </c>
      <c r="I841">
        <v>-8.23227873958791</v>
      </c>
      <c r="J841">
        <v>-6.2708385694655302</v>
      </c>
      <c r="K841">
        <v>1366.4206182205601</v>
      </c>
      <c r="L841">
        <v>1273.2399633518601</v>
      </c>
      <c r="M841">
        <v>40.851582579952797</v>
      </c>
      <c r="N841">
        <v>0.49686660254553899</v>
      </c>
      <c r="O841">
        <v>15.218027509511201</v>
      </c>
      <c r="P841">
        <v>41.798941798941698</v>
      </c>
      <c r="Q841">
        <v>0.13920147500642899</v>
      </c>
    </row>
    <row r="842" spans="1:17" x14ac:dyDescent="0.3">
      <c r="A842" t="s">
        <v>1831</v>
      </c>
      <c r="B842" t="s">
        <v>1832</v>
      </c>
      <c r="C842" t="str">
        <f>IFERROR(VLOOKUP(Table1[[#This Row],[Ticker]],[1]!Table1[[Symbol]:[Industry]],2,FALSE),"-")</f>
        <v>-</v>
      </c>
      <c r="D842" t="s">
        <v>1556</v>
      </c>
      <c r="E842">
        <v>4231.875</v>
      </c>
      <c r="F842">
        <v>371.25</v>
      </c>
      <c r="G842">
        <v>-46.5566273007936</v>
      </c>
      <c r="H842">
        <v>12.6500903959365</v>
      </c>
      <c r="I842">
        <v>3.6383648780840798</v>
      </c>
      <c r="J842">
        <v>-2.3578216559627299</v>
      </c>
      <c r="K842">
        <v>340.65663966968299</v>
      </c>
      <c r="L842">
        <v>343.68275047214797</v>
      </c>
      <c r="M842">
        <v>76.8953584309766</v>
      </c>
      <c r="N842">
        <v>2.8049916110611801</v>
      </c>
      <c r="O842">
        <v>25.710437710437699</v>
      </c>
      <c r="P842">
        <v>27.840909090909101</v>
      </c>
      <c r="Q842">
        <v>1.1645374269085001E-2</v>
      </c>
    </row>
    <row r="843" spans="1:17" hidden="1" x14ac:dyDescent="0.3">
      <c r="A843" t="s">
        <v>1833</v>
      </c>
      <c r="B843" t="s">
        <v>1834</v>
      </c>
      <c r="C843" t="str">
        <f>IFERROR(VLOOKUP(Table1[[#This Row],[Ticker]],[1]!Table1[[Symbol]:[Industry]],2,FALSE),"-")</f>
        <v>-</v>
      </c>
      <c r="D843" t="s">
        <v>429</v>
      </c>
      <c r="E843">
        <v>4217.0046974999996</v>
      </c>
      <c r="F843">
        <v>1099.5</v>
      </c>
      <c r="G843">
        <v>-57.069608284617402</v>
      </c>
      <c r="H843">
        <v>-2.7121674846436998</v>
      </c>
      <c r="I843">
        <v>-7.4715050949093396</v>
      </c>
      <c r="J843">
        <v>-1.2876705398705901</v>
      </c>
      <c r="K843">
        <v>1127.87333341921</v>
      </c>
      <c r="L843">
        <v>1193.54543633766</v>
      </c>
      <c r="M843">
        <v>42.343617125597</v>
      </c>
      <c r="N843">
        <v>1.05014255361752</v>
      </c>
      <c r="O843">
        <v>36.280127330604799</v>
      </c>
      <c r="P843">
        <v>10.1869018389537</v>
      </c>
      <c r="Q843">
        <v>-7.0417258407943994E-2</v>
      </c>
    </row>
    <row r="844" spans="1:17" hidden="1" x14ac:dyDescent="0.3">
      <c r="A844" t="s">
        <v>1835</v>
      </c>
      <c r="B844" t="s">
        <v>1836</v>
      </c>
      <c r="C844" t="str">
        <f>IFERROR(VLOOKUP(Table1[[#This Row],[Ticker]],[1]!Table1[[Symbol]:[Industry]],2,FALSE),"-")</f>
        <v>-</v>
      </c>
      <c r="D844" t="s">
        <v>266</v>
      </c>
      <c r="E844">
        <v>4205.4988750000002</v>
      </c>
      <c r="F844">
        <v>449.75</v>
      </c>
      <c r="G844">
        <v>134.20291170493201</v>
      </c>
      <c r="H844">
        <v>13.132804665330699</v>
      </c>
      <c r="I844">
        <v>147.09250500226699</v>
      </c>
      <c r="J844">
        <v>-6.6147033658344299</v>
      </c>
      <c r="K844">
        <v>376.365434530193</v>
      </c>
      <c r="L844">
        <v>267.32267903232201</v>
      </c>
      <c r="M844">
        <v>59.678142256269702</v>
      </c>
      <c r="N844">
        <v>0.56938368541074802</v>
      </c>
      <c r="O844">
        <v>7.6153418565869799</v>
      </c>
      <c r="P844">
        <v>201.845637583892</v>
      </c>
      <c r="Q844">
        <v>0.16543320545337101</v>
      </c>
    </row>
    <row r="845" spans="1:17" hidden="1" x14ac:dyDescent="0.3">
      <c r="A845" t="s">
        <v>1837</v>
      </c>
      <c r="B845" t="s">
        <v>1838</v>
      </c>
      <c r="C845" t="str">
        <f>IFERROR(VLOOKUP(Table1[[#This Row],[Ticker]],[1]!Table1[[Symbol]:[Industry]],2,FALSE),"-")</f>
        <v>-</v>
      </c>
      <c r="D845" t="s">
        <v>290</v>
      </c>
      <c r="E845">
        <v>4192.1944792000004</v>
      </c>
      <c r="F845">
        <v>3037.75</v>
      </c>
      <c r="G845">
        <v>766.63414506784204</v>
      </c>
      <c r="H845">
        <v>11.0437369173173</v>
      </c>
      <c r="I845">
        <v>235.12089850109899</v>
      </c>
      <c r="J845">
        <v>1.73120180657935</v>
      </c>
      <c r="K845">
        <v>2298.8013296846402</v>
      </c>
      <c r="L845">
        <v>1488.29072902908</v>
      </c>
      <c r="M845">
        <v>73.4685144012319</v>
      </c>
      <c r="N845">
        <v>0.67205322599453798</v>
      </c>
      <c r="O845">
        <v>0</v>
      </c>
      <c r="P845">
        <v>845.75031133250297</v>
      </c>
      <c r="Q845">
        <v>0.29191660693323501</v>
      </c>
    </row>
    <row r="846" spans="1:17" hidden="1" x14ac:dyDescent="0.3">
      <c r="A846" t="s">
        <v>1839</v>
      </c>
      <c r="B846" t="s">
        <v>1840</v>
      </c>
      <c r="C846" t="str">
        <f>IFERROR(VLOOKUP(Table1[[#This Row],[Ticker]],[1]!Table1[[Symbol]:[Industry]],2,FALSE),"-")</f>
        <v>-</v>
      </c>
      <c r="D846" t="s">
        <v>982</v>
      </c>
      <c r="E846">
        <v>4191.77813298</v>
      </c>
      <c r="F846">
        <v>172.07</v>
      </c>
      <c r="G846">
        <v>104.842369928267</v>
      </c>
      <c r="H846">
        <v>-14.9511506057834</v>
      </c>
      <c r="I846">
        <v>55.112723145390397</v>
      </c>
      <c r="J846">
        <v>-0.81687053255992803</v>
      </c>
      <c r="K846">
        <v>175.82184688778199</v>
      </c>
      <c r="L846">
        <v>143.180956688777</v>
      </c>
      <c r="M846">
        <v>49.6430473452602</v>
      </c>
      <c r="N846">
        <v>0.56251149553094104</v>
      </c>
      <c r="O846">
        <v>30.0633463125472</v>
      </c>
      <c r="P846">
        <v>142.124765478424</v>
      </c>
    </row>
    <row r="847" spans="1:17" hidden="1" x14ac:dyDescent="0.3">
      <c r="A847" t="s">
        <v>1841</v>
      </c>
      <c r="B847" t="s">
        <v>1842</v>
      </c>
      <c r="C847" t="str">
        <f>IFERROR(VLOOKUP(Table1[[#This Row],[Ticker]],[1]!Table1[[Symbol]:[Industry]],2,FALSE),"-")</f>
        <v>-</v>
      </c>
      <c r="D847" t="s">
        <v>259</v>
      </c>
      <c r="E847">
        <v>4172.9849299999996</v>
      </c>
      <c r="F847">
        <v>434.7</v>
      </c>
      <c r="G847">
        <v>14.951000979975801</v>
      </c>
      <c r="H847">
        <v>-13.0169720290878</v>
      </c>
      <c r="I847">
        <v>15.259237856078499</v>
      </c>
      <c r="J847">
        <v>-3.4927713376524001</v>
      </c>
      <c r="K847">
        <v>446.48329779808898</v>
      </c>
      <c r="L847">
        <v>399.23196448486499</v>
      </c>
      <c r="M847">
        <v>38.5591664421353</v>
      </c>
      <c r="N847">
        <v>0.52817500938195705</v>
      </c>
      <c r="O847">
        <v>24.913733609385702</v>
      </c>
      <c r="P847">
        <v>57.614213197969498</v>
      </c>
      <c r="Q847">
        <v>0.145081385658519</v>
      </c>
    </row>
    <row r="848" spans="1:17" x14ac:dyDescent="0.3">
      <c r="A848" t="s">
        <v>1843</v>
      </c>
      <c r="B848" t="s">
        <v>1844</v>
      </c>
      <c r="C848" t="str">
        <f>IFERROR(VLOOKUP(Table1[[#This Row],[Ticker]],[1]!Table1[[Symbol]:[Industry]],2,FALSE),"-")</f>
        <v>-</v>
      </c>
      <c r="D848" t="s">
        <v>1001</v>
      </c>
      <c r="E848">
        <v>4171.2069801050002</v>
      </c>
      <c r="F848">
        <v>507.85</v>
      </c>
      <c r="G848">
        <v>-21.175825007712401</v>
      </c>
      <c r="H848">
        <v>12.5497959940868</v>
      </c>
      <c r="I848">
        <v>25.829180108441001</v>
      </c>
      <c r="J848">
        <v>6.2272321816568796</v>
      </c>
      <c r="K848">
        <v>441.08500610750099</v>
      </c>
      <c r="L848">
        <v>410.623470349782</v>
      </c>
      <c r="M848">
        <v>79.541044933545194</v>
      </c>
      <c r="N848">
        <v>1.50693575535229</v>
      </c>
      <c r="O848">
        <v>6.0844737619375699</v>
      </c>
      <c r="P848">
        <v>50.229256027214902</v>
      </c>
      <c r="Q848">
        <v>1.3720023952437E-2</v>
      </c>
    </row>
    <row r="849" spans="1:17" hidden="1" x14ac:dyDescent="0.3">
      <c r="A849" t="s">
        <v>1845</v>
      </c>
      <c r="B849" t="s">
        <v>1846</v>
      </c>
      <c r="C849" t="str">
        <f>IFERROR(VLOOKUP(Table1[[#This Row],[Ticker]],[1]!Table1[[Symbol]:[Industry]],2,FALSE),"-")</f>
        <v>-</v>
      </c>
      <c r="D849" t="s">
        <v>1847</v>
      </c>
      <c r="E849">
        <v>4168.4070594240002</v>
      </c>
      <c r="F849">
        <v>137.91999999999999</v>
      </c>
      <c r="G849">
        <v>15.9024085782724</v>
      </c>
      <c r="H849">
        <v>-7.9678638283858501</v>
      </c>
      <c r="I849">
        <v>22.1360021319311</v>
      </c>
      <c r="J849">
        <v>-5.7136837515265597</v>
      </c>
      <c r="K849">
        <v>137.70551878013001</v>
      </c>
      <c r="L849">
        <v>120.479403423619</v>
      </c>
      <c r="M849">
        <v>47.823675006642802</v>
      </c>
      <c r="N849">
        <v>0.182218753512675</v>
      </c>
      <c r="O849">
        <v>18.9095127610208</v>
      </c>
      <c r="P849">
        <v>66.369119420989094</v>
      </c>
      <c r="Q849">
        <v>5.9001685942272002E-2</v>
      </c>
    </row>
    <row r="850" spans="1:17" hidden="1" x14ac:dyDescent="0.3">
      <c r="A850" t="s">
        <v>1848</v>
      </c>
      <c r="B850" t="s">
        <v>1849</v>
      </c>
      <c r="C850" t="str">
        <f>IFERROR(VLOOKUP(Table1[[#This Row],[Ticker]],[1]!Table1[[Symbol]:[Industry]],2,FALSE),"-")</f>
        <v>-</v>
      </c>
      <c r="D850" t="s">
        <v>794</v>
      </c>
      <c r="E850">
        <v>4164.0307103499999</v>
      </c>
      <c r="F850">
        <v>844.85</v>
      </c>
      <c r="G850">
        <v>-47.580930471478098</v>
      </c>
      <c r="H850">
        <v>-1.7225662014356999</v>
      </c>
      <c r="I850">
        <v>-7.4821946160353203</v>
      </c>
      <c r="J850">
        <v>-3.6680008590929201</v>
      </c>
      <c r="K850">
        <v>860.78565339641796</v>
      </c>
      <c r="L850">
        <v>887.283135411947</v>
      </c>
      <c r="M850">
        <v>53.556885439023397</v>
      </c>
      <c r="N850">
        <v>0.80362872521506501</v>
      </c>
      <c r="O850">
        <v>23.098774930461001</v>
      </c>
      <c r="P850">
        <v>17.536171396772399</v>
      </c>
      <c r="Q850">
        <v>-7.5429130427196997E-2</v>
      </c>
    </row>
    <row r="851" spans="1:17" hidden="1" x14ac:dyDescent="0.3">
      <c r="A851" t="s">
        <v>1850</v>
      </c>
      <c r="B851" t="s">
        <v>1851</v>
      </c>
      <c r="C851" t="str">
        <f>IFERROR(VLOOKUP(Table1[[#This Row],[Ticker]],[1]!Table1[[Symbol]:[Industry]],2,FALSE),"-")</f>
        <v>-</v>
      </c>
      <c r="D851" t="s">
        <v>467</v>
      </c>
      <c r="E851">
        <v>4157.3854481349999</v>
      </c>
      <c r="F851">
        <v>894.95</v>
      </c>
      <c r="G851">
        <v>50.048527117554599</v>
      </c>
      <c r="H851">
        <v>-12.4972271322472</v>
      </c>
      <c r="I851">
        <v>47.746630082675502</v>
      </c>
      <c r="J851">
        <v>-9.2081328530139306</v>
      </c>
      <c r="K851">
        <v>916.287778676382</v>
      </c>
      <c r="L851">
        <v>729.67351376872296</v>
      </c>
      <c r="M851">
        <v>35.034858107986501</v>
      </c>
      <c r="N851">
        <v>0.231241054307494</v>
      </c>
      <c r="O851">
        <v>22.3532040896139</v>
      </c>
      <c r="P851">
        <v>97.615235992271593</v>
      </c>
      <c r="Q851">
        <v>0.164705885653192</v>
      </c>
    </row>
    <row r="852" spans="1:17" hidden="1" x14ac:dyDescent="0.3">
      <c r="A852" t="s">
        <v>1852</v>
      </c>
      <c r="B852" t="s">
        <v>1853</v>
      </c>
      <c r="C852" t="str">
        <f>IFERROR(VLOOKUP(Table1[[#This Row],[Ticker]],[1]!Table1[[Symbol]:[Industry]],2,FALSE),"-")</f>
        <v>-</v>
      </c>
      <c r="D852" t="s">
        <v>1001</v>
      </c>
      <c r="E852">
        <v>4131.4549589999997</v>
      </c>
      <c r="F852">
        <v>3509.5</v>
      </c>
      <c r="G852">
        <v>0.81659570992074304</v>
      </c>
      <c r="H852">
        <v>-2.6483858258629702</v>
      </c>
      <c r="I852">
        <v>31.259260097058299</v>
      </c>
      <c r="J852">
        <v>-4.9199249996573498</v>
      </c>
      <c r="K852">
        <v>3210.9692409522499</v>
      </c>
      <c r="L852">
        <v>2884.8481682499701</v>
      </c>
      <c r="M852">
        <v>47.234656659223603</v>
      </c>
      <c r="N852">
        <v>1.0287293866004199</v>
      </c>
      <c r="O852">
        <v>3.2568741986037799</v>
      </c>
      <c r="P852">
        <v>60.309702174310203</v>
      </c>
      <c r="Q852">
        <v>3.4793693718227998E-2</v>
      </c>
    </row>
    <row r="853" spans="1:17" x14ac:dyDescent="0.3">
      <c r="A853" t="s">
        <v>1854</v>
      </c>
      <c r="B853" t="s">
        <v>1855</v>
      </c>
      <c r="C853" t="str">
        <f>IFERROR(VLOOKUP(Table1[[#This Row],[Ticker]],[1]!Table1[[Symbol]:[Industry]],2,FALSE),"-")</f>
        <v>-</v>
      </c>
      <c r="D853" t="s">
        <v>642</v>
      </c>
      <c r="E853">
        <v>4130.0382172400004</v>
      </c>
      <c r="F853">
        <v>622.1</v>
      </c>
      <c r="G853">
        <v>-43.237025213091997</v>
      </c>
      <c r="H853">
        <v>-2.8206037149068899</v>
      </c>
      <c r="I853">
        <v>-11.399944929088999</v>
      </c>
      <c r="J853">
        <v>-0.95724930237322603</v>
      </c>
      <c r="K853">
        <v>619.92171093027605</v>
      </c>
      <c r="L853">
        <v>633.15590498564802</v>
      </c>
      <c r="M853">
        <v>68.828270262154504</v>
      </c>
      <c r="N853">
        <v>0.74763105460358203</v>
      </c>
      <c r="O853">
        <v>31.007876547178899</v>
      </c>
      <c r="P853">
        <v>12.7810007251631</v>
      </c>
      <c r="Q853">
        <v>0.10450461457901</v>
      </c>
    </row>
    <row r="854" spans="1:17" hidden="1" x14ac:dyDescent="0.3">
      <c r="A854" t="s">
        <v>1856</v>
      </c>
      <c r="B854" t="s">
        <v>1857</v>
      </c>
      <c r="C854" t="str">
        <f>IFERROR(VLOOKUP(Table1[[#This Row],[Ticker]],[1]!Table1[[Symbol]:[Industry]],2,FALSE),"-")</f>
        <v>-</v>
      </c>
      <c r="D854" t="s">
        <v>467</v>
      </c>
      <c r="E854">
        <v>4128.5792690750004</v>
      </c>
      <c r="F854">
        <v>679.9</v>
      </c>
      <c r="G854">
        <v>-36.4448538708778</v>
      </c>
      <c r="H854">
        <v>1.31680833440907</v>
      </c>
      <c r="I854">
        <v>-16.6924399400482</v>
      </c>
      <c r="J854">
        <v>2.4593652845873</v>
      </c>
      <c r="K854">
        <v>648.97508174948996</v>
      </c>
      <c r="L854">
        <v>674.79188067847394</v>
      </c>
      <c r="M854">
        <v>78.956596153792702</v>
      </c>
      <c r="N854">
        <v>1.0109513966862</v>
      </c>
      <c r="O854">
        <v>21.701720841300101</v>
      </c>
      <c r="P854">
        <v>14.0484777321143</v>
      </c>
      <c r="Q854">
        <v>0.141923996870743</v>
      </c>
    </row>
    <row r="855" spans="1:17" x14ac:dyDescent="0.3">
      <c r="A855" t="s">
        <v>1858</v>
      </c>
      <c r="B855" t="s">
        <v>1859</v>
      </c>
      <c r="C855" t="str">
        <f>IFERROR(VLOOKUP(Table1[[#This Row],[Ticker]],[1]!Table1[[Symbol]:[Industry]],2,FALSE),"-")</f>
        <v>-</v>
      </c>
      <c r="D855" t="s">
        <v>259</v>
      </c>
      <c r="E855">
        <v>4099.3478059379904</v>
      </c>
      <c r="F855">
        <v>181.7</v>
      </c>
      <c r="G855">
        <v>-1.21718763227381</v>
      </c>
      <c r="H855">
        <v>-2.864276543566</v>
      </c>
      <c r="I855">
        <v>28.848894559842101</v>
      </c>
      <c r="J855">
        <v>-5.2497420775808097</v>
      </c>
      <c r="K855">
        <v>168.04338629189601</v>
      </c>
      <c r="L855">
        <v>151.84174570631001</v>
      </c>
      <c r="M855">
        <v>48.670680359728401</v>
      </c>
      <c r="N855">
        <v>1.32717976008993</v>
      </c>
      <c r="O855">
        <v>6.0539350577875499</v>
      </c>
      <c r="P855">
        <v>62.159750111557301</v>
      </c>
      <c r="Q855">
        <v>2.0877731192080001E-2</v>
      </c>
    </row>
    <row r="856" spans="1:17" hidden="1" x14ac:dyDescent="0.3">
      <c r="A856" t="s">
        <v>1860</v>
      </c>
      <c r="B856" t="s">
        <v>1861</v>
      </c>
      <c r="C856" t="str">
        <f>IFERROR(VLOOKUP(Table1[[#This Row],[Ticker]],[1]!Table1[[Symbol]:[Industry]],2,FALSE),"-")</f>
        <v>-</v>
      </c>
      <c r="D856" t="s">
        <v>278</v>
      </c>
      <c r="E856">
        <v>4094.3046548799998</v>
      </c>
      <c r="F856">
        <v>3256.05</v>
      </c>
      <c r="G856">
        <v>8.1483342876286304</v>
      </c>
      <c r="H856">
        <v>-3.26778204260967</v>
      </c>
      <c r="I856">
        <v>65.751691622322696</v>
      </c>
      <c r="J856">
        <v>-5.4136111588786502</v>
      </c>
      <c r="K856">
        <v>3081.9303803685698</v>
      </c>
      <c r="L856">
        <v>2460.4808209111602</v>
      </c>
      <c r="M856">
        <v>48.1487088887352</v>
      </c>
      <c r="N856">
        <v>0.46302047509025201</v>
      </c>
      <c r="O856">
        <v>14.692649068656699</v>
      </c>
      <c r="P856">
        <v>115.825406820667</v>
      </c>
      <c r="Q856">
        <v>0.117360018318793</v>
      </c>
    </row>
    <row r="857" spans="1:17" x14ac:dyDescent="0.3">
      <c r="A857" t="s">
        <v>1862</v>
      </c>
      <c r="B857" t="s">
        <v>1863</v>
      </c>
      <c r="C857" t="str">
        <f>IFERROR(VLOOKUP(Table1[[#This Row],[Ticker]],[1]!Table1[[Symbol]:[Industry]],2,FALSE),"-")</f>
        <v>-</v>
      </c>
      <c r="D857" t="s">
        <v>239</v>
      </c>
      <c r="E857">
        <v>4086.2080380349998</v>
      </c>
      <c r="F857">
        <v>486.55</v>
      </c>
      <c r="G857">
        <v>-27.421561726648498</v>
      </c>
      <c r="H857">
        <v>-5.2334834972157296</v>
      </c>
      <c r="I857">
        <v>-27.119513289853401</v>
      </c>
      <c r="J857">
        <v>-4.7731331109719299</v>
      </c>
      <c r="K857">
        <v>489.59286597362302</v>
      </c>
      <c r="L857">
        <v>501.68062315233499</v>
      </c>
      <c r="M857">
        <v>46.5521547908657</v>
      </c>
      <c r="N857">
        <v>0.91131730118324406</v>
      </c>
      <c r="O857">
        <v>43.6645771246531</v>
      </c>
      <c r="P857">
        <v>8.8478747203579502</v>
      </c>
    </row>
    <row r="858" spans="1:17" hidden="1" x14ac:dyDescent="0.3">
      <c r="A858" t="s">
        <v>1864</v>
      </c>
      <c r="B858" t="s">
        <v>1865</v>
      </c>
      <c r="C858" t="str">
        <f>IFERROR(VLOOKUP(Table1[[#This Row],[Ticker]],[1]!Table1[[Symbol]:[Industry]],2,FALSE),"-")</f>
        <v>-</v>
      </c>
      <c r="D858" t="s">
        <v>215</v>
      </c>
      <c r="E858">
        <v>4076.6965598100001</v>
      </c>
      <c r="F858">
        <v>182.85</v>
      </c>
      <c r="G858">
        <v>104.24516163041601</v>
      </c>
      <c r="H858">
        <v>30.9786736111996</v>
      </c>
      <c r="I858">
        <v>106.829741011945</v>
      </c>
      <c r="J858">
        <v>1.3154925877592201</v>
      </c>
      <c r="K858">
        <v>139.71418212208999</v>
      </c>
      <c r="L858">
        <v>104.48784080488301</v>
      </c>
      <c r="M858">
        <v>83.046973470294006</v>
      </c>
      <c r="N858">
        <v>1.2510913295831201</v>
      </c>
      <c r="O858">
        <v>2.2696199070276299</v>
      </c>
      <c r="P858">
        <v>163.09352517985599</v>
      </c>
      <c r="Q858">
        <v>0.291122010262583</v>
      </c>
    </row>
    <row r="859" spans="1:17" x14ac:dyDescent="0.3">
      <c r="A859" t="s">
        <v>1866</v>
      </c>
      <c r="B859" t="s">
        <v>1867</v>
      </c>
      <c r="C859" t="str">
        <f>IFERROR(VLOOKUP(Table1[[#This Row],[Ticker]],[1]!Table1[[Symbol]:[Industry]],2,FALSE),"-")</f>
        <v>-</v>
      </c>
      <c r="D859" t="s">
        <v>54</v>
      </c>
      <c r="E859">
        <v>4071.7681311299998</v>
      </c>
      <c r="F859">
        <v>400.45</v>
      </c>
      <c r="G859">
        <v>10.110571132928399</v>
      </c>
      <c r="H859">
        <v>-2.3058949891106799</v>
      </c>
      <c r="I859">
        <v>20.0578403575043</v>
      </c>
      <c r="J859">
        <v>-3.00589067246201</v>
      </c>
      <c r="K859">
        <v>380.35397558422801</v>
      </c>
      <c r="L859">
        <v>338.43610399706699</v>
      </c>
      <c r="M859">
        <v>58.279417834975199</v>
      </c>
      <c r="N859">
        <v>1.1437803850500401</v>
      </c>
      <c r="O859">
        <v>8.3780746660007495</v>
      </c>
      <c r="P859">
        <v>68.7170844744048</v>
      </c>
      <c r="Q859">
        <v>7.7480661436729006E-2</v>
      </c>
    </row>
    <row r="860" spans="1:17" hidden="1" x14ac:dyDescent="0.3">
      <c r="A860" t="s">
        <v>1868</v>
      </c>
      <c r="B860" t="s">
        <v>1869</v>
      </c>
      <c r="C860" t="str">
        <f>IFERROR(VLOOKUP(Table1[[#This Row],[Ticker]],[1]!Table1[[Symbol]:[Industry]],2,FALSE),"-")</f>
        <v>-</v>
      </c>
      <c r="D860" t="s">
        <v>1060</v>
      </c>
      <c r="E860">
        <v>4060.8879999999999</v>
      </c>
      <c r="F860">
        <v>118</v>
      </c>
      <c r="G860">
        <v>-30.118499018277401</v>
      </c>
      <c r="I860">
        <v>-13.879758057617</v>
      </c>
      <c r="K860">
        <v>104.378999999999</v>
      </c>
      <c r="M860">
        <v>99.990560428137201</v>
      </c>
      <c r="N860">
        <v>1</v>
      </c>
      <c r="O860">
        <v>0</v>
      </c>
      <c r="P860">
        <v>5.3571428571428603</v>
      </c>
    </row>
    <row r="861" spans="1:17" x14ac:dyDescent="0.3">
      <c r="A861" t="s">
        <v>1870</v>
      </c>
      <c r="B861" t="s">
        <v>1871</v>
      </c>
      <c r="C861" t="str">
        <f>IFERROR(VLOOKUP(Table1[[#This Row],[Ticker]],[1]!Table1[[Symbol]:[Industry]],2,FALSE),"-")</f>
        <v>-</v>
      </c>
      <c r="D861" t="s">
        <v>278</v>
      </c>
      <c r="E861">
        <v>4054.3787759000002</v>
      </c>
      <c r="F861">
        <v>2346.4499999999998</v>
      </c>
      <c r="G861">
        <v>64.078542026181694</v>
      </c>
      <c r="H861">
        <v>-11.8272059321099</v>
      </c>
      <c r="I861">
        <v>49.038166941418503</v>
      </c>
      <c r="J861">
        <v>-4.4210892864404103</v>
      </c>
      <c r="K861">
        <v>2395.3396508061501</v>
      </c>
      <c r="L861">
        <v>1957.1029534587101</v>
      </c>
      <c r="M861">
        <v>47.2090704785927</v>
      </c>
      <c r="N861">
        <v>0.30406588166038501</v>
      </c>
      <c r="O861">
        <v>19.3291994289245</v>
      </c>
      <c r="P861">
        <v>111.725693661177</v>
      </c>
      <c r="Q861">
        <v>1.7448077371358998E-2</v>
      </c>
    </row>
    <row r="862" spans="1:17" hidden="1" x14ac:dyDescent="0.3">
      <c r="A862" t="s">
        <v>1872</v>
      </c>
      <c r="B862" t="s">
        <v>1873</v>
      </c>
      <c r="C862" t="str">
        <f>IFERROR(VLOOKUP(Table1[[#This Row],[Ticker]],[1]!Table1[[Symbol]:[Industry]],2,FALSE),"-")</f>
        <v>-</v>
      </c>
      <c r="D862" t="s">
        <v>390</v>
      </c>
      <c r="E862">
        <v>4036.0485580899999</v>
      </c>
      <c r="F862">
        <v>265.2</v>
      </c>
      <c r="G862">
        <v>105.15468208554</v>
      </c>
      <c r="H862">
        <v>10.1765760619631</v>
      </c>
      <c r="I862">
        <v>126.697986349419</v>
      </c>
      <c r="J862">
        <v>-9.4745205578357901</v>
      </c>
      <c r="K862">
        <v>236.43147573818001</v>
      </c>
      <c r="L862">
        <v>171.89183762717599</v>
      </c>
      <c r="M862">
        <v>48.967243205166497</v>
      </c>
      <c r="N862">
        <v>1.70787848670757</v>
      </c>
      <c r="O862">
        <v>27.3378582202111</v>
      </c>
      <c r="P862">
        <v>179.157894736842</v>
      </c>
      <c r="Q862">
        <v>0.15373876743665801</v>
      </c>
    </row>
    <row r="863" spans="1:17" hidden="1" x14ac:dyDescent="0.3">
      <c r="A863" t="s">
        <v>1874</v>
      </c>
      <c r="B863" t="s">
        <v>1875</v>
      </c>
      <c r="C863" t="str">
        <f>IFERROR(VLOOKUP(Table1[[#This Row],[Ticker]],[1]!Table1[[Symbol]:[Industry]],2,FALSE),"-")</f>
        <v>-</v>
      </c>
      <c r="D863" t="s">
        <v>111</v>
      </c>
      <c r="E863">
        <v>4031.2147468449998</v>
      </c>
      <c r="F863">
        <v>1223.7</v>
      </c>
      <c r="G863">
        <v>610.46855504340795</v>
      </c>
      <c r="H863">
        <v>4.1206293600520096</v>
      </c>
      <c r="I863">
        <v>170.54088177726399</v>
      </c>
      <c r="J863">
        <v>1.33891783114535</v>
      </c>
      <c r="K863">
        <v>1002.17780089087</v>
      </c>
      <c r="L863">
        <v>653.00600975504597</v>
      </c>
      <c r="M863">
        <v>67.585608051061797</v>
      </c>
      <c r="N863">
        <v>1.15925052228225</v>
      </c>
      <c r="O863">
        <v>1.90406145297048</v>
      </c>
      <c r="P863">
        <v>655.37037037036998</v>
      </c>
      <c r="Q863">
        <v>0.17784181981446601</v>
      </c>
    </row>
    <row r="864" spans="1:17" hidden="1" x14ac:dyDescent="0.3">
      <c r="A864" t="s">
        <v>1876</v>
      </c>
      <c r="B864" t="s">
        <v>1877</v>
      </c>
      <c r="C864" t="str">
        <f>IFERROR(VLOOKUP(Table1[[#This Row],[Ticker]],[1]!Table1[[Symbol]:[Industry]],2,FALSE),"-")</f>
        <v>-</v>
      </c>
      <c r="D864" t="s">
        <v>500</v>
      </c>
      <c r="E864">
        <v>4007.3186882250002</v>
      </c>
      <c r="F864">
        <v>3298.2</v>
      </c>
      <c r="G864">
        <v>34.931059104084703</v>
      </c>
      <c r="H864">
        <v>3.6846290501605501</v>
      </c>
      <c r="I864">
        <v>30.575849456716199</v>
      </c>
      <c r="J864">
        <v>-3.1200524649335399</v>
      </c>
      <c r="K864">
        <v>3136.1757309863601</v>
      </c>
      <c r="L864">
        <v>2690.7847812638602</v>
      </c>
      <c r="M864">
        <v>54.211255523092603</v>
      </c>
      <c r="N864">
        <v>0.418383873125105</v>
      </c>
      <c r="O864">
        <v>5.2089018252380104</v>
      </c>
      <c r="P864">
        <v>71.9334827712036</v>
      </c>
      <c r="Q864">
        <v>8.7588632929575999E-2</v>
      </c>
    </row>
    <row r="865" spans="1:17" hidden="1" x14ac:dyDescent="0.3">
      <c r="A865" t="s">
        <v>1878</v>
      </c>
      <c r="B865" t="s">
        <v>1879</v>
      </c>
      <c r="C865" t="str">
        <f>IFERROR(VLOOKUP(Table1[[#This Row],[Ticker]],[1]!Table1[[Symbol]:[Industry]],2,FALSE),"-")</f>
        <v>-</v>
      </c>
      <c r="D865" t="s">
        <v>54</v>
      </c>
      <c r="E865">
        <v>3988.1286989999999</v>
      </c>
      <c r="F865">
        <v>372.8</v>
      </c>
      <c r="G865">
        <v>184.23242522568199</v>
      </c>
      <c r="H865">
        <v>2.2101388957262098</v>
      </c>
      <c r="I865">
        <v>33.971599935416698</v>
      </c>
      <c r="J865">
        <v>2.6834401394186602</v>
      </c>
      <c r="K865">
        <v>341.27842479807799</v>
      </c>
      <c r="L865">
        <v>273.98832448846201</v>
      </c>
      <c r="M865">
        <v>66.625526709914396</v>
      </c>
      <c r="N865">
        <v>1.0934961406227</v>
      </c>
      <c r="O865">
        <v>4.5869098712446101</v>
      </c>
      <c r="P865">
        <v>244.547134935305</v>
      </c>
      <c r="Q865">
        <v>0.142478261304162</v>
      </c>
    </row>
    <row r="866" spans="1:17" hidden="1" x14ac:dyDescent="0.3">
      <c r="A866" t="s">
        <v>1880</v>
      </c>
      <c r="B866" t="s">
        <v>1881</v>
      </c>
      <c r="C866" t="str">
        <f>IFERROR(VLOOKUP(Table1[[#This Row],[Ticker]],[1]!Table1[[Symbol]:[Industry]],2,FALSE),"-")</f>
        <v>-</v>
      </c>
      <c r="D866" t="s">
        <v>125</v>
      </c>
      <c r="E866">
        <v>3986.404548385</v>
      </c>
      <c r="F866">
        <v>1232.5</v>
      </c>
      <c r="G866">
        <v>78.751126399684196</v>
      </c>
      <c r="H866">
        <v>30.799043981570001</v>
      </c>
      <c r="I866">
        <v>28.7115174283953</v>
      </c>
      <c r="J866">
        <v>-5.7362754247938597</v>
      </c>
      <c r="K866">
        <v>1075.1823977791</v>
      </c>
      <c r="L866">
        <v>930.35294341454005</v>
      </c>
      <c r="M866">
        <v>53.741622554484302</v>
      </c>
      <c r="N866">
        <v>1.0086744874200799</v>
      </c>
      <c r="O866">
        <v>7.9107505070993902</v>
      </c>
      <c r="P866">
        <v>113.05099394987</v>
      </c>
      <c r="Q866">
        <v>0.14653877610663599</v>
      </c>
    </row>
    <row r="867" spans="1:17" hidden="1" x14ac:dyDescent="0.3">
      <c r="A867" t="s">
        <v>1882</v>
      </c>
      <c r="B867" t="s">
        <v>1883</v>
      </c>
      <c r="C867" t="str">
        <f>IFERROR(VLOOKUP(Table1[[#This Row],[Ticker]],[1]!Table1[[Symbol]:[Industry]],2,FALSE),"-")</f>
        <v>-</v>
      </c>
      <c r="D867" t="s">
        <v>514</v>
      </c>
      <c r="E867">
        <v>3974.6409912499998</v>
      </c>
      <c r="F867">
        <v>290.10000000000002</v>
      </c>
      <c r="G867">
        <v>51.128034763081601</v>
      </c>
      <c r="H867">
        <v>2.1700352830636001</v>
      </c>
      <c r="I867">
        <v>50.542005468419397</v>
      </c>
      <c r="J867">
        <v>-3.38481517530938</v>
      </c>
      <c r="K867">
        <v>258.61817641764702</v>
      </c>
      <c r="L867">
        <v>204.22544491013301</v>
      </c>
      <c r="M867">
        <v>58.959761094217399</v>
      </c>
      <c r="N867">
        <v>0.70767326018728305</v>
      </c>
      <c r="O867">
        <v>5.0327473285073996</v>
      </c>
      <c r="P867">
        <v>113.152094048493</v>
      </c>
      <c r="Q867">
        <v>0.23728410214029799</v>
      </c>
    </row>
    <row r="868" spans="1:17" hidden="1" x14ac:dyDescent="0.3">
      <c r="A868" t="s">
        <v>1884</v>
      </c>
      <c r="B868" t="s">
        <v>1885</v>
      </c>
      <c r="C868" t="str">
        <f>IFERROR(VLOOKUP(Table1[[#This Row],[Ticker]],[1]!Table1[[Symbol]:[Industry]],2,FALSE),"-")</f>
        <v>-</v>
      </c>
      <c r="D868" t="s">
        <v>144</v>
      </c>
      <c r="E868">
        <v>3959.4188977699901</v>
      </c>
      <c r="F868">
        <v>332.2</v>
      </c>
      <c r="G868">
        <v>15.83462466438</v>
      </c>
      <c r="H868">
        <v>-22.957704518609599</v>
      </c>
      <c r="I868">
        <v>45.295113499335997</v>
      </c>
      <c r="J868">
        <v>-8.0480049793554596</v>
      </c>
      <c r="K868">
        <v>373.06628400522902</v>
      </c>
      <c r="M868">
        <v>31.352696735335101</v>
      </c>
      <c r="N868">
        <v>0.31995612308781302</v>
      </c>
      <c r="O868">
        <v>59.542444310656201</v>
      </c>
      <c r="P868">
        <v>96.103896103896005</v>
      </c>
    </row>
    <row r="869" spans="1:17" hidden="1" x14ac:dyDescent="0.3">
      <c r="A869" t="s">
        <v>1886</v>
      </c>
      <c r="B869" t="s">
        <v>1887</v>
      </c>
      <c r="C869" t="str">
        <f>IFERROR(VLOOKUP(Table1[[#This Row],[Ticker]],[1]!Table1[[Symbol]:[Industry]],2,FALSE),"-")</f>
        <v>-</v>
      </c>
      <c r="D869" t="s">
        <v>259</v>
      </c>
      <c r="E869">
        <v>3918.67405014</v>
      </c>
      <c r="F869">
        <v>3910</v>
      </c>
      <c r="G869">
        <v>12.4404679050211</v>
      </c>
      <c r="H869">
        <v>1.35117487959139</v>
      </c>
      <c r="I869">
        <v>60.845088246176601</v>
      </c>
      <c r="J869">
        <v>1.94434406550164</v>
      </c>
      <c r="K869">
        <v>3709.8530378431001</v>
      </c>
      <c r="L869">
        <v>3132.9499905675002</v>
      </c>
      <c r="M869">
        <v>71.500791977611101</v>
      </c>
      <c r="N869">
        <v>0.35496992666108401</v>
      </c>
      <c r="O869">
        <v>8.5677749360613795</v>
      </c>
      <c r="P869">
        <v>81.354359925788501</v>
      </c>
      <c r="Q869">
        <v>0.11795160716864</v>
      </c>
    </row>
    <row r="870" spans="1:17" x14ac:dyDescent="0.3">
      <c r="A870" t="s">
        <v>1888</v>
      </c>
      <c r="B870" t="s">
        <v>1889</v>
      </c>
      <c r="C870" t="str">
        <f>IFERROR(VLOOKUP(Table1[[#This Row],[Ticker]],[1]!Table1[[Symbol]:[Industry]],2,FALSE),"-")</f>
        <v>-</v>
      </c>
      <c r="D870" t="s">
        <v>278</v>
      </c>
      <c r="E870">
        <v>3889.8480525</v>
      </c>
      <c r="F870">
        <v>1310</v>
      </c>
      <c r="G870">
        <v>54.541371018248697</v>
      </c>
      <c r="H870">
        <v>-6.4770661543118599</v>
      </c>
      <c r="I870">
        <v>54.268418187884301</v>
      </c>
      <c r="J870">
        <v>-2.2234252521064501</v>
      </c>
      <c r="K870">
        <v>1197.0476071755299</v>
      </c>
      <c r="L870">
        <v>972.93433270039498</v>
      </c>
      <c r="M870">
        <v>51.9769256460402</v>
      </c>
      <c r="N870">
        <v>0.32763746166850399</v>
      </c>
      <c r="O870">
        <v>6.8625954198473202</v>
      </c>
      <c r="P870">
        <v>110.797328827741</v>
      </c>
      <c r="Q870">
        <v>5.9776953756544002E-2</v>
      </c>
    </row>
    <row r="871" spans="1:17" hidden="1" x14ac:dyDescent="0.3">
      <c r="A871" t="s">
        <v>1890</v>
      </c>
      <c r="B871" t="s">
        <v>1891</v>
      </c>
      <c r="C871" t="str">
        <f>IFERROR(VLOOKUP(Table1[[#This Row],[Ticker]],[1]!Table1[[Symbol]:[Industry]],2,FALSE),"-")</f>
        <v>-</v>
      </c>
      <c r="D871" t="s">
        <v>83</v>
      </c>
      <c r="E871">
        <v>3876.1900156000002</v>
      </c>
      <c r="F871">
        <v>1675.35</v>
      </c>
      <c r="G871">
        <v>185.518605710282</v>
      </c>
      <c r="H871">
        <v>19.877944478541099</v>
      </c>
      <c r="I871">
        <v>81.678722864269403</v>
      </c>
      <c r="J871">
        <v>-1.3672007070681</v>
      </c>
      <c r="K871">
        <v>1435.0968548521801</v>
      </c>
      <c r="L871">
        <v>1107.5485067837701</v>
      </c>
      <c r="M871">
        <v>70.226579311606997</v>
      </c>
      <c r="N871">
        <v>2.5455474676208398</v>
      </c>
      <c r="O871">
        <v>5.5331721729787704</v>
      </c>
      <c r="P871">
        <v>224.96363107361</v>
      </c>
      <c r="Q871">
        <v>0.19672828221806701</v>
      </c>
    </row>
    <row r="872" spans="1:17" hidden="1" x14ac:dyDescent="0.3">
      <c r="A872" t="s">
        <v>1892</v>
      </c>
      <c r="B872" t="s">
        <v>1893</v>
      </c>
      <c r="C872" t="str">
        <f>IFERROR(VLOOKUP(Table1[[#This Row],[Ticker]],[1]!Table1[[Symbol]:[Industry]],2,FALSE),"-")</f>
        <v>-</v>
      </c>
      <c r="D872" t="s">
        <v>197</v>
      </c>
      <c r="E872">
        <v>3860.111622675</v>
      </c>
      <c r="F872">
        <v>577.70000000000005</v>
      </c>
      <c r="G872">
        <v>30.273260342676299</v>
      </c>
      <c r="H872">
        <v>0.38422916675526902</v>
      </c>
      <c r="I872">
        <v>6.5149552672500999</v>
      </c>
      <c r="J872">
        <v>-0.14257498745605601</v>
      </c>
      <c r="K872">
        <v>540.63978380352296</v>
      </c>
      <c r="L872">
        <v>485.802980841823</v>
      </c>
      <c r="M872">
        <v>64.387052759139294</v>
      </c>
      <c r="N872">
        <v>1.6797707112322899</v>
      </c>
      <c r="O872">
        <v>5.5824822572269204</v>
      </c>
      <c r="P872">
        <v>73.822777192718505</v>
      </c>
      <c r="Q872">
        <v>0.15644058605462199</v>
      </c>
    </row>
    <row r="873" spans="1:17" hidden="1" x14ac:dyDescent="0.3">
      <c r="A873" t="s">
        <v>1894</v>
      </c>
      <c r="B873" t="s">
        <v>1895</v>
      </c>
      <c r="C873" t="str">
        <f>IFERROR(VLOOKUP(Table1[[#This Row],[Ticker]],[1]!Table1[[Symbol]:[Industry]],2,FALSE),"-")</f>
        <v>-</v>
      </c>
      <c r="D873" t="s">
        <v>278</v>
      </c>
      <c r="E873">
        <v>3856.8661458249999</v>
      </c>
      <c r="F873">
        <v>565.35</v>
      </c>
      <c r="G873">
        <v>40.493897115617202</v>
      </c>
      <c r="H873">
        <v>-11.894577417606801</v>
      </c>
      <c r="I873">
        <v>13.3433465300748</v>
      </c>
      <c r="J873">
        <v>-5.7118868820980904</v>
      </c>
      <c r="K873">
        <v>582.352035520301</v>
      </c>
      <c r="L873">
        <v>505.37810803493801</v>
      </c>
      <c r="M873">
        <v>28.049839814506701</v>
      </c>
      <c r="N873">
        <v>0.309023127468465</v>
      </c>
      <c r="O873">
        <v>15.857433448306301</v>
      </c>
      <c r="P873">
        <v>80.623003194888099</v>
      </c>
      <c r="Q873">
        <v>5.4593415308911E-2</v>
      </c>
    </row>
    <row r="874" spans="1:17" x14ac:dyDescent="0.3">
      <c r="A874" t="s">
        <v>1896</v>
      </c>
      <c r="B874" t="s">
        <v>1897</v>
      </c>
      <c r="C874" t="str">
        <f>IFERROR(VLOOKUP(Table1[[#This Row],[Ticker]],[1]!Table1[[Symbol]:[Industry]],2,FALSE),"-")</f>
        <v>-</v>
      </c>
      <c r="D874" t="s">
        <v>125</v>
      </c>
      <c r="E874">
        <v>3854.8939927199999</v>
      </c>
      <c r="F874">
        <v>217.28</v>
      </c>
      <c r="G874">
        <v>-22.6567073010707</v>
      </c>
      <c r="H874">
        <v>-10.5147326245615</v>
      </c>
      <c r="I874">
        <v>-3.9263889952744799</v>
      </c>
      <c r="J874">
        <v>-2.4394387230439101</v>
      </c>
      <c r="K874">
        <v>221.65754402428499</v>
      </c>
      <c r="L874">
        <v>214.01393071983301</v>
      </c>
      <c r="M874">
        <v>50.779536701137701</v>
      </c>
      <c r="N874">
        <v>0.55563960187304695</v>
      </c>
      <c r="O874">
        <v>26.541789396170799</v>
      </c>
      <c r="P874">
        <v>36.611128575919501</v>
      </c>
      <c r="Q874">
        <v>9.1289181670628994E-2</v>
      </c>
    </row>
    <row r="875" spans="1:17" hidden="1" x14ac:dyDescent="0.3">
      <c r="A875" t="s">
        <v>1898</v>
      </c>
      <c r="B875" t="s">
        <v>1899</v>
      </c>
      <c r="C875" t="str">
        <f>IFERROR(VLOOKUP(Table1[[#This Row],[Ticker]],[1]!Table1[[Symbol]:[Industry]],2,FALSE),"-")</f>
        <v>-</v>
      </c>
      <c r="D875" t="s">
        <v>46</v>
      </c>
      <c r="E875">
        <v>3854.8075140750002</v>
      </c>
      <c r="F875">
        <v>688.7</v>
      </c>
      <c r="G875">
        <v>-32.684908923971697</v>
      </c>
      <c r="H875">
        <v>-13.304610989190101</v>
      </c>
      <c r="I875">
        <v>-18.230801962101399</v>
      </c>
      <c r="J875">
        <v>-3.3217141837136599</v>
      </c>
      <c r="K875">
        <v>721.42521334220703</v>
      </c>
      <c r="M875">
        <v>41.899220068098998</v>
      </c>
      <c r="N875">
        <v>0.31451846913272202</v>
      </c>
      <c r="O875">
        <v>30.281690140845001</v>
      </c>
      <c r="P875">
        <v>25.218181818181801</v>
      </c>
    </row>
    <row r="876" spans="1:17" x14ac:dyDescent="0.3">
      <c r="A876" t="s">
        <v>1900</v>
      </c>
      <c r="B876" t="s">
        <v>1901</v>
      </c>
      <c r="C876" t="str">
        <f>IFERROR(VLOOKUP(Table1[[#This Row],[Ticker]],[1]!Table1[[Symbol]:[Industry]],2,FALSE),"-")</f>
        <v>-</v>
      </c>
      <c r="D876" t="s">
        <v>552</v>
      </c>
      <c r="E876">
        <v>3853.4134420649998</v>
      </c>
      <c r="F876">
        <v>344.25</v>
      </c>
      <c r="G876">
        <v>-19.690820692592499</v>
      </c>
      <c r="H876">
        <v>-4.5098513299263896</v>
      </c>
      <c r="I876">
        <v>5.9764583659000996</v>
      </c>
      <c r="J876">
        <v>-7.7230422111501398E-2</v>
      </c>
      <c r="K876">
        <v>347.77550705344498</v>
      </c>
      <c r="L876">
        <v>333.44973913066201</v>
      </c>
      <c r="M876">
        <v>58.892758515176801</v>
      </c>
      <c r="N876">
        <v>0.216679582700989</v>
      </c>
      <c r="O876">
        <v>31.270878721859098</v>
      </c>
      <c r="P876">
        <v>46.302592435189098</v>
      </c>
    </row>
    <row r="877" spans="1:17" hidden="1" x14ac:dyDescent="0.3">
      <c r="A877" t="s">
        <v>1902</v>
      </c>
      <c r="B877" t="s">
        <v>1903</v>
      </c>
      <c r="C877" t="str">
        <f>IFERROR(VLOOKUP(Table1[[#This Row],[Ticker]],[1]!Table1[[Symbol]:[Industry]],2,FALSE),"-")</f>
        <v>-</v>
      </c>
      <c r="D877" t="s">
        <v>46</v>
      </c>
      <c r="E877">
        <v>3851.9619929999999</v>
      </c>
      <c r="F877">
        <v>2050.35</v>
      </c>
      <c r="G877">
        <v>503.03892366378602</v>
      </c>
      <c r="H877">
        <v>-13.7155632115181</v>
      </c>
      <c r="I877">
        <v>156.81407783602799</v>
      </c>
      <c r="J877">
        <v>-7.8221509190350798</v>
      </c>
      <c r="K877">
        <v>2135.90150185322</v>
      </c>
      <c r="L877">
        <v>1551.98226497685</v>
      </c>
      <c r="M877">
        <v>36.264207900284198</v>
      </c>
      <c r="N877">
        <v>0.59444730939868695</v>
      </c>
      <c r="O877">
        <v>45.536127978149999</v>
      </c>
      <c r="P877">
        <v>629.66192170818499</v>
      </c>
    </row>
    <row r="878" spans="1:17" hidden="1" x14ac:dyDescent="0.3">
      <c r="A878" t="s">
        <v>1904</v>
      </c>
      <c r="B878" t="s">
        <v>1905</v>
      </c>
      <c r="C878" t="str">
        <f>IFERROR(VLOOKUP(Table1[[#This Row],[Ticker]],[1]!Table1[[Symbol]:[Industry]],2,FALSE),"-")</f>
        <v>-</v>
      </c>
      <c r="D878" t="s">
        <v>1906</v>
      </c>
      <c r="E878">
        <v>3836.7687336199901</v>
      </c>
      <c r="F878">
        <v>229.56</v>
      </c>
      <c r="G878">
        <v>-45.590523479463997</v>
      </c>
      <c r="H878">
        <v>-5.8606028745883902</v>
      </c>
      <c r="I878">
        <v>-2.29201457004373</v>
      </c>
      <c r="J878">
        <v>-3.89570123073293</v>
      </c>
      <c r="K878">
        <v>230.07972799322101</v>
      </c>
      <c r="M878">
        <v>51.124365521826299</v>
      </c>
      <c r="N878">
        <v>0.75017174359126004</v>
      </c>
      <c r="O878">
        <v>22.408085032235501</v>
      </c>
      <c r="P878">
        <v>16.765005086469898</v>
      </c>
    </row>
    <row r="879" spans="1:17" x14ac:dyDescent="0.3">
      <c r="A879" t="s">
        <v>1907</v>
      </c>
      <c r="B879" t="s">
        <v>1908</v>
      </c>
      <c r="C879" t="str">
        <f>IFERROR(VLOOKUP(Table1[[#This Row],[Ticker]],[1]!Table1[[Symbol]:[Industry]],2,FALSE),"-")</f>
        <v>-</v>
      </c>
      <c r="D879" t="s">
        <v>278</v>
      </c>
      <c r="E879">
        <v>3835.9043024399998</v>
      </c>
      <c r="F879">
        <v>163.72</v>
      </c>
      <c r="G879">
        <v>53.047255766667703</v>
      </c>
      <c r="H879">
        <v>-10.9581712620733</v>
      </c>
      <c r="I879">
        <v>65.538844314234396</v>
      </c>
      <c r="J879">
        <v>-7.1098998252472301</v>
      </c>
      <c r="K879">
        <v>151.74815393100101</v>
      </c>
      <c r="L879">
        <v>122.81359414453</v>
      </c>
      <c r="M879">
        <v>38.620149157366399</v>
      </c>
      <c r="N879">
        <v>0.57577235247404002</v>
      </c>
      <c r="O879">
        <v>8.1114097239188805</v>
      </c>
      <c r="P879">
        <v>100.63725490196001</v>
      </c>
      <c r="Q879">
        <v>2.786199234259E-2</v>
      </c>
    </row>
    <row r="880" spans="1:17" x14ac:dyDescent="0.3">
      <c r="A880" t="s">
        <v>1909</v>
      </c>
      <c r="B880" t="s">
        <v>1910</v>
      </c>
      <c r="C880" t="str">
        <f>IFERROR(VLOOKUP(Table1[[#This Row],[Ticker]],[1]!Table1[[Symbol]:[Industry]],2,FALSE),"-")</f>
        <v>-</v>
      </c>
      <c r="D880" t="s">
        <v>500</v>
      </c>
      <c r="E880">
        <v>3830.5075293599998</v>
      </c>
      <c r="F880">
        <v>4622.6000000000004</v>
      </c>
      <c r="G880">
        <v>-9.11331264292666</v>
      </c>
      <c r="H880">
        <v>10.3167289101996</v>
      </c>
      <c r="I880">
        <v>24.0683912298725</v>
      </c>
      <c r="J880">
        <v>0.20729913609011399</v>
      </c>
      <c r="K880">
        <v>4162.3935635386397</v>
      </c>
      <c r="L880">
        <v>3742.2623030313798</v>
      </c>
      <c r="M880">
        <v>64.530247903477601</v>
      </c>
      <c r="N880">
        <v>1.10518142790763</v>
      </c>
      <c r="O880">
        <v>3.7078700298533098</v>
      </c>
      <c r="P880">
        <v>54.271792818048297</v>
      </c>
      <c r="Q880">
        <v>4.3772127110421E-2</v>
      </c>
    </row>
    <row r="881" spans="1:17" x14ac:dyDescent="0.3">
      <c r="A881" t="s">
        <v>1911</v>
      </c>
      <c r="B881" t="s">
        <v>1912</v>
      </c>
      <c r="C881" t="str">
        <f>IFERROR(VLOOKUP(Table1[[#This Row],[Ticker]],[1]!Table1[[Symbol]:[Industry]],2,FALSE),"-")</f>
        <v>-</v>
      </c>
      <c r="D881" t="s">
        <v>144</v>
      </c>
      <c r="E881">
        <v>3830.4225170250002</v>
      </c>
      <c r="F881">
        <v>568.4</v>
      </c>
      <c r="G881">
        <v>-30.568694855770701</v>
      </c>
      <c r="H881">
        <v>7.9200584743237004</v>
      </c>
      <c r="I881">
        <v>0.549015401084187</v>
      </c>
      <c r="J881">
        <v>4.7418901228155104</v>
      </c>
      <c r="K881">
        <v>527.09550735492996</v>
      </c>
      <c r="L881">
        <v>516.02750168662703</v>
      </c>
      <c r="M881">
        <v>69.569162605356595</v>
      </c>
      <c r="N881">
        <v>2.3391131399100402</v>
      </c>
      <c r="O881">
        <v>7.0372976776917602</v>
      </c>
      <c r="P881">
        <v>33.741176470588201</v>
      </c>
    </row>
    <row r="882" spans="1:17" hidden="1" x14ac:dyDescent="0.3">
      <c r="A882" t="s">
        <v>1913</v>
      </c>
      <c r="B882" t="s">
        <v>1914</v>
      </c>
      <c r="C882" t="str">
        <f>IFERROR(VLOOKUP(Table1[[#This Row],[Ticker]],[1]!Table1[[Symbol]:[Industry]],2,FALSE),"-")</f>
        <v>-</v>
      </c>
      <c r="D882" t="s">
        <v>327</v>
      </c>
      <c r="E882">
        <v>3827.1930325199901</v>
      </c>
      <c r="F882">
        <v>403.2</v>
      </c>
      <c r="G882">
        <v>62.377016229878798</v>
      </c>
      <c r="H882">
        <v>51.896756399870704</v>
      </c>
      <c r="I882">
        <v>140.41198152150901</v>
      </c>
      <c r="J882">
        <v>11.5440212052003</v>
      </c>
      <c r="K882">
        <v>285.93802290239302</v>
      </c>
      <c r="M882">
        <v>93.261727463434895</v>
      </c>
      <c r="N882">
        <v>2.86707059570473</v>
      </c>
      <c r="O882">
        <v>1.61210317460318</v>
      </c>
      <c r="P882">
        <v>167.72908366533801</v>
      </c>
    </row>
    <row r="883" spans="1:17" hidden="1" x14ac:dyDescent="0.3">
      <c r="A883" t="s">
        <v>1915</v>
      </c>
      <c r="B883" t="s">
        <v>1916</v>
      </c>
      <c r="C883" t="str">
        <f>IFERROR(VLOOKUP(Table1[[#This Row],[Ticker]],[1]!Table1[[Symbol]:[Industry]],2,FALSE),"-")</f>
        <v>-</v>
      </c>
      <c r="D883" t="s">
        <v>83</v>
      </c>
      <c r="E883">
        <v>3815.78970906</v>
      </c>
      <c r="F883">
        <v>379.2</v>
      </c>
      <c r="G883">
        <v>165.91943607777799</v>
      </c>
      <c r="H883">
        <v>28.547494979484799</v>
      </c>
      <c r="I883">
        <v>98.433894599923207</v>
      </c>
      <c r="J883">
        <v>-10.324912743646401</v>
      </c>
      <c r="K883">
        <v>282.84404275826898</v>
      </c>
      <c r="L883">
        <v>207.32621849893101</v>
      </c>
      <c r="M883">
        <v>58.307470011723801</v>
      </c>
      <c r="N883">
        <v>0.91462782728672598</v>
      </c>
      <c r="O883">
        <v>5.4852320675105402</v>
      </c>
      <c r="P883">
        <v>215.34303534303501</v>
      </c>
      <c r="Q883">
        <v>6.6610560813354994E-2</v>
      </c>
    </row>
    <row r="884" spans="1:17" x14ac:dyDescent="0.3">
      <c r="A884" t="s">
        <v>1917</v>
      </c>
      <c r="B884" t="s">
        <v>1918</v>
      </c>
      <c r="C884" t="str">
        <f>IFERROR(VLOOKUP(Table1[[#This Row],[Ticker]],[1]!Table1[[Symbol]:[Industry]],2,FALSE),"-")</f>
        <v>-</v>
      </c>
      <c r="D884" t="s">
        <v>290</v>
      </c>
      <c r="E884">
        <v>3799.6256911199998</v>
      </c>
      <c r="F884">
        <v>1390.1</v>
      </c>
      <c r="G884">
        <v>45.737843377719201</v>
      </c>
      <c r="H884">
        <v>-2.5656337193099699</v>
      </c>
      <c r="I884">
        <v>-7.25979162340911</v>
      </c>
      <c r="J884">
        <v>-2.1876200325010999</v>
      </c>
      <c r="K884">
        <v>1367.30795988104</v>
      </c>
      <c r="L884">
        <v>1239.8086392154401</v>
      </c>
      <c r="M884">
        <v>64.803527278834196</v>
      </c>
      <c r="N884">
        <v>0.61571165705577702</v>
      </c>
      <c r="O884">
        <v>1.79123804042875</v>
      </c>
      <c r="P884">
        <v>78.217948717948701</v>
      </c>
      <c r="Q884">
        <v>0.106996113962939</v>
      </c>
    </row>
    <row r="885" spans="1:17" hidden="1" x14ac:dyDescent="0.3">
      <c r="A885" t="s">
        <v>1919</v>
      </c>
      <c r="B885" t="s">
        <v>1920</v>
      </c>
      <c r="C885" t="str">
        <f>IFERROR(VLOOKUP(Table1[[#This Row],[Ticker]],[1]!Table1[[Symbol]:[Industry]],2,FALSE),"-")</f>
        <v>-</v>
      </c>
      <c r="D885" t="s">
        <v>164</v>
      </c>
      <c r="E885">
        <v>3789.6419999999998</v>
      </c>
      <c r="F885">
        <v>231.2</v>
      </c>
      <c r="G885">
        <v>3773.56276845609</v>
      </c>
      <c r="H885">
        <v>111.06994461788901</v>
      </c>
      <c r="I885">
        <v>524.83369223477996</v>
      </c>
      <c r="J885">
        <v>-3.087710041502</v>
      </c>
      <c r="K885">
        <v>132.08468288639199</v>
      </c>
      <c r="L885">
        <v>68.5996276457428</v>
      </c>
      <c r="M885">
        <v>73.471025108521104</v>
      </c>
      <c r="N885">
        <v>1.89306176401587</v>
      </c>
      <c r="O885">
        <v>5.5363321799307901</v>
      </c>
      <c r="P885">
        <v>4245.86466165413</v>
      </c>
      <c r="Q885">
        <v>0.27255142349632999</v>
      </c>
    </row>
    <row r="886" spans="1:17" x14ac:dyDescent="0.3">
      <c r="A886" t="s">
        <v>1921</v>
      </c>
      <c r="B886" t="s">
        <v>1922</v>
      </c>
      <c r="C886" t="str">
        <f>IFERROR(VLOOKUP(Table1[[#This Row],[Ticker]],[1]!Table1[[Symbol]:[Industry]],2,FALSE),"-")</f>
        <v>-</v>
      </c>
      <c r="D886" t="s">
        <v>24</v>
      </c>
      <c r="E886">
        <v>3749.8420365299999</v>
      </c>
      <c r="F886">
        <v>121.13</v>
      </c>
      <c r="G886">
        <v>-35.247740617573399</v>
      </c>
      <c r="H886">
        <v>-8.34588277798691</v>
      </c>
      <c r="I886">
        <v>-15.298348782216101</v>
      </c>
      <c r="J886">
        <v>-3.7026467924846398</v>
      </c>
      <c r="K886">
        <v>123.80631661481399</v>
      </c>
      <c r="L886">
        <v>126.634236697796</v>
      </c>
      <c r="M886">
        <v>37.208298413907002</v>
      </c>
      <c r="N886">
        <v>0.73371329118107598</v>
      </c>
      <c r="O886">
        <v>34.937670271609001</v>
      </c>
      <c r="P886">
        <v>10.2183803457688</v>
      </c>
      <c r="Q886">
        <v>1.7857239828124E-2</v>
      </c>
    </row>
    <row r="887" spans="1:17" hidden="1" x14ac:dyDescent="0.3">
      <c r="A887" t="s">
        <v>1923</v>
      </c>
      <c r="B887" t="s">
        <v>1924</v>
      </c>
      <c r="C887" t="str">
        <f>IFERROR(VLOOKUP(Table1[[#This Row],[Ticker]],[1]!Table1[[Symbol]:[Industry]],2,FALSE),"-")</f>
        <v>-</v>
      </c>
      <c r="D887" t="s">
        <v>132</v>
      </c>
      <c r="E887">
        <v>3748.910464</v>
      </c>
      <c r="F887">
        <v>417.7</v>
      </c>
      <c r="G887">
        <v>-30.592485231870398</v>
      </c>
      <c r="H887">
        <v>-9.9499459174198108</v>
      </c>
      <c r="I887">
        <v>-18.897608035071801</v>
      </c>
      <c r="J887">
        <v>-4.3052670913246303</v>
      </c>
      <c r="K887">
        <v>428.88171811641303</v>
      </c>
      <c r="L887">
        <v>424.39575023295703</v>
      </c>
      <c r="M887">
        <v>23.670074031805601</v>
      </c>
      <c r="N887">
        <v>0.150286041489154</v>
      </c>
      <c r="O887">
        <v>14.675604500837901</v>
      </c>
      <c r="P887">
        <v>9.6325459317585196</v>
      </c>
      <c r="Q887">
        <v>7.5645900025980003E-3</v>
      </c>
    </row>
    <row r="888" spans="1:17" hidden="1" x14ac:dyDescent="0.3">
      <c r="A888" t="s">
        <v>1925</v>
      </c>
      <c r="B888" t="s">
        <v>1926</v>
      </c>
      <c r="C888" t="str">
        <f>IFERROR(VLOOKUP(Table1[[#This Row],[Ticker]],[1]!Table1[[Symbol]:[Industry]],2,FALSE),"-")</f>
        <v>-</v>
      </c>
      <c r="D888" t="s">
        <v>1060</v>
      </c>
      <c r="E888">
        <v>3730.8735000000001</v>
      </c>
      <c r="F888">
        <v>62.74</v>
      </c>
      <c r="G888">
        <v>-44.3269443841005</v>
      </c>
      <c r="H888">
        <v>-4.7015860298846599</v>
      </c>
      <c r="I888">
        <v>-24.039325999939699</v>
      </c>
      <c r="J888">
        <v>-1.5960932539239501</v>
      </c>
      <c r="K888">
        <v>63.887654917039498</v>
      </c>
      <c r="L888">
        <v>66.169305080166396</v>
      </c>
      <c r="M888">
        <v>80.428401478298795</v>
      </c>
      <c r="N888">
        <v>0.92341050395506996</v>
      </c>
      <c r="O888">
        <v>16.018489002231401</v>
      </c>
      <c r="P888">
        <v>1.1772294791162701</v>
      </c>
      <c r="Q888">
        <v>-6.679688381315E-3</v>
      </c>
    </row>
    <row r="889" spans="1:17" x14ac:dyDescent="0.3">
      <c r="A889" t="s">
        <v>1927</v>
      </c>
      <c r="B889" t="s">
        <v>1928</v>
      </c>
      <c r="C889" t="str">
        <f>IFERROR(VLOOKUP(Table1[[#This Row],[Ticker]],[1]!Table1[[Symbol]:[Industry]],2,FALSE),"-")</f>
        <v>-</v>
      </c>
      <c r="D889" t="s">
        <v>125</v>
      </c>
      <c r="E889">
        <v>3728.5179729000001</v>
      </c>
      <c r="F889">
        <v>855.6</v>
      </c>
      <c r="G889">
        <v>35.038580136703303</v>
      </c>
      <c r="H889">
        <v>3.0866702441963301</v>
      </c>
      <c r="I889">
        <v>-19.426542352909799</v>
      </c>
      <c r="J889">
        <v>7.2825162245262398E-3</v>
      </c>
      <c r="K889">
        <v>825.09696949808495</v>
      </c>
      <c r="L889">
        <v>771.63662428753696</v>
      </c>
      <c r="M889">
        <v>70.650281630447395</v>
      </c>
      <c r="N889">
        <v>0.60604882954206196</v>
      </c>
      <c r="O889">
        <v>26.577840112201901</v>
      </c>
      <c r="P889">
        <v>102.030696576151</v>
      </c>
      <c r="Q889">
        <v>8.5634469762591994E-2</v>
      </c>
    </row>
    <row r="890" spans="1:17" hidden="1" x14ac:dyDescent="0.3">
      <c r="A890" t="s">
        <v>1929</v>
      </c>
      <c r="B890" t="s">
        <v>1930</v>
      </c>
      <c r="C890" t="str">
        <f>IFERROR(VLOOKUP(Table1[[#This Row],[Ticker]],[1]!Table1[[Symbol]:[Industry]],2,FALSE),"-")</f>
        <v>-</v>
      </c>
      <c r="D890" t="s">
        <v>125</v>
      </c>
      <c r="E890">
        <v>3728.0970561099998</v>
      </c>
      <c r="F890">
        <v>21.22</v>
      </c>
      <c r="G890">
        <v>75.586493060463198</v>
      </c>
      <c r="H890">
        <v>8.3050175099573895</v>
      </c>
      <c r="I890">
        <v>-16.5809290373228</v>
      </c>
      <c r="J890">
        <v>-0.34799739099166799</v>
      </c>
      <c r="K890">
        <v>19.527043955428098</v>
      </c>
      <c r="L890">
        <v>18.296393826697599</v>
      </c>
      <c r="M890">
        <v>58.603843826351103</v>
      </c>
      <c r="N890">
        <v>3.1755327940896101</v>
      </c>
      <c r="O890">
        <v>59.990574929311897</v>
      </c>
      <c r="P890">
        <v>143.06987399770901</v>
      </c>
      <c r="Q890">
        <v>0.11337702625023401</v>
      </c>
    </row>
    <row r="891" spans="1:17" x14ac:dyDescent="0.3">
      <c r="A891" t="s">
        <v>1931</v>
      </c>
      <c r="B891" t="s">
        <v>1932</v>
      </c>
      <c r="C891" t="str">
        <f>IFERROR(VLOOKUP(Table1[[#This Row],[Ticker]],[1]!Table1[[Symbol]:[Industry]],2,FALSE),"-")</f>
        <v>-</v>
      </c>
      <c r="D891" t="s">
        <v>239</v>
      </c>
      <c r="E891">
        <v>3724.84249525</v>
      </c>
      <c r="F891">
        <v>1309.6500000000001</v>
      </c>
      <c r="G891">
        <v>16.744837523118299</v>
      </c>
      <c r="H891">
        <v>37.552745849030003</v>
      </c>
      <c r="I891">
        <v>70.739028728352395</v>
      </c>
      <c r="J891">
        <v>3.7924054493944102</v>
      </c>
      <c r="K891">
        <v>1041.95139363219</v>
      </c>
      <c r="L891">
        <v>897.72160065141395</v>
      </c>
      <c r="M891">
        <v>68.799034807477199</v>
      </c>
      <c r="N891">
        <v>1.5822916123812201</v>
      </c>
      <c r="O891">
        <v>4.5890123315389397</v>
      </c>
      <c r="P891">
        <v>98.041735974595497</v>
      </c>
      <c r="Q891">
        <v>-9.6224978305779994E-3</v>
      </c>
    </row>
    <row r="892" spans="1:17" hidden="1" x14ac:dyDescent="0.3">
      <c r="A892" t="s">
        <v>1933</v>
      </c>
      <c r="B892" t="s">
        <v>1934</v>
      </c>
      <c r="C892" t="str">
        <f>IFERROR(VLOOKUP(Table1[[#This Row],[Ticker]],[1]!Table1[[Symbol]:[Industry]],2,FALSE),"-")</f>
        <v>-</v>
      </c>
      <c r="D892" t="s">
        <v>753</v>
      </c>
      <c r="E892">
        <v>3724.7253936799998</v>
      </c>
      <c r="F892">
        <v>160.91999999999999</v>
      </c>
      <c r="G892">
        <v>2.1791836553353701</v>
      </c>
      <c r="H892">
        <v>-3.6693162273151798</v>
      </c>
      <c r="I892">
        <v>-9.9007202218948702</v>
      </c>
      <c r="J892">
        <v>-0.85420283645103601</v>
      </c>
      <c r="K892">
        <v>157.704377902809</v>
      </c>
      <c r="L892">
        <v>148.36362311875999</v>
      </c>
      <c r="M892">
        <v>58.331342908403499</v>
      </c>
      <c r="N892">
        <v>0.75931740491619604</v>
      </c>
      <c r="O892">
        <v>8.7496892866020399</v>
      </c>
      <c r="P892">
        <v>42.596366858661902</v>
      </c>
      <c r="Q892">
        <v>8.2626113561340003E-3</v>
      </c>
    </row>
    <row r="893" spans="1:17" hidden="1" x14ac:dyDescent="0.3">
      <c r="A893" t="s">
        <v>1935</v>
      </c>
      <c r="B893" t="s">
        <v>1936</v>
      </c>
      <c r="C893" t="str">
        <f>IFERROR(VLOOKUP(Table1[[#This Row],[Ticker]],[1]!Table1[[Symbol]:[Industry]],2,FALSE),"-")</f>
        <v>-</v>
      </c>
      <c r="D893" t="s">
        <v>215</v>
      </c>
      <c r="E893">
        <v>3721.7121296800001</v>
      </c>
      <c r="F893">
        <v>588.75</v>
      </c>
      <c r="G893">
        <v>139.22089896228999</v>
      </c>
      <c r="H893">
        <v>-18.855095661513101</v>
      </c>
      <c r="I893">
        <v>72.224996582606707</v>
      </c>
      <c r="J893">
        <v>-5.5840983768222303</v>
      </c>
      <c r="K893">
        <v>577.05832910793902</v>
      </c>
      <c r="L893">
        <v>435.64668926628701</v>
      </c>
      <c r="M893">
        <v>42.653007564267597</v>
      </c>
      <c r="N893">
        <v>0.319346514336736</v>
      </c>
      <c r="O893">
        <v>17.876857749469199</v>
      </c>
      <c r="P893">
        <v>228.91061452513901</v>
      </c>
      <c r="Q893">
        <v>0.189371945609522</v>
      </c>
    </row>
    <row r="894" spans="1:17" hidden="1" x14ac:dyDescent="0.3">
      <c r="A894" t="s">
        <v>1937</v>
      </c>
      <c r="B894" t="s">
        <v>1938</v>
      </c>
      <c r="C894" t="str">
        <f>IFERROR(VLOOKUP(Table1[[#This Row],[Ticker]],[1]!Table1[[Symbol]:[Industry]],2,FALSE),"-")</f>
        <v>-</v>
      </c>
      <c r="D894" t="s">
        <v>54</v>
      </c>
      <c r="E894">
        <v>3718.3013523</v>
      </c>
      <c r="F894">
        <v>2201.1</v>
      </c>
      <c r="G894">
        <v>38.054318011901401</v>
      </c>
      <c r="H894">
        <v>-0.17057447679548601</v>
      </c>
      <c r="I894">
        <v>29.817622829813001</v>
      </c>
      <c r="J894">
        <v>-4.8650512569334898</v>
      </c>
      <c r="K894">
        <v>2068.4857202082899</v>
      </c>
      <c r="L894">
        <v>1690.26108158494</v>
      </c>
      <c r="M894">
        <v>53.145166300766498</v>
      </c>
      <c r="N894">
        <v>0.65748740520778304</v>
      </c>
      <c r="O894">
        <v>10.0358911453364</v>
      </c>
      <c r="P894">
        <v>79.674299008203704</v>
      </c>
      <c r="Q894">
        <v>0.134465301922884</v>
      </c>
    </row>
    <row r="895" spans="1:17" x14ac:dyDescent="0.3">
      <c r="A895" t="s">
        <v>1939</v>
      </c>
      <c r="B895" t="s">
        <v>1940</v>
      </c>
      <c r="C895" t="str">
        <f>IFERROR(VLOOKUP(Table1[[#This Row],[Ticker]],[1]!Table1[[Symbol]:[Industry]],2,FALSE),"-")</f>
        <v>-</v>
      </c>
      <c r="D895" t="s">
        <v>21</v>
      </c>
      <c r="E895">
        <v>3706.0003950999999</v>
      </c>
      <c r="F895">
        <v>628.29999999999995</v>
      </c>
      <c r="G895">
        <v>-23.365427004560502</v>
      </c>
      <c r="H895">
        <v>6.95498121651495</v>
      </c>
      <c r="I895">
        <v>-0.27762597998586303</v>
      </c>
      <c r="J895">
        <v>-3.9326705059340901</v>
      </c>
      <c r="K895">
        <v>624.13934633316399</v>
      </c>
      <c r="L895">
        <v>603.449378035005</v>
      </c>
      <c r="M895">
        <v>43.671998494778599</v>
      </c>
      <c r="N895">
        <v>0.36512850507382</v>
      </c>
      <c r="O895">
        <v>25.974852777335599</v>
      </c>
      <c r="P895">
        <v>39.622222222222199</v>
      </c>
      <c r="Q895">
        <v>7.3091623041364004E-2</v>
      </c>
    </row>
    <row r="896" spans="1:17" hidden="1" x14ac:dyDescent="0.3">
      <c r="A896" t="s">
        <v>1941</v>
      </c>
      <c r="B896" t="s">
        <v>1942</v>
      </c>
      <c r="C896" t="str">
        <f>IFERROR(VLOOKUP(Table1[[#This Row],[Ticker]],[1]!Table1[[Symbol]:[Industry]],2,FALSE),"-")</f>
        <v>-</v>
      </c>
      <c r="D896" t="s">
        <v>467</v>
      </c>
      <c r="E896">
        <v>3697.1991902699901</v>
      </c>
      <c r="F896">
        <v>583.95000000000005</v>
      </c>
      <c r="G896">
        <v>27.098571542794801</v>
      </c>
      <c r="H896">
        <v>-0.21861474858864199</v>
      </c>
      <c r="I896">
        <v>52.859283423637102</v>
      </c>
      <c r="K896">
        <v>555.13151102030702</v>
      </c>
      <c r="L896">
        <v>481.76224515429197</v>
      </c>
      <c r="M896">
        <v>64.780785260819798</v>
      </c>
      <c r="N896">
        <v>2.95166992960581</v>
      </c>
      <c r="O896">
        <v>5.9851014641664397</v>
      </c>
      <c r="P896">
        <v>77.492401215805501</v>
      </c>
      <c r="Q896">
        <v>-3.9150349227047E-2</v>
      </c>
    </row>
    <row r="897" spans="1:17" hidden="1" x14ac:dyDescent="0.3">
      <c r="A897" t="s">
        <v>1943</v>
      </c>
      <c r="B897" t="s">
        <v>1944</v>
      </c>
      <c r="C897" t="str">
        <f>IFERROR(VLOOKUP(Table1[[#This Row],[Ticker]],[1]!Table1[[Symbol]:[Industry]],2,FALSE),"-")</f>
        <v>-</v>
      </c>
      <c r="D897" t="s">
        <v>533</v>
      </c>
      <c r="E897">
        <v>3692.869091044</v>
      </c>
      <c r="F897">
        <v>153.05000000000001</v>
      </c>
      <c r="G897">
        <v>162.20155133118701</v>
      </c>
      <c r="H897">
        <v>30.3221305306649</v>
      </c>
      <c r="I897">
        <v>120.82158674407501</v>
      </c>
      <c r="J897">
        <v>-7.2767411142466498</v>
      </c>
      <c r="K897">
        <v>132.57278730977501</v>
      </c>
      <c r="L897">
        <v>100.676895436134</v>
      </c>
      <c r="M897">
        <v>50.752177625848603</v>
      </c>
      <c r="N897">
        <v>0.75112466871510297</v>
      </c>
      <c r="O897">
        <v>15.648480888598399</v>
      </c>
      <c r="P897">
        <v>198.92578125</v>
      </c>
      <c r="Q897">
        <v>7.0008908819405996E-2</v>
      </c>
    </row>
    <row r="898" spans="1:17" x14ac:dyDescent="0.3">
      <c r="A898" t="s">
        <v>1945</v>
      </c>
      <c r="B898" t="s">
        <v>1946</v>
      </c>
      <c r="C898" t="str">
        <f>IFERROR(VLOOKUP(Table1[[#This Row],[Ticker]],[1]!Table1[[Symbol]:[Industry]],2,FALSE),"-")</f>
        <v>-</v>
      </c>
      <c r="D898" t="s">
        <v>1947</v>
      </c>
      <c r="E898">
        <v>3687.1276735000001</v>
      </c>
      <c r="F898">
        <v>20.72</v>
      </c>
      <c r="G898">
        <v>-32.703880968450598</v>
      </c>
      <c r="H898">
        <v>-8.4603612743082195</v>
      </c>
      <c r="I898">
        <v>-13.005658450917601</v>
      </c>
      <c r="J898">
        <v>-5.21369079600204</v>
      </c>
      <c r="K898">
        <v>21.4838139983991</v>
      </c>
      <c r="L898">
        <v>21.2880720064237</v>
      </c>
      <c r="M898">
        <v>45.668945445725903</v>
      </c>
      <c r="N898">
        <v>0.74516537676250105</v>
      </c>
      <c r="O898">
        <v>34.893822393822298</v>
      </c>
      <c r="P898">
        <v>21.8823529411764</v>
      </c>
      <c r="Q898">
        <v>-4.8998151836061002E-2</v>
      </c>
    </row>
    <row r="899" spans="1:17" hidden="1" x14ac:dyDescent="0.3">
      <c r="A899" t="s">
        <v>1948</v>
      </c>
      <c r="B899" t="s">
        <v>1949</v>
      </c>
      <c r="C899" t="str">
        <f>IFERROR(VLOOKUP(Table1[[#This Row],[Ticker]],[1]!Table1[[Symbol]:[Industry]],2,FALSE),"-")</f>
        <v>-</v>
      </c>
      <c r="D899" t="s">
        <v>281</v>
      </c>
      <c r="E899">
        <v>3677.5953713180002</v>
      </c>
      <c r="F899">
        <v>170.48</v>
      </c>
      <c r="G899">
        <v>-48.089259400797999</v>
      </c>
      <c r="H899">
        <v>-9.0481559322734206</v>
      </c>
      <c r="I899">
        <v>-30.453292863525199</v>
      </c>
      <c r="J899">
        <v>-5.2586588985790499</v>
      </c>
      <c r="K899">
        <v>177.844782621722</v>
      </c>
      <c r="M899">
        <v>47.968800471983499</v>
      </c>
      <c r="N899">
        <v>0.339139073740235</v>
      </c>
      <c r="O899">
        <v>37.8460816518066</v>
      </c>
      <c r="P899">
        <v>16.368600682593801</v>
      </c>
    </row>
    <row r="900" spans="1:17" hidden="1" x14ac:dyDescent="0.3">
      <c r="A900" t="s">
        <v>1950</v>
      </c>
      <c r="B900" t="s">
        <v>1951</v>
      </c>
      <c r="C900" t="str">
        <f>IFERROR(VLOOKUP(Table1[[#This Row],[Ticker]],[1]!Table1[[Symbol]:[Industry]],2,FALSE),"-")</f>
        <v>-</v>
      </c>
      <c r="D900" t="s">
        <v>54</v>
      </c>
      <c r="E900">
        <v>3666.3309401839902</v>
      </c>
      <c r="F900">
        <v>143.51</v>
      </c>
      <c r="G900">
        <v>53.212166403363703</v>
      </c>
      <c r="H900">
        <v>-18.244343316565299</v>
      </c>
      <c r="I900">
        <v>60.113016085532998</v>
      </c>
      <c r="J900">
        <v>-9.0864202411604698</v>
      </c>
      <c r="K900">
        <v>144.86335375567899</v>
      </c>
      <c r="L900">
        <v>116.43710043622799</v>
      </c>
      <c r="M900">
        <v>31.8375409607489</v>
      </c>
      <c r="N900">
        <v>0.42867113525801498</v>
      </c>
      <c r="O900">
        <v>17.761828444010799</v>
      </c>
      <c r="P900">
        <v>93.540121375590005</v>
      </c>
      <c r="Q900">
        <v>7.3454319249680001E-3</v>
      </c>
    </row>
    <row r="901" spans="1:17" x14ac:dyDescent="0.3">
      <c r="A901" t="s">
        <v>1952</v>
      </c>
      <c r="B901" t="s">
        <v>1953</v>
      </c>
      <c r="C901" t="str">
        <f>IFERROR(VLOOKUP(Table1[[#This Row],[Ticker]],[1]!Table1[[Symbol]:[Industry]],2,FALSE),"-")</f>
        <v>-</v>
      </c>
      <c r="D901" t="s">
        <v>180</v>
      </c>
      <c r="E901">
        <v>3658.3772328599998</v>
      </c>
      <c r="F901">
        <v>253.65</v>
      </c>
      <c r="G901">
        <v>-18.580748134844299</v>
      </c>
      <c r="H901">
        <v>-11.7868786608117</v>
      </c>
      <c r="I901">
        <v>0.97357920527889097</v>
      </c>
      <c r="J901">
        <v>-6.5370693511496096</v>
      </c>
      <c r="K901">
        <v>265.36392421404099</v>
      </c>
      <c r="L901">
        <v>246.71718135566499</v>
      </c>
      <c r="M901">
        <v>37.916754754387199</v>
      </c>
      <c r="N901">
        <v>0.44639897244153898</v>
      </c>
      <c r="O901">
        <v>13.916814508180501</v>
      </c>
      <c r="P901">
        <v>26.9837296620776</v>
      </c>
      <c r="Q901">
        <v>-3.9699635822382E-2</v>
      </c>
    </row>
    <row r="902" spans="1:17" x14ac:dyDescent="0.3">
      <c r="A902" t="s">
        <v>1954</v>
      </c>
      <c r="B902" t="s">
        <v>1955</v>
      </c>
      <c r="C902" t="str">
        <f>IFERROR(VLOOKUP(Table1[[#This Row],[Ticker]],[1]!Table1[[Symbol]:[Industry]],2,FALSE),"-")</f>
        <v>-</v>
      </c>
      <c r="D902" t="s">
        <v>278</v>
      </c>
      <c r="E902">
        <v>3651.7281421500002</v>
      </c>
      <c r="F902">
        <v>1168.9000000000001</v>
      </c>
      <c r="G902">
        <v>-29.9865895460354</v>
      </c>
      <c r="H902">
        <v>-16.3603851202217</v>
      </c>
      <c r="I902">
        <v>28.888531706964599</v>
      </c>
      <c r="J902">
        <v>-8.2255844913056197</v>
      </c>
      <c r="K902">
        <v>1167.1685129812199</v>
      </c>
      <c r="L902">
        <v>1074.35294269976</v>
      </c>
      <c r="M902">
        <v>30.4463016237057</v>
      </c>
      <c r="N902">
        <v>0.364821029036559</v>
      </c>
      <c r="O902">
        <v>17.631961673368099</v>
      </c>
      <c r="P902">
        <v>55.5112086742499</v>
      </c>
      <c r="Q902">
        <v>-5.1527465374581E-2</v>
      </c>
    </row>
    <row r="903" spans="1:17" hidden="1" x14ac:dyDescent="0.3">
      <c r="A903" t="s">
        <v>1956</v>
      </c>
      <c r="B903" t="s">
        <v>1957</v>
      </c>
      <c r="C903" t="str">
        <f>IFERROR(VLOOKUP(Table1[[#This Row],[Ticker]],[1]!Table1[[Symbol]:[Industry]],2,FALSE),"-")</f>
        <v>-</v>
      </c>
      <c r="D903" t="s">
        <v>132</v>
      </c>
      <c r="E903">
        <v>3620.6715386999999</v>
      </c>
      <c r="F903">
        <v>697.05</v>
      </c>
      <c r="G903">
        <v>24.709861646982201</v>
      </c>
      <c r="H903">
        <v>16.626655211643801</v>
      </c>
      <c r="I903">
        <v>23.800451175207701</v>
      </c>
      <c r="J903">
        <v>11.760808654042</v>
      </c>
      <c r="K903">
        <v>599.80910027867901</v>
      </c>
      <c r="L903">
        <v>508.87273476377999</v>
      </c>
      <c r="M903">
        <v>82.045114380241202</v>
      </c>
      <c r="N903">
        <v>1.94934390156172</v>
      </c>
      <c r="O903">
        <v>5.7169500035865397</v>
      </c>
      <c r="P903">
        <v>106.41101569440301</v>
      </c>
      <c r="Q903">
        <v>0.18400763694410599</v>
      </c>
    </row>
    <row r="904" spans="1:17" hidden="1" x14ac:dyDescent="0.3">
      <c r="A904" t="s">
        <v>1958</v>
      </c>
      <c r="B904" t="s">
        <v>1959</v>
      </c>
      <c r="C904" t="str">
        <f>IFERROR(VLOOKUP(Table1[[#This Row],[Ticker]],[1]!Table1[[Symbol]:[Industry]],2,FALSE),"-")</f>
        <v>-</v>
      </c>
      <c r="E904">
        <v>3620.4320148000002</v>
      </c>
      <c r="F904">
        <v>2067.75</v>
      </c>
      <c r="G904">
        <v>6403.3975653262796</v>
      </c>
      <c r="H904">
        <v>138.92857975962201</v>
      </c>
      <c r="I904">
        <v>439.35621960868099</v>
      </c>
      <c r="J904">
        <v>19.359102594334999</v>
      </c>
      <c r="K904">
        <v>1139.5541764534501</v>
      </c>
      <c r="L904">
        <v>665.99670682159297</v>
      </c>
      <c r="M904">
        <v>99.951336476680694</v>
      </c>
      <c r="N904">
        <v>0.52916706838361205</v>
      </c>
      <c r="O904">
        <v>0</v>
      </c>
      <c r="P904">
        <v>6435.2402022755996</v>
      </c>
    </row>
    <row r="905" spans="1:17" hidden="1" x14ac:dyDescent="0.3">
      <c r="A905" t="s">
        <v>1960</v>
      </c>
      <c r="B905" t="s">
        <v>1961</v>
      </c>
      <c r="C905" t="str">
        <f>IFERROR(VLOOKUP(Table1[[#This Row],[Ticker]],[1]!Table1[[Symbol]:[Industry]],2,FALSE),"-")</f>
        <v>-</v>
      </c>
      <c r="D905" t="s">
        <v>197</v>
      </c>
      <c r="E905">
        <v>3618.6653649599998</v>
      </c>
      <c r="F905">
        <v>585.15</v>
      </c>
      <c r="G905">
        <v>17.601878438250299</v>
      </c>
      <c r="H905">
        <v>-10.2708099135443</v>
      </c>
      <c r="I905">
        <v>8.7880371923990397E-2</v>
      </c>
      <c r="J905">
        <v>-5.3916129482956503</v>
      </c>
      <c r="K905">
        <v>606.49996058042098</v>
      </c>
      <c r="L905">
        <v>537.46607806462396</v>
      </c>
      <c r="M905">
        <v>44.291379776709903</v>
      </c>
      <c r="N905">
        <v>0.33421857103281399</v>
      </c>
      <c r="O905">
        <v>19.2002050756216</v>
      </c>
      <c r="P905">
        <v>69.461337966985198</v>
      </c>
      <c r="Q905">
        <v>8.1417958218567996E-2</v>
      </c>
    </row>
    <row r="906" spans="1:17" hidden="1" x14ac:dyDescent="0.3">
      <c r="A906" t="s">
        <v>1962</v>
      </c>
      <c r="B906" t="s">
        <v>1963</v>
      </c>
      <c r="C906" t="str">
        <f>IFERROR(VLOOKUP(Table1[[#This Row],[Ticker]],[1]!Table1[[Symbol]:[Industry]],2,FALSE),"-")</f>
        <v>-</v>
      </c>
      <c r="D906" t="s">
        <v>443</v>
      </c>
      <c r="E906">
        <v>3614.502164</v>
      </c>
      <c r="F906">
        <v>202.87</v>
      </c>
      <c r="G906">
        <v>102.148135830388</v>
      </c>
      <c r="H906">
        <v>7.78031069686305</v>
      </c>
      <c r="I906">
        <v>40.8563998097503</v>
      </c>
      <c r="J906">
        <v>4.16536991464368</v>
      </c>
      <c r="K906">
        <v>175.717661510189</v>
      </c>
      <c r="L906">
        <v>142.501069960591</v>
      </c>
      <c r="M906">
        <v>72.1760448847742</v>
      </c>
      <c r="N906">
        <v>0.93658679930898603</v>
      </c>
      <c r="O906">
        <v>3.9335535071720802</v>
      </c>
      <c r="P906">
        <v>155.34298300818099</v>
      </c>
      <c r="Q906">
        <v>0.124221238229018</v>
      </c>
    </row>
    <row r="907" spans="1:17" x14ac:dyDescent="0.3">
      <c r="A907" t="s">
        <v>1964</v>
      </c>
      <c r="B907" t="s">
        <v>1965</v>
      </c>
      <c r="C907" t="str">
        <f>IFERROR(VLOOKUP(Table1[[#This Row],[Ticker]],[1]!Table1[[Symbol]:[Industry]],2,FALSE),"-")</f>
        <v>-</v>
      </c>
      <c r="D907" t="s">
        <v>429</v>
      </c>
      <c r="E907">
        <v>3611.5233426250002</v>
      </c>
      <c r="F907">
        <v>506.1</v>
      </c>
      <c r="G907">
        <v>-2.83422501966623</v>
      </c>
      <c r="H907">
        <v>-7.1653033754957196</v>
      </c>
      <c r="I907">
        <v>6.1559592106543501</v>
      </c>
      <c r="J907">
        <v>3.1170018162383899</v>
      </c>
      <c r="K907">
        <v>487.64070132328402</v>
      </c>
      <c r="L907">
        <v>458.43519951512502</v>
      </c>
      <c r="M907">
        <v>68.616076282773307</v>
      </c>
      <c r="N907">
        <v>0.57864960539338905</v>
      </c>
      <c r="O907">
        <v>9.6028452874926007</v>
      </c>
      <c r="P907">
        <v>45.410142220945197</v>
      </c>
      <c r="Q907">
        <v>-7.8458574578524995E-2</v>
      </c>
    </row>
    <row r="908" spans="1:17" x14ac:dyDescent="0.3">
      <c r="A908" t="s">
        <v>1966</v>
      </c>
      <c r="B908" t="s">
        <v>1967</v>
      </c>
      <c r="C908" t="str">
        <f>IFERROR(VLOOKUP(Table1[[#This Row],[Ticker]],[1]!Table1[[Symbol]:[Industry]],2,FALSE),"-")</f>
        <v>-</v>
      </c>
      <c r="D908" t="s">
        <v>125</v>
      </c>
      <c r="E908">
        <v>3600.3574933800001</v>
      </c>
      <c r="F908">
        <v>669.5</v>
      </c>
      <c r="G908">
        <v>24.783869074784398</v>
      </c>
      <c r="H908">
        <v>-10.376923735088701</v>
      </c>
      <c r="I908">
        <v>-11.7725022228099</v>
      </c>
      <c r="J908">
        <v>1.4384378912507201</v>
      </c>
      <c r="K908">
        <v>678.87929052863205</v>
      </c>
      <c r="L908">
        <v>636.32282224664095</v>
      </c>
      <c r="M908">
        <v>58.2418441935448</v>
      </c>
      <c r="N908">
        <v>0.87368452793330997</v>
      </c>
      <c r="O908">
        <v>31.4413741598207</v>
      </c>
      <c r="P908">
        <v>72.997416020671807</v>
      </c>
      <c r="Q908">
        <v>6.5924290244472994E-2</v>
      </c>
    </row>
    <row r="909" spans="1:17" hidden="1" x14ac:dyDescent="0.3">
      <c r="A909" t="s">
        <v>1968</v>
      </c>
      <c r="B909" t="s">
        <v>1969</v>
      </c>
      <c r="C909" t="str">
        <f>IFERROR(VLOOKUP(Table1[[#This Row],[Ticker]],[1]!Table1[[Symbol]:[Industry]],2,FALSE),"-")</f>
        <v>-</v>
      </c>
      <c r="D909" t="s">
        <v>21</v>
      </c>
      <c r="E909">
        <v>3587.8868338799998</v>
      </c>
      <c r="F909">
        <v>663.1</v>
      </c>
      <c r="G909">
        <v>147.23985463317899</v>
      </c>
      <c r="H909">
        <v>3.1484771705100698</v>
      </c>
      <c r="I909">
        <v>21.3353193849433</v>
      </c>
      <c r="J909">
        <v>-8.1396651664926498</v>
      </c>
      <c r="K909">
        <v>631.97504737227598</v>
      </c>
      <c r="L909">
        <v>506.49988182477898</v>
      </c>
      <c r="M909">
        <v>43.0386391940701</v>
      </c>
      <c r="N909">
        <v>0.47646754641648797</v>
      </c>
      <c r="O909">
        <v>14.462373699291099</v>
      </c>
      <c r="P909">
        <v>184.59227467811101</v>
      </c>
      <c r="Q909">
        <v>0.10875481617314101</v>
      </c>
    </row>
    <row r="910" spans="1:17" hidden="1" x14ac:dyDescent="0.3">
      <c r="A910" t="s">
        <v>1970</v>
      </c>
      <c r="B910" t="s">
        <v>1971</v>
      </c>
      <c r="C910" t="str">
        <f>IFERROR(VLOOKUP(Table1[[#This Row],[Ticker]],[1]!Table1[[Symbol]:[Industry]],2,FALSE),"-")</f>
        <v>-</v>
      </c>
      <c r="D910" t="s">
        <v>83</v>
      </c>
      <c r="E910">
        <v>3577.3409647799999</v>
      </c>
      <c r="F910">
        <v>2900.35</v>
      </c>
      <c r="G910">
        <v>13.480040673696401</v>
      </c>
      <c r="H910">
        <v>-17.101832315860499</v>
      </c>
      <c r="I910">
        <v>3.2156657004391498</v>
      </c>
      <c r="J910">
        <v>-17.290268053923299</v>
      </c>
      <c r="K910">
        <v>3161.5291893799899</v>
      </c>
      <c r="L910">
        <v>2790.9237810296099</v>
      </c>
      <c r="M910">
        <v>28.029372124070999</v>
      </c>
      <c r="N910">
        <v>1.9481747673310199</v>
      </c>
      <c r="O910">
        <v>31.544468771010401</v>
      </c>
      <c r="P910">
        <v>58.797120096361702</v>
      </c>
      <c r="Q910">
        <v>0.18273977320238</v>
      </c>
    </row>
    <row r="911" spans="1:17" hidden="1" x14ac:dyDescent="0.3">
      <c r="A911" t="s">
        <v>1972</v>
      </c>
      <c r="B911" t="s">
        <v>1973</v>
      </c>
      <c r="C911" t="str">
        <f>IFERROR(VLOOKUP(Table1[[#This Row],[Ticker]],[1]!Table1[[Symbol]:[Industry]],2,FALSE),"-")</f>
        <v>-</v>
      </c>
      <c r="D911" t="s">
        <v>132</v>
      </c>
      <c r="E911">
        <v>3567.5546175899999</v>
      </c>
      <c r="F911">
        <v>74.099999999999994</v>
      </c>
      <c r="G911">
        <v>35.0492549425799</v>
      </c>
      <c r="H911">
        <v>-18.699500384460499</v>
      </c>
      <c r="I911">
        <v>87.307602609243403</v>
      </c>
      <c r="J911">
        <v>-5.0538216812011498</v>
      </c>
      <c r="K911">
        <v>82.877826004279598</v>
      </c>
      <c r="M911">
        <v>44.3863613889121</v>
      </c>
      <c r="N911">
        <v>0.33196454327667502</v>
      </c>
      <c r="O911">
        <v>46.491228070175403</v>
      </c>
      <c r="P911">
        <v>105.833333333333</v>
      </c>
    </row>
    <row r="912" spans="1:17" x14ac:dyDescent="0.3">
      <c r="A912" t="s">
        <v>1974</v>
      </c>
      <c r="B912" t="s">
        <v>1975</v>
      </c>
      <c r="C912" t="str">
        <f>IFERROR(VLOOKUP(Table1[[#This Row],[Ticker]],[1]!Table1[[Symbol]:[Industry]],2,FALSE),"-")</f>
        <v>-</v>
      </c>
      <c r="D912" t="s">
        <v>429</v>
      </c>
      <c r="E912">
        <v>3546.4361939999999</v>
      </c>
      <c r="F912">
        <v>22.29</v>
      </c>
      <c r="G912">
        <v>-51.662780834204</v>
      </c>
      <c r="H912">
        <v>10.6773586758337</v>
      </c>
      <c r="I912">
        <v>-42.840035004163902</v>
      </c>
      <c r="J912">
        <v>-9.5950274399085096</v>
      </c>
      <c r="K912">
        <v>22.2926848332466</v>
      </c>
      <c r="L912">
        <v>23.821018458684598</v>
      </c>
      <c r="M912">
        <v>37.132128429690802</v>
      </c>
      <c r="N912">
        <v>1.0852911115144299</v>
      </c>
      <c r="O912">
        <v>102.557200538358</v>
      </c>
      <c r="P912">
        <v>33.473053892215503</v>
      </c>
    </row>
    <row r="913" spans="1:17" hidden="1" x14ac:dyDescent="0.3">
      <c r="A913" t="s">
        <v>1976</v>
      </c>
      <c r="B913" t="s">
        <v>1977</v>
      </c>
      <c r="C913" t="str">
        <f>IFERROR(VLOOKUP(Table1[[#This Row],[Ticker]],[1]!Table1[[Symbol]:[Industry]],2,FALSE),"-")</f>
        <v>-</v>
      </c>
      <c r="D913" t="s">
        <v>1978</v>
      </c>
      <c r="E913">
        <v>3539.2871249999998</v>
      </c>
      <c r="F913">
        <v>1413.1</v>
      </c>
      <c r="G913">
        <v>84.658052494536605</v>
      </c>
      <c r="H913">
        <v>-11.316244533960999</v>
      </c>
      <c r="I913">
        <v>13.6178205433144</v>
      </c>
      <c r="J913">
        <v>-6.7731095969138702</v>
      </c>
      <c r="K913">
        <v>1443.0162106181201</v>
      </c>
      <c r="L913">
        <v>1222.1347105568</v>
      </c>
      <c r="M913">
        <v>39.347316488061203</v>
      </c>
      <c r="N913">
        <v>0.33558055569856998</v>
      </c>
      <c r="O913">
        <v>18.176349869082099</v>
      </c>
      <c r="P913">
        <v>129.02755267423001</v>
      </c>
      <c r="Q913">
        <v>1.5377904939813E-2</v>
      </c>
    </row>
    <row r="914" spans="1:17" hidden="1" x14ac:dyDescent="0.3">
      <c r="A914" t="s">
        <v>1979</v>
      </c>
      <c r="B914" t="s">
        <v>1980</v>
      </c>
      <c r="C914" t="str">
        <f>IFERROR(VLOOKUP(Table1[[#This Row],[Ticker]],[1]!Table1[[Symbol]:[Industry]],2,FALSE),"-")</f>
        <v>-</v>
      </c>
      <c r="D914" t="s">
        <v>1981</v>
      </c>
      <c r="E914">
        <v>3536.689574475</v>
      </c>
      <c r="F914">
        <v>786.55</v>
      </c>
      <c r="G914">
        <v>103.299366040224</v>
      </c>
      <c r="H914">
        <v>-5.4581333821290201</v>
      </c>
      <c r="I914">
        <v>180.37789060691699</v>
      </c>
      <c r="J914">
        <v>1.49272329281262</v>
      </c>
      <c r="K914">
        <v>716.75022723956999</v>
      </c>
      <c r="M914">
        <v>63.862530092933603</v>
      </c>
      <c r="N914">
        <v>0.86808482082504801</v>
      </c>
      <c r="O914">
        <v>7.6854618269658701</v>
      </c>
      <c r="P914">
        <v>207.48631743549601</v>
      </c>
    </row>
    <row r="915" spans="1:17" x14ac:dyDescent="0.3">
      <c r="A915" t="s">
        <v>1982</v>
      </c>
      <c r="B915" t="s">
        <v>1983</v>
      </c>
      <c r="C915" t="str">
        <f>IFERROR(VLOOKUP(Table1[[#This Row],[Ticker]],[1]!Table1[[Symbol]:[Industry]],2,FALSE),"-")</f>
        <v>-</v>
      </c>
      <c r="D915" t="s">
        <v>1409</v>
      </c>
      <c r="E915">
        <v>3527.0808896839899</v>
      </c>
      <c r="F915">
        <v>131.37</v>
      </c>
      <c r="G915">
        <v>-39.846838629984099</v>
      </c>
      <c r="H915">
        <v>-2.8203715165216101</v>
      </c>
      <c r="I915">
        <v>-5.77425641055118</v>
      </c>
      <c r="J915">
        <v>-2.2483180598152201</v>
      </c>
      <c r="K915">
        <v>131.16695603195501</v>
      </c>
      <c r="L915">
        <v>137.274830418627</v>
      </c>
      <c r="M915">
        <v>53.107684010734602</v>
      </c>
      <c r="N915">
        <v>0.66332697044351296</v>
      </c>
      <c r="O915">
        <v>21.641166171880901</v>
      </c>
      <c r="P915">
        <v>25.7730971756821</v>
      </c>
      <c r="Q915">
        <v>-7.8270042804153006E-2</v>
      </c>
    </row>
    <row r="916" spans="1:17" hidden="1" x14ac:dyDescent="0.3">
      <c r="A916" t="s">
        <v>1984</v>
      </c>
      <c r="B916" t="s">
        <v>1985</v>
      </c>
      <c r="C916" t="str">
        <f>IFERROR(VLOOKUP(Table1[[#This Row],[Ticker]],[1]!Table1[[Symbol]:[Industry]],2,FALSE),"-")</f>
        <v>-</v>
      </c>
      <c r="D916" t="s">
        <v>472</v>
      </c>
      <c r="E916">
        <v>3525.9930638730002</v>
      </c>
      <c r="F916">
        <v>256.99</v>
      </c>
      <c r="G916">
        <v>28.225877532158002</v>
      </c>
      <c r="H916">
        <v>6.5948742863624297</v>
      </c>
      <c r="I916">
        <v>6.8812959313204898</v>
      </c>
      <c r="J916">
        <v>-8.8799277248088</v>
      </c>
      <c r="K916">
        <v>231.857589982935</v>
      </c>
      <c r="L916">
        <v>198.725219178033</v>
      </c>
      <c r="M916">
        <v>46.989770263461601</v>
      </c>
      <c r="N916">
        <v>1.207283627202</v>
      </c>
      <c r="O916">
        <v>7.7862951865831302</v>
      </c>
      <c r="P916">
        <v>99.836702954898897</v>
      </c>
      <c r="Q916">
        <v>4.0033095570163997E-2</v>
      </c>
    </row>
    <row r="917" spans="1:17" hidden="1" x14ac:dyDescent="0.3">
      <c r="A917" t="s">
        <v>1986</v>
      </c>
      <c r="B917" t="s">
        <v>1987</v>
      </c>
      <c r="C917" t="str">
        <f>IFERROR(VLOOKUP(Table1[[#This Row],[Ticker]],[1]!Table1[[Symbol]:[Industry]],2,FALSE),"-")</f>
        <v>-</v>
      </c>
      <c r="D917" t="s">
        <v>21</v>
      </c>
      <c r="E917">
        <v>3525.4316947500001</v>
      </c>
      <c r="F917">
        <v>273.25</v>
      </c>
      <c r="G917">
        <v>-28.589160528513801</v>
      </c>
      <c r="H917">
        <v>15.340565515254401</v>
      </c>
      <c r="I917">
        <v>17.296998403725599</v>
      </c>
      <c r="J917">
        <v>-8.3484192713212906</v>
      </c>
      <c r="K917">
        <v>248.01291697334</v>
      </c>
      <c r="L917">
        <v>232.65275313141001</v>
      </c>
      <c r="M917">
        <v>53.883728291703903</v>
      </c>
      <c r="N917">
        <v>2.7077047113680601</v>
      </c>
      <c r="O917">
        <v>17.752973467520501</v>
      </c>
      <c r="P917">
        <v>62.687544653488899</v>
      </c>
      <c r="Q917">
        <v>0.118469802005622</v>
      </c>
    </row>
    <row r="918" spans="1:17" hidden="1" x14ac:dyDescent="0.3">
      <c r="A918" t="s">
        <v>1988</v>
      </c>
      <c r="B918" t="s">
        <v>1989</v>
      </c>
      <c r="C918" t="str">
        <f>IFERROR(VLOOKUP(Table1[[#This Row],[Ticker]],[1]!Table1[[Symbol]:[Industry]],2,FALSE),"-")</f>
        <v>-</v>
      </c>
      <c r="D918" t="s">
        <v>46</v>
      </c>
      <c r="E918">
        <v>3498.69408621</v>
      </c>
      <c r="F918">
        <v>857.5</v>
      </c>
      <c r="G918">
        <v>-2.3304786650647999</v>
      </c>
      <c r="H918">
        <v>-11.2025874963569</v>
      </c>
      <c r="I918">
        <v>-27.995775231121499</v>
      </c>
      <c r="J918">
        <v>-7.0897939455445798</v>
      </c>
      <c r="K918">
        <v>938.72364641927095</v>
      </c>
      <c r="L918">
        <v>902.99227572280199</v>
      </c>
      <c r="M918">
        <v>41.723385030154503</v>
      </c>
      <c r="N918">
        <v>0.63523844097277404</v>
      </c>
      <c r="O918">
        <v>60.466472303206899</v>
      </c>
      <c r="P918">
        <v>33.914627798021797</v>
      </c>
    </row>
    <row r="919" spans="1:17" x14ac:dyDescent="0.3">
      <c r="A919" t="s">
        <v>1990</v>
      </c>
      <c r="B919" t="s">
        <v>1991</v>
      </c>
      <c r="C919" t="str">
        <f>IFERROR(VLOOKUP(Table1[[#This Row],[Ticker]],[1]!Table1[[Symbol]:[Industry]],2,FALSE),"-")</f>
        <v>-</v>
      </c>
      <c r="D919" t="s">
        <v>125</v>
      </c>
      <c r="E919">
        <v>3496.8793860000001</v>
      </c>
      <c r="F919">
        <v>1206.3</v>
      </c>
      <c r="G919">
        <v>-17.609682403857299</v>
      </c>
      <c r="H919">
        <v>3.3467685904093001</v>
      </c>
      <c r="I919">
        <v>5.9550282947669899</v>
      </c>
      <c r="J919">
        <v>5.99935646033867</v>
      </c>
      <c r="K919">
        <v>1126.0822504227699</v>
      </c>
      <c r="L919">
        <v>1125.27119052785</v>
      </c>
      <c r="M919">
        <v>73.8865931384383</v>
      </c>
      <c r="N919">
        <v>1.4276098943082101</v>
      </c>
      <c r="O919">
        <v>12.658542651081801</v>
      </c>
      <c r="P919">
        <v>26.3141361256544</v>
      </c>
      <c r="Q919">
        <v>1.0075828761980999E-2</v>
      </c>
    </row>
    <row r="920" spans="1:17" x14ac:dyDescent="0.3">
      <c r="A920" t="s">
        <v>1992</v>
      </c>
      <c r="B920" t="s">
        <v>1993</v>
      </c>
      <c r="C920" t="str">
        <f>IFERROR(VLOOKUP(Table1[[#This Row],[Ticker]],[1]!Table1[[Symbol]:[Industry]],2,FALSE),"-")</f>
        <v>-</v>
      </c>
      <c r="D920" t="s">
        <v>514</v>
      </c>
      <c r="E920">
        <v>3495.2895600000002</v>
      </c>
      <c r="F920">
        <v>817.9</v>
      </c>
      <c r="G920">
        <v>-8.8501557463043898</v>
      </c>
      <c r="H920">
        <v>-11.1485796536258</v>
      </c>
      <c r="I920">
        <v>-51.7859633140908</v>
      </c>
      <c r="J920">
        <v>-5.1383411863472501</v>
      </c>
      <c r="K920">
        <v>905.62528158209</v>
      </c>
      <c r="L920">
        <v>959.64079147267501</v>
      </c>
      <c r="M920">
        <v>44.224489262387401</v>
      </c>
      <c r="N920">
        <v>0.67704561598156898</v>
      </c>
      <c r="O920">
        <v>82.779068345763505</v>
      </c>
      <c r="P920">
        <v>31.919354838709602</v>
      </c>
      <c r="Q920">
        <v>0.15572862465278001</v>
      </c>
    </row>
    <row r="921" spans="1:17" hidden="1" x14ac:dyDescent="0.3">
      <c r="A921" t="s">
        <v>1994</v>
      </c>
      <c r="B921" t="s">
        <v>1995</v>
      </c>
      <c r="C921" t="str">
        <f>IFERROR(VLOOKUP(Table1[[#This Row],[Ticker]],[1]!Table1[[Symbol]:[Industry]],2,FALSE),"-")</f>
        <v>-</v>
      </c>
      <c r="D921" t="s">
        <v>390</v>
      </c>
      <c r="E921">
        <v>3486.6457804199899</v>
      </c>
      <c r="F921">
        <v>1111</v>
      </c>
      <c r="G921">
        <v>59.973661393229499</v>
      </c>
      <c r="H921">
        <v>6.6180537758434701</v>
      </c>
      <c r="I921">
        <v>55.381861117449098</v>
      </c>
      <c r="J921">
        <v>-7.8033835792991297</v>
      </c>
      <c r="K921">
        <v>976.53775941694096</v>
      </c>
      <c r="L921">
        <v>782.55693440407697</v>
      </c>
      <c r="M921">
        <v>39.786291261904701</v>
      </c>
      <c r="N921">
        <v>0.46527289270133498</v>
      </c>
      <c r="O921">
        <v>22.4122412241224</v>
      </c>
      <c r="P921">
        <v>117.11940590189499</v>
      </c>
      <c r="Q921">
        <v>-1.124837355785E-3</v>
      </c>
    </row>
    <row r="922" spans="1:17" x14ac:dyDescent="0.3">
      <c r="A922" t="s">
        <v>1996</v>
      </c>
      <c r="B922" t="s">
        <v>1997</v>
      </c>
      <c r="C922" t="str">
        <f>IFERROR(VLOOKUP(Table1[[#This Row],[Ticker]],[1]!Table1[[Symbol]:[Industry]],2,FALSE),"-")</f>
        <v>-</v>
      </c>
      <c r="D922" t="s">
        <v>125</v>
      </c>
      <c r="E922">
        <v>3479.0056589999999</v>
      </c>
      <c r="F922">
        <v>605.45000000000005</v>
      </c>
      <c r="G922">
        <v>-18.5897375853014</v>
      </c>
      <c r="H922">
        <v>-6.0761060768236703</v>
      </c>
      <c r="I922">
        <v>-2.70910958778253</v>
      </c>
      <c r="J922">
        <v>0.699943851655631</v>
      </c>
      <c r="K922">
        <v>585.57420504038203</v>
      </c>
      <c r="L922">
        <v>567.82745122433096</v>
      </c>
      <c r="M922">
        <v>61.671222188624498</v>
      </c>
      <c r="N922">
        <v>0.64504357611912</v>
      </c>
      <c r="O922">
        <v>14.286894045751</v>
      </c>
      <c r="P922">
        <v>31.619565217391301</v>
      </c>
      <c r="Q922">
        <v>0.12313206546333701</v>
      </c>
    </row>
    <row r="923" spans="1:17" x14ac:dyDescent="0.3">
      <c r="A923" t="s">
        <v>1998</v>
      </c>
      <c r="B923" t="s">
        <v>1999</v>
      </c>
      <c r="C923" t="str">
        <f>IFERROR(VLOOKUP(Table1[[#This Row],[Ticker]],[1]!Table1[[Symbol]:[Industry]],2,FALSE),"-")</f>
        <v>-</v>
      </c>
      <c r="D923" t="s">
        <v>54</v>
      </c>
      <c r="E923">
        <v>3476.1909505499998</v>
      </c>
      <c r="F923">
        <v>375.5</v>
      </c>
      <c r="G923">
        <v>-20.780820918551701</v>
      </c>
      <c r="H923">
        <v>-0.32412974464231398</v>
      </c>
      <c r="I923">
        <v>-4.1496880091544996</v>
      </c>
      <c r="J923">
        <v>-0.69387760214179595</v>
      </c>
      <c r="K923">
        <v>353.983309497704</v>
      </c>
      <c r="L923">
        <v>344.09013793801603</v>
      </c>
      <c r="M923">
        <v>61.726775932577397</v>
      </c>
      <c r="N923">
        <v>0.63506585851617403</v>
      </c>
      <c r="O923">
        <v>10.5193075898801</v>
      </c>
      <c r="P923">
        <v>31.018841591067599</v>
      </c>
      <c r="Q923">
        <v>-6.3148306703376997E-2</v>
      </c>
    </row>
    <row r="924" spans="1:17" hidden="1" x14ac:dyDescent="0.3">
      <c r="A924" t="s">
        <v>2000</v>
      </c>
      <c r="B924" t="s">
        <v>2001</v>
      </c>
      <c r="C924" t="str">
        <f>IFERROR(VLOOKUP(Table1[[#This Row],[Ticker]],[1]!Table1[[Symbol]:[Industry]],2,FALSE),"-")</f>
        <v>-</v>
      </c>
      <c r="D924" t="s">
        <v>132</v>
      </c>
      <c r="E924">
        <v>3469.1128150699901</v>
      </c>
      <c r="F924">
        <v>340.55</v>
      </c>
      <c r="G924">
        <v>33.9961748354458</v>
      </c>
      <c r="H924">
        <v>-10.4114309972255</v>
      </c>
      <c r="I924">
        <v>6.0662461590148098</v>
      </c>
      <c r="J924">
        <v>-8.1549224848171704</v>
      </c>
      <c r="K924">
        <v>355.07028645761801</v>
      </c>
      <c r="L924">
        <v>333.917014818523</v>
      </c>
      <c r="M924">
        <v>57.662861863672603</v>
      </c>
      <c r="N924">
        <v>1.0592153089357501</v>
      </c>
      <c r="O924">
        <v>37.718396711202402</v>
      </c>
      <c r="P924">
        <v>74.417413572343094</v>
      </c>
      <c r="Q924">
        <v>5.3787852834772998E-2</v>
      </c>
    </row>
    <row r="925" spans="1:17" hidden="1" x14ac:dyDescent="0.3">
      <c r="A925" t="s">
        <v>2002</v>
      </c>
      <c r="B925" t="s">
        <v>2003</v>
      </c>
      <c r="C925" t="str">
        <f>IFERROR(VLOOKUP(Table1[[#This Row],[Ticker]],[1]!Table1[[Symbol]:[Industry]],2,FALSE),"-")</f>
        <v>-</v>
      </c>
      <c r="D925" t="s">
        <v>1603</v>
      </c>
      <c r="E925">
        <v>3467.3625444149998</v>
      </c>
      <c r="F925">
        <v>2134.6999999999998</v>
      </c>
      <c r="G925">
        <v>2.88125071241102</v>
      </c>
      <c r="H925">
        <v>-17.501783441597698</v>
      </c>
      <c r="I925">
        <v>16.797596925843699</v>
      </c>
      <c r="J925">
        <v>-8.6289728310000307</v>
      </c>
      <c r="K925">
        <v>2168.33129834585</v>
      </c>
      <c r="L925">
        <v>1864.2836148097399</v>
      </c>
      <c r="M925">
        <v>22.182047085237699</v>
      </c>
      <c r="N925">
        <v>0.92845062453857696</v>
      </c>
      <c r="O925">
        <v>15.6602801330397</v>
      </c>
      <c r="P925">
        <v>50.750326612760801</v>
      </c>
      <c r="Q925">
        <v>0.10686559496223</v>
      </c>
    </row>
    <row r="926" spans="1:17" hidden="1" x14ac:dyDescent="0.3">
      <c r="A926" t="s">
        <v>2004</v>
      </c>
      <c r="B926" t="s">
        <v>2005</v>
      </c>
      <c r="C926" t="str">
        <f>IFERROR(VLOOKUP(Table1[[#This Row],[Ticker]],[1]!Table1[[Symbol]:[Industry]],2,FALSE),"-")</f>
        <v>-</v>
      </c>
      <c r="D926" t="s">
        <v>27</v>
      </c>
      <c r="E926">
        <v>3463.74</v>
      </c>
      <c r="F926">
        <v>54.65</v>
      </c>
      <c r="G926">
        <v>43.317619460944499</v>
      </c>
      <c r="H926">
        <v>-19.7282095902255</v>
      </c>
      <c r="I926">
        <v>51.545009425232202</v>
      </c>
      <c r="J926">
        <v>-7.8337501165924097</v>
      </c>
      <c r="K926">
        <v>58.2312114510488</v>
      </c>
      <c r="L926">
        <v>46.710804013578802</v>
      </c>
      <c r="M926">
        <v>42.525953419839901</v>
      </c>
      <c r="N926">
        <v>0.22264150625388399</v>
      </c>
      <c r="O926">
        <v>86.514181152790499</v>
      </c>
      <c r="P926">
        <v>116.435643564356</v>
      </c>
      <c r="Q926">
        <v>9.6761144874735999E-2</v>
      </c>
    </row>
    <row r="927" spans="1:17" hidden="1" x14ac:dyDescent="0.3">
      <c r="A927" t="s">
        <v>2006</v>
      </c>
      <c r="B927" t="s">
        <v>2007</v>
      </c>
      <c r="C927" t="str">
        <f>IFERROR(VLOOKUP(Table1[[#This Row],[Ticker]],[1]!Table1[[Symbol]:[Industry]],2,FALSE),"-")</f>
        <v>-</v>
      </c>
      <c r="D927" t="s">
        <v>1414</v>
      </c>
      <c r="E927">
        <v>3459.1266270000001</v>
      </c>
      <c r="F927">
        <v>782.4</v>
      </c>
      <c r="G927">
        <v>-16.944333109088699</v>
      </c>
      <c r="H927">
        <v>-15.330614909826901</v>
      </c>
      <c r="I927">
        <v>43.7317336039916</v>
      </c>
      <c r="J927">
        <v>-4.67481376205735</v>
      </c>
      <c r="K927">
        <v>787.34626591700896</v>
      </c>
      <c r="L927">
        <v>690.38149857881501</v>
      </c>
      <c r="M927">
        <v>42.843495987610297</v>
      </c>
      <c r="N927">
        <v>0.44585084210960402</v>
      </c>
      <c r="O927">
        <v>25.639059304703402</v>
      </c>
      <c r="P927">
        <v>74.1763134461264</v>
      </c>
      <c r="Q927">
        <v>-3.6606052139033E-2</v>
      </c>
    </row>
    <row r="928" spans="1:17" hidden="1" x14ac:dyDescent="0.3">
      <c r="A928" t="s">
        <v>2008</v>
      </c>
      <c r="B928" t="s">
        <v>2009</v>
      </c>
      <c r="C928" t="str">
        <f>IFERROR(VLOOKUP(Table1[[#This Row],[Ticker]],[1]!Table1[[Symbol]:[Industry]],2,FALSE),"-")</f>
        <v>-</v>
      </c>
      <c r="D928" t="s">
        <v>54</v>
      </c>
      <c r="E928">
        <v>3452.32847501999</v>
      </c>
      <c r="F928">
        <v>1456.3</v>
      </c>
      <c r="G928">
        <v>125.151480697746</v>
      </c>
      <c r="H928">
        <v>-4.5889256427304703</v>
      </c>
      <c r="I928">
        <v>69.652312550446894</v>
      </c>
      <c r="J928">
        <v>-0.97779567567579095</v>
      </c>
      <c r="K928">
        <v>1307.0303501553699</v>
      </c>
      <c r="L928">
        <v>1022.09946272867</v>
      </c>
      <c r="M928">
        <v>48.014544431526197</v>
      </c>
      <c r="N928">
        <v>0.78010065814943796</v>
      </c>
      <c r="O928">
        <v>5.0607704456499398</v>
      </c>
      <c r="P928">
        <v>193.543113101903</v>
      </c>
      <c r="Q928">
        <v>0.22760015123831401</v>
      </c>
    </row>
    <row r="929" spans="1:17" x14ac:dyDescent="0.3">
      <c r="A929" t="s">
        <v>2010</v>
      </c>
      <c r="B929" t="s">
        <v>2011</v>
      </c>
      <c r="C929" t="str">
        <f>IFERROR(VLOOKUP(Table1[[#This Row],[Ticker]],[1]!Table1[[Symbol]:[Industry]],2,FALSE),"-")</f>
        <v>-</v>
      </c>
      <c r="D929" t="s">
        <v>1603</v>
      </c>
      <c r="E929">
        <v>3447.0364520779999</v>
      </c>
      <c r="F929">
        <v>153.05000000000001</v>
      </c>
      <c r="G929">
        <v>-32.524012679357298</v>
      </c>
      <c r="H929">
        <v>-10.1424592864037</v>
      </c>
      <c r="I929">
        <v>-6.1199003982013096</v>
      </c>
      <c r="J929">
        <v>-1.34049892065464</v>
      </c>
      <c r="K929">
        <v>155.14035699671899</v>
      </c>
      <c r="L929">
        <v>151.10088374315399</v>
      </c>
      <c r="M929">
        <v>49.187074795000598</v>
      </c>
      <c r="N929">
        <v>0.36305895110991598</v>
      </c>
      <c r="O929">
        <v>17.014047696831099</v>
      </c>
      <c r="P929">
        <v>18.6434108527131</v>
      </c>
      <c r="Q929">
        <v>3.0949565318792002E-2</v>
      </c>
    </row>
    <row r="930" spans="1:17" hidden="1" x14ac:dyDescent="0.3">
      <c r="A930" t="s">
        <v>2012</v>
      </c>
      <c r="B930" t="s">
        <v>2013</v>
      </c>
      <c r="C930" t="str">
        <f>IFERROR(VLOOKUP(Table1[[#This Row],[Ticker]],[1]!Table1[[Symbol]:[Industry]],2,FALSE),"-")</f>
        <v>-</v>
      </c>
      <c r="D930" t="s">
        <v>278</v>
      </c>
      <c r="E930">
        <v>3441.1164613199999</v>
      </c>
      <c r="F930">
        <v>327.75</v>
      </c>
      <c r="G930">
        <v>28.976793865212102</v>
      </c>
      <c r="H930">
        <v>-9.9403819812138501</v>
      </c>
      <c r="I930">
        <v>71.244563537738202</v>
      </c>
      <c r="J930">
        <v>-0.45926273669197798</v>
      </c>
      <c r="K930">
        <v>348.19062077921802</v>
      </c>
      <c r="L930">
        <v>291.69670281005</v>
      </c>
      <c r="M930">
        <v>48.663241900849201</v>
      </c>
      <c r="N930">
        <v>0.68827425247057294</v>
      </c>
      <c r="O930">
        <v>39.8932112890922</v>
      </c>
      <c r="P930">
        <v>104.84374999999901</v>
      </c>
      <c r="Q930">
        <v>0.216890563489017</v>
      </c>
    </row>
    <row r="931" spans="1:17" hidden="1" x14ac:dyDescent="0.3">
      <c r="A931" t="s">
        <v>2014</v>
      </c>
      <c r="B931" t="s">
        <v>2015</v>
      </c>
      <c r="C931" t="str">
        <f>IFERROR(VLOOKUP(Table1[[#This Row],[Ticker]],[1]!Table1[[Symbol]:[Industry]],2,FALSE),"-")</f>
        <v>-</v>
      </c>
      <c r="D931" t="s">
        <v>533</v>
      </c>
      <c r="E931">
        <v>3426.3891624599901</v>
      </c>
      <c r="F931">
        <v>434.45</v>
      </c>
      <c r="G931">
        <v>127.87937769722799</v>
      </c>
      <c r="H931">
        <v>5.2213258734110397</v>
      </c>
      <c r="I931">
        <v>45.448801346891202</v>
      </c>
      <c r="J931">
        <v>-4.2398797611093801</v>
      </c>
      <c r="K931">
        <v>380.673459925185</v>
      </c>
      <c r="L931">
        <v>300.781322462763</v>
      </c>
      <c r="M931">
        <v>56.669963182530502</v>
      </c>
      <c r="N931">
        <v>1.2372903514886</v>
      </c>
      <c r="O931">
        <v>14.8578662676947</v>
      </c>
      <c r="P931">
        <v>168.13763308131399</v>
      </c>
      <c r="Q931">
        <v>0.15686004213458801</v>
      </c>
    </row>
    <row r="932" spans="1:17" x14ac:dyDescent="0.3">
      <c r="A932" t="s">
        <v>2016</v>
      </c>
      <c r="B932" t="s">
        <v>2017</v>
      </c>
      <c r="C932" t="str">
        <f>IFERROR(VLOOKUP(Table1[[#This Row],[Ticker]],[1]!Table1[[Symbol]:[Industry]],2,FALSE),"-")</f>
        <v>-</v>
      </c>
      <c r="D932" t="s">
        <v>46</v>
      </c>
      <c r="E932">
        <v>3425.9655886999999</v>
      </c>
      <c r="F932">
        <v>2004.2</v>
      </c>
      <c r="G932">
        <v>-15.8823279841138</v>
      </c>
      <c r="H932">
        <v>-1.7115493417069201</v>
      </c>
      <c r="I932">
        <v>13.114481570429099</v>
      </c>
      <c r="J932">
        <v>-5.4721518730828898</v>
      </c>
      <c r="K932">
        <v>1969.6056584857199</v>
      </c>
      <c r="L932">
        <v>1778.6359600158401</v>
      </c>
      <c r="M932">
        <v>43.550124827929302</v>
      </c>
      <c r="N932">
        <v>0.61101143294027904</v>
      </c>
      <c r="O932">
        <v>12.987725775870601</v>
      </c>
      <c r="P932">
        <v>41.739745403111698</v>
      </c>
      <c r="Q932">
        <v>5.5453656227979001E-2</v>
      </c>
    </row>
    <row r="933" spans="1:17" x14ac:dyDescent="0.3">
      <c r="A933" t="s">
        <v>2018</v>
      </c>
      <c r="B933" t="s">
        <v>2019</v>
      </c>
      <c r="C933" t="str">
        <f>IFERROR(VLOOKUP(Table1[[#This Row],[Ticker]],[1]!Table1[[Symbol]:[Industry]],2,FALSE),"-")</f>
        <v>-</v>
      </c>
      <c r="D933" t="s">
        <v>290</v>
      </c>
      <c r="E933">
        <v>3419.7566745200002</v>
      </c>
      <c r="F933">
        <v>1287.5999999999999</v>
      </c>
      <c r="G933">
        <v>0.25277212993916998</v>
      </c>
      <c r="H933">
        <v>-14.9074642889308</v>
      </c>
      <c r="I933">
        <v>-12.9264173799452</v>
      </c>
      <c r="J933">
        <v>-6.6707009822113301</v>
      </c>
      <c r="K933">
        <v>1345.0091109697901</v>
      </c>
      <c r="L933">
        <v>1318.2392642637101</v>
      </c>
      <c r="M933">
        <v>28.369600059240199</v>
      </c>
      <c r="N933">
        <v>0.268837877148633</v>
      </c>
      <c r="O933">
        <v>41.577353215284198</v>
      </c>
      <c r="P933">
        <v>33.195407054929099</v>
      </c>
      <c r="Q933">
        <v>7.0227669541695001E-2</v>
      </c>
    </row>
    <row r="934" spans="1:17" x14ac:dyDescent="0.3">
      <c r="A934" t="s">
        <v>2020</v>
      </c>
      <c r="B934" t="s">
        <v>2021</v>
      </c>
      <c r="C934" t="str">
        <f>IFERROR(VLOOKUP(Table1[[#This Row],[Ticker]],[1]!Table1[[Symbol]:[Industry]],2,FALSE),"-")</f>
        <v>-</v>
      </c>
      <c r="D934" t="s">
        <v>278</v>
      </c>
      <c r="E934">
        <v>3418.7393268000001</v>
      </c>
      <c r="F934">
        <v>338.5</v>
      </c>
      <c r="G934">
        <v>25.9294441506647</v>
      </c>
      <c r="H934">
        <v>-6.5918672565996301</v>
      </c>
      <c r="I934">
        <v>22.458609033421801</v>
      </c>
      <c r="J934">
        <v>-4.1259460236905303</v>
      </c>
      <c r="K934">
        <v>326.60293008656299</v>
      </c>
      <c r="L934">
        <v>281.52147710442102</v>
      </c>
      <c r="M934">
        <v>48.198337386951998</v>
      </c>
      <c r="N934">
        <v>0.68589887477822198</v>
      </c>
      <c r="O934">
        <v>7.1935007385524496</v>
      </c>
      <c r="P934">
        <v>79.432812085873294</v>
      </c>
      <c r="Q934">
        <v>3.6964981267069998E-3</v>
      </c>
    </row>
    <row r="935" spans="1:17" hidden="1" x14ac:dyDescent="0.3">
      <c r="A935" t="s">
        <v>2022</v>
      </c>
      <c r="B935" t="s">
        <v>2023</v>
      </c>
      <c r="C935" t="str">
        <f>IFERROR(VLOOKUP(Table1[[#This Row],[Ticker]],[1]!Table1[[Symbol]:[Industry]],2,FALSE),"-")</f>
        <v>-</v>
      </c>
      <c r="D935" t="s">
        <v>390</v>
      </c>
      <c r="E935">
        <v>3415.5256199999999</v>
      </c>
      <c r="F935">
        <v>13389.45</v>
      </c>
      <c r="G935">
        <v>-47.910186854813503</v>
      </c>
      <c r="H935">
        <v>-14.167018755615199</v>
      </c>
      <c r="I935">
        <v>-10.1223282401884</v>
      </c>
      <c r="J935">
        <v>-2.1030300682544598</v>
      </c>
      <c r="K935">
        <v>12357.9271787992</v>
      </c>
      <c r="L935">
        <v>12242.7900727823</v>
      </c>
      <c r="M935">
        <v>52.5573448616652</v>
      </c>
      <c r="N935">
        <v>0.41589385145367003</v>
      </c>
      <c r="O935">
        <v>31.266407507403098</v>
      </c>
      <c r="P935">
        <v>47.1368131868132</v>
      </c>
      <c r="Q935">
        <v>-4.9237448688188003E-2</v>
      </c>
    </row>
    <row r="936" spans="1:17" hidden="1" x14ac:dyDescent="0.3">
      <c r="A936" t="s">
        <v>2024</v>
      </c>
      <c r="B936" t="s">
        <v>2025</v>
      </c>
      <c r="C936" t="str">
        <f>IFERROR(VLOOKUP(Table1[[#This Row],[Ticker]],[1]!Table1[[Symbol]:[Industry]],2,FALSE),"-")</f>
        <v>-</v>
      </c>
      <c r="D936" t="s">
        <v>83</v>
      </c>
      <c r="E936">
        <v>3406.3814603549999</v>
      </c>
      <c r="F936">
        <v>2619.3000000000002</v>
      </c>
      <c r="G936">
        <v>734.32799797132304</v>
      </c>
      <c r="H936">
        <v>-6.4737894609097202</v>
      </c>
      <c r="I936">
        <v>150.283024864124</v>
      </c>
      <c r="J936">
        <v>-12.7399784469581</v>
      </c>
      <c r="K936">
        <v>2389.00432638436</v>
      </c>
      <c r="L936">
        <v>1615.05318020645</v>
      </c>
      <c r="M936">
        <v>31.825876994538</v>
      </c>
      <c r="N936">
        <v>0.76183234867272198</v>
      </c>
      <c r="O936">
        <v>12.6255106326117</v>
      </c>
      <c r="P936">
        <v>803.20689655172396</v>
      </c>
    </row>
    <row r="937" spans="1:17" hidden="1" x14ac:dyDescent="0.3">
      <c r="A937" t="s">
        <v>2026</v>
      </c>
      <c r="B937" t="s">
        <v>2027</v>
      </c>
      <c r="C937" t="str">
        <f>IFERROR(VLOOKUP(Table1[[#This Row],[Ticker]],[1]!Table1[[Symbol]:[Industry]],2,FALSE),"-")</f>
        <v>-</v>
      </c>
      <c r="D937" t="s">
        <v>215</v>
      </c>
      <c r="E937">
        <v>3384.6753363749999</v>
      </c>
      <c r="F937">
        <v>186.91</v>
      </c>
      <c r="G937">
        <v>24.2408703575774</v>
      </c>
      <c r="H937">
        <v>7.0441932963249201</v>
      </c>
      <c r="I937">
        <v>40.075665463274397</v>
      </c>
      <c r="J937">
        <v>-8.0229001160042603</v>
      </c>
      <c r="K937">
        <v>173.93960618070301</v>
      </c>
      <c r="L937">
        <v>145.81243007585201</v>
      </c>
      <c r="M937">
        <v>49.685461475538702</v>
      </c>
      <c r="N937">
        <v>1.3059184255912699</v>
      </c>
      <c r="O937">
        <v>10.1867208817077</v>
      </c>
      <c r="P937">
        <v>80.502172863351007</v>
      </c>
      <c r="Q937">
        <v>0.16022925541201799</v>
      </c>
    </row>
    <row r="938" spans="1:17" hidden="1" x14ac:dyDescent="0.3">
      <c r="A938" t="s">
        <v>2028</v>
      </c>
      <c r="B938" t="s">
        <v>2029</v>
      </c>
      <c r="C938" t="str">
        <f>IFERROR(VLOOKUP(Table1[[#This Row],[Ticker]],[1]!Table1[[Symbol]:[Industry]],2,FALSE),"-")</f>
        <v>-</v>
      </c>
      <c r="D938" t="s">
        <v>46</v>
      </c>
      <c r="E938">
        <v>3383.3156795700002</v>
      </c>
      <c r="F938">
        <v>394.8</v>
      </c>
      <c r="G938">
        <v>57.011704117418503</v>
      </c>
      <c r="H938">
        <v>-1.6933439076044401</v>
      </c>
      <c r="I938">
        <v>23.309973219970999</v>
      </c>
      <c r="J938">
        <v>1.01821653010838E-2</v>
      </c>
      <c r="K938">
        <v>359.06190233662301</v>
      </c>
      <c r="L938">
        <v>302.495239570698</v>
      </c>
      <c r="M938">
        <v>64.248687585556098</v>
      </c>
      <c r="N938">
        <v>1.10848577019686</v>
      </c>
      <c r="O938">
        <v>4.3059777102330203</v>
      </c>
      <c r="P938">
        <v>110.784837159636</v>
      </c>
      <c r="Q938">
        <v>8.4024543212498998E-2</v>
      </c>
    </row>
    <row r="939" spans="1:17" hidden="1" x14ac:dyDescent="0.3">
      <c r="A939" t="s">
        <v>2030</v>
      </c>
      <c r="B939" t="s">
        <v>2031</v>
      </c>
      <c r="C939" t="str">
        <f>IFERROR(VLOOKUP(Table1[[#This Row],[Ticker]],[1]!Table1[[Symbol]:[Industry]],2,FALSE),"-")</f>
        <v>-</v>
      </c>
      <c r="D939" t="s">
        <v>57</v>
      </c>
      <c r="E939">
        <v>3380.4640518000001</v>
      </c>
      <c r="F939">
        <v>232.79</v>
      </c>
      <c r="G939">
        <v>37.953132561993698</v>
      </c>
      <c r="H939">
        <v>-4.9718665981551204</v>
      </c>
      <c r="I939">
        <v>24.3405415498491</v>
      </c>
      <c r="J939">
        <v>-5.0390500942241303</v>
      </c>
      <c r="K939">
        <v>228.60252923900299</v>
      </c>
      <c r="L939">
        <v>202.05961450212101</v>
      </c>
      <c r="M939">
        <v>44.001564219753398</v>
      </c>
      <c r="N939">
        <v>0.56632373352875498</v>
      </c>
      <c r="O939">
        <v>15.941406417801399</v>
      </c>
      <c r="P939">
        <v>71.169117647058798</v>
      </c>
      <c r="Q939">
        <v>0.118471588254478</v>
      </c>
    </row>
    <row r="940" spans="1:17" hidden="1" x14ac:dyDescent="0.3">
      <c r="A940" t="s">
        <v>2032</v>
      </c>
      <c r="B940" t="s">
        <v>2033</v>
      </c>
      <c r="C940" t="str">
        <f>IFERROR(VLOOKUP(Table1[[#This Row],[Ticker]],[1]!Table1[[Symbol]:[Industry]],2,FALSE),"-")</f>
        <v>-</v>
      </c>
      <c r="E940">
        <v>3380.13</v>
      </c>
      <c r="F940">
        <v>644.35</v>
      </c>
      <c r="G940">
        <v>727.40526277064998</v>
      </c>
      <c r="H940">
        <v>-5.77665046287437</v>
      </c>
      <c r="I940">
        <v>-10.0773467082343</v>
      </c>
      <c r="J940">
        <v>-9.2758553266187498</v>
      </c>
      <c r="K940">
        <v>634.75295729763695</v>
      </c>
      <c r="L940">
        <v>506.57064581688599</v>
      </c>
      <c r="M940">
        <v>39.6871436684918</v>
      </c>
      <c r="N940">
        <v>2.8915490654012102</v>
      </c>
      <c r="O940">
        <v>23.015441918212101</v>
      </c>
      <c r="P940">
        <v>864.59580838323302</v>
      </c>
      <c r="Q940">
        <v>0.167192137762909</v>
      </c>
    </row>
    <row r="941" spans="1:17" hidden="1" x14ac:dyDescent="0.3">
      <c r="A941" t="s">
        <v>2034</v>
      </c>
      <c r="B941" t="s">
        <v>2035</v>
      </c>
      <c r="C941" t="str">
        <f>IFERROR(VLOOKUP(Table1[[#This Row],[Ticker]],[1]!Table1[[Symbol]:[Industry]],2,FALSE),"-")</f>
        <v>-</v>
      </c>
      <c r="D941" t="s">
        <v>51</v>
      </c>
      <c r="E941">
        <v>3366.7396960299998</v>
      </c>
      <c r="F941">
        <v>542.15</v>
      </c>
      <c r="G941">
        <v>11.6402266208878</v>
      </c>
      <c r="H941">
        <v>4.3647188857652504</v>
      </c>
      <c r="I941">
        <v>15.4588113504657</v>
      </c>
      <c r="J941">
        <v>-6.6354183279556596</v>
      </c>
      <c r="K941">
        <v>524.11987715932196</v>
      </c>
      <c r="L941">
        <v>475.346305745184</v>
      </c>
      <c r="M941">
        <v>49.9964256953605</v>
      </c>
      <c r="N941">
        <v>1.22171786500219</v>
      </c>
      <c r="O941">
        <v>9.7482246610716494</v>
      </c>
      <c r="P941">
        <v>54.436689930209297</v>
      </c>
      <c r="Q941">
        <v>5.1462205011690999E-2</v>
      </c>
    </row>
    <row r="942" spans="1:17" hidden="1" x14ac:dyDescent="0.3">
      <c r="A942" t="s">
        <v>2036</v>
      </c>
      <c r="B942" t="s">
        <v>2037</v>
      </c>
      <c r="C942" t="str">
        <f>IFERROR(VLOOKUP(Table1[[#This Row],[Ticker]],[1]!Table1[[Symbol]:[Industry]],2,FALSE),"-")</f>
        <v>-</v>
      </c>
      <c r="D942" t="s">
        <v>80</v>
      </c>
      <c r="E942">
        <v>3362.6938399999999</v>
      </c>
      <c r="F942">
        <v>1102.6500000000001</v>
      </c>
      <c r="G942">
        <v>104.06878795441</v>
      </c>
      <c r="H942">
        <v>14.5736521224807</v>
      </c>
      <c r="I942">
        <v>140.964328494282</v>
      </c>
      <c r="J942">
        <v>-4.0337738786549497</v>
      </c>
      <c r="K942">
        <v>903.74975370916695</v>
      </c>
      <c r="L942">
        <v>673.63918762281298</v>
      </c>
      <c r="M942">
        <v>74.508635758505505</v>
      </c>
      <c r="N942">
        <v>0.58670389406787704</v>
      </c>
      <c r="O942">
        <v>1.5734820659320601</v>
      </c>
      <c r="P942">
        <v>161.81882939570201</v>
      </c>
      <c r="Q942">
        <v>8.0693164214477003E-2</v>
      </c>
    </row>
    <row r="943" spans="1:17" hidden="1" x14ac:dyDescent="0.3">
      <c r="A943" t="s">
        <v>2038</v>
      </c>
      <c r="B943" t="s">
        <v>2039</v>
      </c>
      <c r="C943" t="str">
        <f>IFERROR(VLOOKUP(Table1[[#This Row],[Ticker]],[1]!Table1[[Symbol]:[Industry]],2,FALSE),"-")</f>
        <v>-</v>
      </c>
      <c r="D943" t="s">
        <v>132</v>
      </c>
      <c r="E943">
        <v>3349.1652960799902</v>
      </c>
      <c r="F943">
        <v>754.5</v>
      </c>
      <c r="G943">
        <v>82.108873046434496</v>
      </c>
      <c r="H943">
        <v>-2.990499178876</v>
      </c>
      <c r="I943">
        <v>2.6210135150238001</v>
      </c>
      <c r="J943">
        <v>-2.5602740063475702</v>
      </c>
      <c r="K943">
        <v>722.38659482416097</v>
      </c>
      <c r="L943">
        <v>630.17682009298596</v>
      </c>
      <c r="M943">
        <v>54.185066510630797</v>
      </c>
      <c r="N943">
        <v>0.66575023726802796</v>
      </c>
      <c r="O943">
        <v>9.4764744864148405</v>
      </c>
      <c r="P943">
        <v>144.17475728155301</v>
      </c>
      <c r="Q943">
        <v>0.163819436741099</v>
      </c>
    </row>
    <row r="944" spans="1:17" hidden="1" x14ac:dyDescent="0.3">
      <c r="A944" t="s">
        <v>2040</v>
      </c>
      <c r="B944" t="s">
        <v>2041</v>
      </c>
      <c r="C944" t="str">
        <f>IFERROR(VLOOKUP(Table1[[#This Row],[Ticker]],[1]!Table1[[Symbol]:[Industry]],2,FALSE),"-")</f>
        <v>-</v>
      </c>
      <c r="D944" t="s">
        <v>24</v>
      </c>
      <c r="E944">
        <v>3317.33814923</v>
      </c>
      <c r="F944">
        <v>407.45</v>
      </c>
      <c r="G944">
        <v>-5.4231519974037603</v>
      </c>
      <c r="H944">
        <v>-3.6224247543723398</v>
      </c>
      <c r="I944">
        <v>25.376011007652998</v>
      </c>
      <c r="J944">
        <v>-1.7972901407861801</v>
      </c>
      <c r="K944">
        <v>371.84923910881901</v>
      </c>
      <c r="L944">
        <v>322.44678718529201</v>
      </c>
      <c r="M944">
        <v>50.823434346402202</v>
      </c>
      <c r="N944">
        <v>0.56204493875031103</v>
      </c>
      <c r="O944">
        <v>14.615290219658799</v>
      </c>
      <c r="P944">
        <v>63.3720930232558</v>
      </c>
      <c r="Q944">
        <v>-3.8182543782181E-2</v>
      </c>
    </row>
    <row r="945" spans="1:17" hidden="1" x14ac:dyDescent="0.3">
      <c r="A945" t="s">
        <v>2042</v>
      </c>
      <c r="B945" t="s">
        <v>2043</v>
      </c>
      <c r="C945" t="str">
        <f>IFERROR(VLOOKUP(Table1[[#This Row],[Ticker]],[1]!Table1[[Symbol]:[Industry]],2,FALSE),"-")</f>
        <v>-</v>
      </c>
      <c r="D945" t="s">
        <v>54</v>
      </c>
      <c r="E945">
        <v>3313.6301298150001</v>
      </c>
      <c r="F945">
        <v>150.9</v>
      </c>
      <c r="G945">
        <v>79.650004956784798</v>
      </c>
      <c r="H945">
        <v>-2.82260019522632</v>
      </c>
      <c r="I945">
        <v>36.669662968147897</v>
      </c>
      <c r="J945">
        <v>-2.6396640576583299</v>
      </c>
      <c r="K945">
        <v>141.627347787898</v>
      </c>
      <c r="L945">
        <v>115.26175998793499</v>
      </c>
      <c r="M945">
        <v>50.198515981038199</v>
      </c>
      <c r="N945">
        <v>0.94816271920954198</v>
      </c>
      <c r="O945">
        <v>12.1935056328694</v>
      </c>
      <c r="P945">
        <v>148.39506172839501</v>
      </c>
      <c r="Q945">
        <v>4.9068349555824002E-2</v>
      </c>
    </row>
    <row r="946" spans="1:17" x14ac:dyDescent="0.3">
      <c r="A946" t="s">
        <v>2044</v>
      </c>
      <c r="B946" t="s">
        <v>2045</v>
      </c>
      <c r="C946" t="str">
        <f>IFERROR(VLOOKUP(Table1[[#This Row],[Ticker]],[1]!Table1[[Symbol]:[Industry]],2,FALSE),"-")</f>
        <v>-</v>
      </c>
      <c r="D946" t="s">
        <v>538</v>
      </c>
      <c r="E946">
        <v>3306.5434574000001</v>
      </c>
      <c r="F946">
        <v>447.05</v>
      </c>
      <c r="G946">
        <v>-15.680495855379201</v>
      </c>
      <c r="H946">
        <v>-10.7209209741091</v>
      </c>
      <c r="I946">
        <v>16.800273854671499</v>
      </c>
      <c r="J946">
        <v>-4.6219363863884997</v>
      </c>
      <c r="K946">
        <v>436.65238134856997</v>
      </c>
      <c r="L946">
        <v>384.57610694950898</v>
      </c>
      <c r="M946">
        <v>48.041985780121998</v>
      </c>
      <c r="N946">
        <v>0.36605032966295098</v>
      </c>
      <c r="O946">
        <v>12.962755843865301</v>
      </c>
      <c r="P946">
        <v>51.516692086087097</v>
      </c>
      <c r="Q946">
        <v>-9.2897402601100005E-4</v>
      </c>
    </row>
    <row r="947" spans="1:17" x14ac:dyDescent="0.3">
      <c r="A947" t="s">
        <v>2046</v>
      </c>
      <c r="B947" t="s">
        <v>2047</v>
      </c>
      <c r="C947" t="str">
        <f>IFERROR(VLOOKUP(Table1[[#This Row],[Ticker]],[1]!Table1[[Symbol]:[Industry]],2,FALSE),"-")</f>
        <v>-</v>
      </c>
      <c r="D947" t="s">
        <v>197</v>
      </c>
      <c r="E947">
        <v>3301.9499273249999</v>
      </c>
      <c r="F947">
        <v>209.98</v>
      </c>
      <c r="G947">
        <v>-56.956759631194899</v>
      </c>
      <c r="H947">
        <v>-13.3496348141847</v>
      </c>
      <c r="I947">
        <v>-24.001827741499799</v>
      </c>
      <c r="J947">
        <v>-7.3827178066743002</v>
      </c>
      <c r="K947">
        <v>222.136560448925</v>
      </c>
      <c r="L947">
        <v>229.406967517482</v>
      </c>
      <c r="M947">
        <v>32.347074075440801</v>
      </c>
      <c r="N947">
        <v>0.69671223397941595</v>
      </c>
      <c r="O947">
        <v>42.3945137632155</v>
      </c>
      <c r="P947">
        <v>10.196798740487999</v>
      </c>
      <c r="Q947">
        <v>5.7765663774529998E-3</v>
      </c>
    </row>
    <row r="948" spans="1:17" x14ac:dyDescent="0.3">
      <c r="A948" t="s">
        <v>2048</v>
      </c>
      <c r="B948" t="s">
        <v>2049</v>
      </c>
      <c r="C948" t="str">
        <f>IFERROR(VLOOKUP(Table1[[#This Row],[Ticker]],[1]!Table1[[Symbol]:[Industry]],2,FALSE),"-")</f>
        <v>-</v>
      </c>
      <c r="D948" t="s">
        <v>545</v>
      </c>
      <c r="E948">
        <v>3295.1864931700002</v>
      </c>
      <c r="F948">
        <v>313.95</v>
      </c>
      <c r="G948">
        <v>-62.215225106331197</v>
      </c>
      <c r="H948">
        <v>-1.3105819810261801</v>
      </c>
      <c r="I948">
        <v>2.9910712395522601</v>
      </c>
      <c r="J948">
        <v>-7.7171562162146596</v>
      </c>
      <c r="K948">
        <v>309.36299559442301</v>
      </c>
      <c r="L948">
        <v>309.56281248607701</v>
      </c>
      <c r="M948">
        <v>45.701754943033997</v>
      </c>
      <c r="N948">
        <v>1.5230801692092899</v>
      </c>
      <c r="O948">
        <v>63.847746456442103</v>
      </c>
      <c r="P948">
        <v>27.570093457943901</v>
      </c>
    </row>
    <row r="949" spans="1:17" hidden="1" x14ac:dyDescent="0.3">
      <c r="A949" t="s">
        <v>2050</v>
      </c>
      <c r="B949" t="s">
        <v>2051</v>
      </c>
      <c r="C949" t="str">
        <f>IFERROR(VLOOKUP(Table1[[#This Row],[Ticker]],[1]!Table1[[Symbol]:[Industry]],2,FALSE),"-")</f>
        <v>-</v>
      </c>
      <c r="D949" t="s">
        <v>141</v>
      </c>
      <c r="E949">
        <v>3292.986658545</v>
      </c>
      <c r="F949">
        <v>51.14</v>
      </c>
      <c r="G949">
        <v>40.056522714553601</v>
      </c>
      <c r="H949">
        <v>-15.762274813860801</v>
      </c>
      <c r="I949">
        <v>15.0985166446827</v>
      </c>
      <c r="J949">
        <v>-10.058239978592701</v>
      </c>
      <c r="K949">
        <v>53.461833599512801</v>
      </c>
      <c r="L949">
        <v>45.450712451564002</v>
      </c>
      <c r="M949">
        <v>30.7441090116656</v>
      </c>
      <c r="N949">
        <v>0.38622069371975298</v>
      </c>
      <c r="O949">
        <v>32.870551427453996</v>
      </c>
      <c r="P949">
        <v>107.044534412955</v>
      </c>
      <c r="Q949">
        <v>0.10942203574293401</v>
      </c>
    </row>
    <row r="950" spans="1:17" hidden="1" x14ac:dyDescent="0.3">
      <c r="A950" t="s">
        <v>2052</v>
      </c>
      <c r="B950" t="s">
        <v>2053</v>
      </c>
      <c r="C950" t="str">
        <f>IFERROR(VLOOKUP(Table1[[#This Row],[Ticker]],[1]!Table1[[Symbol]:[Industry]],2,FALSE),"-")</f>
        <v>-</v>
      </c>
      <c r="D950" t="s">
        <v>144</v>
      </c>
      <c r="E950">
        <v>3285.8745727599999</v>
      </c>
      <c r="F950">
        <v>107.95</v>
      </c>
      <c r="G950">
        <v>54.922068933040997</v>
      </c>
      <c r="H950">
        <v>-3.97031841880499</v>
      </c>
      <c r="I950">
        <v>-8.0166961475226408</v>
      </c>
      <c r="J950">
        <v>-4.4396258676579299</v>
      </c>
      <c r="K950">
        <v>107.519327554252</v>
      </c>
      <c r="L950">
        <v>103.80902039610901</v>
      </c>
      <c r="M950">
        <v>53.153934627610397</v>
      </c>
      <c r="N950">
        <v>0.91839844354498301</v>
      </c>
      <c r="O950">
        <v>49.791570171375596</v>
      </c>
      <c r="P950">
        <v>92.767857142857096</v>
      </c>
      <c r="Q950">
        <v>0.190549959093024</v>
      </c>
    </row>
    <row r="951" spans="1:17" hidden="1" x14ac:dyDescent="0.3">
      <c r="A951" t="s">
        <v>2054</v>
      </c>
      <c r="B951" t="s">
        <v>2055</v>
      </c>
      <c r="C951" t="str">
        <f>IFERROR(VLOOKUP(Table1[[#This Row],[Ticker]],[1]!Table1[[Symbol]:[Industry]],2,FALSE),"-")</f>
        <v>-</v>
      </c>
      <c r="D951" t="s">
        <v>404</v>
      </c>
      <c r="E951">
        <v>3280.0887937500001</v>
      </c>
      <c r="F951">
        <v>4267.3</v>
      </c>
      <c r="G951">
        <v>9.3698452638652299</v>
      </c>
      <c r="H951">
        <v>-14.781479752492899</v>
      </c>
      <c r="I951">
        <v>-12.121866609869899</v>
      </c>
      <c r="J951">
        <v>-6.6385824931885402</v>
      </c>
      <c r="K951">
        <v>4415.7277472428004</v>
      </c>
      <c r="L951">
        <v>4204.40226617595</v>
      </c>
      <c r="M951">
        <v>24.198300182585299</v>
      </c>
      <c r="N951">
        <v>0.32507794529283701</v>
      </c>
      <c r="O951">
        <v>19.4432076488646</v>
      </c>
      <c r="P951">
        <v>42.430867308623</v>
      </c>
      <c r="Q951">
        <v>6.6875663246877007E-2</v>
      </c>
    </row>
    <row r="952" spans="1:17" hidden="1" x14ac:dyDescent="0.3">
      <c r="A952" t="s">
        <v>2056</v>
      </c>
      <c r="B952" t="s">
        <v>2057</v>
      </c>
      <c r="C952" t="str">
        <f>IFERROR(VLOOKUP(Table1[[#This Row],[Ticker]],[1]!Table1[[Symbol]:[Industry]],2,FALSE),"-")</f>
        <v>-</v>
      </c>
      <c r="D952" t="s">
        <v>54</v>
      </c>
      <c r="E952">
        <v>3218.3808282499999</v>
      </c>
      <c r="F952">
        <v>781.85</v>
      </c>
      <c r="G952">
        <v>108.785385823794</v>
      </c>
      <c r="H952">
        <v>1.6510377186863101</v>
      </c>
      <c r="I952">
        <v>111.369735563497</v>
      </c>
      <c r="J952">
        <v>-6.7099130261316704</v>
      </c>
      <c r="K952">
        <v>678.95055244940602</v>
      </c>
      <c r="L952">
        <v>521.79147046636695</v>
      </c>
      <c r="M952">
        <v>53.544891230461801</v>
      </c>
      <c r="N952">
        <v>0.40404026327300901</v>
      </c>
      <c r="O952">
        <v>4.1120419517810296</v>
      </c>
      <c r="P952">
        <v>196.66238052376599</v>
      </c>
      <c r="Q952">
        <v>-4.7843524227374E-2</v>
      </c>
    </row>
    <row r="953" spans="1:17" hidden="1" x14ac:dyDescent="0.3">
      <c r="A953" t="s">
        <v>2058</v>
      </c>
      <c r="B953" t="s">
        <v>2059</v>
      </c>
      <c r="C953" t="str">
        <f>IFERROR(VLOOKUP(Table1[[#This Row],[Ticker]],[1]!Table1[[Symbol]:[Industry]],2,FALSE),"-")</f>
        <v>-</v>
      </c>
      <c r="D953" t="s">
        <v>467</v>
      </c>
      <c r="E953">
        <v>3212.2824999999998</v>
      </c>
      <c r="F953">
        <v>466.95</v>
      </c>
      <c r="G953">
        <v>101.632363050688</v>
      </c>
      <c r="H953">
        <v>22.007152895774301</v>
      </c>
      <c r="I953">
        <v>138.684955068769</v>
      </c>
      <c r="J953">
        <v>-9.3023205420674806</v>
      </c>
      <c r="K953">
        <v>367.11803869733899</v>
      </c>
      <c r="L953">
        <v>265.05147265382499</v>
      </c>
      <c r="M953">
        <v>57.4533810959744</v>
      </c>
      <c r="N953">
        <v>0.66798987005487298</v>
      </c>
      <c r="O953">
        <v>16.0723846236213</v>
      </c>
      <c r="P953">
        <v>163.813559322033</v>
      </c>
      <c r="Q953">
        <v>0.102903904365353</v>
      </c>
    </row>
    <row r="954" spans="1:17" hidden="1" x14ac:dyDescent="0.3">
      <c r="A954" t="s">
        <v>2060</v>
      </c>
      <c r="B954" t="s">
        <v>2061</v>
      </c>
      <c r="C954" t="str">
        <f>IFERROR(VLOOKUP(Table1[[#This Row],[Ticker]],[1]!Table1[[Symbol]:[Industry]],2,FALSE),"-")</f>
        <v>-</v>
      </c>
      <c r="D954" t="s">
        <v>125</v>
      </c>
      <c r="E954">
        <v>3201.6251176419901</v>
      </c>
      <c r="F954">
        <v>180.07</v>
      </c>
      <c r="G954">
        <v>-1.21514329679105</v>
      </c>
      <c r="H954">
        <v>-17.759518452395</v>
      </c>
      <c r="I954">
        <v>-4.4565763969743504</v>
      </c>
      <c r="J954">
        <v>-11.0012485135783</v>
      </c>
      <c r="K954">
        <v>195.72854384169199</v>
      </c>
      <c r="L954">
        <v>175.16425494866101</v>
      </c>
      <c r="M954">
        <v>24.708631024370199</v>
      </c>
      <c r="N954">
        <v>1.33108021153506</v>
      </c>
      <c r="O954">
        <v>31.615482867773601</v>
      </c>
      <c r="P954">
        <v>40.515021459227398</v>
      </c>
      <c r="Q954">
        <v>9.7911966013684001E-2</v>
      </c>
    </row>
    <row r="955" spans="1:17" x14ac:dyDescent="0.3">
      <c r="A955" t="s">
        <v>2062</v>
      </c>
      <c r="B955" t="s">
        <v>2063</v>
      </c>
      <c r="C955" t="str">
        <f>IFERROR(VLOOKUP(Table1[[#This Row],[Ticker]],[1]!Table1[[Symbol]:[Industry]],2,FALSE),"-")</f>
        <v>-</v>
      </c>
      <c r="D955" t="s">
        <v>132</v>
      </c>
      <c r="E955">
        <v>3188.7649795950001</v>
      </c>
      <c r="F955">
        <v>421.75</v>
      </c>
      <c r="G955">
        <v>-42.261073652795297</v>
      </c>
      <c r="H955">
        <v>-2.3405429026113902</v>
      </c>
      <c r="I955">
        <v>-24.0397030728776</v>
      </c>
      <c r="J955">
        <v>0.98464112574309304</v>
      </c>
      <c r="K955">
        <v>415.70672611292599</v>
      </c>
      <c r="L955">
        <v>441.340080385259</v>
      </c>
      <c r="M955">
        <v>53.089826370595901</v>
      </c>
      <c r="N955">
        <v>1.0857497216297201</v>
      </c>
      <c r="O955">
        <v>38.707765263781802</v>
      </c>
      <c r="P955">
        <v>22.2463768115942</v>
      </c>
      <c r="Q955">
        <v>1.6247127197137001E-2</v>
      </c>
    </row>
    <row r="956" spans="1:17" hidden="1" x14ac:dyDescent="0.3">
      <c r="A956" t="s">
        <v>2064</v>
      </c>
      <c r="B956" t="s">
        <v>2065</v>
      </c>
      <c r="C956" t="str">
        <f>IFERROR(VLOOKUP(Table1[[#This Row],[Ticker]],[1]!Table1[[Symbol]:[Industry]],2,FALSE),"-")</f>
        <v>-</v>
      </c>
      <c r="D956" t="s">
        <v>1414</v>
      </c>
      <c r="E956">
        <v>3181.04884128</v>
      </c>
      <c r="F956">
        <v>216.2</v>
      </c>
      <c r="K956">
        <v>198.53034696656701</v>
      </c>
      <c r="L956">
        <v>172.215069946667</v>
      </c>
      <c r="M956">
        <v>81.1750791682543</v>
      </c>
      <c r="N956">
        <v>1</v>
      </c>
      <c r="Q956">
        <v>0.14788253940821999</v>
      </c>
    </row>
    <row r="957" spans="1:17" hidden="1" x14ac:dyDescent="0.3">
      <c r="A957" t="s">
        <v>2066</v>
      </c>
      <c r="B957" t="s">
        <v>2067</v>
      </c>
      <c r="C957" t="str">
        <f>IFERROR(VLOOKUP(Table1[[#This Row],[Ticker]],[1]!Table1[[Symbol]:[Industry]],2,FALSE),"-")</f>
        <v>-</v>
      </c>
      <c r="D957" t="s">
        <v>290</v>
      </c>
      <c r="E957">
        <v>3170.676528</v>
      </c>
      <c r="F957">
        <v>152.6</v>
      </c>
      <c r="G957">
        <v>99.544777758800294</v>
      </c>
      <c r="H957">
        <v>-35.2811147485886</v>
      </c>
      <c r="I957">
        <v>145.35251684451401</v>
      </c>
      <c r="J957">
        <v>-20.6905636826272</v>
      </c>
      <c r="K957">
        <v>194.07890837318399</v>
      </c>
      <c r="L957">
        <v>138.96972930314001</v>
      </c>
      <c r="M957">
        <v>15.2736250321594</v>
      </c>
      <c r="N957">
        <v>1.71285669334701</v>
      </c>
      <c r="O957">
        <v>71.035386631716904</v>
      </c>
      <c r="P957">
        <v>231.163194444444</v>
      </c>
      <c r="Q957">
        <v>0.202212295422177</v>
      </c>
    </row>
    <row r="958" spans="1:17" hidden="1" x14ac:dyDescent="0.3">
      <c r="A958" t="s">
        <v>2068</v>
      </c>
      <c r="B958" t="s">
        <v>2069</v>
      </c>
      <c r="C958" t="str">
        <f>IFERROR(VLOOKUP(Table1[[#This Row],[Ticker]],[1]!Table1[[Symbol]:[Industry]],2,FALSE),"-")</f>
        <v>-</v>
      </c>
      <c r="D958" t="s">
        <v>1414</v>
      </c>
      <c r="E958">
        <v>3161.964929235</v>
      </c>
      <c r="F958">
        <v>3585.9</v>
      </c>
      <c r="G958">
        <v>37.900091033457699</v>
      </c>
      <c r="H958">
        <v>1.8527880590878001</v>
      </c>
      <c r="I958">
        <v>45.844354207751401</v>
      </c>
      <c r="J958">
        <v>2.3930483757503902</v>
      </c>
      <c r="K958">
        <v>3099.6247555106402</v>
      </c>
      <c r="L958">
        <v>2522.1242354287801</v>
      </c>
      <c r="M958">
        <v>64.936383774206902</v>
      </c>
      <c r="N958">
        <v>0.46263683565244501</v>
      </c>
      <c r="O958">
        <v>0.26632086784348302</v>
      </c>
      <c r="P958">
        <v>86.178967316528599</v>
      </c>
      <c r="Q958">
        <v>0.194798112471394</v>
      </c>
    </row>
    <row r="959" spans="1:17" hidden="1" x14ac:dyDescent="0.3">
      <c r="A959" t="s">
        <v>2070</v>
      </c>
      <c r="B959" t="s">
        <v>2071</v>
      </c>
      <c r="C959" t="str">
        <f>IFERROR(VLOOKUP(Table1[[#This Row],[Ticker]],[1]!Table1[[Symbol]:[Industry]],2,FALSE),"-")</f>
        <v>-</v>
      </c>
      <c r="D959" t="s">
        <v>80</v>
      </c>
      <c r="E959">
        <v>3151.60667736</v>
      </c>
      <c r="F959">
        <v>251.74</v>
      </c>
      <c r="G959">
        <v>90.542522061288807</v>
      </c>
      <c r="H959">
        <v>-3.1017878539983701</v>
      </c>
      <c r="I959">
        <v>30.000228794759799</v>
      </c>
      <c r="J959">
        <v>-6.3209533658344297</v>
      </c>
      <c r="K959">
        <v>238.10567872372499</v>
      </c>
      <c r="L959">
        <v>203.82946805872001</v>
      </c>
      <c r="M959">
        <v>51.179890301161102</v>
      </c>
      <c r="N959">
        <v>0.60579739661490295</v>
      </c>
      <c r="O959">
        <v>11.9369190434575</v>
      </c>
      <c r="P959">
        <v>123.173758865248</v>
      </c>
      <c r="Q959">
        <v>5.4528286521374002E-2</v>
      </c>
    </row>
    <row r="960" spans="1:17" x14ac:dyDescent="0.3">
      <c r="A960" t="s">
        <v>2072</v>
      </c>
      <c r="B960" t="s">
        <v>2073</v>
      </c>
      <c r="C960" t="str">
        <f>IFERROR(VLOOKUP(Table1[[#This Row],[Ticker]],[1]!Table1[[Symbol]:[Industry]],2,FALSE),"-")</f>
        <v>-</v>
      </c>
      <c r="D960" t="s">
        <v>67</v>
      </c>
      <c r="E960">
        <v>3144.7454124199999</v>
      </c>
      <c r="F960">
        <v>240.5</v>
      </c>
      <c r="G960">
        <v>21.586390163925699</v>
      </c>
      <c r="H960">
        <v>-15.1305000494959</v>
      </c>
      <c r="I960">
        <v>21.789710753299101</v>
      </c>
      <c r="J960">
        <v>-4.5084251259494401</v>
      </c>
      <c r="K960">
        <v>244.27555830138999</v>
      </c>
      <c r="L960">
        <v>213.10639009276201</v>
      </c>
      <c r="M960">
        <v>38.054085481152804</v>
      </c>
      <c r="N960">
        <v>0.25696638280067702</v>
      </c>
      <c r="O960">
        <v>22.058212058212</v>
      </c>
      <c r="P960">
        <v>55.462184873949496</v>
      </c>
      <c r="Q960">
        <v>2.1359537837248001E-2</v>
      </c>
    </row>
    <row r="961" spans="1:17" hidden="1" x14ac:dyDescent="0.3">
      <c r="A961" t="s">
        <v>2074</v>
      </c>
      <c r="B961" t="s">
        <v>2075</v>
      </c>
      <c r="C961" t="str">
        <f>IFERROR(VLOOKUP(Table1[[#This Row],[Ticker]],[1]!Table1[[Symbol]:[Industry]],2,FALSE),"-")</f>
        <v>-</v>
      </c>
      <c r="D961" t="s">
        <v>215</v>
      </c>
      <c r="E961">
        <v>3140.9942157</v>
      </c>
      <c r="F961">
        <v>227.45</v>
      </c>
      <c r="G961">
        <v>242.869059920539</v>
      </c>
      <c r="H961">
        <v>-17.917453694813499</v>
      </c>
      <c r="I961">
        <v>140.784001227087</v>
      </c>
      <c r="J961">
        <v>-9.5701703680715706</v>
      </c>
      <c r="K961">
        <v>237.567869613835</v>
      </c>
      <c r="L961">
        <v>164.53760772674201</v>
      </c>
      <c r="M961">
        <v>30.500477252661199</v>
      </c>
      <c r="N961">
        <v>0.35328211788647901</v>
      </c>
      <c r="O961">
        <v>35.4143767861068</v>
      </c>
      <c r="P961">
        <v>312.79491833030801</v>
      </c>
      <c r="Q961">
        <v>0.15288428099662199</v>
      </c>
    </row>
    <row r="962" spans="1:17" x14ac:dyDescent="0.3">
      <c r="A962" t="s">
        <v>2076</v>
      </c>
      <c r="B962" t="s">
        <v>2077</v>
      </c>
      <c r="C962" t="str">
        <f>IFERROR(VLOOKUP(Table1[[#This Row],[Ticker]],[1]!Table1[[Symbol]:[Industry]],2,FALSE),"-")</f>
        <v>-</v>
      </c>
      <c r="D962" t="s">
        <v>390</v>
      </c>
      <c r="E962">
        <v>3127.5294653599999</v>
      </c>
      <c r="F962">
        <v>2193.1</v>
      </c>
      <c r="G962">
        <v>-19.749613693497899</v>
      </c>
      <c r="H962">
        <v>-7.6936389245805197</v>
      </c>
      <c r="I962">
        <v>21.7454906311151</v>
      </c>
      <c r="J962">
        <v>-5.1170940388847299</v>
      </c>
      <c r="K962">
        <v>2193.4187745808199</v>
      </c>
      <c r="L962">
        <v>1988.0788272906</v>
      </c>
      <c r="M962">
        <v>34.354045191506998</v>
      </c>
      <c r="N962">
        <v>0.413047459900934</v>
      </c>
      <c r="O962">
        <v>16.727463407961299</v>
      </c>
      <c r="P962">
        <v>43.246244284781099</v>
      </c>
      <c r="Q962">
        <v>-6.1000081761409003E-2</v>
      </c>
    </row>
    <row r="963" spans="1:17" hidden="1" x14ac:dyDescent="0.3">
      <c r="A963" t="s">
        <v>2078</v>
      </c>
      <c r="B963" t="s">
        <v>2079</v>
      </c>
      <c r="C963" t="str">
        <f>IFERROR(VLOOKUP(Table1[[#This Row],[Ticker]],[1]!Table1[[Symbol]:[Industry]],2,FALSE),"-")</f>
        <v>-</v>
      </c>
      <c r="D963" t="s">
        <v>54</v>
      </c>
      <c r="E963">
        <v>3119.4273054999999</v>
      </c>
      <c r="F963">
        <v>376.8</v>
      </c>
      <c r="G963">
        <v>175.12273983276501</v>
      </c>
      <c r="H963">
        <v>15.5371728270279</v>
      </c>
      <c r="I963">
        <v>86.6732084366039</v>
      </c>
      <c r="J963">
        <v>-2.7810918425901199</v>
      </c>
      <c r="K963">
        <v>316.45300015430502</v>
      </c>
      <c r="L963">
        <v>229.12108031933201</v>
      </c>
      <c r="M963">
        <v>66.0619102619427</v>
      </c>
      <c r="N963">
        <v>1.48030345787115</v>
      </c>
      <c r="O963">
        <v>5.6263269639065596</v>
      </c>
      <c r="P963">
        <v>236.87974966472899</v>
      </c>
      <c r="Q963">
        <v>8.8025467219973993E-2</v>
      </c>
    </row>
    <row r="964" spans="1:17" hidden="1" x14ac:dyDescent="0.3">
      <c r="A964" t="s">
        <v>2080</v>
      </c>
      <c r="B964" t="s">
        <v>2081</v>
      </c>
      <c r="C964" t="str">
        <f>IFERROR(VLOOKUP(Table1[[#This Row],[Ticker]],[1]!Table1[[Symbol]:[Industry]],2,FALSE),"-")</f>
        <v>-</v>
      </c>
      <c r="D964" t="s">
        <v>197</v>
      </c>
      <c r="E964">
        <v>3117.60226728</v>
      </c>
      <c r="F964">
        <v>979.2</v>
      </c>
      <c r="G964">
        <v>14.088808654264801</v>
      </c>
      <c r="H964">
        <v>-5.1481871697632302</v>
      </c>
      <c r="I964">
        <v>42.1032853069634</v>
      </c>
      <c r="J964">
        <v>-1.07018911691243</v>
      </c>
      <c r="K964">
        <v>938.45561631995895</v>
      </c>
      <c r="L964">
        <v>773.529820028838</v>
      </c>
      <c r="M964">
        <v>57.038517222478298</v>
      </c>
      <c r="N964">
        <v>0.59425897124677196</v>
      </c>
      <c r="O964">
        <v>16.186683006535901</v>
      </c>
      <c r="P964">
        <v>77.375237750203794</v>
      </c>
      <c r="Q964">
        <v>8.3866133053552006E-2</v>
      </c>
    </row>
    <row r="965" spans="1:17" x14ac:dyDescent="0.3">
      <c r="A965" t="s">
        <v>2082</v>
      </c>
      <c r="B965" t="s">
        <v>2083</v>
      </c>
      <c r="C965" t="str">
        <f>IFERROR(VLOOKUP(Table1[[#This Row],[Ticker]],[1]!Table1[[Symbol]:[Industry]],2,FALSE),"-")</f>
        <v>-</v>
      </c>
      <c r="D965" t="s">
        <v>51</v>
      </c>
      <c r="E965">
        <v>3085.4588573999999</v>
      </c>
      <c r="F965">
        <v>275.89999999999998</v>
      </c>
      <c r="G965">
        <v>-85.550690640587007</v>
      </c>
      <c r="H965">
        <v>2.3164462270211001</v>
      </c>
      <c r="I965">
        <v>-57.786024046633599</v>
      </c>
      <c r="J965">
        <v>-3.42795508404748</v>
      </c>
      <c r="K965">
        <v>344.79334535392297</v>
      </c>
      <c r="L965">
        <v>441.722418887841</v>
      </c>
      <c r="M965">
        <v>40.611432227376902</v>
      </c>
      <c r="N965">
        <v>0.78543719034116599</v>
      </c>
      <c r="O965">
        <v>144.599492569771</v>
      </c>
      <c r="P965">
        <v>0</v>
      </c>
    </row>
    <row r="966" spans="1:17" hidden="1" x14ac:dyDescent="0.3">
      <c r="A966" t="s">
        <v>2084</v>
      </c>
      <c r="B966" t="s">
        <v>2085</v>
      </c>
      <c r="C966" t="str">
        <f>IFERROR(VLOOKUP(Table1[[#This Row],[Ticker]],[1]!Table1[[Symbol]:[Industry]],2,FALSE),"-")</f>
        <v>-</v>
      </c>
      <c r="D966" t="s">
        <v>327</v>
      </c>
      <c r="E966">
        <v>3084.7206674700001</v>
      </c>
      <c r="F966">
        <v>939.15</v>
      </c>
      <c r="G966">
        <v>46.601216366287503</v>
      </c>
      <c r="H966">
        <v>18.379986279275499</v>
      </c>
      <c r="I966">
        <v>105.660989072052</v>
      </c>
      <c r="J966">
        <v>1.5354295340692401</v>
      </c>
      <c r="K966">
        <v>765.88270179819494</v>
      </c>
      <c r="L966">
        <v>598.55422468383199</v>
      </c>
      <c r="M966">
        <v>73.6054875977335</v>
      </c>
      <c r="N966">
        <v>0.63131023046988899</v>
      </c>
      <c r="O966">
        <v>3.0186871106852</v>
      </c>
      <c r="P966">
        <v>129.34065934065899</v>
      </c>
      <c r="Q966">
        <v>-1.5426534679361E-2</v>
      </c>
    </row>
    <row r="967" spans="1:17" hidden="1" x14ac:dyDescent="0.3">
      <c r="A967" t="s">
        <v>2086</v>
      </c>
      <c r="B967" t="s">
        <v>2087</v>
      </c>
      <c r="C967" t="str">
        <f>IFERROR(VLOOKUP(Table1[[#This Row],[Ticker]],[1]!Table1[[Symbol]:[Industry]],2,FALSE),"-")</f>
        <v>-</v>
      </c>
      <c r="D967" t="s">
        <v>21</v>
      </c>
      <c r="E967">
        <v>3080.9617385400002</v>
      </c>
      <c r="F967">
        <v>780.15</v>
      </c>
      <c r="G967">
        <v>85.651090399447497</v>
      </c>
      <c r="H967">
        <v>0.141832004483293</v>
      </c>
      <c r="I967">
        <v>26.1137233005194</v>
      </c>
      <c r="J967">
        <v>-4.2845973624759104</v>
      </c>
      <c r="K967">
        <v>732.50038123726495</v>
      </c>
      <c r="L967">
        <v>599.96263154803103</v>
      </c>
      <c r="M967">
        <v>47.218071370850602</v>
      </c>
      <c r="N967">
        <v>0.474658175628</v>
      </c>
      <c r="O967">
        <v>9.7032621931679905</v>
      </c>
      <c r="P967">
        <v>161.31301289566201</v>
      </c>
      <c r="Q967">
        <v>0.129768959538828</v>
      </c>
    </row>
    <row r="968" spans="1:17" hidden="1" x14ac:dyDescent="0.3">
      <c r="A968" t="s">
        <v>2088</v>
      </c>
      <c r="B968" t="s">
        <v>2089</v>
      </c>
      <c r="C968" t="str">
        <f>IFERROR(VLOOKUP(Table1[[#This Row],[Ticker]],[1]!Table1[[Symbol]:[Industry]],2,FALSE),"-")</f>
        <v>-</v>
      </c>
      <c r="D968" t="s">
        <v>114</v>
      </c>
      <c r="E968">
        <v>3062.9859370499998</v>
      </c>
      <c r="F968">
        <v>4088.5</v>
      </c>
      <c r="G968">
        <v>27.727263917131001</v>
      </c>
      <c r="H968">
        <v>1.53074934492082</v>
      </c>
      <c r="I968">
        <v>-20.0653054786995</v>
      </c>
      <c r="J968">
        <v>-8.04638664283347</v>
      </c>
      <c r="K968">
        <v>4254.6811568073999</v>
      </c>
      <c r="L968">
        <v>3880.6526410452002</v>
      </c>
      <c r="M968">
        <v>44.741439410336703</v>
      </c>
      <c r="N968">
        <v>1.2233014782768401</v>
      </c>
      <c r="O968">
        <v>25.7918552036199</v>
      </c>
      <c r="P968">
        <v>91.660416276017202</v>
      </c>
      <c r="Q968">
        <v>0.14159337262945301</v>
      </c>
    </row>
    <row r="969" spans="1:17" x14ac:dyDescent="0.3">
      <c r="A969" t="s">
        <v>2090</v>
      </c>
      <c r="B969" t="s">
        <v>2091</v>
      </c>
      <c r="C969" t="str">
        <f>IFERROR(VLOOKUP(Table1[[#This Row],[Ticker]],[1]!Table1[[Symbol]:[Industry]],2,FALSE),"-")</f>
        <v>-</v>
      </c>
      <c r="D969" t="s">
        <v>462</v>
      </c>
      <c r="E969">
        <v>3053.29518517</v>
      </c>
      <c r="F969">
        <v>92.23</v>
      </c>
      <c r="G969">
        <v>-24.285785637358501</v>
      </c>
      <c r="H969">
        <v>3.36844930238385</v>
      </c>
      <c r="I969">
        <v>-9.9569633013611991</v>
      </c>
      <c r="J969">
        <v>-3.3278954197644302</v>
      </c>
      <c r="K969">
        <v>87.566059292447207</v>
      </c>
      <c r="L969">
        <v>86.480907543843799</v>
      </c>
      <c r="M969">
        <v>58.111614948194799</v>
      </c>
      <c r="N969">
        <v>1.62805360209479</v>
      </c>
      <c r="O969">
        <v>30.1095088366041</v>
      </c>
      <c r="P969">
        <v>47.4500399680255</v>
      </c>
      <c r="Q969">
        <v>5.176898818276E-3</v>
      </c>
    </row>
    <row r="970" spans="1:17" x14ac:dyDescent="0.3">
      <c r="A970" t="s">
        <v>2092</v>
      </c>
      <c r="B970" t="s">
        <v>2093</v>
      </c>
      <c r="C970" t="str">
        <f>IFERROR(VLOOKUP(Table1[[#This Row],[Ticker]],[1]!Table1[[Symbol]:[Industry]],2,FALSE),"-")</f>
        <v>-</v>
      </c>
      <c r="D970" t="s">
        <v>259</v>
      </c>
      <c r="E970">
        <v>3050.1542220000001</v>
      </c>
      <c r="F970">
        <v>314.89999999999998</v>
      </c>
      <c r="G970">
        <v>-17.1249684611516</v>
      </c>
      <c r="H970">
        <v>-5.1582792507531599</v>
      </c>
      <c r="I970">
        <v>-0.49914617155443203</v>
      </c>
      <c r="J970">
        <v>-4.1349638555264896</v>
      </c>
      <c r="K970">
        <v>320.01541306607697</v>
      </c>
      <c r="L970">
        <v>307.89807500184202</v>
      </c>
      <c r="M970">
        <v>43.645608169705</v>
      </c>
      <c r="N970">
        <v>0.92642245049520899</v>
      </c>
      <c r="O970">
        <v>27.516671959352099</v>
      </c>
      <c r="P970">
        <v>28.451968182745201</v>
      </c>
      <c r="Q970">
        <v>8.4810756433453996E-2</v>
      </c>
    </row>
    <row r="971" spans="1:17" hidden="1" x14ac:dyDescent="0.3">
      <c r="A971" t="s">
        <v>2094</v>
      </c>
      <c r="B971" t="s">
        <v>2095</v>
      </c>
      <c r="C971" t="str">
        <f>IFERROR(VLOOKUP(Table1[[#This Row],[Ticker]],[1]!Table1[[Symbol]:[Industry]],2,FALSE),"-")</f>
        <v>-</v>
      </c>
      <c r="D971" t="s">
        <v>269</v>
      </c>
      <c r="E971">
        <v>3048.0709853859998</v>
      </c>
      <c r="F971">
        <v>2.38</v>
      </c>
      <c r="G971">
        <v>84.520999414324393</v>
      </c>
      <c r="H971">
        <v>-21.568571194581601</v>
      </c>
      <c r="I971">
        <v>31.3614700125583</v>
      </c>
      <c r="J971">
        <v>-9.9395580169972302</v>
      </c>
      <c r="K971">
        <v>2.6139393787117098</v>
      </c>
      <c r="L971">
        <v>2.1600198271876598</v>
      </c>
      <c r="M971">
        <v>32.276878930312897</v>
      </c>
      <c r="N971">
        <v>0.41893488137354501</v>
      </c>
      <c r="O971">
        <v>81.932773109243698</v>
      </c>
      <c r="P971">
        <v>179.99999999999901</v>
      </c>
      <c r="Q971">
        <v>4.5422627101914997E-2</v>
      </c>
    </row>
    <row r="972" spans="1:17" x14ac:dyDescent="0.3">
      <c r="A972" t="s">
        <v>2096</v>
      </c>
      <c r="B972" t="s">
        <v>2097</v>
      </c>
      <c r="C972" t="str">
        <f>IFERROR(VLOOKUP(Table1[[#This Row],[Ticker]],[1]!Table1[[Symbol]:[Industry]],2,FALSE),"-")</f>
        <v>-</v>
      </c>
      <c r="D972" t="s">
        <v>106</v>
      </c>
      <c r="E972">
        <v>3043.6447144599902</v>
      </c>
      <c r="F972">
        <v>708.75</v>
      </c>
      <c r="G972">
        <v>-55.411061407416</v>
      </c>
      <c r="H972">
        <v>-5.9786873709523496</v>
      </c>
      <c r="I972">
        <v>-15.9864268327094</v>
      </c>
      <c r="J972">
        <v>-1.4255117703928399</v>
      </c>
      <c r="K972">
        <v>720.82241488993395</v>
      </c>
      <c r="L972">
        <v>774.15138140860597</v>
      </c>
      <c r="M972">
        <v>51.991725480383799</v>
      </c>
      <c r="N972">
        <v>0.30492870212682499</v>
      </c>
      <c r="O972">
        <v>33.6084656084656</v>
      </c>
      <c r="P972">
        <v>14.536199095022599</v>
      </c>
    </row>
    <row r="973" spans="1:17" hidden="1" x14ac:dyDescent="0.3">
      <c r="A973" t="s">
        <v>2098</v>
      </c>
      <c r="B973" t="s">
        <v>2099</v>
      </c>
      <c r="C973" t="str">
        <f>IFERROR(VLOOKUP(Table1[[#This Row],[Ticker]],[1]!Table1[[Symbol]:[Industry]],2,FALSE),"-")</f>
        <v>-</v>
      </c>
      <c r="D973" t="s">
        <v>853</v>
      </c>
      <c r="E973">
        <v>3039.9</v>
      </c>
      <c r="F973">
        <v>512.35</v>
      </c>
      <c r="G973">
        <v>-16.227156863562101</v>
      </c>
      <c r="H973">
        <v>25.414855947382001</v>
      </c>
      <c r="I973">
        <v>-1.77304990169183</v>
      </c>
      <c r="J973">
        <v>-0.61384296754521706</v>
      </c>
      <c r="O973">
        <v>15.8778178979213</v>
      </c>
      <c r="P973">
        <v>34.828947368420998</v>
      </c>
    </row>
    <row r="974" spans="1:17" hidden="1" x14ac:dyDescent="0.3">
      <c r="A974" t="s">
        <v>2100</v>
      </c>
      <c r="B974" t="s">
        <v>2101</v>
      </c>
      <c r="C974" t="str">
        <f>IFERROR(VLOOKUP(Table1[[#This Row],[Ticker]],[1]!Table1[[Symbol]:[Industry]],2,FALSE),"-")</f>
        <v>-</v>
      </c>
      <c r="D974" t="s">
        <v>266</v>
      </c>
      <c r="E974">
        <v>3033.7007451750001</v>
      </c>
      <c r="F974">
        <v>281.05</v>
      </c>
      <c r="G974">
        <v>-11.6330561109885</v>
      </c>
      <c r="H974">
        <v>-2.67754589124009</v>
      </c>
      <c r="I974">
        <v>-1.87270590195042</v>
      </c>
      <c r="J974">
        <v>-2.6626376257452802</v>
      </c>
      <c r="K974">
        <v>277.04411180499801</v>
      </c>
      <c r="L974">
        <v>268.52338260359699</v>
      </c>
      <c r="M974">
        <v>55.155618324842401</v>
      </c>
      <c r="N974">
        <v>0.61808086728445999</v>
      </c>
      <c r="O974">
        <v>20.797011207970101</v>
      </c>
      <c r="P974">
        <v>33.610648918469202</v>
      </c>
      <c r="Q974">
        <v>4.0231217533754998E-2</v>
      </c>
    </row>
    <row r="975" spans="1:17" hidden="1" x14ac:dyDescent="0.3">
      <c r="A975" t="s">
        <v>2102</v>
      </c>
      <c r="B975" t="s">
        <v>2103</v>
      </c>
      <c r="C975" t="str">
        <f>IFERROR(VLOOKUP(Table1[[#This Row],[Ticker]],[1]!Table1[[Symbol]:[Industry]],2,FALSE),"-")</f>
        <v>-</v>
      </c>
      <c r="D975" t="s">
        <v>125</v>
      </c>
      <c r="E975">
        <v>3027.8692590720002</v>
      </c>
      <c r="F975">
        <v>57.05</v>
      </c>
      <c r="G975">
        <v>31.624411761289799</v>
      </c>
      <c r="H975">
        <v>13.2777954134142</v>
      </c>
      <c r="I975">
        <v>54.8638854714956</v>
      </c>
      <c r="J975">
        <v>3.3946350506781799</v>
      </c>
      <c r="K975">
        <v>49.358242353122598</v>
      </c>
      <c r="L975">
        <v>42.169881741423502</v>
      </c>
      <c r="M975">
        <v>70.169186204050007</v>
      </c>
      <c r="N975">
        <v>0.92494608448375404</v>
      </c>
      <c r="O975">
        <v>3.2427695004382202</v>
      </c>
      <c r="P975">
        <v>85.951760104302394</v>
      </c>
      <c r="Q975">
        <v>0.132756895775513</v>
      </c>
    </row>
    <row r="976" spans="1:17" x14ac:dyDescent="0.3">
      <c r="A976" t="s">
        <v>2104</v>
      </c>
      <c r="B976" t="s">
        <v>2105</v>
      </c>
      <c r="C976" t="str">
        <f>IFERROR(VLOOKUP(Table1[[#This Row],[Ticker]],[1]!Table1[[Symbol]:[Industry]],2,FALSE),"-")</f>
        <v>-</v>
      </c>
      <c r="D976" t="s">
        <v>183</v>
      </c>
      <c r="E976">
        <v>2999.1038242549998</v>
      </c>
      <c r="F976">
        <v>188.61</v>
      </c>
      <c r="G976">
        <v>-16.308180594028599</v>
      </c>
      <c r="H976">
        <v>-5.8363669902868098</v>
      </c>
      <c r="I976">
        <v>-31.851115021455101</v>
      </c>
      <c r="J976">
        <v>-6.7335282161338403</v>
      </c>
      <c r="K976">
        <v>190.71690941593201</v>
      </c>
      <c r="L976">
        <v>186.673570951958</v>
      </c>
      <c r="M976">
        <v>43.767347134758403</v>
      </c>
      <c r="N976">
        <v>0.75304114703276503</v>
      </c>
      <c r="O976">
        <v>50.045066539419899</v>
      </c>
      <c r="P976">
        <v>41.812030075187899</v>
      </c>
      <c r="Q976">
        <v>-5.4205558143480001E-3</v>
      </c>
    </row>
    <row r="977" spans="1:17" x14ac:dyDescent="0.3">
      <c r="A977" t="s">
        <v>2106</v>
      </c>
      <c r="B977" t="s">
        <v>2107</v>
      </c>
      <c r="C977" t="str">
        <f>IFERROR(VLOOKUP(Table1[[#This Row],[Ticker]],[1]!Table1[[Symbol]:[Industry]],2,FALSE),"-")</f>
        <v>-</v>
      </c>
      <c r="D977" t="s">
        <v>80</v>
      </c>
      <c r="E977">
        <v>2998.4311511199999</v>
      </c>
      <c r="F977">
        <v>227.95</v>
      </c>
      <c r="G977">
        <v>-31.6007723934631</v>
      </c>
      <c r="H977">
        <v>-6.7161071676184099</v>
      </c>
      <c r="I977">
        <v>-5.8397166769448896</v>
      </c>
      <c r="J977">
        <v>-4.22878494837778</v>
      </c>
      <c r="K977">
        <v>233.26091608631</v>
      </c>
      <c r="L977">
        <v>235.101852169631</v>
      </c>
      <c r="M977">
        <v>41.5333066888928</v>
      </c>
      <c r="N977">
        <v>0.283967966160383</v>
      </c>
      <c r="O977">
        <v>33.8012722088177</v>
      </c>
      <c r="P977">
        <v>17.5</v>
      </c>
      <c r="Q977">
        <v>-6.5180532353234996E-2</v>
      </c>
    </row>
    <row r="978" spans="1:17" hidden="1" x14ac:dyDescent="0.3">
      <c r="A978" t="s">
        <v>2108</v>
      </c>
      <c r="B978" t="s">
        <v>2109</v>
      </c>
      <c r="C978" t="str">
        <f>IFERROR(VLOOKUP(Table1[[#This Row],[Ticker]],[1]!Table1[[Symbol]:[Industry]],2,FALSE),"-")</f>
        <v>-</v>
      </c>
      <c r="D978" t="s">
        <v>281</v>
      </c>
      <c r="E978">
        <v>2992.7864592599999</v>
      </c>
      <c r="F978">
        <v>173.64</v>
      </c>
      <c r="G978">
        <v>71.721255196057299</v>
      </c>
      <c r="H978">
        <v>9.5055519828702302</v>
      </c>
      <c r="I978">
        <v>29.328833764142601</v>
      </c>
      <c r="J978">
        <v>-0.691557040375121</v>
      </c>
      <c r="K978">
        <v>151.33596578168601</v>
      </c>
      <c r="L978">
        <v>133.45702339902601</v>
      </c>
      <c r="M978">
        <v>61.589260335909401</v>
      </c>
      <c r="N978">
        <v>1.76480895599722</v>
      </c>
      <c r="O978">
        <v>4.4056668970283397</v>
      </c>
      <c r="P978">
        <v>105.97864768683201</v>
      </c>
      <c r="Q978">
        <v>0.169747227160469</v>
      </c>
    </row>
    <row r="979" spans="1:17" x14ac:dyDescent="0.3">
      <c r="A979" t="s">
        <v>2110</v>
      </c>
      <c r="B979" t="s">
        <v>2111</v>
      </c>
      <c r="C979" t="str">
        <f>IFERROR(VLOOKUP(Table1[[#This Row],[Ticker]],[1]!Table1[[Symbol]:[Industry]],2,FALSE),"-")</f>
        <v>-</v>
      </c>
      <c r="D979" t="s">
        <v>436</v>
      </c>
      <c r="E979">
        <v>2990.5232112049998</v>
      </c>
      <c r="F979">
        <v>1024.75</v>
      </c>
      <c r="G979">
        <v>-12.574713299404999</v>
      </c>
      <c r="H979">
        <v>-4.4804004628743597</v>
      </c>
      <c r="I979">
        <v>-25.569167055673201</v>
      </c>
      <c r="J979">
        <v>-3.3634512661358</v>
      </c>
      <c r="K979">
        <v>1005.99580386479</v>
      </c>
      <c r="L979">
        <v>1005.87502028928</v>
      </c>
      <c r="M979">
        <v>51.902146926882402</v>
      </c>
      <c r="N979">
        <v>0.77861689718618499</v>
      </c>
      <c r="O979">
        <v>23.3422786045377</v>
      </c>
      <c r="P979">
        <v>23.285611164581301</v>
      </c>
      <c r="Q979">
        <v>2.8070700781822999E-2</v>
      </c>
    </row>
    <row r="980" spans="1:17" hidden="1" x14ac:dyDescent="0.3">
      <c r="A980" t="s">
        <v>2112</v>
      </c>
      <c r="B980" t="s">
        <v>2113</v>
      </c>
      <c r="C980" t="str">
        <f>IFERROR(VLOOKUP(Table1[[#This Row],[Ticker]],[1]!Table1[[Symbol]:[Industry]],2,FALSE),"-")</f>
        <v>-</v>
      </c>
      <c r="D980" t="s">
        <v>390</v>
      </c>
      <c r="E980">
        <v>2987.1911480499998</v>
      </c>
      <c r="F980">
        <v>271.7</v>
      </c>
      <c r="G980">
        <v>-10.7372213041146</v>
      </c>
      <c r="H980">
        <v>13.721990841473399</v>
      </c>
      <c r="I980">
        <v>27.479505203174199</v>
      </c>
      <c r="J980">
        <v>-5.6493633309211297</v>
      </c>
      <c r="K980">
        <v>252.35713790915699</v>
      </c>
      <c r="L980">
        <v>225.69237812467199</v>
      </c>
      <c r="M980">
        <v>50.8482209007283</v>
      </c>
      <c r="N980">
        <v>1.9805808646858001</v>
      </c>
      <c r="O980">
        <v>11.004784688995199</v>
      </c>
      <c r="P980">
        <v>51.787709497206698</v>
      </c>
      <c r="Q980">
        <v>3.5052116947133997E-2</v>
      </c>
    </row>
    <row r="981" spans="1:17" hidden="1" x14ac:dyDescent="0.3">
      <c r="A981" t="s">
        <v>2114</v>
      </c>
      <c r="B981" t="s">
        <v>2115</v>
      </c>
      <c r="C981" t="str">
        <f>IFERROR(VLOOKUP(Table1[[#This Row],[Ticker]],[1]!Table1[[Symbol]:[Industry]],2,FALSE),"-")</f>
        <v>-</v>
      </c>
      <c r="D981" t="s">
        <v>733</v>
      </c>
      <c r="E981">
        <v>2984.2434635999998</v>
      </c>
      <c r="F981">
        <v>700.15</v>
      </c>
      <c r="G981">
        <v>-30.511136840765701</v>
      </c>
      <c r="H981">
        <v>-6.4553923804334703</v>
      </c>
      <c r="I981">
        <v>-2.6662622502631401</v>
      </c>
      <c r="J981">
        <v>-2.4343305588169</v>
      </c>
      <c r="K981">
        <v>727.08127019909102</v>
      </c>
      <c r="L981">
        <v>704.97777888079804</v>
      </c>
      <c r="M981">
        <v>59.4726991512414</v>
      </c>
      <c r="N981">
        <v>0.39865158764680197</v>
      </c>
      <c r="O981">
        <v>24.630436335071</v>
      </c>
      <c r="P981">
        <v>24.7594440484675</v>
      </c>
      <c r="Q981">
        <v>-2.4891567991109999E-2</v>
      </c>
    </row>
    <row r="982" spans="1:17" hidden="1" x14ac:dyDescent="0.3">
      <c r="A982" t="s">
        <v>2116</v>
      </c>
      <c r="B982" t="s">
        <v>2117</v>
      </c>
      <c r="C982" t="str">
        <f>IFERROR(VLOOKUP(Table1[[#This Row],[Ticker]],[1]!Table1[[Symbol]:[Industry]],2,FALSE),"-")</f>
        <v>-</v>
      </c>
      <c r="D982" t="s">
        <v>197</v>
      </c>
      <c r="E982">
        <v>2973.49650234</v>
      </c>
      <c r="F982">
        <v>2074.15</v>
      </c>
      <c r="G982">
        <v>45.026980173566898</v>
      </c>
      <c r="H982">
        <v>2.8551150010431501</v>
      </c>
      <c r="I982">
        <v>76.194931676658399</v>
      </c>
      <c r="J982">
        <v>-13.6040385778009</v>
      </c>
      <c r="K982">
        <v>1925.5473882138699</v>
      </c>
      <c r="L982">
        <v>1502.80296483193</v>
      </c>
      <c r="M982">
        <v>39.422290287941799</v>
      </c>
      <c r="N982">
        <v>0.72176076256285304</v>
      </c>
      <c r="O982">
        <v>18.540124870428802</v>
      </c>
      <c r="P982">
        <v>103.32810508773601</v>
      </c>
      <c r="Q982">
        <v>0.13416385162215799</v>
      </c>
    </row>
    <row r="983" spans="1:17" hidden="1" x14ac:dyDescent="0.3">
      <c r="A983" t="s">
        <v>2118</v>
      </c>
      <c r="B983" t="s">
        <v>2119</v>
      </c>
      <c r="C983" t="str">
        <f>IFERROR(VLOOKUP(Table1[[#This Row],[Ticker]],[1]!Table1[[Symbol]:[Industry]],2,FALSE),"-")</f>
        <v>-</v>
      </c>
      <c r="D983" t="s">
        <v>158</v>
      </c>
      <c r="E983">
        <v>2971.8169087799902</v>
      </c>
      <c r="F983">
        <v>307.05</v>
      </c>
      <c r="G983">
        <v>-30.988637934695301</v>
      </c>
      <c r="H983">
        <v>-12.9011122249824</v>
      </c>
      <c r="I983">
        <v>-33.563796162707703</v>
      </c>
      <c r="J983">
        <v>-3.8471743236343401</v>
      </c>
      <c r="K983">
        <v>336.38760464117598</v>
      </c>
      <c r="L983">
        <v>341.23970480094601</v>
      </c>
      <c r="M983">
        <v>42.997729451723799</v>
      </c>
      <c r="N983">
        <v>1.06087062094284</v>
      </c>
      <c r="O983">
        <v>57.368506757856998</v>
      </c>
      <c r="P983">
        <v>12.4725274725274</v>
      </c>
      <c r="Q983">
        <v>9.0927836878095997E-2</v>
      </c>
    </row>
    <row r="984" spans="1:17" hidden="1" x14ac:dyDescent="0.3">
      <c r="A984" t="s">
        <v>2120</v>
      </c>
      <c r="B984" t="s">
        <v>2121</v>
      </c>
      <c r="C984" t="str">
        <f>IFERROR(VLOOKUP(Table1[[#This Row],[Ticker]],[1]!Table1[[Symbol]:[Industry]],2,FALSE),"-")</f>
        <v>-</v>
      </c>
      <c r="D984" t="s">
        <v>46</v>
      </c>
      <c r="E984">
        <v>2953.7686064200002</v>
      </c>
      <c r="F984">
        <v>2739.45</v>
      </c>
      <c r="G984">
        <v>39.2233053511751</v>
      </c>
      <c r="H984">
        <v>-9.9576436610975705</v>
      </c>
      <c r="I984">
        <v>-6.4459360824097001</v>
      </c>
      <c r="J984">
        <v>-6.3999969663970298</v>
      </c>
      <c r="K984">
        <v>2806.3924408182402</v>
      </c>
      <c r="L984">
        <v>2584.7560411484801</v>
      </c>
      <c r="M984">
        <v>55.330527137788401</v>
      </c>
      <c r="N984">
        <v>0.45281110433938399</v>
      </c>
      <c r="O984">
        <v>35.351986712661301</v>
      </c>
      <c r="P984">
        <v>74.3207126948775</v>
      </c>
      <c r="Q984">
        <v>0.110072838216384</v>
      </c>
    </row>
    <row r="985" spans="1:17" hidden="1" x14ac:dyDescent="0.3">
      <c r="A985" t="s">
        <v>2122</v>
      </c>
      <c r="B985" t="s">
        <v>2123</v>
      </c>
      <c r="C985" t="str">
        <f>IFERROR(VLOOKUP(Table1[[#This Row],[Ticker]],[1]!Table1[[Symbol]:[Industry]],2,FALSE),"-")</f>
        <v>-</v>
      </c>
      <c r="D985" t="s">
        <v>144</v>
      </c>
      <c r="E985">
        <v>2952.9754188000002</v>
      </c>
      <c r="F985">
        <v>4214.3500000000004</v>
      </c>
      <c r="G985">
        <v>548.27517149093603</v>
      </c>
      <c r="H985">
        <v>63.4348116621413</v>
      </c>
      <c r="I985">
        <v>385.15737986230801</v>
      </c>
      <c r="J985">
        <v>19.6242160828251</v>
      </c>
      <c r="K985">
        <v>2549.1028648759302</v>
      </c>
      <c r="L985">
        <v>1714.5556110616101</v>
      </c>
      <c r="M985">
        <v>95.640568497138005</v>
      </c>
      <c r="N985">
        <v>1.54851133103591</v>
      </c>
      <c r="O985">
        <v>0</v>
      </c>
      <c r="P985">
        <v>643.59947066607799</v>
      </c>
      <c r="Q985">
        <v>0.26620364835493798</v>
      </c>
    </row>
    <row r="986" spans="1:17" hidden="1" x14ac:dyDescent="0.3">
      <c r="A986" t="s">
        <v>2124</v>
      </c>
      <c r="B986" t="s">
        <v>2125</v>
      </c>
      <c r="C986" t="str">
        <f>IFERROR(VLOOKUP(Table1[[#This Row],[Ticker]],[1]!Table1[[Symbol]:[Industry]],2,FALSE),"-")</f>
        <v>-</v>
      </c>
      <c r="D986" t="s">
        <v>467</v>
      </c>
      <c r="E986">
        <v>2927.4025338000001</v>
      </c>
      <c r="F986">
        <v>512.1</v>
      </c>
      <c r="G986">
        <v>-10.7358614970238</v>
      </c>
      <c r="H986">
        <v>-4.4469414591914802</v>
      </c>
      <c r="I986">
        <v>-19.1721893660376</v>
      </c>
      <c r="J986">
        <v>-3.01382812165473</v>
      </c>
      <c r="K986">
        <v>516.88839805857799</v>
      </c>
      <c r="L986">
        <v>507.55059758367599</v>
      </c>
      <c r="M986">
        <v>53.969877179002701</v>
      </c>
      <c r="N986">
        <v>0.75672932860264297</v>
      </c>
      <c r="O986">
        <v>28.871314196446001</v>
      </c>
      <c r="P986">
        <v>32.926670992861702</v>
      </c>
      <c r="Q986">
        <v>2.5106446358361002E-2</v>
      </c>
    </row>
    <row r="987" spans="1:17" hidden="1" x14ac:dyDescent="0.3">
      <c r="A987" t="s">
        <v>2126</v>
      </c>
      <c r="B987" t="s">
        <v>2127</v>
      </c>
      <c r="C987" t="str">
        <f>IFERROR(VLOOKUP(Table1[[#This Row],[Ticker]],[1]!Table1[[Symbol]:[Industry]],2,FALSE),"-")</f>
        <v>-</v>
      </c>
      <c r="D987" t="s">
        <v>125</v>
      </c>
      <c r="E987">
        <v>2925.1711650000002</v>
      </c>
      <c r="F987">
        <v>574.75</v>
      </c>
      <c r="G987">
        <v>-55.377526858179003</v>
      </c>
      <c r="H987">
        <v>-7.6634676897651204</v>
      </c>
      <c r="I987">
        <v>-21.372826679723499</v>
      </c>
      <c r="J987">
        <v>-5.6153773238185698</v>
      </c>
      <c r="K987">
        <v>589.12930124805905</v>
      </c>
      <c r="L987">
        <v>630.01650947069402</v>
      </c>
      <c r="M987">
        <v>34.387190308910597</v>
      </c>
      <c r="N987">
        <v>0.44670941098779998</v>
      </c>
      <c r="O987">
        <v>49.456285341452798</v>
      </c>
      <c r="P987">
        <v>14.720558882235499</v>
      </c>
      <c r="Q987">
        <v>3.3631781264323E-2</v>
      </c>
    </row>
    <row r="988" spans="1:17" x14ac:dyDescent="0.3">
      <c r="A988" t="s">
        <v>2128</v>
      </c>
      <c r="B988" t="s">
        <v>2129</v>
      </c>
      <c r="C988" t="str">
        <f>IFERROR(VLOOKUP(Table1[[#This Row],[Ticker]],[1]!Table1[[Symbol]:[Industry]],2,FALSE),"-")</f>
        <v>-</v>
      </c>
      <c r="D988" t="s">
        <v>533</v>
      </c>
      <c r="E988">
        <v>2924.5793092139902</v>
      </c>
      <c r="F988">
        <v>53.03</v>
      </c>
      <c r="G988">
        <v>-7.7958533235809098</v>
      </c>
      <c r="H988">
        <v>-15.0706372219062</v>
      </c>
      <c r="I988">
        <v>19.286727744517101</v>
      </c>
      <c r="J988">
        <v>-5.9982218057514203</v>
      </c>
      <c r="K988">
        <v>53.347899715970797</v>
      </c>
      <c r="L988">
        <v>48.419904177846902</v>
      </c>
      <c r="M988">
        <v>39.487104932997198</v>
      </c>
      <c r="N988">
        <v>0.49626047698130898</v>
      </c>
      <c r="O988">
        <v>18.800678861022</v>
      </c>
      <c r="P988">
        <v>59.488721804511201</v>
      </c>
      <c r="Q988">
        <v>-5.2592974956851002E-2</v>
      </c>
    </row>
    <row r="989" spans="1:17" hidden="1" x14ac:dyDescent="0.3">
      <c r="A989" t="s">
        <v>2130</v>
      </c>
      <c r="B989" t="s">
        <v>2131</v>
      </c>
      <c r="C989" t="str">
        <f>IFERROR(VLOOKUP(Table1[[#This Row],[Ticker]],[1]!Table1[[Symbol]:[Industry]],2,FALSE),"-")</f>
        <v>-</v>
      </c>
      <c r="D989" t="s">
        <v>1414</v>
      </c>
      <c r="E989">
        <v>2904.5735816400002</v>
      </c>
      <c r="F989">
        <v>391.65</v>
      </c>
      <c r="G989">
        <v>25.0055809121218</v>
      </c>
      <c r="H989">
        <v>-16.334942010152201</v>
      </c>
      <c r="I989">
        <v>13.532412683459199</v>
      </c>
      <c r="J989">
        <v>-3.6858912580101202</v>
      </c>
      <c r="K989">
        <v>393.32914159019998</v>
      </c>
      <c r="L989">
        <v>348.337300221465</v>
      </c>
      <c r="M989">
        <v>43.891343219214299</v>
      </c>
      <c r="N989">
        <v>0.35156001126342901</v>
      </c>
      <c r="O989">
        <v>15.3708668453976</v>
      </c>
      <c r="P989">
        <v>57.891554122152698</v>
      </c>
      <c r="Q989">
        <v>2.4294324096702E-2</v>
      </c>
    </row>
    <row r="990" spans="1:17" hidden="1" x14ac:dyDescent="0.3">
      <c r="A990" t="s">
        <v>2132</v>
      </c>
      <c r="B990" t="s">
        <v>2133</v>
      </c>
      <c r="C990" t="str">
        <f>IFERROR(VLOOKUP(Table1[[#This Row],[Ticker]],[1]!Table1[[Symbol]:[Industry]],2,FALSE),"-")</f>
        <v>-</v>
      </c>
      <c r="D990" t="s">
        <v>472</v>
      </c>
      <c r="E990">
        <v>2904.5615532000002</v>
      </c>
      <c r="F990">
        <v>4792.3500000000004</v>
      </c>
      <c r="G990">
        <v>9.79201253644292</v>
      </c>
      <c r="H990">
        <v>-11.6297983066281</v>
      </c>
      <c r="I990">
        <v>45.218351120050201</v>
      </c>
      <c r="J990">
        <v>-5.3433629736024102</v>
      </c>
      <c r="K990">
        <v>4630.0076519303302</v>
      </c>
      <c r="L990">
        <v>3995.1750268258002</v>
      </c>
      <c r="M990">
        <v>37.784688288457197</v>
      </c>
      <c r="N990">
        <v>0.32887506388318499</v>
      </c>
      <c r="O990">
        <v>13.222114411509899</v>
      </c>
      <c r="P990">
        <v>68.031766624007204</v>
      </c>
      <c r="Q990">
        <v>0.128069860008655</v>
      </c>
    </row>
    <row r="991" spans="1:17" hidden="1" x14ac:dyDescent="0.3">
      <c r="A991" t="s">
        <v>2134</v>
      </c>
      <c r="B991" t="s">
        <v>2135</v>
      </c>
      <c r="C991" t="str">
        <f>IFERROR(VLOOKUP(Table1[[#This Row],[Ticker]],[1]!Table1[[Symbol]:[Industry]],2,FALSE),"-")</f>
        <v>-</v>
      </c>
      <c r="D991" t="s">
        <v>218</v>
      </c>
      <c r="E991">
        <v>2899.4376747599999</v>
      </c>
      <c r="F991">
        <v>2650.95</v>
      </c>
      <c r="G991">
        <v>149.48496572499499</v>
      </c>
      <c r="H991">
        <v>16.983577315918399</v>
      </c>
      <c r="I991">
        <v>105.65214983250701</v>
      </c>
      <c r="J991">
        <v>-3.6090696516563798</v>
      </c>
      <c r="K991">
        <v>2241.30596351452</v>
      </c>
      <c r="L991">
        <v>1673.1439593211401</v>
      </c>
      <c r="M991">
        <v>62.516790666197501</v>
      </c>
      <c r="N991">
        <v>1.5248626802390199</v>
      </c>
      <c r="O991">
        <v>5.5734736603858899</v>
      </c>
      <c r="P991">
        <v>188.13107983261699</v>
      </c>
      <c r="Q991">
        <v>0.131795437170972</v>
      </c>
    </row>
    <row r="992" spans="1:17" hidden="1" x14ac:dyDescent="0.3">
      <c r="A992" t="s">
        <v>2136</v>
      </c>
      <c r="B992" t="s">
        <v>2137</v>
      </c>
      <c r="C992" t="str">
        <f>IFERROR(VLOOKUP(Table1[[#This Row],[Ticker]],[1]!Table1[[Symbol]:[Industry]],2,FALSE),"-")</f>
        <v>-</v>
      </c>
      <c r="D992" t="s">
        <v>259</v>
      </c>
      <c r="E992">
        <v>2896.87</v>
      </c>
      <c r="F992">
        <v>14972.6</v>
      </c>
      <c r="G992">
        <v>-32.186992409461602</v>
      </c>
      <c r="H992">
        <v>-7.7014792871896596</v>
      </c>
      <c r="I992">
        <v>21.888878804952899</v>
      </c>
      <c r="J992">
        <v>-7.7982015123058197</v>
      </c>
      <c r="K992">
        <v>14834.7687447641</v>
      </c>
      <c r="L992">
        <v>13938.9604603878</v>
      </c>
      <c r="M992">
        <v>40.947460163871099</v>
      </c>
      <c r="N992">
        <v>0.61278103616813295</v>
      </c>
      <c r="O992">
        <v>13.5410683515221</v>
      </c>
      <c r="P992">
        <v>43.953466012883297</v>
      </c>
      <c r="Q992">
        <v>0.14108429974730999</v>
      </c>
    </row>
    <row r="993" spans="1:17" hidden="1" x14ac:dyDescent="0.3">
      <c r="A993" t="s">
        <v>2138</v>
      </c>
      <c r="B993" t="s">
        <v>2139</v>
      </c>
      <c r="C993" t="str">
        <f>IFERROR(VLOOKUP(Table1[[#This Row],[Ticker]],[1]!Table1[[Symbol]:[Industry]],2,FALSE),"-")</f>
        <v>-</v>
      </c>
      <c r="D993" t="s">
        <v>197</v>
      </c>
      <c r="E993">
        <v>2884.12042875</v>
      </c>
      <c r="F993">
        <v>1909</v>
      </c>
      <c r="G993">
        <v>-45.081740707890297</v>
      </c>
      <c r="H993">
        <v>-9.3059942432678895</v>
      </c>
      <c r="I993">
        <v>-12.1659862365803</v>
      </c>
      <c r="J993">
        <v>-6.5042750009158201</v>
      </c>
      <c r="K993">
        <v>1978.22721899219</v>
      </c>
      <c r="L993">
        <v>2017.9983794381401</v>
      </c>
      <c r="M993">
        <v>27.3867813244063</v>
      </c>
      <c r="N993">
        <v>0.424206042102661</v>
      </c>
      <c r="O993">
        <v>28.863279203771601</v>
      </c>
      <c r="P993">
        <v>9.5772465057543705</v>
      </c>
      <c r="Q993">
        <v>3.9567563321190997E-2</v>
      </c>
    </row>
    <row r="994" spans="1:17" hidden="1" x14ac:dyDescent="0.3">
      <c r="A994" t="s">
        <v>2140</v>
      </c>
      <c r="B994" t="s">
        <v>2141</v>
      </c>
      <c r="C994" t="str">
        <f>IFERROR(VLOOKUP(Table1[[#This Row],[Ticker]],[1]!Table1[[Symbol]:[Industry]],2,FALSE),"-")</f>
        <v>-</v>
      </c>
      <c r="D994" t="s">
        <v>46</v>
      </c>
      <c r="E994">
        <v>2879.4010440000002</v>
      </c>
      <c r="F994">
        <v>231.89</v>
      </c>
      <c r="G994">
        <v>-0.75727798944759395</v>
      </c>
      <c r="H994">
        <v>-16.991612584086401</v>
      </c>
      <c r="I994">
        <v>33.434234240200603</v>
      </c>
      <c r="J994">
        <v>-5.9535021403953001</v>
      </c>
      <c r="K994">
        <v>234.389062143046</v>
      </c>
      <c r="L994">
        <v>209.009545256438</v>
      </c>
      <c r="M994">
        <v>35.655514731361599</v>
      </c>
      <c r="N994">
        <v>0.27180041726949</v>
      </c>
      <c r="O994">
        <v>28.077968002069898</v>
      </c>
      <c r="P994">
        <v>64.460992907801398</v>
      </c>
    </row>
    <row r="995" spans="1:17" hidden="1" x14ac:dyDescent="0.3">
      <c r="A995" t="s">
        <v>2142</v>
      </c>
      <c r="B995" t="s">
        <v>2143</v>
      </c>
      <c r="C995" t="str">
        <f>IFERROR(VLOOKUP(Table1[[#This Row],[Ticker]],[1]!Table1[[Symbol]:[Industry]],2,FALSE),"-")</f>
        <v>-</v>
      </c>
      <c r="D995" t="s">
        <v>605</v>
      </c>
      <c r="E995">
        <v>2876.6124472799902</v>
      </c>
      <c r="F995">
        <v>1943.9</v>
      </c>
      <c r="G995">
        <v>222.46338692747599</v>
      </c>
      <c r="H995">
        <v>8.4804557976534198</v>
      </c>
      <c r="I995">
        <v>33.699609294386498</v>
      </c>
      <c r="J995">
        <v>-3.6976912530400301</v>
      </c>
      <c r="K995">
        <v>1899.9613866531399</v>
      </c>
      <c r="L995">
        <v>1515.60836374668</v>
      </c>
      <c r="M995">
        <v>54.111587436042797</v>
      </c>
      <c r="N995">
        <v>1.18888713468367</v>
      </c>
      <c r="O995">
        <v>15.510057101702699</v>
      </c>
      <c r="P995">
        <v>300.80412371134003</v>
      </c>
      <c r="Q995">
        <v>0.25454248442375699</v>
      </c>
    </row>
    <row r="996" spans="1:17" hidden="1" x14ac:dyDescent="0.3">
      <c r="A996" t="s">
        <v>2144</v>
      </c>
      <c r="B996" t="s">
        <v>2145</v>
      </c>
      <c r="C996" t="str">
        <f>IFERROR(VLOOKUP(Table1[[#This Row],[Ticker]],[1]!Table1[[Symbol]:[Industry]],2,FALSE),"-")</f>
        <v>-</v>
      </c>
      <c r="D996" t="s">
        <v>89</v>
      </c>
      <c r="E996">
        <v>2876.11173594</v>
      </c>
      <c r="F996">
        <v>898.2</v>
      </c>
      <c r="G996">
        <v>4.8072945887985501</v>
      </c>
      <c r="H996">
        <v>-11.8259423646888</v>
      </c>
      <c r="I996">
        <v>3.13478433661074</v>
      </c>
      <c r="J996">
        <v>-7.4543694121537101</v>
      </c>
      <c r="K996">
        <v>798.17365474328597</v>
      </c>
      <c r="L996">
        <v>763.37900798708802</v>
      </c>
      <c r="M996">
        <v>43.035956117708103</v>
      </c>
      <c r="N996">
        <v>1.48258159339275</v>
      </c>
      <c r="O996">
        <v>13.1151191271431</v>
      </c>
      <c r="P996">
        <v>67.215861491203597</v>
      </c>
      <c r="Q996">
        <v>5.3116816503357998E-2</v>
      </c>
    </row>
    <row r="997" spans="1:17" hidden="1" x14ac:dyDescent="0.3">
      <c r="A997" t="s">
        <v>2146</v>
      </c>
      <c r="B997" t="s">
        <v>2147</v>
      </c>
      <c r="C997" t="str">
        <f>IFERROR(VLOOKUP(Table1[[#This Row],[Ticker]],[1]!Table1[[Symbol]:[Industry]],2,FALSE),"-")</f>
        <v>-</v>
      </c>
      <c r="D997" t="s">
        <v>278</v>
      </c>
      <c r="E997">
        <v>2866.8157233749998</v>
      </c>
      <c r="F997">
        <v>559.35</v>
      </c>
      <c r="G997">
        <v>140.75836699824799</v>
      </c>
      <c r="H997">
        <v>-12.5081656862657</v>
      </c>
      <c r="I997">
        <v>72.189507633300593</v>
      </c>
      <c r="J997">
        <v>-8.6349884535537296</v>
      </c>
      <c r="K997">
        <v>587.58240288467698</v>
      </c>
      <c r="L997">
        <v>485.06781300095901</v>
      </c>
      <c r="M997">
        <v>27.219274737888998</v>
      </c>
      <c r="N997">
        <v>0.65272973540808699</v>
      </c>
      <c r="O997">
        <v>62.474300527397801</v>
      </c>
      <c r="P997">
        <v>186.84615384615299</v>
      </c>
      <c r="Q997">
        <v>0.18501897057446701</v>
      </c>
    </row>
    <row r="998" spans="1:17" hidden="1" x14ac:dyDescent="0.3">
      <c r="A998" t="s">
        <v>2148</v>
      </c>
      <c r="B998" t="s">
        <v>2149</v>
      </c>
      <c r="C998" t="str">
        <f>IFERROR(VLOOKUP(Table1[[#This Row],[Ticker]],[1]!Table1[[Symbol]:[Industry]],2,FALSE),"-")</f>
        <v>-</v>
      </c>
      <c r="D998" t="s">
        <v>278</v>
      </c>
      <c r="E998">
        <v>2865.364905036</v>
      </c>
      <c r="F998">
        <v>98.05</v>
      </c>
      <c r="G998">
        <v>34.343803728654102</v>
      </c>
      <c r="H998">
        <v>12.4684549588123</v>
      </c>
      <c r="I998">
        <v>78.320052846889695</v>
      </c>
      <c r="J998">
        <v>-2.1051458056969801</v>
      </c>
      <c r="K998">
        <v>81.084571926883598</v>
      </c>
      <c r="L998">
        <v>64.430441384335296</v>
      </c>
      <c r="M998">
        <v>57.413205293319201</v>
      </c>
      <c r="N998">
        <v>1.2037493856403001</v>
      </c>
      <c r="O998">
        <v>7.4859765425803104</v>
      </c>
      <c r="P998">
        <v>113.38411316648499</v>
      </c>
      <c r="Q998">
        <v>8.4013279791279996E-2</v>
      </c>
    </row>
    <row r="999" spans="1:17" hidden="1" x14ac:dyDescent="0.3">
      <c r="A999" t="s">
        <v>2150</v>
      </c>
      <c r="B999" t="s">
        <v>2151</v>
      </c>
      <c r="C999" t="str">
        <f>IFERROR(VLOOKUP(Table1[[#This Row],[Ticker]],[1]!Table1[[Symbol]:[Industry]],2,FALSE),"-")</f>
        <v>-</v>
      </c>
      <c r="D999" t="s">
        <v>132</v>
      </c>
      <c r="E999">
        <v>2864.8496464650002</v>
      </c>
      <c r="F999">
        <v>11.49</v>
      </c>
      <c r="G999">
        <v>232.91926781259201</v>
      </c>
      <c r="H999">
        <v>4.1355519180779998</v>
      </c>
      <c r="I999">
        <v>-4.1865595440918302</v>
      </c>
      <c r="J999">
        <v>5.1653211439694804</v>
      </c>
      <c r="K999">
        <v>10.196777640011</v>
      </c>
      <c r="L999">
        <v>9.5866553926423208</v>
      </c>
      <c r="M999">
        <v>72.670803957841201</v>
      </c>
      <c r="N999">
        <v>1.2341247452105499</v>
      </c>
      <c r="O999">
        <v>72.323759791122697</v>
      </c>
      <c r="P999">
        <v>422.27272727272702</v>
      </c>
      <c r="Q999">
        <v>0.144752741032595</v>
      </c>
    </row>
    <row r="1000" spans="1:17" hidden="1" x14ac:dyDescent="0.3">
      <c r="A1000" t="s">
        <v>2152</v>
      </c>
      <c r="B1000" t="s">
        <v>2153</v>
      </c>
      <c r="C1000" t="str">
        <f>IFERROR(VLOOKUP(Table1[[#This Row],[Ticker]],[1]!Table1[[Symbol]:[Industry]],2,FALSE),"-")</f>
        <v>-</v>
      </c>
      <c r="D1000" t="s">
        <v>215</v>
      </c>
      <c r="E1000">
        <v>2861.1</v>
      </c>
      <c r="F1000">
        <v>652.29999999999995</v>
      </c>
      <c r="G1000">
        <v>104.113232104766</v>
      </c>
      <c r="H1000">
        <v>29.673587466559201</v>
      </c>
      <c r="I1000">
        <v>139.72617241697299</v>
      </c>
      <c r="J1000">
        <v>0.70003819534699596</v>
      </c>
      <c r="K1000">
        <v>535.59587921963202</v>
      </c>
      <c r="L1000">
        <v>400.69884218379599</v>
      </c>
      <c r="M1000">
        <v>69.469370251727597</v>
      </c>
      <c r="N1000">
        <v>0.43668478248882298</v>
      </c>
      <c r="O1000">
        <v>9.9187490418519193</v>
      </c>
      <c r="P1000">
        <v>186.788305122004</v>
      </c>
      <c r="Q1000">
        <v>0.208646156672955</v>
      </c>
    </row>
    <row r="1001" spans="1:17" x14ac:dyDescent="0.3">
      <c r="A1001" t="s">
        <v>2154</v>
      </c>
      <c r="B1001" t="s">
        <v>2155</v>
      </c>
      <c r="C1001" t="str">
        <f>IFERROR(VLOOKUP(Table1[[#This Row],[Ticker]],[1]!Table1[[Symbol]:[Industry]],2,FALSE),"-")</f>
        <v>-</v>
      </c>
      <c r="D1001" t="s">
        <v>278</v>
      </c>
      <c r="E1001">
        <v>2855.7291447900002</v>
      </c>
      <c r="F1001">
        <v>499.9</v>
      </c>
      <c r="G1001">
        <v>-25.0149844223325</v>
      </c>
      <c r="H1001">
        <v>-0.66402372861609604</v>
      </c>
      <c r="I1001">
        <v>14.9651898960638</v>
      </c>
      <c r="J1001">
        <v>-7.1035699934080698</v>
      </c>
      <c r="K1001">
        <v>449.45145415953198</v>
      </c>
      <c r="L1001">
        <v>420.82143741185303</v>
      </c>
      <c r="M1001">
        <v>52.781690299009099</v>
      </c>
      <c r="N1001">
        <v>2.66609239891929</v>
      </c>
      <c r="O1001">
        <v>7.5615123024605104</v>
      </c>
      <c r="P1001">
        <v>51.095662687018198</v>
      </c>
      <c r="Q1001">
        <v>-2.6883058103133999E-2</v>
      </c>
    </row>
    <row r="1002" spans="1:17" hidden="1" x14ac:dyDescent="0.3">
      <c r="A1002" t="s">
        <v>2156</v>
      </c>
      <c r="B1002" t="s">
        <v>2157</v>
      </c>
      <c r="C1002" t="str">
        <f>IFERROR(VLOOKUP(Table1[[#This Row],[Ticker]],[1]!Table1[[Symbol]:[Industry]],2,FALSE),"-")</f>
        <v>-</v>
      </c>
      <c r="D1002" t="s">
        <v>533</v>
      </c>
      <c r="E1002">
        <v>2850.672</v>
      </c>
      <c r="F1002">
        <v>153.37</v>
      </c>
      <c r="G1002">
        <v>192.06443802428799</v>
      </c>
      <c r="H1002">
        <v>-6.4506062740123697</v>
      </c>
      <c r="I1002">
        <v>106.83661621138801</v>
      </c>
      <c r="J1002">
        <v>-9.6914747523914606</v>
      </c>
      <c r="K1002">
        <v>155.859888535338</v>
      </c>
      <c r="L1002">
        <v>119.39195272610201</v>
      </c>
      <c r="M1002">
        <v>37.883050202971098</v>
      </c>
      <c r="N1002">
        <v>0.92031686926715095</v>
      </c>
      <c r="O1002">
        <v>21.601356197430999</v>
      </c>
      <c r="P1002">
        <v>229.82795698924701</v>
      </c>
      <c r="Q1002">
        <v>5.5927616678430998E-2</v>
      </c>
    </row>
    <row r="1003" spans="1:17" hidden="1" x14ac:dyDescent="0.3">
      <c r="A1003" t="s">
        <v>2158</v>
      </c>
      <c r="B1003" t="s">
        <v>2159</v>
      </c>
      <c r="C1003" t="str">
        <f>IFERROR(VLOOKUP(Table1[[#This Row],[Ticker]],[1]!Table1[[Symbol]:[Industry]],2,FALSE),"-")</f>
        <v>-</v>
      </c>
      <c r="D1003" t="s">
        <v>125</v>
      </c>
      <c r="E1003">
        <v>2847.8901759999999</v>
      </c>
      <c r="F1003">
        <v>595.75</v>
      </c>
      <c r="G1003">
        <v>3.4705196005716799</v>
      </c>
      <c r="H1003">
        <v>-6.6761633152790001</v>
      </c>
      <c r="I1003">
        <v>19.392551403902601</v>
      </c>
      <c r="J1003">
        <v>-0.43671439165239401</v>
      </c>
      <c r="K1003">
        <v>590.84428835470806</v>
      </c>
      <c r="L1003">
        <v>547.64411114069401</v>
      </c>
      <c r="M1003">
        <v>53.094029065364403</v>
      </c>
      <c r="N1003">
        <v>0.63000065844137298</v>
      </c>
      <c r="O1003">
        <v>22.501049097775901</v>
      </c>
      <c r="P1003">
        <v>44.424242424242401</v>
      </c>
      <c r="Q1003">
        <v>2.4707409785858999E-2</v>
      </c>
    </row>
    <row r="1004" spans="1:17" hidden="1" x14ac:dyDescent="0.3">
      <c r="A1004" t="s">
        <v>2160</v>
      </c>
      <c r="B1004" t="s">
        <v>2161</v>
      </c>
      <c r="C1004" t="str">
        <f>IFERROR(VLOOKUP(Table1[[#This Row],[Ticker]],[1]!Table1[[Symbol]:[Industry]],2,FALSE),"-")</f>
        <v>-</v>
      </c>
      <c r="D1004" t="s">
        <v>552</v>
      </c>
      <c r="E1004">
        <v>2839.5535094400002</v>
      </c>
      <c r="F1004">
        <v>92.52</v>
      </c>
      <c r="G1004">
        <v>10.605400002189199</v>
      </c>
      <c r="H1004">
        <v>11.426422019386299</v>
      </c>
      <c r="I1004">
        <v>9.35119603995566</v>
      </c>
      <c r="J1004">
        <v>-5.8698707565391697</v>
      </c>
      <c r="K1004">
        <v>85.224389108942603</v>
      </c>
      <c r="L1004">
        <v>77.086683681443006</v>
      </c>
      <c r="M1004">
        <v>57.228478128512798</v>
      </c>
      <c r="N1004">
        <v>2.1960314847169302</v>
      </c>
      <c r="O1004">
        <v>26.297016861219099</v>
      </c>
      <c r="P1004">
        <v>79.650485436893106</v>
      </c>
      <c r="Q1004">
        <v>0.15760593317618199</v>
      </c>
    </row>
    <row r="1005" spans="1:17" hidden="1" x14ac:dyDescent="0.3">
      <c r="A1005" t="s">
        <v>2162</v>
      </c>
      <c r="B1005" t="s">
        <v>2163</v>
      </c>
      <c r="C1005" t="str">
        <f>IFERROR(VLOOKUP(Table1[[#This Row],[Ticker]],[1]!Table1[[Symbol]:[Industry]],2,FALSE),"-")</f>
        <v>-</v>
      </c>
      <c r="D1005" t="s">
        <v>2164</v>
      </c>
      <c r="E1005">
        <v>2830.913176</v>
      </c>
      <c r="F1005">
        <v>312.83999999999997</v>
      </c>
      <c r="G1005">
        <v>170.27228337903099</v>
      </c>
      <c r="H1005">
        <v>45.721388964070201</v>
      </c>
      <c r="I1005">
        <v>88.494984326477393</v>
      </c>
      <c r="J1005">
        <v>3.5757401499256098</v>
      </c>
      <c r="K1005">
        <v>205.996320766601</v>
      </c>
      <c r="M1005">
        <v>81.412189213668697</v>
      </c>
      <c r="N1005">
        <v>3.4609747375484798</v>
      </c>
      <c r="O1005">
        <v>1.1091931978008001</v>
      </c>
      <c r="P1005">
        <v>252.09904333145701</v>
      </c>
    </row>
    <row r="1006" spans="1:17" x14ac:dyDescent="0.3">
      <c r="A1006" t="s">
        <v>2165</v>
      </c>
      <c r="B1006" t="s">
        <v>2166</v>
      </c>
      <c r="C1006" t="str">
        <f>IFERROR(VLOOKUP(Table1[[#This Row],[Ticker]],[1]!Table1[[Symbol]:[Industry]],2,FALSE),"-")</f>
        <v>-</v>
      </c>
      <c r="D1006" t="s">
        <v>266</v>
      </c>
      <c r="E1006">
        <v>2812.5998061149999</v>
      </c>
      <c r="F1006">
        <v>862.35</v>
      </c>
      <c r="G1006">
        <v>4.0032987784763803</v>
      </c>
      <c r="H1006">
        <v>15.1214630361643</v>
      </c>
      <c r="I1006">
        <v>21.008196059741799</v>
      </c>
      <c r="J1006">
        <v>4.6896805809958204</v>
      </c>
      <c r="K1006">
        <v>731.95814711873504</v>
      </c>
      <c r="L1006">
        <v>662.37712811131996</v>
      </c>
      <c r="M1006">
        <v>87.344255690284697</v>
      </c>
      <c r="N1006">
        <v>1.16208695284246</v>
      </c>
      <c r="O1006">
        <v>2.1163100829129702</v>
      </c>
      <c r="P1006">
        <v>63.3083988258687</v>
      </c>
      <c r="Q1006">
        <v>-2.813697227702E-3</v>
      </c>
    </row>
    <row r="1007" spans="1:17" hidden="1" x14ac:dyDescent="0.3">
      <c r="A1007" t="s">
        <v>2167</v>
      </c>
      <c r="B1007" t="s">
        <v>2168</v>
      </c>
      <c r="C1007" t="str">
        <f>IFERROR(VLOOKUP(Table1[[#This Row],[Ticker]],[1]!Table1[[Symbol]:[Industry]],2,FALSE),"-")</f>
        <v>-</v>
      </c>
      <c r="D1007" t="s">
        <v>204</v>
      </c>
      <c r="E1007">
        <v>2801.4212326799998</v>
      </c>
      <c r="F1007">
        <v>1899.65</v>
      </c>
      <c r="G1007">
        <v>30.070851224563999</v>
      </c>
      <c r="H1007">
        <v>-9.8699574713064795</v>
      </c>
      <c r="I1007">
        <v>-19.4356076165441</v>
      </c>
      <c r="J1007">
        <v>-4.7373947562545302</v>
      </c>
      <c r="K1007">
        <v>2009.81963402018</v>
      </c>
      <c r="L1007">
        <v>1865.2949673051601</v>
      </c>
      <c r="M1007">
        <v>43.166728035492604</v>
      </c>
      <c r="N1007">
        <v>0.83565226003164905</v>
      </c>
      <c r="O1007">
        <v>30.550364540836402</v>
      </c>
      <c r="P1007">
        <v>63.179143581153603</v>
      </c>
      <c r="Q1007">
        <v>0.129711114704744</v>
      </c>
    </row>
    <row r="1008" spans="1:17" hidden="1" x14ac:dyDescent="0.3">
      <c r="A1008" t="s">
        <v>2169</v>
      </c>
      <c r="B1008" t="s">
        <v>2170</v>
      </c>
      <c r="C1008" t="str">
        <f>IFERROR(VLOOKUP(Table1[[#This Row],[Ticker]],[1]!Table1[[Symbol]:[Industry]],2,FALSE),"-")</f>
        <v>-</v>
      </c>
      <c r="D1008" t="s">
        <v>74</v>
      </c>
      <c r="E1008">
        <v>2798.4052557599998</v>
      </c>
      <c r="F1008">
        <v>493.6</v>
      </c>
      <c r="G1008">
        <v>-27.872126154156501</v>
      </c>
      <c r="H1008">
        <v>-12.2917559015367</v>
      </c>
      <c r="I1008">
        <v>-13.4180191922862</v>
      </c>
      <c r="J1008">
        <v>-6.15005032307932</v>
      </c>
      <c r="K1008">
        <v>527.14367010362798</v>
      </c>
      <c r="M1008">
        <v>35.7699453986599</v>
      </c>
      <c r="O1008">
        <v>27.127228525121499</v>
      </c>
      <c r="P1008">
        <v>4.9766056997022599</v>
      </c>
    </row>
    <row r="1009" spans="1:17" hidden="1" x14ac:dyDescent="0.3">
      <c r="A1009" t="s">
        <v>2171</v>
      </c>
      <c r="B1009" t="s">
        <v>2172</v>
      </c>
      <c r="C1009" t="str">
        <f>IFERROR(VLOOKUP(Table1[[#This Row],[Ticker]],[1]!Table1[[Symbol]:[Industry]],2,FALSE),"-")</f>
        <v>-</v>
      </c>
      <c r="D1009" t="s">
        <v>46</v>
      </c>
      <c r="E1009">
        <v>2791.92416585</v>
      </c>
      <c r="F1009">
        <v>2236.3000000000002</v>
      </c>
      <c r="G1009">
        <v>36.1234138243098</v>
      </c>
      <c r="H1009">
        <v>-6.1959159040832201</v>
      </c>
      <c r="I1009">
        <v>12.3272472747393</v>
      </c>
      <c r="J1009">
        <v>4.8291665382423004</v>
      </c>
      <c r="K1009">
        <v>2176.0764564002202</v>
      </c>
      <c r="L1009">
        <v>1957.8418936066901</v>
      </c>
      <c r="M1009">
        <v>65.031391511605307</v>
      </c>
      <c r="N1009">
        <v>1.8163963948720701</v>
      </c>
      <c r="O1009">
        <v>18.052139695031901</v>
      </c>
      <c r="P1009">
        <v>78.760991207034394</v>
      </c>
      <c r="Q1009">
        <v>0.15235841947682199</v>
      </c>
    </row>
    <row r="1010" spans="1:17" hidden="1" x14ac:dyDescent="0.3">
      <c r="A1010" t="s">
        <v>2173</v>
      </c>
      <c r="B1010" t="s">
        <v>2174</v>
      </c>
      <c r="C1010" t="str">
        <f>IFERROR(VLOOKUP(Table1[[#This Row],[Ticker]],[1]!Table1[[Symbol]:[Industry]],2,FALSE),"-")</f>
        <v>-</v>
      </c>
      <c r="D1010" t="s">
        <v>685</v>
      </c>
      <c r="E1010">
        <v>2786.7304344499998</v>
      </c>
      <c r="F1010">
        <v>2425.15</v>
      </c>
      <c r="G1010">
        <v>-21.791131492456199</v>
      </c>
      <c r="H1010">
        <v>-12.636343468460501</v>
      </c>
      <c r="I1010">
        <v>-8.4175122386210894</v>
      </c>
      <c r="J1010">
        <v>-5.9684621291499003</v>
      </c>
      <c r="K1010">
        <v>2483.56543972807</v>
      </c>
      <c r="L1010">
        <v>2413.45912547237</v>
      </c>
      <c r="M1010">
        <v>42.881025925459802</v>
      </c>
      <c r="N1010">
        <v>0.67501352550570404</v>
      </c>
      <c r="O1010">
        <v>33.187637878069303</v>
      </c>
      <c r="P1010">
        <v>24.5550961711306</v>
      </c>
      <c r="Q1010">
        <v>7.6697026757098996E-2</v>
      </c>
    </row>
    <row r="1011" spans="1:17" hidden="1" x14ac:dyDescent="0.3">
      <c r="A1011" t="s">
        <v>2175</v>
      </c>
      <c r="B1011" t="s">
        <v>2176</v>
      </c>
      <c r="C1011" t="str">
        <f>IFERROR(VLOOKUP(Table1[[#This Row],[Ticker]],[1]!Table1[[Symbol]:[Industry]],2,FALSE),"-")</f>
        <v>-</v>
      </c>
      <c r="D1011" t="s">
        <v>89</v>
      </c>
      <c r="E1011">
        <v>2782.9737</v>
      </c>
      <c r="F1011">
        <v>411.2</v>
      </c>
      <c r="G1011">
        <v>119.24631074049</v>
      </c>
      <c r="H1011">
        <v>4.9746939757405402</v>
      </c>
      <c r="I1011">
        <v>3.2333532627784098</v>
      </c>
      <c r="J1011">
        <v>-5.9024331381771402</v>
      </c>
      <c r="K1011">
        <v>403.010054014638</v>
      </c>
      <c r="L1011">
        <v>359.10756299721101</v>
      </c>
      <c r="M1011">
        <v>63.098554787672398</v>
      </c>
      <c r="N1011">
        <v>1.02525558547949</v>
      </c>
      <c r="O1011">
        <v>24.9756809338521</v>
      </c>
      <c r="P1011">
        <v>158.643463675437</v>
      </c>
      <c r="Q1011">
        <v>0.235889828921405</v>
      </c>
    </row>
    <row r="1012" spans="1:17" hidden="1" x14ac:dyDescent="0.3">
      <c r="A1012" t="s">
        <v>2177</v>
      </c>
      <c r="B1012" t="s">
        <v>2178</v>
      </c>
      <c r="C1012" t="str">
        <f>IFERROR(VLOOKUP(Table1[[#This Row],[Ticker]],[1]!Table1[[Symbol]:[Industry]],2,FALSE),"-")</f>
        <v>-</v>
      </c>
      <c r="D1012" t="s">
        <v>364</v>
      </c>
      <c r="E1012">
        <v>2778.72338025</v>
      </c>
      <c r="F1012">
        <v>1923.1</v>
      </c>
      <c r="G1012">
        <v>-48.302237296835798</v>
      </c>
      <c r="H1012">
        <v>-5.5554148089331798</v>
      </c>
      <c r="I1012">
        <v>-6.7224387775437302</v>
      </c>
      <c r="J1012">
        <v>-5.1097064178203002</v>
      </c>
      <c r="K1012">
        <v>1889.3234446935801</v>
      </c>
      <c r="L1012">
        <v>1965.5795934836001</v>
      </c>
      <c r="M1012">
        <v>34.952678494959997</v>
      </c>
      <c r="N1012">
        <v>0.50893643459134197</v>
      </c>
      <c r="O1012">
        <v>27.9184649784202</v>
      </c>
      <c r="P1012">
        <v>13.792899408284001</v>
      </c>
      <c r="Q1012">
        <v>-0.10576791954458099</v>
      </c>
    </row>
    <row r="1013" spans="1:17" hidden="1" x14ac:dyDescent="0.3">
      <c r="A1013" t="s">
        <v>2179</v>
      </c>
      <c r="B1013" t="s">
        <v>2180</v>
      </c>
      <c r="C1013" t="str">
        <f>IFERROR(VLOOKUP(Table1[[#This Row],[Ticker]],[1]!Table1[[Symbol]:[Industry]],2,FALSE),"-")</f>
        <v>-</v>
      </c>
      <c r="D1013" t="s">
        <v>2181</v>
      </c>
      <c r="E1013">
        <v>2771.69131922</v>
      </c>
      <c r="F1013">
        <v>239.7</v>
      </c>
      <c r="G1013">
        <v>-5.6847422124698097</v>
      </c>
      <c r="H1013">
        <v>-18.432620193816</v>
      </c>
      <c r="I1013">
        <v>-5.9001578944183297</v>
      </c>
      <c r="J1013">
        <v>-10.5527842800182</v>
      </c>
      <c r="K1013">
        <v>266.40914444615697</v>
      </c>
      <c r="M1013">
        <v>26.742587510097898</v>
      </c>
      <c r="N1013">
        <v>0.46028203849342803</v>
      </c>
      <c r="O1013">
        <v>37.672090112640802</v>
      </c>
      <c r="P1013">
        <v>121.431870669745</v>
      </c>
    </row>
    <row r="1014" spans="1:17" hidden="1" x14ac:dyDescent="0.3">
      <c r="A1014" t="s">
        <v>2182</v>
      </c>
      <c r="B1014" t="s">
        <v>2183</v>
      </c>
      <c r="C1014" t="str">
        <f>IFERROR(VLOOKUP(Table1[[#This Row],[Ticker]],[1]!Table1[[Symbol]:[Industry]],2,FALSE),"-")</f>
        <v>-</v>
      </c>
      <c r="D1014" t="s">
        <v>141</v>
      </c>
      <c r="E1014">
        <v>2757.5798249999998</v>
      </c>
      <c r="F1014">
        <v>491.15</v>
      </c>
      <c r="G1014">
        <v>-42.184002411159298</v>
      </c>
      <c r="H1014">
        <v>24.1990041282303</v>
      </c>
      <c r="I1014">
        <v>-0.154969896738645</v>
      </c>
      <c r="J1014">
        <v>-0.40301099598366402</v>
      </c>
      <c r="K1014">
        <v>442.07575304420402</v>
      </c>
      <c r="L1014">
        <v>442.06375243180599</v>
      </c>
      <c r="M1014">
        <v>61.9833813714069</v>
      </c>
      <c r="N1014">
        <v>1.19088060807207</v>
      </c>
      <c r="O1014">
        <v>22.162272218263201</v>
      </c>
      <c r="P1014">
        <v>51.123076923076901</v>
      </c>
      <c r="Q1014">
        <v>0.249849785234843</v>
      </c>
    </row>
    <row r="1015" spans="1:17" hidden="1" x14ac:dyDescent="0.3">
      <c r="A1015" t="s">
        <v>2184</v>
      </c>
      <c r="B1015" t="s">
        <v>2185</v>
      </c>
      <c r="C1015" t="str">
        <f>IFERROR(VLOOKUP(Table1[[#This Row],[Ticker]],[1]!Table1[[Symbol]:[Industry]],2,FALSE),"-")</f>
        <v>-</v>
      </c>
      <c r="D1015" t="s">
        <v>789</v>
      </c>
      <c r="E1015">
        <v>2754.8290766079999</v>
      </c>
      <c r="F1015">
        <v>25.75</v>
      </c>
      <c r="G1015">
        <v>-24.996163920266198</v>
      </c>
      <c r="H1015">
        <v>44.250776907156201</v>
      </c>
      <c r="I1015">
        <v>38.388844483217802</v>
      </c>
      <c r="J1015">
        <v>25.745046984858099</v>
      </c>
      <c r="K1015">
        <v>18.216257131102999</v>
      </c>
      <c r="L1015">
        <v>18.0187896366233</v>
      </c>
      <c r="M1015">
        <v>73.607800608122005</v>
      </c>
      <c r="N1015">
        <v>4.90608010568537</v>
      </c>
      <c r="O1015">
        <v>6.7961165048543597</v>
      </c>
      <c r="P1015">
        <v>82.494684620836296</v>
      </c>
      <c r="Q1015">
        <v>0.102640657699933</v>
      </c>
    </row>
    <row r="1016" spans="1:17" hidden="1" x14ac:dyDescent="0.3">
      <c r="A1016" t="s">
        <v>2186</v>
      </c>
      <c r="B1016" t="s">
        <v>2187</v>
      </c>
      <c r="C1016" t="str">
        <f>IFERROR(VLOOKUP(Table1[[#This Row],[Ticker]],[1]!Table1[[Symbol]:[Industry]],2,FALSE),"-")</f>
        <v>-</v>
      </c>
      <c r="D1016" t="s">
        <v>218</v>
      </c>
      <c r="E1016">
        <v>2749.2042392099902</v>
      </c>
      <c r="F1016">
        <v>6582</v>
      </c>
      <c r="G1016">
        <v>113.3061581641</v>
      </c>
      <c r="H1016">
        <v>-0.44915768830788999</v>
      </c>
      <c r="I1016">
        <v>69.725025937678794</v>
      </c>
      <c r="J1016">
        <v>-1.3876200325011001</v>
      </c>
      <c r="K1016">
        <v>5941.6978254975302</v>
      </c>
      <c r="L1016">
        <v>4772.6956431083399</v>
      </c>
      <c r="M1016">
        <v>59.4651508178314</v>
      </c>
      <c r="N1016">
        <v>0.26879049855939502</v>
      </c>
      <c r="O1016">
        <v>2.7066241264053401</v>
      </c>
      <c r="P1016">
        <v>167.12120289766801</v>
      </c>
      <c r="Q1016">
        <v>0.121390331024403</v>
      </c>
    </row>
    <row r="1017" spans="1:17" x14ac:dyDescent="0.3">
      <c r="A1017" t="s">
        <v>2188</v>
      </c>
      <c r="B1017" t="s">
        <v>2189</v>
      </c>
      <c r="C1017" t="str">
        <f>IFERROR(VLOOKUP(Table1[[#This Row],[Ticker]],[1]!Table1[[Symbol]:[Industry]],2,FALSE),"-")</f>
        <v>-</v>
      </c>
      <c r="D1017" t="s">
        <v>259</v>
      </c>
      <c r="E1017">
        <v>2736.0804383999998</v>
      </c>
      <c r="F1017">
        <v>399.25</v>
      </c>
      <c r="G1017">
        <v>-63.295980583958602</v>
      </c>
      <c r="H1017">
        <v>-10.7958095803495</v>
      </c>
      <c r="I1017">
        <v>-24.625983519039998</v>
      </c>
      <c r="J1017">
        <v>-3.7714137709909701</v>
      </c>
      <c r="K1017">
        <v>418.57949203221301</v>
      </c>
      <c r="L1017">
        <v>465.82710633673003</v>
      </c>
      <c r="M1017">
        <v>32.054448477438498</v>
      </c>
      <c r="N1017">
        <v>0.56714213481953701</v>
      </c>
      <c r="O1017">
        <v>47.777082028803903</v>
      </c>
      <c r="P1017">
        <v>0.61743951612902503</v>
      </c>
      <c r="Q1017">
        <v>-0.187088804676114</v>
      </c>
    </row>
    <row r="1018" spans="1:17" hidden="1" x14ac:dyDescent="0.3">
      <c r="A1018" t="s">
        <v>2190</v>
      </c>
      <c r="B1018" t="s">
        <v>2191</v>
      </c>
      <c r="C1018" t="str">
        <f>IFERROR(VLOOKUP(Table1[[#This Row],[Ticker]],[1]!Table1[[Symbol]:[Industry]],2,FALSE),"-")</f>
        <v>-</v>
      </c>
      <c r="D1018" t="s">
        <v>404</v>
      </c>
      <c r="E1018">
        <v>2730.7848899999999</v>
      </c>
      <c r="F1018">
        <v>1593.45</v>
      </c>
      <c r="G1018">
        <v>211.166726951237</v>
      </c>
      <c r="H1018">
        <v>-13.4502833869177</v>
      </c>
      <c r="I1018">
        <v>116.87345178262601</v>
      </c>
      <c r="J1018">
        <v>-9.7568329619111598</v>
      </c>
      <c r="K1018">
        <v>1677.54604594584</v>
      </c>
      <c r="L1018">
        <v>1237.14965006339</v>
      </c>
      <c r="M1018">
        <v>29.982098135847401</v>
      </c>
      <c r="N1018">
        <v>0.52573307110169099</v>
      </c>
      <c r="O1018">
        <v>36.759860679657301</v>
      </c>
      <c r="P1018">
        <v>284.89130434782601</v>
      </c>
      <c r="Q1018">
        <v>0.277962785686721</v>
      </c>
    </row>
    <row r="1019" spans="1:17" hidden="1" x14ac:dyDescent="0.3">
      <c r="A1019" t="s">
        <v>2192</v>
      </c>
      <c r="B1019" t="s">
        <v>2193</v>
      </c>
      <c r="C1019" t="str">
        <f>IFERROR(VLOOKUP(Table1[[#This Row],[Ticker]],[1]!Table1[[Symbol]:[Industry]],2,FALSE),"-")</f>
        <v>-</v>
      </c>
      <c r="D1019" t="s">
        <v>46</v>
      </c>
      <c r="E1019">
        <v>2713.9730042699998</v>
      </c>
      <c r="F1019">
        <v>407.15</v>
      </c>
      <c r="G1019">
        <v>102.017213711228</v>
      </c>
      <c r="H1019">
        <v>-17.855203016796398</v>
      </c>
      <c r="I1019">
        <v>40.912403138530401</v>
      </c>
      <c r="J1019">
        <v>-4.8870656820552103</v>
      </c>
      <c r="K1019">
        <v>427.88231834915899</v>
      </c>
      <c r="L1019">
        <v>355.053438708241</v>
      </c>
      <c r="M1019">
        <v>42.057815358930199</v>
      </c>
      <c r="N1019">
        <v>0.14228704051334301</v>
      </c>
      <c r="O1019">
        <v>58.663883089770302</v>
      </c>
      <c r="P1019">
        <v>158.09825673533999</v>
      </c>
      <c r="Q1019">
        <v>3.3461943629641E-2</v>
      </c>
    </row>
    <row r="1020" spans="1:17" hidden="1" x14ac:dyDescent="0.3">
      <c r="A1020" t="s">
        <v>2194</v>
      </c>
      <c r="B1020" t="s">
        <v>2195</v>
      </c>
      <c r="C1020" t="str">
        <f>IFERROR(VLOOKUP(Table1[[#This Row],[Ticker]],[1]!Table1[[Symbol]:[Industry]],2,FALSE),"-")</f>
        <v>-</v>
      </c>
      <c r="D1020" t="s">
        <v>1263</v>
      </c>
      <c r="E1020">
        <v>2704.41866295</v>
      </c>
      <c r="F1020">
        <v>509.65</v>
      </c>
      <c r="G1020">
        <v>80.246418398170306</v>
      </c>
      <c r="H1020">
        <v>-8.1820796373584095</v>
      </c>
      <c r="I1020">
        <v>75.113830730216506</v>
      </c>
      <c r="J1020">
        <v>-10.3293396352567</v>
      </c>
      <c r="K1020">
        <v>504.28824971606099</v>
      </c>
      <c r="L1020">
        <v>380.08650140183499</v>
      </c>
      <c r="M1020">
        <v>36.829990645110797</v>
      </c>
      <c r="N1020">
        <v>0.49630682283428201</v>
      </c>
      <c r="O1020">
        <v>20.415971745315399</v>
      </c>
      <c r="P1020">
        <v>140.79848806992601</v>
      </c>
      <c r="Q1020">
        <v>9.7974976035149E-2</v>
      </c>
    </row>
    <row r="1021" spans="1:17" hidden="1" x14ac:dyDescent="0.3">
      <c r="A1021" t="s">
        <v>2196</v>
      </c>
      <c r="B1021" t="s">
        <v>2197</v>
      </c>
      <c r="C1021" t="str">
        <f>IFERROR(VLOOKUP(Table1[[#This Row],[Ticker]],[1]!Table1[[Symbol]:[Industry]],2,FALSE),"-")</f>
        <v>-</v>
      </c>
      <c r="D1021" t="s">
        <v>605</v>
      </c>
      <c r="E1021">
        <v>2701.0136160000002</v>
      </c>
      <c r="F1021">
        <v>599.70000000000005</v>
      </c>
      <c r="G1021">
        <v>-14.0465261655759</v>
      </c>
      <c r="H1021">
        <v>-11.162067129541001</v>
      </c>
      <c r="I1021">
        <v>11.912893039725301</v>
      </c>
      <c r="J1021">
        <v>-0.39444882149643001</v>
      </c>
      <c r="K1021">
        <v>622.60691812612401</v>
      </c>
      <c r="L1021">
        <v>576.88296046786797</v>
      </c>
      <c r="M1021">
        <v>49.227150645790203</v>
      </c>
      <c r="N1021">
        <v>0.52917235527027595</v>
      </c>
      <c r="O1021">
        <v>16.725029181257199</v>
      </c>
      <c r="P1021">
        <v>31.802197802197799</v>
      </c>
      <c r="Q1021">
        <v>1.731608048819E-2</v>
      </c>
    </row>
    <row r="1022" spans="1:17" hidden="1" x14ac:dyDescent="0.3">
      <c r="A1022" t="s">
        <v>2198</v>
      </c>
      <c r="B1022" t="s">
        <v>2199</v>
      </c>
      <c r="C1022" t="str">
        <f>IFERROR(VLOOKUP(Table1[[#This Row],[Ticker]],[1]!Table1[[Symbol]:[Industry]],2,FALSE),"-")</f>
        <v>-</v>
      </c>
      <c r="D1022" t="s">
        <v>1978</v>
      </c>
      <c r="E1022">
        <v>2700.8</v>
      </c>
      <c r="F1022">
        <v>433.35</v>
      </c>
      <c r="G1022">
        <v>29.044684379813699</v>
      </c>
      <c r="H1022">
        <v>17.276349645335099</v>
      </c>
      <c r="I1022">
        <v>24.646868242646899</v>
      </c>
      <c r="J1022">
        <v>-7.7064826766296104</v>
      </c>
      <c r="K1022">
        <v>373.63141368699399</v>
      </c>
      <c r="L1022">
        <v>306.34929522747098</v>
      </c>
      <c r="M1022">
        <v>51.164433116472097</v>
      </c>
      <c r="N1022">
        <v>2.0084894487206899</v>
      </c>
      <c r="O1022">
        <v>9.9803853697934599</v>
      </c>
      <c r="P1022">
        <v>90.861043822946399</v>
      </c>
      <c r="Q1022">
        <v>0.180517318593124</v>
      </c>
    </row>
    <row r="1023" spans="1:17" hidden="1" x14ac:dyDescent="0.3">
      <c r="A1023" t="s">
        <v>2200</v>
      </c>
      <c r="B1023" t="s">
        <v>2201</v>
      </c>
      <c r="C1023" t="str">
        <f>IFERROR(VLOOKUP(Table1[[#This Row],[Ticker]],[1]!Table1[[Symbol]:[Industry]],2,FALSE),"-")</f>
        <v>-</v>
      </c>
      <c r="D1023" t="s">
        <v>794</v>
      </c>
      <c r="E1023">
        <v>2699.5591410860002</v>
      </c>
      <c r="F1023">
        <v>24.98</v>
      </c>
      <c r="G1023">
        <v>17.738201374041299</v>
      </c>
      <c r="H1023">
        <v>11.2599285454667</v>
      </c>
      <c r="I1023">
        <v>8.1391082035131905</v>
      </c>
      <c r="J1023">
        <v>13.567708975839899</v>
      </c>
      <c r="K1023">
        <v>21.934602478938199</v>
      </c>
      <c r="L1023">
        <v>22.087608491422198</v>
      </c>
      <c r="M1023">
        <v>80.646713373753499</v>
      </c>
      <c r="N1023">
        <v>2.9844299681597799</v>
      </c>
      <c r="O1023">
        <v>28.9031224979984</v>
      </c>
      <c r="P1023">
        <v>53.251533742331198</v>
      </c>
      <c r="Q1023">
        <v>-2.4497945296624999E-2</v>
      </c>
    </row>
    <row r="1024" spans="1:17" hidden="1" x14ac:dyDescent="0.3">
      <c r="A1024" t="s">
        <v>2202</v>
      </c>
      <c r="B1024" t="s">
        <v>2203</v>
      </c>
      <c r="C1024" t="str">
        <f>IFERROR(VLOOKUP(Table1[[#This Row],[Ticker]],[1]!Table1[[Symbol]:[Industry]],2,FALSE),"-")</f>
        <v>-</v>
      </c>
      <c r="D1024" t="s">
        <v>125</v>
      </c>
      <c r="E1024">
        <v>2684.4456399750002</v>
      </c>
      <c r="F1024">
        <v>58.53</v>
      </c>
      <c r="G1024">
        <v>281.796939022419</v>
      </c>
      <c r="H1024">
        <v>26.097244184584</v>
      </c>
      <c r="I1024">
        <v>98.589329791156104</v>
      </c>
      <c r="J1024">
        <v>10.689480595156301</v>
      </c>
      <c r="K1024">
        <v>40.671006512894103</v>
      </c>
      <c r="L1024">
        <v>30.110234011348201</v>
      </c>
      <c r="M1024">
        <v>87.955977180205295</v>
      </c>
      <c r="N1024">
        <v>1.7627383681345301</v>
      </c>
      <c r="O1024">
        <v>0</v>
      </c>
      <c r="P1024">
        <v>330.36764705882302</v>
      </c>
      <c r="Q1024">
        <v>0.13921057024219599</v>
      </c>
    </row>
    <row r="1025" spans="1:17" hidden="1" x14ac:dyDescent="0.3">
      <c r="A1025" t="s">
        <v>2204</v>
      </c>
      <c r="B1025" t="s">
        <v>2205</v>
      </c>
      <c r="C1025" t="str">
        <f>IFERROR(VLOOKUP(Table1[[#This Row],[Ticker]],[1]!Table1[[Symbol]:[Industry]],2,FALSE),"-")</f>
        <v>-</v>
      </c>
      <c r="D1025" t="s">
        <v>789</v>
      </c>
      <c r="E1025">
        <v>2681.3357999999998</v>
      </c>
      <c r="F1025">
        <v>33.03</v>
      </c>
      <c r="G1025">
        <v>103.16269922998301</v>
      </c>
      <c r="H1025">
        <v>-11.114575292200501</v>
      </c>
      <c r="I1025">
        <v>-23.706334709840998</v>
      </c>
      <c r="J1025">
        <v>-10.467503414425201</v>
      </c>
      <c r="K1025">
        <v>34.2274119811999</v>
      </c>
      <c r="L1025">
        <v>32.330120016588303</v>
      </c>
      <c r="M1025">
        <v>37.835585392068097</v>
      </c>
      <c r="N1025">
        <v>3.24452837107347</v>
      </c>
      <c r="O1025">
        <v>36.996669694217303</v>
      </c>
      <c r="P1025">
        <v>144.666666666666</v>
      </c>
      <c r="Q1025">
        <v>0.147154883769363</v>
      </c>
    </row>
    <row r="1026" spans="1:17" hidden="1" x14ac:dyDescent="0.3">
      <c r="A1026" t="s">
        <v>2206</v>
      </c>
      <c r="B1026" t="s">
        <v>2207</v>
      </c>
      <c r="C1026" t="str">
        <f>IFERROR(VLOOKUP(Table1[[#This Row],[Ticker]],[1]!Table1[[Symbol]:[Industry]],2,FALSE),"-")</f>
        <v>-</v>
      </c>
      <c r="D1026" t="s">
        <v>387</v>
      </c>
      <c r="E1026">
        <v>2680.5281079050001</v>
      </c>
      <c r="F1026">
        <v>901.75</v>
      </c>
      <c r="G1026">
        <v>63.256887066265698</v>
      </c>
      <c r="H1026">
        <v>-4.9734224408963401</v>
      </c>
      <c r="I1026">
        <v>61.335085115124997</v>
      </c>
      <c r="J1026">
        <v>-6.8108626210957004</v>
      </c>
      <c r="K1026">
        <v>867.04933470030096</v>
      </c>
      <c r="L1026">
        <v>699.28268506733605</v>
      </c>
      <c r="M1026">
        <v>39.139781184331802</v>
      </c>
      <c r="N1026">
        <v>0.391983896221272</v>
      </c>
      <c r="O1026">
        <v>20.238425284169601</v>
      </c>
      <c r="P1026">
        <v>97.557235184576598</v>
      </c>
      <c r="Q1026">
        <v>6.4460178420363001E-2</v>
      </c>
    </row>
    <row r="1027" spans="1:17" hidden="1" x14ac:dyDescent="0.3">
      <c r="A1027" t="s">
        <v>2208</v>
      </c>
      <c r="B1027" t="s">
        <v>2209</v>
      </c>
      <c r="C1027" t="str">
        <f>IFERROR(VLOOKUP(Table1[[#This Row],[Ticker]],[1]!Table1[[Symbol]:[Industry]],2,FALSE),"-")</f>
        <v>-</v>
      </c>
      <c r="D1027" t="s">
        <v>215</v>
      </c>
      <c r="E1027">
        <v>2676.5301850000001</v>
      </c>
      <c r="F1027">
        <v>1705.65</v>
      </c>
      <c r="G1027">
        <v>43.095824589149601</v>
      </c>
      <c r="H1027">
        <v>-22.039513160600201</v>
      </c>
      <c r="I1027">
        <v>-5.1525623622524002</v>
      </c>
      <c r="J1027">
        <v>-0.231731559758694</v>
      </c>
      <c r="K1027">
        <v>1833.6487534128901</v>
      </c>
      <c r="L1027">
        <v>1595.54843732471</v>
      </c>
      <c r="M1027">
        <v>41.9751318628186</v>
      </c>
      <c r="N1027">
        <v>0.434842375366568</v>
      </c>
      <c r="O1027">
        <v>47.744261718406399</v>
      </c>
      <c r="P1027">
        <v>84.185519140435105</v>
      </c>
    </row>
    <row r="1028" spans="1:17" hidden="1" x14ac:dyDescent="0.3">
      <c r="A1028" t="s">
        <v>2210</v>
      </c>
      <c r="B1028" t="s">
        <v>2211</v>
      </c>
      <c r="C1028" t="str">
        <f>IFERROR(VLOOKUP(Table1[[#This Row],[Ticker]],[1]!Table1[[Symbol]:[Industry]],2,FALSE),"-")</f>
        <v>-</v>
      </c>
      <c r="D1028" t="s">
        <v>404</v>
      </c>
      <c r="E1028">
        <v>2675.02281679</v>
      </c>
      <c r="F1028">
        <v>1158.25</v>
      </c>
      <c r="G1028">
        <v>-42.592010865705603</v>
      </c>
      <c r="H1028">
        <v>-5.0527662663386002</v>
      </c>
      <c r="I1028">
        <v>-14.510704344593901</v>
      </c>
      <c r="J1028">
        <v>-3.6574586051434101</v>
      </c>
      <c r="K1028">
        <v>1173.66828950887</v>
      </c>
      <c r="L1028">
        <v>1203.09355198309</v>
      </c>
      <c r="M1028">
        <v>42.353755512073299</v>
      </c>
      <c r="N1028">
        <v>0.83355560809393403</v>
      </c>
      <c r="O1028">
        <v>24.325491042521001</v>
      </c>
      <c r="P1028">
        <v>6.1640696608615997</v>
      </c>
      <c r="Q1028">
        <v>-1.8483340680988E-2</v>
      </c>
    </row>
    <row r="1029" spans="1:17" x14ac:dyDescent="0.3">
      <c r="A1029" t="s">
        <v>2212</v>
      </c>
      <c r="B1029" t="s">
        <v>2213</v>
      </c>
      <c r="C1029" t="str">
        <f>IFERROR(VLOOKUP(Table1[[#This Row],[Ticker]],[1]!Table1[[Symbol]:[Industry]],2,FALSE),"-")</f>
        <v>-</v>
      </c>
      <c r="D1029" t="s">
        <v>605</v>
      </c>
      <c r="E1029">
        <v>2674.6966009839998</v>
      </c>
      <c r="F1029">
        <v>189.67</v>
      </c>
      <c r="G1029">
        <v>-54.394699015461299</v>
      </c>
      <c r="H1029">
        <v>1.6256167835448101</v>
      </c>
      <c r="I1029">
        <v>-22.529815308771902</v>
      </c>
      <c r="J1029">
        <v>2.12822388451516</v>
      </c>
      <c r="K1029">
        <v>174.864044160368</v>
      </c>
      <c r="L1029">
        <v>205.87967771197401</v>
      </c>
      <c r="M1029">
        <v>59.890119356889997</v>
      </c>
      <c r="N1029">
        <v>1.95808453774008</v>
      </c>
      <c r="O1029">
        <v>64.496230294722395</v>
      </c>
      <c r="P1029">
        <v>31.788493607559701</v>
      </c>
    </row>
    <row r="1030" spans="1:17" x14ac:dyDescent="0.3">
      <c r="A1030" t="s">
        <v>2214</v>
      </c>
      <c r="B1030" t="s">
        <v>2215</v>
      </c>
      <c r="C1030" t="str">
        <f>IFERROR(VLOOKUP(Table1[[#This Row],[Ticker]],[1]!Table1[[Symbol]:[Industry]],2,FALSE),"-")</f>
        <v>-</v>
      </c>
      <c r="D1030" t="s">
        <v>46</v>
      </c>
      <c r="E1030">
        <v>2669.47820594</v>
      </c>
      <c r="F1030">
        <v>688.5</v>
      </c>
      <c r="G1030">
        <v>-45.429081881850301</v>
      </c>
      <c r="H1030">
        <v>-6.7524583045174502</v>
      </c>
      <c r="I1030">
        <v>-14.1728789867669</v>
      </c>
      <c r="J1030">
        <v>-6.9266213056656198</v>
      </c>
      <c r="K1030">
        <v>680.10527736594497</v>
      </c>
      <c r="L1030">
        <v>692.52126484041696</v>
      </c>
      <c r="M1030">
        <v>44.5368293155583</v>
      </c>
      <c r="N1030">
        <v>0.75536315338417304</v>
      </c>
      <c r="O1030">
        <v>18.075526506898999</v>
      </c>
      <c r="P1030">
        <v>14.769128188031299</v>
      </c>
      <c r="Q1030">
        <v>3.0472608224012002E-2</v>
      </c>
    </row>
    <row r="1031" spans="1:17" hidden="1" x14ac:dyDescent="0.3">
      <c r="A1031" t="s">
        <v>2216</v>
      </c>
      <c r="B1031" t="s">
        <v>2217</v>
      </c>
      <c r="C1031" t="str">
        <f>IFERROR(VLOOKUP(Table1[[#This Row],[Ticker]],[1]!Table1[[Symbol]:[Industry]],2,FALSE),"-")</f>
        <v>-</v>
      </c>
      <c r="D1031" t="s">
        <v>1543</v>
      </c>
      <c r="E1031">
        <v>2661.9740682749998</v>
      </c>
      <c r="F1031">
        <v>360.4</v>
      </c>
      <c r="G1031">
        <v>-41.742636949311901</v>
      </c>
      <c r="H1031">
        <v>-12.785888894750901</v>
      </c>
      <c r="I1031">
        <v>-27.2885299874415</v>
      </c>
      <c r="J1031">
        <v>-2.93876761909172</v>
      </c>
      <c r="O1031">
        <v>19.630965593784602</v>
      </c>
      <c r="P1031">
        <v>5.8132706987668703</v>
      </c>
    </row>
    <row r="1032" spans="1:17" x14ac:dyDescent="0.3">
      <c r="A1032" t="s">
        <v>2218</v>
      </c>
      <c r="B1032" t="s">
        <v>2219</v>
      </c>
      <c r="C1032" t="str">
        <f>IFERROR(VLOOKUP(Table1[[#This Row],[Ticker]],[1]!Table1[[Symbol]:[Industry]],2,FALSE),"-")</f>
        <v>-</v>
      </c>
      <c r="D1032" t="s">
        <v>429</v>
      </c>
      <c r="E1032">
        <v>2660.0970474400001</v>
      </c>
      <c r="F1032">
        <v>490.9</v>
      </c>
      <c r="G1032">
        <v>-22.802210472190598</v>
      </c>
      <c r="H1032">
        <v>4.4611212762560601</v>
      </c>
      <c r="I1032">
        <v>-15.3197078645597</v>
      </c>
      <c r="J1032">
        <v>-2.51574969343379</v>
      </c>
      <c r="K1032">
        <v>481.55601828848597</v>
      </c>
      <c r="L1032">
        <v>494.06803478709202</v>
      </c>
      <c r="M1032">
        <v>61.111901393188703</v>
      </c>
      <c r="N1032">
        <v>1.2429715799052601</v>
      </c>
      <c r="O1032">
        <v>18.557751069464199</v>
      </c>
      <c r="P1032">
        <v>13.3456476564303</v>
      </c>
      <c r="Q1032">
        <v>-2.5288860677040001E-3</v>
      </c>
    </row>
    <row r="1033" spans="1:17" x14ac:dyDescent="0.3">
      <c r="A1033" t="s">
        <v>2220</v>
      </c>
      <c r="B1033" t="s">
        <v>2221</v>
      </c>
      <c r="C1033" t="str">
        <f>IFERROR(VLOOKUP(Table1[[#This Row],[Ticker]],[1]!Table1[[Symbol]:[Industry]],2,FALSE),"-")</f>
        <v>-</v>
      </c>
      <c r="D1033" t="s">
        <v>290</v>
      </c>
      <c r="E1033">
        <v>2657.6207710499998</v>
      </c>
      <c r="F1033">
        <v>1854.15</v>
      </c>
      <c r="G1033">
        <v>-13.796542851139099</v>
      </c>
      <c r="H1033">
        <v>-5.3197752191824996</v>
      </c>
      <c r="I1033">
        <v>-6.7491529548909304</v>
      </c>
      <c r="J1033">
        <v>-5.2104958494945599</v>
      </c>
      <c r="K1033">
        <v>1779.13165857071</v>
      </c>
      <c r="L1033">
        <v>1704.19665951759</v>
      </c>
      <c r="M1033">
        <v>48.960425828493598</v>
      </c>
      <c r="N1033">
        <v>0.73805440160803104</v>
      </c>
      <c r="O1033">
        <v>14.737211120998801</v>
      </c>
      <c r="P1033">
        <v>41.538167938931302</v>
      </c>
      <c r="Q1033">
        <v>1.9895256436568001E-2</v>
      </c>
    </row>
    <row r="1034" spans="1:17" hidden="1" x14ac:dyDescent="0.3">
      <c r="A1034" t="s">
        <v>2222</v>
      </c>
      <c r="B1034" t="s">
        <v>2223</v>
      </c>
      <c r="C1034" t="str">
        <f>IFERROR(VLOOKUP(Table1[[#This Row],[Ticker]],[1]!Table1[[Symbol]:[Industry]],2,FALSE),"-")</f>
        <v>-</v>
      </c>
      <c r="D1034" t="s">
        <v>259</v>
      </c>
      <c r="E1034">
        <v>2654.5857882750001</v>
      </c>
      <c r="F1034">
        <v>17910.2</v>
      </c>
      <c r="G1034">
        <v>-5.0671989737323599</v>
      </c>
      <c r="H1034">
        <v>-4.91245354235721</v>
      </c>
      <c r="I1034">
        <v>15.557820709386901</v>
      </c>
      <c r="J1034">
        <v>0.79386766498367001</v>
      </c>
      <c r="K1034">
        <v>17949.9289188701</v>
      </c>
      <c r="L1034">
        <v>15881.145092357499</v>
      </c>
      <c r="M1034">
        <v>58.040571921993397</v>
      </c>
      <c r="N1034">
        <v>0.36342132143433098</v>
      </c>
      <c r="O1034">
        <v>16.693280923719399</v>
      </c>
      <c r="P1034">
        <v>42.144444444444403</v>
      </c>
      <c r="Q1034">
        <v>0.14326414424421</v>
      </c>
    </row>
    <row r="1035" spans="1:17" hidden="1" x14ac:dyDescent="0.3">
      <c r="A1035" t="s">
        <v>2224</v>
      </c>
      <c r="B1035" t="s">
        <v>2225</v>
      </c>
      <c r="C1035" t="str">
        <f>IFERROR(VLOOKUP(Table1[[#This Row],[Ticker]],[1]!Table1[[Symbol]:[Industry]],2,FALSE),"-")</f>
        <v>-</v>
      </c>
      <c r="D1035" t="s">
        <v>1680</v>
      </c>
      <c r="E1035">
        <v>2644.090741</v>
      </c>
      <c r="F1035">
        <v>64.8</v>
      </c>
      <c r="G1035">
        <v>-6.5041456533738096</v>
      </c>
      <c r="H1035">
        <v>-0.724248166339306</v>
      </c>
      <c r="I1035">
        <v>-5.3165825644045803</v>
      </c>
      <c r="J1035">
        <v>-1.53106227105042</v>
      </c>
      <c r="K1035">
        <v>62.589264113992201</v>
      </c>
      <c r="L1035">
        <v>59.859963865848201</v>
      </c>
      <c r="M1035">
        <v>53.860821394049402</v>
      </c>
      <c r="N1035">
        <v>1.03035111568475</v>
      </c>
      <c r="O1035">
        <v>2.31481481481481</v>
      </c>
      <c r="P1035">
        <v>31.9486866218692</v>
      </c>
      <c r="Q1035">
        <v>-2.7484158448541001E-2</v>
      </c>
    </row>
    <row r="1036" spans="1:17" hidden="1" x14ac:dyDescent="0.3">
      <c r="A1036" t="s">
        <v>2226</v>
      </c>
      <c r="B1036" t="s">
        <v>2227</v>
      </c>
      <c r="C1036" t="str">
        <f>IFERROR(VLOOKUP(Table1[[#This Row],[Ticker]],[1]!Table1[[Symbol]:[Industry]],2,FALSE),"-")</f>
        <v>-</v>
      </c>
      <c r="D1036" t="s">
        <v>161</v>
      </c>
      <c r="E1036">
        <v>2640.132772725</v>
      </c>
      <c r="F1036">
        <v>1733.8</v>
      </c>
      <c r="G1036">
        <v>128.33143267853899</v>
      </c>
      <c r="H1036">
        <v>-1.97067984968613</v>
      </c>
      <c r="I1036">
        <v>30.156359809171398</v>
      </c>
      <c r="J1036">
        <v>-2.89312238417561</v>
      </c>
      <c r="K1036">
        <v>1648.58738512236</v>
      </c>
      <c r="L1036">
        <v>1278.96978710024</v>
      </c>
      <c r="M1036">
        <v>51.530542893153502</v>
      </c>
      <c r="N1036">
        <v>0.681143173888477</v>
      </c>
      <c r="O1036">
        <v>12.296689352866499</v>
      </c>
      <c r="P1036">
        <v>223.62109192720399</v>
      </c>
      <c r="Q1036">
        <v>0.108488680199849</v>
      </c>
    </row>
    <row r="1037" spans="1:17" hidden="1" x14ac:dyDescent="0.3">
      <c r="A1037" t="s">
        <v>2228</v>
      </c>
      <c r="B1037" t="s">
        <v>2229</v>
      </c>
      <c r="C1037" t="str">
        <f>IFERROR(VLOOKUP(Table1[[#This Row],[Ticker]],[1]!Table1[[Symbol]:[Industry]],2,FALSE),"-")</f>
        <v>-</v>
      </c>
      <c r="D1037" t="s">
        <v>21</v>
      </c>
      <c r="E1037">
        <v>2636.5027659000002</v>
      </c>
      <c r="F1037">
        <v>405.4</v>
      </c>
      <c r="G1037">
        <v>4.6327039023965302</v>
      </c>
      <c r="H1037">
        <v>15.7126233112712</v>
      </c>
      <c r="I1037">
        <v>-14.429799828711401</v>
      </c>
      <c r="J1037">
        <v>-3.9125957370686502</v>
      </c>
      <c r="K1037">
        <v>374.302637620518</v>
      </c>
      <c r="L1037">
        <v>372.26496687800699</v>
      </c>
      <c r="M1037">
        <v>56.770878276384998</v>
      </c>
      <c r="N1037">
        <v>1.35139319269897</v>
      </c>
      <c r="O1037">
        <v>70.387271830290999</v>
      </c>
      <c r="P1037">
        <v>69.587952311231902</v>
      </c>
      <c r="Q1037">
        <v>0.12641150230221601</v>
      </c>
    </row>
    <row r="1038" spans="1:17" hidden="1" x14ac:dyDescent="0.3">
      <c r="A1038" t="s">
        <v>2230</v>
      </c>
      <c r="B1038" t="s">
        <v>2231</v>
      </c>
      <c r="C1038" t="str">
        <f>IFERROR(VLOOKUP(Table1[[#This Row],[Ticker]],[1]!Table1[[Symbol]:[Industry]],2,FALSE),"-")</f>
        <v>-</v>
      </c>
      <c r="D1038" t="s">
        <v>77</v>
      </c>
      <c r="E1038">
        <v>2629.39075</v>
      </c>
      <c r="F1038">
        <v>1000.15</v>
      </c>
      <c r="G1038">
        <v>306.23487564100998</v>
      </c>
      <c r="H1038">
        <v>-4.5106925415775896</v>
      </c>
      <c r="I1038">
        <v>-20.173327810147601</v>
      </c>
      <c r="J1038">
        <v>2.2030132830922899</v>
      </c>
      <c r="K1038">
        <v>1027.31066788667</v>
      </c>
      <c r="L1038">
        <v>932.52364593358902</v>
      </c>
      <c r="M1038">
        <v>48.353216036198297</v>
      </c>
      <c r="N1038">
        <v>1.67591634357631</v>
      </c>
      <c r="O1038">
        <v>58.776183572464099</v>
      </c>
      <c r="P1038">
        <v>350.92425608656401</v>
      </c>
      <c r="Q1038">
        <v>0.16816341869404899</v>
      </c>
    </row>
    <row r="1039" spans="1:17" hidden="1" x14ac:dyDescent="0.3">
      <c r="A1039" t="s">
        <v>2232</v>
      </c>
      <c r="B1039" t="s">
        <v>2233</v>
      </c>
      <c r="C1039" t="str">
        <f>IFERROR(VLOOKUP(Table1[[#This Row],[Ticker]],[1]!Table1[[Symbol]:[Industry]],2,FALSE),"-")</f>
        <v>-</v>
      </c>
      <c r="D1039" t="s">
        <v>54</v>
      </c>
      <c r="E1039">
        <v>2628.6658272</v>
      </c>
      <c r="F1039">
        <v>277.14999999999998</v>
      </c>
      <c r="G1039">
        <v>25.8125864643232</v>
      </c>
      <c r="H1039">
        <v>3.2781844427860198</v>
      </c>
      <c r="I1039">
        <v>7.3695163776270398</v>
      </c>
      <c r="J1039">
        <v>1.5537530150833501</v>
      </c>
      <c r="K1039">
        <v>250.740471930947</v>
      </c>
      <c r="L1039">
        <v>221.33767661219201</v>
      </c>
      <c r="M1039">
        <v>67.223289953532202</v>
      </c>
      <c r="N1039">
        <v>2.7329247024880998</v>
      </c>
      <c r="O1039">
        <v>5.3581093270792</v>
      </c>
      <c r="P1039">
        <v>95.176056338028104</v>
      </c>
      <c r="Q1039">
        <v>0.11033366618489999</v>
      </c>
    </row>
    <row r="1040" spans="1:17" hidden="1" x14ac:dyDescent="0.3">
      <c r="A1040" t="s">
        <v>2234</v>
      </c>
      <c r="B1040" t="s">
        <v>2235</v>
      </c>
      <c r="C1040" t="str">
        <f>IFERROR(VLOOKUP(Table1[[#This Row],[Ticker]],[1]!Table1[[Symbol]:[Industry]],2,FALSE),"-")</f>
        <v>-</v>
      </c>
      <c r="D1040" t="s">
        <v>278</v>
      </c>
      <c r="E1040">
        <v>2617.5145040000002</v>
      </c>
      <c r="F1040">
        <v>1094.0999999999999</v>
      </c>
      <c r="G1040">
        <v>87.812050864379998</v>
      </c>
      <c r="H1040">
        <v>-5.5713413530926701</v>
      </c>
      <c r="I1040">
        <v>60.023501794624202</v>
      </c>
      <c r="J1040">
        <v>-5.7646435311956097</v>
      </c>
      <c r="K1040">
        <v>1056.14864644469</v>
      </c>
      <c r="L1040">
        <v>820.46928742201396</v>
      </c>
      <c r="M1040">
        <v>45.999309813929202</v>
      </c>
      <c r="N1040">
        <v>0.88952626716061001</v>
      </c>
      <c r="O1040">
        <v>15.021478841056499</v>
      </c>
      <c r="P1040">
        <v>124.868975439317</v>
      </c>
    </row>
    <row r="1041" spans="1:17" x14ac:dyDescent="0.3">
      <c r="A1041" t="s">
        <v>2236</v>
      </c>
      <c r="B1041" t="s">
        <v>2237</v>
      </c>
      <c r="C1041" t="str">
        <f>IFERROR(VLOOKUP(Table1[[#This Row],[Ticker]],[1]!Table1[[Symbol]:[Industry]],2,FALSE),"-")</f>
        <v>-</v>
      </c>
      <c r="D1041" t="s">
        <v>1947</v>
      </c>
      <c r="E1041">
        <v>2605.0489540959902</v>
      </c>
      <c r="F1041">
        <v>54.42</v>
      </c>
      <c r="G1041">
        <v>-27.888482221518199</v>
      </c>
      <c r="H1041">
        <v>-3.2914738097904599</v>
      </c>
      <c r="I1041">
        <v>-6.2138619588409796</v>
      </c>
      <c r="J1041">
        <v>3.0309434182980399</v>
      </c>
      <c r="K1041">
        <v>52.914935804709899</v>
      </c>
      <c r="L1041">
        <v>51.985907630532303</v>
      </c>
      <c r="M1041">
        <v>59.600535008195997</v>
      </c>
      <c r="N1041">
        <v>1.36819615011666</v>
      </c>
      <c r="O1041">
        <v>27.526644615950001</v>
      </c>
      <c r="P1041">
        <v>28.197879858657199</v>
      </c>
      <c r="Q1041">
        <v>-1.3729428556249999E-3</v>
      </c>
    </row>
    <row r="1042" spans="1:17" hidden="1" x14ac:dyDescent="0.3">
      <c r="A1042" t="s">
        <v>2238</v>
      </c>
      <c r="B1042" t="s">
        <v>2239</v>
      </c>
      <c r="C1042" t="str">
        <f>IFERROR(VLOOKUP(Table1[[#This Row],[Ticker]],[1]!Table1[[Symbol]:[Industry]],2,FALSE),"-")</f>
        <v>-</v>
      </c>
      <c r="D1042" t="s">
        <v>278</v>
      </c>
      <c r="E1042">
        <v>2599.599864842</v>
      </c>
      <c r="F1042">
        <v>103.69</v>
      </c>
      <c r="G1042">
        <v>-1.8238281718824401</v>
      </c>
      <c r="H1042">
        <v>-4.2797141883645597</v>
      </c>
      <c r="I1042">
        <v>13.947758802932</v>
      </c>
      <c r="J1042">
        <v>-5.75365776835016</v>
      </c>
      <c r="K1042">
        <v>97.528880556537104</v>
      </c>
      <c r="L1042">
        <v>88.908948372131903</v>
      </c>
      <c r="M1042">
        <v>40.138585050065302</v>
      </c>
      <c r="N1042">
        <v>0.80856668109551599</v>
      </c>
      <c r="O1042">
        <v>9.0269071270132102</v>
      </c>
      <c r="P1042">
        <v>45.224089635854298</v>
      </c>
      <c r="Q1042">
        <v>-4.0291832026252E-2</v>
      </c>
    </row>
    <row r="1043" spans="1:17" hidden="1" x14ac:dyDescent="0.3">
      <c r="A1043" t="s">
        <v>2240</v>
      </c>
      <c r="B1043" t="s">
        <v>2241</v>
      </c>
      <c r="C1043" t="str">
        <f>IFERROR(VLOOKUP(Table1[[#This Row],[Ticker]],[1]!Table1[[Symbol]:[Industry]],2,FALSE),"-")</f>
        <v>-</v>
      </c>
      <c r="D1043" t="s">
        <v>54</v>
      </c>
      <c r="E1043">
        <v>2598.7063842500002</v>
      </c>
      <c r="F1043">
        <v>1071</v>
      </c>
      <c r="G1043">
        <v>16.556975077846101</v>
      </c>
      <c r="H1043">
        <v>-11.7641229298347</v>
      </c>
      <c r="I1043">
        <v>-15.022938589592099</v>
      </c>
      <c r="J1043">
        <v>-3.4169743868554501</v>
      </c>
      <c r="K1043">
        <v>1099.6122967189399</v>
      </c>
      <c r="L1043">
        <v>1012.77689022253</v>
      </c>
      <c r="M1043">
        <v>30.048507317736501</v>
      </c>
      <c r="N1043">
        <v>0.72990171852470798</v>
      </c>
      <c r="O1043">
        <v>15.7796451914099</v>
      </c>
      <c r="P1043">
        <v>78.5148762396866</v>
      </c>
      <c r="Q1043">
        <v>8.3827089456710007E-3</v>
      </c>
    </row>
    <row r="1044" spans="1:17" hidden="1" x14ac:dyDescent="0.3">
      <c r="A1044" t="s">
        <v>2242</v>
      </c>
      <c r="B1044" t="s">
        <v>2243</v>
      </c>
      <c r="C1044" t="str">
        <f>IFERROR(VLOOKUP(Table1[[#This Row],[Ticker]],[1]!Table1[[Symbol]:[Industry]],2,FALSE),"-")</f>
        <v>-</v>
      </c>
      <c r="D1044" t="s">
        <v>141</v>
      </c>
      <c r="E1044">
        <v>2596.66992252</v>
      </c>
      <c r="F1044">
        <v>26467.599999999999</v>
      </c>
      <c r="G1044">
        <v>843.02292474497904</v>
      </c>
      <c r="H1044">
        <v>78.927053594482999</v>
      </c>
      <c r="I1044">
        <v>404.98972037028199</v>
      </c>
      <c r="J1044">
        <v>19.362701414407699</v>
      </c>
      <c r="K1044">
        <v>15003.7837718961</v>
      </c>
      <c r="L1044">
        <v>8710.5539063508804</v>
      </c>
      <c r="M1044">
        <v>94.240087712103701</v>
      </c>
      <c r="N1044">
        <v>2.02487936411582</v>
      </c>
      <c r="O1044">
        <v>1.94577521195782E-2</v>
      </c>
      <c r="P1044">
        <v>902.06716389656594</v>
      </c>
      <c r="Q1044">
        <v>0.190630382107048</v>
      </c>
    </row>
    <row r="1045" spans="1:17" hidden="1" x14ac:dyDescent="0.3">
      <c r="A1045" t="s">
        <v>2244</v>
      </c>
      <c r="B1045" t="s">
        <v>2245</v>
      </c>
      <c r="C1045" t="str">
        <f>IFERROR(VLOOKUP(Table1[[#This Row],[Ticker]],[1]!Table1[[Symbol]:[Industry]],2,FALSE),"-")</f>
        <v>-</v>
      </c>
      <c r="D1045" t="s">
        <v>161</v>
      </c>
      <c r="E1045">
        <v>2596.1874659</v>
      </c>
      <c r="F1045">
        <v>398.8</v>
      </c>
      <c r="G1045">
        <v>-10.0716445828996</v>
      </c>
      <c r="H1045">
        <v>-12.8884640466893</v>
      </c>
      <c r="I1045">
        <v>13.925266522271899</v>
      </c>
      <c r="J1045">
        <v>-2.43938236885558</v>
      </c>
      <c r="K1045">
        <v>407.43068711317699</v>
      </c>
      <c r="L1045">
        <v>369.18103810642299</v>
      </c>
      <c r="M1045">
        <v>42.518068546336103</v>
      </c>
      <c r="N1045">
        <v>0.62288204497775002</v>
      </c>
      <c r="O1045">
        <v>21.364092276830402</v>
      </c>
      <c r="P1045">
        <v>61.457489878542503</v>
      </c>
      <c r="Q1045">
        <v>0.103197717520465</v>
      </c>
    </row>
    <row r="1046" spans="1:17" hidden="1" x14ac:dyDescent="0.3">
      <c r="A1046" t="s">
        <v>2246</v>
      </c>
      <c r="B1046" t="s">
        <v>2247</v>
      </c>
      <c r="C1046" t="str">
        <f>IFERROR(VLOOKUP(Table1[[#This Row],[Ticker]],[1]!Table1[[Symbol]:[Industry]],2,FALSE),"-")</f>
        <v>-</v>
      </c>
      <c r="D1046" t="s">
        <v>197</v>
      </c>
      <c r="E1046">
        <v>2588.3869908000001</v>
      </c>
      <c r="F1046">
        <v>2781.75</v>
      </c>
      <c r="G1046">
        <v>-17.027134225190999</v>
      </c>
      <c r="H1046">
        <v>-7.9085542728051204</v>
      </c>
      <c r="I1046">
        <v>0.482232724422818</v>
      </c>
      <c r="J1046">
        <v>-1.92692048872531</v>
      </c>
      <c r="K1046">
        <v>2811.6216887094502</v>
      </c>
      <c r="L1046">
        <v>2619.7107053600998</v>
      </c>
      <c r="M1046">
        <v>45.440529015633601</v>
      </c>
      <c r="N1046">
        <v>0.75542793108278405</v>
      </c>
      <c r="O1046">
        <v>9.0608429945178308</v>
      </c>
      <c r="P1046">
        <v>32.527393997141402</v>
      </c>
      <c r="Q1046">
        <v>6.337059362387E-2</v>
      </c>
    </row>
    <row r="1047" spans="1:17" hidden="1" x14ac:dyDescent="0.3">
      <c r="A1047" t="s">
        <v>2248</v>
      </c>
      <c r="B1047" t="s">
        <v>2249</v>
      </c>
      <c r="C1047" t="str">
        <f>IFERROR(VLOOKUP(Table1[[#This Row],[Ticker]],[1]!Table1[[Symbol]:[Industry]],2,FALSE),"-")</f>
        <v>-</v>
      </c>
      <c r="D1047" t="s">
        <v>1359</v>
      </c>
      <c r="E1047">
        <v>2580.8388</v>
      </c>
      <c r="F1047">
        <v>1000</v>
      </c>
      <c r="G1047">
        <v>-31.841636939311801</v>
      </c>
      <c r="H1047">
        <v>-4.4954004628743602</v>
      </c>
      <c r="I1047">
        <v>-17.3875299774414</v>
      </c>
      <c r="J1047">
        <v>-2.1876200325010999</v>
      </c>
      <c r="K1047">
        <v>999.99700920120301</v>
      </c>
      <c r="L1047">
        <v>999.99673287289204</v>
      </c>
      <c r="M1047">
        <v>55.379180563809697</v>
      </c>
      <c r="N1047">
        <v>0.76618590420493904</v>
      </c>
      <c r="O1047">
        <v>3</v>
      </c>
      <c r="P1047">
        <v>3.0927835051546202</v>
      </c>
      <c r="Q1047">
        <v>-0.101916752053546</v>
      </c>
    </row>
    <row r="1048" spans="1:17" hidden="1" x14ac:dyDescent="0.3">
      <c r="A1048" t="s">
        <v>2250</v>
      </c>
      <c r="B1048" t="s">
        <v>2251</v>
      </c>
      <c r="C1048" t="str">
        <f>IFERROR(VLOOKUP(Table1[[#This Row],[Ticker]],[1]!Table1[[Symbol]:[Industry]],2,FALSE),"-")</f>
        <v>-</v>
      </c>
      <c r="D1048" t="s">
        <v>364</v>
      </c>
      <c r="E1048">
        <v>2568.5950521999998</v>
      </c>
      <c r="F1048">
        <v>769.4</v>
      </c>
      <c r="G1048">
        <v>-47.307120825596002</v>
      </c>
      <c r="H1048">
        <v>-4.8819984010186896</v>
      </c>
      <c r="I1048">
        <v>-20.614742175354198</v>
      </c>
      <c r="J1048">
        <v>-6.7731906058517097</v>
      </c>
      <c r="K1048">
        <v>789.071796801814</v>
      </c>
      <c r="L1048">
        <v>823.67319532688805</v>
      </c>
      <c r="M1048">
        <v>38.838479390798703</v>
      </c>
      <c r="N1048">
        <v>0.99362171250095099</v>
      </c>
      <c r="O1048">
        <v>22.173121913179099</v>
      </c>
      <c r="P1048">
        <v>7.6686258046459503</v>
      </c>
      <c r="Q1048">
        <v>2.7558913064589002E-2</v>
      </c>
    </row>
    <row r="1049" spans="1:17" hidden="1" x14ac:dyDescent="0.3">
      <c r="A1049" t="s">
        <v>2252</v>
      </c>
      <c r="B1049" t="s">
        <v>2253</v>
      </c>
      <c r="C1049" t="str">
        <f>IFERROR(VLOOKUP(Table1[[#This Row],[Ticker]],[1]!Table1[[Symbol]:[Industry]],2,FALSE),"-")</f>
        <v>-</v>
      </c>
      <c r="D1049" t="s">
        <v>514</v>
      </c>
      <c r="E1049">
        <v>2568.47406159</v>
      </c>
      <c r="F1049">
        <v>375.55</v>
      </c>
      <c r="G1049">
        <v>0.43985688654580102</v>
      </c>
      <c r="H1049">
        <v>-0.80621127368518097</v>
      </c>
      <c r="I1049">
        <v>1.0254696972502</v>
      </c>
      <c r="J1049">
        <v>-6.1190085388238904</v>
      </c>
      <c r="K1049">
        <v>349.71345660838801</v>
      </c>
      <c r="L1049">
        <v>322.84793268969401</v>
      </c>
      <c r="M1049">
        <v>56.162281123926</v>
      </c>
      <c r="N1049">
        <v>1.0317325721091499</v>
      </c>
      <c r="O1049">
        <v>7.7885767540939899</v>
      </c>
      <c r="P1049">
        <v>59.604759881002899</v>
      </c>
    </row>
    <row r="1050" spans="1:17" hidden="1" x14ac:dyDescent="0.3">
      <c r="A1050" t="s">
        <v>2254</v>
      </c>
      <c r="B1050" t="s">
        <v>2255</v>
      </c>
      <c r="C1050" t="str">
        <f>IFERROR(VLOOKUP(Table1[[#This Row],[Ticker]],[1]!Table1[[Symbol]:[Industry]],2,FALSE),"-")</f>
        <v>-</v>
      </c>
      <c r="D1050" t="s">
        <v>924</v>
      </c>
      <c r="E1050">
        <v>2565.9714488700001</v>
      </c>
      <c r="F1050">
        <v>2033.35</v>
      </c>
      <c r="G1050">
        <v>327.61957071083901</v>
      </c>
      <c r="H1050">
        <v>8.1579992054506807</v>
      </c>
      <c r="I1050">
        <v>215.10268087021501</v>
      </c>
      <c r="J1050">
        <v>-8.2318800601636095</v>
      </c>
      <c r="K1050">
        <v>1699.10654176087</v>
      </c>
      <c r="L1050">
        <v>1060.2039071981401</v>
      </c>
      <c r="M1050">
        <v>47.7565165112768</v>
      </c>
      <c r="N1050">
        <v>0.28669157013728003</v>
      </c>
      <c r="O1050">
        <v>17.048220916222</v>
      </c>
      <c r="P1050">
        <v>431.66426983919399</v>
      </c>
    </row>
    <row r="1051" spans="1:17" x14ac:dyDescent="0.3">
      <c r="A1051" t="s">
        <v>2256</v>
      </c>
      <c r="B1051" t="s">
        <v>2257</v>
      </c>
      <c r="C1051" t="str">
        <f>IFERROR(VLOOKUP(Table1[[#This Row],[Ticker]],[1]!Table1[[Symbol]:[Industry]],2,FALSE),"-")</f>
        <v>-</v>
      </c>
      <c r="D1051" t="s">
        <v>24</v>
      </c>
      <c r="E1051">
        <v>2559.4854539759999</v>
      </c>
      <c r="F1051">
        <v>49.61</v>
      </c>
      <c r="G1051">
        <v>-59.996148897175701</v>
      </c>
      <c r="H1051">
        <v>-9.0452180862185791</v>
      </c>
      <c r="I1051">
        <v>-28.161911282405601</v>
      </c>
      <c r="J1051">
        <v>-3.22265187963486</v>
      </c>
      <c r="K1051">
        <v>50.924794716163298</v>
      </c>
      <c r="L1051">
        <v>58.7837177822652</v>
      </c>
      <c r="M1051">
        <v>44.510990236045501</v>
      </c>
      <c r="N1051">
        <v>0.66863557528542095</v>
      </c>
      <c r="O1051">
        <v>66.095545252973196</v>
      </c>
      <c r="P1051">
        <v>1.4934533551554701</v>
      </c>
    </row>
    <row r="1052" spans="1:17" x14ac:dyDescent="0.3">
      <c r="A1052" t="s">
        <v>2258</v>
      </c>
      <c r="B1052" t="s">
        <v>2259</v>
      </c>
      <c r="C1052" t="str">
        <f>IFERROR(VLOOKUP(Table1[[#This Row],[Ticker]],[1]!Table1[[Symbol]:[Industry]],2,FALSE),"-")</f>
        <v>-</v>
      </c>
      <c r="D1052" t="s">
        <v>738</v>
      </c>
      <c r="E1052">
        <v>2551.5072053549902</v>
      </c>
      <c r="F1052">
        <v>470.5</v>
      </c>
      <c r="G1052">
        <v>-45.937944599485299</v>
      </c>
      <c r="H1052">
        <v>-1.31089266298194</v>
      </c>
      <c r="I1052">
        <v>0.76817518583817002</v>
      </c>
      <c r="J1052">
        <v>5.4071746724573897</v>
      </c>
      <c r="K1052">
        <v>467.41643326963901</v>
      </c>
      <c r="L1052">
        <v>480.32352383332699</v>
      </c>
      <c r="M1052">
        <v>63.195077718408101</v>
      </c>
      <c r="N1052">
        <v>0.91103814261054095</v>
      </c>
      <c r="O1052">
        <v>22.0828905419766</v>
      </c>
      <c r="P1052">
        <v>20.920071960935399</v>
      </c>
      <c r="Q1052">
        <v>-9.7906085606755996E-2</v>
      </c>
    </row>
    <row r="1053" spans="1:17" hidden="1" x14ac:dyDescent="0.3">
      <c r="A1053" t="s">
        <v>2260</v>
      </c>
      <c r="B1053" t="s">
        <v>2261</v>
      </c>
      <c r="C1053" t="str">
        <f>IFERROR(VLOOKUP(Table1[[#This Row],[Ticker]],[1]!Table1[[Symbol]:[Industry]],2,FALSE),"-")</f>
        <v>-</v>
      </c>
      <c r="D1053" t="s">
        <v>991</v>
      </c>
      <c r="E1053">
        <v>2551.4195</v>
      </c>
      <c r="F1053">
        <v>138.80000000000001</v>
      </c>
      <c r="G1053">
        <v>-11.2204070023231</v>
      </c>
      <c r="H1053">
        <v>-2.6698131474332398</v>
      </c>
      <c r="I1053">
        <v>3.2336999595472098</v>
      </c>
      <c r="J1053">
        <v>-7.9432578648807803</v>
      </c>
      <c r="M1053">
        <v>46.429296732949602</v>
      </c>
      <c r="O1053">
        <v>14.4092219020173</v>
      </c>
      <c r="P1053">
        <v>29.598506069094299</v>
      </c>
    </row>
    <row r="1054" spans="1:17" x14ac:dyDescent="0.3">
      <c r="A1054" t="s">
        <v>2262</v>
      </c>
      <c r="B1054" t="s">
        <v>2263</v>
      </c>
      <c r="C1054" t="str">
        <f>IFERROR(VLOOKUP(Table1[[#This Row],[Ticker]],[1]!Table1[[Symbol]:[Industry]],2,FALSE),"-")</f>
        <v>-</v>
      </c>
      <c r="D1054" t="s">
        <v>1543</v>
      </c>
      <c r="E1054">
        <v>2545.3640923500002</v>
      </c>
      <c r="F1054">
        <v>616.04999999999995</v>
      </c>
      <c r="G1054">
        <v>-53.950362325465598</v>
      </c>
      <c r="H1054">
        <v>-4.84329690300381</v>
      </c>
      <c r="I1054">
        <v>-28.5885299874415</v>
      </c>
      <c r="J1054">
        <v>1.1255824503037899</v>
      </c>
      <c r="K1054">
        <v>615.47258301251202</v>
      </c>
      <c r="L1054">
        <v>680.03333017621401</v>
      </c>
      <c r="M1054">
        <v>64.516953995108807</v>
      </c>
      <c r="N1054">
        <v>0.82674493947312899</v>
      </c>
      <c r="O1054">
        <v>46.903660417173903</v>
      </c>
      <c r="P1054">
        <v>13.830376940133</v>
      </c>
    </row>
    <row r="1055" spans="1:17" hidden="1" x14ac:dyDescent="0.3">
      <c r="A1055" t="s">
        <v>2264</v>
      </c>
      <c r="B1055" t="s">
        <v>2265</v>
      </c>
      <c r="C1055" t="str">
        <f>IFERROR(VLOOKUP(Table1[[#This Row],[Ticker]],[1]!Table1[[Symbol]:[Industry]],2,FALSE),"-")</f>
        <v>-</v>
      </c>
      <c r="D1055" t="s">
        <v>2266</v>
      </c>
      <c r="E1055">
        <v>2544.282215445</v>
      </c>
      <c r="F1055">
        <v>5149.7</v>
      </c>
      <c r="G1055">
        <v>47.868064312225997</v>
      </c>
      <c r="H1055">
        <v>-10.420014541364001</v>
      </c>
      <c r="I1055">
        <v>32.776953267402597</v>
      </c>
      <c r="J1055">
        <v>-7.0641153803079302</v>
      </c>
      <c r="K1055">
        <v>5171.9724682210999</v>
      </c>
      <c r="L1055">
        <v>4275.6806507429301</v>
      </c>
      <c r="M1055">
        <v>43.119513173056902</v>
      </c>
      <c r="N1055">
        <v>0.45041854065310399</v>
      </c>
      <c r="O1055">
        <v>25.114084315591199</v>
      </c>
      <c r="P1055">
        <v>116.920808761583</v>
      </c>
      <c r="Q1055">
        <v>0.153060366906692</v>
      </c>
    </row>
    <row r="1056" spans="1:17" hidden="1" x14ac:dyDescent="0.3">
      <c r="A1056" t="s">
        <v>2267</v>
      </c>
      <c r="B1056" t="s">
        <v>2268</v>
      </c>
      <c r="C1056" t="str">
        <f>IFERROR(VLOOKUP(Table1[[#This Row],[Ticker]],[1]!Table1[[Symbol]:[Industry]],2,FALSE),"-")</f>
        <v>-</v>
      </c>
      <c r="D1056" t="s">
        <v>80</v>
      </c>
      <c r="E1056">
        <v>2534.83841613</v>
      </c>
      <c r="F1056">
        <v>924.1</v>
      </c>
      <c r="G1056">
        <v>118.38752822805</v>
      </c>
      <c r="H1056">
        <v>-13.2908493869406</v>
      </c>
      <c r="I1056">
        <v>11.946669452726301</v>
      </c>
      <c r="J1056">
        <v>-4.9460588510664998</v>
      </c>
      <c r="K1056">
        <v>942.12072880967605</v>
      </c>
      <c r="L1056">
        <v>799.48254073739702</v>
      </c>
      <c r="M1056">
        <v>40.838021623015798</v>
      </c>
      <c r="N1056">
        <v>0.61247647532793703</v>
      </c>
      <c r="O1056">
        <v>18.352992100422</v>
      </c>
      <c r="P1056">
        <v>162.93925167164599</v>
      </c>
      <c r="Q1056">
        <v>7.9716819624931004E-2</v>
      </c>
    </row>
    <row r="1057" spans="1:17" hidden="1" x14ac:dyDescent="0.3">
      <c r="A1057" t="s">
        <v>2269</v>
      </c>
      <c r="B1057" t="s">
        <v>2270</v>
      </c>
      <c r="C1057" t="str">
        <f>IFERROR(VLOOKUP(Table1[[#This Row],[Ticker]],[1]!Table1[[Symbol]:[Industry]],2,FALSE),"-")</f>
        <v>-</v>
      </c>
      <c r="D1057" t="s">
        <v>1509</v>
      </c>
      <c r="E1057">
        <v>2527.6999999999998</v>
      </c>
      <c r="F1057">
        <v>164.75</v>
      </c>
      <c r="G1057">
        <v>113.686424153519</v>
      </c>
      <c r="H1057">
        <v>34.565715569012198</v>
      </c>
      <c r="I1057">
        <v>170.83750220290099</v>
      </c>
      <c r="J1057">
        <v>12.830694985813899</v>
      </c>
      <c r="K1057">
        <v>121.631790870507</v>
      </c>
      <c r="L1057">
        <v>92.6481478045187</v>
      </c>
      <c r="M1057">
        <v>82.310454180198903</v>
      </c>
      <c r="N1057">
        <v>0.30840233680474599</v>
      </c>
      <c r="O1057">
        <v>6.0698027314098901E-2</v>
      </c>
      <c r="P1057">
        <v>216.76600653720399</v>
      </c>
      <c r="Q1057">
        <v>0.18781219355210399</v>
      </c>
    </row>
    <row r="1058" spans="1:17" hidden="1" x14ac:dyDescent="0.3">
      <c r="A1058" t="s">
        <v>2271</v>
      </c>
      <c r="B1058" t="s">
        <v>2272</v>
      </c>
      <c r="C1058" t="str">
        <f>IFERROR(VLOOKUP(Table1[[#This Row],[Ticker]],[1]!Table1[[Symbol]:[Industry]],2,FALSE),"-")</f>
        <v>-</v>
      </c>
      <c r="D1058" t="s">
        <v>998</v>
      </c>
      <c r="E1058">
        <v>2515.0607147249998</v>
      </c>
      <c r="F1058">
        <v>398.45</v>
      </c>
      <c r="G1058">
        <v>-7.90795576735235</v>
      </c>
      <c r="H1058">
        <v>-16.435871159690201</v>
      </c>
      <c r="I1058">
        <v>8.9831794955904307</v>
      </c>
      <c r="J1058">
        <v>-6.7751200325011096</v>
      </c>
      <c r="K1058">
        <v>397.45913256260201</v>
      </c>
      <c r="M1058">
        <v>32.167506489540401</v>
      </c>
      <c r="N1058">
        <v>0.43519683511209001</v>
      </c>
      <c r="O1058">
        <v>19.186849040030101</v>
      </c>
      <c r="P1058">
        <v>41.194188518780997</v>
      </c>
    </row>
    <row r="1059" spans="1:17" hidden="1" x14ac:dyDescent="0.3">
      <c r="A1059" t="s">
        <v>2273</v>
      </c>
      <c r="B1059" t="s">
        <v>2274</v>
      </c>
      <c r="C1059" t="str">
        <f>IFERROR(VLOOKUP(Table1[[#This Row],[Ticker]],[1]!Table1[[Symbol]:[Industry]],2,FALSE),"-")</f>
        <v>-</v>
      </c>
      <c r="D1059" t="s">
        <v>197</v>
      </c>
      <c r="E1059">
        <v>2506.50561715</v>
      </c>
      <c r="F1059">
        <v>450.6</v>
      </c>
      <c r="G1059">
        <v>-6.69335212775934</v>
      </c>
      <c r="H1059">
        <v>-12.1033159760497</v>
      </c>
      <c r="I1059">
        <v>22.2674439781558</v>
      </c>
      <c r="J1059">
        <v>-1.3370324555565001</v>
      </c>
      <c r="K1059">
        <v>438.59003525814097</v>
      </c>
      <c r="L1059">
        <v>401.97558550915397</v>
      </c>
      <c r="M1059">
        <v>57.638803250913597</v>
      </c>
      <c r="N1059">
        <v>0.62201585223844102</v>
      </c>
      <c r="O1059">
        <v>8.5219707057256802</v>
      </c>
      <c r="P1059">
        <v>43.938667944417801</v>
      </c>
      <c r="Q1059">
        <v>4.2556912641995001E-2</v>
      </c>
    </row>
    <row r="1060" spans="1:17" hidden="1" x14ac:dyDescent="0.3">
      <c r="A1060" t="s">
        <v>2275</v>
      </c>
      <c r="B1060" t="s">
        <v>2276</v>
      </c>
      <c r="C1060" t="str">
        <f>IFERROR(VLOOKUP(Table1[[#This Row],[Ticker]],[1]!Table1[[Symbol]:[Industry]],2,FALSE),"-")</f>
        <v>-</v>
      </c>
      <c r="D1060" t="s">
        <v>364</v>
      </c>
      <c r="E1060">
        <v>2497.8469037599998</v>
      </c>
      <c r="F1060">
        <v>1143.45</v>
      </c>
      <c r="G1060">
        <v>-18.736152949114</v>
      </c>
      <c r="H1060">
        <v>-9.5381211866136795</v>
      </c>
      <c r="I1060">
        <v>-12.7009584607764</v>
      </c>
      <c r="J1060">
        <v>-6.0587245480830498</v>
      </c>
      <c r="K1060">
        <v>1118.5829212404301</v>
      </c>
      <c r="L1060">
        <v>1055.1742807294099</v>
      </c>
      <c r="M1060">
        <v>44.152050332312697</v>
      </c>
      <c r="N1060">
        <v>0.90380140630496597</v>
      </c>
      <c r="O1060">
        <v>13.4986225895316</v>
      </c>
      <c r="P1060">
        <v>32.959302325581397</v>
      </c>
      <c r="Q1060">
        <v>0.11656955668927001</v>
      </c>
    </row>
    <row r="1061" spans="1:17" hidden="1" x14ac:dyDescent="0.3">
      <c r="A1061" t="s">
        <v>2277</v>
      </c>
      <c r="B1061" t="s">
        <v>2278</v>
      </c>
      <c r="C1061" t="str">
        <f>IFERROR(VLOOKUP(Table1[[#This Row],[Ticker]],[1]!Table1[[Symbol]:[Industry]],2,FALSE),"-")</f>
        <v>-</v>
      </c>
      <c r="D1061" t="s">
        <v>125</v>
      </c>
      <c r="E1061">
        <v>2489.0805682380001</v>
      </c>
      <c r="F1061">
        <v>171.39</v>
      </c>
      <c r="G1061">
        <v>-30.697756453590401</v>
      </c>
      <c r="H1061">
        <v>1.7330159160106799</v>
      </c>
      <c r="I1061">
        <v>8.2340471777040805E-2</v>
      </c>
      <c r="J1061">
        <v>5.9479731878378601</v>
      </c>
      <c r="K1061">
        <v>161.43221908861699</v>
      </c>
      <c r="L1061">
        <v>163.22946068501901</v>
      </c>
      <c r="M1061">
        <v>81.984142830850203</v>
      </c>
      <c r="N1061">
        <v>1.3622976538451099</v>
      </c>
      <c r="O1061">
        <v>24.161269618997601</v>
      </c>
      <c r="P1061">
        <v>26.955555555555499</v>
      </c>
      <c r="Q1061">
        <v>2.0160157098263E-2</v>
      </c>
    </row>
    <row r="1062" spans="1:17" x14ac:dyDescent="0.3">
      <c r="A1062" t="s">
        <v>2279</v>
      </c>
      <c r="B1062" t="s">
        <v>2280</v>
      </c>
      <c r="C1062" t="str">
        <f>IFERROR(VLOOKUP(Table1[[#This Row],[Ticker]],[1]!Table1[[Symbol]:[Industry]],2,FALSE),"-")</f>
        <v>-</v>
      </c>
      <c r="D1062" t="s">
        <v>1947</v>
      </c>
      <c r="E1062">
        <v>2482.0132955919998</v>
      </c>
      <c r="F1062">
        <v>13.81</v>
      </c>
      <c r="G1062">
        <v>-55.963516070190998</v>
      </c>
      <c r="H1062">
        <v>-16.9060567331797</v>
      </c>
      <c r="I1062">
        <v>-36.863748646333697</v>
      </c>
      <c r="J1062">
        <v>-6.1077910945110698</v>
      </c>
      <c r="K1062">
        <v>14.686264909050699</v>
      </c>
      <c r="L1062">
        <v>16.467956739979002</v>
      </c>
      <c r="M1062">
        <v>25.994392329265398</v>
      </c>
      <c r="N1062">
        <v>0.742187923274231</v>
      </c>
      <c r="O1062">
        <v>88.631426502534396</v>
      </c>
      <c r="P1062">
        <v>7.4708171206225797</v>
      </c>
      <c r="Q1062">
        <v>-4.0774997334749E-2</v>
      </c>
    </row>
    <row r="1063" spans="1:17" hidden="1" x14ac:dyDescent="0.3">
      <c r="A1063" t="s">
        <v>2281</v>
      </c>
      <c r="B1063" t="s">
        <v>2282</v>
      </c>
      <c r="C1063" t="str">
        <f>IFERROR(VLOOKUP(Table1[[#This Row],[Ticker]],[1]!Table1[[Symbol]:[Industry]],2,FALSE),"-")</f>
        <v>-</v>
      </c>
      <c r="D1063" t="s">
        <v>281</v>
      </c>
      <c r="E1063">
        <v>2481.0212102099999</v>
      </c>
      <c r="F1063">
        <v>405.15</v>
      </c>
      <c r="G1063">
        <v>39.5768680221287</v>
      </c>
      <c r="H1063">
        <v>-8.1855246497460392</v>
      </c>
      <c r="I1063">
        <v>-8.3086349884512192</v>
      </c>
      <c r="J1063">
        <v>-5.5003723478656301</v>
      </c>
      <c r="K1063">
        <v>419.96765907523798</v>
      </c>
      <c r="L1063">
        <v>376.84322619786599</v>
      </c>
      <c r="M1063">
        <v>49.0709290294798</v>
      </c>
      <c r="N1063">
        <v>0.65563864682284501</v>
      </c>
      <c r="O1063">
        <v>34.258916450697299</v>
      </c>
      <c r="P1063">
        <v>95.819236346060805</v>
      </c>
      <c r="Q1063">
        <v>8.4701739669216999E-2</v>
      </c>
    </row>
    <row r="1064" spans="1:17" hidden="1" x14ac:dyDescent="0.3">
      <c r="A1064" t="s">
        <v>2283</v>
      </c>
      <c r="B1064" t="s">
        <v>2284</v>
      </c>
      <c r="C1064" t="str">
        <f>IFERROR(VLOOKUP(Table1[[#This Row],[Ticker]],[1]!Table1[[Symbol]:[Industry]],2,FALSE),"-")</f>
        <v>-</v>
      </c>
      <c r="D1064" t="s">
        <v>2285</v>
      </c>
      <c r="E1064">
        <v>2479.54</v>
      </c>
      <c r="F1064">
        <v>897.7</v>
      </c>
      <c r="G1064">
        <v>63.182346756966503</v>
      </c>
      <c r="H1064">
        <v>-10.1826042543435</v>
      </c>
      <c r="I1064">
        <v>16.038937313390701</v>
      </c>
      <c r="J1064">
        <v>-3.3539146753582498</v>
      </c>
      <c r="K1064">
        <v>961.98945405505299</v>
      </c>
      <c r="L1064">
        <v>865.58133625514802</v>
      </c>
      <c r="M1064">
        <v>51.736355061254898</v>
      </c>
      <c r="N1064">
        <v>0.50096667061223898</v>
      </c>
      <c r="O1064">
        <v>62.409490921243098</v>
      </c>
      <c r="P1064">
        <v>110.67824454353401</v>
      </c>
      <c r="Q1064">
        <v>8.8240936335677006E-2</v>
      </c>
    </row>
    <row r="1065" spans="1:17" hidden="1" x14ac:dyDescent="0.3">
      <c r="A1065" t="s">
        <v>2286</v>
      </c>
      <c r="B1065" t="s">
        <v>2287</v>
      </c>
      <c r="C1065" t="str">
        <f>IFERROR(VLOOKUP(Table1[[#This Row],[Ticker]],[1]!Table1[[Symbol]:[Industry]],2,FALSE),"-")</f>
        <v>-</v>
      </c>
      <c r="D1065" t="s">
        <v>443</v>
      </c>
      <c r="E1065">
        <v>2470.6184500200002</v>
      </c>
      <c r="F1065">
        <v>383.75</v>
      </c>
      <c r="G1065">
        <v>81.945663886342601</v>
      </c>
      <c r="H1065">
        <v>-20.124890901693799</v>
      </c>
      <c r="I1065">
        <v>-11.424150586640801</v>
      </c>
      <c r="J1065">
        <v>-4.8030831608501696</v>
      </c>
      <c r="K1065">
        <v>412.58996757774503</v>
      </c>
      <c r="L1065">
        <v>370.97791060636598</v>
      </c>
      <c r="M1065">
        <v>36.829314452615897</v>
      </c>
      <c r="N1065">
        <v>0.444309427509396</v>
      </c>
      <c r="O1065">
        <v>33.863192182410401</v>
      </c>
      <c r="P1065">
        <v>117.915956842703</v>
      </c>
      <c r="Q1065">
        <v>0.13022144085692999</v>
      </c>
    </row>
    <row r="1066" spans="1:17" hidden="1" x14ac:dyDescent="0.3">
      <c r="A1066" t="s">
        <v>2288</v>
      </c>
      <c r="B1066" t="s">
        <v>2289</v>
      </c>
      <c r="C1066" t="str">
        <f>IFERROR(VLOOKUP(Table1[[#This Row],[Ticker]],[1]!Table1[[Symbol]:[Industry]],2,FALSE),"-")</f>
        <v>-</v>
      </c>
      <c r="D1066" t="s">
        <v>443</v>
      </c>
      <c r="E1066">
        <v>2470.3596156599901</v>
      </c>
      <c r="F1066">
        <v>598.79999999999995</v>
      </c>
      <c r="G1066">
        <v>-43.647629953215002</v>
      </c>
      <c r="H1066">
        <v>0.96346029661931798</v>
      </c>
      <c r="I1066">
        <v>-24.4288156351944</v>
      </c>
      <c r="J1066">
        <v>-6.8825676016145296</v>
      </c>
      <c r="K1066">
        <v>613.55671360270105</v>
      </c>
      <c r="L1066">
        <v>638.811731635402</v>
      </c>
      <c r="M1066">
        <v>37.114968339479702</v>
      </c>
      <c r="N1066">
        <v>0.59306398844997898</v>
      </c>
      <c r="O1066">
        <v>33.375083500334</v>
      </c>
      <c r="P1066">
        <v>11.156487841098899</v>
      </c>
      <c r="Q1066">
        <v>-1.4043455519986999E-2</v>
      </c>
    </row>
    <row r="1067" spans="1:17" hidden="1" x14ac:dyDescent="0.3">
      <c r="A1067" t="s">
        <v>2290</v>
      </c>
      <c r="B1067" t="s">
        <v>2291</v>
      </c>
      <c r="C1067" t="str">
        <f>IFERROR(VLOOKUP(Table1[[#This Row],[Ticker]],[1]!Table1[[Symbol]:[Industry]],2,FALSE),"-")</f>
        <v>-</v>
      </c>
      <c r="D1067" t="s">
        <v>132</v>
      </c>
      <c r="E1067">
        <v>2468.3279050000001</v>
      </c>
      <c r="F1067">
        <v>705.55</v>
      </c>
      <c r="G1067">
        <v>77.809689405757794</v>
      </c>
      <c r="H1067">
        <v>-4.4090695276225604</v>
      </c>
      <c r="I1067">
        <v>-11.7952048866245</v>
      </c>
      <c r="J1067">
        <v>-1.38333048826517</v>
      </c>
      <c r="K1067">
        <v>684.33977362024996</v>
      </c>
      <c r="L1067">
        <v>617.80176274456596</v>
      </c>
      <c r="M1067">
        <v>64.155624596713196</v>
      </c>
      <c r="N1067">
        <v>1.00835230791534</v>
      </c>
      <c r="O1067">
        <v>16.051005421720699</v>
      </c>
      <c r="P1067">
        <v>117.338883154786</v>
      </c>
      <c r="Q1067">
        <v>7.3771776972060998E-2</v>
      </c>
    </row>
    <row r="1068" spans="1:17" hidden="1" x14ac:dyDescent="0.3">
      <c r="A1068" t="s">
        <v>2292</v>
      </c>
      <c r="B1068" t="s">
        <v>2293</v>
      </c>
      <c r="C1068" t="str">
        <f>IFERROR(VLOOKUP(Table1[[#This Row],[Ticker]],[1]!Table1[[Symbol]:[Industry]],2,FALSE),"-")</f>
        <v>-</v>
      </c>
      <c r="D1068" t="s">
        <v>89</v>
      </c>
      <c r="E1068">
        <v>2465.7125682380001</v>
      </c>
      <c r="F1068">
        <v>20.34</v>
      </c>
      <c r="G1068">
        <v>30.3455004389699</v>
      </c>
      <c r="H1068">
        <v>-9.3392211962378795</v>
      </c>
      <c r="I1068">
        <v>-9.6606250064994406</v>
      </c>
      <c r="J1068">
        <v>0.59966603106857796</v>
      </c>
      <c r="K1068">
        <v>20.4930520941599</v>
      </c>
      <c r="L1068">
        <v>19.157995839465499</v>
      </c>
      <c r="M1068">
        <v>54.693027775661598</v>
      </c>
      <c r="N1068">
        <v>0.98688986837923998</v>
      </c>
      <c r="O1068">
        <v>56.758408185402502</v>
      </c>
      <c r="P1068">
        <v>82.377532083918595</v>
      </c>
      <c r="Q1068">
        <v>0.16245952342041101</v>
      </c>
    </row>
    <row r="1069" spans="1:17" hidden="1" x14ac:dyDescent="0.3">
      <c r="A1069" t="s">
        <v>2294</v>
      </c>
      <c r="B1069" t="s">
        <v>2295</v>
      </c>
      <c r="C1069" t="str">
        <f>IFERROR(VLOOKUP(Table1[[#This Row],[Ticker]],[1]!Table1[[Symbol]:[Industry]],2,FALSE),"-")</f>
        <v>-</v>
      </c>
      <c r="D1069" t="s">
        <v>95</v>
      </c>
      <c r="E1069">
        <v>2465.6794644000001</v>
      </c>
      <c r="F1069">
        <v>28.45</v>
      </c>
      <c r="G1069">
        <v>85.567654080635407</v>
      </c>
      <c r="H1069">
        <v>-5.5133014807753797</v>
      </c>
      <c r="I1069">
        <v>18.410992685589399</v>
      </c>
      <c r="J1069">
        <v>-2.54097692296047</v>
      </c>
      <c r="K1069">
        <v>27.381940353512999</v>
      </c>
      <c r="L1069">
        <v>24.137764220834899</v>
      </c>
      <c r="M1069">
        <v>55.532936594583298</v>
      </c>
      <c r="N1069">
        <v>1.03085024230903</v>
      </c>
      <c r="O1069">
        <v>17.926186291739899</v>
      </c>
      <c r="P1069">
        <v>164.757421076469</v>
      </c>
      <c r="Q1069">
        <v>6.9971935880368999E-2</v>
      </c>
    </row>
    <row r="1070" spans="1:17" x14ac:dyDescent="0.3">
      <c r="A1070" t="s">
        <v>2296</v>
      </c>
      <c r="B1070" t="s">
        <v>2297</v>
      </c>
      <c r="C1070" t="str">
        <f>IFERROR(VLOOKUP(Table1[[#This Row],[Ticker]],[1]!Table1[[Symbol]:[Industry]],2,FALSE),"-")</f>
        <v>-</v>
      </c>
      <c r="D1070" t="s">
        <v>479</v>
      </c>
      <c r="E1070">
        <v>2461.9860754199999</v>
      </c>
      <c r="F1070">
        <v>639.6</v>
      </c>
      <c r="G1070">
        <v>-42.668708751333497</v>
      </c>
      <c r="H1070">
        <v>-6.5549325993475103</v>
      </c>
      <c r="I1070">
        <v>7.3019856573580899</v>
      </c>
      <c r="J1070">
        <v>-2.94364460329964</v>
      </c>
      <c r="K1070">
        <v>606.46314424971797</v>
      </c>
      <c r="L1070">
        <v>601.27759538776695</v>
      </c>
      <c r="M1070">
        <v>53.070365149234497</v>
      </c>
      <c r="N1070">
        <v>0.65345167922388203</v>
      </c>
      <c r="O1070">
        <v>23.780487804878</v>
      </c>
      <c r="P1070">
        <v>38.726819217004604</v>
      </c>
      <c r="Q1070">
        <v>-8.7927132348969997E-2</v>
      </c>
    </row>
    <row r="1071" spans="1:17" hidden="1" x14ac:dyDescent="0.3">
      <c r="A1071" t="s">
        <v>2298</v>
      </c>
      <c r="B1071" t="s">
        <v>2299</v>
      </c>
      <c r="C1071" t="str">
        <f>IFERROR(VLOOKUP(Table1[[#This Row],[Ticker]],[1]!Table1[[Symbol]:[Industry]],2,FALSE),"-")</f>
        <v>-</v>
      </c>
      <c r="D1071" t="s">
        <v>2300</v>
      </c>
      <c r="E1071">
        <v>2460.9594547199999</v>
      </c>
      <c r="F1071">
        <v>494.7</v>
      </c>
      <c r="G1071">
        <v>87.245051270351397</v>
      </c>
      <c r="H1071">
        <v>-16.004260316105</v>
      </c>
      <c r="I1071">
        <v>35.390963527073502</v>
      </c>
      <c r="J1071">
        <v>-6.7436045884856597</v>
      </c>
      <c r="K1071">
        <v>504.58513153364402</v>
      </c>
      <c r="L1071">
        <v>433.70394824300399</v>
      </c>
      <c r="M1071">
        <v>47.356988032144997</v>
      </c>
      <c r="N1071">
        <v>1.01567682285355</v>
      </c>
      <c r="O1071">
        <v>24.924196482716798</v>
      </c>
      <c r="P1071">
        <v>140.72992700729901</v>
      </c>
    </row>
    <row r="1072" spans="1:17" x14ac:dyDescent="0.3">
      <c r="A1072" t="s">
        <v>2301</v>
      </c>
      <c r="B1072" t="s">
        <v>2302</v>
      </c>
      <c r="C1072" t="str">
        <f>IFERROR(VLOOKUP(Table1[[#This Row],[Ticker]],[1]!Table1[[Symbol]:[Industry]],2,FALSE),"-")</f>
        <v>-</v>
      </c>
      <c r="D1072" t="s">
        <v>390</v>
      </c>
      <c r="E1072">
        <v>2453.2711032299999</v>
      </c>
      <c r="F1072">
        <v>49.01</v>
      </c>
      <c r="G1072">
        <v>-68.766703873378802</v>
      </c>
      <c r="H1072">
        <v>-9.9201108875847801</v>
      </c>
      <c r="I1072">
        <v>-18.077486421078799</v>
      </c>
      <c r="J1072">
        <v>-4.59797859823815</v>
      </c>
      <c r="K1072">
        <v>51.2934487639967</v>
      </c>
      <c r="L1072">
        <v>57.887334086657198</v>
      </c>
      <c r="M1072">
        <v>32.1110656637114</v>
      </c>
      <c r="N1072">
        <v>0.78446669350352904</v>
      </c>
      <c r="O1072">
        <v>71.495613140175394</v>
      </c>
      <c r="P1072">
        <v>2.1041666666666599</v>
      </c>
    </row>
    <row r="1073" spans="1:17" hidden="1" x14ac:dyDescent="0.3">
      <c r="A1073" t="s">
        <v>2303</v>
      </c>
      <c r="B1073" t="s">
        <v>2304</v>
      </c>
      <c r="C1073" t="str">
        <f>IFERROR(VLOOKUP(Table1[[#This Row],[Ticker]],[1]!Table1[[Symbol]:[Industry]],2,FALSE),"-")</f>
        <v>-</v>
      </c>
      <c r="D1073" t="s">
        <v>290</v>
      </c>
      <c r="E1073">
        <v>2447.25</v>
      </c>
      <c r="F1073">
        <v>4049</v>
      </c>
      <c r="G1073">
        <v>2249.92206893304</v>
      </c>
      <c r="H1073">
        <v>-2.4492442014268798</v>
      </c>
      <c r="I1073">
        <v>149.089471921143</v>
      </c>
      <c r="J1073">
        <v>-8.2117164180432702</v>
      </c>
      <c r="K1073">
        <v>3718.78815689884</v>
      </c>
      <c r="L1073">
        <v>2386.9310981763201</v>
      </c>
      <c r="M1073">
        <v>38.179601904056099</v>
      </c>
      <c r="N1073">
        <v>0.74976809379606701</v>
      </c>
      <c r="O1073">
        <v>18.520622375895201</v>
      </c>
      <c r="P1073">
        <v>2384.0490797545999</v>
      </c>
      <c r="Q1073">
        <v>0.23669879077261399</v>
      </c>
    </row>
    <row r="1074" spans="1:17" x14ac:dyDescent="0.3">
      <c r="A1074" t="s">
        <v>2305</v>
      </c>
      <c r="B1074" t="s">
        <v>2306</v>
      </c>
      <c r="C1074" t="str">
        <f>IFERROR(VLOOKUP(Table1[[#This Row],[Ticker]],[1]!Table1[[Symbol]:[Industry]],2,FALSE),"-")</f>
        <v>-</v>
      </c>
      <c r="D1074" t="s">
        <v>1208</v>
      </c>
      <c r="E1074">
        <v>2445.425560875</v>
      </c>
      <c r="F1074">
        <v>336.5</v>
      </c>
      <c r="G1074">
        <v>-70.998228667963005</v>
      </c>
      <c r="H1074">
        <v>-17.764631232105099</v>
      </c>
      <c r="I1074">
        <v>-26.059991515464301</v>
      </c>
      <c r="J1074">
        <v>-8.2292866991677691</v>
      </c>
      <c r="K1074">
        <v>380.68118455964299</v>
      </c>
      <c r="L1074">
        <v>414.83341781154797</v>
      </c>
      <c r="M1074">
        <v>25.823409542738101</v>
      </c>
      <c r="N1074">
        <v>0.60927220081978795</v>
      </c>
      <c r="O1074">
        <v>67.176820208023699</v>
      </c>
      <c r="P1074">
        <v>6.8253968253968198</v>
      </c>
      <c r="Q1074">
        <v>-4.0205518218324E-2</v>
      </c>
    </row>
    <row r="1075" spans="1:17" hidden="1" x14ac:dyDescent="0.3">
      <c r="A1075" t="s">
        <v>2307</v>
      </c>
      <c r="B1075" t="s">
        <v>2308</v>
      </c>
      <c r="C1075" t="str">
        <f>IFERROR(VLOOKUP(Table1[[#This Row],[Ticker]],[1]!Table1[[Symbol]:[Industry]],2,FALSE),"-")</f>
        <v>-</v>
      </c>
      <c r="D1075" t="s">
        <v>158</v>
      </c>
      <c r="E1075">
        <v>2436.3504200099901</v>
      </c>
      <c r="F1075">
        <v>1310</v>
      </c>
      <c r="G1075">
        <v>367.20498209830703</v>
      </c>
      <c r="H1075">
        <v>-14.933178463610099</v>
      </c>
      <c r="I1075">
        <v>174.66363810976</v>
      </c>
      <c r="J1075">
        <v>-12.849482856093299</v>
      </c>
      <c r="K1075">
        <v>1319.27227374838</v>
      </c>
      <c r="M1075">
        <v>47.018020737121397</v>
      </c>
      <c r="N1075">
        <v>0.43815937149270401</v>
      </c>
      <c r="O1075">
        <v>19.770992366412202</v>
      </c>
      <c r="P1075">
        <v>466.241625243138</v>
      </c>
    </row>
    <row r="1076" spans="1:17" x14ac:dyDescent="0.3">
      <c r="A1076" t="s">
        <v>2309</v>
      </c>
      <c r="B1076" t="s">
        <v>2310</v>
      </c>
      <c r="C1076" t="str">
        <f>IFERROR(VLOOKUP(Table1[[#This Row],[Ticker]],[1]!Table1[[Symbol]:[Industry]],2,FALSE),"-")</f>
        <v>-</v>
      </c>
      <c r="D1076" t="s">
        <v>387</v>
      </c>
      <c r="E1076">
        <v>2427.7619121479902</v>
      </c>
      <c r="F1076">
        <v>210.11</v>
      </c>
      <c r="G1076">
        <v>-59.290841369201402</v>
      </c>
      <c r="H1076">
        <v>-7.4999095270135001</v>
      </c>
      <c r="I1076">
        <v>-16.761135351426201</v>
      </c>
      <c r="J1076">
        <v>-5.0670082200989999</v>
      </c>
      <c r="K1076">
        <v>217.654562764541</v>
      </c>
      <c r="L1076">
        <v>247.34113446434799</v>
      </c>
      <c r="M1076">
        <v>36.673525854692997</v>
      </c>
      <c r="N1076">
        <v>0.469464698677794</v>
      </c>
      <c r="O1076">
        <v>105.48760173242501</v>
      </c>
      <c r="P1076">
        <v>9.7180156657963508</v>
      </c>
      <c r="Q1076">
        <v>-3.8634279470582997E-2</v>
      </c>
    </row>
    <row r="1077" spans="1:17" hidden="1" x14ac:dyDescent="0.3">
      <c r="A1077" t="s">
        <v>2311</v>
      </c>
      <c r="B1077" t="s">
        <v>2312</v>
      </c>
      <c r="C1077" t="str">
        <f>IFERROR(VLOOKUP(Table1[[#This Row],[Ticker]],[1]!Table1[[Symbol]:[Industry]],2,FALSE),"-")</f>
        <v>-</v>
      </c>
      <c r="D1077" t="s">
        <v>552</v>
      </c>
      <c r="E1077">
        <v>2426.7684240449998</v>
      </c>
      <c r="F1077">
        <v>688.2</v>
      </c>
      <c r="G1077">
        <v>12.950125516499099</v>
      </c>
      <c r="H1077">
        <v>-2.53475906345744</v>
      </c>
      <c r="I1077">
        <v>37.280533952326898</v>
      </c>
      <c r="J1077">
        <v>-5.70510399691244</v>
      </c>
      <c r="K1077">
        <v>713.52809769850205</v>
      </c>
      <c r="L1077">
        <v>623.27630860891202</v>
      </c>
      <c r="M1077">
        <v>51.535104259278498</v>
      </c>
      <c r="N1077">
        <v>0.76125975917367905</v>
      </c>
      <c r="O1077">
        <v>36.297587910491103</v>
      </c>
      <c r="P1077">
        <v>78.7532467532467</v>
      </c>
      <c r="Q1077">
        <v>0.16182133235242399</v>
      </c>
    </row>
    <row r="1078" spans="1:17" hidden="1" x14ac:dyDescent="0.3">
      <c r="A1078" t="s">
        <v>2313</v>
      </c>
      <c r="B1078" t="s">
        <v>2314</v>
      </c>
      <c r="C1078" t="str">
        <f>IFERROR(VLOOKUP(Table1[[#This Row],[Ticker]],[1]!Table1[[Symbol]:[Industry]],2,FALSE),"-")</f>
        <v>-</v>
      </c>
      <c r="D1078" t="s">
        <v>472</v>
      </c>
      <c r="E1078">
        <v>2424.8858758299998</v>
      </c>
      <c r="F1078">
        <v>398.65</v>
      </c>
      <c r="G1078">
        <v>-6.1251976557136896</v>
      </c>
      <c r="H1078">
        <v>-8.1372273859512791</v>
      </c>
      <c r="I1078">
        <v>1.73592840192043</v>
      </c>
      <c r="J1078">
        <v>-5.57397819109352</v>
      </c>
      <c r="K1078">
        <v>405.462525784158</v>
      </c>
      <c r="L1078">
        <v>370.48402784234997</v>
      </c>
      <c r="M1078">
        <v>37.737474983474598</v>
      </c>
      <c r="N1078">
        <v>0.47857936737932</v>
      </c>
      <c r="O1078">
        <v>13.508089803085401</v>
      </c>
      <c r="P1078">
        <v>36.993127147766302</v>
      </c>
      <c r="Q1078">
        <v>3.5268864323255003E-2</v>
      </c>
    </row>
    <row r="1079" spans="1:17" hidden="1" x14ac:dyDescent="0.3">
      <c r="A1079" t="s">
        <v>2315</v>
      </c>
      <c r="B1079" t="s">
        <v>2316</v>
      </c>
      <c r="C1079" t="str">
        <f>IFERROR(VLOOKUP(Table1[[#This Row],[Ticker]],[1]!Table1[[Symbol]:[Industry]],2,FALSE),"-")</f>
        <v>-</v>
      </c>
      <c r="D1079" t="s">
        <v>982</v>
      </c>
      <c r="E1079">
        <v>2423.4281719999999</v>
      </c>
      <c r="F1079">
        <v>1079.1500000000001</v>
      </c>
      <c r="G1079">
        <v>5.3142008747857101</v>
      </c>
      <c r="H1079">
        <v>-13.0142858584555</v>
      </c>
      <c r="I1079">
        <v>37.528208456428601</v>
      </c>
      <c r="J1079">
        <v>-16.510788796618499</v>
      </c>
      <c r="K1079">
        <v>1047.4229687700899</v>
      </c>
      <c r="L1079">
        <v>869.30647585342103</v>
      </c>
      <c r="M1079">
        <v>28.961068629599701</v>
      </c>
      <c r="N1079">
        <v>0.29393313494696499</v>
      </c>
      <c r="O1079">
        <v>23.708474262150698</v>
      </c>
      <c r="P1079">
        <v>67.948019609368899</v>
      </c>
      <c r="Q1079">
        <v>5.9544925963436003E-2</v>
      </c>
    </row>
    <row r="1080" spans="1:17" hidden="1" x14ac:dyDescent="0.3">
      <c r="A1080" t="s">
        <v>2317</v>
      </c>
      <c r="B1080" t="s">
        <v>2318</v>
      </c>
      <c r="C1080" t="str">
        <f>IFERROR(VLOOKUP(Table1[[#This Row],[Ticker]],[1]!Table1[[Symbol]:[Industry]],2,FALSE),"-")</f>
        <v>-</v>
      </c>
      <c r="D1080" t="s">
        <v>387</v>
      </c>
      <c r="E1080">
        <v>2419.6509539799999</v>
      </c>
      <c r="F1080">
        <v>1202.0999999999999</v>
      </c>
      <c r="G1080">
        <v>-40.205192216883098</v>
      </c>
      <c r="H1080">
        <v>-5.6332209756948801</v>
      </c>
      <c r="I1080">
        <v>-8.5026604222241993</v>
      </c>
      <c r="J1080">
        <v>-1.25089978052744</v>
      </c>
      <c r="K1080">
        <v>1227.7725487842299</v>
      </c>
      <c r="L1080">
        <v>1216.6652054892099</v>
      </c>
      <c r="M1080">
        <v>54.199718709130501</v>
      </c>
      <c r="N1080">
        <v>0.80304326299734297</v>
      </c>
      <c r="O1080">
        <v>22.6520256218284</v>
      </c>
      <c r="P1080">
        <v>45.700260590267199</v>
      </c>
      <c r="Q1080">
        <v>-3.2034571195100003E-2</v>
      </c>
    </row>
    <row r="1081" spans="1:17" hidden="1" x14ac:dyDescent="0.3">
      <c r="A1081" t="s">
        <v>2319</v>
      </c>
      <c r="B1081" t="s">
        <v>2320</v>
      </c>
      <c r="C1081" t="str">
        <f>IFERROR(VLOOKUP(Table1[[#This Row],[Ticker]],[1]!Table1[[Symbol]:[Industry]],2,FALSE),"-")</f>
        <v>-</v>
      </c>
      <c r="D1081" t="s">
        <v>533</v>
      </c>
      <c r="E1081">
        <v>2411.57340045</v>
      </c>
      <c r="F1081">
        <v>113.55</v>
      </c>
      <c r="G1081">
        <v>103.03170372707601</v>
      </c>
      <c r="H1081">
        <v>26.919073221336099</v>
      </c>
      <c r="I1081">
        <v>55.692790033898198</v>
      </c>
      <c r="J1081">
        <v>21.5221239807111</v>
      </c>
      <c r="K1081">
        <v>93.876562503693506</v>
      </c>
      <c r="L1081">
        <v>78.342855441363596</v>
      </c>
      <c r="M1081">
        <v>94.978987742339001</v>
      </c>
      <c r="N1081">
        <v>2.5615047364901198</v>
      </c>
      <c r="O1081">
        <v>14.487010127696999</v>
      </c>
      <c r="P1081">
        <v>183.875</v>
      </c>
      <c r="Q1081">
        <v>0.20666718082042099</v>
      </c>
    </row>
    <row r="1082" spans="1:17" hidden="1" x14ac:dyDescent="0.3">
      <c r="A1082" t="s">
        <v>2321</v>
      </c>
      <c r="B1082" t="s">
        <v>2322</v>
      </c>
      <c r="C1082" t="str">
        <f>IFERROR(VLOOKUP(Table1[[#This Row],[Ticker]],[1]!Table1[[Symbol]:[Industry]],2,FALSE),"-")</f>
        <v>-</v>
      </c>
      <c r="D1082" t="s">
        <v>467</v>
      </c>
      <c r="E1082">
        <v>2396.8702383999998</v>
      </c>
      <c r="F1082">
        <v>305.14999999999998</v>
      </c>
      <c r="G1082">
        <v>-13.0147553293742</v>
      </c>
      <c r="H1082">
        <v>-18.979724480465499</v>
      </c>
      <c r="I1082">
        <v>10.744999300822</v>
      </c>
      <c r="J1082">
        <v>-9.2203158992500196</v>
      </c>
      <c r="K1082">
        <v>308.79186086521901</v>
      </c>
      <c r="L1082">
        <v>285.188534184562</v>
      </c>
      <c r="M1082">
        <v>35.397005454883399</v>
      </c>
      <c r="N1082">
        <v>0.64151231550364596</v>
      </c>
      <c r="O1082">
        <v>18.630181877765001</v>
      </c>
      <c r="P1082">
        <v>34.516200132245899</v>
      </c>
      <c r="Q1082">
        <v>-6.8140721905911E-2</v>
      </c>
    </row>
    <row r="1083" spans="1:17" hidden="1" x14ac:dyDescent="0.3">
      <c r="A1083" t="s">
        <v>2323</v>
      </c>
      <c r="B1083" t="s">
        <v>2324</v>
      </c>
      <c r="C1083" t="str">
        <f>IFERROR(VLOOKUP(Table1[[#This Row],[Ticker]],[1]!Table1[[Symbol]:[Industry]],2,FALSE),"-")</f>
        <v>-</v>
      </c>
      <c r="D1083" t="s">
        <v>197</v>
      </c>
      <c r="E1083">
        <v>2382.3397276349901</v>
      </c>
      <c r="F1083">
        <v>244.95</v>
      </c>
      <c r="G1083">
        <v>-45.425279390659597</v>
      </c>
      <c r="H1083">
        <v>-0.11735726507170501</v>
      </c>
      <c r="I1083">
        <v>7.3631888819243301</v>
      </c>
      <c r="J1083">
        <v>-8.2090528862181298</v>
      </c>
      <c r="K1083">
        <v>230.43527360760299</v>
      </c>
      <c r="L1083">
        <v>214.82433711367901</v>
      </c>
      <c r="M1083">
        <v>45.378474020302697</v>
      </c>
      <c r="N1083">
        <v>0.65968018903296199</v>
      </c>
      <c r="O1083">
        <v>19.452949581547202</v>
      </c>
      <c r="P1083">
        <v>41.876629018244998</v>
      </c>
      <c r="Q1083">
        <v>9.0813650077519001E-2</v>
      </c>
    </row>
    <row r="1084" spans="1:17" hidden="1" x14ac:dyDescent="0.3">
      <c r="A1084" t="s">
        <v>2325</v>
      </c>
      <c r="B1084" t="s">
        <v>2326</v>
      </c>
      <c r="C1084" t="str">
        <f>IFERROR(VLOOKUP(Table1[[#This Row],[Ticker]],[1]!Table1[[Symbol]:[Industry]],2,FALSE),"-")</f>
        <v>-</v>
      </c>
      <c r="D1084" t="s">
        <v>1509</v>
      </c>
      <c r="E1084">
        <v>2372.3272992779998</v>
      </c>
      <c r="F1084">
        <v>174.07</v>
      </c>
      <c r="G1084">
        <v>14.928020723537999</v>
      </c>
      <c r="H1084">
        <v>37.992404415174398</v>
      </c>
      <c r="I1084">
        <v>48.077249480238997</v>
      </c>
      <c r="J1084">
        <v>-6.4798873981629699</v>
      </c>
      <c r="K1084">
        <v>151.24808711270401</v>
      </c>
      <c r="L1084">
        <v>123.202144314123</v>
      </c>
      <c r="M1084">
        <v>47.579748252697499</v>
      </c>
      <c r="N1084">
        <v>0.64847494007197404</v>
      </c>
      <c r="O1084">
        <v>17.136784052392699</v>
      </c>
      <c r="P1084">
        <v>92.236333517393703</v>
      </c>
      <c r="Q1084">
        <v>7.0873274980439993E-2</v>
      </c>
    </row>
    <row r="1085" spans="1:17" hidden="1" x14ac:dyDescent="0.3">
      <c r="A1085" t="s">
        <v>2327</v>
      </c>
      <c r="B1085" t="s">
        <v>2328</v>
      </c>
      <c r="C1085" t="str">
        <f>IFERROR(VLOOKUP(Table1[[#This Row],[Ticker]],[1]!Table1[[Symbol]:[Industry]],2,FALSE),"-")</f>
        <v>-</v>
      </c>
      <c r="D1085" t="s">
        <v>316</v>
      </c>
      <c r="E1085">
        <v>2370.7813229099902</v>
      </c>
      <c r="F1085">
        <v>903.75</v>
      </c>
      <c r="G1085">
        <v>74.304717065286596</v>
      </c>
      <c r="H1085">
        <v>-27.117044758176299</v>
      </c>
      <c r="I1085">
        <v>57.960713318728303</v>
      </c>
      <c r="J1085">
        <v>-4.7597125644542002</v>
      </c>
      <c r="K1085">
        <v>948.50757943441704</v>
      </c>
      <c r="L1085">
        <v>763.09567757450998</v>
      </c>
      <c r="M1085">
        <v>40.783392451377999</v>
      </c>
      <c r="N1085">
        <v>0.54782064968287802</v>
      </c>
      <c r="O1085">
        <v>34.4398340248962</v>
      </c>
      <c r="P1085">
        <v>124.81343283582</v>
      </c>
      <c r="Q1085">
        <v>0.13573999756086599</v>
      </c>
    </row>
    <row r="1086" spans="1:17" hidden="1" x14ac:dyDescent="0.3">
      <c r="A1086" t="s">
        <v>2329</v>
      </c>
      <c r="B1086" t="s">
        <v>2330</v>
      </c>
      <c r="C1086" t="str">
        <f>IFERROR(VLOOKUP(Table1[[#This Row],[Ticker]],[1]!Table1[[Symbol]:[Industry]],2,FALSE),"-")</f>
        <v>-</v>
      </c>
      <c r="D1086" t="s">
        <v>1978</v>
      </c>
      <c r="E1086">
        <v>2369.8713192</v>
      </c>
      <c r="F1086">
        <v>587.6</v>
      </c>
      <c r="G1086">
        <v>1519.4149153901501</v>
      </c>
      <c r="H1086">
        <v>-21.047027452591198</v>
      </c>
      <c r="I1086">
        <v>72.221021480773899</v>
      </c>
      <c r="J1086">
        <v>-9.8919123126288593</v>
      </c>
      <c r="K1086">
        <v>649.08727398217695</v>
      </c>
      <c r="L1086">
        <v>457.12579261329603</v>
      </c>
      <c r="M1086">
        <v>18.289568755753901</v>
      </c>
      <c r="N1086">
        <v>0.52901509650509704</v>
      </c>
      <c r="O1086">
        <v>61.453369639210301</v>
      </c>
    </row>
    <row r="1087" spans="1:17" hidden="1" x14ac:dyDescent="0.3">
      <c r="A1087" t="s">
        <v>2331</v>
      </c>
      <c r="B1087" t="s">
        <v>2332</v>
      </c>
      <c r="C1087" t="str">
        <f>IFERROR(VLOOKUP(Table1[[#This Row],[Ticker]],[1]!Table1[[Symbol]:[Industry]],2,FALSE),"-")</f>
        <v>-</v>
      </c>
      <c r="D1087" t="s">
        <v>443</v>
      </c>
      <c r="E1087">
        <v>2368.6481583</v>
      </c>
      <c r="F1087">
        <v>14.89</v>
      </c>
      <c r="G1087">
        <v>-11.2758353298786</v>
      </c>
      <c r="H1087">
        <v>29.188810063441402</v>
      </c>
      <c r="I1087">
        <v>-2.4078350067466001</v>
      </c>
      <c r="J1087">
        <v>-9.5995276874221194</v>
      </c>
      <c r="K1087">
        <v>12.8030209629925</v>
      </c>
      <c r="L1087">
        <v>12.335032381240399</v>
      </c>
      <c r="M1087">
        <v>57.182976376452999</v>
      </c>
      <c r="N1087">
        <v>2.1731319970324798</v>
      </c>
      <c r="O1087">
        <v>17.8643384822028</v>
      </c>
      <c r="P1087">
        <v>50.404040404040401</v>
      </c>
      <c r="Q1087">
        <v>0.12414403753958</v>
      </c>
    </row>
    <row r="1088" spans="1:17" hidden="1" x14ac:dyDescent="0.3">
      <c r="A1088" t="s">
        <v>2333</v>
      </c>
      <c r="B1088" t="s">
        <v>2334</v>
      </c>
      <c r="C1088" t="str">
        <f>IFERROR(VLOOKUP(Table1[[#This Row],[Ticker]],[1]!Table1[[Symbol]:[Industry]],2,FALSE),"-")</f>
        <v>-</v>
      </c>
      <c r="D1088" t="s">
        <v>443</v>
      </c>
      <c r="E1088">
        <v>2366.50221444</v>
      </c>
      <c r="F1088">
        <v>792.25</v>
      </c>
      <c r="G1088">
        <v>4.89364195990452</v>
      </c>
      <c r="H1088">
        <v>-10.813189543087599</v>
      </c>
      <c r="I1088">
        <v>53.723781027677198</v>
      </c>
      <c r="J1088">
        <v>-3.0436511609057701</v>
      </c>
      <c r="K1088">
        <v>732.335574680489</v>
      </c>
      <c r="L1088">
        <v>636.57474794171299</v>
      </c>
      <c r="M1088">
        <v>50.670235775568798</v>
      </c>
      <c r="N1088">
        <v>0.58618817562516501</v>
      </c>
      <c r="O1088">
        <v>12.1804985799936</v>
      </c>
      <c r="P1088">
        <v>80.036359504601705</v>
      </c>
      <c r="Q1088">
        <v>0.149203903451642</v>
      </c>
    </row>
    <row r="1089" spans="1:17" hidden="1" x14ac:dyDescent="0.3">
      <c r="A1089" t="s">
        <v>2335</v>
      </c>
      <c r="B1089" t="s">
        <v>2336</v>
      </c>
      <c r="C1089" t="str">
        <f>IFERROR(VLOOKUP(Table1[[#This Row],[Ticker]],[1]!Table1[[Symbol]:[Industry]],2,FALSE),"-")</f>
        <v>-</v>
      </c>
      <c r="D1089" t="s">
        <v>467</v>
      </c>
      <c r="E1089">
        <v>2363.9738459999999</v>
      </c>
      <c r="F1089">
        <v>949.85</v>
      </c>
      <c r="G1089">
        <v>55.319924627042703</v>
      </c>
      <c r="H1089">
        <v>0.18237731490341499</v>
      </c>
      <c r="I1089">
        <v>53.263643925601798</v>
      </c>
      <c r="J1089">
        <v>-9.3195634501165596</v>
      </c>
      <c r="K1089">
        <v>894.64503491805897</v>
      </c>
      <c r="L1089">
        <v>718.99106796211402</v>
      </c>
      <c r="M1089">
        <v>44.347399575944401</v>
      </c>
      <c r="N1089">
        <v>0.58573775856000398</v>
      </c>
      <c r="O1089">
        <v>19.2925198715586</v>
      </c>
      <c r="P1089">
        <v>95.825172662612104</v>
      </c>
      <c r="Q1089">
        <v>0.107731889031238</v>
      </c>
    </row>
    <row r="1090" spans="1:17" hidden="1" x14ac:dyDescent="0.3">
      <c r="A1090" t="s">
        <v>2337</v>
      </c>
      <c r="B1090" t="s">
        <v>2338</v>
      </c>
      <c r="C1090" t="str">
        <f>IFERROR(VLOOKUP(Table1[[#This Row],[Ticker]],[1]!Table1[[Symbol]:[Industry]],2,FALSE),"-")</f>
        <v>-</v>
      </c>
      <c r="D1090" t="s">
        <v>54</v>
      </c>
      <c r="E1090">
        <v>2362.8036325950002</v>
      </c>
      <c r="F1090">
        <v>1678.35</v>
      </c>
      <c r="G1090">
        <v>12.061161387308101</v>
      </c>
      <c r="H1090">
        <v>-3.8119948752057602</v>
      </c>
      <c r="I1090">
        <v>-2.8644767632860102</v>
      </c>
      <c r="J1090">
        <v>-5.3440211560640698</v>
      </c>
      <c r="K1090">
        <v>1628.4073923066101</v>
      </c>
      <c r="L1090">
        <v>1494.0375068507601</v>
      </c>
      <c r="M1090">
        <v>40.015400234787798</v>
      </c>
      <c r="N1090">
        <v>0.88531054934709996</v>
      </c>
      <c r="O1090">
        <v>12.845949891262199</v>
      </c>
      <c r="P1090">
        <v>52.411006175081702</v>
      </c>
      <c r="Q1090">
        <v>9.5825982304387006E-2</v>
      </c>
    </row>
    <row r="1091" spans="1:17" hidden="1" x14ac:dyDescent="0.3">
      <c r="A1091" t="s">
        <v>2339</v>
      </c>
      <c r="B1091" t="s">
        <v>2340</v>
      </c>
      <c r="C1091" t="str">
        <f>IFERROR(VLOOKUP(Table1[[#This Row],[Ticker]],[1]!Table1[[Symbol]:[Industry]],2,FALSE),"-")</f>
        <v>-</v>
      </c>
      <c r="D1091" t="s">
        <v>46</v>
      </c>
      <c r="E1091">
        <v>2361.59059695</v>
      </c>
      <c r="F1091">
        <v>581.79999999999995</v>
      </c>
      <c r="G1091">
        <v>-13.6746670092286</v>
      </c>
      <c r="H1091">
        <v>-11.7756658028411</v>
      </c>
      <c r="I1091">
        <v>-10.548019474173699</v>
      </c>
      <c r="J1091">
        <v>-2.4373970173360702</v>
      </c>
      <c r="K1091">
        <v>567.25568394840298</v>
      </c>
      <c r="L1091">
        <v>570.29077848094903</v>
      </c>
      <c r="M1091">
        <v>49.666090960654799</v>
      </c>
      <c r="N1091">
        <v>0.58675701620479004</v>
      </c>
      <c r="O1091">
        <v>46.098315572361599</v>
      </c>
      <c r="P1091">
        <v>34.504681539706297</v>
      </c>
      <c r="Q1091">
        <v>0.180569594554118</v>
      </c>
    </row>
    <row r="1092" spans="1:17" hidden="1" x14ac:dyDescent="0.3">
      <c r="A1092" t="s">
        <v>2341</v>
      </c>
      <c r="B1092" t="s">
        <v>2342</v>
      </c>
      <c r="C1092" t="str">
        <f>IFERROR(VLOOKUP(Table1[[#This Row],[Ticker]],[1]!Table1[[Symbol]:[Industry]],2,FALSE),"-")</f>
        <v>-</v>
      </c>
      <c r="D1092" t="s">
        <v>125</v>
      </c>
      <c r="E1092">
        <v>2348.06995809</v>
      </c>
      <c r="F1092">
        <v>182.45</v>
      </c>
      <c r="G1092">
        <v>-9.4340492270710694</v>
      </c>
      <c r="H1092">
        <v>3.3572873898134801</v>
      </c>
      <c r="I1092">
        <v>30.7040024800908</v>
      </c>
      <c r="J1092">
        <v>-11.1750887041803</v>
      </c>
      <c r="K1092">
        <v>172.68908397210001</v>
      </c>
      <c r="L1092">
        <v>158.42821184008801</v>
      </c>
      <c r="M1092">
        <v>40.1794904527206</v>
      </c>
      <c r="N1092">
        <v>1.89608177126304</v>
      </c>
      <c r="O1092">
        <v>15.045217867909001</v>
      </c>
      <c r="P1092">
        <v>58.652173913043399</v>
      </c>
    </row>
    <row r="1093" spans="1:17" hidden="1" x14ac:dyDescent="0.3">
      <c r="A1093" t="s">
        <v>2343</v>
      </c>
      <c r="B1093" t="s">
        <v>2344</v>
      </c>
      <c r="C1093" t="str">
        <f>IFERROR(VLOOKUP(Table1[[#This Row],[Ticker]],[1]!Table1[[Symbol]:[Industry]],2,FALSE),"-")</f>
        <v>-</v>
      </c>
      <c r="D1093" t="s">
        <v>533</v>
      </c>
      <c r="E1093">
        <v>2346.4748837769998</v>
      </c>
      <c r="F1093">
        <v>264.36</v>
      </c>
      <c r="G1093">
        <v>-38.214161652694202</v>
      </c>
      <c r="H1093">
        <v>0.527186806119471</v>
      </c>
      <c r="I1093">
        <v>5.5696095474421403</v>
      </c>
      <c r="J1093">
        <v>2.65842973995594</v>
      </c>
      <c r="K1093">
        <v>250.94882723907901</v>
      </c>
      <c r="L1093">
        <v>256.98705703566299</v>
      </c>
      <c r="M1093">
        <v>62.608564626667402</v>
      </c>
      <c r="N1093">
        <v>0.995164516921621</v>
      </c>
      <c r="O1093">
        <v>19.912240883643499</v>
      </c>
      <c r="P1093">
        <v>24.112676056338</v>
      </c>
      <c r="Q1093">
        <v>6.6526586738923005E-2</v>
      </c>
    </row>
    <row r="1094" spans="1:17" hidden="1" x14ac:dyDescent="0.3">
      <c r="A1094" t="s">
        <v>2345</v>
      </c>
      <c r="B1094" t="s">
        <v>2346</v>
      </c>
      <c r="C1094" t="str">
        <f>IFERROR(VLOOKUP(Table1[[#This Row],[Ticker]],[1]!Table1[[Symbol]:[Industry]],2,FALSE),"-")</f>
        <v>-</v>
      </c>
      <c r="D1094" t="s">
        <v>998</v>
      </c>
      <c r="E1094">
        <v>2339.4145665000001</v>
      </c>
      <c r="F1094">
        <v>667.95</v>
      </c>
      <c r="G1094">
        <v>77.644582746469794</v>
      </c>
      <c r="H1094">
        <v>7.3816688978523297</v>
      </c>
      <c r="I1094">
        <v>114.740053852697</v>
      </c>
      <c r="J1094">
        <v>-6.5562702502079304</v>
      </c>
      <c r="K1094">
        <v>605.81913088971601</v>
      </c>
      <c r="L1094">
        <v>459.42410127678397</v>
      </c>
      <c r="M1094">
        <v>49.868915856024401</v>
      </c>
      <c r="N1094">
        <v>0.56827635811095001</v>
      </c>
      <c r="O1094">
        <v>9.1099633206078003</v>
      </c>
      <c r="P1094">
        <v>161.83849470795701</v>
      </c>
      <c r="Q1094">
        <v>0.15304924290736299</v>
      </c>
    </row>
    <row r="1095" spans="1:17" hidden="1" x14ac:dyDescent="0.3">
      <c r="A1095" t="s">
        <v>2347</v>
      </c>
      <c r="B1095" t="s">
        <v>2348</v>
      </c>
      <c r="C1095" t="str">
        <f>IFERROR(VLOOKUP(Table1[[#This Row],[Ticker]],[1]!Table1[[Symbol]:[Industry]],2,FALSE),"-")</f>
        <v>-</v>
      </c>
      <c r="D1095" t="s">
        <v>239</v>
      </c>
      <c r="E1095">
        <v>2331.8666582880001</v>
      </c>
      <c r="F1095">
        <v>119.83</v>
      </c>
      <c r="G1095">
        <v>-39.181022349868599</v>
      </c>
      <c r="H1095">
        <v>4.3910604312347097</v>
      </c>
      <c r="I1095">
        <v>-9.2191853403933806</v>
      </c>
      <c r="J1095">
        <v>-5.0784036297402402</v>
      </c>
      <c r="K1095">
        <v>114.55271597865401</v>
      </c>
      <c r="L1095">
        <v>113.649940739782</v>
      </c>
      <c r="M1095">
        <v>57.2102161203157</v>
      </c>
      <c r="N1095">
        <v>1.7679244750462599</v>
      </c>
      <c r="O1095">
        <v>30.184427939580999</v>
      </c>
      <c r="P1095">
        <v>38.595882489012197</v>
      </c>
      <c r="Q1095">
        <v>0.20029277344504701</v>
      </c>
    </row>
    <row r="1096" spans="1:17" hidden="1" x14ac:dyDescent="0.3">
      <c r="A1096" t="s">
        <v>2349</v>
      </c>
      <c r="B1096" t="s">
        <v>2350</v>
      </c>
      <c r="C1096" t="str">
        <f>IFERROR(VLOOKUP(Table1[[#This Row],[Ticker]],[1]!Table1[[Symbol]:[Industry]],2,FALSE),"-")</f>
        <v>-</v>
      </c>
      <c r="D1096" t="s">
        <v>125</v>
      </c>
      <c r="E1096">
        <v>2327.4994276799998</v>
      </c>
      <c r="F1096">
        <v>283.55</v>
      </c>
      <c r="G1096">
        <v>8.9468367348986106</v>
      </c>
      <c r="H1096">
        <v>0.388918303192477</v>
      </c>
      <c r="I1096">
        <v>15.297478435581301</v>
      </c>
      <c r="J1096">
        <v>-2.29255182683477</v>
      </c>
      <c r="K1096">
        <v>282.88043398500099</v>
      </c>
      <c r="L1096">
        <v>260.566498976427</v>
      </c>
      <c r="M1096">
        <v>56.134085682504299</v>
      </c>
      <c r="N1096">
        <v>0.52359187660596096</v>
      </c>
      <c r="O1096">
        <v>19.9788397108093</v>
      </c>
      <c r="P1096">
        <v>52.939590075512399</v>
      </c>
      <c r="Q1096">
        <v>9.2873030585950006E-2</v>
      </c>
    </row>
    <row r="1097" spans="1:17" hidden="1" x14ac:dyDescent="0.3">
      <c r="A1097" t="s">
        <v>2351</v>
      </c>
      <c r="B1097" t="s">
        <v>2352</v>
      </c>
      <c r="C1097" t="str">
        <f>IFERROR(VLOOKUP(Table1[[#This Row],[Ticker]],[1]!Table1[[Symbol]:[Industry]],2,FALSE),"-")</f>
        <v>-</v>
      </c>
      <c r="D1097" t="s">
        <v>218</v>
      </c>
      <c r="E1097">
        <v>2326.9386471500002</v>
      </c>
      <c r="F1097">
        <v>4620.6499999999996</v>
      </c>
      <c r="G1097">
        <v>50.183796504173401</v>
      </c>
      <c r="H1097">
        <v>-9.2417867966457194</v>
      </c>
      <c r="I1097">
        <v>19.302936872498901</v>
      </c>
      <c r="J1097">
        <v>-4.6736295030133697</v>
      </c>
      <c r="K1097">
        <v>4437.2722769071397</v>
      </c>
      <c r="L1097">
        <v>3780.3712628069102</v>
      </c>
      <c r="M1097">
        <v>44.844588942687103</v>
      </c>
      <c r="N1097">
        <v>0.863797057538781</v>
      </c>
      <c r="O1097">
        <v>7.7770443552314097</v>
      </c>
      <c r="P1097">
        <v>96.581578387577096</v>
      </c>
      <c r="Q1097">
        <v>0.10416760927265099</v>
      </c>
    </row>
    <row r="1098" spans="1:17" hidden="1" x14ac:dyDescent="0.3">
      <c r="A1098" t="s">
        <v>2353</v>
      </c>
      <c r="B1098" t="s">
        <v>2354</v>
      </c>
      <c r="C1098" t="str">
        <f>IFERROR(VLOOKUP(Table1[[#This Row],[Ticker]],[1]!Table1[[Symbol]:[Industry]],2,FALSE),"-")</f>
        <v>-</v>
      </c>
      <c r="D1098" t="s">
        <v>1509</v>
      </c>
      <c r="E1098">
        <v>2325.6449450999999</v>
      </c>
      <c r="F1098">
        <v>318.2</v>
      </c>
      <c r="G1098">
        <v>41.563357601096797</v>
      </c>
      <c r="H1098">
        <v>11.241722094852101</v>
      </c>
      <c r="I1098">
        <v>52.499350418324497</v>
      </c>
      <c r="J1098">
        <v>-4.34978219466326</v>
      </c>
      <c r="K1098">
        <v>298.214990376944</v>
      </c>
      <c r="L1098">
        <v>249.00368959194401</v>
      </c>
      <c r="M1098">
        <v>47.261672714781</v>
      </c>
      <c r="N1098">
        <v>0.416131025675466</v>
      </c>
      <c r="O1098">
        <v>13.214959145191701</v>
      </c>
      <c r="P1098">
        <v>135.70370370370301</v>
      </c>
      <c r="Q1098">
        <v>8.0998675705667003E-2</v>
      </c>
    </row>
    <row r="1099" spans="1:17" x14ac:dyDescent="0.3">
      <c r="A1099" t="s">
        <v>2355</v>
      </c>
      <c r="B1099" t="s">
        <v>2356</v>
      </c>
      <c r="C1099" t="str">
        <f>IFERROR(VLOOKUP(Table1[[#This Row],[Ticker]],[1]!Table1[[Symbol]:[Industry]],2,FALSE),"-")</f>
        <v>-</v>
      </c>
      <c r="D1099" t="s">
        <v>215</v>
      </c>
      <c r="E1099">
        <v>2317.6482229899998</v>
      </c>
      <c r="F1099">
        <v>297.39999999999998</v>
      </c>
      <c r="G1099">
        <v>-47.652969574931099</v>
      </c>
      <c r="H1099">
        <v>-0.54392732595929405</v>
      </c>
      <c r="I1099">
        <v>-13.800929848117301</v>
      </c>
      <c r="J1099">
        <v>-4.3888266198156298</v>
      </c>
      <c r="K1099">
        <v>296.81997118152202</v>
      </c>
      <c r="L1099">
        <v>312.87045025386999</v>
      </c>
      <c r="M1099">
        <v>53.521310982335102</v>
      </c>
      <c r="N1099">
        <v>0.86477332685837205</v>
      </c>
      <c r="O1099">
        <v>26.0928043039677</v>
      </c>
      <c r="P1099">
        <v>21.165206763088101</v>
      </c>
    </row>
    <row r="1100" spans="1:17" hidden="1" x14ac:dyDescent="0.3">
      <c r="A1100" t="s">
        <v>2357</v>
      </c>
      <c r="B1100" t="s">
        <v>2358</v>
      </c>
      <c r="C1100" t="str">
        <f>IFERROR(VLOOKUP(Table1[[#This Row],[Ticker]],[1]!Table1[[Symbol]:[Industry]],2,FALSE),"-")</f>
        <v>-</v>
      </c>
      <c r="D1100" t="s">
        <v>290</v>
      </c>
      <c r="E1100">
        <v>2316.2953898000001</v>
      </c>
      <c r="F1100">
        <v>3578</v>
      </c>
      <c r="G1100">
        <v>1872.63915576777</v>
      </c>
      <c r="H1100">
        <v>-7.1995503959399603</v>
      </c>
      <c r="I1100">
        <v>249.567010754058</v>
      </c>
      <c r="J1100">
        <v>-10.187620032501099</v>
      </c>
      <c r="K1100">
        <v>3506.3979763318698</v>
      </c>
      <c r="L1100">
        <v>2076.1016414068699</v>
      </c>
      <c r="M1100">
        <v>46.578855554448801</v>
      </c>
      <c r="N1100">
        <v>0.86425151564561298</v>
      </c>
      <c r="O1100">
        <v>16.685299049748402</v>
      </c>
      <c r="P1100">
        <v>2017.1597633136</v>
      </c>
    </row>
    <row r="1101" spans="1:17" hidden="1" x14ac:dyDescent="0.3">
      <c r="A1101" t="s">
        <v>2359</v>
      </c>
      <c r="B1101" t="s">
        <v>2360</v>
      </c>
      <c r="C1101" t="str">
        <f>IFERROR(VLOOKUP(Table1[[#This Row],[Ticker]],[1]!Table1[[Symbol]:[Industry]],2,FALSE),"-")</f>
        <v>-</v>
      </c>
      <c r="D1101" t="s">
        <v>54</v>
      </c>
      <c r="E1101">
        <v>2315.6546868</v>
      </c>
      <c r="F1101">
        <v>791.8</v>
      </c>
      <c r="G1101">
        <v>-6.5082483462252503</v>
      </c>
      <c r="H1101">
        <v>0.82654434658687004</v>
      </c>
      <c r="I1101">
        <v>12.181098551259099</v>
      </c>
      <c r="J1101">
        <v>-0.89860196097323297</v>
      </c>
      <c r="K1101">
        <v>777.70707643206697</v>
      </c>
      <c r="L1101">
        <v>715.97479595634195</v>
      </c>
      <c r="M1101">
        <v>55.015395098622598</v>
      </c>
      <c r="N1101">
        <v>0.44615177599786798</v>
      </c>
      <c r="O1101">
        <v>8.9416519323061294</v>
      </c>
      <c r="P1101">
        <v>40.4149671927646</v>
      </c>
      <c r="Q1101">
        <v>-4.7787748078945001E-2</v>
      </c>
    </row>
    <row r="1102" spans="1:17" hidden="1" x14ac:dyDescent="0.3">
      <c r="A1102" t="s">
        <v>2361</v>
      </c>
      <c r="B1102" t="s">
        <v>2362</v>
      </c>
      <c r="C1102" t="str">
        <f>IFERROR(VLOOKUP(Table1[[#This Row],[Ticker]],[1]!Table1[[Symbol]:[Industry]],2,FALSE),"-")</f>
        <v>-</v>
      </c>
      <c r="D1102" t="s">
        <v>180</v>
      </c>
      <c r="E1102">
        <v>2314.0249925399999</v>
      </c>
      <c r="F1102">
        <v>86.52</v>
      </c>
      <c r="G1102">
        <v>315.63602868296101</v>
      </c>
      <c r="H1102">
        <v>-8.5777141447430996</v>
      </c>
      <c r="I1102">
        <v>-39.174825413223502</v>
      </c>
      <c r="J1102">
        <v>-1.56918362643342</v>
      </c>
      <c r="K1102">
        <v>88.686849623556398</v>
      </c>
      <c r="L1102">
        <v>83.634634770012198</v>
      </c>
      <c r="M1102">
        <v>56.4881269385263</v>
      </c>
      <c r="N1102">
        <v>0.70799993508367198</v>
      </c>
      <c r="O1102">
        <v>61.812297734627798</v>
      </c>
      <c r="P1102">
        <v>353.81589299763903</v>
      </c>
      <c r="Q1102">
        <v>0.18649894705637901</v>
      </c>
    </row>
    <row r="1103" spans="1:17" hidden="1" x14ac:dyDescent="0.3">
      <c r="A1103" t="s">
        <v>2363</v>
      </c>
      <c r="B1103" t="s">
        <v>2364</v>
      </c>
      <c r="C1103" t="str">
        <f>IFERROR(VLOOKUP(Table1[[#This Row],[Ticker]],[1]!Table1[[Symbol]:[Industry]],2,FALSE),"-")</f>
        <v>-</v>
      </c>
      <c r="D1103" t="s">
        <v>472</v>
      </c>
      <c r="E1103">
        <v>2309.1467093249998</v>
      </c>
      <c r="F1103">
        <v>1001.95</v>
      </c>
      <c r="G1103">
        <v>-69.900193129955397</v>
      </c>
      <c r="H1103">
        <v>-9.4857758237983294</v>
      </c>
      <c r="I1103">
        <v>-28.594662564541899</v>
      </c>
      <c r="J1103">
        <v>-0.83231431865543204</v>
      </c>
      <c r="K1103">
        <v>1008.5048469634301</v>
      </c>
      <c r="L1103">
        <v>1192.81717690498</v>
      </c>
      <c r="M1103">
        <v>55.524583398161397</v>
      </c>
      <c r="N1103">
        <v>0.98827547869103305</v>
      </c>
      <c r="O1103">
        <v>64.763710764010099</v>
      </c>
      <c r="P1103">
        <v>7.4765352641458804</v>
      </c>
      <c r="Q1103">
        <v>-0.14795847271554699</v>
      </c>
    </row>
    <row r="1104" spans="1:17" hidden="1" x14ac:dyDescent="0.3">
      <c r="A1104" t="s">
        <v>2365</v>
      </c>
      <c r="B1104" t="s">
        <v>2366</v>
      </c>
      <c r="C1104" t="str">
        <f>IFERROR(VLOOKUP(Table1[[#This Row],[Ticker]],[1]!Table1[[Symbol]:[Industry]],2,FALSE),"-")</f>
        <v>-</v>
      </c>
      <c r="D1104" t="s">
        <v>290</v>
      </c>
      <c r="E1104">
        <v>2306.6098928639999</v>
      </c>
      <c r="F1104">
        <v>219.1</v>
      </c>
      <c r="G1104">
        <v>-27.549034512145099</v>
      </c>
      <c r="H1104">
        <v>-4.8097127387608403</v>
      </c>
      <c r="I1104">
        <v>-13.0949275502748</v>
      </c>
      <c r="J1104">
        <v>-10.624980256955199</v>
      </c>
      <c r="M1104">
        <v>52.703059366320502</v>
      </c>
      <c r="O1104">
        <v>20.488361478776799</v>
      </c>
      <c r="P1104">
        <v>17.103153393907</v>
      </c>
    </row>
    <row r="1105" spans="1:17" hidden="1" x14ac:dyDescent="0.3">
      <c r="A1105" t="s">
        <v>2367</v>
      </c>
      <c r="B1105" t="s">
        <v>2368</v>
      </c>
      <c r="C1105" t="str">
        <f>IFERROR(VLOOKUP(Table1[[#This Row],[Ticker]],[1]!Table1[[Symbol]:[Industry]],2,FALSE),"-")</f>
        <v>-</v>
      </c>
      <c r="D1105" t="s">
        <v>46</v>
      </c>
      <c r="E1105">
        <v>2294.9792000000002</v>
      </c>
      <c r="F1105">
        <v>100.81</v>
      </c>
      <c r="G1105">
        <v>55.015565089612998</v>
      </c>
      <c r="H1105">
        <v>-16.7216463673406</v>
      </c>
      <c r="I1105">
        <v>36.519866959123199</v>
      </c>
      <c r="J1105">
        <v>-6.7620482289765498</v>
      </c>
      <c r="K1105">
        <v>103.751711063885</v>
      </c>
      <c r="L1105">
        <v>84.506423335392299</v>
      </c>
      <c r="M1105">
        <v>40.193104134650198</v>
      </c>
      <c r="N1105">
        <v>0.55151278718103203</v>
      </c>
      <c r="O1105">
        <v>19.690506894157298</v>
      </c>
      <c r="P1105">
        <v>92.019047619047598</v>
      </c>
      <c r="Q1105">
        <v>0.145807149484316</v>
      </c>
    </row>
    <row r="1106" spans="1:17" hidden="1" x14ac:dyDescent="0.3">
      <c r="A1106" t="s">
        <v>2369</v>
      </c>
      <c r="B1106" t="s">
        <v>2370</v>
      </c>
      <c r="C1106" t="str">
        <f>IFERROR(VLOOKUP(Table1[[#This Row],[Ticker]],[1]!Table1[[Symbol]:[Industry]],2,FALSE),"-")</f>
        <v>-</v>
      </c>
      <c r="D1106" t="s">
        <v>1208</v>
      </c>
      <c r="E1106">
        <v>2293.4235602599902</v>
      </c>
      <c r="F1106">
        <v>824.15</v>
      </c>
      <c r="G1106">
        <v>0.34919880335468501</v>
      </c>
      <c r="H1106">
        <v>-11.3021668158562</v>
      </c>
      <c r="I1106">
        <v>-30.116861644136598</v>
      </c>
      <c r="J1106">
        <v>-11.943308521347699</v>
      </c>
      <c r="K1106">
        <v>848.44074114944203</v>
      </c>
      <c r="L1106">
        <v>840.94514722466602</v>
      </c>
      <c r="M1106">
        <v>25.778542014744101</v>
      </c>
      <c r="N1106">
        <v>0.70843409232960097</v>
      </c>
      <c r="O1106">
        <v>39.652975793241502</v>
      </c>
      <c r="P1106">
        <v>38.968046539077598</v>
      </c>
      <c r="Q1106">
        <v>-1.7042414956546001E-2</v>
      </c>
    </row>
    <row r="1107" spans="1:17" hidden="1" x14ac:dyDescent="0.3">
      <c r="A1107" t="s">
        <v>2371</v>
      </c>
      <c r="B1107" t="s">
        <v>2372</v>
      </c>
      <c r="C1107" t="str">
        <f>IFERROR(VLOOKUP(Table1[[#This Row],[Ticker]],[1]!Table1[[Symbol]:[Industry]],2,FALSE),"-")</f>
        <v>-</v>
      </c>
      <c r="D1107" t="s">
        <v>125</v>
      </c>
      <c r="E1107">
        <v>2289.3628089150002</v>
      </c>
      <c r="F1107">
        <v>172.58</v>
      </c>
      <c r="G1107">
        <v>27.732027868071299</v>
      </c>
      <c r="H1107">
        <v>-17.1819676270534</v>
      </c>
      <c r="I1107">
        <v>18.661923303847299</v>
      </c>
      <c r="J1107">
        <v>-5.3056601215879597</v>
      </c>
      <c r="K1107">
        <v>173.31468671980599</v>
      </c>
      <c r="L1107">
        <v>150.46144291061799</v>
      </c>
      <c r="M1107">
        <v>45.607832006305003</v>
      </c>
      <c r="N1107">
        <v>0.61160331428327996</v>
      </c>
      <c r="O1107">
        <v>18.275582338625501</v>
      </c>
      <c r="P1107">
        <v>83.400637619553606</v>
      </c>
      <c r="Q1107">
        <v>0.17750481857436701</v>
      </c>
    </row>
    <row r="1108" spans="1:17" hidden="1" x14ac:dyDescent="0.3">
      <c r="A1108" t="s">
        <v>2373</v>
      </c>
      <c r="B1108" t="s">
        <v>2374</v>
      </c>
      <c r="C1108" t="str">
        <f>IFERROR(VLOOKUP(Table1[[#This Row],[Ticker]],[1]!Table1[[Symbol]:[Industry]],2,FALSE),"-")</f>
        <v>-</v>
      </c>
      <c r="D1108" t="s">
        <v>51</v>
      </c>
      <c r="E1108">
        <v>2284.6711306679999</v>
      </c>
      <c r="F1108">
        <v>204.03</v>
      </c>
      <c r="G1108">
        <v>-43.479709274994001</v>
      </c>
      <c r="H1108">
        <v>-7.6110721046654097</v>
      </c>
      <c r="I1108">
        <v>-21.913565083370401</v>
      </c>
      <c r="J1108">
        <v>-4.6664932719377203</v>
      </c>
      <c r="K1108">
        <v>213.500917742128</v>
      </c>
      <c r="L1108">
        <v>221.81814035564699</v>
      </c>
      <c r="M1108">
        <v>37.100332167841202</v>
      </c>
      <c r="N1108">
        <v>0.85204159410912905</v>
      </c>
      <c r="O1108">
        <v>38.974660589129002</v>
      </c>
      <c r="P1108">
        <v>11.461349358098801</v>
      </c>
      <c r="Q1108">
        <v>0.104168433386456</v>
      </c>
    </row>
    <row r="1109" spans="1:17" hidden="1" x14ac:dyDescent="0.3">
      <c r="A1109" t="s">
        <v>2375</v>
      </c>
      <c r="B1109" t="s">
        <v>2376</v>
      </c>
      <c r="C1109" t="str">
        <f>IFERROR(VLOOKUP(Table1[[#This Row],[Ticker]],[1]!Table1[[Symbol]:[Industry]],2,FALSE),"-")</f>
        <v>-</v>
      </c>
      <c r="D1109" t="s">
        <v>472</v>
      </c>
      <c r="E1109">
        <v>2272.6238216000002</v>
      </c>
      <c r="F1109">
        <v>437.6</v>
      </c>
      <c r="G1109">
        <v>-43.962327681313099</v>
      </c>
      <c r="H1109">
        <v>-4.8704004628743496</v>
      </c>
      <c r="I1109">
        <v>-11.675279594881999</v>
      </c>
      <c r="J1109">
        <v>-2.9685163656835298</v>
      </c>
      <c r="K1109">
        <v>439.30455586867498</v>
      </c>
      <c r="L1109">
        <v>453.15958510526099</v>
      </c>
      <c r="M1109">
        <v>51.496266998733702</v>
      </c>
      <c r="N1109">
        <v>0.82435522815051399</v>
      </c>
      <c r="O1109">
        <v>28.7362888482632</v>
      </c>
      <c r="P1109">
        <v>14.255874673629201</v>
      </c>
      <c r="Q1109">
        <v>-1.0228389996936E-2</v>
      </c>
    </row>
    <row r="1110" spans="1:17" hidden="1" x14ac:dyDescent="0.3">
      <c r="A1110" t="s">
        <v>2377</v>
      </c>
      <c r="B1110" t="s">
        <v>2378</v>
      </c>
      <c r="C1110" t="str">
        <f>IFERROR(VLOOKUP(Table1[[#This Row],[Ticker]],[1]!Table1[[Symbol]:[Industry]],2,FALSE),"-")</f>
        <v>-</v>
      </c>
      <c r="D1110" t="s">
        <v>132</v>
      </c>
      <c r="E1110">
        <v>2256.3242532150002</v>
      </c>
      <c r="F1110">
        <v>134.82</v>
      </c>
      <c r="G1110">
        <v>15.986310419109101</v>
      </c>
      <c r="H1110">
        <v>-0.97031057699036305</v>
      </c>
      <c r="I1110">
        <v>0.87462790729524498</v>
      </c>
      <c r="J1110">
        <v>-1.84671094159202</v>
      </c>
      <c r="K1110">
        <v>123.513074350906</v>
      </c>
      <c r="L1110">
        <v>114.079648853775</v>
      </c>
      <c r="M1110">
        <v>53.7319353702784</v>
      </c>
      <c r="N1110">
        <v>0.89242423290583806</v>
      </c>
      <c r="O1110">
        <v>9.4793057409879804</v>
      </c>
      <c r="P1110">
        <v>64.014598540145897</v>
      </c>
      <c r="Q1110">
        <v>3.7628947483416997E-2</v>
      </c>
    </row>
    <row r="1111" spans="1:17" hidden="1" x14ac:dyDescent="0.3">
      <c r="A1111" t="s">
        <v>2379</v>
      </c>
      <c r="B1111" t="s">
        <v>2380</v>
      </c>
      <c r="C1111" t="str">
        <f>IFERROR(VLOOKUP(Table1[[#This Row],[Ticker]],[1]!Table1[[Symbol]:[Industry]],2,FALSE),"-")</f>
        <v>-</v>
      </c>
      <c r="D1111" t="s">
        <v>144</v>
      </c>
      <c r="E1111">
        <v>2256.0384485099999</v>
      </c>
      <c r="F1111">
        <v>1783.2</v>
      </c>
      <c r="G1111">
        <v>-2.4893309393739198</v>
      </c>
      <c r="H1111">
        <v>8.4683398102843892</v>
      </c>
      <c r="I1111">
        <v>-8.5340294838246997</v>
      </c>
      <c r="J1111">
        <v>-3.0125201090382201</v>
      </c>
      <c r="K1111">
        <v>1693.9456906846201</v>
      </c>
      <c r="L1111">
        <v>1619.93589524358</v>
      </c>
      <c r="M1111">
        <v>52.452363094378498</v>
      </c>
      <c r="N1111">
        <v>0.81018848424809597</v>
      </c>
      <c r="O1111">
        <v>17.709735307312702</v>
      </c>
      <c r="P1111">
        <v>40.078554595443798</v>
      </c>
      <c r="Q1111">
        <v>0.12205655932892</v>
      </c>
    </row>
    <row r="1112" spans="1:17" hidden="1" x14ac:dyDescent="0.3">
      <c r="A1112" t="s">
        <v>2381</v>
      </c>
      <c r="B1112" t="s">
        <v>2382</v>
      </c>
      <c r="C1112" t="str">
        <f>IFERROR(VLOOKUP(Table1[[#This Row],[Ticker]],[1]!Table1[[Symbol]:[Industry]],2,FALSE),"-")</f>
        <v>-</v>
      </c>
      <c r="D1112" t="s">
        <v>605</v>
      </c>
      <c r="E1112">
        <v>2255.5464000000002</v>
      </c>
      <c r="F1112">
        <v>395.8</v>
      </c>
      <c r="G1112">
        <v>10.4035445421526</v>
      </c>
      <c r="H1112">
        <v>-14.3178324700669</v>
      </c>
      <c r="I1112">
        <v>4.0411371394183604</v>
      </c>
      <c r="J1112">
        <v>-6.4358300563674504</v>
      </c>
      <c r="K1112">
        <v>408.21940838639398</v>
      </c>
      <c r="L1112">
        <v>365.16809742170801</v>
      </c>
      <c r="M1112">
        <v>36.653577021169198</v>
      </c>
      <c r="N1112">
        <v>0.306772300741394</v>
      </c>
      <c r="O1112">
        <v>19.757453259221801</v>
      </c>
      <c r="P1112">
        <v>51.938579654510498</v>
      </c>
      <c r="Q1112">
        <v>7.4349935999467001E-2</v>
      </c>
    </row>
    <row r="1113" spans="1:17" hidden="1" x14ac:dyDescent="0.3">
      <c r="A1113" t="s">
        <v>2383</v>
      </c>
      <c r="B1113" t="s">
        <v>2384</v>
      </c>
      <c r="C1113" t="str">
        <f>IFERROR(VLOOKUP(Table1[[#This Row],[Ticker]],[1]!Table1[[Symbol]:[Industry]],2,FALSE),"-")</f>
        <v>-</v>
      </c>
      <c r="D1113" t="s">
        <v>192</v>
      </c>
      <c r="E1113">
        <v>2248.193116552</v>
      </c>
      <c r="F1113">
        <v>201.72</v>
      </c>
      <c r="G1113">
        <v>33.977338389775603</v>
      </c>
      <c r="H1113">
        <v>0.67493180314842804</v>
      </c>
      <c r="I1113">
        <v>37.959949026805603</v>
      </c>
      <c r="J1113">
        <v>-3.6095142514432799</v>
      </c>
      <c r="K1113">
        <v>178.116466220202</v>
      </c>
      <c r="L1113">
        <v>151.57178052816701</v>
      </c>
      <c r="M1113">
        <v>60.822864738173202</v>
      </c>
      <c r="N1113">
        <v>1.2524939675033699</v>
      </c>
      <c r="O1113">
        <v>7.78802300218124</v>
      </c>
      <c r="P1113">
        <v>86.174434702353395</v>
      </c>
      <c r="Q1113">
        <v>5.5591875764768997E-2</v>
      </c>
    </row>
    <row r="1114" spans="1:17" hidden="1" x14ac:dyDescent="0.3">
      <c r="A1114" t="s">
        <v>2385</v>
      </c>
      <c r="B1114" t="s">
        <v>2386</v>
      </c>
      <c r="C1114" t="str">
        <f>IFERROR(VLOOKUP(Table1[[#This Row],[Ticker]],[1]!Table1[[Symbol]:[Industry]],2,FALSE),"-")</f>
        <v>-</v>
      </c>
      <c r="D1114" t="s">
        <v>138</v>
      </c>
      <c r="E1114">
        <v>2244.5392207999998</v>
      </c>
      <c r="F1114">
        <v>150</v>
      </c>
      <c r="G1114">
        <v>29.447685631333201</v>
      </c>
      <c r="H1114">
        <v>-2.1384981059719999</v>
      </c>
      <c r="I1114">
        <v>30.686494691729099</v>
      </c>
      <c r="J1114">
        <v>-8.0408253592276395</v>
      </c>
      <c r="K1114">
        <v>141.23001135956801</v>
      </c>
      <c r="L1114">
        <v>122.478276253988</v>
      </c>
      <c r="M1114">
        <v>58.489996769248599</v>
      </c>
      <c r="N1114">
        <v>0.71261485680576997</v>
      </c>
      <c r="O1114">
        <v>19.133333333333301</v>
      </c>
      <c r="P1114">
        <v>69.491525423728802</v>
      </c>
      <c r="Q1114">
        <v>0.16734224421139399</v>
      </c>
    </row>
    <row r="1115" spans="1:17" hidden="1" x14ac:dyDescent="0.3">
      <c r="A1115" t="s">
        <v>2387</v>
      </c>
      <c r="B1115" t="s">
        <v>2388</v>
      </c>
      <c r="C1115" t="str">
        <f>IFERROR(VLOOKUP(Table1[[#This Row],[Ticker]],[1]!Table1[[Symbol]:[Industry]],2,FALSE),"-")</f>
        <v>-</v>
      </c>
      <c r="D1115" t="s">
        <v>290</v>
      </c>
      <c r="E1115">
        <v>2244.5001457799999</v>
      </c>
      <c r="F1115">
        <v>1457.25</v>
      </c>
      <c r="G1115">
        <v>6.6594777681713202</v>
      </c>
      <c r="H1115">
        <v>-15.2581632256371</v>
      </c>
      <c r="I1115">
        <v>-19.969002628414898</v>
      </c>
      <c r="J1115">
        <v>-4.0469945164668903</v>
      </c>
      <c r="K1115">
        <v>1568.96787831239</v>
      </c>
      <c r="L1115">
        <v>1502.67607343743</v>
      </c>
      <c r="M1115">
        <v>37.5473347277117</v>
      </c>
      <c r="N1115">
        <v>0.51217806708987101</v>
      </c>
      <c r="O1115">
        <v>34.170526676960002</v>
      </c>
      <c r="P1115">
        <v>39.817702086831297</v>
      </c>
      <c r="Q1115">
        <v>-5.5841461383290001E-3</v>
      </c>
    </row>
    <row r="1116" spans="1:17" hidden="1" x14ac:dyDescent="0.3">
      <c r="A1116" t="s">
        <v>2389</v>
      </c>
      <c r="B1116" t="s">
        <v>2390</v>
      </c>
      <c r="C1116" t="str">
        <f>IFERROR(VLOOKUP(Table1[[#This Row],[Ticker]],[1]!Table1[[Symbol]:[Industry]],2,FALSE),"-")</f>
        <v>-</v>
      </c>
      <c r="D1116" t="s">
        <v>226</v>
      </c>
      <c r="E1116">
        <v>2240.3733811960001</v>
      </c>
      <c r="F1116">
        <v>46.22</v>
      </c>
      <c r="G1116">
        <v>-2.3748498344659899</v>
      </c>
      <c r="H1116">
        <v>-26.157222996640801</v>
      </c>
      <c r="I1116">
        <v>15.2370080326444</v>
      </c>
      <c r="J1116">
        <v>-10.437519912356899</v>
      </c>
      <c r="K1116">
        <v>50.344215249100202</v>
      </c>
      <c r="L1116">
        <v>44.625002556526802</v>
      </c>
      <c r="M1116">
        <v>28.253744421980201</v>
      </c>
      <c r="N1116">
        <v>0.31894967564576598</v>
      </c>
      <c r="O1116">
        <v>49.026395499783597</v>
      </c>
      <c r="P1116">
        <v>58.396161754626398</v>
      </c>
      <c r="Q1116">
        <v>6.2869133452357007E-2</v>
      </c>
    </row>
    <row r="1117" spans="1:17" hidden="1" x14ac:dyDescent="0.3">
      <c r="A1117" t="s">
        <v>2391</v>
      </c>
      <c r="B1117" t="s">
        <v>2392</v>
      </c>
      <c r="C1117" t="str">
        <f>IFERROR(VLOOKUP(Table1[[#This Row],[Ticker]],[1]!Table1[[Symbol]:[Industry]],2,FALSE),"-")</f>
        <v>-</v>
      </c>
      <c r="D1117" t="s">
        <v>472</v>
      </c>
      <c r="E1117">
        <v>2234.9271520000002</v>
      </c>
      <c r="F1117">
        <v>1937.7</v>
      </c>
      <c r="G1117">
        <v>-21.7366620082657</v>
      </c>
      <c r="H1117">
        <v>-0.73750572603225395</v>
      </c>
      <c r="I1117">
        <v>1.38311486836153</v>
      </c>
      <c r="J1117">
        <v>-7.1803911168384502</v>
      </c>
      <c r="K1117">
        <v>1948.9072463826899</v>
      </c>
      <c r="L1117">
        <v>1841.0913604033301</v>
      </c>
      <c r="M1117">
        <v>37.647452138659403</v>
      </c>
      <c r="N1117">
        <v>0.51987679341883997</v>
      </c>
      <c r="O1117">
        <v>25.233524281364499</v>
      </c>
      <c r="P1117">
        <v>27.900990099009899</v>
      </c>
    </row>
    <row r="1118" spans="1:17" hidden="1" x14ac:dyDescent="0.3">
      <c r="A1118" t="s">
        <v>2393</v>
      </c>
      <c r="B1118" t="s">
        <v>2394</v>
      </c>
      <c r="C1118" t="str">
        <f>IFERROR(VLOOKUP(Table1[[#This Row],[Ticker]],[1]!Table1[[Symbol]:[Industry]],2,FALSE),"-")</f>
        <v>-</v>
      </c>
      <c r="D1118" t="s">
        <v>197</v>
      </c>
      <c r="E1118">
        <v>2233.0758688000001</v>
      </c>
      <c r="F1118">
        <v>1338.8</v>
      </c>
      <c r="G1118">
        <v>23.236709743610501</v>
      </c>
      <c r="H1118">
        <v>-6.4096861771600704</v>
      </c>
      <c r="I1118">
        <v>47.742521508087201</v>
      </c>
      <c r="J1118">
        <v>-9.6445732285788601</v>
      </c>
      <c r="K1118">
        <v>1357.3025430446601</v>
      </c>
      <c r="L1118">
        <v>1126.2545697820401</v>
      </c>
      <c r="M1118">
        <v>32.194444606256397</v>
      </c>
      <c r="N1118">
        <v>0.80444252771372604</v>
      </c>
      <c r="O1118">
        <v>15.170301762772599</v>
      </c>
      <c r="P1118">
        <v>72.625878408871102</v>
      </c>
      <c r="Q1118">
        <v>5.6196258820545998E-2</v>
      </c>
    </row>
    <row r="1119" spans="1:17" hidden="1" x14ac:dyDescent="0.3">
      <c r="A1119" t="s">
        <v>2395</v>
      </c>
      <c r="B1119" t="s">
        <v>2396</v>
      </c>
      <c r="C1119" t="str">
        <f>IFERROR(VLOOKUP(Table1[[#This Row],[Ticker]],[1]!Table1[[Symbol]:[Industry]],2,FALSE),"-")</f>
        <v>-</v>
      </c>
      <c r="D1119" t="s">
        <v>533</v>
      </c>
      <c r="E1119">
        <v>2227.8054183839999</v>
      </c>
      <c r="F1119">
        <v>123.37</v>
      </c>
      <c r="G1119">
        <v>25.818704903723201</v>
      </c>
      <c r="H1119">
        <v>-4.39834449393227</v>
      </c>
      <c r="I1119">
        <v>-1.60251403249085</v>
      </c>
      <c r="J1119">
        <v>-2.9016192302548101</v>
      </c>
      <c r="K1119">
        <v>124.16041646903</v>
      </c>
      <c r="L1119">
        <v>111.990522684721</v>
      </c>
      <c r="M1119">
        <v>46.065976418436598</v>
      </c>
      <c r="N1119">
        <v>0.55299331842042299</v>
      </c>
      <c r="O1119">
        <v>20.774904758044901</v>
      </c>
      <c r="P1119">
        <v>62.328947368420998</v>
      </c>
      <c r="Q1119">
        <v>6.5719870234431002E-2</v>
      </c>
    </row>
    <row r="1120" spans="1:17" hidden="1" x14ac:dyDescent="0.3">
      <c r="A1120" t="s">
        <v>2397</v>
      </c>
      <c r="B1120" t="s">
        <v>2398</v>
      </c>
      <c r="C1120" t="str">
        <f>IFERROR(VLOOKUP(Table1[[#This Row],[Ticker]],[1]!Table1[[Symbol]:[Industry]],2,FALSE),"-")</f>
        <v>-</v>
      </c>
      <c r="D1120" t="s">
        <v>278</v>
      </c>
      <c r="E1120">
        <v>2219.5558000000001</v>
      </c>
      <c r="F1120">
        <v>445.75</v>
      </c>
      <c r="G1120">
        <v>-23.493098786939498</v>
      </c>
      <c r="H1120">
        <v>-6.0897317294819899</v>
      </c>
      <c r="I1120">
        <v>-21.969499697384801</v>
      </c>
      <c r="J1120">
        <v>-3.81462611993885</v>
      </c>
      <c r="K1120">
        <v>447.32224356069901</v>
      </c>
      <c r="L1120">
        <v>440.61153872706399</v>
      </c>
      <c r="M1120">
        <v>44.3870644324683</v>
      </c>
      <c r="N1120">
        <v>0.56162709980284697</v>
      </c>
      <c r="O1120">
        <v>11.475042063937099</v>
      </c>
      <c r="P1120">
        <v>16.826104049272601</v>
      </c>
      <c r="Q1120">
        <v>-2.0570302792949999E-3</v>
      </c>
    </row>
    <row r="1121" spans="1:17" hidden="1" x14ac:dyDescent="0.3">
      <c r="A1121" t="s">
        <v>2399</v>
      </c>
      <c r="B1121" t="s">
        <v>2400</v>
      </c>
      <c r="C1121" t="str">
        <f>IFERROR(VLOOKUP(Table1[[#This Row],[Ticker]],[1]!Table1[[Symbol]:[Industry]],2,FALSE),"-")</f>
        <v>-</v>
      </c>
      <c r="D1121" t="s">
        <v>218</v>
      </c>
      <c r="E1121">
        <v>2219.1883036200002</v>
      </c>
      <c r="F1121">
        <v>648</v>
      </c>
      <c r="G1121">
        <v>-9.9808597983951302</v>
      </c>
      <c r="H1121">
        <v>-4.9263620988385401</v>
      </c>
      <c r="I1121">
        <v>7.5271326631608204</v>
      </c>
      <c r="J1121">
        <v>-6.8636171201153697</v>
      </c>
      <c r="K1121">
        <v>604.57014992510699</v>
      </c>
      <c r="L1121">
        <v>570.61212512705595</v>
      </c>
      <c r="M1121">
        <v>38.965885427420901</v>
      </c>
      <c r="N1121">
        <v>0.74807320252387799</v>
      </c>
      <c r="O1121">
        <v>12.345679012345601</v>
      </c>
      <c r="P1121">
        <v>44.966442953020099</v>
      </c>
      <c r="Q1121">
        <v>4.3018506017662002E-2</v>
      </c>
    </row>
    <row r="1122" spans="1:17" hidden="1" x14ac:dyDescent="0.3">
      <c r="A1122" t="s">
        <v>2401</v>
      </c>
      <c r="B1122" t="s">
        <v>2402</v>
      </c>
      <c r="C1122" t="str">
        <f>IFERROR(VLOOKUP(Table1[[#This Row],[Ticker]],[1]!Table1[[Symbol]:[Industry]],2,FALSE),"-")</f>
        <v>-</v>
      </c>
      <c r="D1122" t="s">
        <v>545</v>
      </c>
      <c r="E1122">
        <v>2216.2125935700001</v>
      </c>
      <c r="F1122">
        <v>215.49</v>
      </c>
      <c r="G1122">
        <v>25.277304720392699</v>
      </c>
      <c r="H1122">
        <v>15.586121276256</v>
      </c>
      <c r="I1122">
        <v>72.470500849562796</v>
      </c>
      <c r="J1122">
        <v>1.2388650117342499</v>
      </c>
      <c r="K1122">
        <v>190.4971559677</v>
      </c>
      <c r="L1122">
        <v>158.06495850016</v>
      </c>
      <c r="M1122">
        <v>78.037311673361003</v>
      </c>
      <c r="N1122">
        <v>1.0917215877433799</v>
      </c>
      <c r="O1122">
        <v>7.1465033180193798</v>
      </c>
      <c r="P1122">
        <v>96.614963503649605</v>
      </c>
      <c r="Q1122">
        <v>0.126900045046488</v>
      </c>
    </row>
    <row r="1123" spans="1:17" hidden="1" x14ac:dyDescent="0.3">
      <c r="A1123" t="s">
        <v>2403</v>
      </c>
      <c r="B1123" t="s">
        <v>2404</v>
      </c>
      <c r="C1123" t="str">
        <f>IFERROR(VLOOKUP(Table1[[#This Row],[Ticker]],[1]!Table1[[Symbol]:[Industry]],2,FALSE),"-")</f>
        <v>-</v>
      </c>
      <c r="D1123" t="s">
        <v>642</v>
      </c>
      <c r="E1123">
        <v>2211.4843291000002</v>
      </c>
      <c r="F1123">
        <v>348.75</v>
      </c>
      <c r="G1123">
        <v>-38.092636949311903</v>
      </c>
      <c r="H1123">
        <v>-7.7643659801157501</v>
      </c>
      <c r="I1123">
        <v>-0.866645590515432</v>
      </c>
      <c r="J1123">
        <v>-5.2426380031950499</v>
      </c>
      <c r="K1123">
        <v>347.397094623133</v>
      </c>
      <c r="L1123">
        <v>336.74912359082902</v>
      </c>
      <c r="M1123">
        <v>51.663565421043998</v>
      </c>
      <c r="N1123">
        <v>0.65751824789963598</v>
      </c>
      <c r="O1123">
        <v>11.4408602150537</v>
      </c>
      <c r="P1123">
        <v>24.553571428571399</v>
      </c>
      <c r="Q1123">
        <v>7.6665503389612005E-2</v>
      </c>
    </row>
    <row r="1124" spans="1:17" x14ac:dyDescent="0.3">
      <c r="A1124" t="s">
        <v>2405</v>
      </c>
      <c r="B1124" t="s">
        <v>2406</v>
      </c>
      <c r="C1124" t="str">
        <f>IFERROR(VLOOKUP(Table1[[#This Row],[Ticker]],[1]!Table1[[Symbol]:[Industry]],2,FALSE),"-")</f>
        <v>-</v>
      </c>
      <c r="D1124" t="s">
        <v>80</v>
      </c>
      <c r="E1124">
        <v>2202.7458019999999</v>
      </c>
      <c r="F1124">
        <v>85.46</v>
      </c>
      <c r="G1124">
        <v>-56.547482764289803</v>
      </c>
      <c r="H1124">
        <v>-11.6693608373572</v>
      </c>
      <c r="I1124">
        <v>-19.440105918673598</v>
      </c>
      <c r="J1124">
        <v>-4.8585480087595201</v>
      </c>
      <c r="K1124">
        <v>90.662140287805997</v>
      </c>
      <c r="L1124">
        <v>96.897552633766296</v>
      </c>
      <c r="M1124">
        <v>26.857715269871001</v>
      </c>
      <c r="N1124">
        <v>0.38330725249789899</v>
      </c>
      <c r="O1124">
        <v>82.541539901708404</v>
      </c>
      <c r="P1124">
        <v>3.0880579010856302</v>
      </c>
      <c r="Q1124">
        <v>2.3061946190692E-2</v>
      </c>
    </row>
    <row r="1125" spans="1:17" hidden="1" x14ac:dyDescent="0.3">
      <c r="A1125" t="s">
        <v>2407</v>
      </c>
      <c r="B1125" t="s">
        <v>2408</v>
      </c>
      <c r="C1125" t="str">
        <f>IFERROR(VLOOKUP(Table1[[#This Row],[Ticker]],[1]!Table1[[Symbol]:[Industry]],2,FALSE),"-")</f>
        <v>-</v>
      </c>
      <c r="D1125" t="s">
        <v>2409</v>
      </c>
      <c r="E1125">
        <v>2200.5305954400001</v>
      </c>
      <c r="F1125">
        <v>1264.9000000000001</v>
      </c>
      <c r="G1125">
        <v>-26.055232081870201</v>
      </c>
      <c r="H1125">
        <v>5.7045995371256399</v>
      </c>
      <c r="I1125">
        <v>-11.601125119999899</v>
      </c>
      <c r="J1125">
        <v>3.5198140202566899</v>
      </c>
      <c r="M1125">
        <v>66.393886534852896</v>
      </c>
      <c r="O1125">
        <v>6.7278045695311697</v>
      </c>
      <c r="P1125">
        <v>13.939557717425499</v>
      </c>
    </row>
    <row r="1126" spans="1:17" hidden="1" x14ac:dyDescent="0.3">
      <c r="A1126" t="s">
        <v>2410</v>
      </c>
      <c r="B1126" t="s">
        <v>2411</v>
      </c>
      <c r="C1126" t="str">
        <f>IFERROR(VLOOKUP(Table1[[#This Row],[Ticker]],[1]!Table1[[Symbol]:[Industry]],2,FALSE),"-")</f>
        <v>-</v>
      </c>
      <c r="D1126" t="s">
        <v>605</v>
      </c>
      <c r="E1126">
        <v>2190.4678486399998</v>
      </c>
      <c r="F1126">
        <v>486</v>
      </c>
      <c r="G1126">
        <v>-48.609206567397102</v>
      </c>
      <c r="H1126">
        <v>-7.8870963107983201</v>
      </c>
      <c r="I1126">
        <v>-6.3789365657878596</v>
      </c>
      <c r="J1126">
        <v>-5.0740728133519397</v>
      </c>
      <c r="K1126">
        <v>491.142368389632</v>
      </c>
      <c r="L1126">
        <v>496.304740183842</v>
      </c>
      <c r="M1126">
        <v>41.467657254519096</v>
      </c>
      <c r="N1126">
        <v>0.57146068427172603</v>
      </c>
      <c r="O1126">
        <v>22.448559670781801</v>
      </c>
      <c r="P1126">
        <v>18.65234375</v>
      </c>
      <c r="Q1126">
        <v>1.8959691300908001E-2</v>
      </c>
    </row>
    <row r="1127" spans="1:17" hidden="1" x14ac:dyDescent="0.3">
      <c r="A1127" t="s">
        <v>2412</v>
      </c>
      <c r="B1127" t="s">
        <v>2413</v>
      </c>
      <c r="C1127" t="str">
        <f>IFERROR(VLOOKUP(Table1[[#This Row],[Ticker]],[1]!Table1[[Symbol]:[Industry]],2,FALSE),"-")</f>
        <v>-</v>
      </c>
      <c r="D1127" t="s">
        <v>80</v>
      </c>
      <c r="E1127">
        <v>2187.6525043950001</v>
      </c>
      <c r="F1127">
        <v>2916.9</v>
      </c>
      <c r="G1127">
        <v>-30.226193820936999</v>
      </c>
      <c r="H1127">
        <v>4.6941879467984102E-2</v>
      </c>
      <c r="I1127">
        <v>-8.9072089766005096</v>
      </c>
      <c r="J1127">
        <v>-2.9453512859219999</v>
      </c>
      <c r="K1127">
        <v>2864.7212021052101</v>
      </c>
      <c r="L1127">
        <v>2822.49196253323</v>
      </c>
      <c r="M1127">
        <v>55.317231842891999</v>
      </c>
      <c r="N1127">
        <v>0.95048132604235502</v>
      </c>
      <c r="O1127">
        <v>8.7164455414995192</v>
      </c>
      <c r="P1127">
        <v>24.3535906891479</v>
      </c>
      <c r="Q1127">
        <v>-0.13934502205296401</v>
      </c>
    </row>
    <row r="1128" spans="1:17" hidden="1" x14ac:dyDescent="0.3">
      <c r="A1128" t="s">
        <v>2414</v>
      </c>
      <c r="B1128" t="s">
        <v>2415</v>
      </c>
      <c r="C1128" t="str">
        <f>IFERROR(VLOOKUP(Table1[[#This Row],[Ticker]],[1]!Table1[[Symbol]:[Industry]],2,FALSE),"-")</f>
        <v>-</v>
      </c>
      <c r="D1128" t="s">
        <v>215</v>
      </c>
      <c r="E1128">
        <v>2184.7896200380001</v>
      </c>
      <c r="F1128">
        <v>103.59</v>
      </c>
      <c r="G1128">
        <v>284.18145943623</v>
      </c>
      <c r="H1128">
        <v>23.8010884838096</v>
      </c>
      <c r="I1128">
        <v>140.940647069915</v>
      </c>
      <c r="J1128">
        <v>-2.4806973442747302</v>
      </c>
      <c r="K1128">
        <v>84.288113547056497</v>
      </c>
      <c r="L1128">
        <v>61.5976997772012</v>
      </c>
      <c r="M1128">
        <v>60.061405313338597</v>
      </c>
      <c r="N1128">
        <v>0.837294707423761</v>
      </c>
      <c r="O1128">
        <v>10.811854426102901</v>
      </c>
      <c r="P1128">
        <v>353.34792122538198</v>
      </c>
      <c r="Q1128">
        <v>0.145217215374779</v>
      </c>
    </row>
    <row r="1129" spans="1:17" hidden="1" x14ac:dyDescent="0.3">
      <c r="A1129" t="s">
        <v>2416</v>
      </c>
      <c r="B1129" t="s">
        <v>2417</v>
      </c>
      <c r="C1129" t="str">
        <f>IFERROR(VLOOKUP(Table1[[#This Row],[Ticker]],[1]!Table1[[Symbol]:[Industry]],2,FALSE),"-")</f>
        <v>-</v>
      </c>
      <c r="D1129" t="s">
        <v>753</v>
      </c>
      <c r="E1129">
        <v>2180.653534008</v>
      </c>
      <c r="F1129">
        <v>287.16000000000003</v>
      </c>
      <c r="G1129">
        <v>1.42881615320817</v>
      </c>
      <c r="H1129">
        <v>-0.47028431885576899</v>
      </c>
      <c r="I1129">
        <v>1.0230819048515201</v>
      </c>
      <c r="J1129">
        <v>-0.54926406243124304</v>
      </c>
      <c r="K1129">
        <v>275.007696039699</v>
      </c>
      <c r="L1129">
        <v>254.33263453879701</v>
      </c>
      <c r="M1129">
        <v>58.290846172297002</v>
      </c>
      <c r="N1129">
        <v>0.66753515516963102</v>
      </c>
      <c r="O1129">
        <v>2.4167711380414998</v>
      </c>
      <c r="P1129">
        <v>38.590733590733599</v>
      </c>
      <c r="Q1129">
        <v>3.2968413234804997E-2</v>
      </c>
    </row>
    <row r="1130" spans="1:17" hidden="1" x14ac:dyDescent="0.3">
      <c r="A1130" t="s">
        <v>2418</v>
      </c>
      <c r="B1130" t="s">
        <v>2419</v>
      </c>
      <c r="C1130" t="str">
        <f>IFERROR(VLOOKUP(Table1[[#This Row],[Ticker]],[1]!Table1[[Symbol]:[Industry]],2,FALSE),"-")</f>
        <v>-</v>
      </c>
      <c r="D1130" t="s">
        <v>2420</v>
      </c>
      <c r="E1130">
        <v>2178.75</v>
      </c>
      <c r="F1130">
        <v>470.15</v>
      </c>
      <c r="G1130">
        <v>92.443077336402297</v>
      </c>
      <c r="H1130">
        <v>-14.278009158526499</v>
      </c>
      <c r="I1130">
        <v>95.831424661084398</v>
      </c>
      <c r="J1130">
        <v>-13.2590486039296</v>
      </c>
      <c r="K1130">
        <v>501.38993932168501</v>
      </c>
      <c r="M1130">
        <v>26.296153837239601</v>
      </c>
      <c r="N1130">
        <v>0.73957016434892497</v>
      </c>
      <c r="O1130">
        <v>52.451345315324801</v>
      </c>
      <c r="P1130">
        <v>135.07499999999899</v>
      </c>
    </row>
    <row r="1131" spans="1:17" hidden="1" x14ac:dyDescent="0.3">
      <c r="A1131" t="s">
        <v>2421</v>
      </c>
      <c r="B1131" t="s">
        <v>2422</v>
      </c>
      <c r="C1131" t="str">
        <f>IFERROR(VLOOKUP(Table1[[#This Row],[Ticker]],[1]!Table1[[Symbol]:[Industry]],2,FALSE),"-")</f>
        <v>-</v>
      </c>
      <c r="D1131" t="s">
        <v>259</v>
      </c>
      <c r="E1131">
        <v>2177.4952310399999</v>
      </c>
      <c r="F1131">
        <v>607.5</v>
      </c>
      <c r="G1131">
        <v>-6.6994493119167898E-3</v>
      </c>
      <c r="H1131">
        <v>-8.8941346400895398</v>
      </c>
      <c r="I1131">
        <v>-4.5017883726501697</v>
      </c>
      <c r="J1131">
        <v>-6.6694791740709203</v>
      </c>
      <c r="K1131">
        <v>622.57553481009097</v>
      </c>
      <c r="L1131">
        <v>611.69967526894504</v>
      </c>
      <c r="M1131">
        <v>38.9302814637634</v>
      </c>
      <c r="N1131">
        <v>0.43075027058498</v>
      </c>
      <c r="O1131">
        <v>53.9094650205761</v>
      </c>
      <c r="P1131">
        <v>39.767629126883698</v>
      </c>
      <c r="Q1131">
        <v>6.4303260449401003E-2</v>
      </c>
    </row>
    <row r="1132" spans="1:17" x14ac:dyDescent="0.3">
      <c r="A1132" t="s">
        <v>2423</v>
      </c>
      <c r="B1132" t="s">
        <v>2424</v>
      </c>
      <c r="C1132" t="str">
        <f>IFERROR(VLOOKUP(Table1[[#This Row],[Ticker]],[1]!Table1[[Symbol]:[Industry]],2,FALSE),"-")</f>
        <v>-</v>
      </c>
      <c r="D1132" t="s">
        <v>259</v>
      </c>
      <c r="E1132">
        <v>2174.6865604200002</v>
      </c>
      <c r="F1132">
        <v>486</v>
      </c>
      <c r="G1132">
        <v>-45.946560597244002</v>
      </c>
      <c r="H1132">
        <v>-6.54177143061629</v>
      </c>
      <c r="I1132">
        <v>-26.513436494547001</v>
      </c>
      <c r="J1132">
        <v>-4.0261895849811404</v>
      </c>
      <c r="K1132">
        <v>495.56622975122599</v>
      </c>
      <c r="L1132">
        <v>524.90387737015203</v>
      </c>
      <c r="M1132">
        <v>45.162510893428603</v>
      </c>
      <c r="N1132">
        <v>0.62606105148760705</v>
      </c>
      <c r="O1132">
        <v>31.306584362139901</v>
      </c>
      <c r="P1132">
        <v>7.0484581497797398</v>
      </c>
    </row>
    <row r="1133" spans="1:17" hidden="1" x14ac:dyDescent="0.3">
      <c r="A1133" t="s">
        <v>2425</v>
      </c>
      <c r="B1133" t="s">
        <v>2426</v>
      </c>
      <c r="C1133" t="str">
        <f>IFERROR(VLOOKUP(Table1[[#This Row],[Ticker]],[1]!Table1[[Symbol]:[Industry]],2,FALSE),"-")</f>
        <v>-</v>
      </c>
      <c r="D1133" t="s">
        <v>935</v>
      </c>
      <c r="E1133">
        <v>2171.5600358799902</v>
      </c>
      <c r="F1133">
        <v>342.35</v>
      </c>
      <c r="G1133">
        <v>295.59941372064299</v>
      </c>
      <c r="H1133">
        <v>-23.4086061331056</v>
      </c>
      <c r="I1133">
        <v>100.4606586858</v>
      </c>
      <c r="J1133">
        <v>-14.5397705701355</v>
      </c>
      <c r="K1133">
        <v>354.183422014813</v>
      </c>
      <c r="L1133">
        <v>249.91094167877799</v>
      </c>
      <c r="M1133">
        <v>21.024259058778</v>
      </c>
      <c r="N1133">
        <v>0.84710732289463198</v>
      </c>
      <c r="O1133">
        <v>27.106762085584901</v>
      </c>
      <c r="Q1133">
        <v>0.16637486719050301</v>
      </c>
    </row>
    <row r="1134" spans="1:17" hidden="1" x14ac:dyDescent="0.3">
      <c r="A1134" t="s">
        <v>2427</v>
      </c>
      <c r="B1134" t="s">
        <v>2428</v>
      </c>
      <c r="C1134" t="str">
        <f>IFERROR(VLOOKUP(Table1[[#This Row],[Ticker]],[1]!Table1[[Symbol]:[Industry]],2,FALSE),"-")</f>
        <v>-</v>
      </c>
      <c r="D1134" t="s">
        <v>21</v>
      </c>
      <c r="E1134">
        <v>2165.5643199750002</v>
      </c>
      <c r="F1134">
        <v>242.94</v>
      </c>
      <c r="G1134">
        <v>-65.465587768983994</v>
      </c>
      <c r="H1134">
        <v>-5.5457159726717702</v>
      </c>
      <c r="I1134">
        <v>-39.709872913101002</v>
      </c>
      <c r="J1134">
        <v>-10.157039701214099</v>
      </c>
      <c r="K1134">
        <v>240.68542974374</v>
      </c>
      <c r="M1134">
        <v>45.8474986961685</v>
      </c>
      <c r="N1134">
        <v>1.2125516222336401</v>
      </c>
      <c r="O1134">
        <v>74.405202930764801</v>
      </c>
      <c r="P1134">
        <v>18.5073170731707</v>
      </c>
    </row>
    <row r="1135" spans="1:17" hidden="1" x14ac:dyDescent="0.3">
      <c r="A1135" t="s">
        <v>2429</v>
      </c>
      <c r="B1135" t="s">
        <v>2430</v>
      </c>
      <c r="C1135" t="str">
        <f>IFERROR(VLOOKUP(Table1[[#This Row],[Ticker]],[1]!Table1[[Symbol]:[Industry]],2,FALSE),"-")</f>
        <v>-</v>
      </c>
      <c r="D1135" t="s">
        <v>259</v>
      </c>
      <c r="E1135">
        <v>2165.0550810999998</v>
      </c>
      <c r="F1135">
        <v>611.65</v>
      </c>
      <c r="G1135">
        <v>38.509681669264801</v>
      </c>
      <c r="H1135">
        <v>8.6872737367489794</v>
      </c>
      <c r="I1135">
        <v>74.531771236279695</v>
      </c>
      <c r="J1135">
        <v>9.1189824306899201</v>
      </c>
      <c r="K1135">
        <v>480.07769903661301</v>
      </c>
      <c r="L1135">
        <v>403.04630462200998</v>
      </c>
      <c r="M1135">
        <v>77.174104514927507</v>
      </c>
      <c r="N1135">
        <v>1.6889985207659599</v>
      </c>
      <c r="O1135">
        <v>4.6104798495871702</v>
      </c>
      <c r="P1135">
        <v>100.969278790865</v>
      </c>
      <c r="Q1135">
        <v>0.108297049942276</v>
      </c>
    </row>
    <row r="1136" spans="1:17" hidden="1" x14ac:dyDescent="0.3">
      <c r="A1136" t="s">
        <v>2431</v>
      </c>
      <c r="B1136" t="s">
        <v>2432</v>
      </c>
      <c r="C1136" t="str">
        <f>IFERROR(VLOOKUP(Table1[[#This Row],[Ticker]],[1]!Table1[[Symbol]:[Industry]],2,FALSE),"-")</f>
        <v>-</v>
      </c>
      <c r="D1136" t="s">
        <v>278</v>
      </c>
      <c r="E1136">
        <v>2160.7445038199999</v>
      </c>
      <c r="F1136">
        <v>390.8</v>
      </c>
      <c r="G1136">
        <v>44.830057444901499</v>
      </c>
      <c r="H1136">
        <v>-9.4712458735023901</v>
      </c>
      <c r="I1136">
        <v>109.622797343374</v>
      </c>
      <c r="J1136">
        <v>-4.4970315050613197</v>
      </c>
      <c r="K1136">
        <v>353.812487831851</v>
      </c>
      <c r="M1136">
        <v>51.454553028890203</v>
      </c>
      <c r="N1136">
        <v>0.319617680154405</v>
      </c>
      <c r="O1136">
        <v>12.3848515864892</v>
      </c>
      <c r="P1136">
        <v>134.36281859070399</v>
      </c>
    </row>
    <row r="1137" spans="1:17" hidden="1" x14ac:dyDescent="0.3">
      <c r="A1137" t="s">
        <v>2433</v>
      </c>
      <c r="B1137" t="s">
        <v>2434</v>
      </c>
      <c r="C1137" t="str">
        <f>IFERROR(VLOOKUP(Table1[[#This Row],[Ticker]],[1]!Table1[[Symbol]:[Industry]],2,FALSE),"-")</f>
        <v>-</v>
      </c>
      <c r="D1137" t="s">
        <v>2435</v>
      </c>
      <c r="E1137">
        <v>2146.8009360000001</v>
      </c>
      <c r="F1137">
        <v>899.25</v>
      </c>
      <c r="G1137">
        <v>2108.2819182108301</v>
      </c>
      <c r="H1137">
        <v>17.8567122131819</v>
      </c>
      <c r="I1137">
        <v>61.941413177380397</v>
      </c>
      <c r="J1137">
        <v>21.9123799674989</v>
      </c>
      <c r="K1137">
        <v>710.36856139620295</v>
      </c>
      <c r="L1137">
        <v>541.38279146099603</v>
      </c>
      <c r="M1137">
        <v>85.184504060181595</v>
      </c>
      <c r="N1137">
        <v>0.98537150581760202</v>
      </c>
      <c r="O1137">
        <v>5.8659994439810896</v>
      </c>
      <c r="P1137">
        <v>2140.1245551601401</v>
      </c>
    </row>
    <row r="1138" spans="1:17" hidden="1" x14ac:dyDescent="0.3">
      <c r="A1138" t="s">
        <v>2436</v>
      </c>
      <c r="B1138" t="s">
        <v>2437</v>
      </c>
      <c r="C1138" t="str">
        <f>IFERROR(VLOOKUP(Table1[[#This Row],[Ticker]],[1]!Table1[[Symbol]:[Industry]],2,FALSE),"-")</f>
        <v>-</v>
      </c>
      <c r="D1138" t="s">
        <v>407</v>
      </c>
      <c r="E1138">
        <v>2135.1875397099998</v>
      </c>
      <c r="F1138">
        <v>1727.15</v>
      </c>
      <c r="G1138">
        <v>336.21969367399402</v>
      </c>
      <c r="H1138">
        <v>14.3808416328799</v>
      </c>
      <c r="I1138">
        <v>106.945799146212</v>
      </c>
      <c r="J1138">
        <v>-2.7948707877881098</v>
      </c>
      <c r="K1138">
        <v>1436.75542563311</v>
      </c>
      <c r="L1138">
        <v>1034.2665343312301</v>
      </c>
      <c r="M1138">
        <v>63.769132319329202</v>
      </c>
      <c r="N1138">
        <v>1.4069369987792599</v>
      </c>
      <c r="O1138">
        <v>2.4028023043742599</v>
      </c>
      <c r="P1138">
        <v>393.47142857142802</v>
      </c>
      <c r="Q1138">
        <v>0.134169056603267</v>
      </c>
    </row>
    <row r="1139" spans="1:17" hidden="1" x14ac:dyDescent="0.3">
      <c r="A1139" t="s">
        <v>2438</v>
      </c>
      <c r="B1139" t="s">
        <v>2439</v>
      </c>
      <c r="C1139" t="str">
        <f>IFERROR(VLOOKUP(Table1[[#This Row],[Ticker]],[1]!Table1[[Symbol]:[Industry]],2,FALSE),"-")</f>
        <v>-</v>
      </c>
      <c r="D1139" t="s">
        <v>54</v>
      </c>
      <c r="E1139">
        <v>2134.7399999999998</v>
      </c>
      <c r="F1139">
        <v>22.07</v>
      </c>
      <c r="G1139">
        <v>127.804421874217</v>
      </c>
      <c r="H1139">
        <v>17.339363485623402</v>
      </c>
      <c r="I1139">
        <v>73.693721094809405</v>
      </c>
      <c r="J1139">
        <v>-13.787464329893</v>
      </c>
      <c r="K1139">
        <v>19.610634443187902</v>
      </c>
      <c r="L1139">
        <v>15.0013430325874</v>
      </c>
      <c r="M1139">
        <v>46.492917027088701</v>
      </c>
      <c r="N1139">
        <v>1.5110097106184901</v>
      </c>
      <c r="O1139">
        <v>26.415949252378699</v>
      </c>
      <c r="P1139">
        <v>204.413793103448</v>
      </c>
    </row>
    <row r="1140" spans="1:17" hidden="1" x14ac:dyDescent="0.3">
      <c r="A1140" t="s">
        <v>2440</v>
      </c>
      <c r="B1140" t="s">
        <v>2441</v>
      </c>
      <c r="C1140" t="str">
        <f>IFERROR(VLOOKUP(Table1[[#This Row],[Ticker]],[1]!Table1[[Symbol]:[Industry]],2,FALSE),"-")</f>
        <v>-</v>
      </c>
      <c r="D1140" t="s">
        <v>132</v>
      </c>
      <c r="E1140">
        <v>2133.0887176349902</v>
      </c>
      <c r="F1140">
        <v>280.14999999999998</v>
      </c>
      <c r="G1140">
        <v>277.13546524046899</v>
      </c>
      <c r="H1140">
        <v>-7.3848797015657199</v>
      </c>
      <c r="I1140">
        <v>96.793427199102695</v>
      </c>
      <c r="J1140">
        <v>-1.4895068249539201</v>
      </c>
      <c r="K1140">
        <v>246.42618517281801</v>
      </c>
      <c r="L1140">
        <v>172.151724932718</v>
      </c>
      <c r="M1140">
        <v>51.054106034892101</v>
      </c>
      <c r="N1140">
        <v>0.59853955676265402</v>
      </c>
      <c r="O1140">
        <v>6.3715866500089398</v>
      </c>
      <c r="P1140">
        <v>455.85317460317401</v>
      </c>
      <c r="Q1140">
        <v>0.16922941305647099</v>
      </c>
    </row>
    <row r="1141" spans="1:17" hidden="1" x14ac:dyDescent="0.3">
      <c r="A1141" t="s">
        <v>2442</v>
      </c>
      <c r="B1141" t="s">
        <v>2443</v>
      </c>
      <c r="C1141" t="str">
        <f>IFERROR(VLOOKUP(Table1[[#This Row],[Ticker]],[1]!Table1[[Symbol]:[Industry]],2,FALSE),"-")</f>
        <v>-</v>
      </c>
      <c r="D1141" t="s">
        <v>278</v>
      </c>
      <c r="E1141">
        <v>2131.3692075499998</v>
      </c>
      <c r="F1141">
        <v>433.5</v>
      </c>
      <c r="G1141">
        <v>-29.032249186949699</v>
      </c>
      <c r="H1141">
        <v>-8.9721833999994498</v>
      </c>
      <c r="I1141">
        <v>-5.5031254191101802</v>
      </c>
      <c r="J1141">
        <v>-7.5162559457456197</v>
      </c>
      <c r="K1141">
        <v>448.75039884370301</v>
      </c>
      <c r="L1141">
        <v>445.74874247175899</v>
      </c>
      <c r="M1141">
        <v>33.567643012544202</v>
      </c>
      <c r="N1141">
        <v>0.45341624669602798</v>
      </c>
      <c r="O1141">
        <v>47.831603229527097</v>
      </c>
      <c r="P1141">
        <v>31.363636363636299</v>
      </c>
      <c r="Q1141">
        <v>4.2639071590045E-2</v>
      </c>
    </row>
    <row r="1142" spans="1:17" hidden="1" x14ac:dyDescent="0.3">
      <c r="A1142" t="s">
        <v>2444</v>
      </c>
      <c r="B1142" t="s">
        <v>2445</v>
      </c>
      <c r="C1142" t="str">
        <f>IFERROR(VLOOKUP(Table1[[#This Row],[Ticker]],[1]!Table1[[Symbol]:[Industry]],2,FALSE),"-")</f>
        <v>-</v>
      </c>
      <c r="D1142" t="s">
        <v>259</v>
      </c>
      <c r="E1142">
        <v>2121.1711359999999</v>
      </c>
      <c r="F1142">
        <v>1591.85</v>
      </c>
      <c r="G1142">
        <v>16.036967305414201</v>
      </c>
      <c r="H1142">
        <v>0.45269175769998099</v>
      </c>
      <c r="I1142">
        <v>5.2312512481153197</v>
      </c>
      <c r="J1142">
        <v>-1.6840693546444201</v>
      </c>
      <c r="K1142">
        <v>1503.7816713475299</v>
      </c>
      <c r="L1142">
        <v>1379.0663089268701</v>
      </c>
      <c r="M1142">
        <v>53.130070681028201</v>
      </c>
      <c r="N1142">
        <v>2.4664224130858901</v>
      </c>
      <c r="O1142">
        <v>8.7351195150296892</v>
      </c>
      <c r="P1142">
        <v>54.826630355492803</v>
      </c>
      <c r="Q1142">
        <v>2.8449488624789E-2</v>
      </c>
    </row>
    <row r="1143" spans="1:17" hidden="1" x14ac:dyDescent="0.3">
      <c r="A1143" t="s">
        <v>2446</v>
      </c>
      <c r="B1143" t="s">
        <v>2447</v>
      </c>
      <c r="C1143" t="str">
        <f>IFERROR(VLOOKUP(Table1[[#This Row],[Ticker]],[1]!Table1[[Symbol]:[Industry]],2,FALSE),"-")</f>
        <v>-</v>
      </c>
      <c r="D1143" t="s">
        <v>119</v>
      </c>
      <c r="E1143">
        <v>2119.9377674299999</v>
      </c>
      <c r="F1143">
        <v>133.69999999999999</v>
      </c>
      <c r="G1143">
        <v>-32.431305087648902</v>
      </c>
      <c r="H1143">
        <v>-3.6745049404863002</v>
      </c>
      <c r="I1143">
        <v>-27.986992040266699</v>
      </c>
      <c r="J1143">
        <v>-6.3040146386047304</v>
      </c>
      <c r="K1143">
        <v>136.27510540323999</v>
      </c>
      <c r="L1143">
        <v>142.005672310774</v>
      </c>
      <c r="M1143">
        <v>38.065436674516299</v>
      </c>
      <c r="N1143">
        <v>0.51671195239144496</v>
      </c>
      <c r="O1143">
        <v>45.100972326103197</v>
      </c>
      <c r="P1143">
        <v>11.4166666666666</v>
      </c>
    </row>
    <row r="1144" spans="1:17" hidden="1" x14ac:dyDescent="0.3">
      <c r="A1144" t="s">
        <v>2448</v>
      </c>
      <c r="B1144" t="s">
        <v>2449</v>
      </c>
      <c r="C1144" t="str">
        <f>IFERROR(VLOOKUP(Table1[[#This Row],[Ticker]],[1]!Table1[[Symbol]:[Industry]],2,FALSE),"-")</f>
        <v>-</v>
      </c>
      <c r="D1144" t="s">
        <v>114</v>
      </c>
      <c r="E1144">
        <v>2109.1217212439901</v>
      </c>
      <c r="F1144">
        <v>177.9</v>
      </c>
      <c r="G1144">
        <v>-41.5151426614215</v>
      </c>
      <c r="H1144">
        <v>-15.7502906223687</v>
      </c>
      <c r="I1144">
        <v>-30.840244898655399</v>
      </c>
      <c r="J1144">
        <v>-7.72389679295169</v>
      </c>
      <c r="K1144">
        <v>188.39983893249999</v>
      </c>
      <c r="L1144">
        <v>193.67248261794199</v>
      </c>
      <c r="M1144">
        <v>25.322498369023499</v>
      </c>
      <c r="N1144">
        <v>0.37621246095733701</v>
      </c>
      <c r="O1144">
        <v>62.8724002248454</v>
      </c>
      <c r="P1144">
        <v>18.758344459279002</v>
      </c>
      <c r="Q1144">
        <v>3.3724018187131E-2</v>
      </c>
    </row>
    <row r="1145" spans="1:17" hidden="1" x14ac:dyDescent="0.3">
      <c r="A1145" t="s">
        <v>2450</v>
      </c>
      <c r="B1145" t="s">
        <v>2451</v>
      </c>
      <c r="C1145" t="str">
        <f>IFERROR(VLOOKUP(Table1[[#This Row],[Ticker]],[1]!Table1[[Symbol]:[Industry]],2,FALSE),"-")</f>
        <v>-</v>
      </c>
      <c r="D1145" t="s">
        <v>80</v>
      </c>
      <c r="E1145">
        <v>2104.42523252</v>
      </c>
      <c r="F1145">
        <v>241.42</v>
      </c>
      <c r="G1145">
        <v>-1.8022383497967001</v>
      </c>
      <c r="H1145">
        <v>-4.5489976593287098</v>
      </c>
      <c r="I1145">
        <v>-0.108957483190927</v>
      </c>
      <c r="J1145">
        <v>-3.6268784485037102</v>
      </c>
      <c r="K1145">
        <v>241.707224516944</v>
      </c>
      <c r="L1145">
        <v>229.35534066766999</v>
      </c>
      <c r="M1145">
        <v>49.286010276766604</v>
      </c>
      <c r="N1145">
        <v>0.62385419427287203</v>
      </c>
      <c r="O1145">
        <v>13.7022616187556</v>
      </c>
      <c r="P1145">
        <v>39.066820276497602</v>
      </c>
      <c r="Q1145">
        <v>-6.5434105507362006E-2</v>
      </c>
    </row>
    <row r="1146" spans="1:17" hidden="1" x14ac:dyDescent="0.3">
      <c r="A1146" t="s">
        <v>2452</v>
      </c>
      <c r="B1146" t="s">
        <v>2453</v>
      </c>
      <c r="C1146" t="str">
        <f>IFERROR(VLOOKUP(Table1[[#This Row],[Ticker]],[1]!Table1[[Symbol]:[Industry]],2,FALSE),"-")</f>
        <v>-</v>
      </c>
      <c r="D1146" t="s">
        <v>239</v>
      </c>
      <c r="E1146">
        <v>2099.40375447</v>
      </c>
      <c r="F1146">
        <v>961.75</v>
      </c>
      <c r="G1146">
        <v>43.6463784510238</v>
      </c>
      <c r="H1146">
        <v>3.4707609752645001</v>
      </c>
      <c r="I1146">
        <v>64.265670677411805</v>
      </c>
      <c r="J1146">
        <v>-2.8953838230894702</v>
      </c>
      <c r="K1146">
        <v>841.35530612898901</v>
      </c>
      <c r="L1146">
        <v>689.74777055193704</v>
      </c>
      <c r="M1146">
        <v>54.552351541266702</v>
      </c>
      <c r="N1146">
        <v>1.1277620596596001</v>
      </c>
      <c r="O1146">
        <v>9.0720041590849991</v>
      </c>
      <c r="P1146">
        <v>107.255840013791</v>
      </c>
      <c r="Q1146">
        <v>6.3166698550698994E-2</v>
      </c>
    </row>
    <row r="1147" spans="1:17" hidden="1" x14ac:dyDescent="0.3">
      <c r="A1147" t="s">
        <v>2454</v>
      </c>
      <c r="B1147" t="s">
        <v>2455</v>
      </c>
      <c r="C1147" t="str">
        <f>IFERROR(VLOOKUP(Table1[[#This Row],[Ticker]],[1]!Table1[[Symbol]:[Industry]],2,FALSE),"-")</f>
        <v>-</v>
      </c>
      <c r="D1147" t="s">
        <v>197</v>
      </c>
      <c r="E1147">
        <v>2099.3743814999998</v>
      </c>
      <c r="F1147">
        <v>347.65</v>
      </c>
      <c r="G1147">
        <v>46.7966929926232</v>
      </c>
      <c r="H1147">
        <v>-9.7600244183061093</v>
      </c>
      <c r="I1147">
        <v>29.733772170831699</v>
      </c>
      <c r="J1147">
        <v>-1.80391283061208</v>
      </c>
      <c r="K1147">
        <v>341.87434270543002</v>
      </c>
      <c r="L1147">
        <v>301.761465310245</v>
      </c>
      <c r="M1147">
        <v>51.636425872380698</v>
      </c>
      <c r="N1147">
        <v>0.31243001812664301</v>
      </c>
      <c r="O1147">
        <v>13.850136631669701</v>
      </c>
      <c r="P1147">
        <v>83.543635499709595</v>
      </c>
      <c r="Q1147">
        <v>0.160178058882814</v>
      </c>
    </row>
    <row r="1148" spans="1:17" hidden="1" x14ac:dyDescent="0.3">
      <c r="A1148" t="s">
        <v>2456</v>
      </c>
      <c r="B1148" t="s">
        <v>2457</v>
      </c>
      <c r="C1148" t="str">
        <f>IFERROR(VLOOKUP(Table1[[#This Row],[Ticker]],[1]!Table1[[Symbol]:[Industry]],2,FALSE),"-")</f>
        <v>-</v>
      </c>
      <c r="D1148" t="s">
        <v>132</v>
      </c>
      <c r="E1148">
        <v>2096.2230889399998</v>
      </c>
      <c r="F1148">
        <v>114.8</v>
      </c>
      <c r="G1148">
        <v>97.299079617554298</v>
      </c>
      <c r="H1148">
        <v>-16.333862001335898</v>
      </c>
      <c r="I1148">
        <v>17.7497866694153</v>
      </c>
      <c r="J1148">
        <v>-5.0028494058581803</v>
      </c>
      <c r="K1148">
        <v>120.66085904698301</v>
      </c>
      <c r="L1148">
        <v>105.04112040246601</v>
      </c>
      <c r="M1148">
        <v>41.958778403723102</v>
      </c>
      <c r="N1148">
        <v>0.17044204666437601</v>
      </c>
      <c r="O1148">
        <v>41.506968641114902</v>
      </c>
      <c r="P1148">
        <v>137.927461139896</v>
      </c>
      <c r="Q1148">
        <v>4.2229741634953001E-2</v>
      </c>
    </row>
    <row r="1149" spans="1:17" hidden="1" x14ac:dyDescent="0.3">
      <c r="A1149" t="s">
        <v>1794</v>
      </c>
      <c r="B1149" t="s">
        <v>2458</v>
      </c>
      <c r="C1149" t="str">
        <f>IFERROR(VLOOKUP(Table1[[#This Row],[Ticker]],[1]!Table1[[Symbol]:[Industry]],2,FALSE),"-")</f>
        <v>-</v>
      </c>
      <c r="D1149" t="s">
        <v>1796</v>
      </c>
      <c r="E1149">
        <v>2091.9342556299998</v>
      </c>
      <c r="F1149">
        <v>36</v>
      </c>
      <c r="G1149">
        <v>-18.098561119928</v>
      </c>
      <c r="H1149">
        <v>-10.320896805612</v>
      </c>
      <c r="I1149">
        <v>2.8118039023747698</v>
      </c>
      <c r="J1149">
        <v>-9.4664266168632594</v>
      </c>
      <c r="K1149">
        <v>38.273178940755699</v>
      </c>
      <c r="L1149">
        <v>35.676625666869803</v>
      </c>
      <c r="M1149">
        <v>49.333103027404697</v>
      </c>
      <c r="N1149">
        <v>0.47605818892939</v>
      </c>
      <c r="O1149">
        <v>27.6388888888889</v>
      </c>
      <c r="P1149">
        <v>32.596685082872902</v>
      </c>
      <c r="Q1149">
        <v>7.0291434656782004E-2</v>
      </c>
    </row>
    <row r="1150" spans="1:17" hidden="1" x14ac:dyDescent="0.3">
      <c r="A1150" t="s">
        <v>2459</v>
      </c>
      <c r="B1150" t="s">
        <v>2460</v>
      </c>
      <c r="C1150" t="str">
        <f>IFERROR(VLOOKUP(Table1[[#This Row],[Ticker]],[1]!Table1[[Symbol]:[Industry]],2,FALSE),"-")</f>
        <v>-</v>
      </c>
      <c r="D1150" t="s">
        <v>197</v>
      </c>
      <c r="E1150">
        <v>2084.2776785599999</v>
      </c>
      <c r="F1150">
        <v>671.8</v>
      </c>
      <c r="G1150">
        <v>-22.107256354734901</v>
      </c>
      <c r="H1150">
        <v>-7.27746021476454</v>
      </c>
      <c r="I1150">
        <v>45.5906063541401</v>
      </c>
      <c r="J1150">
        <v>-9.4295306642422307</v>
      </c>
      <c r="K1150">
        <v>645.40049981935897</v>
      </c>
      <c r="L1150">
        <v>557.66059801546203</v>
      </c>
      <c r="M1150">
        <v>35.628063475307599</v>
      </c>
      <c r="N1150">
        <v>0.291402329345675</v>
      </c>
      <c r="O1150">
        <v>17.9145579041381</v>
      </c>
      <c r="P1150">
        <v>67.114427860696495</v>
      </c>
      <c r="Q1150">
        <v>1.8653182421232001E-2</v>
      </c>
    </row>
    <row r="1151" spans="1:17" hidden="1" x14ac:dyDescent="0.3">
      <c r="A1151" t="s">
        <v>2461</v>
      </c>
      <c r="B1151" t="s">
        <v>2462</v>
      </c>
      <c r="C1151" t="str">
        <f>IFERROR(VLOOKUP(Table1[[#This Row],[Ticker]],[1]!Table1[[Symbol]:[Industry]],2,FALSE),"-")</f>
        <v>-</v>
      </c>
      <c r="D1151" t="s">
        <v>125</v>
      </c>
      <c r="E1151">
        <v>2084.0520740400002</v>
      </c>
      <c r="F1151">
        <v>299.3</v>
      </c>
      <c r="G1151">
        <v>-42.584614761550903</v>
      </c>
      <c r="H1151">
        <v>-21.514922046597199</v>
      </c>
      <c r="I1151">
        <v>-28.130507799680601</v>
      </c>
      <c r="J1151">
        <v>-11.0231433673447</v>
      </c>
      <c r="K1151">
        <v>341.73733412201301</v>
      </c>
      <c r="M1151">
        <v>14.9019086288171</v>
      </c>
      <c r="O1151">
        <v>33.645172068158999</v>
      </c>
      <c r="P1151">
        <v>4.6320573326341599</v>
      </c>
    </row>
    <row r="1152" spans="1:17" hidden="1" x14ac:dyDescent="0.3">
      <c r="A1152" t="s">
        <v>2463</v>
      </c>
      <c r="B1152" t="s">
        <v>2464</v>
      </c>
      <c r="C1152" t="str">
        <f>IFERROR(VLOOKUP(Table1[[#This Row],[Ticker]],[1]!Table1[[Symbol]:[Industry]],2,FALSE),"-")</f>
        <v>-</v>
      </c>
      <c r="D1152" t="s">
        <v>161</v>
      </c>
      <c r="E1152">
        <v>2076.1965</v>
      </c>
      <c r="F1152">
        <v>2083.5</v>
      </c>
      <c r="G1152">
        <v>-17.7376505038999</v>
      </c>
      <c r="H1152">
        <v>-13.407678093560699</v>
      </c>
      <c r="I1152">
        <v>-18.060726783780201</v>
      </c>
      <c r="J1152">
        <v>-4.2647294865247698</v>
      </c>
      <c r="K1152">
        <v>2154.5550166961302</v>
      </c>
      <c r="L1152">
        <v>2094.9519187783499</v>
      </c>
      <c r="M1152">
        <v>37.177751532442798</v>
      </c>
      <c r="N1152">
        <v>0.26984200312073697</v>
      </c>
      <c r="O1152">
        <v>33.366930645548301</v>
      </c>
      <c r="P1152">
        <v>23.284023668639001</v>
      </c>
      <c r="Q1152">
        <v>0.11047217829814</v>
      </c>
    </row>
    <row r="1153" spans="1:17" hidden="1" x14ac:dyDescent="0.3">
      <c r="A1153" t="s">
        <v>2465</v>
      </c>
      <c r="B1153" t="s">
        <v>2466</v>
      </c>
      <c r="C1153" t="str">
        <f>IFERROR(VLOOKUP(Table1[[#This Row],[Ticker]],[1]!Table1[[Symbol]:[Industry]],2,FALSE),"-")</f>
        <v>-</v>
      </c>
      <c r="D1153" t="s">
        <v>429</v>
      </c>
      <c r="E1153">
        <v>2069.337700388</v>
      </c>
      <c r="F1153">
        <v>137.57</v>
      </c>
      <c r="G1153">
        <v>96.110967027490005</v>
      </c>
      <c r="H1153">
        <v>-13.946760536640999</v>
      </c>
      <c r="I1153">
        <v>28.729366985473899</v>
      </c>
      <c r="J1153">
        <v>-7.0128190633076102</v>
      </c>
      <c r="K1153">
        <v>137.965255462084</v>
      </c>
      <c r="L1153">
        <v>113.615487455601</v>
      </c>
      <c r="M1153">
        <v>37.254137436216702</v>
      </c>
      <c r="N1153">
        <v>0.28140079287675202</v>
      </c>
      <c r="O1153">
        <v>19.502798575270699</v>
      </c>
      <c r="P1153">
        <v>147.20575022461799</v>
      </c>
      <c r="Q1153">
        <v>0.10794737906190401</v>
      </c>
    </row>
    <row r="1154" spans="1:17" hidden="1" x14ac:dyDescent="0.3">
      <c r="A1154" t="s">
        <v>2467</v>
      </c>
      <c r="B1154" t="s">
        <v>2468</v>
      </c>
      <c r="C1154" t="str">
        <f>IFERROR(VLOOKUP(Table1[[#This Row],[Ticker]],[1]!Table1[[Symbol]:[Industry]],2,FALSE),"-")</f>
        <v>-</v>
      </c>
      <c r="D1154" t="s">
        <v>507</v>
      </c>
      <c r="E1154">
        <v>2068.8270336750002</v>
      </c>
      <c r="F1154">
        <v>2455.5</v>
      </c>
      <c r="G1154">
        <v>15.541895327630501</v>
      </c>
      <c r="H1154">
        <v>-7.6680824605330402</v>
      </c>
      <c r="I1154">
        <v>57.473496005081103</v>
      </c>
      <c r="J1154">
        <v>-1.40698313191872</v>
      </c>
      <c r="K1154">
        <v>2458.5573699286902</v>
      </c>
      <c r="L1154">
        <v>2086.2777489175901</v>
      </c>
      <c r="M1154">
        <v>50.921443846360603</v>
      </c>
      <c r="N1154">
        <v>0.232694239794103</v>
      </c>
      <c r="O1154">
        <v>37.609448177560502</v>
      </c>
      <c r="P1154">
        <v>89.929226128321105</v>
      </c>
      <c r="Q1154">
        <v>-2.4215319200769001E-2</v>
      </c>
    </row>
    <row r="1155" spans="1:17" hidden="1" x14ac:dyDescent="0.3">
      <c r="A1155" t="s">
        <v>2469</v>
      </c>
      <c r="B1155" t="s">
        <v>2470</v>
      </c>
      <c r="C1155" t="str">
        <f>IFERROR(VLOOKUP(Table1[[#This Row],[Ticker]],[1]!Table1[[Symbol]:[Industry]],2,FALSE),"-")</f>
        <v>-</v>
      </c>
      <c r="D1155" t="s">
        <v>642</v>
      </c>
      <c r="E1155">
        <v>2065.0592750750002</v>
      </c>
      <c r="F1155">
        <v>105.7</v>
      </c>
      <c r="G1155">
        <v>-43.368543034521501</v>
      </c>
      <c r="H1155">
        <v>-12.061043542536099</v>
      </c>
      <c r="I1155">
        <v>-8.9226500490116205</v>
      </c>
      <c r="J1155">
        <v>-4.8130302528480398</v>
      </c>
      <c r="K1155">
        <v>110.420131336982</v>
      </c>
      <c r="L1155">
        <v>108.17434614046</v>
      </c>
      <c r="M1155">
        <v>28.509292455630199</v>
      </c>
      <c r="N1155">
        <v>0.73909993002546903</v>
      </c>
      <c r="O1155">
        <v>27.701040681173101</v>
      </c>
      <c r="P1155">
        <v>13.643694226427201</v>
      </c>
      <c r="Q1155">
        <v>9.4248536797524998E-2</v>
      </c>
    </row>
    <row r="1156" spans="1:17" hidden="1" x14ac:dyDescent="0.3">
      <c r="A1156" t="s">
        <v>2471</v>
      </c>
      <c r="B1156" t="s">
        <v>2472</v>
      </c>
      <c r="C1156" t="str">
        <f>IFERROR(VLOOKUP(Table1[[#This Row],[Ticker]],[1]!Table1[[Symbol]:[Industry]],2,FALSE),"-")</f>
        <v>-</v>
      </c>
      <c r="D1156" t="s">
        <v>390</v>
      </c>
      <c r="E1156">
        <v>2061.1121473749999</v>
      </c>
      <c r="F1156">
        <v>881.95</v>
      </c>
      <c r="G1156">
        <v>-31.4327775538545</v>
      </c>
      <c r="H1156">
        <v>-8.3753826494697794</v>
      </c>
      <c r="I1156">
        <v>-24.829365376012699</v>
      </c>
      <c r="J1156">
        <v>3.13749891345473</v>
      </c>
      <c r="K1156">
        <v>858.12537894946195</v>
      </c>
      <c r="L1156">
        <v>909.75235907127603</v>
      </c>
      <c r="M1156">
        <v>70.901200305703</v>
      </c>
      <c r="N1156">
        <v>1.5683003624427201</v>
      </c>
      <c r="O1156">
        <v>64.408413175350006</v>
      </c>
      <c r="P1156">
        <v>18.113030668273701</v>
      </c>
      <c r="Q1156">
        <v>6.1397771226980001E-3</v>
      </c>
    </row>
    <row r="1157" spans="1:17" hidden="1" x14ac:dyDescent="0.3">
      <c r="A1157" t="s">
        <v>2473</v>
      </c>
      <c r="B1157" t="s">
        <v>2474</v>
      </c>
      <c r="C1157" t="str">
        <f>IFERROR(VLOOKUP(Table1[[#This Row],[Ticker]],[1]!Table1[[Symbol]:[Industry]],2,FALSE),"-")</f>
        <v>-</v>
      </c>
      <c r="D1157" t="s">
        <v>789</v>
      </c>
      <c r="E1157">
        <v>2060.240191675</v>
      </c>
      <c r="F1157">
        <v>817</v>
      </c>
      <c r="G1157">
        <v>17.9419445888675</v>
      </c>
      <c r="H1157">
        <v>-13.062735706427301</v>
      </c>
      <c r="I1157">
        <v>-29.8074612196868</v>
      </c>
      <c r="J1157">
        <v>-8.3401992925446198</v>
      </c>
      <c r="K1157">
        <v>836.36880347523004</v>
      </c>
      <c r="L1157">
        <v>809.80462748091702</v>
      </c>
      <c r="M1157">
        <v>31.556075685519598</v>
      </c>
      <c r="N1157">
        <v>0.83640167324941705</v>
      </c>
      <c r="O1157">
        <v>59.118727050183502</v>
      </c>
      <c r="P1157">
        <v>62.103174603174601</v>
      </c>
      <c r="Q1157">
        <v>0.18698940342551701</v>
      </c>
    </row>
    <row r="1158" spans="1:17" hidden="1" x14ac:dyDescent="0.3">
      <c r="A1158" t="s">
        <v>2475</v>
      </c>
      <c r="B1158" t="s">
        <v>2476</v>
      </c>
      <c r="C1158" t="str">
        <f>IFERROR(VLOOKUP(Table1[[#This Row],[Ticker]],[1]!Table1[[Symbol]:[Industry]],2,FALSE),"-")</f>
        <v>-</v>
      </c>
      <c r="D1158" t="s">
        <v>467</v>
      </c>
      <c r="E1158">
        <v>2059.5030969599902</v>
      </c>
      <c r="F1158">
        <v>248.14</v>
      </c>
      <c r="G1158">
        <v>-19.628102512555198</v>
      </c>
      <c r="H1158">
        <v>-9.8605042292079403</v>
      </c>
      <c r="I1158">
        <v>-0.50675890877933205</v>
      </c>
      <c r="J1158">
        <v>1.3354607713330799</v>
      </c>
      <c r="K1158">
        <v>251.786536571798</v>
      </c>
      <c r="L1158">
        <v>239.27409851829799</v>
      </c>
      <c r="M1158">
        <v>52.001931107995397</v>
      </c>
      <c r="N1158">
        <v>0.82090774663724497</v>
      </c>
      <c r="O1158">
        <v>24.7279761425002</v>
      </c>
      <c r="P1158">
        <v>37.435613403489299</v>
      </c>
      <c r="Q1158">
        <v>7.0403808001263002E-2</v>
      </c>
    </row>
    <row r="1159" spans="1:17" hidden="1" x14ac:dyDescent="0.3">
      <c r="A1159" t="s">
        <v>2477</v>
      </c>
      <c r="B1159" t="s">
        <v>2478</v>
      </c>
      <c r="C1159" t="str">
        <f>IFERROR(VLOOKUP(Table1[[#This Row],[Ticker]],[1]!Table1[[Symbol]:[Industry]],2,FALSE),"-")</f>
        <v>-</v>
      </c>
      <c r="D1159" t="s">
        <v>244</v>
      </c>
      <c r="E1159">
        <v>2047.19991</v>
      </c>
      <c r="F1159">
        <v>809.6</v>
      </c>
      <c r="G1159">
        <v>102.518341484614</v>
      </c>
      <c r="H1159">
        <v>0.66183224152815001</v>
      </c>
      <c r="I1159">
        <v>196.47074506586301</v>
      </c>
      <c r="J1159">
        <v>-6.6065304538124803</v>
      </c>
      <c r="K1159">
        <v>836.38406253149697</v>
      </c>
      <c r="M1159">
        <v>43.808739501668398</v>
      </c>
      <c r="N1159">
        <v>0.43664415162588099</v>
      </c>
      <c r="O1159">
        <v>39.785079051383399</v>
      </c>
      <c r="P1159">
        <v>244.51063829787199</v>
      </c>
    </row>
    <row r="1160" spans="1:17" hidden="1" x14ac:dyDescent="0.3">
      <c r="A1160" t="s">
        <v>2479</v>
      </c>
      <c r="B1160" t="s">
        <v>2480</v>
      </c>
      <c r="C1160" t="str">
        <f>IFERROR(VLOOKUP(Table1[[#This Row],[Ticker]],[1]!Table1[[Symbol]:[Industry]],2,FALSE),"-")</f>
        <v>-</v>
      </c>
      <c r="D1160" t="s">
        <v>327</v>
      </c>
      <c r="E1160">
        <v>2046.369164</v>
      </c>
      <c r="F1160">
        <v>1537.5</v>
      </c>
      <c r="G1160">
        <v>429.59610688855503</v>
      </c>
      <c r="H1160">
        <v>-9.6387367985578098</v>
      </c>
      <c r="I1160">
        <v>128.63115158708399</v>
      </c>
      <c r="J1160">
        <v>8.4721864822276807</v>
      </c>
      <c r="K1160">
        <v>1341.3584048739799</v>
      </c>
      <c r="L1160">
        <v>945.40969413403002</v>
      </c>
      <c r="M1160">
        <v>73.830188273954505</v>
      </c>
      <c r="N1160">
        <v>1.06063434520972</v>
      </c>
      <c r="O1160">
        <v>5.3593495934959297</v>
      </c>
      <c r="P1160">
        <v>519.70979443772603</v>
      </c>
      <c r="Q1160">
        <v>0.222893692943333</v>
      </c>
    </row>
    <row r="1161" spans="1:17" hidden="1" x14ac:dyDescent="0.3">
      <c r="A1161" t="s">
        <v>2481</v>
      </c>
      <c r="B1161" t="s">
        <v>2482</v>
      </c>
      <c r="C1161" t="str">
        <f>IFERROR(VLOOKUP(Table1[[#This Row],[Ticker]],[1]!Table1[[Symbol]:[Industry]],2,FALSE),"-")</f>
        <v>-</v>
      </c>
      <c r="D1161" t="s">
        <v>407</v>
      </c>
      <c r="E1161">
        <v>2044.2515940000001</v>
      </c>
      <c r="F1161">
        <v>898.6</v>
      </c>
      <c r="G1161">
        <v>140.88463577796</v>
      </c>
      <c r="H1161">
        <v>-11.120701729476</v>
      </c>
      <c r="I1161">
        <v>7.4603758826521904</v>
      </c>
      <c r="J1161">
        <v>-1.5854100877497099</v>
      </c>
      <c r="K1161">
        <v>876.91607216468503</v>
      </c>
      <c r="L1161">
        <v>709.64008895483801</v>
      </c>
      <c r="M1161">
        <v>45.1308167929867</v>
      </c>
      <c r="N1161">
        <v>0.66923048368536298</v>
      </c>
      <c r="O1161">
        <v>15.1791675940351</v>
      </c>
      <c r="P1161">
        <v>199.53333333333299</v>
      </c>
      <c r="Q1161">
        <v>0.17781708349126099</v>
      </c>
    </row>
    <row r="1162" spans="1:17" hidden="1" x14ac:dyDescent="0.3">
      <c r="A1162" t="s">
        <v>2483</v>
      </c>
      <c r="B1162" t="s">
        <v>2484</v>
      </c>
      <c r="C1162" t="str">
        <f>IFERROR(VLOOKUP(Table1[[#This Row],[Ticker]],[1]!Table1[[Symbol]:[Industry]],2,FALSE),"-")</f>
        <v>-</v>
      </c>
      <c r="D1162" t="s">
        <v>18</v>
      </c>
      <c r="E1162">
        <v>2039.8028301239999</v>
      </c>
      <c r="F1162">
        <v>209.73</v>
      </c>
      <c r="G1162">
        <v>-62.257368203459201</v>
      </c>
      <c r="H1162">
        <v>-9.3221048786011202</v>
      </c>
      <c r="I1162">
        <v>-18.319092103643701</v>
      </c>
      <c r="J1162">
        <v>-6.3535203451735303</v>
      </c>
      <c r="K1162">
        <v>214.028544024995</v>
      </c>
      <c r="L1162">
        <v>230.17183812256599</v>
      </c>
      <c r="M1162">
        <v>34.087226258668203</v>
      </c>
      <c r="N1162">
        <v>0.54674375277211296</v>
      </c>
      <c r="O1162">
        <v>64.044247365660596</v>
      </c>
      <c r="P1162">
        <v>14.952041655247999</v>
      </c>
    </row>
    <row r="1163" spans="1:17" hidden="1" x14ac:dyDescent="0.3">
      <c r="A1163" t="s">
        <v>2485</v>
      </c>
      <c r="B1163" t="s">
        <v>2486</v>
      </c>
      <c r="C1163" t="str">
        <f>IFERROR(VLOOKUP(Table1[[#This Row],[Ticker]],[1]!Table1[[Symbol]:[Industry]],2,FALSE),"-")</f>
        <v>-</v>
      </c>
      <c r="D1163" t="s">
        <v>290</v>
      </c>
      <c r="E1163">
        <v>2037.27613853</v>
      </c>
      <c r="F1163">
        <v>1317.5</v>
      </c>
      <c r="G1163">
        <v>-37.637924926144997</v>
      </c>
      <c r="H1163">
        <v>-4.6854856210252098</v>
      </c>
      <c r="I1163">
        <v>-10.816234739716601</v>
      </c>
      <c r="J1163">
        <v>-4.9253668557515802</v>
      </c>
      <c r="K1163">
        <v>1310.75897162704</v>
      </c>
      <c r="L1163">
        <v>1315.39134071167</v>
      </c>
      <c r="M1163">
        <v>45.8467177712959</v>
      </c>
      <c r="N1163">
        <v>0.605222135619641</v>
      </c>
      <c r="O1163">
        <v>15.647058823529401</v>
      </c>
      <c r="P1163">
        <v>14.9751287197835</v>
      </c>
      <c r="Q1163">
        <v>6.9042900372490003E-3</v>
      </c>
    </row>
    <row r="1164" spans="1:17" hidden="1" x14ac:dyDescent="0.3">
      <c r="A1164" t="s">
        <v>2487</v>
      </c>
      <c r="B1164" t="s">
        <v>2488</v>
      </c>
      <c r="C1164" t="str">
        <f>IFERROR(VLOOKUP(Table1[[#This Row],[Ticker]],[1]!Table1[[Symbol]:[Industry]],2,FALSE),"-")</f>
        <v>-</v>
      </c>
      <c r="D1164" t="s">
        <v>197</v>
      </c>
      <c r="E1164">
        <v>2016.9937792000001</v>
      </c>
      <c r="F1164">
        <v>1865.6</v>
      </c>
      <c r="G1164">
        <v>218.50478089106301</v>
      </c>
      <c r="H1164">
        <v>23.5045995371256</v>
      </c>
      <c r="I1164">
        <v>112.082564723505</v>
      </c>
      <c r="J1164">
        <v>-5.2179230628041298</v>
      </c>
      <c r="K1164">
        <v>1404.6029346648099</v>
      </c>
      <c r="L1164">
        <v>997.31147559416002</v>
      </c>
      <c r="M1164">
        <v>52.515542308506603</v>
      </c>
      <c r="N1164">
        <v>0.54080354358053595</v>
      </c>
      <c r="O1164">
        <v>4.2560034305317398</v>
      </c>
      <c r="P1164">
        <v>250.34741784037499</v>
      </c>
      <c r="Q1164">
        <v>0.20551090360129101</v>
      </c>
    </row>
    <row r="1165" spans="1:17" hidden="1" x14ac:dyDescent="0.3">
      <c r="A1165" t="s">
        <v>2489</v>
      </c>
      <c r="B1165" t="s">
        <v>2490</v>
      </c>
      <c r="C1165" t="str">
        <f>IFERROR(VLOOKUP(Table1[[#This Row],[Ticker]],[1]!Table1[[Symbol]:[Industry]],2,FALSE),"-")</f>
        <v>-</v>
      </c>
      <c r="D1165" t="s">
        <v>1603</v>
      </c>
      <c r="E1165">
        <v>2010.0372019199999</v>
      </c>
      <c r="F1165">
        <v>93.35</v>
      </c>
      <c r="G1165">
        <v>-37.119146335410299</v>
      </c>
      <c r="H1165">
        <v>-8.0865895222751494</v>
      </c>
      <c r="I1165">
        <v>-24.131786730698298</v>
      </c>
      <c r="J1165">
        <v>-8.44079229927606</v>
      </c>
      <c r="K1165">
        <v>96.593802525690194</v>
      </c>
      <c r="L1165">
        <v>96.723517796796997</v>
      </c>
      <c r="M1165">
        <v>31.0269177186977</v>
      </c>
      <c r="N1165">
        <v>1.0901648993354001</v>
      </c>
      <c r="O1165">
        <v>38.725227637921797</v>
      </c>
      <c r="P1165">
        <v>12.469879518072201</v>
      </c>
      <c r="Q1165">
        <v>3.7811382585734001E-2</v>
      </c>
    </row>
    <row r="1166" spans="1:17" hidden="1" x14ac:dyDescent="0.3">
      <c r="A1166" t="s">
        <v>2491</v>
      </c>
      <c r="B1166" t="s">
        <v>2492</v>
      </c>
      <c r="C1166" t="str">
        <f>IFERROR(VLOOKUP(Table1[[#This Row],[Ticker]],[1]!Table1[[Symbol]:[Industry]],2,FALSE),"-")</f>
        <v>-</v>
      </c>
      <c r="D1166" t="s">
        <v>164</v>
      </c>
      <c r="E1166">
        <v>2003.9409000000001</v>
      </c>
      <c r="F1166">
        <v>1865.65</v>
      </c>
      <c r="G1166">
        <v>305.077737757948</v>
      </c>
      <c r="H1166">
        <v>-5.4507058194079701</v>
      </c>
      <c r="I1166">
        <v>72.702661616817394</v>
      </c>
      <c r="J1166">
        <v>-7.8401200325011002</v>
      </c>
      <c r="K1166">
        <v>1937.0319103674999</v>
      </c>
      <c r="L1166">
        <v>1474.8042477282399</v>
      </c>
      <c r="M1166">
        <v>36.235064622264801</v>
      </c>
      <c r="N1166">
        <v>0.55632741261391505</v>
      </c>
      <c r="O1166">
        <v>25.730978479350298</v>
      </c>
      <c r="P1166">
        <v>346.00765001195299</v>
      </c>
      <c r="Q1166">
        <v>0.18184109948817101</v>
      </c>
    </row>
    <row r="1167" spans="1:17" hidden="1" x14ac:dyDescent="0.3">
      <c r="A1167" t="s">
        <v>2493</v>
      </c>
      <c r="B1167" t="s">
        <v>2494</v>
      </c>
      <c r="C1167" t="str">
        <f>IFERROR(VLOOKUP(Table1[[#This Row],[Ticker]],[1]!Table1[[Symbol]:[Industry]],2,FALSE),"-")</f>
        <v>-</v>
      </c>
      <c r="D1167" t="s">
        <v>21</v>
      </c>
      <c r="E1167">
        <v>1994.25648</v>
      </c>
      <c r="F1167">
        <v>1789.9</v>
      </c>
      <c r="G1167">
        <v>242.143990714708</v>
      </c>
      <c r="H1167">
        <v>4.7787930855127296</v>
      </c>
      <c r="I1167">
        <v>74.044625092772307</v>
      </c>
      <c r="J1167">
        <v>5.4922172159810403</v>
      </c>
      <c r="K1167">
        <v>1471.7133493951701</v>
      </c>
      <c r="L1167">
        <v>1121.7761713719201</v>
      </c>
      <c r="M1167">
        <v>79.335759273032096</v>
      </c>
      <c r="N1167">
        <v>1.28217491616503</v>
      </c>
      <c r="O1167">
        <v>2.6677468014972798</v>
      </c>
      <c r="P1167">
        <v>329.59318372734901</v>
      </c>
      <c r="Q1167">
        <v>0.15227689998259999</v>
      </c>
    </row>
    <row r="1168" spans="1:17" hidden="1" x14ac:dyDescent="0.3">
      <c r="A1168" t="s">
        <v>2495</v>
      </c>
      <c r="B1168" t="s">
        <v>2496</v>
      </c>
      <c r="C1168" t="str">
        <f>IFERROR(VLOOKUP(Table1[[#This Row],[Ticker]],[1]!Table1[[Symbol]:[Industry]],2,FALSE),"-")</f>
        <v>-</v>
      </c>
      <c r="D1168" t="s">
        <v>605</v>
      </c>
      <c r="E1168">
        <v>1990.81932579</v>
      </c>
      <c r="F1168">
        <v>447.65</v>
      </c>
      <c r="G1168">
        <v>1.14904457178135</v>
      </c>
      <c r="H1168">
        <v>-13.8842200569326</v>
      </c>
      <c r="I1168">
        <v>-18.939002826676202</v>
      </c>
      <c r="J1168">
        <v>-11.3808018506829</v>
      </c>
      <c r="K1168">
        <v>416.77272547706099</v>
      </c>
      <c r="L1168">
        <v>404.56112176415701</v>
      </c>
      <c r="M1168">
        <v>27.876512292349101</v>
      </c>
      <c r="N1168">
        <v>2.1798991691544498</v>
      </c>
      <c r="O1168">
        <v>40.723779738635102</v>
      </c>
      <c r="P1168">
        <v>63.525114155251103</v>
      </c>
      <c r="Q1168">
        <v>8.8831153064022006E-2</v>
      </c>
    </row>
    <row r="1169" spans="1:17" hidden="1" x14ac:dyDescent="0.3">
      <c r="A1169" t="s">
        <v>2497</v>
      </c>
      <c r="B1169" t="s">
        <v>2498</v>
      </c>
      <c r="C1169" t="str">
        <f>IFERROR(VLOOKUP(Table1[[#This Row],[Ticker]],[1]!Table1[[Symbol]:[Industry]],2,FALSE),"-")</f>
        <v>-</v>
      </c>
      <c r="D1169" t="s">
        <v>1680</v>
      </c>
      <c r="E1169">
        <v>1984.1380216</v>
      </c>
      <c r="F1169">
        <v>63.2</v>
      </c>
      <c r="G1169">
        <v>-6.4955524590302698</v>
      </c>
      <c r="H1169">
        <v>1.8602832018542501E-2</v>
      </c>
      <c r="I1169">
        <v>-5.5697047928202101</v>
      </c>
      <c r="J1169">
        <v>-0.66737679358288504</v>
      </c>
      <c r="K1169">
        <v>61.064606068774602</v>
      </c>
      <c r="L1169">
        <v>58.390263211400402</v>
      </c>
      <c r="M1169">
        <v>58.880462682991599</v>
      </c>
      <c r="N1169">
        <v>0.94095067794707499</v>
      </c>
      <c r="O1169">
        <v>1.18670886075948</v>
      </c>
      <c r="P1169">
        <v>31.256490134994799</v>
      </c>
      <c r="Q1169">
        <v>-2.8254867209200001E-2</v>
      </c>
    </row>
    <row r="1170" spans="1:17" hidden="1" x14ac:dyDescent="0.3">
      <c r="A1170" t="s">
        <v>2499</v>
      </c>
      <c r="B1170" t="s">
        <v>2500</v>
      </c>
      <c r="C1170" t="str">
        <f>IFERROR(VLOOKUP(Table1[[#This Row],[Ticker]],[1]!Table1[[Symbol]:[Industry]],2,FALSE),"-")</f>
        <v>-</v>
      </c>
      <c r="D1170" t="s">
        <v>327</v>
      </c>
      <c r="E1170">
        <v>1983.46799018499</v>
      </c>
      <c r="F1170">
        <v>1116.9000000000001</v>
      </c>
      <c r="G1170">
        <v>-39.280584987268199</v>
      </c>
      <c r="H1170">
        <v>21.409718138873401</v>
      </c>
      <c r="I1170">
        <v>27.4189379238769</v>
      </c>
      <c r="J1170">
        <v>1.0509449481884801</v>
      </c>
      <c r="K1170">
        <v>969.25993082353898</v>
      </c>
      <c r="L1170">
        <v>938.25066913325395</v>
      </c>
      <c r="M1170">
        <v>55.439646179405599</v>
      </c>
      <c r="N1170">
        <v>2.8398117606948601</v>
      </c>
      <c r="O1170">
        <v>15.2296535052377</v>
      </c>
      <c r="P1170">
        <v>65.491183879093199</v>
      </c>
      <c r="Q1170">
        <v>3.2923173223100002E-3</v>
      </c>
    </row>
    <row r="1171" spans="1:17" hidden="1" x14ac:dyDescent="0.3">
      <c r="A1171" t="s">
        <v>2501</v>
      </c>
      <c r="B1171" t="s">
        <v>2502</v>
      </c>
      <c r="C1171" t="str">
        <f>IFERROR(VLOOKUP(Table1[[#This Row],[Ticker]],[1]!Table1[[Symbol]:[Industry]],2,FALSE),"-")</f>
        <v>-</v>
      </c>
      <c r="D1171" t="s">
        <v>1364</v>
      </c>
      <c r="E1171">
        <v>1978.3144372500001</v>
      </c>
      <c r="F1171">
        <v>719.05</v>
      </c>
      <c r="G1171">
        <v>86.746814335077801</v>
      </c>
      <c r="H1171">
        <v>-11.3463620013358</v>
      </c>
      <c r="I1171">
        <v>37.863548172981503</v>
      </c>
      <c r="J1171">
        <v>-5.3260730251410102</v>
      </c>
      <c r="K1171">
        <v>693.58233205262297</v>
      </c>
      <c r="L1171">
        <v>566.10349006157105</v>
      </c>
      <c r="M1171">
        <v>44.870403585832797</v>
      </c>
      <c r="N1171">
        <v>0.26175622303872098</v>
      </c>
      <c r="O1171">
        <v>25.443293234128301</v>
      </c>
      <c r="P1171">
        <v>122.23767578426801</v>
      </c>
      <c r="Q1171">
        <v>5.1851750183508002E-2</v>
      </c>
    </row>
    <row r="1172" spans="1:17" hidden="1" x14ac:dyDescent="0.3">
      <c r="A1172" t="s">
        <v>2503</v>
      </c>
      <c r="B1172" t="s">
        <v>2504</v>
      </c>
      <c r="C1172" t="str">
        <f>IFERROR(VLOOKUP(Table1[[#This Row],[Ticker]],[1]!Table1[[Symbol]:[Industry]],2,FALSE),"-")</f>
        <v>-</v>
      </c>
      <c r="D1172" t="s">
        <v>122</v>
      </c>
      <c r="E1172">
        <v>1974.0031321700001</v>
      </c>
      <c r="F1172">
        <v>88.38</v>
      </c>
      <c r="G1172">
        <v>84.218969211304099</v>
      </c>
      <c r="H1172">
        <v>-7.03786621629901</v>
      </c>
      <c r="I1172">
        <v>30.651671017583499</v>
      </c>
      <c r="J1172">
        <v>-11.994922263738401</v>
      </c>
      <c r="K1172">
        <v>94.145818099390894</v>
      </c>
      <c r="L1172">
        <v>78.006802017458995</v>
      </c>
      <c r="M1172">
        <v>19.519814296236099</v>
      </c>
      <c r="N1172">
        <v>1.10919107589403</v>
      </c>
      <c r="O1172">
        <v>22.086444897035499</v>
      </c>
      <c r="P1172">
        <v>128.90442890442799</v>
      </c>
      <c r="Q1172">
        <v>8.1828158442563997E-2</v>
      </c>
    </row>
    <row r="1173" spans="1:17" hidden="1" x14ac:dyDescent="0.3">
      <c r="A1173" t="s">
        <v>2505</v>
      </c>
      <c r="B1173" t="s">
        <v>2506</v>
      </c>
      <c r="C1173" t="str">
        <f>IFERROR(VLOOKUP(Table1[[#This Row],[Ticker]],[1]!Table1[[Symbol]:[Industry]],2,FALSE),"-")</f>
        <v>-</v>
      </c>
      <c r="D1173" t="s">
        <v>266</v>
      </c>
      <c r="E1173">
        <v>1972.4490000000001</v>
      </c>
      <c r="F1173">
        <v>4199.55</v>
      </c>
      <c r="G1173">
        <v>42.676863538979497</v>
      </c>
      <c r="H1173">
        <v>-1.63510634522731</v>
      </c>
      <c r="I1173">
        <v>17.214588652280199</v>
      </c>
      <c r="J1173">
        <v>-0.81315749807916105</v>
      </c>
      <c r="K1173">
        <v>3890.9603847020899</v>
      </c>
      <c r="L1173">
        <v>3324.70243917883</v>
      </c>
      <c r="M1173">
        <v>71.142706335560405</v>
      </c>
      <c r="N1173">
        <v>0.88621331440315598</v>
      </c>
      <c r="O1173">
        <v>4.7731304544534403</v>
      </c>
      <c r="P1173">
        <v>84.595604395604397</v>
      </c>
      <c r="Q1173">
        <v>0.20314806888881101</v>
      </c>
    </row>
    <row r="1174" spans="1:17" hidden="1" x14ac:dyDescent="0.3">
      <c r="A1174" t="s">
        <v>2507</v>
      </c>
      <c r="B1174" t="s">
        <v>2508</v>
      </c>
      <c r="C1174" t="str">
        <f>IFERROR(VLOOKUP(Table1[[#This Row],[Ticker]],[1]!Table1[[Symbol]:[Industry]],2,FALSE),"-")</f>
        <v>-</v>
      </c>
      <c r="D1174" t="s">
        <v>24</v>
      </c>
      <c r="E1174">
        <v>1972.2709502749999</v>
      </c>
      <c r="F1174">
        <v>189.84</v>
      </c>
      <c r="G1174">
        <v>-12.2583849808079</v>
      </c>
      <c r="H1174">
        <v>-10.4388540502274</v>
      </c>
      <c r="I1174">
        <v>1.2244034708526801</v>
      </c>
      <c r="J1174">
        <v>-4.3331129160013599</v>
      </c>
      <c r="K1174">
        <v>189.157632419565</v>
      </c>
      <c r="L1174">
        <v>182.44785096709899</v>
      </c>
      <c r="M1174">
        <v>48.263074215301401</v>
      </c>
      <c r="N1174">
        <v>0.59035005321400202</v>
      </c>
      <c r="O1174">
        <v>14.6755162241887</v>
      </c>
      <c r="P1174">
        <v>33.408292340126401</v>
      </c>
      <c r="Q1174">
        <v>5.54279951741E-4</v>
      </c>
    </row>
    <row r="1175" spans="1:17" hidden="1" x14ac:dyDescent="0.3">
      <c r="A1175" t="s">
        <v>2509</v>
      </c>
      <c r="B1175" t="s">
        <v>2510</v>
      </c>
      <c r="C1175" t="str">
        <f>IFERROR(VLOOKUP(Table1[[#This Row],[Ticker]],[1]!Table1[[Symbol]:[Industry]],2,FALSE),"-")</f>
        <v>-</v>
      </c>
      <c r="D1175" t="s">
        <v>2511</v>
      </c>
      <c r="E1175">
        <v>1970.048395</v>
      </c>
      <c r="F1175">
        <v>1794.85</v>
      </c>
      <c r="G1175">
        <v>-13.398053189784401</v>
      </c>
      <c r="H1175">
        <v>31.874692995069498</v>
      </c>
      <c r="I1175">
        <v>9.2993119042118302</v>
      </c>
      <c r="J1175">
        <v>-1.0256677307817399</v>
      </c>
      <c r="K1175">
        <v>1468.3552738600899</v>
      </c>
      <c r="L1175">
        <v>1380.83444878514</v>
      </c>
      <c r="M1175">
        <v>79.139798746127099</v>
      </c>
      <c r="N1175">
        <v>1.6018563716763301</v>
      </c>
      <c r="O1175">
        <v>4.6884140735994704</v>
      </c>
      <c r="P1175">
        <v>78.592039800994996</v>
      </c>
      <c r="Q1175">
        <v>0.25749485494712598</v>
      </c>
    </row>
    <row r="1176" spans="1:17" hidden="1" x14ac:dyDescent="0.3">
      <c r="A1176" t="s">
        <v>2512</v>
      </c>
      <c r="B1176" t="s">
        <v>2513</v>
      </c>
      <c r="C1176" t="str">
        <f>IFERROR(VLOOKUP(Table1[[#This Row],[Ticker]],[1]!Table1[[Symbol]:[Industry]],2,FALSE),"-")</f>
        <v>-</v>
      </c>
      <c r="D1176" t="s">
        <v>390</v>
      </c>
      <c r="E1176">
        <v>1966.1122195200001</v>
      </c>
      <c r="F1176">
        <v>823.8</v>
      </c>
      <c r="G1176">
        <v>-31.8608419374786</v>
      </c>
      <c r="H1176">
        <v>-9.1346061835764498</v>
      </c>
      <c r="I1176">
        <v>1.70934481377279</v>
      </c>
      <c r="J1176">
        <v>-3.9291862241951798</v>
      </c>
      <c r="K1176">
        <v>825.95143542732296</v>
      </c>
      <c r="L1176">
        <v>805.93282777795105</v>
      </c>
      <c r="M1176">
        <v>46.565190094010902</v>
      </c>
      <c r="N1176">
        <v>0.40634664664512099</v>
      </c>
      <c r="O1176">
        <v>32.313668366108203</v>
      </c>
      <c r="P1176">
        <v>27.829932500581801</v>
      </c>
      <c r="Q1176">
        <v>-7.4238920766401997E-2</v>
      </c>
    </row>
    <row r="1177" spans="1:17" hidden="1" x14ac:dyDescent="0.3">
      <c r="A1177" t="s">
        <v>2514</v>
      </c>
      <c r="B1177" t="s">
        <v>2515</v>
      </c>
      <c r="C1177" t="str">
        <f>IFERROR(VLOOKUP(Table1[[#This Row],[Ticker]],[1]!Table1[[Symbol]:[Industry]],2,FALSE),"-")</f>
        <v>-</v>
      </c>
      <c r="D1177" t="s">
        <v>387</v>
      </c>
      <c r="E1177">
        <v>1966.0617010450001</v>
      </c>
      <c r="F1177">
        <v>497.8</v>
      </c>
      <c r="G1177">
        <v>3.8161721527455899</v>
      </c>
      <c r="H1177">
        <v>-2.7666219949654498</v>
      </c>
      <c r="I1177">
        <v>49.714524728906198</v>
      </c>
      <c r="J1177">
        <v>-1.0867969872336101</v>
      </c>
      <c r="K1177">
        <v>449.64077258493597</v>
      </c>
      <c r="L1177">
        <v>389.79780404303898</v>
      </c>
      <c r="M1177">
        <v>53.819250864245603</v>
      </c>
      <c r="N1177">
        <v>0.82080675236244605</v>
      </c>
      <c r="O1177">
        <v>6.8200080353555599</v>
      </c>
      <c r="P1177">
        <v>77.532097004279606</v>
      </c>
      <c r="Q1177">
        <v>-7.1860307830551001E-2</v>
      </c>
    </row>
    <row r="1178" spans="1:17" hidden="1" x14ac:dyDescent="0.3">
      <c r="A1178" t="s">
        <v>2516</v>
      </c>
      <c r="B1178" t="s">
        <v>2517</v>
      </c>
      <c r="C1178" t="str">
        <f>IFERROR(VLOOKUP(Table1[[#This Row],[Ticker]],[1]!Table1[[Symbol]:[Industry]],2,FALSE),"-")</f>
        <v>-</v>
      </c>
      <c r="D1178" t="s">
        <v>1414</v>
      </c>
      <c r="E1178">
        <v>1959.4412882500001</v>
      </c>
      <c r="F1178">
        <v>769.75</v>
      </c>
      <c r="G1178">
        <v>-16.299256583055499</v>
      </c>
      <c r="H1178">
        <v>-22.423255087230199</v>
      </c>
      <c r="I1178">
        <v>33.173817200822398</v>
      </c>
      <c r="J1178">
        <v>-7.2393928596112396</v>
      </c>
      <c r="K1178">
        <v>807.68643313333303</v>
      </c>
      <c r="L1178">
        <v>717.71720371759295</v>
      </c>
      <c r="M1178">
        <v>29.819441415304102</v>
      </c>
      <c r="N1178">
        <v>0.49420098133731799</v>
      </c>
      <c r="O1178">
        <v>29.717440727508901</v>
      </c>
      <c r="P1178">
        <v>70.487264673311103</v>
      </c>
      <c r="Q1178">
        <v>-3.5192432123790002E-2</v>
      </c>
    </row>
    <row r="1179" spans="1:17" hidden="1" x14ac:dyDescent="0.3">
      <c r="A1179" t="s">
        <v>2518</v>
      </c>
      <c r="B1179" t="s">
        <v>2519</v>
      </c>
      <c r="C1179" t="str">
        <f>IFERROR(VLOOKUP(Table1[[#This Row],[Ticker]],[1]!Table1[[Symbol]:[Industry]],2,FALSE),"-")</f>
        <v>-</v>
      </c>
      <c r="D1179" t="s">
        <v>281</v>
      </c>
      <c r="E1179">
        <v>1953.465076725</v>
      </c>
      <c r="F1179">
        <v>320.35000000000002</v>
      </c>
      <c r="G1179">
        <v>8.2010788976826294</v>
      </c>
      <c r="H1179">
        <v>-9.2056007993172297</v>
      </c>
      <c r="I1179">
        <v>-24.385191331613399</v>
      </c>
      <c r="J1179">
        <v>-6.4144875394177898</v>
      </c>
      <c r="K1179">
        <v>323.48387712174502</v>
      </c>
      <c r="L1179">
        <v>314.71726179861599</v>
      </c>
      <c r="M1179">
        <v>37.648425903435097</v>
      </c>
      <c r="N1179">
        <v>0.80132525010770295</v>
      </c>
      <c r="O1179">
        <v>31.9338223817699</v>
      </c>
      <c r="P1179">
        <v>50.611189468735297</v>
      </c>
      <c r="Q1179">
        <v>9.0903071510806996E-2</v>
      </c>
    </row>
    <row r="1180" spans="1:17" hidden="1" x14ac:dyDescent="0.3">
      <c r="A1180" t="s">
        <v>2520</v>
      </c>
      <c r="B1180" t="s">
        <v>2521</v>
      </c>
      <c r="C1180" t="str">
        <f>IFERROR(VLOOKUP(Table1[[#This Row],[Ticker]],[1]!Table1[[Symbol]:[Industry]],2,FALSE),"-")</f>
        <v>-</v>
      </c>
      <c r="D1180" t="s">
        <v>472</v>
      </c>
      <c r="E1180">
        <v>1950.4441296699999</v>
      </c>
      <c r="F1180">
        <v>58.43</v>
      </c>
      <c r="G1180">
        <v>-40.091168485078498</v>
      </c>
      <c r="H1180">
        <v>-1.3060451297103299</v>
      </c>
      <c r="I1180">
        <v>-0.62034009094797604</v>
      </c>
      <c r="J1180">
        <v>-17.601905746786802</v>
      </c>
      <c r="K1180">
        <v>59.549293485087098</v>
      </c>
      <c r="L1180">
        <v>59.658102031194701</v>
      </c>
      <c r="M1180">
        <v>40.225541161397402</v>
      </c>
      <c r="N1180">
        <v>1.5346179940140099</v>
      </c>
      <c r="O1180">
        <v>44.706203189314301</v>
      </c>
      <c r="P1180">
        <v>54.8189238749843</v>
      </c>
    </row>
    <row r="1181" spans="1:17" hidden="1" x14ac:dyDescent="0.3">
      <c r="A1181" t="s">
        <v>2522</v>
      </c>
      <c r="B1181" t="s">
        <v>2523</v>
      </c>
      <c r="C1181" t="str">
        <f>IFERROR(VLOOKUP(Table1[[#This Row],[Ticker]],[1]!Table1[[Symbol]:[Industry]],2,FALSE),"-")</f>
        <v>-</v>
      </c>
      <c r="D1181" t="s">
        <v>278</v>
      </c>
      <c r="E1181">
        <v>1948.33181430999</v>
      </c>
      <c r="F1181">
        <v>59.08</v>
      </c>
      <c r="G1181">
        <v>20.700611178754102</v>
      </c>
      <c r="H1181">
        <v>-11.0223561499644</v>
      </c>
      <c r="I1181">
        <v>-15.2623415691183</v>
      </c>
      <c r="J1181">
        <v>0.321151897323455</v>
      </c>
      <c r="K1181">
        <v>59.516674895135203</v>
      </c>
      <c r="L1181">
        <v>59.541814727028303</v>
      </c>
      <c r="M1181">
        <v>62.890440239244498</v>
      </c>
      <c r="N1181">
        <v>1.2647661811887501</v>
      </c>
      <c r="O1181">
        <v>62.322274881516599</v>
      </c>
      <c r="P1181">
        <v>62.307692307692299</v>
      </c>
      <c r="Q1181">
        <v>1.3142487849790001E-3</v>
      </c>
    </row>
    <row r="1182" spans="1:17" hidden="1" x14ac:dyDescent="0.3">
      <c r="A1182" t="s">
        <v>2524</v>
      </c>
      <c r="B1182" t="s">
        <v>2525</v>
      </c>
      <c r="C1182" t="str">
        <f>IFERROR(VLOOKUP(Table1[[#This Row],[Ticker]],[1]!Table1[[Symbol]:[Industry]],2,FALSE),"-")</f>
        <v>-</v>
      </c>
      <c r="D1182" t="s">
        <v>387</v>
      </c>
      <c r="E1182">
        <v>1940.41201712</v>
      </c>
      <c r="F1182">
        <v>1524.45</v>
      </c>
      <c r="G1182">
        <v>41.066113688696298</v>
      </c>
      <c r="H1182">
        <v>-2.21943557965422</v>
      </c>
      <c r="I1182">
        <v>87.910776456568897</v>
      </c>
      <c r="J1182">
        <v>-4.5840790903575703</v>
      </c>
      <c r="K1182">
        <v>1434.72631094143</v>
      </c>
      <c r="L1182">
        <v>1155.2605446785001</v>
      </c>
      <c r="M1182">
        <v>48.433850402965703</v>
      </c>
      <c r="N1182">
        <v>0.72473408399484196</v>
      </c>
      <c r="O1182">
        <v>8.2324772868903597</v>
      </c>
      <c r="P1182">
        <v>117.840811660474</v>
      </c>
      <c r="Q1182">
        <v>3.6951810881949002E-2</v>
      </c>
    </row>
    <row r="1183" spans="1:17" hidden="1" x14ac:dyDescent="0.3">
      <c r="A1183" t="s">
        <v>2526</v>
      </c>
      <c r="B1183" t="s">
        <v>2527</v>
      </c>
      <c r="C1183" t="str">
        <f>IFERROR(VLOOKUP(Table1[[#This Row],[Ticker]],[1]!Table1[[Symbol]:[Industry]],2,FALSE),"-")</f>
        <v>-</v>
      </c>
      <c r="D1183" t="s">
        <v>625</v>
      </c>
      <c r="E1183">
        <v>1935.3298464</v>
      </c>
      <c r="F1183">
        <v>778</v>
      </c>
      <c r="G1183">
        <v>59714.311209204498</v>
      </c>
      <c r="H1183">
        <v>46.940122651480799</v>
      </c>
      <c r="I1183">
        <v>1679.37821366151</v>
      </c>
      <c r="J1183">
        <v>8.2061366187936802</v>
      </c>
      <c r="K1183">
        <v>525.282625155407</v>
      </c>
      <c r="L1183">
        <v>255.51792367800999</v>
      </c>
      <c r="M1183">
        <v>99.999982121339301</v>
      </c>
      <c r="N1183">
        <v>4.0576129919230102</v>
      </c>
      <c r="O1183">
        <v>0</v>
      </c>
      <c r="P1183">
        <v>62140</v>
      </c>
      <c r="Q1183">
        <v>0.311757976694577</v>
      </c>
    </row>
    <row r="1184" spans="1:17" hidden="1" x14ac:dyDescent="0.3">
      <c r="A1184" t="s">
        <v>2528</v>
      </c>
      <c r="B1184" t="s">
        <v>2529</v>
      </c>
      <c r="C1184" t="str">
        <f>IFERROR(VLOOKUP(Table1[[#This Row],[Ticker]],[1]!Table1[[Symbol]:[Industry]],2,FALSE),"-")</f>
        <v>-</v>
      </c>
      <c r="D1184" t="s">
        <v>387</v>
      </c>
      <c r="E1184">
        <v>1929.1947110399999</v>
      </c>
      <c r="F1184">
        <v>218.15</v>
      </c>
      <c r="G1184">
        <v>-62.6764987121527</v>
      </c>
      <c r="H1184">
        <v>-6.6421625411889602</v>
      </c>
      <c r="I1184">
        <v>-27.7439850932562</v>
      </c>
      <c r="J1184">
        <v>-1.19679434442771</v>
      </c>
      <c r="K1184">
        <v>222.125482938376</v>
      </c>
      <c r="L1184">
        <v>241.44249363648899</v>
      </c>
      <c r="M1184">
        <v>57.099366137155599</v>
      </c>
      <c r="N1184">
        <v>0.74751887146343698</v>
      </c>
      <c r="O1184">
        <v>59.683703873481498</v>
      </c>
      <c r="P1184">
        <v>5.0515265337571096</v>
      </c>
      <c r="Q1184">
        <v>0.14564524098845699</v>
      </c>
    </row>
    <row r="1185" spans="1:17" hidden="1" x14ac:dyDescent="0.3">
      <c r="A1185" t="s">
        <v>2530</v>
      </c>
      <c r="B1185" t="s">
        <v>2531</v>
      </c>
      <c r="C1185" t="str">
        <f>IFERROR(VLOOKUP(Table1[[#This Row],[Ticker]],[1]!Table1[[Symbol]:[Industry]],2,FALSE),"-")</f>
        <v>-</v>
      </c>
      <c r="D1185" t="s">
        <v>2532</v>
      </c>
      <c r="E1185">
        <v>1928.9908700999999</v>
      </c>
      <c r="F1185">
        <v>526.54999999999995</v>
      </c>
      <c r="G1185">
        <v>670.58040480625004</v>
      </c>
      <c r="H1185">
        <v>-24.856225205142401</v>
      </c>
      <c r="I1185">
        <v>-0.98530239818549903</v>
      </c>
      <c r="J1185">
        <v>-16.3270293687983</v>
      </c>
      <c r="K1185">
        <v>623.55861794409202</v>
      </c>
      <c r="L1185">
        <v>473.09785016054798</v>
      </c>
      <c r="M1185">
        <v>25.013612532320099</v>
      </c>
      <c r="N1185">
        <v>0.67419514240112</v>
      </c>
      <c r="O1185">
        <v>51.552559111195499</v>
      </c>
      <c r="P1185">
        <v>702.42304175556205</v>
      </c>
    </row>
    <row r="1186" spans="1:17" hidden="1" x14ac:dyDescent="0.3">
      <c r="A1186" t="s">
        <v>2533</v>
      </c>
      <c r="B1186" t="s">
        <v>2534</v>
      </c>
      <c r="C1186" t="str">
        <f>IFERROR(VLOOKUP(Table1[[#This Row],[Ticker]],[1]!Table1[[Symbol]:[Industry]],2,FALSE),"-")</f>
        <v>-</v>
      </c>
      <c r="D1186" t="s">
        <v>197</v>
      </c>
      <c r="E1186">
        <v>1924.4250651049999</v>
      </c>
      <c r="F1186">
        <v>1194</v>
      </c>
      <c r="G1186">
        <v>11.400119933898401</v>
      </c>
      <c r="H1186">
        <v>-18.883967756651401</v>
      </c>
      <c r="I1186">
        <v>56.600541050809703</v>
      </c>
      <c r="J1186">
        <v>-7.1554915184448697</v>
      </c>
      <c r="K1186">
        <v>1105.3879824155399</v>
      </c>
      <c r="L1186">
        <v>903.39677507171803</v>
      </c>
      <c r="M1186">
        <v>43.929080929026</v>
      </c>
      <c r="N1186">
        <v>0.31307425468565497</v>
      </c>
      <c r="O1186">
        <v>28.056951423785499</v>
      </c>
      <c r="P1186">
        <v>89.223454833597401</v>
      </c>
      <c r="Q1186">
        <v>0.110132611155945</v>
      </c>
    </row>
    <row r="1187" spans="1:17" hidden="1" x14ac:dyDescent="0.3">
      <c r="A1187" t="s">
        <v>2535</v>
      </c>
      <c r="B1187" t="s">
        <v>2536</v>
      </c>
      <c r="C1187" t="str">
        <f>IFERROR(VLOOKUP(Table1[[#This Row],[Ticker]],[1]!Table1[[Symbol]:[Industry]],2,FALSE),"-")</f>
        <v>-</v>
      </c>
      <c r="D1187" t="s">
        <v>507</v>
      </c>
      <c r="E1187">
        <v>1923.824681114</v>
      </c>
      <c r="F1187">
        <v>312.16000000000003</v>
      </c>
      <c r="G1187">
        <v>62.589004283948697</v>
      </c>
      <c r="H1187">
        <v>47.121707086845603</v>
      </c>
      <c r="I1187">
        <v>129.57349532901401</v>
      </c>
      <c r="J1187">
        <v>-5.5445431094241897</v>
      </c>
      <c r="K1187">
        <v>227.556578961779</v>
      </c>
      <c r="L1187">
        <v>171.034224644555</v>
      </c>
      <c r="M1187">
        <v>60.721664721986997</v>
      </c>
      <c r="N1187">
        <v>1.59040777588742</v>
      </c>
      <c r="O1187">
        <v>17.654407995899501</v>
      </c>
      <c r="P1187">
        <v>177.846016911437</v>
      </c>
      <c r="Q1187">
        <v>7.770674698806E-3</v>
      </c>
    </row>
    <row r="1188" spans="1:17" hidden="1" x14ac:dyDescent="0.3">
      <c r="A1188" t="s">
        <v>2537</v>
      </c>
      <c r="B1188" t="s">
        <v>2538</v>
      </c>
      <c r="C1188" t="str">
        <f>IFERROR(VLOOKUP(Table1[[#This Row],[Ticker]],[1]!Table1[[Symbol]:[Industry]],2,FALSE),"-")</f>
        <v>-</v>
      </c>
      <c r="D1188" t="s">
        <v>1648</v>
      </c>
      <c r="E1188">
        <v>1917.3090428799901</v>
      </c>
      <c r="F1188">
        <v>182.51</v>
      </c>
      <c r="G1188">
        <v>-57.862093779470001</v>
      </c>
      <c r="H1188">
        <v>-14.711616679090501</v>
      </c>
      <c r="I1188">
        <v>-28.032348836890701</v>
      </c>
      <c r="J1188">
        <v>-3.8030419268525102</v>
      </c>
      <c r="K1188">
        <v>192.46389762836299</v>
      </c>
      <c r="L1188">
        <v>214.046862226049</v>
      </c>
      <c r="M1188">
        <v>38.496992610812597</v>
      </c>
      <c r="N1188">
        <v>0.52919066827836403</v>
      </c>
      <c r="O1188">
        <v>65.442989425236902</v>
      </c>
      <c r="P1188">
        <v>1.68254498857873</v>
      </c>
      <c r="Q1188">
        <v>0.14608149457657599</v>
      </c>
    </row>
    <row r="1189" spans="1:17" hidden="1" x14ac:dyDescent="0.3">
      <c r="A1189" t="s">
        <v>2539</v>
      </c>
      <c r="B1189" t="s">
        <v>2540</v>
      </c>
      <c r="C1189" t="str">
        <f>IFERROR(VLOOKUP(Table1[[#This Row],[Ticker]],[1]!Table1[[Symbol]:[Industry]],2,FALSE),"-")</f>
        <v>-</v>
      </c>
      <c r="D1189" t="s">
        <v>114</v>
      </c>
      <c r="E1189">
        <v>1913.5439332200001</v>
      </c>
      <c r="F1189">
        <v>64.95</v>
      </c>
      <c r="G1189">
        <v>-14.0729180009891</v>
      </c>
      <c r="H1189">
        <v>6.7625367260736198</v>
      </c>
      <c r="I1189">
        <v>-5.1154098491529103</v>
      </c>
      <c r="J1189">
        <v>4.2306334146426803</v>
      </c>
      <c r="K1189">
        <v>59.353406181837201</v>
      </c>
      <c r="L1189">
        <v>58.329245760150798</v>
      </c>
      <c r="M1189">
        <v>69.946817027693001</v>
      </c>
      <c r="N1189">
        <v>1.89576789664728</v>
      </c>
      <c r="O1189">
        <v>32.871439568899099</v>
      </c>
      <c r="P1189">
        <v>43.901628447989303</v>
      </c>
      <c r="Q1189">
        <v>9.1919199543236005E-2</v>
      </c>
    </row>
    <row r="1190" spans="1:17" hidden="1" x14ac:dyDescent="0.3">
      <c r="A1190" t="s">
        <v>2541</v>
      </c>
      <c r="B1190" t="s">
        <v>2542</v>
      </c>
      <c r="C1190" t="str">
        <f>IFERROR(VLOOKUP(Table1[[#This Row],[Ticker]],[1]!Table1[[Symbol]:[Industry]],2,FALSE),"-")</f>
        <v>-</v>
      </c>
      <c r="D1190" t="s">
        <v>51</v>
      </c>
      <c r="E1190">
        <v>1913.52658389</v>
      </c>
      <c r="F1190">
        <v>1789.6</v>
      </c>
      <c r="G1190">
        <v>-50.768045244326302</v>
      </c>
      <c r="H1190">
        <v>4.4258666675707898</v>
      </c>
      <c r="I1190">
        <v>-20.072126605076601</v>
      </c>
      <c r="J1190">
        <v>3.8617985721500498</v>
      </c>
      <c r="K1190">
        <v>1802.86213118931</v>
      </c>
      <c r="L1190">
        <v>1982.55622046603</v>
      </c>
      <c r="M1190">
        <v>69.612698099949895</v>
      </c>
      <c r="N1190">
        <v>0.96059729990159304</v>
      </c>
      <c r="O1190">
        <v>49.754135002235103</v>
      </c>
      <c r="P1190">
        <v>11.787119745143301</v>
      </c>
      <c r="Q1190">
        <v>8.0181635963504999E-2</v>
      </c>
    </row>
    <row r="1191" spans="1:17" hidden="1" x14ac:dyDescent="0.3">
      <c r="A1191" t="s">
        <v>2543</v>
      </c>
      <c r="B1191" t="s">
        <v>2544</v>
      </c>
      <c r="C1191" t="str">
        <f>IFERROR(VLOOKUP(Table1[[#This Row],[Ticker]],[1]!Table1[[Symbol]:[Industry]],2,FALSE),"-")</f>
        <v>-</v>
      </c>
      <c r="D1191" t="s">
        <v>2545</v>
      </c>
      <c r="E1191">
        <v>1910.6789046649999</v>
      </c>
      <c r="F1191">
        <v>1824.15</v>
      </c>
      <c r="G1191">
        <v>292.23036084215602</v>
      </c>
      <c r="H1191">
        <v>-16.0429004628743</v>
      </c>
      <c r="I1191">
        <v>19.405620743717002</v>
      </c>
      <c r="J1191">
        <v>-8.9816137100564202</v>
      </c>
      <c r="K1191">
        <v>1881.8002684456301</v>
      </c>
      <c r="L1191">
        <v>1487.7398319264501</v>
      </c>
      <c r="M1191">
        <v>21.732355614432201</v>
      </c>
      <c r="N1191">
        <v>0.46317244330962798</v>
      </c>
      <c r="O1191">
        <v>23.893320176520501</v>
      </c>
      <c r="P1191">
        <v>417.85663591199398</v>
      </c>
      <c r="Q1191">
        <v>0.235436023221781</v>
      </c>
    </row>
    <row r="1192" spans="1:17" hidden="1" x14ac:dyDescent="0.3">
      <c r="A1192" t="s">
        <v>2546</v>
      </c>
      <c r="B1192" t="s">
        <v>2547</v>
      </c>
      <c r="C1192" t="str">
        <f>IFERROR(VLOOKUP(Table1[[#This Row],[Ticker]],[1]!Table1[[Symbol]:[Industry]],2,FALSE),"-")</f>
        <v>-</v>
      </c>
      <c r="D1192" t="s">
        <v>92</v>
      </c>
      <c r="E1192">
        <v>1907.8943280000001</v>
      </c>
      <c r="F1192">
        <v>350.95</v>
      </c>
      <c r="G1192">
        <v>-40.055007813703099</v>
      </c>
      <c r="H1192">
        <v>-1.8110346811634399</v>
      </c>
      <c r="I1192">
        <v>-0.170761116366101</v>
      </c>
      <c r="J1192">
        <v>-4.1312820043320801</v>
      </c>
      <c r="K1192">
        <v>339.48108880764102</v>
      </c>
      <c r="L1192">
        <v>342.87194735037701</v>
      </c>
      <c r="M1192">
        <v>56.341634861019003</v>
      </c>
      <c r="N1192">
        <v>1.0850426052986999</v>
      </c>
      <c r="O1192">
        <v>26.5137483972075</v>
      </c>
      <c r="P1192">
        <v>24.428292855876599</v>
      </c>
      <c r="Q1192">
        <v>7.4814974343299007E-2</v>
      </c>
    </row>
    <row r="1193" spans="1:17" hidden="1" x14ac:dyDescent="0.3">
      <c r="A1193" t="s">
        <v>2548</v>
      </c>
      <c r="B1193" t="s">
        <v>2549</v>
      </c>
      <c r="C1193" t="str">
        <f>IFERROR(VLOOKUP(Table1[[#This Row],[Ticker]],[1]!Table1[[Symbol]:[Industry]],2,FALSE),"-")</f>
        <v>-</v>
      </c>
      <c r="D1193" t="s">
        <v>514</v>
      </c>
      <c r="E1193">
        <v>1906.42241625</v>
      </c>
      <c r="F1193">
        <v>963.1</v>
      </c>
      <c r="G1193">
        <v>381.69218565252697</v>
      </c>
      <c r="H1193">
        <v>-5.8434457971396796</v>
      </c>
      <c r="I1193">
        <v>95.192862794812001</v>
      </c>
      <c r="J1193">
        <v>-11.550005353602</v>
      </c>
      <c r="K1193">
        <v>914.47604608901702</v>
      </c>
      <c r="L1193">
        <v>642.77346912394205</v>
      </c>
      <c r="M1193">
        <v>40.826647430396697</v>
      </c>
      <c r="N1193">
        <v>0.83072185233937401</v>
      </c>
      <c r="O1193">
        <v>26.165507216280702</v>
      </c>
      <c r="P1193">
        <v>417.79569892473103</v>
      </c>
      <c r="Q1193">
        <v>0.21864602686471901</v>
      </c>
    </row>
    <row r="1194" spans="1:17" hidden="1" x14ac:dyDescent="0.3">
      <c r="A1194" t="s">
        <v>2550</v>
      </c>
      <c r="B1194" t="s">
        <v>2551</v>
      </c>
      <c r="C1194" t="str">
        <f>IFERROR(VLOOKUP(Table1[[#This Row],[Ticker]],[1]!Table1[[Symbol]:[Industry]],2,FALSE),"-")</f>
        <v>-</v>
      </c>
      <c r="D1194" t="s">
        <v>1680</v>
      </c>
      <c r="E1194">
        <v>1906.0882018</v>
      </c>
      <c r="F1194">
        <v>64.8</v>
      </c>
      <c r="G1194">
        <v>-6.5526137474557604</v>
      </c>
      <c r="H1194">
        <v>-0.246245465288668</v>
      </c>
      <c r="I1194">
        <v>-5.6258532023432704</v>
      </c>
      <c r="J1194">
        <v>-0.76262786212842004</v>
      </c>
      <c r="K1194">
        <v>62.608624243928702</v>
      </c>
      <c r="L1194">
        <v>59.876578406541</v>
      </c>
      <c r="M1194">
        <v>59.453032016997597</v>
      </c>
      <c r="N1194">
        <v>0.89237224229127399</v>
      </c>
      <c r="O1194">
        <v>1.7129629629629699</v>
      </c>
      <c r="P1194">
        <v>30.909090909090899</v>
      </c>
      <c r="Q1194">
        <v>-2.8326200589973E-2</v>
      </c>
    </row>
    <row r="1195" spans="1:17" hidden="1" x14ac:dyDescent="0.3">
      <c r="A1195" t="s">
        <v>2552</v>
      </c>
      <c r="B1195" t="s">
        <v>2553</v>
      </c>
      <c r="C1195" t="str">
        <f>IFERROR(VLOOKUP(Table1[[#This Row],[Ticker]],[1]!Table1[[Symbol]:[Industry]],2,FALSE),"-")</f>
        <v>-</v>
      </c>
      <c r="D1195" t="s">
        <v>197</v>
      </c>
      <c r="E1195">
        <v>1906.0286000000001</v>
      </c>
      <c r="F1195">
        <v>802.6</v>
      </c>
      <c r="G1195">
        <v>-28.951796618563801</v>
      </c>
      <c r="H1195">
        <v>-13.366509497506099</v>
      </c>
      <c r="I1195">
        <v>22.291247248896699</v>
      </c>
      <c r="J1195">
        <v>-4.5405612089716803</v>
      </c>
      <c r="K1195">
        <v>798.576608332398</v>
      </c>
      <c r="L1195">
        <v>732.88110852669899</v>
      </c>
      <c r="M1195">
        <v>47.374312472760799</v>
      </c>
      <c r="N1195">
        <v>0.36815480928330802</v>
      </c>
      <c r="O1195">
        <v>13.998255669075499</v>
      </c>
      <c r="P1195">
        <v>46.459854014598498</v>
      </c>
      <c r="Q1195">
        <v>-2.0390476387885999E-2</v>
      </c>
    </row>
    <row r="1196" spans="1:17" hidden="1" x14ac:dyDescent="0.3">
      <c r="A1196" t="s">
        <v>2554</v>
      </c>
      <c r="B1196" t="s">
        <v>2555</v>
      </c>
      <c r="C1196" t="str">
        <f>IFERROR(VLOOKUP(Table1[[#This Row],[Ticker]],[1]!Table1[[Symbol]:[Industry]],2,FALSE),"-")</f>
        <v>-</v>
      </c>
      <c r="D1196" t="s">
        <v>1680</v>
      </c>
      <c r="E1196">
        <v>1905.052968</v>
      </c>
      <c r="F1196">
        <v>64.63</v>
      </c>
      <c r="G1196">
        <v>-6.92961027749128</v>
      </c>
      <c r="H1196">
        <v>-0.60347379835201798</v>
      </c>
      <c r="I1196">
        <v>-6.0342915312045102</v>
      </c>
      <c r="J1196">
        <v>-1.09215837365917</v>
      </c>
      <c r="K1196">
        <v>62.578200189107697</v>
      </c>
      <c r="L1196">
        <v>59.848443443649501</v>
      </c>
      <c r="M1196">
        <v>55.931821315525497</v>
      </c>
      <c r="N1196">
        <v>1.23874133139559</v>
      </c>
      <c r="O1196">
        <v>3.1254835215844099</v>
      </c>
      <c r="P1196">
        <v>31.335094492989199</v>
      </c>
      <c r="Q1196">
        <v>-2.9924776916618E-2</v>
      </c>
    </row>
    <row r="1197" spans="1:17" hidden="1" x14ac:dyDescent="0.3">
      <c r="A1197" t="s">
        <v>2556</v>
      </c>
      <c r="B1197" t="s">
        <v>2557</v>
      </c>
      <c r="C1197" t="str">
        <f>IFERROR(VLOOKUP(Table1[[#This Row],[Ticker]],[1]!Table1[[Symbol]:[Industry]],2,FALSE),"-")</f>
        <v>-</v>
      </c>
      <c r="D1197" t="s">
        <v>141</v>
      </c>
      <c r="E1197">
        <v>1904.4409211959901</v>
      </c>
      <c r="F1197">
        <v>115.07</v>
      </c>
      <c r="G1197">
        <v>8.8469339028704805</v>
      </c>
      <c r="H1197">
        <v>-16.059460363040699</v>
      </c>
      <c r="I1197">
        <v>-38.922795244857198</v>
      </c>
      <c r="J1197">
        <v>-11.120641839354599</v>
      </c>
      <c r="K1197">
        <v>123.40078582599099</v>
      </c>
      <c r="L1197">
        <v>125.862664665426</v>
      </c>
      <c r="M1197">
        <v>24.714190476678301</v>
      </c>
      <c r="N1197">
        <v>0.91919911705706403</v>
      </c>
      <c r="O1197">
        <v>138.463543929781</v>
      </c>
      <c r="P1197">
        <v>57.630136986301302</v>
      </c>
    </row>
    <row r="1198" spans="1:17" hidden="1" x14ac:dyDescent="0.3">
      <c r="A1198" t="s">
        <v>2558</v>
      </c>
      <c r="B1198" t="s">
        <v>2559</v>
      </c>
      <c r="C1198" t="str">
        <f>IFERROR(VLOOKUP(Table1[[#This Row],[Ticker]],[1]!Table1[[Symbol]:[Industry]],2,FALSE),"-")</f>
        <v>-</v>
      </c>
      <c r="D1198" t="s">
        <v>753</v>
      </c>
      <c r="E1198">
        <v>1901.11000107</v>
      </c>
      <c r="F1198">
        <v>816.38</v>
      </c>
      <c r="G1198">
        <v>38.7233534817099</v>
      </c>
      <c r="H1198">
        <v>-3.0037432053157098</v>
      </c>
      <c r="I1198">
        <v>11.286700527177301</v>
      </c>
      <c r="J1198">
        <v>-1.91990564409215</v>
      </c>
      <c r="K1198">
        <v>786.45126992992698</v>
      </c>
      <c r="L1198">
        <v>694.564348876022</v>
      </c>
      <c r="M1198">
        <v>43.078312623575101</v>
      </c>
      <c r="N1198">
        <v>0.81421007420273595</v>
      </c>
      <c r="O1198">
        <v>1.6683407236826</v>
      </c>
      <c r="P1198">
        <v>84.055912523954404</v>
      </c>
      <c r="Q1198">
        <v>-3.6227040049000002E-5</v>
      </c>
    </row>
    <row r="1199" spans="1:17" hidden="1" x14ac:dyDescent="0.3">
      <c r="A1199" t="s">
        <v>2560</v>
      </c>
      <c r="B1199" t="s">
        <v>2561</v>
      </c>
      <c r="C1199" t="str">
        <f>IFERROR(VLOOKUP(Table1[[#This Row],[Ticker]],[1]!Table1[[Symbol]:[Industry]],2,FALSE),"-")</f>
        <v>-</v>
      </c>
      <c r="D1199" t="s">
        <v>46</v>
      </c>
      <c r="E1199">
        <v>1899.5126671999999</v>
      </c>
      <c r="F1199">
        <v>156.01</v>
      </c>
      <c r="G1199">
        <v>205.47628196960699</v>
      </c>
      <c r="H1199">
        <v>-23.6999153782197</v>
      </c>
      <c r="I1199">
        <v>79.655991641860496</v>
      </c>
      <c r="J1199">
        <v>-9.6830046478857206</v>
      </c>
      <c r="K1199">
        <v>162.26685395859599</v>
      </c>
      <c r="L1199">
        <v>124.171390617697</v>
      </c>
      <c r="M1199">
        <v>27.752017301312499</v>
      </c>
      <c r="N1199">
        <v>0.70308883594926797</v>
      </c>
      <c r="O1199">
        <v>30.7608486635472</v>
      </c>
      <c r="P1199">
        <v>239.52121871599499</v>
      </c>
      <c r="Q1199">
        <v>0.18652070445277999</v>
      </c>
    </row>
    <row r="1200" spans="1:17" hidden="1" x14ac:dyDescent="0.3">
      <c r="A1200" t="s">
        <v>2562</v>
      </c>
      <c r="B1200" t="s">
        <v>2563</v>
      </c>
      <c r="C1200" t="str">
        <f>IFERROR(VLOOKUP(Table1[[#This Row],[Ticker]],[1]!Table1[[Symbol]:[Industry]],2,FALSE),"-")</f>
        <v>-</v>
      </c>
      <c r="D1200" t="s">
        <v>197</v>
      </c>
      <c r="E1200">
        <v>1896.682744</v>
      </c>
      <c r="F1200">
        <v>464.1</v>
      </c>
      <c r="G1200">
        <v>-35.013928416034197</v>
      </c>
      <c r="H1200">
        <v>-2.4630678993639599</v>
      </c>
      <c r="I1200">
        <v>0.56800832746501495</v>
      </c>
      <c r="J1200">
        <v>-2.1083358553575899</v>
      </c>
      <c r="K1200">
        <v>427.79990552038402</v>
      </c>
      <c r="L1200">
        <v>422.761425043999</v>
      </c>
      <c r="M1200">
        <v>59.267986846092398</v>
      </c>
      <c r="N1200">
        <v>0.95795189363277999</v>
      </c>
      <c r="O1200">
        <v>11.8293471234647</v>
      </c>
      <c r="P1200">
        <v>29.927211646136598</v>
      </c>
      <c r="Q1200">
        <v>-2.2667044864902001E-2</v>
      </c>
    </row>
    <row r="1201" spans="1:17" hidden="1" x14ac:dyDescent="0.3">
      <c r="A1201" t="s">
        <v>2564</v>
      </c>
      <c r="B1201" t="s">
        <v>2565</v>
      </c>
      <c r="C1201" t="str">
        <f>IFERROR(VLOOKUP(Table1[[#This Row],[Ticker]],[1]!Table1[[Symbol]:[Industry]],2,FALSE),"-")</f>
        <v>-</v>
      </c>
      <c r="D1201" t="s">
        <v>1947</v>
      </c>
      <c r="E1201">
        <v>1895.7894315660001</v>
      </c>
      <c r="F1201">
        <v>165.48</v>
      </c>
      <c r="G1201">
        <v>-38.824087202263001</v>
      </c>
      <c r="H1201">
        <v>-4.1620869696299101</v>
      </c>
      <c r="I1201">
        <v>-19.151664448706001</v>
      </c>
      <c r="J1201">
        <v>-5.1968260163906397</v>
      </c>
      <c r="K1201">
        <v>167.66393469331399</v>
      </c>
      <c r="L1201">
        <v>169.75396954698701</v>
      </c>
      <c r="M1201">
        <v>47.901238911437503</v>
      </c>
      <c r="N1201">
        <v>0.99419257990369703</v>
      </c>
      <c r="O1201">
        <v>31.617113850616398</v>
      </c>
      <c r="P1201">
        <v>11.659919028339999</v>
      </c>
      <c r="Q1201">
        <v>-4.5250099317351002E-2</v>
      </c>
    </row>
    <row r="1202" spans="1:17" hidden="1" x14ac:dyDescent="0.3">
      <c r="A1202" t="s">
        <v>2566</v>
      </c>
      <c r="B1202" t="s">
        <v>2567</v>
      </c>
      <c r="C1202" t="str">
        <f>IFERROR(VLOOKUP(Table1[[#This Row],[Ticker]],[1]!Table1[[Symbol]:[Industry]],2,FALSE),"-")</f>
        <v>-</v>
      </c>
      <c r="D1202" t="s">
        <v>472</v>
      </c>
      <c r="E1202">
        <v>1891.1117385</v>
      </c>
      <c r="F1202">
        <v>613.75</v>
      </c>
      <c r="G1202">
        <v>-16.854346551185401</v>
      </c>
      <c r="H1202">
        <v>-18.032887263296701</v>
      </c>
      <c r="I1202">
        <v>20.239006731921499</v>
      </c>
      <c r="J1202">
        <v>-7.5651238845812196</v>
      </c>
      <c r="K1202">
        <v>631.06811826663602</v>
      </c>
      <c r="L1202">
        <v>559.73339956648704</v>
      </c>
      <c r="M1202">
        <v>30.4125048568906</v>
      </c>
      <c r="N1202">
        <v>0.43187110016844799</v>
      </c>
      <c r="O1202">
        <v>18.452138492871601</v>
      </c>
      <c r="P1202">
        <v>52.484472049689401</v>
      </c>
      <c r="Q1202">
        <v>-4.2252837878407001E-2</v>
      </c>
    </row>
    <row r="1203" spans="1:17" hidden="1" x14ac:dyDescent="0.3">
      <c r="A1203" t="s">
        <v>2568</v>
      </c>
      <c r="B1203" t="s">
        <v>2569</v>
      </c>
      <c r="C1203" t="str">
        <f>IFERROR(VLOOKUP(Table1[[#This Row],[Ticker]],[1]!Table1[[Symbol]:[Industry]],2,FALSE),"-")</f>
        <v>-</v>
      </c>
      <c r="D1203" t="s">
        <v>215</v>
      </c>
      <c r="E1203">
        <v>1876.8818693999999</v>
      </c>
      <c r="F1203">
        <v>1240.4000000000001</v>
      </c>
      <c r="G1203">
        <v>68.415677548589301</v>
      </c>
      <c r="H1203">
        <v>17.616143498859401</v>
      </c>
      <c r="I1203">
        <v>13.863784704902701</v>
      </c>
      <c r="J1203">
        <v>-5.8185353500602401</v>
      </c>
      <c r="K1203">
        <v>1168.1397934797501</v>
      </c>
      <c r="L1203">
        <v>1035.28613532087</v>
      </c>
      <c r="M1203">
        <v>54.485786162501597</v>
      </c>
      <c r="N1203">
        <v>1.22656912417069</v>
      </c>
      <c r="O1203">
        <v>20.344243792324999</v>
      </c>
      <c r="P1203">
        <v>156.43994211287901</v>
      </c>
      <c r="Q1203">
        <v>0.14930581383966199</v>
      </c>
    </row>
    <row r="1204" spans="1:17" hidden="1" x14ac:dyDescent="0.3">
      <c r="A1204" t="s">
        <v>2570</v>
      </c>
      <c r="B1204" t="s">
        <v>2571</v>
      </c>
      <c r="C1204" t="str">
        <f>IFERROR(VLOOKUP(Table1[[#This Row],[Ticker]],[1]!Table1[[Symbol]:[Industry]],2,FALSE),"-")</f>
        <v>-</v>
      </c>
      <c r="D1204" t="s">
        <v>132</v>
      </c>
      <c r="E1204">
        <v>1876.19246435999</v>
      </c>
      <c r="F1204">
        <v>107.63</v>
      </c>
      <c r="G1204">
        <v>167.670372651355</v>
      </c>
      <c r="H1204">
        <v>-18.630321097795001</v>
      </c>
      <c r="I1204">
        <v>7.5882466033619203</v>
      </c>
      <c r="J1204">
        <v>-10.1110242878202</v>
      </c>
      <c r="K1204">
        <v>118.412362970223</v>
      </c>
      <c r="L1204">
        <v>98.880559340260703</v>
      </c>
      <c r="M1204">
        <v>18.635146689600699</v>
      </c>
      <c r="N1204">
        <v>0.46201565016573898</v>
      </c>
      <c r="O1204">
        <v>27.919724983740601</v>
      </c>
      <c r="P1204">
        <v>245.965927354548</v>
      </c>
    </row>
    <row r="1205" spans="1:17" hidden="1" x14ac:dyDescent="0.3">
      <c r="A1205" t="s">
        <v>2572</v>
      </c>
      <c r="B1205" t="s">
        <v>2573</v>
      </c>
      <c r="C1205" t="str">
        <f>IFERROR(VLOOKUP(Table1[[#This Row],[Ticker]],[1]!Table1[[Symbol]:[Industry]],2,FALSE),"-")</f>
        <v>-</v>
      </c>
      <c r="D1205" t="s">
        <v>114</v>
      </c>
      <c r="E1205">
        <v>1872.7385861599901</v>
      </c>
      <c r="F1205">
        <v>1441.1</v>
      </c>
      <c r="G1205">
        <v>347.32610785534303</v>
      </c>
      <c r="H1205">
        <v>-45.794279490425701</v>
      </c>
      <c r="I1205">
        <v>306.963649046716</v>
      </c>
      <c r="J1205">
        <v>-0.201606046487112</v>
      </c>
      <c r="K1205">
        <v>1480.28924370559</v>
      </c>
      <c r="L1205">
        <v>842.56590705659596</v>
      </c>
      <c r="M1205">
        <v>31.642804507752999</v>
      </c>
      <c r="N1205">
        <v>1.5690808729547601</v>
      </c>
      <c r="O1205">
        <v>81.017972382208001</v>
      </c>
      <c r="P1205">
        <v>576.57276995305097</v>
      </c>
      <c r="Q1205">
        <v>0.23323677724737299</v>
      </c>
    </row>
    <row r="1206" spans="1:17" hidden="1" x14ac:dyDescent="0.3">
      <c r="A1206" t="s">
        <v>2574</v>
      </c>
      <c r="B1206" t="s">
        <v>2575</v>
      </c>
      <c r="C1206" t="str">
        <f>IFERROR(VLOOKUP(Table1[[#This Row],[Ticker]],[1]!Table1[[Symbol]:[Industry]],2,FALSE),"-")</f>
        <v>-</v>
      </c>
      <c r="D1206" t="s">
        <v>259</v>
      </c>
      <c r="E1206">
        <v>1865.81780497</v>
      </c>
      <c r="F1206">
        <v>414.2</v>
      </c>
      <c r="G1206">
        <v>111.589628698645</v>
      </c>
      <c r="H1206">
        <v>-18.568161851386801</v>
      </c>
      <c r="I1206">
        <v>13.8743443589377</v>
      </c>
      <c r="J1206">
        <v>-9.5592348206795492</v>
      </c>
      <c r="K1206">
        <v>430.94678506155998</v>
      </c>
      <c r="L1206">
        <v>364.838754294296</v>
      </c>
      <c r="M1206">
        <v>23.507506433430802</v>
      </c>
      <c r="N1206">
        <v>0.60074018719850997</v>
      </c>
      <c r="O1206">
        <v>20.726702076291598</v>
      </c>
      <c r="P1206">
        <v>150.27190332326199</v>
      </c>
      <c r="Q1206">
        <v>0.24672004690503199</v>
      </c>
    </row>
    <row r="1207" spans="1:17" hidden="1" x14ac:dyDescent="0.3">
      <c r="A1207" t="s">
        <v>2576</v>
      </c>
      <c r="B1207" t="s">
        <v>2577</v>
      </c>
      <c r="C1207" t="str">
        <f>IFERROR(VLOOKUP(Table1[[#This Row],[Ticker]],[1]!Table1[[Symbol]:[Industry]],2,FALSE),"-")</f>
        <v>-</v>
      </c>
      <c r="D1207" t="s">
        <v>472</v>
      </c>
      <c r="E1207">
        <v>1852.0363590299901</v>
      </c>
      <c r="F1207">
        <v>352.3</v>
      </c>
      <c r="G1207">
        <v>-2.9602517288985299</v>
      </c>
      <c r="H1207">
        <v>-7.4689238844629502</v>
      </c>
      <c r="I1207">
        <v>-6.4279000661817403</v>
      </c>
      <c r="J1207">
        <v>-9.3944762849358501</v>
      </c>
      <c r="K1207">
        <v>362.08087182627003</v>
      </c>
      <c r="L1207">
        <v>348.34533842568402</v>
      </c>
      <c r="M1207">
        <v>32.521477197496999</v>
      </c>
      <c r="N1207">
        <v>0.82352365693909602</v>
      </c>
      <c r="O1207">
        <v>28.441669032074898</v>
      </c>
      <c r="P1207">
        <v>34.980842911877303</v>
      </c>
      <c r="Q1207">
        <v>-4.7928889297128997E-2</v>
      </c>
    </row>
    <row r="1208" spans="1:17" hidden="1" x14ac:dyDescent="0.3">
      <c r="A1208" t="s">
        <v>2578</v>
      </c>
      <c r="B1208" t="s">
        <v>2579</v>
      </c>
      <c r="C1208" t="str">
        <f>IFERROR(VLOOKUP(Table1[[#This Row],[Ticker]],[1]!Table1[[Symbol]:[Industry]],2,FALSE),"-")</f>
        <v>-</v>
      </c>
      <c r="D1208" t="s">
        <v>429</v>
      </c>
      <c r="E1208">
        <v>1850.5099749999999</v>
      </c>
      <c r="F1208">
        <v>3079.05</v>
      </c>
      <c r="G1208">
        <v>204.68394920293599</v>
      </c>
      <c r="H1208">
        <v>-26.015156532662601</v>
      </c>
      <c r="I1208">
        <v>108.0425202743</v>
      </c>
      <c r="J1208">
        <v>-2.8506140751633202</v>
      </c>
      <c r="K1208">
        <v>3211.5165333336899</v>
      </c>
      <c r="L1208">
        <v>2485.7708773137701</v>
      </c>
      <c r="M1208">
        <v>48.301325533798099</v>
      </c>
      <c r="N1208">
        <v>1.5713653772999201</v>
      </c>
      <c r="O1208">
        <v>32.678910702976502</v>
      </c>
      <c r="P1208">
        <v>253.913793103448</v>
      </c>
      <c r="Q1208">
        <v>0.12005199951228</v>
      </c>
    </row>
    <row r="1209" spans="1:17" hidden="1" x14ac:dyDescent="0.3">
      <c r="A1209" t="s">
        <v>2580</v>
      </c>
      <c r="B1209" t="s">
        <v>2581</v>
      </c>
      <c r="C1209" t="str">
        <f>IFERROR(VLOOKUP(Table1[[#This Row],[Ticker]],[1]!Table1[[Symbol]:[Industry]],2,FALSE),"-")</f>
        <v>-</v>
      </c>
      <c r="D1209" t="s">
        <v>789</v>
      </c>
      <c r="E1209">
        <v>1848.967226468</v>
      </c>
      <c r="F1209">
        <v>9.61</v>
      </c>
      <c r="G1209">
        <v>-79.185102702736501</v>
      </c>
      <c r="H1209">
        <v>11.015318326532901</v>
      </c>
      <c r="I1209">
        <v>-51.791260362868201</v>
      </c>
      <c r="J1209">
        <v>-2.1876200325010999</v>
      </c>
      <c r="K1209">
        <v>10.621610685925001</v>
      </c>
      <c r="L1209">
        <v>15.882188236487501</v>
      </c>
      <c r="M1209">
        <v>98.491293890260707</v>
      </c>
      <c r="N1209">
        <v>0.62572841208215801</v>
      </c>
      <c r="O1209">
        <v>138.81373569198701</v>
      </c>
      <c r="P1209">
        <v>41.323529411764603</v>
      </c>
      <c r="Q1209">
        <v>-1.5065004319128E-2</v>
      </c>
    </row>
    <row r="1210" spans="1:17" hidden="1" x14ac:dyDescent="0.3">
      <c r="A1210" t="s">
        <v>2582</v>
      </c>
      <c r="B1210" t="s">
        <v>2583</v>
      </c>
      <c r="C1210" t="str">
        <f>IFERROR(VLOOKUP(Table1[[#This Row],[Ticker]],[1]!Table1[[Symbol]:[Industry]],2,FALSE),"-")</f>
        <v>-</v>
      </c>
      <c r="D1210" t="s">
        <v>80</v>
      </c>
      <c r="E1210">
        <v>1847.53216032</v>
      </c>
      <c r="F1210">
        <v>32.130000000000003</v>
      </c>
      <c r="G1210">
        <v>-36.6426369493119</v>
      </c>
      <c r="H1210">
        <v>-16.971616826016501</v>
      </c>
      <c r="I1210">
        <v>-21.735061693306399</v>
      </c>
      <c r="J1210">
        <v>-7.2023692950379603</v>
      </c>
      <c r="K1210">
        <v>35.797294809464603</v>
      </c>
      <c r="L1210">
        <v>36.527404710654899</v>
      </c>
      <c r="M1210">
        <v>28.558984202814401</v>
      </c>
      <c r="N1210">
        <v>0.29544468295815002</v>
      </c>
      <c r="O1210">
        <v>51.260504201680597</v>
      </c>
      <c r="P1210">
        <v>11.5625</v>
      </c>
    </row>
    <row r="1211" spans="1:17" hidden="1" x14ac:dyDescent="0.3">
      <c r="A1211" t="s">
        <v>2584</v>
      </c>
      <c r="B1211" t="s">
        <v>2585</v>
      </c>
      <c r="C1211" t="str">
        <f>IFERROR(VLOOKUP(Table1[[#This Row],[Ticker]],[1]!Table1[[Symbol]:[Industry]],2,FALSE),"-")</f>
        <v>-</v>
      </c>
      <c r="D1211" t="s">
        <v>1458</v>
      </c>
      <c r="E1211">
        <v>1843.4578407500001</v>
      </c>
      <c r="F1211">
        <v>126.92</v>
      </c>
      <c r="G1211">
        <v>17.124499200922799</v>
      </c>
      <c r="H1211">
        <v>-1.41999971084586</v>
      </c>
      <c r="I1211">
        <v>9.7858187099531992</v>
      </c>
      <c r="J1211">
        <v>-5.59266454288686</v>
      </c>
      <c r="K1211">
        <v>126.860991075334</v>
      </c>
      <c r="L1211">
        <v>113.203144625037</v>
      </c>
      <c r="M1211">
        <v>52.749819507099502</v>
      </c>
      <c r="N1211">
        <v>1.0390810487106701</v>
      </c>
      <c r="O1211">
        <v>16.073116924046602</v>
      </c>
      <c r="P1211">
        <v>74.941419710544395</v>
      </c>
      <c r="Q1211">
        <v>0.20858666662689401</v>
      </c>
    </row>
    <row r="1212" spans="1:17" hidden="1" x14ac:dyDescent="0.3">
      <c r="A1212" t="s">
        <v>2586</v>
      </c>
      <c r="B1212" t="s">
        <v>2587</v>
      </c>
      <c r="C1212" t="str">
        <f>IFERROR(VLOOKUP(Table1[[#This Row],[Ticker]],[1]!Table1[[Symbol]:[Industry]],2,FALSE),"-")</f>
        <v>-</v>
      </c>
      <c r="D1212" t="s">
        <v>21</v>
      </c>
      <c r="E1212">
        <v>1839.0813857999999</v>
      </c>
      <c r="F1212">
        <v>1433.2</v>
      </c>
      <c r="G1212">
        <v>80.814088327043805</v>
      </c>
      <c r="H1212">
        <v>-11.773546794957801</v>
      </c>
      <c r="I1212">
        <v>65.324371593384498</v>
      </c>
      <c r="J1212">
        <v>-5.2077655089868804</v>
      </c>
      <c r="K1212">
        <v>1410.3916447284801</v>
      </c>
      <c r="L1212">
        <v>1124.1490462249101</v>
      </c>
      <c r="M1212">
        <v>43.663036077932297</v>
      </c>
      <c r="N1212">
        <v>0.455970439237597</v>
      </c>
      <c r="O1212">
        <v>21.190343287747599</v>
      </c>
      <c r="P1212">
        <v>141.706720634117</v>
      </c>
      <c r="Q1212">
        <v>0.173899538838963</v>
      </c>
    </row>
    <row r="1213" spans="1:17" hidden="1" x14ac:dyDescent="0.3">
      <c r="A1213" t="s">
        <v>2588</v>
      </c>
      <c r="B1213" t="s">
        <v>2589</v>
      </c>
      <c r="C1213" t="str">
        <f>IFERROR(VLOOKUP(Table1[[#This Row],[Ticker]],[1]!Table1[[Symbol]:[Industry]],2,FALSE),"-")</f>
        <v>-</v>
      </c>
      <c r="D1213" t="s">
        <v>54</v>
      </c>
      <c r="E1213">
        <v>1838.077850895</v>
      </c>
      <c r="F1213">
        <v>864.9</v>
      </c>
      <c r="G1213">
        <v>126.098410125039</v>
      </c>
      <c r="H1213">
        <v>2.35066927348816</v>
      </c>
      <c r="I1213">
        <v>49.387405222739602</v>
      </c>
      <c r="J1213">
        <v>-6.2354079327793102</v>
      </c>
      <c r="K1213">
        <v>821.00821886149697</v>
      </c>
      <c r="L1213">
        <v>641.43392718462906</v>
      </c>
      <c r="M1213">
        <v>50.993740742050299</v>
      </c>
      <c r="N1213">
        <v>0.70284612716013695</v>
      </c>
      <c r="O1213">
        <v>10.0820904150768</v>
      </c>
      <c r="P1213">
        <v>177.56739409499301</v>
      </c>
      <c r="Q1213">
        <v>8.8806656185432001E-2</v>
      </c>
    </row>
    <row r="1214" spans="1:17" hidden="1" x14ac:dyDescent="0.3">
      <c r="A1214" t="s">
        <v>2590</v>
      </c>
      <c r="B1214" t="s">
        <v>2591</v>
      </c>
      <c r="C1214" t="str">
        <f>IFERROR(VLOOKUP(Table1[[#This Row],[Ticker]],[1]!Table1[[Symbol]:[Industry]],2,FALSE),"-")</f>
        <v>-</v>
      </c>
      <c r="D1214" t="s">
        <v>259</v>
      </c>
      <c r="E1214">
        <v>1835.9290296700001</v>
      </c>
      <c r="F1214">
        <v>1368.9</v>
      </c>
      <c r="G1214">
        <v>-10.5238971965756</v>
      </c>
      <c r="H1214">
        <v>-2.7737956408739901</v>
      </c>
      <c r="I1214">
        <v>-17.2348864404705</v>
      </c>
      <c r="J1214">
        <v>-3.8662421786614001</v>
      </c>
      <c r="K1214">
        <v>1348.6192776697601</v>
      </c>
      <c r="L1214">
        <v>1351.3047840519901</v>
      </c>
      <c r="M1214">
        <v>55.335163914020598</v>
      </c>
      <c r="N1214">
        <v>0.44943708338893101</v>
      </c>
      <c r="O1214">
        <v>29.300898531667698</v>
      </c>
      <c r="P1214">
        <v>25.587155963302699</v>
      </c>
      <c r="Q1214">
        <v>7.0454346821702998E-2</v>
      </c>
    </row>
    <row r="1215" spans="1:17" hidden="1" x14ac:dyDescent="0.3">
      <c r="A1215" t="s">
        <v>2592</v>
      </c>
      <c r="B1215" t="s">
        <v>2593</v>
      </c>
      <c r="C1215" t="str">
        <f>IFERROR(VLOOKUP(Table1[[#This Row],[Ticker]],[1]!Table1[[Symbol]:[Industry]],2,FALSE),"-")</f>
        <v>-</v>
      </c>
      <c r="D1215" t="s">
        <v>259</v>
      </c>
      <c r="E1215">
        <v>1832.8348151099999</v>
      </c>
      <c r="F1215">
        <v>599.75</v>
      </c>
      <c r="G1215">
        <v>-68.654521266859106</v>
      </c>
      <c r="H1215">
        <v>-9.2171810670079104</v>
      </c>
      <c r="I1215">
        <v>-41.292609160187801</v>
      </c>
      <c r="J1215">
        <v>-5.4717320312100499</v>
      </c>
      <c r="K1215">
        <v>639.46554201548099</v>
      </c>
      <c r="L1215">
        <v>744.98044554332796</v>
      </c>
      <c r="M1215">
        <v>41.677186894152001</v>
      </c>
      <c r="N1215">
        <v>1.3275427803286599</v>
      </c>
      <c r="O1215">
        <v>91.746561067111301</v>
      </c>
      <c r="P1215">
        <v>4.64101893047195</v>
      </c>
    </row>
    <row r="1216" spans="1:17" hidden="1" x14ac:dyDescent="0.3">
      <c r="A1216" t="s">
        <v>2594</v>
      </c>
      <c r="B1216" t="s">
        <v>2595</v>
      </c>
      <c r="C1216" t="str">
        <f>IFERROR(VLOOKUP(Table1[[#This Row],[Ticker]],[1]!Table1[[Symbol]:[Industry]],2,FALSE),"-")</f>
        <v>-</v>
      </c>
      <c r="D1216" t="s">
        <v>192</v>
      </c>
      <c r="E1216">
        <v>1829.6192071200001</v>
      </c>
      <c r="F1216">
        <v>455.75</v>
      </c>
      <c r="G1216">
        <v>-35.520117663673098</v>
      </c>
      <c r="H1216">
        <v>0.38867627009021</v>
      </c>
      <c r="I1216">
        <v>-18.858641326756199</v>
      </c>
      <c r="J1216">
        <v>-5.8729112893907498</v>
      </c>
      <c r="K1216">
        <v>445.632300337787</v>
      </c>
      <c r="L1216">
        <v>482.55904348737602</v>
      </c>
      <c r="M1216">
        <v>50.805112444664204</v>
      </c>
      <c r="N1216">
        <v>2.1677178358235598</v>
      </c>
      <c r="O1216">
        <v>40.647284695556699</v>
      </c>
      <c r="P1216">
        <v>12.809405940594001</v>
      </c>
    </row>
    <row r="1217" spans="1:17" hidden="1" x14ac:dyDescent="0.3">
      <c r="A1217" t="s">
        <v>2596</v>
      </c>
      <c r="B1217" t="s">
        <v>2597</v>
      </c>
      <c r="C1217" t="str">
        <f>IFERROR(VLOOKUP(Table1[[#This Row],[Ticker]],[1]!Table1[[Symbol]:[Industry]],2,FALSE),"-")</f>
        <v>-</v>
      </c>
      <c r="D1217" t="s">
        <v>1978</v>
      </c>
      <c r="E1217">
        <v>1828.99747344</v>
      </c>
      <c r="F1217">
        <v>627.04999999999995</v>
      </c>
      <c r="G1217">
        <v>-20.426503331685701</v>
      </c>
      <c r="H1217">
        <v>-11.604614475238201</v>
      </c>
      <c r="I1217">
        <v>-20.6364855498548</v>
      </c>
      <c r="J1217">
        <v>-2.02891506503562</v>
      </c>
      <c r="K1217">
        <v>645.72450847598395</v>
      </c>
      <c r="L1217">
        <v>644.71667394863005</v>
      </c>
      <c r="M1217">
        <v>39.432011476349999</v>
      </c>
      <c r="N1217">
        <v>0.311764893217714</v>
      </c>
      <c r="O1217">
        <v>45.921377880551702</v>
      </c>
      <c r="P1217">
        <v>20.5865384615384</v>
      </c>
      <c r="Q1217">
        <v>0.14523109230639</v>
      </c>
    </row>
    <row r="1218" spans="1:17" hidden="1" x14ac:dyDescent="0.3">
      <c r="A1218" t="s">
        <v>2598</v>
      </c>
      <c r="B1218" t="s">
        <v>2599</v>
      </c>
      <c r="C1218" t="str">
        <f>IFERROR(VLOOKUP(Table1[[#This Row],[Ticker]],[1]!Table1[[Symbol]:[Industry]],2,FALSE),"-")</f>
        <v>-</v>
      </c>
      <c r="D1218" t="s">
        <v>77</v>
      </c>
      <c r="E1218">
        <v>1826.043971584</v>
      </c>
      <c r="F1218">
        <v>106.36</v>
      </c>
      <c r="G1218">
        <v>85.573552748153304</v>
      </c>
      <c r="H1218">
        <v>34.3831042100228</v>
      </c>
      <c r="I1218">
        <v>20.027490684393001</v>
      </c>
      <c r="J1218">
        <v>3.3291917184420101E-2</v>
      </c>
      <c r="K1218">
        <v>81.347399613954593</v>
      </c>
      <c r="L1218">
        <v>74.625093144946206</v>
      </c>
      <c r="M1218">
        <v>82.598213498862407</v>
      </c>
      <c r="N1218">
        <v>3.5901675639173698</v>
      </c>
      <c r="O1218">
        <v>35.201203459947301</v>
      </c>
      <c r="P1218">
        <v>141.617446615174</v>
      </c>
      <c r="Q1218">
        <v>0.353571617360739</v>
      </c>
    </row>
    <row r="1219" spans="1:17" hidden="1" x14ac:dyDescent="0.3">
      <c r="A1219" t="s">
        <v>2600</v>
      </c>
      <c r="B1219" t="s">
        <v>2601</v>
      </c>
      <c r="C1219" t="str">
        <f>IFERROR(VLOOKUP(Table1[[#This Row],[Ticker]],[1]!Table1[[Symbol]:[Industry]],2,FALSE),"-")</f>
        <v>-</v>
      </c>
      <c r="D1219" t="s">
        <v>533</v>
      </c>
      <c r="E1219">
        <v>1825.5633097499999</v>
      </c>
      <c r="F1219">
        <v>358.55</v>
      </c>
      <c r="G1219">
        <v>-21.705945196892898</v>
      </c>
      <c r="H1219">
        <v>-42.807693947581598</v>
      </c>
      <c r="I1219">
        <v>11.7488732180329</v>
      </c>
      <c r="J1219">
        <v>-8.5894711701794595</v>
      </c>
      <c r="K1219">
        <v>504.158853536457</v>
      </c>
      <c r="L1219">
        <v>432.51273526520498</v>
      </c>
      <c r="M1219">
        <v>12.7120300599959</v>
      </c>
      <c r="N1219">
        <v>2.0280762022497298</v>
      </c>
      <c r="O1219">
        <v>74.313205968484098</v>
      </c>
      <c r="P1219">
        <v>37.903846153846096</v>
      </c>
    </row>
    <row r="1220" spans="1:17" hidden="1" x14ac:dyDescent="0.3">
      <c r="A1220" t="s">
        <v>2602</v>
      </c>
      <c r="B1220" t="s">
        <v>2603</v>
      </c>
      <c r="C1220" t="str">
        <f>IFERROR(VLOOKUP(Table1[[#This Row],[Ticker]],[1]!Table1[[Symbol]:[Industry]],2,FALSE),"-")</f>
        <v>-</v>
      </c>
      <c r="D1220" t="s">
        <v>132</v>
      </c>
      <c r="E1220">
        <v>1810.88450405</v>
      </c>
      <c r="F1220">
        <v>115.2</v>
      </c>
      <c r="G1220">
        <v>15.7550568367226</v>
      </c>
      <c r="H1220">
        <v>-8.96567314950825</v>
      </c>
      <c r="I1220">
        <v>30.931284612790101</v>
      </c>
      <c r="J1220">
        <v>-3.6175093313940998</v>
      </c>
      <c r="K1220">
        <v>105.420418457228</v>
      </c>
      <c r="L1220">
        <v>94.911834544576493</v>
      </c>
      <c r="M1220">
        <v>53.817338244157703</v>
      </c>
      <c r="N1220">
        <v>0.62794238960987303</v>
      </c>
      <c r="O1220">
        <v>7.8559027777777599</v>
      </c>
      <c r="P1220">
        <v>64.547921725467702</v>
      </c>
      <c r="Q1220">
        <v>5.7045919615095003E-2</v>
      </c>
    </row>
    <row r="1221" spans="1:17" hidden="1" x14ac:dyDescent="0.3">
      <c r="A1221" t="s">
        <v>2604</v>
      </c>
      <c r="B1221" t="s">
        <v>2605</v>
      </c>
      <c r="C1221" t="str">
        <f>IFERROR(VLOOKUP(Table1[[#This Row],[Ticker]],[1]!Table1[[Symbol]:[Industry]],2,FALSE),"-")</f>
        <v>-</v>
      </c>
      <c r="D1221" t="s">
        <v>2606</v>
      </c>
      <c r="E1221">
        <v>1798.9767260000001</v>
      </c>
      <c r="F1221">
        <v>649.25</v>
      </c>
      <c r="G1221">
        <v>-18.890305703661198</v>
      </c>
      <c r="H1221">
        <v>-3.6475473203728002</v>
      </c>
      <c r="I1221">
        <v>16.670937284910199</v>
      </c>
      <c r="J1221">
        <v>-6.8567376795599202</v>
      </c>
      <c r="K1221">
        <v>661.782364890601</v>
      </c>
      <c r="L1221">
        <v>597.944788528451</v>
      </c>
      <c r="M1221">
        <v>34.946534871983602</v>
      </c>
      <c r="N1221">
        <v>9.2578586883048597E-2</v>
      </c>
      <c r="O1221">
        <v>30.057758952637599</v>
      </c>
      <c r="P1221">
        <v>38.138297872340402</v>
      </c>
      <c r="Q1221">
        <v>0.110064981598162</v>
      </c>
    </row>
    <row r="1222" spans="1:17" hidden="1" x14ac:dyDescent="0.3">
      <c r="A1222" t="s">
        <v>2607</v>
      </c>
      <c r="B1222" t="s">
        <v>2608</v>
      </c>
      <c r="C1222" t="str">
        <f>IFERROR(VLOOKUP(Table1[[#This Row],[Ticker]],[1]!Table1[[Symbol]:[Industry]],2,FALSE),"-")</f>
        <v>-</v>
      </c>
      <c r="D1222" t="s">
        <v>83</v>
      </c>
      <c r="E1222">
        <v>1798.3902089999999</v>
      </c>
      <c r="F1222">
        <v>282.97000000000003</v>
      </c>
      <c r="G1222">
        <v>126.106314737105</v>
      </c>
      <c r="H1222">
        <v>37.720958376175702</v>
      </c>
      <c r="I1222">
        <v>151.978438122982</v>
      </c>
      <c r="J1222">
        <v>-21.2396730166118</v>
      </c>
      <c r="K1222">
        <v>212.130471611178</v>
      </c>
      <c r="L1222">
        <v>150.139829584034</v>
      </c>
      <c r="M1222">
        <v>50.391689685682103</v>
      </c>
      <c r="N1222">
        <v>1.6991464458482499</v>
      </c>
      <c r="O1222">
        <v>27.349188959960401</v>
      </c>
      <c r="P1222">
        <v>204.10531972058001</v>
      </c>
      <c r="Q1222">
        <v>0.124402703458364</v>
      </c>
    </row>
    <row r="1223" spans="1:17" hidden="1" x14ac:dyDescent="0.3">
      <c r="A1223" t="s">
        <v>2609</v>
      </c>
      <c r="B1223" t="s">
        <v>2610</v>
      </c>
      <c r="C1223" t="str">
        <f>IFERROR(VLOOKUP(Table1[[#This Row],[Ticker]],[1]!Table1[[Symbol]:[Industry]],2,FALSE),"-")</f>
        <v>-</v>
      </c>
      <c r="D1223" t="s">
        <v>278</v>
      </c>
      <c r="E1223">
        <v>1794.4773</v>
      </c>
      <c r="F1223">
        <v>314.95</v>
      </c>
      <c r="G1223">
        <v>113.445525044457</v>
      </c>
      <c r="H1223">
        <v>-10.7008636457722</v>
      </c>
      <c r="I1223">
        <v>77.868754575484601</v>
      </c>
      <c r="J1223">
        <v>-8.1697628896439696</v>
      </c>
      <c r="K1223">
        <v>309.183125960148</v>
      </c>
      <c r="L1223">
        <v>239.59743041137301</v>
      </c>
      <c r="M1223">
        <v>56.4869859336766</v>
      </c>
      <c r="N1223">
        <v>0.170205873388554</v>
      </c>
      <c r="O1223">
        <v>14.2879822193999</v>
      </c>
      <c r="P1223">
        <v>186.83970856101999</v>
      </c>
    </row>
    <row r="1224" spans="1:17" hidden="1" x14ac:dyDescent="0.3">
      <c r="A1224" t="s">
        <v>2611</v>
      </c>
      <c r="B1224" t="s">
        <v>2612</v>
      </c>
      <c r="C1224" t="str">
        <f>IFERROR(VLOOKUP(Table1[[#This Row],[Ticker]],[1]!Table1[[Symbol]:[Industry]],2,FALSE),"-")</f>
        <v>-</v>
      </c>
      <c r="D1224" t="s">
        <v>57</v>
      </c>
      <c r="E1224">
        <v>1782.0350412</v>
      </c>
      <c r="F1224">
        <v>18.350000000000001</v>
      </c>
      <c r="G1224">
        <v>-19.9523930468728</v>
      </c>
      <c r="H1224">
        <v>-16.893677150284599</v>
      </c>
      <c r="I1224">
        <v>6.5979564990448898</v>
      </c>
      <c r="J1224">
        <v>-5.4645756350381003</v>
      </c>
      <c r="K1224">
        <v>19.1170729748866</v>
      </c>
      <c r="L1224">
        <v>18.517110325981498</v>
      </c>
      <c r="M1224">
        <v>42.332191229132697</v>
      </c>
      <c r="N1224">
        <v>0.42942991397980701</v>
      </c>
      <c r="O1224">
        <v>52.861035422343299</v>
      </c>
      <c r="P1224">
        <v>31.071428571428498</v>
      </c>
      <c r="Q1224">
        <v>2.8826941537600001E-2</v>
      </c>
    </row>
    <row r="1225" spans="1:17" hidden="1" x14ac:dyDescent="0.3">
      <c r="A1225" t="s">
        <v>2613</v>
      </c>
      <c r="B1225" t="s">
        <v>2614</v>
      </c>
      <c r="C1225" t="str">
        <f>IFERROR(VLOOKUP(Table1[[#This Row],[Ticker]],[1]!Table1[[Symbol]:[Industry]],2,FALSE),"-")</f>
        <v>-</v>
      </c>
      <c r="D1225" t="s">
        <v>278</v>
      </c>
      <c r="E1225">
        <v>1779.54</v>
      </c>
      <c r="F1225">
        <v>1598.3</v>
      </c>
      <c r="G1225">
        <v>-36.770811115805003</v>
      </c>
      <c r="H1225">
        <v>-5.2350256302103704</v>
      </c>
      <c r="I1225">
        <v>-2.80683954368219</v>
      </c>
      <c r="J1225">
        <v>8.4793760602346294E-2</v>
      </c>
      <c r="K1225">
        <v>1449.5778864956801</v>
      </c>
      <c r="L1225">
        <v>1429.18874891008</v>
      </c>
      <c r="M1225">
        <v>62.828894293999703</v>
      </c>
      <c r="N1225">
        <v>1.4715457598583599</v>
      </c>
      <c r="O1225">
        <v>7.2952512044046802</v>
      </c>
      <c r="P1225">
        <v>35.328732907158802</v>
      </c>
      <c r="Q1225">
        <v>0.157394313273061</v>
      </c>
    </row>
    <row r="1226" spans="1:17" x14ac:dyDescent="0.3">
      <c r="A1226" t="s">
        <v>2615</v>
      </c>
      <c r="B1226" t="s">
        <v>2616</v>
      </c>
      <c r="C1226" t="str">
        <f>IFERROR(VLOOKUP(Table1[[#This Row],[Ticker]],[1]!Table1[[Symbol]:[Industry]],2,FALSE),"-")</f>
        <v>-</v>
      </c>
      <c r="D1226" t="s">
        <v>472</v>
      </c>
      <c r="E1226">
        <v>1778.79909834</v>
      </c>
      <c r="F1226">
        <v>105.65</v>
      </c>
      <c r="G1226">
        <v>-67.046562125638204</v>
      </c>
      <c r="H1226">
        <v>-6.5700892595548597</v>
      </c>
      <c r="I1226">
        <v>-7.5081347716329496</v>
      </c>
      <c r="J1226">
        <v>-6.2179833073971702</v>
      </c>
      <c r="K1226">
        <v>106.922092374031</v>
      </c>
      <c r="L1226">
        <v>114.635857808488</v>
      </c>
      <c r="M1226">
        <v>48.450662866116801</v>
      </c>
      <c r="N1226">
        <v>0.63241072785325603</v>
      </c>
      <c r="O1226">
        <v>59.772834831992398</v>
      </c>
      <c r="P1226">
        <v>32.145090681676002</v>
      </c>
      <c r="Q1226">
        <v>-7.1712651951321996E-2</v>
      </c>
    </row>
    <row r="1227" spans="1:17" hidden="1" x14ac:dyDescent="0.3">
      <c r="A1227" t="s">
        <v>2617</v>
      </c>
      <c r="B1227" t="s">
        <v>2618</v>
      </c>
      <c r="C1227" t="str">
        <f>IFERROR(VLOOKUP(Table1[[#This Row],[Ticker]],[1]!Table1[[Symbol]:[Industry]],2,FALSE),"-")</f>
        <v>-</v>
      </c>
      <c r="D1227" t="s">
        <v>259</v>
      </c>
      <c r="E1227">
        <v>1778.6129543</v>
      </c>
      <c r="F1227">
        <v>564.1</v>
      </c>
      <c r="G1227">
        <v>29.860100616977299</v>
      </c>
      <c r="H1227">
        <v>-8.1203153709751206</v>
      </c>
      <c r="I1227">
        <v>41.222463967289201</v>
      </c>
      <c r="J1227">
        <v>-2.3638936090919702</v>
      </c>
      <c r="K1227">
        <v>578.73785862879595</v>
      </c>
      <c r="L1227">
        <v>495.07877804300898</v>
      </c>
      <c r="M1227">
        <v>45.8825460322333</v>
      </c>
      <c r="N1227">
        <v>0.206595357775511</v>
      </c>
      <c r="O1227">
        <v>32.352419783726198</v>
      </c>
      <c r="P1227">
        <v>89.168343393695494</v>
      </c>
      <c r="Q1227">
        <v>0.109360521690663</v>
      </c>
    </row>
    <row r="1228" spans="1:17" hidden="1" x14ac:dyDescent="0.3">
      <c r="A1228" t="s">
        <v>2619</v>
      </c>
      <c r="B1228" t="s">
        <v>2620</v>
      </c>
      <c r="C1228" t="str">
        <f>IFERROR(VLOOKUP(Table1[[#This Row],[Ticker]],[1]!Table1[[Symbol]:[Industry]],2,FALSE),"-")</f>
        <v>-</v>
      </c>
      <c r="D1228" t="s">
        <v>239</v>
      </c>
      <c r="E1228">
        <v>1777.63734</v>
      </c>
      <c r="F1228">
        <v>1002.05</v>
      </c>
      <c r="G1228">
        <v>93.920571341777404</v>
      </c>
      <c r="H1228">
        <v>15.4131361224914</v>
      </c>
      <c r="I1228">
        <v>89.753588875607406</v>
      </c>
      <c r="J1228">
        <v>1.3014863773504799</v>
      </c>
      <c r="K1228">
        <v>854.57255997420498</v>
      </c>
      <c r="L1228">
        <v>661.76238994964797</v>
      </c>
      <c r="M1228">
        <v>65.117982717779398</v>
      </c>
      <c r="N1228">
        <v>1.1129935716984101</v>
      </c>
      <c r="O1228">
        <v>3.5277680754453402</v>
      </c>
      <c r="P1228">
        <v>151.771356783919</v>
      </c>
      <c r="Q1228">
        <v>8.8028089891471997E-2</v>
      </c>
    </row>
    <row r="1229" spans="1:17" hidden="1" x14ac:dyDescent="0.3">
      <c r="A1229" t="s">
        <v>2621</v>
      </c>
      <c r="B1229" t="s">
        <v>2622</v>
      </c>
      <c r="C1229" t="str">
        <f>IFERROR(VLOOKUP(Table1[[#This Row],[Ticker]],[1]!Table1[[Symbol]:[Industry]],2,FALSE),"-")</f>
        <v>-</v>
      </c>
      <c r="D1229" t="s">
        <v>472</v>
      </c>
      <c r="E1229">
        <v>1772.07742863</v>
      </c>
      <c r="F1229">
        <v>512.25</v>
      </c>
      <c r="G1229">
        <v>55.760366163671002</v>
      </c>
      <c r="H1229">
        <v>3.7639340829692101</v>
      </c>
      <c r="I1229">
        <v>40.713321864410197</v>
      </c>
      <c r="J1229">
        <v>0.61640313116850998</v>
      </c>
      <c r="K1229">
        <v>440.810095089919</v>
      </c>
      <c r="L1229">
        <v>377.132447740337</v>
      </c>
      <c r="M1229">
        <v>66.3934996896065</v>
      </c>
      <c r="N1229">
        <v>1.9161929572252001</v>
      </c>
      <c r="O1229">
        <v>9.0678379697413494</v>
      </c>
      <c r="P1229">
        <v>100.09765625</v>
      </c>
      <c r="Q1229">
        <v>5.9619914648994E-2</v>
      </c>
    </row>
    <row r="1230" spans="1:17" hidden="1" x14ac:dyDescent="0.3">
      <c r="A1230" t="s">
        <v>2623</v>
      </c>
      <c r="B1230" t="s">
        <v>2624</v>
      </c>
      <c r="C1230" t="str">
        <f>IFERROR(VLOOKUP(Table1[[#This Row],[Ticker]],[1]!Table1[[Symbol]:[Industry]],2,FALSE),"-")</f>
        <v>-</v>
      </c>
      <c r="D1230" t="s">
        <v>738</v>
      </c>
      <c r="E1230">
        <v>1767.55768205299</v>
      </c>
      <c r="F1230">
        <v>200.55</v>
      </c>
      <c r="G1230">
        <v>-3.8592291637343599</v>
      </c>
      <c r="H1230">
        <v>0.52571886130725698</v>
      </c>
      <c r="I1230">
        <v>10.594877798135901</v>
      </c>
      <c r="J1230">
        <v>-2.8170849872895301</v>
      </c>
      <c r="K1230">
        <v>195.318263295782</v>
      </c>
      <c r="M1230">
        <v>46.674142065905201</v>
      </c>
      <c r="N1230">
        <v>1.1739358368553201</v>
      </c>
      <c r="O1230">
        <v>14.6846173024183</v>
      </c>
      <c r="P1230">
        <v>45.326086956521699</v>
      </c>
    </row>
    <row r="1231" spans="1:17" hidden="1" x14ac:dyDescent="0.3">
      <c r="A1231" t="s">
        <v>2625</v>
      </c>
      <c r="B1231" t="s">
        <v>2626</v>
      </c>
      <c r="C1231" t="str">
        <f>IFERROR(VLOOKUP(Table1[[#This Row],[Ticker]],[1]!Table1[[Symbol]:[Industry]],2,FALSE),"-")</f>
        <v>-</v>
      </c>
      <c r="D1231" t="s">
        <v>125</v>
      </c>
      <c r="E1231">
        <v>1760.5051936</v>
      </c>
      <c r="F1231">
        <v>259.85000000000002</v>
      </c>
      <c r="G1231">
        <v>-34.738750551703497</v>
      </c>
      <c r="H1231">
        <v>-7.4387966892894601</v>
      </c>
      <c r="I1231">
        <v>-24.816388911559802</v>
      </c>
      <c r="J1231">
        <v>-12.8820644769455</v>
      </c>
      <c r="K1231">
        <v>269.63963971902098</v>
      </c>
      <c r="L1231">
        <v>270.63760070850498</v>
      </c>
      <c r="M1231">
        <v>27.896755793853799</v>
      </c>
      <c r="N1231">
        <v>0.85699974074270202</v>
      </c>
      <c r="O1231">
        <v>54.165864922070398</v>
      </c>
      <c r="P1231">
        <v>16.186004918399298</v>
      </c>
      <c r="Q1231">
        <v>0.12785050471423401</v>
      </c>
    </row>
    <row r="1232" spans="1:17" hidden="1" x14ac:dyDescent="0.3">
      <c r="A1232" t="s">
        <v>2627</v>
      </c>
      <c r="B1232" t="s">
        <v>2628</v>
      </c>
      <c r="C1232" t="str">
        <f>IFERROR(VLOOKUP(Table1[[#This Row],[Ticker]],[1]!Table1[[Symbol]:[Industry]],2,FALSE),"-")</f>
        <v>-</v>
      </c>
      <c r="D1232" t="s">
        <v>197</v>
      </c>
      <c r="E1232">
        <v>1759.26814447999</v>
      </c>
      <c r="F1232">
        <v>788</v>
      </c>
      <c r="G1232">
        <v>19.317923188804301</v>
      </c>
      <c r="H1232">
        <v>-9.2240541441189894</v>
      </c>
      <c r="I1232">
        <v>7.5025073372275504</v>
      </c>
      <c r="J1232">
        <v>-6.2640924345979201</v>
      </c>
      <c r="K1232">
        <v>783.32757455578098</v>
      </c>
      <c r="L1232">
        <v>701.36271487274098</v>
      </c>
      <c r="M1232">
        <v>43.844141659706501</v>
      </c>
      <c r="N1232">
        <v>0.49395582172929398</v>
      </c>
      <c r="O1232">
        <v>10.025380710659901</v>
      </c>
      <c r="P1232">
        <v>70.5258602034191</v>
      </c>
      <c r="Q1232">
        <v>8.0545254541933994E-2</v>
      </c>
    </row>
    <row r="1233" spans="1:17" hidden="1" x14ac:dyDescent="0.3">
      <c r="A1233" t="s">
        <v>2629</v>
      </c>
      <c r="B1233" t="s">
        <v>2630</v>
      </c>
      <c r="C1233" t="str">
        <f>IFERROR(VLOOKUP(Table1[[#This Row],[Ticker]],[1]!Table1[[Symbol]:[Industry]],2,FALSE),"-")</f>
        <v>-</v>
      </c>
      <c r="D1233" t="s">
        <v>462</v>
      </c>
      <c r="E1233">
        <v>1755.4504999999999</v>
      </c>
      <c r="F1233">
        <v>1384.9</v>
      </c>
      <c r="G1233">
        <v>13.928638246730401</v>
      </c>
      <c r="H1233">
        <v>-9.9752980196856207</v>
      </c>
      <c r="I1233">
        <v>-6.4723038141274598</v>
      </c>
      <c r="J1233">
        <v>-3.4991650240121399</v>
      </c>
      <c r="K1233">
        <v>1218.0675574084701</v>
      </c>
      <c r="L1233">
        <v>1229.38668010894</v>
      </c>
      <c r="M1233">
        <v>46.1102064721698</v>
      </c>
      <c r="N1233">
        <v>1.5470954199609599</v>
      </c>
      <c r="O1233">
        <v>15.8928442486822</v>
      </c>
      <c r="P1233">
        <v>48.125568212203802</v>
      </c>
      <c r="Q1233">
        <v>5.2107509690189999E-2</v>
      </c>
    </row>
    <row r="1234" spans="1:17" hidden="1" x14ac:dyDescent="0.3">
      <c r="A1234" t="s">
        <v>2631</v>
      </c>
      <c r="B1234" t="s">
        <v>2632</v>
      </c>
      <c r="C1234" t="str">
        <f>IFERROR(VLOOKUP(Table1[[#This Row],[Ticker]],[1]!Table1[[Symbol]:[Industry]],2,FALSE),"-")</f>
        <v>-</v>
      </c>
      <c r="D1234" t="s">
        <v>54</v>
      </c>
      <c r="E1234">
        <v>1752.1942834450001</v>
      </c>
      <c r="F1234">
        <v>656.5</v>
      </c>
      <c r="G1234">
        <v>35.8243276784495</v>
      </c>
      <c r="H1234">
        <v>-5.3363044346440196</v>
      </c>
      <c r="I1234">
        <v>19.768056244669499</v>
      </c>
      <c r="J1234">
        <v>-4.1546627878455196</v>
      </c>
      <c r="K1234">
        <v>638.36173729838504</v>
      </c>
      <c r="L1234">
        <v>543.53574883335295</v>
      </c>
      <c r="M1234">
        <v>51.5088758219349</v>
      </c>
      <c r="N1234">
        <v>0.528374482193529</v>
      </c>
      <c r="O1234">
        <v>10.441736481340399</v>
      </c>
      <c r="P1234">
        <v>76.478494623655905</v>
      </c>
      <c r="Q1234">
        <v>5.0239737279817002E-2</v>
      </c>
    </row>
    <row r="1235" spans="1:17" hidden="1" x14ac:dyDescent="0.3">
      <c r="A1235" t="s">
        <v>2633</v>
      </c>
      <c r="B1235" t="s">
        <v>2634</v>
      </c>
      <c r="C1235" t="str">
        <f>IFERROR(VLOOKUP(Table1[[#This Row],[Ticker]],[1]!Table1[[Symbol]:[Industry]],2,FALSE),"-")</f>
        <v>-</v>
      </c>
      <c r="D1235" t="s">
        <v>472</v>
      </c>
      <c r="E1235">
        <v>1752.0585244399999</v>
      </c>
      <c r="F1235">
        <v>5439.6</v>
      </c>
      <c r="G1235">
        <v>-46.687891258239702</v>
      </c>
      <c r="H1235">
        <v>-11.228788485843999</v>
      </c>
      <c r="I1235">
        <v>0.35427829845206199</v>
      </c>
      <c r="J1235">
        <v>-2.4008995339712298</v>
      </c>
      <c r="K1235">
        <v>5795.0816257268398</v>
      </c>
      <c r="L1235">
        <v>5781.41113232726</v>
      </c>
      <c r="M1235">
        <v>35.356201526449603</v>
      </c>
      <c r="N1235">
        <v>1.2755351680021401</v>
      </c>
      <c r="O1235">
        <v>19.620928009412399</v>
      </c>
      <c r="P1235">
        <v>21.854838709677399</v>
      </c>
      <c r="Q1235">
        <v>-8.4617949809001003E-2</v>
      </c>
    </row>
    <row r="1236" spans="1:17" hidden="1" x14ac:dyDescent="0.3">
      <c r="A1236" t="s">
        <v>2635</v>
      </c>
      <c r="B1236" t="s">
        <v>2636</v>
      </c>
      <c r="C1236" t="str">
        <f>IFERROR(VLOOKUP(Table1[[#This Row],[Ticker]],[1]!Table1[[Symbol]:[Industry]],2,FALSE),"-")</f>
        <v>-</v>
      </c>
      <c r="D1236" t="s">
        <v>259</v>
      </c>
      <c r="E1236">
        <v>1752</v>
      </c>
      <c r="F1236">
        <v>541.4</v>
      </c>
      <c r="G1236">
        <v>40.522851748554999</v>
      </c>
      <c r="H1236">
        <v>-15.2533466731433</v>
      </c>
      <c r="I1236">
        <v>-19.4153124702501</v>
      </c>
      <c r="J1236">
        <v>-10.2480734330048</v>
      </c>
      <c r="K1236">
        <v>578.43461578932204</v>
      </c>
      <c r="L1236">
        <v>503.532234589962</v>
      </c>
      <c r="M1236">
        <v>35.3917870060666</v>
      </c>
      <c r="N1236">
        <v>0.68855325124774902</v>
      </c>
      <c r="O1236">
        <v>21.1673439231621</v>
      </c>
      <c r="P1236">
        <v>89.366911507520101</v>
      </c>
      <c r="Q1236">
        <v>0.14936796581082401</v>
      </c>
    </row>
    <row r="1237" spans="1:17" hidden="1" x14ac:dyDescent="0.3">
      <c r="A1237" t="s">
        <v>2637</v>
      </c>
      <c r="B1237" t="s">
        <v>2638</v>
      </c>
      <c r="C1237" t="str">
        <f>IFERROR(VLOOKUP(Table1[[#This Row],[Ticker]],[1]!Table1[[Symbol]:[Industry]],2,FALSE),"-")</f>
        <v>-</v>
      </c>
      <c r="D1237" t="s">
        <v>278</v>
      </c>
      <c r="E1237">
        <v>1751.2717050000001</v>
      </c>
      <c r="F1237">
        <v>56.55</v>
      </c>
      <c r="G1237">
        <v>49.059474375064198</v>
      </c>
      <c r="H1237">
        <v>37.2964040675405</v>
      </c>
      <c r="I1237">
        <v>45.862047379763901</v>
      </c>
      <c r="J1237">
        <v>5.6729801611097397</v>
      </c>
      <c r="K1237">
        <v>44.810425418183499</v>
      </c>
      <c r="L1237">
        <v>38.412607986075699</v>
      </c>
      <c r="M1237">
        <v>97.666475553384004</v>
      </c>
      <c r="N1237">
        <v>2.50835910239199</v>
      </c>
      <c r="O1237">
        <v>7.0733863837313393E-2</v>
      </c>
      <c r="P1237">
        <v>109.444444444444</v>
      </c>
    </row>
    <row r="1238" spans="1:17" hidden="1" x14ac:dyDescent="0.3">
      <c r="A1238" t="s">
        <v>2639</v>
      </c>
      <c r="B1238" t="s">
        <v>2640</v>
      </c>
      <c r="C1238" t="str">
        <f>IFERROR(VLOOKUP(Table1[[#This Row],[Ticker]],[1]!Table1[[Symbol]:[Industry]],2,FALSE),"-")</f>
        <v>-</v>
      </c>
      <c r="D1238" t="s">
        <v>259</v>
      </c>
      <c r="E1238">
        <v>1747.331666925</v>
      </c>
      <c r="F1238">
        <v>320</v>
      </c>
      <c r="G1238">
        <v>151.09281839993599</v>
      </c>
      <c r="H1238">
        <v>-21.2720636096536</v>
      </c>
      <c r="I1238">
        <v>40.091784973188297</v>
      </c>
      <c r="J1238">
        <v>-9.6711123289060907</v>
      </c>
      <c r="K1238">
        <v>325.443027179117</v>
      </c>
      <c r="L1238">
        <v>256.24730171902598</v>
      </c>
      <c r="M1238">
        <v>46.051264609429403</v>
      </c>
      <c r="N1238">
        <v>0.54857281651466905</v>
      </c>
      <c r="O1238">
        <v>37.093749999999901</v>
      </c>
      <c r="P1238">
        <v>188.678394226432</v>
      </c>
      <c r="Q1238">
        <v>0.14365799612895</v>
      </c>
    </row>
    <row r="1239" spans="1:17" x14ac:dyDescent="0.3">
      <c r="A1239" t="s">
        <v>2641</v>
      </c>
      <c r="B1239" t="s">
        <v>2642</v>
      </c>
      <c r="C1239" t="str">
        <f>IFERROR(VLOOKUP(Table1[[#This Row],[Ticker]],[1]!Table1[[Symbol]:[Industry]],2,FALSE),"-")</f>
        <v>-</v>
      </c>
      <c r="D1239" t="s">
        <v>122</v>
      </c>
      <c r="E1239">
        <v>1742.7629044</v>
      </c>
      <c r="F1239">
        <v>6.74</v>
      </c>
      <c r="G1239">
        <v>-74.480934821652298</v>
      </c>
      <c r="H1239">
        <v>-18.953231788175501</v>
      </c>
      <c r="I1239">
        <v>-78.874244273155796</v>
      </c>
      <c r="J1239">
        <v>-2.1876200325010999</v>
      </c>
      <c r="K1239">
        <v>9.7327096594103395</v>
      </c>
      <c r="L1239">
        <v>13.844080292243699</v>
      </c>
      <c r="M1239">
        <v>4.9868405634322404</v>
      </c>
      <c r="N1239">
        <v>0.24937064965369499</v>
      </c>
      <c r="O1239">
        <v>302.81899109792198</v>
      </c>
      <c r="P1239">
        <v>0.447093889716843</v>
      </c>
      <c r="Q1239">
        <v>1.2500264765926999E-2</v>
      </c>
    </row>
    <row r="1240" spans="1:17" hidden="1" x14ac:dyDescent="0.3">
      <c r="A1240" t="s">
        <v>2643</v>
      </c>
      <c r="B1240" t="s">
        <v>2644</v>
      </c>
      <c r="C1240" t="str">
        <f>IFERROR(VLOOKUP(Table1[[#This Row],[Ticker]],[1]!Table1[[Symbol]:[Industry]],2,FALSE),"-")</f>
        <v>-</v>
      </c>
      <c r="D1240" t="s">
        <v>2645</v>
      </c>
      <c r="E1240">
        <v>1739.86989285</v>
      </c>
      <c r="F1240">
        <v>1605.75</v>
      </c>
      <c r="G1240">
        <v>500.741409201473</v>
      </c>
      <c r="H1240">
        <v>3.2221320046580901</v>
      </c>
      <c r="I1240">
        <v>119.447753198399</v>
      </c>
      <c r="J1240">
        <v>0.27377589090840099</v>
      </c>
      <c r="K1240">
        <v>1497.0215512846</v>
      </c>
      <c r="M1240">
        <v>63.051487287416201</v>
      </c>
      <c r="N1240">
        <v>0.73034701345340203</v>
      </c>
      <c r="O1240">
        <v>12.685660906118599</v>
      </c>
      <c r="P1240">
        <v>570.73934837092702</v>
      </c>
    </row>
    <row r="1241" spans="1:17" hidden="1" x14ac:dyDescent="0.3">
      <c r="A1241" t="s">
        <v>2646</v>
      </c>
      <c r="B1241" t="s">
        <v>2647</v>
      </c>
      <c r="C1241" t="str">
        <f>IFERROR(VLOOKUP(Table1[[#This Row],[Ticker]],[1]!Table1[[Symbol]:[Industry]],2,FALSE),"-")</f>
        <v>-</v>
      </c>
      <c r="D1241" t="s">
        <v>2409</v>
      </c>
      <c r="E1241">
        <v>1739.6331041999999</v>
      </c>
      <c r="F1241">
        <v>1094.4000000000001</v>
      </c>
      <c r="G1241">
        <v>-31.700805956952401</v>
      </c>
      <c r="H1241">
        <v>-7.2887706286202096</v>
      </c>
      <c r="I1241">
        <v>-14.7532491096398</v>
      </c>
      <c r="J1241">
        <v>-5.2338199972339501</v>
      </c>
      <c r="K1241">
        <v>1132.8340093935899</v>
      </c>
      <c r="L1241">
        <v>1138.3181303479</v>
      </c>
      <c r="M1241">
        <v>36.154011175108899</v>
      </c>
      <c r="N1241">
        <v>0.77591780064781501</v>
      </c>
      <c r="O1241">
        <v>32.579495614034997</v>
      </c>
      <c r="P1241">
        <v>16.9480658260312</v>
      </c>
      <c r="Q1241">
        <v>9.5158997958704E-2</v>
      </c>
    </row>
    <row r="1242" spans="1:17" hidden="1" x14ac:dyDescent="0.3">
      <c r="A1242" t="s">
        <v>2648</v>
      </c>
      <c r="B1242" t="s">
        <v>2649</v>
      </c>
      <c r="C1242" t="str">
        <f>IFERROR(VLOOKUP(Table1[[#This Row],[Ticker]],[1]!Table1[[Symbol]:[Industry]],2,FALSE),"-")</f>
        <v>-</v>
      </c>
      <c r="D1242" t="s">
        <v>407</v>
      </c>
      <c r="E1242">
        <v>1726.3063489000001</v>
      </c>
      <c r="F1242">
        <v>558.79999999999995</v>
      </c>
      <c r="G1242">
        <v>-4.7848834249826799</v>
      </c>
      <c r="H1242">
        <v>0.84796557198608902</v>
      </c>
      <c r="I1242">
        <v>-5.9021122184112996E-3</v>
      </c>
      <c r="J1242">
        <v>1.30260173225981</v>
      </c>
      <c r="K1242">
        <v>516.16934668469401</v>
      </c>
      <c r="L1242">
        <v>508.06364373604703</v>
      </c>
      <c r="M1242">
        <v>67.142743304829693</v>
      </c>
      <c r="N1242">
        <v>1.09331539076526</v>
      </c>
      <c r="O1242">
        <v>35.728346456692897</v>
      </c>
      <c r="P1242">
        <v>38.316831683168303</v>
      </c>
      <c r="Q1242">
        <v>1.1033489378614E-2</v>
      </c>
    </row>
    <row r="1243" spans="1:17" hidden="1" x14ac:dyDescent="0.3">
      <c r="A1243" t="s">
        <v>2650</v>
      </c>
      <c r="B1243" t="s">
        <v>2651</v>
      </c>
      <c r="C1243" t="str">
        <f>IFERROR(VLOOKUP(Table1[[#This Row],[Ticker]],[1]!Table1[[Symbol]:[Industry]],2,FALSE),"-")</f>
        <v>-</v>
      </c>
      <c r="D1243" t="s">
        <v>533</v>
      </c>
      <c r="E1243">
        <v>1724.4090000000001</v>
      </c>
      <c r="F1243">
        <v>164.42</v>
      </c>
      <c r="G1243">
        <v>75.496581209578295</v>
      </c>
      <c r="H1243">
        <v>6.4435729979904997</v>
      </c>
      <c r="I1243">
        <v>18.551941281677799</v>
      </c>
      <c r="J1243">
        <v>-0.88364660403513395</v>
      </c>
      <c r="K1243">
        <v>153.49310700997299</v>
      </c>
      <c r="L1243">
        <v>138.742197584297</v>
      </c>
      <c r="M1243">
        <v>72.711884754940598</v>
      </c>
      <c r="N1243">
        <v>1.43688425432557</v>
      </c>
      <c r="O1243">
        <v>11.3003284271986</v>
      </c>
      <c r="P1243">
        <v>115.77427821522301</v>
      </c>
      <c r="Q1243">
        <v>8.9326454213167997E-2</v>
      </c>
    </row>
    <row r="1244" spans="1:17" hidden="1" x14ac:dyDescent="0.3">
      <c r="A1244" t="s">
        <v>2652</v>
      </c>
      <c r="B1244" t="s">
        <v>2653</v>
      </c>
      <c r="C1244" t="str">
        <f>IFERROR(VLOOKUP(Table1[[#This Row],[Ticker]],[1]!Table1[[Symbol]:[Industry]],2,FALSE),"-")</f>
        <v>-</v>
      </c>
      <c r="D1244" t="s">
        <v>390</v>
      </c>
      <c r="E1244">
        <v>1723.4891692199999</v>
      </c>
      <c r="F1244">
        <v>208.39</v>
      </c>
      <c r="G1244">
        <v>16.848051598672299</v>
      </c>
      <c r="H1244">
        <v>-7.9221613695280304</v>
      </c>
      <c r="I1244">
        <v>-3.0455944593208799</v>
      </c>
      <c r="J1244">
        <v>-4.1084121117090202</v>
      </c>
      <c r="K1244">
        <v>203.30533985760499</v>
      </c>
      <c r="L1244">
        <v>190.30470090009501</v>
      </c>
      <c r="M1244">
        <v>51.325560429152397</v>
      </c>
      <c r="N1244">
        <v>1.318019458298</v>
      </c>
      <c r="O1244">
        <v>16.3683478093958</v>
      </c>
      <c r="P1244">
        <v>79.260215053763403</v>
      </c>
      <c r="Q1244">
        <v>7.5484692502036002E-2</v>
      </c>
    </row>
    <row r="1245" spans="1:17" hidden="1" x14ac:dyDescent="0.3">
      <c r="A1245" t="s">
        <v>2654</v>
      </c>
      <c r="B1245" t="s">
        <v>2655</v>
      </c>
      <c r="C1245" t="str">
        <f>IFERROR(VLOOKUP(Table1[[#This Row],[Ticker]],[1]!Table1[[Symbol]:[Industry]],2,FALSE),"-")</f>
        <v>-</v>
      </c>
      <c r="D1245" t="s">
        <v>46</v>
      </c>
      <c r="E1245">
        <v>1716.8381463999999</v>
      </c>
      <c r="F1245">
        <v>1627.95</v>
      </c>
      <c r="G1245">
        <v>113.182950046473</v>
      </c>
      <c r="H1245">
        <v>-8.7432689159803303</v>
      </c>
      <c r="I1245">
        <v>34.6497609301395</v>
      </c>
      <c r="J1245">
        <v>-8.2995273536524206</v>
      </c>
      <c r="K1245">
        <v>1495.91183346969</v>
      </c>
      <c r="L1245">
        <v>1204.7611260512699</v>
      </c>
      <c r="M1245">
        <v>43.440472305815298</v>
      </c>
      <c r="N1245">
        <v>1.0754101087983099</v>
      </c>
      <c r="O1245">
        <v>9.1802573789121205</v>
      </c>
      <c r="P1245">
        <v>152.39534883720901</v>
      </c>
    </row>
    <row r="1246" spans="1:17" hidden="1" x14ac:dyDescent="0.3">
      <c r="A1246" t="s">
        <v>2656</v>
      </c>
      <c r="B1246" t="s">
        <v>2657</v>
      </c>
      <c r="C1246" t="str">
        <f>IFERROR(VLOOKUP(Table1[[#This Row],[Ticker]],[1]!Table1[[Symbol]:[Industry]],2,FALSE),"-")</f>
        <v>-</v>
      </c>
      <c r="D1246" t="s">
        <v>119</v>
      </c>
      <c r="E1246">
        <v>1709.1582239700001</v>
      </c>
      <c r="F1246">
        <v>770.5</v>
      </c>
      <c r="G1246">
        <v>-0.94991631735743398</v>
      </c>
      <c r="H1246">
        <v>-0.46396201853531699</v>
      </c>
      <c r="I1246">
        <v>33.085056576370498</v>
      </c>
      <c r="J1246">
        <v>-3.8401949748531301</v>
      </c>
      <c r="K1246">
        <v>714.57477084025504</v>
      </c>
      <c r="L1246">
        <v>626.66333556063205</v>
      </c>
      <c r="M1246">
        <v>46.7016614721705</v>
      </c>
      <c r="N1246">
        <v>0.40308010214800699</v>
      </c>
      <c r="O1246">
        <v>9.9221284879948008</v>
      </c>
      <c r="P1246">
        <v>54.331497245868803</v>
      </c>
      <c r="Q1246">
        <v>-7.1412960765672995E-2</v>
      </c>
    </row>
    <row r="1247" spans="1:17" hidden="1" x14ac:dyDescent="0.3">
      <c r="A1247" t="s">
        <v>2658</v>
      </c>
      <c r="B1247" t="s">
        <v>2659</v>
      </c>
      <c r="C1247" t="str">
        <f>IFERROR(VLOOKUP(Table1[[#This Row],[Ticker]],[1]!Table1[[Symbol]:[Industry]],2,FALSE),"-")</f>
        <v>-</v>
      </c>
      <c r="D1247" t="s">
        <v>21</v>
      </c>
      <c r="E1247">
        <v>1708.82587764</v>
      </c>
      <c r="F1247">
        <v>1107.8</v>
      </c>
      <c r="G1247">
        <v>51.0079036135336</v>
      </c>
      <c r="H1247">
        <v>-6.0060275487692998</v>
      </c>
      <c r="I1247">
        <v>35.148475176069503</v>
      </c>
      <c r="J1247">
        <v>-4.2530320232438497</v>
      </c>
      <c r="K1247">
        <v>1094.55145615681</v>
      </c>
      <c r="L1247">
        <v>935.52607799326802</v>
      </c>
      <c r="M1247">
        <v>52.405398658587799</v>
      </c>
      <c r="N1247">
        <v>0.56380672531070697</v>
      </c>
      <c r="O1247">
        <v>13.007763134139701</v>
      </c>
      <c r="P1247">
        <v>91.329879101899806</v>
      </c>
      <c r="Q1247">
        <v>0.100415157895687</v>
      </c>
    </row>
    <row r="1248" spans="1:17" hidden="1" x14ac:dyDescent="0.3">
      <c r="A1248" t="s">
        <v>2660</v>
      </c>
      <c r="B1248" t="s">
        <v>2661</v>
      </c>
      <c r="C1248" t="str">
        <f>IFERROR(VLOOKUP(Table1[[#This Row],[Ticker]],[1]!Table1[[Symbol]:[Industry]],2,FALSE),"-")</f>
        <v>-</v>
      </c>
      <c r="D1248" t="s">
        <v>387</v>
      </c>
      <c r="E1248">
        <v>1704.4696123199999</v>
      </c>
      <c r="F1248">
        <v>86.58</v>
      </c>
      <c r="G1248">
        <v>-18.2205897052174</v>
      </c>
      <c r="H1248">
        <v>-13.249352277983901</v>
      </c>
      <c r="I1248">
        <v>4.6410683212264701</v>
      </c>
      <c r="J1248">
        <v>-7.71809407313315</v>
      </c>
      <c r="K1248">
        <v>86.501402031278403</v>
      </c>
      <c r="L1248">
        <v>81.471691141974006</v>
      </c>
      <c r="M1248">
        <v>33.944048500038903</v>
      </c>
      <c r="N1248">
        <v>1.01686412164624</v>
      </c>
      <c r="O1248">
        <v>24.162624162624098</v>
      </c>
      <c r="P1248">
        <v>36.132075471698101</v>
      </c>
      <c r="Q1248">
        <v>4.6360317919642E-2</v>
      </c>
    </row>
    <row r="1249" spans="1:17" hidden="1" x14ac:dyDescent="0.3">
      <c r="A1249" t="s">
        <v>2662</v>
      </c>
      <c r="B1249" t="s">
        <v>2663</v>
      </c>
      <c r="C1249" t="str">
        <f>IFERROR(VLOOKUP(Table1[[#This Row],[Ticker]],[1]!Table1[[Symbol]:[Industry]],2,FALSE),"-")</f>
        <v>-</v>
      </c>
      <c r="D1249" t="s">
        <v>387</v>
      </c>
      <c r="E1249">
        <v>1704.4517539999999</v>
      </c>
      <c r="F1249">
        <v>105.49</v>
      </c>
      <c r="G1249">
        <v>4.0105504299540096</v>
      </c>
      <c r="H1249">
        <v>-12.0128829803568</v>
      </c>
      <c r="I1249">
        <v>12.9264792775367</v>
      </c>
      <c r="J1249">
        <v>-1.06939390232811</v>
      </c>
      <c r="K1249">
        <v>108.065905112509</v>
      </c>
      <c r="L1249">
        <v>100.057086488561</v>
      </c>
      <c r="M1249">
        <v>46.882937113640097</v>
      </c>
      <c r="N1249">
        <v>0.176420763178047</v>
      </c>
      <c r="O1249">
        <v>27.026258413119699</v>
      </c>
      <c r="P1249">
        <v>46.006920415224897</v>
      </c>
      <c r="Q1249">
        <v>0.10974278592570701</v>
      </c>
    </row>
    <row r="1250" spans="1:17" hidden="1" x14ac:dyDescent="0.3">
      <c r="A1250" t="s">
        <v>2664</v>
      </c>
      <c r="B1250" t="s">
        <v>2665</v>
      </c>
      <c r="C1250" t="str">
        <f>IFERROR(VLOOKUP(Table1[[#This Row],[Ticker]],[1]!Table1[[Symbol]:[Industry]],2,FALSE),"-")</f>
        <v>-</v>
      </c>
      <c r="D1250" t="s">
        <v>605</v>
      </c>
      <c r="E1250">
        <v>1701.0937799999999</v>
      </c>
      <c r="F1250">
        <v>111.25</v>
      </c>
      <c r="G1250">
        <v>6.9336369856971203</v>
      </c>
      <c r="H1250">
        <v>-22.0090412032188</v>
      </c>
      <c r="I1250">
        <v>23.016594010791401</v>
      </c>
      <c r="J1250">
        <v>-22.428999342845898</v>
      </c>
      <c r="K1250">
        <v>127.370288589015</v>
      </c>
      <c r="L1250">
        <v>101.220045489443</v>
      </c>
      <c r="M1250">
        <v>54.219977380712301</v>
      </c>
      <c r="N1250">
        <v>0.79541141259493997</v>
      </c>
      <c r="O1250">
        <v>43.406741573033699</v>
      </c>
      <c r="P1250">
        <v>57.9022070825349</v>
      </c>
    </row>
    <row r="1251" spans="1:17" hidden="1" x14ac:dyDescent="0.3">
      <c r="A1251" t="s">
        <v>2666</v>
      </c>
      <c r="B1251" t="s">
        <v>2667</v>
      </c>
      <c r="C1251" t="str">
        <f>IFERROR(VLOOKUP(Table1[[#This Row],[Ticker]],[1]!Table1[[Symbol]:[Industry]],2,FALSE),"-")</f>
        <v>-</v>
      </c>
      <c r="D1251" t="s">
        <v>132</v>
      </c>
      <c r="E1251">
        <v>1699.70891732</v>
      </c>
      <c r="F1251">
        <v>56.29</v>
      </c>
      <c r="G1251">
        <v>49.445607817193697</v>
      </c>
      <c r="H1251">
        <v>-18.745517267110401</v>
      </c>
      <c r="I1251">
        <v>5.1141903607629597</v>
      </c>
      <c r="J1251">
        <v>-4.3727328411704898</v>
      </c>
      <c r="K1251">
        <v>59.217638888539803</v>
      </c>
      <c r="L1251">
        <v>55.733683933398098</v>
      </c>
      <c r="M1251">
        <v>40.163286993150003</v>
      </c>
      <c r="N1251">
        <v>0.51773151384527505</v>
      </c>
      <c r="O1251">
        <v>38.976727660330397</v>
      </c>
      <c r="P1251">
        <v>87.009966777408593</v>
      </c>
      <c r="Q1251">
        <v>0.13000530247577499</v>
      </c>
    </row>
    <row r="1252" spans="1:17" hidden="1" x14ac:dyDescent="0.3">
      <c r="A1252" t="s">
        <v>2668</v>
      </c>
      <c r="B1252" t="s">
        <v>2669</v>
      </c>
      <c r="C1252" t="str">
        <f>IFERROR(VLOOKUP(Table1[[#This Row],[Ticker]],[1]!Table1[[Symbol]:[Industry]],2,FALSE),"-")</f>
        <v>-</v>
      </c>
      <c r="E1252">
        <v>1693.2476027499999</v>
      </c>
      <c r="F1252">
        <v>374</v>
      </c>
      <c r="G1252">
        <v>1190.1792789220201</v>
      </c>
      <c r="H1252">
        <v>-7.36282846684656</v>
      </c>
      <c r="I1252">
        <v>233.29126373032599</v>
      </c>
      <c r="J1252">
        <v>-7.1779065793685097</v>
      </c>
      <c r="K1252">
        <v>380.84174939785498</v>
      </c>
      <c r="L1252">
        <v>249.26442201020899</v>
      </c>
      <c r="M1252">
        <v>50.257786699804598</v>
      </c>
      <c r="N1252">
        <v>0.72626826752629103</v>
      </c>
      <c r="O1252">
        <v>32.299465240641702</v>
      </c>
      <c r="P1252">
        <v>1468.13417190775</v>
      </c>
      <c r="Q1252">
        <v>0.203564124110718</v>
      </c>
    </row>
    <row r="1253" spans="1:17" hidden="1" x14ac:dyDescent="0.3">
      <c r="A1253" t="s">
        <v>2670</v>
      </c>
      <c r="B1253" t="s">
        <v>2671</v>
      </c>
      <c r="C1253" t="str">
        <f>IFERROR(VLOOKUP(Table1[[#This Row],[Ticker]],[1]!Table1[[Symbol]:[Industry]],2,FALSE),"-")</f>
        <v>-</v>
      </c>
      <c r="D1253" t="s">
        <v>605</v>
      </c>
      <c r="E1253">
        <v>1692.3029750000001</v>
      </c>
      <c r="F1253">
        <v>62.33</v>
      </c>
      <c r="G1253">
        <v>1.9127278575550299</v>
      </c>
      <c r="H1253">
        <v>-2.0563760726304601</v>
      </c>
      <c r="I1253">
        <v>-12.0123676882023</v>
      </c>
      <c r="J1253">
        <v>-11.474877051939499</v>
      </c>
      <c r="K1253">
        <v>61.995863364857101</v>
      </c>
      <c r="L1253">
        <v>57.774672390359903</v>
      </c>
      <c r="M1253">
        <v>29.188193916460101</v>
      </c>
      <c r="N1253">
        <v>1.24282122242051</v>
      </c>
      <c r="O1253">
        <v>25.140381838600899</v>
      </c>
      <c r="P1253">
        <v>38.665183537263601</v>
      </c>
      <c r="Q1253">
        <v>7.1071011628524999E-2</v>
      </c>
    </row>
    <row r="1254" spans="1:17" hidden="1" x14ac:dyDescent="0.3">
      <c r="A1254" t="s">
        <v>2672</v>
      </c>
      <c r="B1254" t="s">
        <v>2673</v>
      </c>
      <c r="C1254" t="str">
        <f>IFERROR(VLOOKUP(Table1[[#This Row],[Ticker]],[1]!Table1[[Symbol]:[Industry]],2,FALSE),"-")</f>
        <v>-</v>
      </c>
      <c r="D1254" t="s">
        <v>278</v>
      </c>
      <c r="E1254">
        <v>1688.2108554849999</v>
      </c>
      <c r="F1254">
        <v>1205.05</v>
      </c>
      <c r="G1254">
        <v>3.7009207808494899</v>
      </c>
      <c r="H1254">
        <v>-16.323063444789099</v>
      </c>
      <c r="I1254">
        <v>31.659089060177401</v>
      </c>
      <c r="J1254">
        <v>-7.3470671145564701</v>
      </c>
      <c r="K1254">
        <v>1189.3261154694601</v>
      </c>
      <c r="L1254">
        <v>1045.7846149342499</v>
      </c>
      <c r="M1254">
        <v>22.745867741199</v>
      </c>
      <c r="N1254">
        <v>0.55988604431785904</v>
      </c>
      <c r="O1254">
        <v>11.289987967304199</v>
      </c>
      <c r="P1254">
        <v>55.229936880072103</v>
      </c>
      <c r="Q1254">
        <v>0.13218436105152201</v>
      </c>
    </row>
    <row r="1255" spans="1:17" hidden="1" x14ac:dyDescent="0.3">
      <c r="A1255" t="s">
        <v>2674</v>
      </c>
      <c r="B1255" t="s">
        <v>2675</v>
      </c>
      <c r="C1255" t="str">
        <f>IFERROR(VLOOKUP(Table1[[#This Row],[Ticker]],[1]!Table1[[Symbol]:[Industry]],2,FALSE),"-")</f>
        <v>-</v>
      </c>
      <c r="D1255" t="s">
        <v>215</v>
      </c>
      <c r="E1255">
        <v>1683.8847777000001</v>
      </c>
      <c r="F1255">
        <v>146.27000000000001</v>
      </c>
      <c r="G1255">
        <v>131.23290261903301</v>
      </c>
      <c r="H1255">
        <v>69.555074299744305</v>
      </c>
      <c r="I1255">
        <v>64.4714724991927</v>
      </c>
      <c r="J1255">
        <v>19.342520419387501</v>
      </c>
      <c r="K1255">
        <v>89.747708522495103</v>
      </c>
      <c r="L1255">
        <v>75.333401216965399</v>
      </c>
      <c r="M1255">
        <v>93.064953432155093</v>
      </c>
      <c r="N1255">
        <v>1.6631804981440701</v>
      </c>
      <c r="O1255">
        <v>0</v>
      </c>
      <c r="P1255">
        <v>183.13975996902801</v>
      </c>
    </row>
    <row r="1256" spans="1:17" hidden="1" x14ac:dyDescent="0.3">
      <c r="A1256" t="s">
        <v>2676</v>
      </c>
      <c r="B1256" t="s">
        <v>2677</v>
      </c>
      <c r="C1256" t="str">
        <f>IFERROR(VLOOKUP(Table1[[#This Row],[Ticker]],[1]!Table1[[Symbol]:[Industry]],2,FALSE),"-")</f>
        <v>-</v>
      </c>
      <c r="D1256" t="s">
        <v>197</v>
      </c>
      <c r="E1256">
        <v>1677.7488000000001</v>
      </c>
      <c r="F1256">
        <v>1358.6</v>
      </c>
      <c r="G1256">
        <v>39.341134234459197</v>
      </c>
      <c r="H1256">
        <v>-1.5944092270827199</v>
      </c>
      <c r="I1256">
        <v>25.434071852243001</v>
      </c>
      <c r="J1256">
        <v>-6.0561888050707404</v>
      </c>
      <c r="K1256">
        <v>1293.8762295352201</v>
      </c>
      <c r="L1256">
        <v>1112.4264096381301</v>
      </c>
      <c r="M1256">
        <v>41.680020193077198</v>
      </c>
      <c r="N1256">
        <v>0.51793525236203897</v>
      </c>
      <c r="O1256">
        <v>10.4077727071985</v>
      </c>
      <c r="P1256">
        <v>81.400627545229895</v>
      </c>
      <c r="Q1256">
        <v>5.0398622160975001E-2</v>
      </c>
    </row>
    <row r="1257" spans="1:17" hidden="1" x14ac:dyDescent="0.3">
      <c r="A1257" t="s">
        <v>2678</v>
      </c>
      <c r="B1257" t="s">
        <v>2679</v>
      </c>
      <c r="C1257" t="str">
        <f>IFERROR(VLOOKUP(Table1[[#This Row],[Ticker]],[1]!Table1[[Symbol]:[Industry]],2,FALSE),"-")</f>
        <v>-</v>
      </c>
      <c r="D1257" t="s">
        <v>132</v>
      </c>
      <c r="E1257">
        <v>1675.91451168</v>
      </c>
      <c r="F1257">
        <v>132.26</v>
      </c>
      <c r="G1257">
        <v>53.265830510450101</v>
      </c>
      <c r="H1257">
        <v>-12.811887043564401</v>
      </c>
      <c r="I1257">
        <v>23.7640847404132</v>
      </c>
      <c r="J1257">
        <v>-3.6560048092466699</v>
      </c>
      <c r="K1257">
        <v>131.19441737075701</v>
      </c>
      <c r="L1257">
        <v>115.968344132387</v>
      </c>
      <c r="M1257">
        <v>51.313724419420502</v>
      </c>
      <c r="N1257">
        <v>0.35268688343818999</v>
      </c>
      <c r="O1257">
        <v>14.131256615756801</v>
      </c>
      <c r="P1257">
        <v>99.939531368102706</v>
      </c>
      <c r="Q1257">
        <v>7.9388165068516994E-2</v>
      </c>
    </row>
    <row r="1258" spans="1:17" hidden="1" x14ac:dyDescent="0.3">
      <c r="A1258" t="s">
        <v>2680</v>
      </c>
      <c r="B1258" t="s">
        <v>2681</v>
      </c>
      <c r="C1258" t="str">
        <f>IFERROR(VLOOKUP(Table1[[#This Row],[Ticker]],[1]!Table1[[Symbol]:[Industry]],2,FALSE),"-")</f>
        <v>-</v>
      </c>
      <c r="D1258" t="s">
        <v>67</v>
      </c>
      <c r="E1258">
        <v>1674.2877978199999</v>
      </c>
      <c r="F1258">
        <v>361.4</v>
      </c>
      <c r="G1258">
        <v>91.657672265282997</v>
      </c>
      <c r="H1258">
        <v>-9.1146898029758798</v>
      </c>
      <c r="I1258">
        <v>13.1986425509504</v>
      </c>
      <c r="J1258">
        <v>-4.5391855775186398</v>
      </c>
      <c r="K1258">
        <v>363.19033538053702</v>
      </c>
      <c r="L1258">
        <v>298.97452410643098</v>
      </c>
      <c r="M1258">
        <v>41.956623137058699</v>
      </c>
      <c r="N1258">
        <v>0.67020388780050699</v>
      </c>
      <c r="O1258">
        <v>22.897066961815099</v>
      </c>
      <c r="P1258">
        <v>131.222008957133</v>
      </c>
      <c r="Q1258">
        <v>9.2196098527140002E-2</v>
      </c>
    </row>
    <row r="1259" spans="1:17" hidden="1" x14ac:dyDescent="0.3">
      <c r="A1259" t="s">
        <v>2682</v>
      </c>
      <c r="B1259" t="s">
        <v>2683</v>
      </c>
      <c r="C1259" t="str">
        <f>IFERROR(VLOOKUP(Table1[[#This Row],[Ticker]],[1]!Table1[[Symbol]:[Industry]],2,FALSE),"-")</f>
        <v>-</v>
      </c>
      <c r="D1259" t="s">
        <v>215</v>
      </c>
      <c r="E1259">
        <v>1668.808304375</v>
      </c>
      <c r="F1259">
        <v>931.35</v>
      </c>
      <c r="G1259">
        <v>108.90959259702301</v>
      </c>
      <c r="H1259">
        <v>-16.541066818885501</v>
      </c>
      <c r="I1259">
        <v>-4.8658768522476796</v>
      </c>
      <c r="J1259">
        <v>-10.7345457556466</v>
      </c>
      <c r="K1259">
        <v>968.64933857442895</v>
      </c>
      <c r="L1259">
        <v>774.40551302900997</v>
      </c>
      <c r="M1259">
        <v>27.3996316741618</v>
      </c>
      <c r="N1259">
        <v>0.50862070871486198</v>
      </c>
      <c r="O1259">
        <v>22.719707950823999</v>
      </c>
      <c r="P1259">
        <v>157.88453551155999</v>
      </c>
      <c r="Q1259">
        <v>0.17110275413334999</v>
      </c>
    </row>
    <row r="1260" spans="1:17" hidden="1" x14ac:dyDescent="0.3">
      <c r="A1260" t="s">
        <v>2684</v>
      </c>
      <c r="B1260" t="s">
        <v>2685</v>
      </c>
      <c r="C1260" t="str">
        <f>IFERROR(VLOOKUP(Table1[[#This Row],[Ticker]],[1]!Table1[[Symbol]:[Industry]],2,FALSE),"-")</f>
        <v>-</v>
      </c>
      <c r="D1260" t="s">
        <v>772</v>
      </c>
      <c r="E1260">
        <v>1668.61185</v>
      </c>
      <c r="F1260">
        <v>284.95</v>
      </c>
      <c r="G1260">
        <v>215.77931427019999</v>
      </c>
      <c r="H1260">
        <v>-25.155832958490901</v>
      </c>
      <c r="I1260">
        <v>0.97076388587097195</v>
      </c>
      <c r="J1260">
        <v>-11.687620032501099</v>
      </c>
      <c r="K1260">
        <v>312.92742924105102</v>
      </c>
      <c r="L1260">
        <v>268.039429258604</v>
      </c>
      <c r="M1260">
        <v>25.0914200008337</v>
      </c>
      <c r="N1260">
        <v>0.59639625494527204</v>
      </c>
      <c r="O1260">
        <v>56.167748727846998</v>
      </c>
      <c r="P1260">
        <v>247.49999999999901</v>
      </c>
      <c r="Q1260">
        <v>0.10243231836623699</v>
      </c>
    </row>
    <row r="1261" spans="1:17" hidden="1" x14ac:dyDescent="0.3">
      <c r="A1261" t="s">
        <v>2686</v>
      </c>
      <c r="B1261" t="s">
        <v>2687</v>
      </c>
      <c r="C1261" t="str">
        <f>IFERROR(VLOOKUP(Table1[[#This Row],[Ticker]],[1]!Table1[[Symbol]:[Industry]],2,FALSE),"-")</f>
        <v>-</v>
      </c>
      <c r="D1261" t="s">
        <v>204</v>
      </c>
      <c r="E1261">
        <v>1665.1772307799999</v>
      </c>
      <c r="F1261">
        <v>2653.1</v>
      </c>
      <c r="G1261">
        <v>49.770807278363698</v>
      </c>
      <c r="H1261">
        <v>-13.6304071907843</v>
      </c>
      <c r="I1261">
        <v>6.8842696753060704</v>
      </c>
      <c r="J1261">
        <v>-2.6281005567093199</v>
      </c>
      <c r="K1261">
        <v>2724.0836456174602</v>
      </c>
      <c r="L1261">
        <v>2202.16766188465</v>
      </c>
      <c r="M1261">
        <v>43.141184530931</v>
      </c>
      <c r="N1261">
        <v>0.36312989324971701</v>
      </c>
      <c r="O1261">
        <v>29.998869247295598</v>
      </c>
      <c r="P1261">
        <v>96.351391355831794</v>
      </c>
      <c r="Q1261">
        <v>0.13207529314127001</v>
      </c>
    </row>
    <row r="1262" spans="1:17" hidden="1" x14ac:dyDescent="0.3">
      <c r="A1262" t="s">
        <v>2688</v>
      </c>
      <c r="B1262" t="s">
        <v>2689</v>
      </c>
      <c r="C1262" t="str">
        <f>IFERROR(VLOOKUP(Table1[[#This Row],[Ticker]],[1]!Table1[[Symbol]:[Industry]],2,FALSE),"-")</f>
        <v>-</v>
      </c>
      <c r="D1262" t="s">
        <v>77</v>
      </c>
      <c r="E1262">
        <v>1664.2467079999999</v>
      </c>
      <c r="F1262">
        <v>311.85000000000002</v>
      </c>
      <c r="G1262">
        <v>82.266528859132904</v>
      </c>
      <c r="H1262">
        <v>13.897211052157999</v>
      </c>
      <c r="I1262">
        <v>92.1176843222662</v>
      </c>
      <c r="J1262">
        <v>1.6916903123264799</v>
      </c>
      <c r="K1262">
        <v>268.14114692714202</v>
      </c>
      <c r="L1262">
        <v>199.18275446417499</v>
      </c>
      <c r="M1262">
        <v>47.190460099084703</v>
      </c>
      <c r="N1262">
        <v>0.23333140390870399</v>
      </c>
      <c r="O1262">
        <v>19.159852493185799</v>
      </c>
      <c r="P1262">
        <v>120.388692579505</v>
      </c>
      <c r="Q1262">
        <v>6.5213242366797E-2</v>
      </c>
    </row>
    <row r="1263" spans="1:17" hidden="1" x14ac:dyDescent="0.3">
      <c r="A1263" t="s">
        <v>2690</v>
      </c>
      <c r="B1263" t="s">
        <v>2691</v>
      </c>
      <c r="C1263" t="str">
        <f>IFERROR(VLOOKUP(Table1[[#This Row],[Ticker]],[1]!Table1[[Symbol]:[Industry]],2,FALSE),"-")</f>
        <v>-</v>
      </c>
      <c r="D1263" t="s">
        <v>467</v>
      </c>
      <c r="E1263">
        <v>1662.1932311999999</v>
      </c>
      <c r="F1263">
        <v>828.8</v>
      </c>
      <c r="G1263">
        <v>-25.7969584898403</v>
      </c>
      <c r="H1263">
        <v>8.3873872879176101</v>
      </c>
      <c r="I1263">
        <v>18.424661327593199</v>
      </c>
      <c r="J1263">
        <v>-1.4272832221454399</v>
      </c>
      <c r="K1263">
        <v>726.42024006359998</v>
      </c>
      <c r="L1263">
        <v>690.31182893986397</v>
      </c>
      <c r="M1263">
        <v>59.155839040332403</v>
      </c>
      <c r="N1263">
        <v>1.5476734653835</v>
      </c>
      <c r="O1263">
        <v>4.5487451737451696</v>
      </c>
      <c r="P1263">
        <v>46.6902654867256</v>
      </c>
      <c r="Q1263">
        <v>8.8462130508035003E-2</v>
      </c>
    </row>
    <row r="1264" spans="1:17" hidden="1" x14ac:dyDescent="0.3">
      <c r="A1264" t="s">
        <v>2692</v>
      </c>
      <c r="B1264" t="s">
        <v>2693</v>
      </c>
      <c r="C1264" t="str">
        <f>IFERROR(VLOOKUP(Table1[[#This Row],[Ticker]],[1]!Table1[[Symbol]:[Industry]],2,FALSE),"-")</f>
        <v>-</v>
      </c>
      <c r="D1264" t="s">
        <v>605</v>
      </c>
      <c r="E1264">
        <v>1662.1537751200001</v>
      </c>
      <c r="F1264">
        <v>161.38</v>
      </c>
      <c r="G1264">
        <v>-17.388736240092001</v>
      </c>
      <c r="H1264">
        <v>5.7363984271027704</v>
      </c>
      <c r="I1264">
        <v>14.727720524224299</v>
      </c>
      <c r="J1264">
        <v>14.562034186032699</v>
      </c>
      <c r="K1264">
        <v>146.85747806782601</v>
      </c>
      <c r="L1264">
        <v>141.74689000376</v>
      </c>
      <c r="M1264">
        <v>77.779609714020594</v>
      </c>
      <c r="N1264">
        <v>2.0402723613339999</v>
      </c>
      <c r="O1264">
        <v>16.464245879291099</v>
      </c>
      <c r="P1264">
        <v>40.943231441047999</v>
      </c>
      <c r="Q1264">
        <v>-5.1935649420874003E-2</v>
      </c>
    </row>
    <row r="1265" spans="1:17" hidden="1" x14ac:dyDescent="0.3">
      <c r="A1265" t="s">
        <v>2694</v>
      </c>
      <c r="B1265" t="s">
        <v>2695</v>
      </c>
      <c r="C1265" t="str">
        <f>IFERROR(VLOOKUP(Table1[[#This Row],[Ticker]],[1]!Table1[[Symbol]:[Industry]],2,FALSE),"-")</f>
        <v>-</v>
      </c>
      <c r="D1265" t="s">
        <v>218</v>
      </c>
      <c r="E1265">
        <v>1659.239224875</v>
      </c>
      <c r="F1265">
        <v>545.45000000000005</v>
      </c>
      <c r="G1265">
        <v>108.17936525090801</v>
      </c>
      <c r="H1265">
        <v>24.268275685922099</v>
      </c>
      <c r="I1265">
        <v>22.6140367476713</v>
      </c>
      <c r="J1265">
        <v>20.4189014801564</v>
      </c>
      <c r="K1265">
        <v>457.65779875732102</v>
      </c>
      <c r="L1265">
        <v>394.24942415099503</v>
      </c>
      <c r="M1265">
        <v>89.841621071710804</v>
      </c>
      <c r="N1265">
        <v>3.0166142648276</v>
      </c>
      <c r="O1265">
        <v>13.970116417636699</v>
      </c>
      <c r="P1265">
        <v>146.19724667118001</v>
      </c>
      <c r="Q1265">
        <v>0.14412183368331599</v>
      </c>
    </row>
    <row r="1266" spans="1:17" hidden="1" x14ac:dyDescent="0.3">
      <c r="A1266" t="s">
        <v>2696</v>
      </c>
      <c r="B1266" t="s">
        <v>2697</v>
      </c>
      <c r="C1266" t="str">
        <f>IFERROR(VLOOKUP(Table1[[#This Row],[Ticker]],[1]!Table1[[Symbol]:[Industry]],2,FALSE),"-")</f>
        <v>-</v>
      </c>
      <c r="D1266" t="s">
        <v>404</v>
      </c>
      <c r="E1266">
        <v>1653.41291998</v>
      </c>
      <c r="F1266">
        <v>3059</v>
      </c>
      <c r="G1266">
        <v>175.74911770126599</v>
      </c>
      <c r="H1266">
        <v>-28.428366565608901</v>
      </c>
      <c r="I1266">
        <v>73.836318615801204</v>
      </c>
      <c r="J1266">
        <v>-13.077243487516901</v>
      </c>
      <c r="K1266">
        <v>3463.2837813967999</v>
      </c>
      <c r="L1266">
        <v>2520.1438418391799</v>
      </c>
      <c r="M1266">
        <v>17.271642234388299</v>
      </c>
      <c r="N1266">
        <v>0.26273728715741101</v>
      </c>
      <c r="O1266">
        <v>57.409284079764603</v>
      </c>
      <c r="P1266">
        <v>241.253904506916</v>
      </c>
      <c r="Q1266">
        <v>0.22280466720795999</v>
      </c>
    </row>
    <row r="1267" spans="1:17" hidden="1" x14ac:dyDescent="0.3">
      <c r="A1267" t="s">
        <v>2698</v>
      </c>
      <c r="B1267" t="s">
        <v>2699</v>
      </c>
      <c r="C1267" t="str">
        <f>IFERROR(VLOOKUP(Table1[[#This Row],[Ticker]],[1]!Table1[[Symbol]:[Industry]],2,FALSE),"-")</f>
        <v>-</v>
      </c>
      <c r="D1267" t="s">
        <v>46</v>
      </c>
      <c r="E1267">
        <v>1645.061665338</v>
      </c>
      <c r="F1267">
        <v>170.37</v>
      </c>
      <c r="G1267">
        <v>79.928649564050403</v>
      </c>
      <c r="H1267">
        <v>-23.870488960538001</v>
      </c>
      <c r="I1267">
        <v>14.989092390180801</v>
      </c>
      <c r="J1267">
        <v>-8.7923220554644796</v>
      </c>
      <c r="K1267">
        <v>181.373808436822</v>
      </c>
      <c r="L1267">
        <v>150.252876423803</v>
      </c>
      <c r="M1267">
        <v>34.106540129737503</v>
      </c>
      <c r="N1267">
        <v>0.36203821857610802</v>
      </c>
      <c r="O1267">
        <v>33.767682103656703</v>
      </c>
      <c r="P1267">
        <v>111.771286513362</v>
      </c>
      <c r="Q1267">
        <v>0.15813885136953801</v>
      </c>
    </row>
    <row r="1268" spans="1:17" hidden="1" x14ac:dyDescent="0.3">
      <c r="A1268" t="s">
        <v>2700</v>
      </c>
      <c r="B1268" t="s">
        <v>2701</v>
      </c>
      <c r="C1268" t="str">
        <f>IFERROR(VLOOKUP(Table1[[#This Row],[Ticker]],[1]!Table1[[Symbol]:[Industry]],2,FALSE),"-")</f>
        <v>-</v>
      </c>
      <c r="D1268" t="s">
        <v>605</v>
      </c>
      <c r="E1268">
        <v>1639.01268089</v>
      </c>
      <c r="F1268">
        <v>721.2</v>
      </c>
      <c r="G1268">
        <v>39.912542855403501</v>
      </c>
      <c r="H1268">
        <v>-11.6497512488627</v>
      </c>
      <c r="I1268">
        <v>61.836122100033499</v>
      </c>
      <c r="J1268">
        <v>-3.4902516114484698</v>
      </c>
      <c r="K1268">
        <v>697.85665992921497</v>
      </c>
      <c r="L1268">
        <v>574.68359641688596</v>
      </c>
      <c r="M1268">
        <v>56.677085267092501</v>
      </c>
      <c r="N1268">
        <v>0.43139013912201302</v>
      </c>
      <c r="O1268">
        <v>19.9251247920132</v>
      </c>
      <c r="P1268">
        <v>90.919920582395704</v>
      </c>
      <c r="Q1268">
        <v>4.6101606472980998E-2</v>
      </c>
    </row>
    <row r="1269" spans="1:17" hidden="1" x14ac:dyDescent="0.3">
      <c r="A1269" t="s">
        <v>2702</v>
      </c>
      <c r="B1269" t="s">
        <v>2703</v>
      </c>
      <c r="C1269" t="str">
        <f>IFERROR(VLOOKUP(Table1[[#This Row],[Ticker]],[1]!Table1[[Symbol]:[Industry]],2,FALSE),"-")</f>
        <v>-</v>
      </c>
      <c r="D1269" t="s">
        <v>472</v>
      </c>
      <c r="E1269">
        <v>1638.2560796799901</v>
      </c>
      <c r="F1269">
        <v>496.8</v>
      </c>
      <c r="G1269">
        <v>7.0446988069083796</v>
      </c>
      <c r="H1269">
        <v>-13.3855370902372</v>
      </c>
      <c r="I1269">
        <v>39.752067830050102</v>
      </c>
      <c r="J1269">
        <v>-6.7179200913361603</v>
      </c>
      <c r="K1269">
        <v>486.72513216696598</v>
      </c>
      <c r="L1269">
        <v>419.25215267877098</v>
      </c>
      <c r="M1269">
        <v>28.3750247984179</v>
      </c>
      <c r="N1269">
        <v>0.52860922590931603</v>
      </c>
      <c r="O1269">
        <v>13.6876006441223</v>
      </c>
      <c r="P1269">
        <v>69.556313993174001</v>
      </c>
      <c r="Q1269">
        <v>-0.100526729632182</v>
      </c>
    </row>
    <row r="1270" spans="1:17" hidden="1" x14ac:dyDescent="0.3">
      <c r="A1270" t="s">
        <v>2704</v>
      </c>
      <c r="B1270" t="s">
        <v>2705</v>
      </c>
      <c r="C1270" t="str">
        <f>IFERROR(VLOOKUP(Table1[[#This Row],[Ticker]],[1]!Table1[[Symbol]:[Industry]],2,FALSE),"-")</f>
        <v>-</v>
      </c>
      <c r="D1270" t="s">
        <v>125</v>
      </c>
      <c r="E1270">
        <v>1635.7275509999999</v>
      </c>
      <c r="F1270">
        <v>609</v>
      </c>
      <c r="G1270">
        <v>73.104359517119207</v>
      </c>
      <c r="H1270">
        <v>18.001483625201999</v>
      </c>
      <c r="I1270">
        <v>2.187358486935</v>
      </c>
      <c r="J1270">
        <v>-9.9605321375996194</v>
      </c>
      <c r="K1270">
        <v>559.38943179227601</v>
      </c>
      <c r="L1270">
        <v>502.22805644400501</v>
      </c>
      <c r="M1270">
        <v>47.082350758087699</v>
      </c>
      <c r="N1270">
        <v>2.5114053245384702</v>
      </c>
      <c r="O1270">
        <v>10.5090311986863</v>
      </c>
      <c r="P1270">
        <v>134.275822273514</v>
      </c>
      <c r="Q1270">
        <v>0.15517443771012099</v>
      </c>
    </row>
    <row r="1271" spans="1:17" hidden="1" x14ac:dyDescent="0.3">
      <c r="A1271" t="s">
        <v>2706</v>
      </c>
      <c r="B1271" t="s">
        <v>2707</v>
      </c>
      <c r="C1271" t="str">
        <f>IFERROR(VLOOKUP(Table1[[#This Row],[Ticker]],[1]!Table1[[Symbol]:[Industry]],2,FALSE),"-")</f>
        <v>-</v>
      </c>
      <c r="D1271" t="s">
        <v>54</v>
      </c>
      <c r="E1271">
        <v>1633.5271278499999</v>
      </c>
      <c r="F1271">
        <v>1699.95</v>
      </c>
      <c r="G1271">
        <v>31.042429883438501</v>
      </c>
      <c r="H1271">
        <v>20.432913631677501</v>
      </c>
      <c r="I1271">
        <v>22.180435529799698</v>
      </c>
      <c r="J1271">
        <v>-11.5662866991677</v>
      </c>
      <c r="K1271">
        <v>1544.7755113951901</v>
      </c>
      <c r="L1271">
        <v>1320.5267364849001</v>
      </c>
      <c r="M1271">
        <v>44.9140102692377</v>
      </c>
      <c r="N1271">
        <v>0.88898908489732997</v>
      </c>
      <c r="O1271">
        <v>16.768140239418699</v>
      </c>
      <c r="P1271">
        <v>90.502605479912603</v>
      </c>
      <c r="Q1271">
        <v>0.120828561765222</v>
      </c>
    </row>
    <row r="1272" spans="1:17" hidden="1" x14ac:dyDescent="0.3">
      <c r="A1272" t="s">
        <v>2708</v>
      </c>
      <c r="B1272" t="s">
        <v>2709</v>
      </c>
      <c r="C1272" t="str">
        <f>IFERROR(VLOOKUP(Table1[[#This Row],[Ticker]],[1]!Table1[[Symbol]:[Industry]],2,FALSE),"-")</f>
        <v>-</v>
      </c>
      <c r="D1272" t="s">
        <v>472</v>
      </c>
      <c r="E1272">
        <v>1628.0684815699999</v>
      </c>
      <c r="F1272">
        <v>1242.5999999999999</v>
      </c>
      <c r="G1272">
        <v>-17.858322864094301</v>
      </c>
      <c r="H1272">
        <v>-16.458083089172501</v>
      </c>
      <c r="I1272">
        <v>-18.718581204339099</v>
      </c>
      <c r="J1272">
        <v>-3.5367856800611701</v>
      </c>
      <c r="K1272">
        <v>1321.3384624636501</v>
      </c>
      <c r="L1272">
        <v>1313.0916948122799</v>
      </c>
      <c r="M1272">
        <v>34.096812391391602</v>
      </c>
      <c r="N1272">
        <v>0.50728403761362795</v>
      </c>
      <c r="O1272">
        <v>24.9798808948978</v>
      </c>
      <c r="P1272">
        <v>21.841447271657501</v>
      </c>
      <c r="Q1272">
        <v>-4.7020130390136999E-2</v>
      </c>
    </row>
    <row r="1273" spans="1:17" hidden="1" x14ac:dyDescent="0.3">
      <c r="A1273" t="s">
        <v>2710</v>
      </c>
      <c r="B1273" t="s">
        <v>2711</v>
      </c>
      <c r="C1273" t="str">
        <f>IFERROR(VLOOKUP(Table1[[#This Row],[Ticker]],[1]!Table1[[Symbol]:[Industry]],2,FALSE),"-")</f>
        <v>-</v>
      </c>
      <c r="D1273" t="s">
        <v>2266</v>
      </c>
      <c r="E1273">
        <v>1626.25750528</v>
      </c>
      <c r="F1273">
        <v>325</v>
      </c>
      <c r="G1273">
        <v>16.254879569257199</v>
      </c>
      <c r="H1273">
        <v>-15.1276658442182</v>
      </c>
      <c r="I1273">
        <v>30.708986531127501</v>
      </c>
      <c r="J1273">
        <v>-8.1542071446729398</v>
      </c>
      <c r="K1273">
        <v>332.44343930478601</v>
      </c>
      <c r="M1273">
        <v>38.045940018974697</v>
      </c>
      <c r="N1273">
        <v>0.15832624816208199</v>
      </c>
      <c r="O1273">
        <v>28.230769230769202</v>
      </c>
      <c r="P1273">
        <v>55.502392344497601</v>
      </c>
    </row>
    <row r="1274" spans="1:17" hidden="1" x14ac:dyDescent="0.3">
      <c r="A1274" t="s">
        <v>2712</v>
      </c>
      <c r="B1274" t="s">
        <v>2713</v>
      </c>
      <c r="C1274" t="str">
        <f>IFERROR(VLOOKUP(Table1[[#This Row],[Ticker]],[1]!Table1[[Symbol]:[Industry]],2,FALSE),"-")</f>
        <v>-</v>
      </c>
      <c r="D1274" t="s">
        <v>197</v>
      </c>
      <c r="E1274">
        <v>1620.89832</v>
      </c>
      <c r="F1274">
        <v>897.2</v>
      </c>
      <c r="G1274">
        <v>115.55843846775601</v>
      </c>
      <c r="H1274">
        <v>-21.179753154365699</v>
      </c>
      <c r="I1274">
        <v>3.8465216982553301</v>
      </c>
      <c r="J1274">
        <v>-6.22650892138999</v>
      </c>
      <c r="K1274">
        <v>932.47864178880104</v>
      </c>
      <c r="L1274">
        <v>808.600024978036</v>
      </c>
      <c r="M1274">
        <v>32.338444607077498</v>
      </c>
      <c r="N1274">
        <v>0.45031867991906799</v>
      </c>
      <c r="O1274">
        <v>42.7162282657155</v>
      </c>
      <c r="P1274">
        <v>156.45276547091601</v>
      </c>
      <c r="Q1274">
        <v>0.112294784831625</v>
      </c>
    </row>
    <row r="1275" spans="1:17" hidden="1" x14ac:dyDescent="0.3">
      <c r="A1275" t="s">
        <v>2714</v>
      </c>
      <c r="B1275" t="s">
        <v>2715</v>
      </c>
      <c r="C1275" t="str">
        <f>IFERROR(VLOOKUP(Table1[[#This Row],[Ticker]],[1]!Table1[[Symbol]:[Industry]],2,FALSE),"-")</f>
        <v>-</v>
      </c>
      <c r="D1275" t="s">
        <v>278</v>
      </c>
      <c r="E1275">
        <v>1617.796610955</v>
      </c>
      <c r="F1275">
        <v>413.3</v>
      </c>
      <c r="G1275">
        <v>91.804549197874195</v>
      </c>
      <c r="H1275">
        <v>0.42200741514342999</v>
      </c>
      <c r="I1275">
        <v>113.376405802619</v>
      </c>
      <c r="J1275">
        <v>-5.7498718428257902</v>
      </c>
      <c r="K1275">
        <v>361.44942322617197</v>
      </c>
      <c r="M1275">
        <v>47.040391842949298</v>
      </c>
      <c r="N1275">
        <v>0.81791064424351401</v>
      </c>
      <c r="O1275">
        <v>12.2671183159932</v>
      </c>
      <c r="P1275">
        <v>141.20221768310401</v>
      </c>
    </row>
    <row r="1276" spans="1:17" hidden="1" x14ac:dyDescent="0.3">
      <c r="A1276" t="s">
        <v>2716</v>
      </c>
      <c r="B1276" t="s">
        <v>2717</v>
      </c>
      <c r="C1276" t="str">
        <f>IFERROR(VLOOKUP(Table1[[#This Row],[Ticker]],[1]!Table1[[Symbol]:[Industry]],2,FALSE),"-")</f>
        <v>-</v>
      </c>
      <c r="D1276" t="s">
        <v>2718</v>
      </c>
      <c r="E1276">
        <v>1615.3211922099999</v>
      </c>
      <c r="F1276">
        <v>45.5</v>
      </c>
      <c r="G1276">
        <v>-8.0331131397880995</v>
      </c>
      <c r="H1276">
        <v>55.767666342248397</v>
      </c>
      <c r="I1276">
        <v>7.61147001255841</v>
      </c>
      <c r="J1276">
        <v>8.84355502745092</v>
      </c>
      <c r="K1276">
        <v>33.395524168119103</v>
      </c>
      <c r="L1276">
        <v>33.459667756730802</v>
      </c>
      <c r="M1276">
        <v>76.432262418643305</v>
      </c>
      <c r="N1276">
        <v>4.55758929210175</v>
      </c>
      <c r="O1276">
        <v>14.285714285714199</v>
      </c>
      <c r="P1276">
        <v>75</v>
      </c>
      <c r="Q1276">
        <v>0.175157503842196</v>
      </c>
    </row>
    <row r="1277" spans="1:17" hidden="1" x14ac:dyDescent="0.3">
      <c r="A1277" t="s">
        <v>2719</v>
      </c>
      <c r="B1277" t="s">
        <v>2720</v>
      </c>
      <c r="C1277" t="str">
        <f>IFERROR(VLOOKUP(Table1[[#This Row],[Ticker]],[1]!Table1[[Symbol]:[Industry]],2,FALSE),"-")</f>
        <v>-</v>
      </c>
      <c r="D1277" t="s">
        <v>259</v>
      </c>
      <c r="E1277">
        <v>1606.30235748</v>
      </c>
      <c r="F1277">
        <v>457.7</v>
      </c>
      <c r="G1277">
        <v>-28.314023513437601</v>
      </c>
      <c r="H1277">
        <v>9.8009787831129405</v>
      </c>
      <c r="I1277">
        <v>35.586068943039599</v>
      </c>
      <c r="J1277">
        <v>-9.3997412446223105</v>
      </c>
      <c r="K1277">
        <v>420.35752414958199</v>
      </c>
      <c r="L1277">
        <v>406.51146186879799</v>
      </c>
      <c r="M1277">
        <v>62.270980106482597</v>
      </c>
      <c r="N1277">
        <v>2.0886947833315501</v>
      </c>
      <c r="O1277">
        <v>9.3292549705046905</v>
      </c>
      <c r="P1277">
        <v>57.4746258386375</v>
      </c>
      <c r="Q1277">
        <v>6.1264429666031003E-2</v>
      </c>
    </row>
    <row r="1278" spans="1:17" hidden="1" x14ac:dyDescent="0.3">
      <c r="A1278" t="s">
        <v>2721</v>
      </c>
      <c r="B1278" t="s">
        <v>2722</v>
      </c>
      <c r="C1278" t="str">
        <f>IFERROR(VLOOKUP(Table1[[#This Row],[Ticker]],[1]!Table1[[Symbol]:[Industry]],2,FALSE),"-")</f>
        <v>-</v>
      </c>
      <c r="D1278" t="s">
        <v>46</v>
      </c>
      <c r="E1278">
        <v>1602.015806358</v>
      </c>
      <c r="F1278">
        <v>283.43</v>
      </c>
      <c r="G1278">
        <v>397.93306398526698</v>
      </c>
      <c r="H1278">
        <v>2.2002517110386699</v>
      </c>
      <c r="I1278">
        <v>94.442561193425306</v>
      </c>
      <c r="J1278">
        <v>4.5080321414119302</v>
      </c>
      <c r="K1278">
        <v>228.68471992993599</v>
      </c>
      <c r="L1278">
        <v>158.18919964226899</v>
      </c>
      <c r="M1278">
        <v>60.420484219149301</v>
      </c>
      <c r="N1278">
        <v>1.1592110844671699</v>
      </c>
      <c r="O1278">
        <v>0</v>
      </c>
      <c r="P1278">
        <v>495.441176470588</v>
      </c>
      <c r="Q1278">
        <v>0.222726080514072</v>
      </c>
    </row>
    <row r="1279" spans="1:17" hidden="1" x14ac:dyDescent="0.3">
      <c r="A1279" t="s">
        <v>2723</v>
      </c>
      <c r="B1279" t="s">
        <v>2724</v>
      </c>
      <c r="C1279" t="str">
        <f>IFERROR(VLOOKUP(Table1[[#This Row],[Ticker]],[1]!Table1[[Symbol]:[Industry]],2,FALSE),"-")</f>
        <v>-</v>
      </c>
      <c r="D1279" t="s">
        <v>429</v>
      </c>
      <c r="E1279">
        <v>1601.3239444440001</v>
      </c>
      <c r="F1279">
        <v>114.95</v>
      </c>
      <c r="G1279">
        <v>-59.976428759252499</v>
      </c>
      <c r="H1279">
        <v>-0.66317929986197599</v>
      </c>
      <c r="I1279">
        <v>-2.0347919041500702</v>
      </c>
      <c r="J1279">
        <v>3.4061754110277298</v>
      </c>
      <c r="K1279">
        <v>102.531070561582</v>
      </c>
      <c r="L1279">
        <v>110.327175586859</v>
      </c>
      <c r="M1279">
        <v>69.757757683749702</v>
      </c>
      <c r="N1279">
        <v>1.14048037196394</v>
      </c>
      <c r="O1279">
        <v>46.4114832535885</v>
      </c>
      <c r="P1279">
        <v>27.7222222222222</v>
      </c>
      <c r="Q1279">
        <v>-3.5758398238341003E-2</v>
      </c>
    </row>
    <row r="1280" spans="1:17" hidden="1" x14ac:dyDescent="0.3">
      <c r="A1280" t="s">
        <v>2725</v>
      </c>
      <c r="B1280" t="s">
        <v>2726</v>
      </c>
      <c r="C1280" t="str">
        <f>IFERROR(VLOOKUP(Table1[[#This Row],[Ticker]],[1]!Table1[[Symbol]:[Industry]],2,FALSE),"-")</f>
        <v>-</v>
      </c>
      <c r="D1280" t="s">
        <v>390</v>
      </c>
      <c r="E1280">
        <v>1599</v>
      </c>
      <c r="F1280">
        <v>269.8</v>
      </c>
      <c r="G1280">
        <v>1.19483839585573</v>
      </c>
      <c r="H1280">
        <v>-3.1646019837869099</v>
      </c>
      <c r="I1280">
        <v>111.546556987526</v>
      </c>
      <c r="J1280">
        <v>-1.6026039917386901</v>
      </c>
      <c r="K1280">
        <v>240.45024968809801</v>
      </c>
      <c r="L1280">
        <v>202.908094814484</v>
      </c>
      <c r="M1280">
        <v>52.943120323878297</v>
      </c>
      <c r="N1280">
        <v>0.85241013361056495</v>
      </c>
      <c r="O1280">
        <v>7.1163825055596597</v>
      </c>
      <c r="P1280">
        <v>138.761061946902</v>
      </c>
      <c r="Q1280">
        <v>-6.6012177407134998E-2</v>
      </c>
    </row>
    <row r="1281" spans="1:17" hidden="1" x14ac:dyDescent="0.3">
      <c r="A1281" t="s">
        <v>2727</v>
      </c>
      <c r="B1281" t="s">
        <v>2728</v>
      </c>
      <c r="C1281" t="str">
        <f>IFERROR(VLOOKUP(Table1[[#This Row],[Ticker]],[1]!Table1[[Symbol]:[Industry]],2,FALSE),"-")</f>
        <v>-</v>
      </c>
      <c r="D1281" t="s">
        <v>114</v>
      </c>
      <c r="E1281">
        <v>1595.9447093430001</v>
      </c>
      <c r="F1281">
        <v>14.7</v>
      </c>
      <c r="G1281">
        <v>-26.416143663990201</v>
      </c>
      <c r="H1281">
        <v>-13.5248844923583</v>
      </c>
      <c r="I1281">
        <v>-36.396794450251498</v>
      </c>
      <c r="J1281">
        <v>-5.3902344115860696</v>
      </c>
      <c r="K1281">
        <v>15.760898482012101</v>
      </c>
      <c r="L1281">
        <v>16.421207544488301</v>
      </c>
      <c r="M1281">
        <v>36.296898357808303</v>
      </c>
      <c r="N1281">
        <v>0.75534388073332304</v>
      </c>
      <c r="O1281">
        <v>79.286710558810995</v>
      </c>
      <c r="P1281">
        <v>23.173286321684099</v>
      </c>
      <c r="Q1281">
        <v>3.5708677277052001E-2</v>
      </c>
    </row>
    <row r="1282" spans="1:17" hidden="1" x14ac:dyDescent="0.3">
      <c r="A1282" t="s">
        <v>2729</v>
      </c>
      <c r="B1282" t="s">
        <v>2730</v>
      </c>
      <c r="C1282" t="str">
        <f>IFERROR(VLOOKUP(Table1[[#This Row],[Ticker]],[1]!Table1[[Symbol]:[Industry]],2,FALSE),"-")</f>
        <v>-</v>
      </c>
      <c r="D1282" t="s">
        <v>259</v>
      </c>
      <c r="E1282">
        <v>1586.0751396000001</v>
      </c>
      <c r="F1282">
        <v>2775.1</v>
      </c>
      <c r="G1282">
        <v>201.24264181201499</v>
      </c>
      <c r="H1282">
        <v>-0.93231195063331296</v>
      </c>
      <c r="I1282">
        <v>66.819900148635398</v>
      </c>
      <c r="J1282">
        <v>-10.070631188653699</v>
      </c>
      <c r="K1282">
        <v>2833.22235228611</v>
      </c>
      <c r="L1282">
        <v>2190.51258331796</v>
      </c>
      <c r="M1282">
        <v>25.741343218460202</v>
      </c>
      <c r="N1282">
        <v>0.45899467401630201</v>
      </c>
      <c r="O1282">
        <v>26.0855464667939</v>
      </c>
      <c r="P1282">
        <v>240.08578431372499</v>
      </c>
      <c r="Q1282">
        <v>0.16688501426031799</v>
      </c>
    </row>
    <row r="1283" spans="1:17" hidden="1" x14ac:dyDescent="0.3">
      <c r="A1283" t="s">
        <v>2731</v>
      </c>
      <c r="B1283" t="s">
        <v>2732</v>
      </c>
      <c r="C1283" t="str">
        <f>IFERROR(VLOOKUP(Table1[[#This Row],[Ticker]],[1]!Table1[[Symbol]:[Industry]],2,FALSE),"-")</f>
        <v>-</v>
      </c>
      <c r="D1283" t="s">
        <v>278</v>
      </c>
      <c r="E1283">
        <v>1585.1220000000001</v>
      </c>
      <c r="F1283">
        <v>541.85</v>
      </c>
      <c r="G1283">
        <v>3.9447351495151501</v>
      </c>
      <c r="H1283">
        <v>-2.4559267786638301</v>
      </c>
      <c r="I1283">
        <v>40.424197550056498</v>
      </c>
      <c r="J1283">
        <v>-2.1784085365541501</v>
      </c>
      <c r="K1283">
        <v>511.31155087762198</v>
      </c>
      <c r="L1283">
        <v>445.02380724809501</v>
      </c>
      <c r="M1283">
        <v>53.637809826893701</v>
      </c>
      <c r="N1283">
        <v>0.57713200535563003</v>
      </c>
      <c r="O1283">
        <v>5.9056934575989697</v>
      </c>
      <c r="P1283">
        <v>65.097501523461304</v>
      </c>
      <c r="Q1283">
        <v>-6.4653506246160003E-3</v>
      </c>
    </row>
    <row r="1284" spans="1:17" hidden="1" x14ac:dyDescent="0.3">
      <c r="A1284" t="s">
        <v>2733</v>
      </c>
      <c r="B1284" t="s">
        <v>2734</v>
      </c>
      <c r="C1284" t="str">
        <f>IFERROR(VLOOKUP(Table1[[#This Row],[Ticker]],[1]!Table1[[Symbol]:[Industry]],2,FALSE),"-")</f>
        <v>-</v>
      </c>
      <c r="D1284" t="s">
        <v>21</v>
      </c>
      <c r="E1284">
        <v>1582.2987682850001</v>
      </c>
      <c r="F1284">
        <v>287.85000000000002</v>
      </c>
      <c r="G1284">
        <v>84.667329203377093</v>
      </c>
      <c r="H1284">
        <v>23.7915422843535</v>
      </c>
      <c r="I1284">
        <v>94.968533826649093</v>
      </c>
      <c r="J1284">
        <v>-6.8782723526087004</v>
      </c>
      <c r="K1284">
        <v>249.095414102891</v>
      </c>
      <c r="L1284">
        <v>187.352081920057</v>
      </c>
      <c r="M1284">
        <v>47.872964528426998</v>
      </c>
      <c r="N1284">
        <v>0.59005577589124303</v>
      </c>
      <c r="O1284">
        <v>11.134271321869001</v>
      </c>
      <c r="P1284">
        <v>160.49773755656099</v>
      </c>
      <c r="Q1284">
        <v>0.128399244559947</v>
      </c>
    </row>
    <row r="1285" spans="1:17" hidden="1" x14ac:dyDescent="0.3">
      <c r="A1285" t="s">
        <v>2735</v>
      </c>
      <c r="B1285" t="s">
        <v>2736</v>
      </c>
      <c r="C1285" t="str">
        <f>IFERROR(VLOOKUP(Table1[[#This Row],[Ticker]],[1]!Table1[[Symbol]:[Industry]],2,FALSE),"-")</f>
        <v>-</v>
      </c>
      <c r="D1285" t="s">
        <v>278</v>
      </c>
      <c r="E1285">
        <v>1579.057358199</v>
      </c>
      <c r="F1285">
        <v>167.04</v>
      </c>
      <c r="G1285">
        <v>46.428440958905703</v>
      </c>
      <c r="H1285">
        <v>4.6079133772815704</v>
      </c>
      <c r="I1285">
        <v>71.570746030657901</v>
      </c>
      <c r="J1285">
        <v>-3.3006942374481101</v>
      </c>
      <c r="K1285">
        <v>145.04402311941101</v>
      </c>
      <c r="L1285">
        <v>121.237322377813</v>
      </c>
      <c r="M1285">
        <v>64.7721270156201</v>
      </c>
      <c r="N1285">
        <v>2.0522867428801002</v>
      </c>
      <c r="O1285">
        <v>6.5613026819923297</v>
      </c>
      <c r="P1285">
        <v>103.956043956043</v>
      </c>
      <c r="Q1285">
        <v>9.4354972681730005E-3</v>
      </c>
    </row>
    <row r="1286" spans="1:17" hidden="1" x14ac:dyDescent="0.3">
      <c r="A1286" t="s">
        <v>2737</v>
      </c>
      <c r="B1286" t="s">
        <v>2738</v>
      </c>
      <c r="C1286" t="str">
        <f>IFERROR(VLOOKUP(Table1[[#This Row],[Ticker]],[1]!Table1[[Symbol]:[Industry]],2,FALSE),"-")</f>
        <v>-</v>
      </c>
      <c r="D1286" t="s">
        <v>60</v>
      </c>
      <c r="E1286">
        <v>1578.2504550660001</v>
      </c>
      <c r="F1286">
        <v>221.32</v>
      </c>
      <c r="G1286">
        <v>-51.697788135261497</v>
      </c>
      <c r="H1286">
        <v>-7.8861173946677798</v>
      </c>
      <c r="I1286">
        <v>-34.419457822493101</v>
      </c>
      <c r="J1286">
        <v>-4.10354923604093</v>
      </c>
      <c r="K1286">
        <v>230.697861308283</v>
      </c>
      <c r="M1286">
        <v>38.248377494251798</v>
      </c>
      <c r="N1286">
        <v>0.98998281336058502</v>
      </c>
      <c r="O1286">
        <v>33.991505512380201</v>
      </c>
      <c r="P1286">
        <v>11.21608040201</v>
      </c>
    </row>
    <row r="1287" spans="1:17" hidden="1" x14ac:dyDescent="0.3">
      <c r="A1287" t="s">
        <v>2739</v>
      </c>
      <c r="B1287" t="s">
        <v>2740</v>
      </c>
      <c r="C1287" t="str">
        <f>IFERROR(VLOOKUP(Table1[[#This Row],[Ticker]],[1]!Table1[[Symbol]:[Industry]],2,FALSE),"-")</f>
        <v>-</v>
      </c>
      <c r="D1287" t="s">
        <v>197</v>
      </c>
      <c r="E1287">
        <v>1576.2055350000001</v>
      </c>
      <c r="F1287">
        <v>115.19</v>
      </c>
      <c r="G1287">
        <v>9.8424799018565992</v>
      </c>
      <c r="H1287">
        <v>-9.2452369573151607</v>
      </c>
      <c r="I1287">
        <v>-34.785446444953202</v>
      </c>
      <c r="J1287">
        <v>-3.19866506223772</v>
      </c>
      <c r="K1287">
        <v>122.218842263415</v>
      </c>
      <c r="L1287">
        <v>118.02002274649701</v>
      </c>
      <c r="M1287">
        <v>42.162667074519099</v>
      </c>
      <c r="N1287">
        <v>0.538980724532101</v>
      </c>
      <c r="O1287">
        <v>36.296553520270798</v>
      </c>
      <c r="P1287">
        <v>45.166981726528</v>
      </c>
      <c r="Q1287">
        <v>9.0364312713525005E-2</v>
      </c>
    </row>
    <row r="1288" spans="1:17" hidden="1" x14ac:dyDescent="0.3">
      <c r="A1288" t="s">
        <v>2741</v>
      </c>
      <c r="B1288" t="s">
        <v>2742</v>
      </c>
      <c r="C1288" t="str">
        <f>IFERROR(VLOOKUP(Table1[[#This Row],[Ticker]],[1]!Table1[[Symbol]:[Industry]],2,FALSE),"-")</f>
        <v>-</v>
      </c>
      <c r="D1288" t="s">
        <v>132</v>
      </c>
      <c r="E1288">
        <v>1574.7537629879901</v>
      </c>
      <c r="F1288">
        <v>59.8</v>
      </c>
      <c r="G1288">
        <v>95.966886860211801</v>
      </c>
      <c r="H1288">
        <v>16.786245106745799</v>
      </c>
      <c r="I1288">
        <v>92.436031416067095</v>
      </c>
      <c r="J1288">
        <v>-1.01619617505183</v>
      </c>
      <c r="K1288">
        <v>48.4901949778966</v>
      </c>
      <c r="L1288">
        <v>38.135784584858399</v>
      </c>
      <c r="M1288">
        <v>64.5100127065257</v>
      </c>
      <c r="N1288">
        <v>2.40055714454278</v>
      </c>
      <c r="O1288">
        <v>15.2173913043478</v>
      </c>
      <c r="P1288">
        <v>150.733752620545</v>
      </c>
      <c r="Q1288">
        <v>9.0328978732909002E-2</v>
      </c>
    </row>
    <row r="1289" spans="1:17" hidden="1" x14ac:dyDescent="0.3">
      <c r="A1289" t="s">
        <v>2743</v>
      </c>
      <c r="B1289" t="s">
        <v>2744</v>
      </c>
      <c r="C1289" t="str">
        <f>IFERROR(VLOOKUP(Table1[[#This Row],[Ticker]],[1]!Table1[[Symbol]:[Industry]],2,FALSE),"-")</f>
        <v>-</v>
      </c>
      <c r="D1289" t="s">
        <v>259</v>
      </c>
      <c r="E1289">
        <v>1574.43</v>
      </c>
      <c r="F1289">
        <v>1208.6500000000001</v>
      </c>
      <c r="G1289">
        <v>38.0905792194051</v>
      </c>
      <c r="H1289">
        <v>-9.9077715968949907</v>
      </c>
      <c r="I1289">
        <v>39.497503242049604</v>
      </c>
      <c r="J1289">
        <v>-5.6856280006285997</v>
      </c>
      <c r="K1289">
        <v>1257.8453729865</v>
      </c>
      <c r="L1289">
        <v>1075.5368182959901</v>
      </c>
      <c r="M1289">
        <v>36.103060595632201</v>
      </c>
      <c r="N1289">
        <v>0.37993891947002001</v>
      </c>
      <c r="O1289">
        <v>29.888718818516502</v>
      </c>
      <c r="P1289">
        <v>91.9863394488126</v>
      </c>
      <c r="Q1289">
        <v>7.3410283929170997E-2</v>
      </c>
    </row>
    <row r="1290" spans="1:17" hidden="1" x14ac:dyDescent="0.3">
      <c r="A1290" t="s">
        <v>2745</v>
      </c>
      <c r="B1290" t="s">
        <v>2746</v>
      </c>
      <c r="C1290" t="str">
        <f>IFERROR(VLOOKUP(Table1[[#This Row],[Ticker]],[1]!Table1[[Symbol]:[Industry]],2,FALSE),"-")</f>
        <v>-</v>
      </c>
      <c r="D1290" t="s">
        <v>141</v>
      </c>
      <c r="E1290">
        <v>1572.548493384</v>
      </c>
      <c r="F1290">
        <v>174.72</v>
      </c>
      <c r="G1290">
        <v>40.380132888046298</v>
      </c>
      <c r="H1290">
        <v>-10.7443654090515</v>
      </c>
      <c r="I1290">
        <v>-10.9817090373806</v>
      </c>
      <c r="J1290">
        <v>-8.25509790860729</v>
      </c>
      <c r="K1290">
        <v>179.85934811307999</v>
      </c>
      <c r="L1290">
        <v>168.328941144315</v>
      </c>
      <c r="M1290">
        <v>35.9046617219485</v>
      </c>
      <c r="N1290">
        <v>0.68450787421542703</v>
      </c>
      <c r="O1290">
        <v>53.130723443223403</v>
      </c>
      <c r="P1290">
        <v>92.317006053935003</v>
      </c>
      <c r="Q1290">
        <v>8.5767845164419002E-2</v>
      </c>
    </row>
    <row r="1291" spans="1:17" hidden="1" x14ac:dyDescent="0.3">
      <c r="A1291" t="s">
        <v>2747</v>
      </c>
      <c r="B1291" t="s">
        <v>2748</v>
      </c>
      <c r="C1291" t="str">
        <f>IFERROR(VLOOKUP(Table1[[#This Row],[Ticker]],[1]!Table1[[Symbol]:[Industry]],2,FALSE),"-")</f>
        <v>-</v>
      </c>
      <c r="D1291" t="s">
        <v>77</v>
      </c>
      <c r="E1291">
        <v>1567.5307634999999</v>
      </c>
      <c r="F1291">
        <v>51300</v>
      </c>
      <c r="G1291">
        <v>150.02549491881899</v>
      </c>
      <c r="H1291">
        <v>-16.567606114501</v>
      </c>
      <c r="I1291">
        <v>100.91909652353</v>
      </c>
      <c r="J1291">
        <v>-3.1626468037479598</v>
      </c>
      <c r="K1291">
        <v>52060.128505660898</v>
      </c>
      <c r="L1291">
        <v>38866.844464785303</v>
      </c>
      <c r="M1291">
        <v>35.928555441208097</v>
      </c>
      <c r="N1291">
        <v>0.41467304625199303</v>
      </c>
      <c r="O1291">
        <v>30.602339181286499</v>
      </c>
      <c r="P1291">
        <v>218.63354037267001</v>
      </c>
      <c r="Q1291">
        <v>9.0633349120227996E-2</v>
      </c>
    </row>
    <row r="1292" spans="1:17" hidden="1" x14ac:dyDescent="0.3">
      <c r="A1292" t="s">
        <v>2749</v>
      </c>
      <c r="B1292" t="s">
        <v>2750</v>
      </c>
      <c r="C1292" t="str">
        <f>IFERROR(VLOOKUP(Table1[[#This Row],[Ticker]],[1]!Table1[[Symbol]:[Industry]],2,FALSE),"-")</f>
        <v>-</v>
      </c>
      <c r="D1292" t="s">
        <v>125</v>
      </c>
      <c r="E1292">
        <v>1565.25124284</v>
      </c>
      <c r="F1292">
        <v>69.95</v>
      </c>
      <c r="G1292">
        <v>41.343795335907203</v>
      </c>
      <c r="H1292">
        <v>-11.153118583679699</v>
      </c>
      <c r="I1292">
        <v>9.9090132336685102</v>
      </c>
      <c r="J1292">
        <v>-10.081659767600399</v>
      </c>
      <c r="K1292">
        <v>69.823837213678303</v>
      </c>
      <c r="L1292">
        <v>62.0689467189288</v>
      </c>
      <c r="M1292">
        <v>32.389964462475902</v>
      </c>
      <c r="N1292">
        <v>0.62367074860050498</v>
      </c>
      <c r="O1292">
        <v>22.9449606862044</v>
      </c>
      <c r="P1292">
        <v>94.0360610263523</v>
      </c>
      <c r="Q1292">
        <v>5.6883611476095997E-2</v>
      </c>
    </row>
    <row r="1293" spans="1:17" hidden="1" x14ac:dyDescent="0.3">
      <c r="A1293" t="s">
        <v>2751</v>
      </c>
      <c r="B1293" t="s">
        <v>2752</v>
      </c>
      <c r="C1293" t="str">
        <f>IFERROR(VLOOKUP(Table1[[#This Row],[Ticker]],[1]!Table1[[Symbol]:[Industry]],2,FALSE),"-")</f>
        <v>-</v>
      </c>
      <c r="D1293" t="s">
        <v>472</v>
      </c>
      <c r="E1293">
        <v>1563.40584184</v>
      </c>
      <c r="F1293">
        <v>218.27</v>
      </c>
      <c r="G1293">
        <v>48.396834561835902</v>
      </c>
      <c r="H1293">
        <v>21.1808896030496</v>
      </c>
      <c r="I1293">
        <v>77.148011902041404</v>
      </c>
      <c r="J1293">
        <v>-5.8932590483948601</v>
      </c>
      <c r="K1293">
        <v>183.73826275557099</v>
      </c>
      <c r="L1293">
        <v>148.82455540833899</v>
      </c>
      <c r="M1293">
        <v>56.237367063292602</v>
      </c>
      <c r="N1293">
        <v>1.6376323847271299</v>
      </c>
      <c r="O1293">
        <v>13.804004214963101</v>
      </c>
      <c r="P1293">
        <v>115.681818181818</v>
      </c>
      <c r="Q1293">
        <v>6.6430336135400003E-2</v>
      </c>
    </row>
    <row r="1294" spans="1:17" hidden="1" x14ac:dyDescent="0.3">
      <c r="A1294" t="s">
        <v>2753</v>
      </c>
      <c r="B1294" t="s">
        <v>2754</v>
      </c>
      <c r="C1294" t="str">
        <f>IFERROR(VLOOKUP(Table1[[#This Row],[Ticker]],[1]!Table1[[Symbol]:[Industry]],2,FALSE),"-")</f>
        <v>-</v>
      </c>
      <c r="D1294" t="s">
        <v>54</v>
      </c>
      <c r="E1294">
        <v>1559.1309656999999</v>
      </c>
      <c r="F1294">
        <v>342.85</v>
      </c>
      <c r="G1294">
        <v>21.660832940994698</v>
      </c>
      <c r="H1294">
        <v>-2.4764730180794099</v>
      </c>
      <c r="I1294">
        <v>20.385229305305</v>
      </c>
      <c r="J1294">
        <v>-9.4298400238964799</v>
      </c>
      <c r="K1294">
        <v>301.52680574902797</v>
      </c>
      <c r="L1294">
        <v>262.76658574473601</v>
      </c>
      <c r="M1294">
        <v>43.055060528012604</v>
      </c>
      <c r="N1294">
        <v>1.46545926444743</v>
      </c>
      <c r="O1294">
        <v>7.8314131544407104</v>
      </c>
      <c r="P1294">
        <v>84.874629280129398</v>
      </c>
      <c r="Q1294">
        <v>4.2399557775997999E-2</v>
      </c>
    </row>
    <row r="1295" spans="1:17" hidden="1" x14ac:dyDescent="0.3">
      <c r="A1295" t="s">
        <v>2755</v>
      </c>
      <c r="B1295" t="s">
        <v>2756</v>
      </c>
      <c r="C1295" t="str">
        <f>IFERROR(VLOOKUP(Table1[[#This Row],[Ticker]],[1]!Table1[[Symbol]:[Industry]],2,FALSE),"-")</f>
        <v>-</v>
      </c>
      <c r="D1295" t="s">
        <v>1001</v>
      </c>
      <c r="E1295">
        <v>1556.6323391999999</v>
      </c>
      <c r="F1295">
        <v>779.2</v>
      </c>
      <c r="G1295">
        <v>-19.968982965105099</v>
      </c>
      <c r="H1295">
        <v>2.33246050703909</v>
      </c>
      <c r="I1295">
        <v>30.945755182937202</v>
      </c>
      <c r="J1295">
        <v>0.94235344229995799</v>
      </c>
      <c r="K1295">
        <v>691.43543579469201</v>
      </c>
      <c r="L1295">
        <v>637.62742393588098</v>
      </c>
      <c r="M1295">
        <v>74.333863679945395</v>
      </c>
      <c r="N1295">
        <v>0.96989671323674898</v>
      </c>
      <c r="O1295">
        <v>9.7279260780287409</v>
      </c>
      <c r="P1295">
        <v>62.485663642998603</v>
      </c>
      <c r="Q1295">
        <v>6.1952092670639003E-2</v>
      </c>
    </row>
    <row r="1296" spans="1:17" hidden="1" x14ac:dyDescent="0.3">
      <c r="A1296" t="s">
        <v>2757</v>
      </c>
      <c r="B1296" t="s">
        <v>2758</v>
      </c>
      <c r="C1296" t="str">
        <f>IFERROR(VLOOKUP(Table1[[#This Row],[Ticker]],[1]!Table1[[Symbol]:[Industry]],2,FALSE),"-")</f>
        <v>-</v>
      </c>
      <c r="D1296" t="s">
        <v>125</v>
      </c>
      <c r="E1296">
        <v>1533.9896000000001</v>
      </c>
      <c r="F1296">
        <v>776.5</v>
      </c>
      <c r="G1296">
        <v>-23.264017079354499</v>
      </c>
      <c r="H1296">
        <v>8.6324448987197702</v>
      </c>
      <c r="I1296">
        <v>5.5240145317511198</v>
      </c>
      <c r="J1296">
        <v>-8.3765047954668095</v>
      </c>
      <c r="K1296">
        <v>699.61928099414899</v>
      </c>
      <c r="L1296">
        <v>654.48978232999502</v>
      </c>
      <c r="M1296">
        <v>56.191721205657799</v>
      </c>
      <c r="N1296">
        <v>1.7479997747838001</v>
      </c>
      <c r="O1296">
        <v>6.7224726336123597</v>
      </c>
      <c r="P1296">
        <v>34.9261511728931</v>
      </c>
      <c r="Q1296">
        <v>0.105623321627001</v>
      </c>
    </row>
    <row r="1297" spans="1:17" hidden="1" x14ac:dyDescent="0.3">
      <c r="A1297" t="s">
        <v>2759</v>
      </c>
      <c r="B1297" t="s">
        <v>2760</v>
      </c>
      <c r="C1297" t="str">
        <f>IFERROR(VLOOKUP(Table1[[#This Row],[Ticker]],[1]!Table1[[Symbol]:[Industry]],2,FALSE),"-")</f>
        <v>-</v>
      </c>
      <c r="D1297" t="s">
        <v>125</v>
      </c>
      <c r="E1297">
        <v>1532.9705856</v>
      </c>
      <c r="F1297">
        <v>12.79</v>
      </c>
      <c r="G1297">
        <v>-2.6507177573927301</v>
      </c>
      <c r="H1297">
        <v>-9.8908180534138896</v>
      </c>
      <c r="I1297">
        <v>-26.679310129285501</v>
      </c>
      <c r="J1297">
        <v>-7.72267538305461</v>
      </c>
      <c r="K1297">
        <v>13.466171243321201</v>
      </c>
      <c r="L1297">
        <v>13.398876633217901</v>
      </c>
      <c r="M1297">
        <v>27.9439809614578</v>
      </c>
      <c r="N1297">
        <v>0.37516956105965099</v>
      </c>
      <c r="O1297">
        <v>43.862392494136003</v>
      </c>
      <c r="P1297">
        <v>63.9743589743589</v>
      </c>
      <c r="Q1297">
        <v>5.9419850692929002E-2</v>
      </c>
    </row>
    <row r="1298" spans="1:17" hidden="1" x14ac:dyDescent="0.3">
      <c r="A1298" t="s">
        <v>2761</v>
      </c>
      <c r="B1298" t="s">
        <v>2762</v>
      </c>
      <c r="C1298" t="str">
        <f>IFERROR(VLOOKUP(Table1[[#This Row],[Ticker]],[1]!Table1[[Symbol]:[Industry]],2,FALSE),"-")</f>
        <v>-</v>
      </c>
      <c r="D1298" t="s">
        <v>46</v>
      </c>
      <c r="E1298">
        <v>1529.6737499999999</v>
      </c>
      <c r="F1298">
        <v>394.9</v>
      </c>
      <c r="G1298">
        <v>-11.8122418125338</v>
      </c>
      <c r="H1298">
        <v>-12.371380505639801</v>
      </c>
      <c r="I1298">
        <v>45.759579907208199</v>
      </c>
      <c r="J1298">
        <v>-8.3809186898133099</v>
      </c>
      <c r="K1298">
        <v>413.96017100540797</v>
      </c>
      <c r="L1298">
        <v>362.60366733978901</v>
      </c>
      <c r="M1298">
        <v>20.523588582629799</v>
      </c>
      <c r="N1298">
        <v>0.37561749018997598</v>
      </c>
      <c r="O1298">
        <v>25.968599645479799</v>
      </c>
      <c r="P1298">
        <v>71.583749728437894</v>
      </c>
      <c r="Q1298">
        <v>6.8809711968337003E-2</v>
      </c>
    </row>
    <row r="1299" spans="1:17" hidden="1" x14ac:dyDescent="0.3">
      <c r="A1299" t="s">
        <v>2763</v>
      </c>
      <c r="B1299" t="s">
        <v>2764</v>
      </c>
      <c r="C1299" t="str">
        <f>IFERROR(VLOOKUP(Table1[[#This Row],[Ticker]],[1]!Table1[[Symbol]:[Industry]],2,FALSE),"-")</f>
        <v>-</v>
      </c>
      <c r="D1299" t="s">
        <v>161</v>
      </c>
      <c r="E1299">
        <v>1528.420049325</v>
      </c>
      <c r="F1299">
        <v>1234.8499999999999</v>
      </c>
      <c r="G1299">
        <v>-16.5707583028708</v>
      </c>
      <c r="H1299">
        <v>-9.2520291783935793</v>
      </c>
      <c r="I1299">
        <v>13.9924679910667</v>
      </c>
      <c r="J1299">
        <v>-0.51544743166093998</v>
      </c>
      <c r="K1299">
        <v>1258.7791943094401</v>
      </c>
      <c r="L1299">
        <v>1187.0576458614401</v>
      </c>
      <c r="M1299">
        <v>51.799476439242603</v>
      </c>
      <c r="N1299">
        <v>0.31472539737005401</v>
      </c>
      <c r="O1299">
        <v>27.545855771956099</v>
      </c>
      <c r="P1299">
        <v>37.2284269600488</v>
      </c>
      <c r="Q1299">
        <v>-4.6901371209384E-2</v>
      </c>
    </row>
    <row r="1300" spans="1:17" hidden="1" x14ac:dyDescent="0.3">
      <c r="A1300" t="s">
        <v>2765</v>
      </c>
      <c r="B1300" t="s">
        <v>2766</v>
      </c>
      <c r="C1300" t="str">
        <f>IFERROR(VLOOKUP(Table1[[#This Row],[Ticker]],[1]!Table1[[Symbol]:[Industry]],2,FALSE),"-")</f>
        <v>-</v>
      </c>
      <c r="D1300" t="s">
        <v>46</v>
      </c>
      <c r="E1300">
        <v>1525.673748576</v>
      </c>
      <c r="F1300">
        <v>67.62</v>
      </c>
      <c r="G1300">
        <v>-14.9541321956386</v>
      </c>
      <c r="H1300">
        <v>-13.0054675769683</v>
      </c>
      <c r="I1300">
        <v>-6.0798880121329404</v>
      </c>
      <c r="J1300">
        <v>0.15472230984124</v>
      </c>
      <c r="K1300">
        <v>70.360736164879697</v>
      </c>
      <c r="L1300">
        <v>69.080583142593099</v>
      </c>
      <c r="M1300">
        <v>49.487835801343799</v>
      </c>
      <c r="N1300">
        <v>0.53100583527561696</v>
      </c>
      <c r="O1300">
        <v>37.755102040816297</v>
      </c>
      <c r="P1300">
        <v>26.0391425908667</v>
      </c>
      <c r="Q1300">
        <v>9.0809536848447003E-2</v>
      </c>
    </row>
    <row r="1301" spans="1:17" hidden="1" x14ac:dyDescent="0.3">
      <c r="A1301" t="s">
        <v>2767</v>
      </c>
      <c r="B1301" t="s">
        <v>2768</v>
      </c>
      <c r="C1301" t="str">
        <f>IFERROR(VLOOKUP(Table1[[#This Row],[Ticker]],[1]!Table1[[Symbol]:[Industry]],2,FALSE),"-")</f>
        <v>-</v>
      </c>
      <c r="D1301" t="s">
        <v>794</v>
      </c>
      <c r="E1301">
        <v>1522.471964244</v>
      </c>
      <c r="F1301">
        <v>71.77</v>
      </c>
      <c r="G1301">
        <v>69.758486646193603</v>
      </c>
      <c r="H1301">
        <v>-3.4221589835415198</v>
      </c>
      <c r="I1301">
        <v>24.449414676589999</v>
      </c>
      <c r="J1301">
        <v>-4.2946575377686997</v>
      </c>
      <c r="K1301">
        <v>68.412460502222601</v>
      </c>
      <c r="L1301">
        <v>58.455002287442198</v>
      </c>
      <c r="M1301">
        <v>47.175224682381597</v>
      </c>
      <c r="N1301">
        <v>0.54303195485650901</v>
      </c>
      <c r="O1301">
        <v>7.9838372579072097</v>
      </c>
      <c r="P1301">
        <v>128.566878980891</v>
      </c>
      <c r="Q1301">
        <v>0.23101351412049301</v>
      </c>
    </row>
    <row r="1302" spans="1:17" hidden="1" x14ac:dyDescent="0.3">
      <c r="A1302" t="s">
        <v>2769</v>
      </c>
      <c r="B1302" t="s">
        <v>2770</v>
      </c>
      <c r="C1302" t="str">
        <f>IFERROR(VLOOKUP(Table1[[#This Row],[Ticker]],[1]!Table1[[Symbol]:[Industry]],2,FALSE),"-")</f>
        <v>-</v>
      </c>
      <c r="D1302" t="s">
        <v>2771</v>
      </c>
      <c r="E1302">
        <v>1522.2143011000001</v>
      </c>
      <c r="F1302">
        <v>663.55</v>
      </c>
      <c r="G1302">
        <v>164.38756603975699</v>
      </c>
      <c r="H1302">
        <v>14.858581838010499</v>
      </c>
      <c r="I1302">
        <v>98.7515351591382</v>
      </c>
      <c r="J1302">
        <v>-6.1332079535893298</v>
      </c>
      <c r="K1302">
        <v>587.903372962925</v>
      </c>
      <c r="L1302">
        <v>402.46688213266998</v>
      </c>
      <c r="M1302">
        <v>46.234655996312803</v>
      </c>
      <c r="N1302">
        <v>0.74891593326793704</v>
      </c>
      <c r="O1302">
        <v>13.6161555270891</v>
      </c>
      <c r="P1302">
        <v>256.84323742941598</v>
      </c>
    </row>
    <row r="1303" spans="1:17" hidden="1" x14ac:dyDescent="0.3">
      <c r="A1303" t="s">
        <v>2772</v>
      </c>
      <c r="B1303" t="s">
        <v>2773</v>
      </c>
      <c r="C1303" t="str">
        <f>IFERROR(VLOOKUP(Table1[[#This Row],[Ticker]],[1]!Table1[[Symbol]:[Industry]],2,FALSE),"-")</f>
        <v>-</v>
      </c>
      <c r="D1303" t="s">
        <v>387</v>
      </c>
      <c r="E1303">
        <v>1515.8890968000001</v>
      </c>
      <c r="F1303">
        <v>241.85</v>
      </c>
      <c r="G1303">
        <v>-34.016769824223402</v>
      </c>
      <c r="H1303">
        <v>-8.9645218343919808</v>
      </c>
      <c r="I1303">
        <v>-22.563985780423302</v>
      </c>
      <c r="J1303">
        <v>-4.2527288801144403</v>
      </c>
      <c r="K1303">
        <v>256.93457103264802</v>
      </c>
      <c r="L1303">
        <v>251.51110265962399</v>
      </c>
      <c r="M1303">
        <v>41.253745276388301</v>
      </c>
      <c r="N1303">
        <v>0.47073756641053499</v>
      </c>
      <c r="O1303">
        <v>28.984908000826898</v>
      </c>
      <c r="P1303">
        <v>17.946842233601501</v>
      </c>
      <c r="Q1303">
        <v>9.6163839426139999E-2</v>
      </c>
    </row>
    <row r="1304" spans="1:17" hidden="1" x14ac:dyDescent="0.3">
      <c r="A1304" t="s">
        <v>2774</v>
      </c>
      <c r="B1304" t="s">
        <v>2775</v>
      </c>
      <c r="C1304" t="str">
        <f>IFERROR(VLOOKUP(Table1[[#This Row],[Ticker]],[1]!Table1[[Symbol]:[Industry]],2,FALSE),"-")</f>
        <v>-</v>
      </c>
      <c r="D1304" t="s">
        <v>472</v>
      </c>
      <c r="E1304">
        <v>1515.29165676</v>
      </c>
      <c r="F1304">
        <v>239.15</v>
      </c>
      <c r="G1304">
        <v>-27.021247512537801</v>
      </c>
      <c r="H1304">
        <v>14.9163642430079</v>
      </c>
      <c r="I1304">
        <v>27.069337726240001</v>
      </c>
      <c r="J1304">
        <v>-5.3903538797553301</v>
      </c>
      <c r="K1304">
        <v>218.387057851668</v>
      </c>
      <c r="L1304">
        <v>206.41789368477799</v>
      </c>
      <c r="M1304">
        <v>56.054153577883703</v>
      </c>
      <c r="N1304">
        <v>1.97972705791354</v>
      </c>
      <c r="O1304">
        <v>10.190257160777699</v>
      </c>
      <c r="P1304">
        <v>49.562226391494598</v>
      </c>
      <c r="Q1304">
        <v>1.5441341471955999E-2</v>
      </c>
    </row>
    <row r="1305" spans="1:17" hidden="1" x14ac:dyDescent="0.3">
      <c r="A1305" t="s">
        <v>2776</v>
      </c>
      <c r="B1305" t="s">
        <v>2777</v>
      </c>
      <c r="C1305" t="str">
        <f>IFERROR(VLOOKUP(Table1[[#This Row],[Ticker]],[1]!Table1[[Symbol]:[Industry]],2,FALSE),"-")</f>
        <v>-</v>
      </c>
      <c r="D1305" t="s">
        <v>290</v>
      </c>
      <c r="E1305">
        <v>1508.602861692</v>
      </c>
      <c r="F1305">
        <v>27.27</v>
      </c>
      <c r="G1305">
        <v>-48.063835105993903</v>
      </c>
      <c r="H1305">
        <v>-16.999418463517198</v>
      </c>
      <c r="I1305">
        <v>-26.031746067843599</v>
      </c>
      <c r="J1305">
        <v>-7.4434501752090796</v>
      </c>
      <c r="K1305">
        <v>29.794175347373901</v>
      </c>
      <c r="L1305">
        <v>31.412507452434699</v>
      </c>
      <c r="M1305">
        <v>15.5515257662816</v>
      </c>
      <c r="N1305">
        <v>0.410955081301068</v>
      </c>
      <c r="O1305">
        <v>67.950128346167901</v>
      </c>
      <c r="P1305">
        <v>21.1999999999999</v>
      </c>
      <c r="Q1305">
        <v>-4.3292418654010997E-2</v>
      </c>
    </row>
    <row r="1306" spans="1:17" hidden="1" x14ac:dyDescent="0.3">
      <c r="A1306" t="s">
        <v>2778</v>
      </c>
      <c r="B1306" t="s">
        <v>2779</v>
      </c>
      <c r="C1306" t="str">
        <f>IFERROR(VLOOKUP(Table1[[#This Row],[Ticker]],[1]!Table1[[Symbol]:[Industry]],2,FALSE),"-")</f>
        <v>-</v>
      </c>
      <c r="D1306" t="s">
        <v>753</v>
      </c>
      <c r="E1306">
        <v>1502.0466694199999</v>
      </c>
      <c r="F1306">
        <v>281.12</v>
      </c>
      <c r="G1306">
        <v>1.3580264006051499</v>
      </c>
      <c r="H1306">
        <v>-0.52661562452432698</v>
      </c>
      <c r="I1306">
        <v>1.1474794576587599</v>
      </c>
      <c r="J1306">
        <v>-1.1840099241978601</v>
      </c>
      <c r="K1306">
        <v>269.21578476740802</v>
      </c>
      <c r="L1306">
        <v>249.098857290094</v>
      </c>
      <c r="M1306">
        <v>57.335343564974302</v>
      </c>
      <c r="N1306">
        <v>0.72341697959539897</v>
      </c>
      <c r="O1306">
        <v>1.3801935116676001</v>
      </c>
      <c r="P1306">
        <v>38.557839223224398</v>
      </c>
      <c r="Q1306">
        <v>2.5420345253382999E-2</v>
      </c>
    </row>
    <row r="1307" spans="1:17" hidden="1" x14ac:dyDescent="0.3">
      <c r="A1307" t="s">
        <v>2780</v>
      </c>
      <c r="B1307" t="s">
        <v>2781</v>
      </c>
      <c r="C1307" t="str">
        <f>IFERROR(VLOOKUP(Table1[[#This Row],[Ticker]],[1]!Table1[[Symbol]:[Industry]],2,FALSE),"-")</f>
        <v>-</v>
      </c>
      <c r="D1307" t="s">
        <v>266</v>
      </c>
      <c r="E1307">
        <v>1499.7980547940001</v>
      </c>
      <c r="F1307">
        <v>183.77</v>
      </c>
      <c r="G1307">
        <v>-40.278112783890798</v>
      </c>
      <c r="H1307">
        <v>-9.9426096088057694</v>
      </c>
      <c r="I1307">
        <v>-10.7315363716551</v>
      </c>
      <c r="J1307">
        <v>-7.2320379243396404</v>
      </c>
      <c r="K1307">
        <v>180.49129759400799</v>
      </c>
      <c r="M1307">
        <v>43.700196718631197</v>
      </c>
      <c r="N1307">
        <v>2.0545723785631198</v>
      </c>
      <c r="O1307">
        <v>19.6604451216194</v>
      </c>
      <c r="P1307">
        <v>42.789432789432801</v>
      </c>
    </row>
    <row r="1308" spans="1:17" hidden="1" x14ac:dyDescent="0.3">
      <c r="A1308" t="s">
        <v>2782</v>
      </c>
      <c r="B1308" t="s">
        <v>2783</v>
      </c>
      <c r="C1308" t="str">
        <f>IFERROR(VLOOKUP(Table1[[#This Row],[Ticker]],[1]!Table1[[Symbol]:[Industry]],2,FALSE),"-")</f>
        <v>-</v>
      </c>
      <c r="D1308" t="s">
        <v>278</v>
      </c>
      <c r="E1308">
        <v>1496.5817763799901</v>
      </c>
      <c r="F1308">
        <v>110.25</v>
      </c>
      <c r="G1308">
        <v>-42.535225041656901</v>
      </c>
      <c r="H1308">
        <v>-7.6782150178940798</v>
      </c>
      <c r="I1308">
        <v>-2.4849343647214202</v>
      </c>
      <c r="J1308">
        <v>-3.0940186684160298</v>
      </c>
      <c r="K1308">
        <v>112.61198394905099</v>
      </c>
      <c r="L1308">
        <v>111.758923502597</v>
      </c>
      <c r="M1308">
        <v>43.527778636806801</v>
      </c>
      <c r="N1308">
        <v>0.41202323139833003</v>
      </c>
      <c r="O1308">
        <v>16.997732426303799</v>
      </c>
      <c r="P1308">
        <v>19.836956521739101</v>
      </c>
      <c r="Q1308">
        <v>-3.1286106510499997E-2</v>
      </c>
    </row>
    <row r="1309" spans="1:17" hidden="1" x14ac:dyDescent="0.3">
      <c r="A1309" t="s">
        <v>2784</v>
      </c>
      <c r="B1309" t="s">
        <v>2785</v>
      </c>
      <c r="C1309" t="str">
        <f>IFERROR(VLOOKUP(Table1[[#This Row],[Ticker]],[1]!Table1[[Symbol]:[Industry]],2,FALSE),"-")</f>
        <v>-</v>
      </c>
      <c r="D1309" t="s">
        <v>387</v>
      </c>
      <c r="E1309">
        <v>1491.03910215</v>
      </c>
      <c r="F1309">
        <v>127.55</v>
      </c>
      <c r="G1309">
        <v>-16.569252403446502</v>
      </c>
      <c r="H1309">
        <v>-13.2229106195777</v>
      </c>
      <c r="I1309">
        <v>8.4004246476668794</v>
      </c>
      <c r="J1309">
        <v>-5.15692436691418</v>
      </c>
      <c r="K1309">
        <v>129.01771917593899</v>
      </c>
      <c r="L1309">
        <v>121.517090831437</v>
      </c>
      <c r="M1309">
        <v>35.9614808486835</v>
      </c>
      <c r="N1309">
        <v>0.33169673532716898</v>
      </c>
      <c r="O1309">
        <v>22.3833790670325</v>
      </c>
      <c r="P1309">
        <v>35.116525423728802</v>
      </c>
      <c r="Q1309">
        <v>4.1597605095900998E-2</v>
      </c>
    </row>
    <row r="1310" spans="1:17" hidden="1" x14ac:dyDescent="0.3">
      <c r="A1310" t="s">
        <v>2786</v>
      </c>
      <c r="B1310" t="s">
        <v>2787</v>
      </c>
      <c r="C1310" t="str">
        <f>IFERROR(VLOOKUP(Table1[[#This Row],[Ticker]],[1]!Table1[[Symbol]:[Industry]],2,FALSE),"-")</f>
        <v>-</v>
      </c>
      <c r="D1310" t="s">
        <v>642</v>
      </c>
      <c r="E1310">
        <v>1476.9542039999999</v>
      </c>
      <c r="F1310">
        <v>214.05</v>
      </c>
      <c r="G1310">
        <v>-50.809133258227199</v>
      </c>
      <c r="H1310">
        <v>-12.1144480819219</v>
      </c>
      <c r="I1310">
        <v>-31.956480496322001</v>
      </c>
      <c r="J1310">
        <v>-5.2537113338865202</v>
      </c>
      <c r="K1310">
        <v>234.23192610448999</v>
      </c>
      <c r="L1310">
        <v>254.27503555746699</v>
      </c>
      <c r="M1310">
        <v>30.0582590718886</v>
      </c>
      <c r="N1310">
        <v>0.61598529627603504</v>
      </c>
      <c r="O1310">
        <v>54.636767110488101</v>
      </c>
      <c r="P1310">
        <v>3.50580270793037</v>
      </c>
      <c r="Q1310">
        <v>4.6237555899789E-2</v>
      </c>
    </row>
    <row r="1311" spans="1:17" hidden="1" x14ac:dyDescent="0.3">
      <c r="A1311" t="s">
        <v>2788</v>
      </c>
      <c r="B1311" t="s">
        <v>2789</v>
      </c>
      <c r="C1311" t="str">
        <f>IFERROR(VLOOKUP(Table1[[#This Row],[Ticker]],[1]!Table1[[Symbol]:[Industry]],2,FALSE),"-")</f>
        <v>-</v>
      </c>
      <c r="D1311" t="s">
        <v>2645</v>
      </c>
      <c r="E1311">
        <v>1467.442</v>
      </c>
      <c r="F1311">
        <v>1804.65</v>
      </c>
      <c r="G1311">
        <v>596.42612818385999</v>
      </c>
      <c r="H1311">
        <v>-10.925092046773999</v>
      </c>
      <c r="I1311">
        <v>87.429311347253602</v>
      </c>
      <c r="J1311">
        <v>-7.9770937167116296</v>
      </c>
      <c r="K1311">
        <v>1780.7234629889199</v>
      </c>
      <c r="L1311">
        <v>1245.71957432521</v>
      </c>
      <c r="M1311">
        <v>46.508933732473402</v>
      </c>
      <c r="N1311">
        <v>0.54689557928010202</v>
      </c>
      <c r="O1311">
        <v>22.461419111739101</v>
      </c>
      <c r="P1311">
        <v>664.35832274459904</v>
      </c>
    </row>
    <row r="1312" spans="1:17" hidden="1" x14ac:dyDescent="0.3">
      <c r="A1312" t="s">
        <v>2790</v>
      </c>
      <c r="B1312" t="s">
        <v>2791</v>
      </c>
      <c r="C1312" t="str">
        <f>IFERROR(VLOOKUP(Table1[[#This Row],[Ticker]],[1]!Table1[[Symbol]:[Industry]],2,FALSE),"-")</f>
        <v>-</v>
      </c>
      <c r="D1312" t="s">
        <v>54</v>
      </c>
      <c r="E1312">
        <v>1466.9901600000001</v>
      </c>
      <c r="F1312">
        <v>2716.55</v>
      </c>
      <c r="G1312">
        <v>94.350391704192006</v>
      </c>
      <c r="H1312">
        <v>-11.9377796450304</v>
      </c>
      <c r="I1312">
        <v>68.472854796356998</v>
      </c>
      <c r="J1312">
        <v>-2.5956200325010901</v>
      </c>
      <c r="K1312">
        <v>2367.1634160967501</v>
      </c>
      <c r="L1312">
        <v>1890.2085534815601</v>
      </c>
      <c r="M1312">
        <v>49.684488320504201</v>
      </c>
      <c r="N1312">
        <v>0.68540651157502797</v>
      </c>
      <c r="O1312">
        <v>4.35110710275901</v>
      </c>
      <c r="P1312">
        <v>138.817582417582</v>
      </c>
    </row>
    <row r="1313" spans="1:17" hidden="1" x14ac:dyDescent="0.3">
      <c r="A1313" t="s">
        <v>2792</v>
      </c>
      <c r="B1313" t="s">
        <v>2793</v>
      </c>
      <c r="C1313" t="str">
        <f>IFERROR(VLOOKUP(Table1[[#This Row],[Ticker]],[1]!Table1[[Symbol]:[Industry]],2,FALSE),"-")</f>
        <v>-</v>
      </c>
      <c r="D1313" t="s">
        <v>21</v>
      </c>
      <c r="E1313">
        <v>1464.772575</v>
      </c>
      <c r="F1313">
        <v>137.21</v>
      </c>
      <c r="G1313">
        <v>297.60963222126702</v>
      </c>
      <c r="H1313">
        <v>28.783303865670799</v>
      </c>
      <c r="I1313">
        <v>133.68191831996899</v>
      </c>
      <c r="J1313">
        <v>5.9892187781405202</v>
      </c>
      <c r="K1313">
        <v>110.24777676425499</v>
      </c>
      <c r="L1313">
        <v>76.109382998758207</v>
      </c>
      <c r="M1313">
        <v>67.907653548927698</v>
      </c>
      <c r="N1313">
        <v>1.6177324394841801</v>
      </c>
      <c r="O1313">
        <v>5.9689527002405098</v>
      </c>
      <c r="P1313">
        <v>377.25217391304301</v>
      </c>
    </row>
    <row r="1314" spans="1:17" hidden="1" x14ac:dyDescent="0.3">
      <c r="A1314" t="s">
        <v>2794</v>
      </c>
      <c r="B1314" t="s">
        <v>2795</v>
      </c>
      <c r="C1314" t="str">
        <f>IFERROR(VLOOKUP(Table1[[#This Row],[Ticker]],[1]!Table1[[Symbol]:[Industry]],2,FALSE),"-")</f>
        <v>-</v>
      </c>
      <c r="D1314" t="s">
        <v>407</v>
      </c>
      <c r="E1314">
        <v>1464.2536524059999</v>
      </c>
      <c r="F1314">
        <v>35.979999999999997</v>
      </c>
      <c r="G1314">
        <v>16.223206672087201</v>
      </c>
      <c r="H1314">
        <v>-8.0101996172084107</v>
      </c>
      <c r="I1314">
        <v>8.6359884013499908</v>
      </c>
      <c r="J1314">
        <v>-0.71457945440215798</v>
      </c>
      <c r="K1314">
        <v>37.5306791088599</v>
      </c>
      <c r="L1314">
        <v>35.5072117150239</v>
      </c>
      <c r="M1314">
        <v>51.318699612220897</v>
      </c>
      <c r="N1314">
        <v>0.59188156077803</v>
      </c>
      <c r="O1314">
        <v>29.2384658143413</v>
      </c>
      <c r="P1314">
        <v>76.372549019607803</v>
      </c>
      <c r="Q1314">
        <v>9.8681195685350002E-3</v>
      </c>
    </row>
    <row r="1315" spans="1:17" hidden="1" x14ac:dyDescent="0.3">
      <c r="A1315" t="s">
        <v>2796</v>
      </c>
      <c r="B1315" t="s">
        <v>2797</v>
      </c>
      <c r="C1315" t="str">
        <f>IFERROR(VLOOKUP(Table1[[#This Row],[Ticker]],[1]!Table1[[Symbol]:[Industry]],2,FALSE),"-")</f>
        <v>-</v>
      </c>
      <c r="D1315" t="s">
        <v>34</v>
      </c>
      <c r="E1315">
        <v>1464.2057500000001</v>
      </c>
      <c r="F1315">
        <v>43.1</v>
      </c>
      <c r="G1315">
        <v>-19.7781543700087</v>
      </c>
      <c r="H1315">
        <v>-2.48370455644161</v>
      </c>
      <c r="I1315">
        <v>-13.2822497942048</v>
      </c>
      <c r="J1315">
        <v>-3.5224616614603801</v>
      </c>
      <c r="K1315">
        <v>45.0615400320156</v>
      </c>
      <c r="L1315">
        <v>45.513555263178603</v>
      </c>
      <c r="M1315">
        <v>40.286356227861702</v>
      </c>
      <c r="N1315">
        <v>0.93812770174708404</v>
      </c>
      <c r="O1315">
        <v>84.199535962876993</v>
      </c>
      <c r="P1315">
        <v>19.060773480662899</v>
      </c>
      <c r="Q1315">
        <v>0.205545555395894</v>
      </c>
    </row>
    <row r="1316" spans="1:17" hidden="1" x14ac:dyDescent="0.3">
      <c r="A1316" t="s">
        <v>2798</v>
      </c>
      <c r="B1316" t="s">
        <v>2799</v>
      </c>
      <c r="C1316" t="str">
        <f>IFERROR(VLOOKUP(Table1[[#This Row],[Ticker]],[1]!Table1[[Symbol]:[Industry]],2,FALSE),"-")</f>
        <v>-</v>
      </c>
      <c r="D1316" t="s">
        <v>21</v>
      </c>
      <c r="E1316">
        <v>1462.31573998</v>
      </c>
      <c r="F1316">
        <v>411.2</v>
      </c>
      <c r="G1316">
        <v>-2.3512182750873798</v>
      </c>
      <c r="H1316">
        <v>-8.3053894725214406</v>
      </c>
      <c r="I1316">
        <v>32.848956311425702</v>
      </c>
      <c r="J1316">
        <v>-10.1128099799002</v>
      </c>
      <c r="K1316">
        <v>394.71220038429101</v>
      </c>
      <c r="L1316">
        <v>347.793345668276</v>
      </c>
      <c r="M1316">
        <v>31.212195684869101</v>
      </c>
      <c r="N1316">
        <v>0.96079456585858103</v>
      </c>
      <c r="O1316">
        <v>10.651750972762599</v>
      </c>
      <c r="P1316">
        <v>65.539452495974203</v>
      </c>
      <c r="Q1316">
        <v>-2.0959666086891E-2</v>
      </c>
    </row>
    <row r="1317" spans="1:17" hidden="1" x14ac:dyDescent="0.3">
      <c r="A1317" t="s">
        <v>2800</v>
      </c>
      <c r="B1317" t="s">
        <v>2801</v>
      </c>
      <c r="C1317" t="str">
        <f>IFERROR(VLOOKUP(Table1[[#This Row],[Ticker]],[1]!Table1[[Symbol]:[Industry]],2,FALSE),"-")</f>
        <v>-</v>
      </c>
      <c r="D1317" t="s">
        <v>54</v>
      </c>
      <c r="E1317">
        <v>1459.9668739199999</v>
      </c>
      <c r="F1317">
        <v>714.75</v>
      </c>
      <c r="G1317">
        <v>10.7793325209065</v>
      </c>
      <c r="H1317">
        <v>-4.3717740892479897</v>
      </c>
      <c r="I1317">
        <v>0.55701456701385499</v>
      </c>
      <c r="J1317">
        <v>-6.9625890050009502</v>
      </c>
      <c r="K1317">
        <v>702.73645500618295</v>
      </c>
      <c r="L1317">
        <v>628.90775799104404</v>
      </c>
      <c r="M1317">
        <v>40.132125432078801</v>
      </c>
      <c r="N1317">
        <v>0.95462816251610905</v>
      </c>
      <c r="O1317">
        <v>13.585169639734101</v>
      </c>
      <c r="P1317">
        <v>51.430084745762699</v>
      </c>
      <c r="Q1317">
        <v>6.2658625876396007E-2</v>
      </c>
    </row>
    <row r="1318" spans="1:17" hidden="1" x14ac:dyDescent="0.3">
      <c r="A1318" t="s">
        <v>2802</v>
      </c>
      <c r="B1318" t="s">
        <v>2803</v>
      </c>
      <c r="C1318" t="str">
        <f>IFERROR(VLOOKUP(Table1[[#This Row],[Ticker]],[1]!Table1[[Symbol]:[Industry]],2,FALSE),"-")</f>
        <v>-</v>
      </c>
      <c r="D1318" t="s">
        <v>21</v>
      </c>
      <c r="E1318">
        <v>1451.6093760000001</v>
      </c>
      <c r="F1318">
        <v>825</v>
      </c>
      <c r="G1318">
        <v>668.73960468096402</v>
      </c>
      <c r="H1318">
        <v>0.50459953712563499</v>
      </c>
      <c r="I1318">
        <v>254.65205625832999</v>
      </c>
      <c r="J1318">
        <v>-14.883145678190401</v>
      </c>
      <c r="K1318">
        <v>769.53791896475605</v>
      </c>
      <c r="M1318">
        <v>53.348119369979898</v>
      </c>
      <c r="N1318">
        <v>0.63774104683195498</v>
      </c>
      <c r="O1318">
        <v>20.969696969696901</v>
      </c>
      <c r="P1318">
        <v>784.71849865951697</v>
      </c>
    </row>
    <row r="1319" spans="1:17" hidden="1" x14ac:dyDescent="0.3">
      <c r="A1319" t="s">
        <v>2804</v>
      </c>
      <c r="B1319" t="s">
        <v>2805</v>
      </c>
      <c r="C1319" t="str">
        <f>IFERROR(VLOOKUP(Table1[[#This Row],[Ticker]],[1]!Table1[[Symbol]:[Industry]],2,FALSE),"-")</f>
        <v>-</v>
      </c>
      <c r="D1319" t="s">
        <v>132</v>
      </c>
      <c r="E1319">
        <v>1449.24328311</v>
      </c>
      <c r="F1319">
        <v>374.3</v>
      </c>
      <c r="G1319">
        <v>67.518215247758604</v>
      </c>
      <c r="H1319">
        <v>9.0852446984159592</v>
      </c>
      <c r="I1319">
        <v>-7.4135042786124403</v>
      </c>
      <c r="J1319">
        <v>1.2951132518486399</v>
      </c>
      <c r="K1319">
        <v>335.28593494815198</v>
      </c>
      <c r="L1319">
        <v>317.60815429408302</v>
      </c>
      <c r="M1319">
        <v>60.744948386656397</v>
      </c>
      <c r="N1319">
        <v>1.4583253859817999</v>
      </c>
      <c r="O1319">
        <v>11.140796152818501</v>
      </c>
      <c r="P1319">
        <v>136.07694733522499</v>
      </c>
      <c r="Q1319">
        <v>9.3691285587928996E-2</v>
      </c>
    </row>
    <row r="1320" spans="1:17" hidden="1" x14ac:dyDescent="0.3">
      <c r="A1320" t="s">
        <v>2806</v>
      </c>
      <c r="B1320" t="s">
        <v>2807</v>
      </c>
      <c r="C1320" t="str">
        <f>IFERROR(VLOOKUP(Table1[[#This Row],[Ticker]],[1]!Table1[[Symbol]:[Industry]],2,FALSE),"-")</f>
        <v>-</v>
      </c>
      <c r="D1320" t="s">
        <v>83</v>
      </c>
      <c r="E1320">
        <v>1444.5944999999999</v>
      </c>
      <c r="F1320">
        <v>147.65</v>
      </c>
      <c r="G1320">
        <v>-35.841336559194801</v>
      </c>
      <c r="H1320">
        <v>-10.1644841807385</v>
      </c>
      <c r="I1320">
        <v>-14.8893977416935</v>
      </c>
      <c r="J1320">
        <v>-9.2051638921502299</v>
      </c>
      <c r="K1320">
        <v>149.786166767868</v>
      </c>
      <c r="L1320">
        <v>149.659851789991</v>
      </c>
      <c r="M1320">
        <v>28.3530766376042</v>
      </c>
      <c r="N1320">
        <v>0.37674617487147699</v>
      </c>
      <c r="O1320">
        <v>37.487301049779802</v>
      </c>
      <c r="P1320">
        <v>30.1454385191714</v>
      </c>
      <c r="Q1320">
        <v>0.113463561794632</v>
      </c>
    </row>
    <row r="1321" spans="1:17" hidden="1" x14ac:dyDescent="0.3">
      <c r="A1321" t="s">
        <v>2808</v>
      </c>
      <c r="B1321" t="s">
        <v>2809</v>
      </c>
      <c r="C1321" t="str">
        <f>IFERROR(VLOOKUP(Table1[[#This Row],[Ticker]],[1]!Table1[[Symbol]:[Industry]],2,FALSE),"-")</f>
        <v>-</v>
      </c>
      <c r="D1321" t="s">
        <v>218</v>
      </c>
      <c r="E1321">
        <v>1443.72029273</v>
      </c>
      <c r="F1321">
        <v>2326.35</v>
      </c>
      <c r="G1321">
        <v>179.64561370342901</v>
      </c>
      <c r="H1321">
        <v>48.718873696755502</v>
      </c>
      <c r="I1321">
        <v>78.712793455195097</v>
      </c>
      <c r="J1321">
        <v>-8.0160482857623201</v>
      </c>
      <c r="K1321">
        <v>1807.33127839247</v>
      </c>
      <c r="L1321">
        <v>1370.8096164887099</v>
      </c>
      <c r="M1321">
        <v>61.537185765868699</v>
      </c>
      <c r="N1321">
        <v>2.4511897451989899</v>
      </c>
      <c r="O1321">
        <v>14.707589141788601</v>
      </c>
      <c r="P1321">
        <v>215.22357723577201</v>
      </c>
      <c r="Q1321">
        <v>0.12804746705910899</v>
      </c>
    </row>
    <row r="1322" spans="1:17" hidden="1" x14ac:dyDescent="0.3">
      <c r="A1322" t="s">
        <v>2810</v>
      </c>
      <c r="B1322" t="s">
        <v>2811</v>
      </c>
      <c r="C1322" t="str">
        <f>IFERROR(VLOOKUP(Table1[[#This Row],[Ticker]],[1]!Table1[[Symbol]:[Industry]],2,FALSE),"-")</f>
        <v>-</v>
      </c>
      <c r="D1322" t="s">
        <v>83</v>
      </c>
      <c r="E1322">
        <v>1441.0160000000001</v>
      </c>
      <c r="F1322">
        <v>128.01</v>
      </c>
      <c r="G1322">
        <v>210.43009032341499</v>
      </c>
      <c r="H1322">
        <v>18.883059832134698</v>
      </c>
      <c r="I1322">
        <v>82.940108510210905</v>
      </c>
      <c r="J1322">
        <v>-9.2500249031251496</v>
      </c>
      <c r="K1322">
        <v>98.493754025259705</v>
      </c>
      <c r="L1322">
        <v>71.093108540040305</v>
      </c>
      <c r="M1322">
        <v>56.623279323624701</v>
      </c>
      <c r="N1322">
        <v>0.94542250849702303</v>
      </c>
      <c r="O1322">
        <v>4.7574408249355598</v>
      </c>
      <c r="P1322">
        <v>262.12164073550201</v>
      </c>
      <c r="Q1322">
        <v>0.13546671124095999</v>
      </c>
    </row>
    <row r="1323" spans="1:17" hidden="1" x14ac:dyDescent="0.3">
      <c r="A1323" t="s">
        <v>2812</v>
      </c>
      <c r="B1323" t="s">
        <v>2813</v>
      </c>
      <c r="C1323" t="str">
        <f>IFERROR(VLOOKUP(Table1[[#This Row],[Ticker]],[1]!Table1[[Symbol]:[Industry]],2,FALSE),"-")</f>
        <v>-</v>
      </c>
      <c r="D1323" t="s">
        <v>259</v>
      </c>
      <c r="E1323">
        <v>1438.5149125</v>
      </c>
      <c r="F1323">
        <v>1318.2</v>
      </c>
      <c r="G1323">
        <v>165.82695026051499</v>
      </c>
      <c r="H1323">
        <v>-7.6987430812587601</v>
      </c>
      <c r="I1323">
        <v>75.1843678095548</v>
      </c>
      <c r="J1323">
        <v>4.4074719920387704</v>
      </c>
      <c r="K1323">
        <v>1291.8630666711699</v>
      </c>
      <c r="L1323">
        <v>979.15352023028095</v>
      </c>
      <c r="M1323">
        <v>53.818703609916803</v>
      </c>
      <c r="N1323">
        <v>0.66202098402103304</v>
      </c>
      <c r="O1323">
        <v>16.4679107874374</v>
      </c>
      <c r="P1323">
        <v>297.04819277108402</v>
      </c>
      <c r="Q1323">
        <v>0.26542694050452198</v>
      </c>
    </row>
    <row r="1324" spans="1:17" hidden="1" x14ac:dyDescent="0.3">
      <c r="A1324" t="s">
        <v>2814</v>
      </c>
      <c r="B1324" t="s">
        <v>2815</v>
      </c>
      <c r="C1324" t="str">
        <f>IFERROR(VLOOKUP(Table1[[#This Row],[Ticker]],[1]!Table1[[Symbol]:[Industry]],2,FALSE),"-")</f>
        <v>-</v>
      </c>
      <c r="D1324" t="s">
        <v>278</v>
      </c>
      <c r="E1324">
        <v>1433.80337672</v>
      </c>
      <c r="F1324">
        <v>1053.75</v>
      </c>
      <c r="G1324">
        <v>153.30145721927099</v>
      </c>
      <c r="H1324">
        <v>3.4243801704930101</v>
      </c>
      <c r="I1324">
        <v>43.513897864138798</v>
      </c>
      <c r="J1324">
        <v>5.5063385467455896</v>
      </c>
      <c r="K1324">
        <v>874.32337347970395</v>
      </c>
      <c r="L1324">
        <v>662.94549125348897</v>
      </c>
      <c r="M1324">
        <v>72.858577065237498</v>
      </c>
      <c r="N1324">
        <v>0.76312642814061404</v>
      </c>
      <c r="O1324">
        <v>0</v>
      </c>
      <c r="P1324">
        <v>212.26848421988399</v>
      </c>
      <c r="Q1324">
        <v>0.16202032846610701</v>
      </c>
    </row>
    <row r="1325" spans="1:17" hidden="1" x14ac:dyDescent="0.3">
      <c r="A1325" t="s">
        <v>2816</v>
      </c>
      <c r="B1325" t="s">
        <v>2817</v>
      </c>
      <c r="C1325" t="str">
        <f>IFERROR(VLOOKUP(Table1[[#This Row],[Ticker]],[1]!Table1[[Symbol]:[Industry]],2,FALSE),"-")</f>
        <v>-</v>
      </c>
      <c r="D1325" t="s">
        <v>472</v>
      </c>
      <c r="E1325">
        <v>1429.8295906769999</v>
      </c>
      <c r="F1325">
        <v>83.76</v>
      </c>
      <c r="G1325">
        <v>-2.7825444993889499</v>
      </c>
      <c r="H1325">
        <v>-15.0890765222419</v>
      </c>
      <c r="I1325">
        <v>27.025263116006599</v>
      </c>
      <c r="J1325">
        <v>-6.6249116752186499</v>
      </c>
      <c r="K1325">
        <v>89.183980788357005</v>
      </c>
      <c r="L1325">
        <v>82.755278311697396</v>
      </c>
      <c r="M1325">
        <v>29.447908233006299</v>
      </c>
      <c r="N1325">
        <v>0.38625707716662699</v>
      </c>
      <c r="O1325">
        <v>25.2984718242597</v>
      </c>
      <c r="P1325">
        <v>49.705093833780097</v>
      </c>
      <c r="Q1325">
        <v>-3.8465710385709999E-2</v>
      </c>
    </row>
    <row r="1326" spans="1:17" hidden="1" x14ac:dyDescent="0.3">
      <c r="A1326" t="s">
        <v>2818</v>
      </c>
      <c r="B1326" t="s">
        <v>2819</v>
      </c>
      <c r="C1326" t="str">
        <f>IFERROR(VLOOKUP(Table1[[#This Row],[Ticker]],[1]!Table1[[Symbol]:[Industry]],2,FALSE),"-")</f>
        <v>-</v>
      </c>
      <c r="D1326" t="s">
        <v>80</v>
      </c>
      <c r="E1326">
        <v>1429.5046193749999</v>
      </c>
      <c r="F1326">
        <v>123.62</v>
      </c>
      <c r="G1326">
        <v>32.087876245224599</v>
      </c>
      <c r="H1326">
        <v>-6.6679345573875297</v>
      </c>
      <c r="I1326">
        <v>3.9264847328724399</v>
      </c>
      <c r="J1326">
        <v>-6.1571094471959897</v>
      </c>
      <c r="K1326">
        <v>126.811402614763</v>
      </c>
      <c r="L1326">
        <v>115.03567869528899</v>
      </c>
      <c r="M1326">
        <v>60.485414361691298</v>
      </c>
      <c r="N1326">
        <v>0.66688187566095203</v>
      </c>
      <c r="O1326">
        <v>20.4174081863776</v>
      </c>
      <c r="P1326">
        <v>69.180238127822605</v>
      </c>
    </row>
    <row r="1327" spans="1:17" hidden="1" x14ac:dyDescent="0.3">
      <c r="A1327" t="s">
        <v>2820</v>
      </c>
      <c r="B1327" t="s">
        <v>2821</v>
      </c>
      <c r="C1327" t="str">
        <f>IFERROR(VLOOKUP(Table1[[#This Row],[Ticker]],[1]!Table1[[Symbol]:[Industry]],2,FALSE),"-")</f>
        <v>-</v>
      </c>
      <c r="D1327" t="s">
        <v>1657</v>
      </c>
      <c r="E1327">
        <v>1423.604293265</v>
      </c>
      <c r="F1327">
        <v>115.15</v>
      </c>
      <c r="G1327">
        <v>305.15926058389499</v>
      </c>
      <c r="H1327">
        <v>25.673138862968301</v>
      </c>
      <c r="I1327">
        <v>84.063534393244197</v>
      </c>
      <c r="J1327">
        <v>-4.7118101881594896</v>
      </c>
      <c r="K1327">
        <v>95.607163613646605</v>
      </c>
      <c r="L1327">
        <v>69.251400297824603</v>
      </c>
      <c r="M1327">
        <v>57.683644220350502</v>
      </c>
      <c r="N1327">
        <v>1.44330200143581</v>
      </c>
      <c r="O1327">
        <v>11.506730351715101</v>
      </c>
      <c r="P1327">
        <v>346.31782945736398</v>
      </c>
      <c r="Q1327">
        <v>6.8270398303012E-2</v>
      </c>
    </row>
    <row r="1328" spans="1:17" hidden="1" x14ac:dyDescent="0.3">
      <c r="A1328" t="s">
        <v>2822</v>
      </c>
      <c r="B1328" t="s">
        <v>2823</v>
      </c>
      <c r="C1328" t="str">
        <f>IFERROR(VLOOKUP(Table1[[#This Row],[Ticker]],[1]!Table1[[Symbol]:[Industry]],2,FALSE),"-")</f>
        <v>-</v>
      </c>
      <c r="D1328" t="s">
        <v>443</v>
      </c>
      <c r="E1328">
        <v>1423.0224712299901</v>
      </c>
      <c r="F1328">
        <v>583.29999999999995</v>
      </c>
      <c r="G1328">
        <v>94.3741557596273</v>
      </c>
      <c r="H1328">
        <v>-1.7229008947278599</v>
      </c>
      <c r="I1328">
        <v>43.610641969500101</v>
      </c>
      <c r="J1328">
        <v>-4.5748226576036402</v>
      </c>
      <c r="K1328">
        <v>563.64680808020205</v>
      </c>
      <c r="L1328">
        <v>453.82770596537398</v>
      </c>
      <c r="M1328">
        <v>39.991495079273797</v>
      </c>
      <c r="N1328">
        <v>0.59975381365626601</v>
      </c>
      <c r="O1328">
        <v>14.512257843305299</v>
      </c>
      <c r="P1328">
        <v>135.10681176944701</v>
      </c>
      <c r="Q1328">
        <v>0.13375087734744801</v>
      </c>
    </row>
    <row r="1329" spans="1:17" hidden="1" x14ac:dyDescent="0.3">
      <c r="A1329" t="s">
        <v>2824</v>
      </c>
      <c r="B1329" t="s">
        <v>2825</v>
      </c>
      <c r="C1329" t="str">
        <f>IFERROR(VLOOKUP(Table1[[#This Row],[Ticker]],[1]!Table1[[Symbol]:[Industry]],2,FALSE),"-")</f>
        <v>-</v>
      </c>
      <c r="D1329" t="s">
        <v>197</v>
      </c>
      <c r="E1329">
        <v>1423.0133398979999</v>
      </c>
      <c r="F1329">
        <v>229</v>
      </c>
      <c r="G1329">
        <v>-43.701302897504803</v>
      </c>
      <c r="H1329">
        <v>-12.582900462874299</v>
      </c>
      <c r="I1329">
        <v>-29.247195935634501</v>
      </c>
      <c r="J1329">
        <v>-10.2751200325011</v>
      </c>
      <c r="M1329">
        <v>0</v>
      </c>
      <c r="O1329">
        <v>18.292576419213901</v>
      </c>
      <c r="P1329">
        <v>6.4819120245512796</v>
      </c>
    </row>
    <row r="1330" spans="1:17" hidden="1" x14ac:dyDescent="0.3">
      <c r="A1330" t="s">
        <v>2826</v>
      </c>
      <c r="B1330" t="s">
        <v>2827</v>
      </c>
      <c r="C1330" t="str">
        <f>IFERROR(VLOOKUP(Table1[[#This Row],[Ticker]],[1]!Table1[[Symbol]:[Industry]],2,FALSE),"-")</f>
        <v>-</v>
      </c>
      <c r="D1330" t="s">
        <v>125</v>
      </c>
      <c r="E1330">
        <v>1415.1462584000001</v>
      </c>
      <c r="F1330">
        <v>748.95</v>
      </c>
      <c r="G1330">
        <v>-9.2648955417832592</v>
      </c>
      <c r="H1330">
        <v>2.2671894651831801</v>
      </c>
      <c r="I1330">
        <v>11.874500733994299</v>
      </c>
      <c r="J1330">
        <v>8.9817559507186004</v>
      </c>
      <c r="K1330">
        <v>685.26085567202995</v>
      </c>
      <c r="L1330">
        <v>654.81389067781902</v>
      </c>
      <c r="M1330">
        <v>81.779910330152006</v>
      </c>
      <c r="N1330">
        <v>2.17928752697863</v>
      </c>
      <c r="O1330">
        <v>12.824621136257401</v>
      </c>
      <c r="P1330">
        <v>36.420765027322403</v>
      </c>
      <c r="Q1330">
        <v>6.6673018455419994E-2</v>
      </c>
    </row>
    <row r="1331" spans="1:17" hidden="1" x14ac:dyDescent="0.3">
      <c r="A1331" t="s">
        <v>2828</v>
      </c>
      <c r="B1331" t="s">
        <v>2829</v>
      </c>
      <c r="C1331" t="str">
        <f>IFERROR(VLOOKUP(Table1[[#This Row],[Ticker]],[1]!Table1[[Symbol]:[Industry]],2,FALSE),"-")</f>
        <v>-</v>
      </c>
      <c r="D1331" t="s">
        <v>1223</v>
      </c>
      <c r="E1331">
        <v>1411.3848375</v>
      </c>
      <c r="F1331">
        <v>209.85</v>
      </c>
      <c r="G1331">
        <v>326.96294282400902</v>
      </c>
      <c r="H1331">
        <v>-7.9226305098227199</v>
      </c>
      <c r="I1331">
        <v>2.3341993598883901</v>
      </c>
      <c r="J1331">
        <v>14.059907517654301</v>
      </c>
      <c r="K1331">
        <v>190.39659729603099</v>
      </c>
      <c r="L1331">
        <v>161.71359745906</v>
      </c>
      <c r="M1331">
        <v>75.191650945866201</v>
      </c>
      <c r="N1331">
        <v>0.49805240281844299</v>
      </c>
      <c r="O1331">
        <v>18.131999046938201</v>
      </c>
      <c r="P1331">
        <v>368.41517857142799</v>
      </c>
      <c r="Q1331">
        <v>0.194381220231888</v>
      </c>
    </row>
    <row r="1332" spans="1:17" hidden="1" x14ac:dyDescent="0.3">
      <c r="A1332" t="s">
        <v>2830</v>
      </c>
      <c r="B1332" t="s">
        <v>2831</v>
      </c>
      <c r="C1332" t="str">
        <f>IFERROR(VLOOKUP(Table1[[#This Row],[Ticker]],[1]!Table1[[Symbol]:[Industry]],2,FALSE),"-")</f>
        <v>-</v>
      </c>
      <c r="D1332" t="s">
        <v>80</v>
      </c>
      <c r="E1332">
        <v>1408.33</v>
      </c>
      <c r="F1332">
        <v>49.63</v>
      </c>
      <c r="G1332">
        <v>-23.241544708484199</v>
      </c>
      <c r="H1332">
        <v>-13.7176860685028</v>
      </c>
      <c r="I1332">
        <v>-6.2600033416735501</v>
      </c>
      <c r="J1332">
        <v>-3.71402267276512</v>
      </c>
      <c r="K1332">
        <v>49.184073945780298</v>
      </c>
      <c r="L1332">
        <v>48.326909332661799</v>
      </c>
      <c r="M1332">
        <v>37.174768614776397</v>
      </c>
      <c r="N1332">
        <v>0.45860378615039099</v>
      </c>
      <c r="O1332">
        <v>21.870727490449301</v>
      </c>
      <c r="P1332">
        <v>28.408796895213399</v>
      </c>
      <c r="Q1332">
        <v>3.9813389470699997E-2</v>
      </c>
    </row>
    <row r="1333" spans="1:17" hidden="1" x14ac:dyDescent="0.3">
      <c r="A1333" t="s">
        <v>2832</v>
      </c>
      <c r="B1333" t="s">
        <v>2833</v>
      </c>
      <c r="C1333" t="str">
        <f>IFERROR(VLOOKUP(Table1[[#This Row],[Ticker]],[1]!Table1[[Symbol]:[Industry]],2,FALSE),"-")</f>
        <v>-</v>
      </c>
      <c r="D1333" t="s">
        <v>197</v>
      </c>
      <c r="E1333">
        <v>1406.9512645</v>
      </c>
      <c r="F1333">
        <v>1536.95</v>
      </c>
      <c r="G1333">
        <v>66.819548793595004</v>
      </c>
      <c r="H1333">
        <v>-6.3529953995832198</v>
      </c>
      <c r="I1333">
        <v>71.032458120931494</v>
      </c>
      <c r="J1333">
        <v>-10.9729141501481</v>
      </c>
      <c r="K1333">
        <v>1438.653485932</v>
      </c>
      <c r="L1333">
        <v>1114.4301439822</v>
      </c>
      <c r="M1333">
        <v>41.097264499398698</v>
      </c>
      <c r="N1333">
        <v>0.54482229477166699</v>
      </c>
      <c r="O1333">
        <v>21.337714304303901</v>
      </c>
      <c r="P1333">
        <v>116.12177459045201</v>
      </c>
      <c r="Q1333">
        <v>0.13486728806296</v>
      </c>
    </row>
    <row r="1334" spans="1:17" hidden="1" x14ac:dyDescent="0.3">
      <c r="A1334" t="s">
        <v>2834</v>
      </c>
      <c r="B1334" t="s">
        <v>2835</v>
      </c>
      <c r="C1334" t="str">
        <f>IFERROR(VLOOKUP(Table1[[#This Row],[Ticker]],[1]!Table1[[Symbol]:[Industry]],2,FALSE),"-")</f>
        <v>-</v>
      </c>
      <c r="D1334" t="s">
        <v>1001</v>
      </c>
      <c r="E1334">
        <v>1406.81399885</v>
      </c>
      <c r="F1334">
        <v>215.3</v>
      </c>
      <c r="G1334">
        <v>-63.547632984204803</v>
      </c>
      <c r="H1334">
        <v>-1.1076061332251499</v>
      </c>
      <c r="I1334">
        <v>-16.828044233121101</v>
      </c>
      <c r="J1334">
        <v>-3.26807980261604</v>
      </c>
      <c r="K1334">
        <v>215.30735773539601</v>
      </c>
      <c r="L1334">
        <v>229.764605554859</v>
      </c>
      <c r="M1334">
        <v>51.059987173285798</v>
      </c>
      <c r="N1334">
        <v>0.74173032890991097</v>
      </c>
      <c r="O1334">
        <v>51.300510915002299</v>
      </c>
      <c r="P1334">
        <v>12.6635269492412</v>
      </c>
      <c r="Q1334">
        <v>-3.6731882520894002E-2</v>
      </c>
    </row>
    <row r="1335" spans="1:17" hidden="1" x14ac:dyDescent="0.3">
      <c r="A1335" t="s">
        <v>2836</v>
      </c>
      <c r="B1335" t="s">
        <v>2837</v>
      </c>
      <c r="C1335" t="str">
        <f>IFERROR(VLOOKUP(Table1[[#This Row],[Ticker]],[1]!Table1[[Symbol]:[Industry]],2,FALSE),"-")</f>
        <v>-</v>
      </c>
      <c r="D1335" t="s">
        <v>80</v>
      </c>
      <c r="E1335">
        <v>1406.702882454</v>
      </c>
      <c r="F1335">
        <v>98.11</v>
      </c>
      <c r="G1335">
        <v>-25.949490699986502</v>
      </c>
      <c r="H1335">
        <v>-11.302041087874301</v>
      </c>
      <c r="I1335">
        <v>-16.0352242023176</v>
      </c>
      <c r="J1335">
        <v>-6.5663775475311503</v>
      </c>
      <c r="K1335">
        <v>101.25808621158301</v>
      </c>
      <c r="L1335">
        <v>101.869830146081</v>
      </c>
      <c r="M1335">
        <v>36.211206811278501</v>
      </c>
      <c r="N1335">
        <v>0.79943893712280101</v>
      </c>
      <c r="O1335">
        <v>26.286820915299099</v>
      </c>
      <c r="P1335">
        <v>17.920673076922998</v>
      </c>
      <c r="Q1335">
        <v>2.2585520428070002E-3</v>
      </c>
    </row>
    <row r="1336" spans="1:17" hidden="1" x14ac:dyDescent="0.3">
      <c r="A1336" t="s">
        <v>2838</v>
      </c>
      <c r="B1336" t="s">
        <v>2839</v>
      </c>
      <c r="C1336" t="str">
        <f>IFERROR(VLOOKUP(Table1[[#This Row],[Ticker]],[1]!Table1[[Symbol]:[Industry]],2,FALSE),"-")</f>
        <v>-</v>
      </c>
      <c r="D1336" t="s">
        <v>215</v>
      </c>
      <c r="E1336">
        <v>1401.9626373000001</v>
      </c>
      <c r="F1336">
        <v>858.95</v>
      </c>
      <c r="G1336">
        <v>114.274841560716</v>
      </c>
      <c r="H1336">
        <v>-18.052752393978</v>
      </c>
      <c r="I1336">
        <v>28.977662395620499</v>
      </c>
      <c r="J1336">
        <v>-9.0580662984391704</v>
      </c>
      <c r="K1336">
        <v>837.90835353714499</v>
      </c>
      <c r="L1336">
        <v>691.85372169764901</v>
      </c>
      <c r="M1336">
        <v>30.7979061484798</v>
      </c>
      <c r="N1336">
        <v>0.56132406690899606</v>
      </c>
      <c r="O1336">
        <v>17.888119215321002</v>
      </c>
      <c r="P1336">
        <v>157.94294294294201</v>
      </c>
      <c r="Q1336">
        <v>0.12149547425089401</v>
      </c>
    </row>
    <row r="1337" spans="1:17" hidden="1" x14ac:dyDescent="0.3">
      <c r="A1337" t="s">
        <v>2840</v>
      </c>
      <c r="B1337" t="s">
        <v>2841</v>
      </c>
      <c r="C1337" t="str">
        <f>IFERROR(VLOOKUP(Table1[[#This Row],[Ticker]],[1]!Table1[[Symbol]:[Industry]],2,FALSE),"-")</f>
        <v>-</v>
      </c>
      <c r="D1337" t="s">
        <v>625</v>
      </c>
      <c r="E1337">
        <v>1401.317423275</v>
      </c>
      <c r="F1337">
        <v>231.7</v>
      </c>
      <c r="G1337">
        <v>-26.308590035169299</v>
      </c>
      <c r="H1337">
        <v>-18.658412158780799</v>
      </c>
      <c r="I1337">
        <v>-7.4999836274700398</v>
      </c>
      <c r="J1337">
        <v>-8.9931755880566602</v>
      </c>
      <c r="K1337">
        <v>254.59292629388901</v>
      </c>
      <c r="L1337">
        <v>239.75381212590901</v>
      </c>
      <c r="M1337">
        <v>10.1815696885142</v>
      </c>
      <c r="N1337">
        <v>0.62599961705477303</v>
      </c>
      <c r="O1337">
        <v>32.930513595166097</v>
      </c>
      <c r="P1337">
        <v>20.6770833333333</v>
      </c>
      <c r="Q1337">
        <v>-1.8212075698371001E-2</v>
      </c>
    </row>
    <row r="1338" spans="1:17" hidden="1" x14ac:dyDescent="0.3">
      <c r="A1338" t="s">
        <v>2842</v>
      </c>
      <c r="B1338" t="s">
        <v>2843</v>
      </c>
      <c r="C1338" t="str">
        <f>IFERROR(VLOOKUP(Table1[[#This Row],[Ticker]],[1]!Table1[[Symbol]:[Industry]],2,FALSE),"-")</f>
        <v>-</v>
      </c>
      <c r="D1338" t="s">
        <v>290</v>
      </c>
      <c r="E1338">
        <v>1400.66869365</v>
      </c>
      <c r="F1338">
        <v>822.15</v>
      </c>
      <c r="G1338">
        <v>55.7771713573973</v>
      </c>
      <c r="H1338">
        <v>-9.5238095537834493</v>
      </c>
      <c r="I1338">
        <v>20.9157849255031</v>
      </c>
      <c r="J1338">
        <v>-6.4599984758892202</v>
      </c>
      <c r="K1338">
        <v>760.04085952799301</v>
      </c>
      <c r="L1338">
        <v>602.27469227302299</v>
      </c>
      <c r="M1338">
        <v>45.364803123339698</v>
      </c>
      <c r="N1338">
        <v>0.78357379768811497</v>
      </c>
      <c r="O1338">
        <v>22.872955056863098</v>
      </c>
      <c r="P1338">
        <v>145.41791044776099</v>
      </c>
      <c r="Q1338">
        <v>0.20265418745761599</v>
      </c>
    </row>
    <row r="1339" spans="1:17" hidden="1" x14ac:dyDescent="0.3">
      <c r="A1339" t="s">
        <v>2844</v>
      </c>
      <c r="B1339" t="s">
        <v>2845</v>
      </c>
      <c r="C1339" t="str">
        <f>IFERROR(VLOOKUP(Table1[[#This Row],[Ticker]],[1]!Table1[[Symbol]:[Industry]],2,FALSE),"-")</f>
        <v>-</v>
      </c>
      <c r="D1339" t="s">
        <v>429</v>
      </c>
      <c r="E1339">
        <v>1397.691078175</v>
      </c>
      <c r="F1339">
        <v>90.49</v>
      </c>
      <c r="G1339">
        <v>50.596879179720297</v>
      </c>
      <c r="H1339">
        <v>-0.77562364948316798</v>
      </c>
      <c r="I1339">
        <v>10.1519915065682</v>
      </c>
      <c r="J1339">
        <v>-1.6225803595027899</v>
      </c>
      <c r="K1339">
        <v>80.145812210027302</v>
      </c>
      <c r="L1339">
        <v>71.077831846041306</v>
      </c>
      <c r="M1339">
        <v>56.796863286723301</v>
      </c>
      <c r="N1339">
        <v>1.3897137225995</v>
      </c>
      <c r="O1339">
        <v>1.2819096032710799</v>
      </c>
      <c r="P1339">
        <v>96.290672451193004</v>
      </c>
      <c r="Q1339">
        <v>7.1128955578827993E-2</v>
      </c>
    </row>
    <row r="1340" spans="1:17" hidden="1" x14ac:dyDescent="0.3">
      <c r="A1340" t="s">
        <v>2846</v>
      </c>
      <c r="B1340" t="s">
        <v>2847</v>
      </c>
      <c r="C1340" t="str">
        <f>IFERROR(VLOOKUP(Table1[[#This Row],[Ticker]],[1]!Table1[[Symbol]:[Industry]],2,FALSE),"-")</f>
        <v>-</v>
      </c>
      <c r="D1340" t="s">
        <v>514</v>
      </c>
      <c r="E1340">
        <v>1389.5884799999999</v>
      </c>
      <c r="F1340">
        <v>126.19</v>
      </c>
      <c r="G1340">
        <v>-14.4019668702053</v>
      </c>
      <c r="H1340">
        <v>0.692067436457943</v>
      </c>
      <c r="I1340">
        <v>25.199040634027298</v>
      </c>
      <c r="J1340">
        <v>-8.8846587568746695</v>
      </c>
      <c r="K1340">
        <v>115.93000370265401</v>
      </c>
      <c r="L1340">
        <v>103.95961156921</v>
      </c>
      <c r="M1340">
        <v>38.669627291553198</v>
      </c>
      <c r="N1340">
        <v>1.70849760068902</v>
      </c>
      <c r="O1340">
        <v>14.113638164672301</v>
      </c>
      <c r="P1340">
        <v>51.306954436450802</v>
      </c>
    </row>
    <row r="1341" spans="1:17" hidden="1" x14ac:dyDescent="0.3">
      <c r="A1341" t="s">
        <v>2848</v>
      </c>
      <c r="B1341" t="s">
        <v>2849</v>
      </c>
      <c r="C1341" t="str">
        <f>IFERROR(VLOOKUP(Table1[[#This Row],[Ticker]],[1]!Table1[[Symbol]:[Industry]],2,FALSE),"-")</f>
        <v>-</v>
      </c>
      <c r="D1341" t="s">
        <v>605</v>
      </c>
      <c r="E1341">
        <v>1386.3136600350001</v>
      </c>
      <c r="F1341">
        <v>25.17</v>
      </c>
      <c r="G1341">
        <v>-69.230696650804404</v>
      </c>
      <c r="H1341">
        <v>-1.60641986031555</v>
      </c>
      <c r="I1341">
        <v>-7.2353571209208001</v>
      </c>
      <c r="J1341">
        <v>-2.4676200325011002</v>
      </c>
      <c r="K1341">
        <v>24.212097355797098</v>
      </c>
      <c r="L1341">
        <v>25.0454204539584</v>
      </c>
      <c r="M1341">
        <v>39.174602683334903</v>
      </c>
      <c r="N1341">
        <v>0.95737245321344699</v>
      </c>
      <c r="O1341">
        <v>62.892332141438203</v>
      </c>
      <c r="P1341">
        <v>67.8</v>
      </c>
      <c r="Q1341">
        <v>0.25978398042110001</v>
      </c>
    </row>
    <row r="1342" spans="1:17" hidden="1" x14ac:dyDescent="0.3">
      <c r="A1342" t="s">
        <v>2850</v>
      </c>
      <c r="B1342" t="s">
        <v>2851</v>
      </c>
      <c r="C1342" t="str">
        <f>IFERROR(VLOOKUP(Table1[[#This Row],[Ticker]],[1]!Table1[[Symbol]:[Industry]],2,FALSE),"-")</f>
        <v>-</v>
      </c>
      <c r="D1342" t="s">
        <v>119</v>
      </c>
      <c r="E1342">
        <v>1382.4141098580001</v>
      </c>
      <c r="F1342">
        <v>24.99</v>
      </c>
      <c r="G1342">
        <v>-17.733047908216001</v>
      </c>
      <c r="H1342">
        <v>-12.9681277356016</v>
      </c>
      <c r="I1342">
        <v>-20.3399862981212</v>
      </c>
      <c r="J1342">
        <v>-3.2100345035982198</v>
      </c>
      <c r="K1342">
        <v>26.952175281511298</v>
      </c>
      <c r="L1342">
        <v>28.069715946104999</v>
      </c>
      <c r="M1342">
        <v>42.896241529583797</v>
      </c>
      <c r="N1342">
        <v>1.1606656892695899</v>
      </c>
      <c r="O1342">
        <v>57.663065226090403</v>
      </c>
      <c r="P1342">
        <v>15.9628770301623</v>
      </c>
      <c r="Q1342">
        <v>0.200122720913328</v>
      </c>
    </row>
    <row r="1343" spans="1:17" hidden="1" x14ac:dyDescent="0.3">
      <c r="A1343" t="s">
        <v>2852</v>
      </c>
      <c r="B1343" t="s">
        <v>2853</v>
      </c>
      <c r="C1343" t="str">
        <f>IFERROR(VLOOKUP(Table1[[#This Row],[Ticker]],[1]!Table1[[Symbol]:[Industry]],2,FALSE),"-")</f>
        <v>-</v>
      </c>
      <c r="D1343" t="s">
        <v>83</v>
      </c>
      <c r="E1343">
        <v>1381.466874</v>
      </c>
      <c r="F1343">
        <v>886.8</v>
      </c>
      <c r="G1343">
        <v>-21.954161112880598</v>
      </c>
      <c r="H1343">
        <v>-1.3214614311947499</v>
      </c>
      <c r="I1343">
        <v>-2.2196988186104201</v>
      </c>
      <c r="J1343">
        <v>-4.8273628267929496</v>
      </c>
      <c r="K1343">
        <v>842.33208033333494</v>
      </c>
      <c r="L1343">
        <v>817.73760281882301</v>
      </c>
      <c r="M1343">
        <v>50.174781029454401</v>
      </c>
      <c r="N1343">
        <v>2.7995450876806798</v>
      </c>
      <c r="O1343">
        <v>17.997293640054099</v>
      </c>
      <c r="P1343">
        <v>27.0760192018342</v>
      </c>
      <c r="Q1343">
        <v>-5.6786075441416999E-2</v>
      </c>
    </row>
    <row r="1344" spans="1:17" hidden="1" x14ac:dyDescent="0.3">
      <c r="A1344" t="s">
        <v>2854</v>
      </c>
      <c r="B1344" t="s">
        <v>2855</v>
      </c>
      <c r="C1344" t="str">
        <f>IFERROR(VLOOKUP(Table1[[#This Row],[Ticker]],[1]!Table1[[Symbol]:[Industry]],2,FALSE),"-")</f>
        <v>-</v>
      </c>
      <c r="D1344" t="s">
        <v>161</v>
      </c>
      <c r="E1344">
        <v>1380.3799211999999</v>
      </c>
      <c r="F1344">
        <v>574.85</v>
      </c>
      <c r="G1344">
        <v>-80.794772638859897</v>
      </c>
      <c r="H1344">
        <v>-9.3597368109555195</v>
      </c>
      <c r="I1344">
        <v>-0.13202820263791501</v>
      </c>
      <c r="J1344">
        <v>-11.4297498420619</v>
      </c>
      <c r="K1344">
        <v>623.83928794351402</v>
      </c>
      <c r="L1344">
        <v>691.11931291164103</v>
      </c>
      <c r="M1344">
        <v>21.141646411667601</v>
      </c>
      <c r="N1344">
        <v>0.75520786159058995</v>
      </c>
      <c r="O1344">
        <v>101.791771766547</v>
      </c>
      <c r="P1344">
        <v>26.688705234159698</v>
      </c>
      <c r="Q1344">
        <v>3.9567239493734002E-2</v>
      </c>
    </row>
    <row r="1345" spans="1:17" hidden="1" x14ac:dyDescent="0.3">
      <c r="A1345" t="s">
        <v>2856</v>
      </c>
      <c r="B1345" t="s">
        <v>2857</v>
      </c>
      <c r="C1345" t="str">
        <f>IFERROR(VLOOKUP(Table1[[#This Row],[Ticker]],[1]!Table1[[Symbol]:[Industry]],2,FALSE),"-")</f>
        <v>-</v>
      </c>
      <c r="D1345" t="s">
        <v>1001</v>
      </c>
      <c r="E1345">
        <v>1376.41931916</v>
      </c>
      <c r="F1345">
        <v>73.849999999999994</v>
      </c>
      <c r="G1345">
        <v>-62.369447861823602</v>
      </c>
      <c r="H1345">
        <v>-4.4549964224703196</v>
      </c>
      <c r="I1345">
        <v>-19.6386954407837</v>
      </c>
      <c r="J1345">
        <v>-1.4006458126910599</v>
      </c>
      <c r="K1345">
        <v>73.094839425473694</v>
      </c>
      <c r="L1345">
        <v>77.408049696140196</v>
      </c>
      <c r="M1345">
        <v>61.848897500476099</v>
      </c>
      <c r="N1345">
        <v>0.63649040747593999</v>
      </c>
      <c r="O1345">
        <v>48.679756262694603</v>
      </c>
      <c r="P1345">
        <v>19.112903225806399</v>
      </c>
      <c r="Q1345">
        <v>-5.8378919179000004E-3</v>
      </c>
    </row>
    <row r="1346" spans="1:17" hidden="1" x14ac:dyDescent="0.3">
      <c r="A1346" t="s">
        <v>2858</v>
      </c>
      <c r="B1346" t="s">
        <v>2859</v>
      </c>
      <c r="C1346" t="str">
        <f>IFERROR(VLOOKUP(Table1[[#This Row],[Ticker]],[1]!Table1[[Symbol]:[Industry]],2,FALSE),"-")</f>
        <v>-</v>
      </c>
      <c r="D1346" t="s">
        <v>46</v>
      </c>
      <c r="E1346">
        <v>1373.7133928000001</v>
      </c>
      <c r="F1346">
        <v>249.55</v>
      </c>
      <c r="G1346">
        <v>248.85911743665301</v>
      </c>
      <c r="H1346">
        <v>56.846881416320201</v>
      </c>
      <c r="I1346">
        <v>150.800615633192</v>
      </c>
      <c r="J1346">
        <v>3.2509764587269601</v>
      </c>
      <c r="K1346">
        <v>171.57410261713301</v>
      </c>
      <c r="L1346">
        <v>128.38191557165101</v>
      </c>
      <c r="M1346">
        <v>86.832842194273695</v>
      </c>
      <c r="N1346">
        <v>2.7554458237700201</v>
      </c>
      <c r="O1346">
        <v>1.0619114405930601</v>
      </c>
      <c r="P1346">
        <v>332.87077189939203</v>
      </c>
      <c r="Q1346">
        <v>0.133562254471734</v>
      </c>
    </row>
    <row r="1347" spans="1:17" hidden="1" x14ac:dyDescent="0.3">
      <c r="A1347" t="s">
        <v>2860</v>
      </c>
      <c r="B1347" t="s">
        <v>2861</v>
      </c>
      <c r="C1347" t="str">
        <f>IFERROR(VLOOKUP(Table1[[#This Row],[Ticker]],[1]!Table1[[Symbol]:[Industry]],2,FALSE),"-")</f>
        <v>-</v>
      </c>
      <c r="D1347" t="s">
        <v>266</v>
      </c>
      <c r="E1347">
        <v>1373.5018700000001</v>
      </c>
      <c r="F1347">
        <v>84.17</v>
      </c>
      <c r="G1347">
        <v>-34.334523829237703</v>
      </c>
      <c r="H1347">
        <v>-6.9055974501281199</v>
      </c>
      <c r="I1347">
        <v>-16.851024015153001</v>
      </c>
      <c r="J1347">
        <v>-4.8234581827901204</v>
      </c>
      <c r="K1347">
        <v>85.990688617879002</v>
      </c>
      <c r="L1347">
        <v>85.219556715587302</v>
      </c>
      <c r="M1347">
        <v>34.999646617492303</v>
      </c>
      <c r="N1347">
        <v>0.92545719041899699</v>
      </c>
      <c r="O1347">
        <v>24.6881311631222</v>
      </c>
      <c r="P1347">
        <v>21.985507246376802</v>
      </c>
      <c r="Q1347">
        <v>-1.5028690422755999E-2</v>
      </c>
    </row>
    <row r="1348" spans="1:17" hidden="1" x14ac:dyDescent="0.3">
      <c r="A1348" t="s">
        <v>2862</v>
      </c>
      <c r="B1348" t="s">
        <v>2863</v>
      </c>
      <c r="C1348" t="str">
        <f>IFERROR(VLOOKUP(Table1[[#This Row],[Ticker]],[1]!Table1[[Symbol]:[Industry]],2,FALSE),"-")</f>
        <v>-</v>
      </c>
      <c r="D1348" t="s">
        <v>83</v>
      </c>
      <c r="E1348">
        <v>1371.9292279260001</v>
      </c>
      <c r="F1348">
        <v>284.73</v>
      </c>
      <c r="G1348">
        <v>0.28265307388994998</v>
      </c>
      <c r="H1348">
        <v>7.87107283178457</v>
      </c>
      <c r="I1348">
        <v>-14.0194974951562</v>
      </c>
      <c r="J1348">
        <v>-9.0673653990340402</v>
      </c>
      <c r="K1348">
        <v>256.03589694816202</v>
      </c>
      <c r="L1348">
        <v>265.84552212239998</v>
      </c>
      <c r="M1348">
        <v>55.323871246013702</v>
      </c>
      <c r="N1348">
        <v>4.0711471851819496</v>
      </c>
      <c r="O1348">
        <v>34.162188740209999</v>
      </c>
      <c r="P1348">
        <v>72.563636363636306</v>
      </c>
    </row>
    <row r="1349" spans="1:17" hidden="1" x14ac:dyDescent="0.3">
      <c r="A1349" t="s">
        <v>2864</v>
      </c>
      <c r="B1349" t="s">
        <v>2865</v>
      </c>
      <c r="C1349" t="str">
        <f>IFERROR(VLOOKUP(Table1[[#This Row],[Ticker]],[1]!Table1[[Symbol]:[Industry]],2,FALSE),"-")</f>
        <v>-</v>
      </c>
      <c r="D1349" t="s">
        <v>21</v>
      </c>
      <c r="E1349">
        <v>1371.3089756909999</v>
      </c>
      <c r="F1349">
        <v>219.94</v>
      </c>
      <c r="G1349">
        <v>45.100243179408899</v>
      </c>
      <c r="H1349">
        <v>-5.8090368265107202</v>
      </c>
      <c r="I1349">
        <v>46.379154301463799</v>
      </c>
      <c r="J1349">
        <v>-5.6513817043552503</v>
      </c>
      <c r="K1349">
        <v>203.76530965718101</v>
      </c>
      <c r="L1349">
        <v>166.79391871987201</v>
      </c>
      <c r="M1349">
        <v>44.438379813470803</v>
      </c>
      <c r="N1349">
        <v>0.23978887867506299</v>
      </c>
      <c r="O1349">
        <v>13.621896880967499</v>
      </c>
      <c r="P1349">
        <v>86.944326391840093</v>
      </c>
      <c r="Q1349">
        <v>0.108454359151974</v>
      </c>
    </row>
    <row r="1350" spans="1:17" hidden="1" x14ac:dyDescent="0.3">
      <c r="A1350" t="s">
        <v>2866</v>
      </c>
      <c r="B1350" t="s">
        <v>2867</v>
      </c>
      <c r="C1350" t="str">
        <f>IFERROR(VLOOKUP(Table1[[#This Row],[Ticker]],[1]!Table1[[Symbol]:[Industry]],2,FALSE),"-")</f>
        <v>-</v>
      </c>
      <c r="D1350" t="s">
        <v>991</v>
      </c>
      <c r="E1350">
        <v>1371.0128520000001</v>
      </c>
      <c r="F1350">
        <v>89.42</v>
      </c>
      <c r="G1350">
        <v>-23.8474678671863</v>
      </c>
      <c r="H1350">
        <v>-6.78539395104454</v>
      </c>
      <c r="I1350">
        <v>-7.6033857271592096</v>
      </c>
      <c r="J1350">
        <v>-5.31867232430226</v>
      </c>
      <c r="K1350">
        <v>89.510736454967201</v>
      </c>
      <c r="L1350">
        <v>89.335380641562395</v>
      </c>
      <c r="M1350">
        <v>46.9128898624408</v>
      </c>
      <c r="N1350">
        <v>1.0822422441428801</v>
      </c>
      <c r="O1350">
        <v>29.333482442406599</v>
      </c>
      <c r="P1350">
        <v>20.8378378378378</v>
      </c>
      <c r="Q1350">
        <v>-7.3632014253000001E-4</v>
      </c>
    </row>
    <row r="1351" spans="1:17" hidden="1" x14ac:dyDescent="0.3">
      <c r="A1351" t="s">
        <v>2868</v>
      </c>
      <c r="B1351" t="s">
        <v>2869</v>
      </c>
      <c r="C1351" t="str">
        <f>IFERROR(VLOOKUP(Table1[[#This Row],[Ticker]],[1]!Table1[[Symbol]:[Industry]],2,FALSE),"-")</f>
        <v>-</v>
      </c>
      <c r="D1351" t="s">
        <v>54</v>
      </c>
      <c r="E1351">
        <v>1364.33608878</v>
      </c>
      <c r="F1351">
        <v>135.94</v>
      </c>
      <c r="G1351">
        <v>17.296145277786199</v>
      </c>
      <c r="H1351">
        <v>-3.5237720135933599</v>
      </c>
      <c r="I1351">
        <v>4.9146638946996504</v>
      </c>
      <c r="J1351">
        <v>-5.9867757756692797</v>
      </c>
      <c r="K1351">
        <v>122.652591372054</v>
      </c>
      <c r="L1351">
        <v>114.344810574307</v>
      </c>
      <c r="M1351">
        <v>53.760210411043197</v>
      </c>
      <c r="N1351">
        <v>1.44986969924224</v>
      </c>
      <c r="O1351">
        <v>10.048550831249001</v>
      </c>
      <c r="P1351">
        <v>75.746606334841601</v>
      </c>
      <c r="Q1351">
        <v>4.9940570325300001E-3</v>
      </c>
    </row>
    <row r="1352" spans="1:17" hidden="1" x14ac:dyDescent="0.3">
      <c r="A1352" t="s">
        <v>2870</v>
      </c>
      <c r="B1352" t="s">
        <v>2871</v>
      </c>
      <c r="C1352" t="str">
        <f>IFERROR(VLOOKUP(Table1[[#This Row],[Ticker]],[1]!Table1[[Symbol]:[Industry]],2,FALSE),"-")</f>
        <v>-</v>
      </c>
      <c r="D1352" t="s">
        <v>327</v>
      </c>
      <c r="E1352">
        <v>1358.7121440000001</v>
      </c>
      <c r="F1352">
        <v>61.75</v>
      </c>
      <c r="G1352">
        <v>507.39131750203302</v>
      </c>
      <c r="H1352">
        <v>80.647456679982696</v>
      </c>
      <c r="I1352">
        <v>183.464088770171</v>
      </c>
      <c r="J1352">
        <v>18.0350144758476</v>
      </c>
      <c r="K1352">
        <v>41.210098138995598</v>
      </c>
      <c r="L1352">
        <v>30.349505292961801</v>
      </c>
      <c r="M1352">
        <v>92.756167405744193</v>
      </c>
      <c r="N1352">
        <v>1.86741072291926</v>
      </c>
      <c r="O1352">
        <v>7.6113360323886603</v>
      </c>
      <c r="P1352">
        <v>600.51049347702701</v>
      </c>
    </row>
    <row r="1353" spans="1:17" hidden="1" x14ac:dyDescent="0.3">
      <c r="A1353" t="s">
        <v>2872</v>
      </c>
      <c r="B1353" t="s">
        <v>2873</v>
      </c>
      <c r="C1353" t="str">
        <f>IFERROR(VLOOKUP(Table1[[#This Row],[Ticker]],[1]!Table1[[Symbol]:[Industry]],2,FALSE),"-")</f>
        <v>-</v>
      </c>
      <c r="D1353" t="s">
        <v>1603</v>
      </c>
      <c r="E1353">
        <v>1357.9541274000001</v>
      </c>
      <c r="F1353">
        <v>1865</v>
      </c>
      <c r="G1353">
        <v>51.548876891093201</v>
      </c>
      <c r="H1353">
        <v>3.8379328704589599</v>
      </c>
      <c r="I1353">
        <v>40.7092108678968</v>
      </c>
      <c r="J1353">
        <v>-6.5152738201980904</v>
      </c>
      <c r="K1353">
        <v>1679.74291802727</v>
      </c>
      <c r="L1353">
        <v>1409.92735345202</v>
      </c>
      <c r="M1353">
        <v>51.304006739266597</v>
      </c>
      <c r="N1353">
        <v>3.0805448444641002</v>
      </c>
      <c r="O1353">
        <v>10.3646112600536</v>
      </c>
      <c r="P1353">
        <v>91.272242449105093</v>
      </c>
      <c r="Q1353">
        <v>7.4714180393586002E-2</v>
      </c>
    </row>
    <row r="1354" spans="1:17" hidden="1" x14ac:dyDescent="0.3">
      <c r="A1354" t="s">
        <v>2874</v>
      </c>
      <c r="B1354" t="s">
        <v>2875</v>
      </c>
      <c r="C1354" t="str">
        <f>IFERROR(VLOOKUP(Table1[[#This Row],[Ticker]],[1]!Table1[[Symbol]:[Industry]],2,FALSE),"-")</f>
        <v>-</v>
      </c>
      <c r="D1354" t="s">
        <v>533</v>
      </c>
      <c r="E1354">
        <v>1355.3523150200001</v>
      </c>
      <c r="F1354">
        <v>396.4</v>
      </c>
      <c r="G1354">
        <v>68.663179944972299</v>
      </c>
      <c r="H1354">
        <v>0.51826073931143402</v>
      </c>
      <c r="I1354">
        <v>46.109098389543298</v>
      </c>
      <c r="J1354">
        <v>-7.5201323477720301</v>
      </c>
      <c r="K1354">
        <v>361.34198411280602</v>
      </c>
      <c r="L1354">
        <v>289.05250893176202</v>
      </c>
      <c r="M1354">
        <v>36.141871824053702</v>
      </c>
      <c r="N1354">
        <v>0.56960786636577498</v>
      </c>
      <c r="O1354">
        <v>8.8420787083753893</v>
      </c>
      <c r="P1354">
        <v>123.954802259887</v>
      </c>
      <c r="Q1354">
        <v>6.8582657134324002E-2</v>
      </c>
    </row>
    <row r="1355" spans="1:17" hidden="1" x14ac:dyDescent="0.3">
      <c r="A1355" t="s">
        <v>2876</v>
      </c>
      <c r="B1355" t="s">
        <v>2877</v>
      </c>
      <c r="C1355" t="str">
        <f>IFERROR(VLOOKUP(Table1[[#This Row],[Ticker]],[1]!Table1[[Symbol]:[Industry]],2,FALSE),"-")</f>
        <v>-</v>
      </c>
      <c r="D1355" t="s">
        <v>215</v>
      </c>
      <c r="E1355">
        <v>1354.66976118</v>
      </c>
      <c r="F1355">
        <v>360.15</v>
      </c>
      <c r="G1355">
        <v>-51.827084849778402</v>
      </c>
      <c r="H1355">
        <v>-9.3921002213932798</v>
      </c>
      <c r="I1355">
        <v>-30.917941752147399</v>
      </c>
      <c r="J1355">
        <v>-6.3903227352038101</v>
      </c>
      <c r="K1355">
        <v>389.35969494043502</v>
      </c>
      <c r="L1355">
        <v>451.56763760516901</v>
      </c>
      <c r="M1355">
        <v>24.916514439622201</v>
      </c>
      <c r="N1355">
        <v>0.69123566601837705</v>
      </c>
      <c r="O1355">
        <v>76.426488962932098</v>
      </c>
      <c r="P1355">
        <v>3.2244196044711901</v>
      </c>
    </row>
    <row r="1356" spans="1:17" hidden="1" x14ac:dyDescent="0.3">
      <c r="A1356" t="s">
        <v>2878</v>
      </c>
      <c r="B1356" t="s">
        <v>2879</v>
      </c>
      <c r="C1356" t="str">
        <f>IFERROR(VLOOKUP(Table1[[#This Row],[Ticker]],[1]!Table1[[Symbol]:[Industry]],2,FALSE),"-")</f>
        <v>-</v>
      </c>
      <c r="D1356" t="s">
        <v>443</v>
      </c>
      <c r="E1356">
        <v>1350.56621157</v>
      </c>
      <c r="F1356">
        <v>560.45000000000005</v>
      </c>
      <c r="G1356">
        <v>-54.464478727580499</v>
      </c>
      <c r="H1356">
        <v>-12.9143760445565</v>
      </c>
      <c r="I1356">
        <v>-30.537452969000501</v>
      </c>
      <c r="J1356">
        <v>-5.6373903367396299</v>
      </c>
      <c r="K1356">
        <v>611.28790473212098</v>
      </c>
      <c r="L1356">
        <v>670.03277547929599</v>
      </c>
      <c r="M1356">
        <v>26.625758035050001</v>
      </c>
      <c r="N1356">
        <v>0.79363014226484196</v>
      </c>
      <c r="O1356">
        <v>48.942813810330897</v>
      </c>
      <c r="P1356">
        <v>1.5216013042297101</v>
      </c>
      <c r="Q1356">
        <v>-2.9522306128965E-2</v>
      </c>
    </row>
    <row r="1357" spans="1:17" hidden="1" x14ac:dyDescent="0.3">
      <c r="A1357" t="s">
        <v>2880</v>
      </c>
      <c r="B1357" t="s">
        <v>2881</v>
      </c>
      <c r="C1357" t="str">
        <f>IFERROR(VLOOKUP(Table1[[#This Row],[Ticker]],[1]!Table1[[Symbol]:[Industry]],2,FALSE),"-")</f>
        <v>-</v>
      </c>
      <c r="D1357" t="s">
        <v>259</v>
      </c>
      <c r="E1357">
        <v>1349.998</v>
      </c>
      <c r="F1357">
        <v>2581.0500000000002</v>
      </c>
      <c r="G1357">
        <v>108.8371467135</v>
      </c>
      <c r="H1357">
        <v>23.646257977402001</v>
      </c>
      <c r="I1357">
        <v>103.819046289555</v>
      </c>
      <c r="J1357">
        <v>-5.8126107519309098</v>
      </c>
      <c r="K1357">
        <v>2142.3909798214499</v>
      </c>
      <c r="L1357">
        <v>1616.1602419989199</v>
      </c>
      <c r="M1357">
        <v>67.837595757128696</v>
      </c>
      <c r="N1357">
        <v>0.94241882046760095</v>
      </c>
      <c r="O1357">
        <v>8.40549388814628</v>
      </c>
      <c r="P1357">
        <v>157.06389124047601</v>
      </c>
      <c r="Q1357">
        <v>9.7803984525302007E-2</v>
      </c>
    </row>
    <row r="1358" spans="1:17" hidden="1" x14ac:dyDescent="0.3">
      <c r="A1358" t="s">
        <v>2882</v>
      </c>
      <c r="B1358" t="s">
        <v>2883</v>
      </c>
      <c r="C1358" t="str">
        <f>IFERROR(VLOOKUP(Table1[[#This Row],[Ticker]],[1]!Table1[[Symbol]:[Industry]],2,FALSE),"-")</f>
        <v>-</v>
      </c>
      <c r="D1358" t="s">
        <v>1001</v>
      </c>
      <c r="E1358">
        <v>1349.2031143500001</v>
      </c>
      <c r="F1358">
        <v>950.25</v>
      </c>
      <c r="G1358">
        <v>-0.38382806780123202</v>
      </c>
      <c r="H1358">
        <v>7.0240218188797598</v>
      </c>
      <c r="I1358">
        <v>60.029319153708499</v>
      </c>
      <c r="J1358">
        <v>8.6283521897211202</v>
      </c>
      <c r="K1358">
        <v>825.13408189981499</v>
      </c>
      <c r="L1358">
        <v>710.827450617198</v>
      </c>
      <c r="M1358">
        <v>73.816476250911506</v>
      </c>
      <c r="N1358">
        <v>0.873939577793723</v>
      </c>
      <c r="O1358">
        <v>4.0778742436200899</v>
      </c>
      <c r="P1358">
        <v>82.0402298850574</v>
      </c>
      <c r="Q1358">
        <v>0.12396490261080299</v>
      </c>
    </row>
    <row r="1359" spans="1:17" hidden="1" x14ac:dyDescent="0.3">
      <c r="A1359" t="s">
        <v>2884</v>
      </c>
      <c r="B1359" t="s">
        <v>2885</v>
      </c>
      <c r="C1359" t="str">
        <f>IFERROR(VLOOKUP(Table1[[#This Row],[Ticker]],[1]!Table1[[Symbol]:[Industry]],2,FALSE),"-")</f>
        <v>-</v>
      </c>
      <c r="D1359" t="s">
        <v>1001</v>
      </c>
      <c r="E1359">
        <v>1347.8011607999999</v>
      </c>
      <c r="F1359">
        <v>359.65</v>
      </c>
      <c r="G1359">
        <v>-50.666697439098598</v>
      </c>
      <c r="H1359">
        <v>-2.6510200594161502</v>
      </c>
      <c r="I1359">
        <v>-4.4685927817901003</v>
      </c>
      <c r="J1359">
        <v>-0.56288962272397303</v>
      </c>
      <c r="K1359">
        <v>338.82606808176502</v>
      </c>
      <c r="L1359">
        <v>345.91622683174</v>
      </c>
      <c r="M1359">
        <v>62.271433228279903</v>
      </c>
      <c r="N1359">
        <v>1.0484079637979</v>
      </c>
      <c r="O1359">
        <v>48.978173223967701</v>
      </c>
      <c r="P1359">
        <v>30.7818181818181</v>
      </c>
      <c r="Q1359">
        <v>6.3161779018810996E-2</v>
      </c>
    </row>
    <row r="1360" spans="1:17" hidden="1" x14ac:dyDescent="0.3">
      <c r="A1360" t="s">
        <v>2886</v>
      </c>
      <c r="B1360" t="s">
        <v>2887</v>
      </c>
      <c r="C1360" t="str">
        <f>IFERROR(VLOOKUP(Table1[[#This Row],[Ticker]],[1]!Table1[[Symbol]:[Industry]],2,FALSE),"-")</f>
        <v>-</v>
      </c>
      <c r="D1360" t="s">
        <v>21</v>
      </c>
      <c r="E1360">
        <v>1345.4352486360001</v>
      </c>
      <c r="F1360">
        <v>139.52000000000001</v>
      </c>
      <c r="G1360">
        <v>25.274480167805201</v>
      </c>
      <c r="H1360">
        <v>-20.633833978357</v>
      </c>
      <c r="I1360">
        <v>24.6888630879148</v>
      </c>
      <c r="J1360">
        <v>-9.8243727408065595</v>
      </c>
      <c r="K1360">
        <v>144.91591303904499</v>
      </c>
      <c r="L1360">
        <v>119.21546046830299</v>
      </c>
      <c r="M1360">
        <v>29.3001193943124</v>
      </c>
      <c r="N1360">
        <v>0.36142645369542398</v>
      </c>
      <c r="O1360">
        <v>32.095756880733902</v>
      </c>
      <c r="P1360">
        <v>92.4413793103448</v>
      </c>
      <c r="Q1360">
        <v>9.1942932155909998E-2</v>
      </c>
    </row>
    <row r="1361" spans="1:17" hidden="1" x14ac:dyDescent="0.3">
      <c r="A1361" t="s">
        <v>2888</v>
      </c>
      <c r="B1361" t="s">
        <v>2889</v>
      </c>
      <c r="C1361" t="str">
        <f>IFERROR(VLOOKUP(Table1[[#This Row],[Ticker]],[1]!Table1[[Symbol]:[Industry]],2,FALSE),"-")</f>
        <v>-</v>
      </c>
      <c r="D1361" t="s">
        <v>407</v>
      </c>
      <c r="E1361">
        <v>1345.0871999999999</v>
      </c>
      <c r="F1361">
        <v>1307.45</v>
      </c>
      <c r="G1361">
        <v>298.23959989279302</v>
      </c>
      <c r="H1361">
        <v>-11.0535055702022</v>
      </c>
      <c r="I1361">
        <v>94.653312373894707</v>
      </c>
      <c r="J1361">
        <v>0.62205502247079703</v>
      </c>
      <c r="K1361">
        <v>1173.7009701602501</v>
      </c>
      <c r="L1361">
        <v>838.011683200231</v>
      </c>
      <c r="M1361">
        <v>53.197910086633499</v>
      </c>
      <c r="N1361">
        <v>0.25790558273900999</v>
      </c>
      <c r="O1361">
        <v>20.708248881410299</v>
      </c>
      <c r="P1361">
        <v>337.93334449840802</v>
      </c>
      <c r="Q1361">
        <v>0.143769421642787</v>
      </c>
    </row>
    <row r="1362" spans="1:17" hidden="1" x14ac:dyDescent="0.3">
      <c r="A1362" t="s">
        <v>2890</v>
      </c>
      <c r="B1362" t="s">
        <v>2891</v>
      </c>
      <c r="C1362" t="str">
        <f>IFERROR(VLOOKUP(Table1[[#This Row],[Ticker]],[1]!Table1[[Symbol]:[Industry]],2,FALSE),"-")</f>
        <v>-</v>
      </c>
      <c r="D1362" t="s">
        <v>21</v>
      </c>
      <c r="E1362">
        <v>1328.1551021519999</v>
      </c>
      <c r="F1362">
        <v>119.85</v>
      </c>
      <c r="G1362">
        <v>-0.78741551683515998</v>
      </c>
      <c r="H1362">
        <v>-10.989518109933099</v>
      </c>
      <c r="I1362">
        <v>-14.7332837347649</v>
      </c>
      <c r="J1362">
        <v>-6.0269489565211103</v>
      </c>
      <c r="K1362">
        <v>123.67606344116</v>
      </c>
      <c r="L1362">
        <v>118.142625734261</v>
      </c>
      <c r="M1362">
        <v>37.214105639637602</v>
      </c>
      <c r="N1362">
        <v>0.31336987395178001</v>
      </c>
      <c r="O1362">
        <v>47.26741760534</v>
      </c>
      <c r="P1362">
        <v>47.962962962962898</v>
      </c>
      <c r="Q1362">
        <v>2.007183844577E-3</v>
      </c>
    </row>
    <row r="1363" spans="1:17" hidden="1" x14ac:dyDescent="0.3">
      <c r="A1363" t="s">
        <v>2892</v>
      </c>
      <c r="B1363" t="s">
        <v>2893</v>
      </c>
      <c r="C1363" t="str">
        <f>IFERROR(VLOOKUP(Table1[[#This Row],[Ticker]],[1]!Table1[[Symbol]:[Industry]],2,FALSE),"-")</f>
        <v>-</v>
      </c>
      <c r="D1363" t="s">
        <v>239</v>
      </c>
      <c r="E1363">
        <v>1325.3490182399901</v>
      </c>
      <c r="F1363">
        <v>284.89999999999998</v>
      </c>
      <c r="G1363">
        <v>105.871171978514</v>
      </c>
      <c r="H1363">
        <v>48.639734672260701</v>
      </c>
      <c r="I1363">
        <v>49.122282402973298</v>
      </c>
      <c r="J1363">
        <v>-9.7418703180289103</v>
      </c>
      <c r="K1363">
        <v>240.48206915968399</v>
      </c>
      <c r="L1363">
        <v>202.920468544215</v>
      </c>
      <c r="M1363">
        <v>56.1307300777097</v>
      </c>
      <c r="N1363">
        <v>1.12517086828127</v>
      </c>
      <c r="O1363">
        <v>8.6346086346086501</v>
      </c>
      <c r="P1363">
        <v>142.05607476635501</v>
      </c>
      <c r="Q1363">
        <v>0.13399294535196701</v>
      </c>
    </row>
    <row r="1364" spans="1:17" hidden="1" x14ac:dyDescent="0.3">
      <c r="A1364" t="s">
        <v>2894</v>
      </c>
      <c r="B1364" t="s">
        <v>2895</v>
      </c>
      <c r="C1364" t="str">
        <f>IFERROR(VLOOKUP(Table1[[#This Row],[Ticker]],[1]!Table1[[Symbol]:[Industry]],2,FALSE),"-")</f>
        <v>-</v>
      </c>
      <c r="D1364" t="s">
        <v>24</v>
      </c>
      <c r="E1364">
        <v>1324.3580599950001</v>
      </c>
      <c r="F1364">
        <v>298.25</v>
      </c>
      <c r="G1364">
        <v>-63.279418558507302</v>
      </c>
      <c r="H1364">
        <v>-8.7631965208642502</v>
      </c>
      <c r="I1364">
        <v>-27.023433789895702</v>
      </c>
      <c r="J1364">
        <v>-5.7326717311716902</v>
      </c>
      <c r="K1364">
        <v>312.27926687462701</v>
      </c>
      <c r="M1364">
        <v>40.266775790591304</v>
      </c>
      <c r="N1364">
        <v>1.07675607814149</v>
      </c>
      <c r="O1364">
        <v>57.250628667225399</v>
      </c>
      <c r="P1364">
        <v>3.3437283437283298</v>
      </c>
    </row>
    <row r="1365" spans="1:17" hidden="1" x14ac:dyDescent="0.3">
      <c r="A1365" t="s">
        <v>2896</v>
      </c>
      <c r="B1365" t="s">
        <v>2897</v>
      </c>
      <c r="C1365" t="str">
        <f>IFERROR(VLOOKUP(Table1[[#This Row],[Ticker]],[1]!Table1[[Symbol]:[Industry]],2,FALSE),"-")</f>
        <v>-</v>
      </c>
      <c r="D1365" t="s">
        <v>569</v>
      </c>
      <c r="E1365">
        <v>1320.212734056</v>
      </c>
      <c r="F1365">
        <v>241.18</v>
      </c>
      <c r="G1365">
        <v>-19.299473160231098</v>
      </c>
      <c r="H1365">
        <v>-5.58073433416748</v>
      </c>
      <c r="I1365">
        <v>5.3806224686541197</v>
      </c>
      <c r="J1365">
        <v>-9.5695618534304501</v>
      </c>
      <c r="K1365">
        <v>242.29892827355999</v>
      </c>
      <c r="L1365">
        <v>228.979035941641</v>
      </c>
      <c r="M1365">
        <v>52.100695485099301</v>
      </c>
      <c r="N1365">
        <v>2.1368730777231701</v>
      </c>
      <c r="O1365">
        <v>21.2372501865826</v>
      </c>
      <c r="P1365">
        <v>33.248618784530301</v>
      </c>
      <c r="Q1365">
        <v>5.0427313242177002E-2</v>
      </c>
    </row>
    <row r="1366" spans="1:17" hidden="1" x14ac:dyDescent="0.3">
      <c r="A1366" t="s">
        <v>2898</v>
      </c>
      <c r="B1366" t="s">
        <v>2899</v>
      </c>
      <c r="C1366" t="str">
        <f>IFERROR(VLOOKUP(Table1[[#This Row],[Ticker]],[1]!Table1[[Symbol]:[Industry]],2,FALSE),"-")</f>
        <v>-</v>
      </c>
      <c r="D1366" t="s">
        <v>54</v>
      </c>
      <c r="E1366">
        <v>1312.27407784</v>
      </c>
      <c r="F1366">
        <v>2170.25</v>
      </c>
      <c r="G1366">
        <v>-23.397914900592301</v>
      </c>
      <c r="H1366">
        <v>-11.7399419475905</v>
      </c>
      <c r="I1366">
        <v>-15.331158720100801</v>
      </c>
      <c r="J1366">
        <v>-3.4749143907128399</v>
      </c>
      <c r="K1366">
        <v>2277.8545456071802</v>
      </c>
      <c r="L1366">
        <v>2225.05628402701</v>
      </c>
      <c r="M1366">
        <v>40.926834035528401</v>
      </c>
      <c r="N1366">
        <v>0.51033446895406498</v>
      </c>
      <c r="O1366">
        <v>30.118649925123801</v>
      </c>
      <c r="P1366">
        <v>25.585903593542</v>
      </c>
      <c r="Q1366">
        <v>-2.0449021007576E-2</v>
      </c>
    </row>
    <row r="1367" spans="1:17" hidden="1" x14ac:dyDescent="0.3">
      <c r="A1367" t="s">
        <v>2900</v>
      </c>
      <c r="B1367" t="s">
        <v>2901</v>
      </c>
      <c r="C1367" t="str">
        <f>IFERROR(VLOOKUP(Table1[[#This Row],[Ticker]],[1]!Table1[[Symbol]:[Industry]],2,FALSE),"-")</f>
        <v>-</v>
      </c>
      <c r="D1367" t="s">
        <v>2902</v>
      </c>
      <c r="E1367">
        <v>1310.3483550000001</v>
      </c>
      <c r="F1367">
        <v>531.04999999999995</v>
      </c>
      <c r="G1367">
        <v>126.324596886371</v>
      </c>
      <c r="H1367">
        <v>-8.2226731901470895</v>
      </c>
      <c r="I1367">
        <v>59.333599796252201</v>
      </c>
      <c r="J1367">
        <v>-1.9415011381429099</v>
      </c>
      <c r="K1367">
        <v>492.48407928741301</v>
      </c>
      <c r="L1367">
        <v>388.59618720287199</v>
      </c>
      <c r="M1367">
        <v>56.855192876222198</v>
      </c>
      <c r="N1367">
        <v>1.2344644602709101</v>
      </c>
      <c r="O1367">
        <v>5.2631578947368496</v>
      </c>
      <c r="P1367">
        <v>183.98395721925101</v>
      </c>
    </row>
    <row r="1368" spans="1:17" hidden="1" x14ac:dyDescent="0.3">
      <c r="A1368" t="s">
        <v>2903</v>
      </c>
      <c r="B1368" t="s">
        <v>2904</v>
      </c>
      <c r="C1368" t="str">
        <f>IFERROR(VLOOKUP(Table1[[#This Row],[Ticker]],[1]!Table1[[Symbol]:[Industry]],2,FALSE),"-")</f>
        <v>-</v>
      </c>
      <c r="D1368" t="s">
        <v>2905</v>
      </c>
      <c r="E1368">
        <v>1309.633225</v>
      </c>
      <c r="F1368">
        <v>672.3</v>
      </c>
      <c r="G1368">
        <v>43.6467913983779</v>
      </c>
      <c r="H1368">
        <v>-9.9103090423399003</v>
      </c>
      <c r="I1368">
        <v>44.377591283010702</v>
      </c>
      <c r="J1368">
        <v>-13.185502510002401</v>
      </c>
      <c r="K1368">
        <v>710.38591249051103</v>
      </c>
      <c r="L1368">
        <v>586.14973948897295</v>
      </c>
      <c r="M1368">
        <v>40.8616925017214</v>
      </c>
      <c r="N1368">
        <v>0.51880740715510199</v>
      </c>
      <c r="O1368">
        <v>41.1572214785066</v>
      </c>
      <c r="P1368">
        <v>94.418739155581207</v>
      </c>
    </row>
    <row r="1369" spans="1:17" hidden="1" x14ac:dyDescent="0.3">
      <c r="A1369" t="s">
        <v>2906</v>
      </c>
      <c r="B1369" t="s">
        <v>2907</v>
      </c>
      <c r="C1369" t="str">
        <f>IFERROR(VLOOKUP(Table1[[#This Row],[Ticker]],[1]!Table1[[Symbol]:[Industry]],2,FALSE),"-")</f>
        <v>-</v>
      </c>
      <c r="D1369" t="s">
        <v>259</v>
      </c>
      <c r="E1369">
        <v>1308.700429</v>
      </c>
      <c r="F1369">
        <v>205.87</v>
      </c>
      <c r="G1369">
        <v>142.65069638402099</v>
      </c>
      <c r="H1369">
        <v>0.45669285101858398</v>
      </c>
      <c r="I1369">
        <v>190.80009276704899</v>
      </c>
      <c r="J1369">
        <v>-6.6617657266098202</v>
      </c>
      <c r="K1369">
        <v>183.75747748299401</v>
      </c>
      <c r="L1369">
        <v>127.898502633541</v>
      </c>
      <c r="M1369">
        <v>47.711291918154799</v>
      </c>
      <c r="N1369">
        <v>0.72062076599830605</v>
      </c>
      <c r="O1369">
        <v>6.0766503133045102</v>
      </c>
      <c r="P1369">
        <v>222.68025078369899</v>
      </c>
      <c r="Q1369">
        <v>0.15523750777520001</v>
      </c>
    </row>
    <row r="1370" spans="1:17" hidden="1" x14ac:dyDescent="0.3">
      <c r="A1370" t="s">
        <v>2908</v>
      </c>
      <c r="B1370" t="s">
        <v>2909</v>
      </c>
      <c r="C1370" t="str">
        <f>IFERROR(VLOOKUP(Table1[[#This Row],[Ticker]],[1]!Table1[[Symbol]:[Industry]],2,FALSE),"-")</f>
        <v>-</v>
      </c>
      <c r="D1370" t="s">
        <v>86</v>
      </c>
      <c r="E1370">
        <v>1307.3799085000001</v>
      </c>
      <c r="F1370">
        <v>49.09</v>
      </c>
      <c r="G1370">
        <v>-5.1260649307264599</v>
      </c>
      <c r="H1370">
        <v>-13.8901610771471</v>
      </c>
      <c r="I1370">
        <v>-34.311867269553602</v>
      </c>
      <c r="J1370">
        <v>-12.2969586236464</v>
      </c>
      <c r="K1370">
        <v>55.007439129742998</v>
      </c>
      <c r="L1370">
        <v>57.233525312238399</v>
      </c>
      <c r="M1370">
        <v>21.447543858068801</v>
      </c>
      <c r="N1370">
        <v>1.4308737507564799</v>
      </c>
      <c r="O1370">
        <v>76.206966795681396</v>
      </c>
      <c r="P1370">
        <v>37.5070028011204</v>
      </c>
      <c r="Q1370">
        <v>-3.7955017961739002E-2</v>
      </c>
    </row>
    <row r="1371" spans="1:17" hidden="1" x14ac:dyDescent="0.3">
      <c r="A1371" t="s">
        <v>2910</v>
      </c>
      <c r="B1371" t="s">
        <v>2911</v>
      </c>
      <c r="C1371" t="str">
        <f>IFERROR(VLOOKUP(Table1[[#This Row],[Ticker]],[1]!Table1[[Symbol]:[Industry]],2,FALSE),"-")</f>
        <v>-</v>
      </c>
      <c r="D1371" t="s">
        <v>278</v>
      </c>
      <c r="E1371">
        <v>1307.0855812</v>
      </c>
      <c r="F1371">
        <v>233.56</v>
      </c>
      <c r="G1371">
        <v>67.355657293758398</v>
      </c>
      <c r="H1371">
        <v>6.0965155688156001</v>
      </c>
      <c r="I1371">
        <v>79.045448145443103</v>
      </c>
      <c r="J1371">
        <v>-11.295118373576001</v>
      </c>
      <c r="K1371">
        <v>203.10002454822401</v>
      </c>
      <c r="L1371">
        <v>158.803039443361</v>
      </c>
      <c r="M1371">
        <v>37.495082768994102</v>
      </c>
      <c r="N1371">
        <v>0.40010125433577598</v>
      </c>
      <c r="O1371">
        <v>14.4973454358623</v>
      </c>
      <c r="P1371">
        <v>115.95931576514</v>
      </c>
      <c r="Q1371">
        <v>0.134244718394747</v>
      </c>
    </row>
    <row r="1372" spans="1:17" hidden="1" x14ac:dyDescent="0.3">
      <c r="A1372" t="s">
        <v>2912</v>
      </c>
      <c r="B1372" t="s">
        <v>2913</v>
      </c>
      <c r="C1372" t="str">
        <f>IFERROR(VLOOKUP(Table1[[#This Row],[Ticker]],[1]!Table1[[Symbol]:[Industry]],2,FALSE),"-")</f>
        <v>-</v>
      </c>
      <c r="D1372" t="s">
        <v>144</v>
      </c>
      <c r="E1372">
        <v>1306.88706252</v>
      </c>
      <c r="F1372">
        <v>811.3</v>
      </c>
      <c r="G1372">
        <v>-23.409063038592802</v>
      </c>
      <c r="H1372">
        <v>-1.5147463573856701</v>
      </c>
      <c r="I1372">
        <v>-34.310346586694003</v>
      </c>
      <c r="J1372">
        <v>-1.5595412147671099</v>
      </c>
      <c r="K1372">
        <v>818.27282155645401</v>
      </c>
      <c r="L1372">
        <v>839.67346547085594</v>
      </c>
      <c r="M1372">
        <v>54.055704736809702</v>
      </c>
      <c r="N1372">
        <v>0.81926090230284998</v>
      </c>
      <c r="O1372">
        <v>33.119684457044201</v>
      </c>
      <c r="P1372">
        <v>10.2984161511793</v>
      </c>
      <c r="Q1372">
        <v>0.102065457407413</v>
      </c>
    </row>
    <row r="1373" spans="1:17" hidden="1" x14ac:dyDescent="0.3">
      <c r="A1373" t="s">
        <v>2914</v>
      </c>
      <c r="B1373" t="s">
        <v>2915</v>
      </c>
      <c r="C1373" t="str">
        <f>IFERROR(VLOOKUP(Table1[[#This Row],[Ticker]],[1]!Table1[[Symbol]:[Industry]],2,FALSE),"-")</f>
        <v>-</v>
      </c>
      <c r="D1373" t="s">
        <v>67</v>
      </c>
      <c r="E1373">
        <v>1305.1479999999999</v>
      </c>
      <c r="F1373">
        <v>907.25</v>
      </c>
      <c r="G1373">
        <v>99.628213924524005</v>
      </c>
      <c r="H1373">
        <v>-18.194581326234299</v>
      </c>
      <c r="I1373">
        <v>83.597291900019599</v>
      </c>
      <c r="J1373">
        <v>-6.7608585299449704</v>
      </c>
      <c r="K1373">
        <v>871.93670709265405</v>
      </c>
      <c r="L1373">
        <v>679.25326021583396</v>
      </c>
      <c r="M1373">
        <v>32.038684653306298</v>
      </c>
      <c r="N1373">
        <v>0.21839801507072701</v>
      </c>
      <c r="O1373">
        <v>18.848167539266999</v>
      </c>
      <c r="P1373">
        <v>135.58815891976101</v>
      </c>
      <c r="Q1373">
        <v>0.16252957688748701</v>
      </c>
    </row>
    <row r="1374" spans="1:17" hidden="1" x14ac:dyDescent="0.3">
      <c r="A1374" t="s">
        <v>2916</v>
      </c>
      <c r="B1374" t="s">
        <v>2917</v>
      </c>
      <c r="C1374" t="str">
        <f>IFERROR(VLOOKUP(Table1[[#This Row],[Ticker]],[1]!Table1[[Symbol]:[Industry]],2,FALSE),"-")</f>
        <v>-</v>
      </c>
      <c r="E1374">
        <v>1304.24</v>
      </c>
      <c r="F1374">
        <v>475.1</v>
      </c>
      <c r="G1374">
        <v>184.67968150505101</v>
      </c>
      <c r="H1374">
        <v>37.516794659076801</v>
      </c>
      <c r="I1374">
        <v>-11.8107522096638</v>
      </c>
      <c r="J1374">
        <v>6.2640679768120497</v>
      </c>
      <c r="K1374">
        <v>382.68343436174803</v>
      </c>
      <c r="L1374">
        <v>367.38642991752602</v>
      </c>
      <c r="M1374">
        <v>95.063787431068704</v>
      </c>
      <c r="N1374">
        <v>1.6377898684697001</v>
      </c>
      <c r="O1374">
        <v>98.716059776888997</v>
      </c>
      <c r="P1374">
        <v>223.19727891156401</v>
      </c>
    </row>
    <row r="1375" spans="1:17" hidden="1" x14ac:dyDescent="0.3">
      <c r="A1375" t="s">
        <v>2918</v>
      </c>
      <c r="B1375" t="s">
        <v>2919</v>
      </c>
      <c r="C1375" t="str">
        <f>IFERROR(VLOOKUP(Table1[[#This Row],[Ticker]],[1]!Table1[[Symbol]:[Industry]],2,FALSE),"-")</f>
        <v>-</v>
      </c>
      <c r="D1375" t="s">
        <v>2920</v>
      </c>
      <c r="E1375">
        <v>1288.840694517</v>
      </c>
      <c r="F1375">
        <v>205.56</v>
      </c>
      <c r="G1375">
        <v>-66.000228236948004</v>
      </c>
      <c r="H1375">
        <v>-8.6501905493519793</v>
      </c>
      <c r="I1375">
        <v>-0.126693136329215</v>
      </c>
      <c r="J1375">
        <v>-10.293599929670901</v>
      </c>
      <c r="K1375">
        <v>192.18719250241199</v>
      </c>
      <c r="M1375">
        <v>41.151006090623198</v>
      </c>
      <c r="N1375">
        <v>0.68878045349183603</v>
      </c>
      <c r="O1375">
        <v>58.007394434714897</v>
      </c>
      <c r="P1375">
        <v>41.570247933884303</v>
      </c>
    </row>
    <row r="1376" spans="1:17" hidden="1" x14ac:dyDescent="0.3">
      <c r="A1376" t="s">
        <v>2921</v>
      </c>
      <c r="B1376" t="s">
        <v>2922</v>
      </c>
      <c r="C1376" t="str">
        <f>IFERROR(VLOOKUP(Table1[[#This Row],[Ticker]],[1]!Table1[[Symbol]:[Industry]],2,FALSE),"-")</f>
        <v>-</v>
      </c>
      <c r="D1376" t="s">
        <v>2435</v>
      </c>
      <c r="E1376">
        <v>1288.0345998749999</v>
      </c>
      <c r="F1376">
        <v>571.45000000000005</v>
      </c>
      <c r="G1376">
        <v>160.98339430869399</v>
      </c>
      <c r="H1376">
        <v>-29.3988622879539</v>
      </c>
      <c r="I1376">
        <v>-49.512297655810698</v>
      </c>
      <c r="J1376">
        <v>-10.5760497845672</v>
      </c>
      <c r="K1376">
        <v>686.85735114117495</v>
      </c>
      <c r="L1376">
        <v>648.08295863953401</v>
      </c>
      <c r="M1376">
        <v>27.904359124705302</v>
      </c>
      <c r="N1376">
        <v>1.96480858584712</v>
      </c>
      <c r="O1376">
        <v>71.493568991162803</v>
      </c>
      <c r="P1376">
        <v>212.35310194042</v>
      </c>
      <c r="Q1376">
        <v>0.24505135435304401</v>
      </c>
    </row>
    <row r="1377" spans="1:17" hidden="1" x14ac:dyDescent="0.3">
      <c r="A1377" t="s">
        <v>2923</v>
      </c>
      <c r="B1377" t="s">
        <v>2924</v>
      </c>
      <c r="C1377" t="str">
        <f>IFERROR(VLOOKUP(Table1[[#This Row],[Ticker]],[1]!Table1[[Symbol]:[Industry]],2,FALSE),"-")</f>
        <v>-</v>
      </c>
      <c r="D1377" t="s">
        <v>164</v>
      </c>
      <c r="E1377">
        <v>1287.569594477</v>
      </c>
      <c r="F1377">
        <v>197.79</v>
      </c>
      <c r="G1377">
        <v>57.611386039193803</v>
      </c>
      <c r="H1377">
        <v>-13.395358171628599</v>
      </c>
      <c r="I1377">
        <v>69.912606376194702</v>
      </c>
      <c r="J1377">
        <v>-5.73968211896445</v>
      </c>
      <c r="K1377">
        <v>202.87578106730899</v>
      </c>
      <c r="L1377">
        <v>170.514673606911</v>
      </c>
      <c r="M1377">
        <v>39.853644695609503</v>
      </c>
      <c r="N1377">
        <v>0.35550862690135598</v>
      </c>
      <c r="O1377">
        <v>28.818443804034501</v>
      </c>
      <c r="P1377">
        <v>105.28282304099601</v>
      </c>
      <c r="Q1377">
        <v>0.19659958627674201</v>
      </c>
    </row>
    <row r="1378" spans="1:17" hidden="1" x14ac:dyDescent="0.3">
      <c r="A1378" t="s">
        <v>2925</v>
      </c>
      <c r="B1378" t="s">
        <v>2926</v>
      </c>
      <c r="C1378" t="str">
        <f>IFERROR(VLOOKUP(Table1[[#This Row],[Ticker]],[1]!Table1[[Symbol]:[Industry]],2,FALSE),"-")</f>
        <v>-</v>
      </c>
      <c r="D1378" t="s">
        <v>390</v>
      </c>
      <c r="E1378">
        <v>1287.3</v>
      </c>
      <c r="F1378">
        <v>43.08</v>
      </c>
      <c r="G1378">
        <v>-29.8781399078918</v>
      </c>
      <c r="H1378">
        <v>-16.002927788095999</v>
      </c>
      <c r="I1378">
        <v>-11.6707385763986</v>
      </c>
      <c r="J1378">
        <v>-7.2329840510892902</v>
      </c>
      <c r="K1378">
        <v>44.890412098883601</v>
      </c>
      <c r="M1378">
        <v>27.363609323175499</v>
      </c>
      <c r="N1378">
        <v>0.230005849301814</v>
      </c>
      <c r="O1378">
        <v>31.290622098421501</v>
      </c>
      <c r="P1378">
        <v>43.599999999999902</v>
      </c>
    </row>
    <row r="1379" spans="1:17" hidden="1" x14ac:dyDescent="0.3">
      <c r="A1379" t="s">
        <v>2927</v>
      </c>
      <c r="B1379" t="s">
        <v>2928</v>
      </c>
      <c r="C1379" t="str">
        <f>IFERROR(VLOOKUP(Table1[[#This Row],[Ticker]],[1]!Table1[[Symbol]:[Industry]],2,FALSE),"-")</f>
        <v>-</v>
      </c>
      <c r="D1379" t="s">
        <v>789</v>
      </c>
      <c r="E1379">
        <v>1286.1601006799999</v>
      </c>
      <c r="F1379">
        <v>250.9</v>
      </c>
      <c r="G1379">
        <v>-36.298082493866303</v>
      </c>
      <c r="H1379">
        <v>-10.351672400801499</v>
      </c>
      <c r="I1379">
        <v>-26.597865974414599</v>
      </c>
      <c r="J1379">
        <v>0.34759123510453299</v>
      </c>
      <c r="K1379">
        <v>261.43076014197698</v>
      </c>
      <c r="M1379">
        <v>54.213517930567399</v>
      </c>
      <c r="N1379">
        <v>0.63202957462408005</v>
      </c>
      <c r="O1379">
        <v>27.8198485452371</v>
      </c>
      <c r="P1379">
        <v>10.213046343070401</v>
      </c>
    </row>
    <row r="1380" spans="1:17" hidden="1" x14ac:dyDescent="0.3">
      <c r="A1380" t="s">
        <v>2929</v>
      </c>
      <c r="B1380" t="s">
        <v>2930</v>
      </c>
      <c r="C1380" t="str">
        <f>IFERROR(VLOOKUP(Table1[[#This Row],[Ticker]],[1]!Table1[[Symbol]:[Industry]],2,FALSE),"-")</f>
        <v>-</v>
      </c>
      <c r="D1380" t="s">
        <v>269</v>
      </c>
      <c r="E1380">
        <v>1282.5305249999999</v>
      </c>
      <c r="F1380">
        <v>348.8</v>
      </c>
      <c r="G1380">
        <v>233.497529051936</v>
      </c>
      <c r="H1380">
        <v>19.518936454688301</v>
      </c>
      <c r="I1380">
        <v>56.601765052029698</v>
      </c>
      <c r="J1380">
        <v>-8.6741065189875908</v>
      </c>
      <c r="K1380">
        <v>306.51929227414399</v>
      </c>
      <c r="L1380">
        <v>230.01336122736899</v>
      </c>
      <c r="M1380">
        <v>45.3537308925928</v>
      </c>
      <c r="N1380">
        <v>0.98802706292268105</v>
      </c>
      <c r="O1380">
        <v>18.606651376146701</v>
      </c>
      <c r="P1380">
        <v>346.05485383873298</v>
      </c>
    </row>
    <row r="1381" spans="1:17" hidden="1" x14ac:dyDescent="0.3">
      <c r="A1381" t="s">
        <v>2931</v>
      </c>
      <c r="B1381" t="s">
        <v>2932</v>
      </c>
      <c r="C1381" t="str">
        <f>IFERROR(VLOOKUP(Table1[[#This Row],[Ticker]],[1]!Table1[[Symbol]:[Industry]],2,FALSE),"-")</f>
        <v>-</v>
      </c>
      <c r="D1381" t="s">
        <v>605</v>
      </c>
      <c r="E1381">
        <v>1279.9766662019999</v>
      </c>
      <c r="F1381">
        <v>49.1</v>
      </c>
      <c r="G1381">
        <v>-33.248259439271699</v>
      </c>
      <c r="H1381">
        <v>-1.6202692981314299</v>
      </c>
      <c r="I1381">
        <v>10.4760533458917</v>
      </c>
      <c r="J1381">
        <v>-12.473125156951999</v>
      </c>
      <c r="K1381">
        <v>48.299910559472401</v>
      </c>
      <c r="L1381">
        <v>47.625746053580897</v>
      </c>
      <c r="M1381">
        <v>42.007182223335903</v>
      </c>
      <c r="N1381">
        <v>3.1802693147146899</v>
      </c>
      <c r="O1381">
        <v>36.659877800407301</v>
      </c>
      <c r="P1381">
        <v>34.890109890109898</v>
      </c>
      <c r="Q1381">
        <v>-1.0937119473890001E-2</v>
      </c>
    </row>
    <row r="1382" spans="1:17" hidden="1" x14ac:dyDescent="0.3">
      <c r="A1382" t="s">
        <v>2933</v>
      </c>
      <c r="B1382" t="s">
        <v>2934</v>
      </c>
      <c r="C1382" t="str">
        <f>IFERROR(VLOOKUP(Table1[[#This Row],[Ticker]],[1]!Table1[[Symbol]:[Industry]],2,FALSE),"-")</f>
        <v>-</v>
      </c>
      <c r="D1382" t="s">
        <v>2645</v>
      </c>
      <c r="E1382">
        <v>1276.59375</v>
      </c>
      <c r="F1382">
        <v>17</v>
      </c>
      <c r="G1382">
        <v>47.104731471740699</v>
      </c>
      <c r="H1382">
        <v>13.298717184184399</v>
      </c>
      <c r="I1382">
        <v>89.928543183290103</v>
      </c>
      <c r="J1382">
        <v>-1.6857379747846599</v>
      </c>
      <c r="K1382">
        <v>13.9165413797352</v>
      </c>
      <c r="L1382">
        <v>14.040650619947201</v>
      </c>
      <c r="M1382">
        <v>64.903658651249501</v>
      </c>
      <c r="N1382">
        <v>3.68446623229964</v>
      </c>
      <c r="O1382">
        <v>5</v>
      </c>
      <c r="P1382">
        <v>123.097112860892</v>
      </c>
      <c r="Q1382">
        <v>0.23315008290193201</v>
      </c>
    </row>
    <row r="1383" spans="1:17" hidden="1" x14ac:dyDescent="0.3">
      <c r="A1383" t="s">
        <v>2935</v>
      </c>
      <c r="B1383" t="s">
        <v>2936</v>
      </c>
      <c r="C1383" t="str">
        <f>IFERROR(VLOOKUP(Table1[[#This Row],[Ticker]],[1]!Table1[[Symbol]:[Industry]],2,FALSE),"-")</f>
        <v>-</v>
      </c>
      <c r="D1383" t="s">
        <v>407</v>
      </c>
      <c r="E1383">
        <v>1274.29059891</v>
      </c>
      <c r="F1383">
        <v>96.35</v>
      </c>
      <c r="G1383">
        <v>-5.3990673955061501</v>
      </c>
      <c r="H1383">
        <v>-7.3671854174286002</v>
      </c>
      <c r="I1383">
        <v>63.652432056902597</v>
      </c>
      <c r="J1383">
        <v>-13.685417389329199</v>
      </c>
      <c r="K1383">
        <v>96.379616682182004</v>
      </c>
      <c r="L1383">
        <v>75.898177209481901</v>
      </c>
      <c r="M1383">
        <v>27.0477565902716</v>
      </c>
      <c r="N1383">
        <v>0.47076485976453603</v>
      </c>
      <c r="O1383">
        <v>40.840685002594697</v>
      </c>
      <c r="P1383">
        <v>106.75965665235999</v>
      </c>
      <c r="Q1383">
        <v>6.7615404163976003E-2</v>
      </c>
    </row>
    <row r="1384" spans="1:17" hidden="1" x14ac:dyDescent="0.3">
      <c r="A1384" t="s">
        <v>2937</v>
      </c>
      <c r="B1384" t="s">
        <v>2938</v>
      </c>
      <c r="C1384" t="str">
        <f>IFERROR(VLOOKUP(Table1[[#This Row],[Ticker]],[1]!Table1[[Symbol]:[Industry]],2,FALSE),"-")</f>
        <v>-</v>
      </c>
      <c r="D1384" t="s">
        <v>642</v>
      </c>
      <c r="E1384">
        <v>1274.2450349999999</v>
      </c>
      <c r="F1384">
        <v>325.95</v>
      </c>
      <c r="G1384">
        <v>8.1401846096316106</v>
      </c>
      <c r="H1384">
        <v>-0.88963123210513295</v>
      </c>
      <c r="I1384">
        <v>-3.79731200521472</v>
      </c>
      <c r="J1384">
        <v>-6.9179471766213503</v>
      </c>
      <c r="K1384">
        <v>310.41130737607602</v>
      </c>
      <c r="L1384">
        <v>275.27897753272498</v>
      </c>
      <c r="M1384">
        <v>42.8570134211026</v>
      </c>
      <c r="N1384">
        <v>0.795063404982435</v>
      </c>
      <c r="O1384">
        <v>22.411412793373199</v>
      </c>
      <c r="P1384">
        <v>54.405495026053998</v>
      </c>
    </row>
    <row r="1385" spans="1:17" hidden="1" x14ac:dyDescent="0.3">
      <c r="A1385" t="s">
        <v>2939</v>
      </c>
      <c r="B1385" t="s">
        <v>2940</v>
      </c>
      <c r="C1385" t="str">
        <f>IFERROR(VLOOKUP(Table1[[#This Row],[Ticker]],[1]!Table1[[Symbol]:[Industry]],2,FALSE),"-")</f>
        <v>-</v>
      </c>
      <c r="D1385" t="s">
        <v>132</v>
      </c>
      <c r="E1385">
        <v>1273.7152272000001</v>
      </c>
      <c r="F1385">
        <v>1012.95</v>
      </c>
      <c r="G1385">
        <v>35.6147940310154</v>
      </c>
      <c r="H1385">
        <v>4.6373780999559999</v>
      </c>
      <c r="I1385">
        <v>-4.03244225243711</v>
      </c>
      <c r="J1385">
        <v>14.3040000792307</v>
      </c>
      <c r="K1385">
        <v>936.87224073761001</v>
      </c>
      <c r="L1385">
        <v>865.13085270641295</v>
      </c>
      <c r="M1385">
        <v>62.848272304564702</v>
      </c>
      <c r="N1385">
        <v>2.8712490042493202</v>
      </c>
      <c r="O1385">
        <v>17.4490349967915</v>
      </c>
      <c r="P1385">
        <v>80.883928571428498</v>
      </c>
    </row>
    <row r="1386" spans="1:17" hidden="1" x14ac:dyDescent="0.3">
      <c r="A1386" t="s">
        <v>2941</v>
      </c>
      <c r="B1386" t="s">
        <v>2942</v>
      </c>
      <c r="C1386" t="str">
        <f>IFERROR(VLOOKUP(Table1[[#This Row],[Ticker]],[1]!Table1[[Symbol]:[Industry]],2,FALSE),"-")</f>
        <v>-</v>
      </c>
      <c r="D1386" t="s">
        <v>1509</v>
      </c>
      <c r="E1386">
        <v>1268.231795292</v>
      </c>
      <c r="F1386">
        <v>218.44</v>
      </c>
      <c r="G1386">
        <v>-54.737095120861497</v>
      </c>
      <c r="H1386">
        <v>-10.224589582157</v>
      </c>
      <c r="I1386">
        <v>-27.421478916601298</v>
      </c>
      <c r="J1386">
        <v>-5.7806191948694003</v>
      </c>
      <c r="K1386">
        <v>225.55243508418201</v>
      </c>
      <c r="L1386">
        <v>238.17469438526999</v>
      </c>
      <c r="M1386">
        <v>34.0853860614083</v>
      </c>
      <c r="N1386">
        <v>0.52523138398962599</v>
      </c>
      <c r="O1386">
        <v>36.193004944149401</v>
      </c>
      <c r="P1386">
        <v>9.57612239779281</v>
      </c>
      <c r="Q1386">
        <v>-9.0514742440640002E-3</v>
      </c>
    </row>
    <row r="1387" spans="1:17" hidden="1" x14ac:dyDescent="0.3">
      <c r="A1387" t="s">
        <v>2943</v>
      </c>
      <c r="B1387" t="s">
        <v>2944</v>
      </c>
      <c r="C1387" t="str">
        <f>IFERROR(VLOOKUP(Table1[[#This Row],[Ticker]],[1]!Table1[[Symbol]:[Industry]],2,FALSE),"-")</f>
        <v>-</v>
      </c>
      <c r="D1387" t="s">
        <v>390</v>
      </c>
      <c r="E1387">
        <v>1267.6552306599999</v>
      </c>
      <c r="F1387">
        <v>256.58999999999997</v>
      </c>
      <c r="G1387">
        <v>-20.0874104684756</v>
      </c>
      <c r="H1387">
        <v>0.43133644855138398</v>
      </c>
      <c r="I1387">
        <v>3.3029093352300798</v>
      </c>
      <c r="J1387">
        <v>4.8179205987950597</v>
      </c>
      <c r="K1387">
        <v>233.731489191425</v>
      </c>
      <c r="L1387">
        <v>222.68972181636801</v>
      </c>
      <c r="M1387">
        <v>75.478411943678395</v>
      </c>
      <c r="N1387">
        <v>1.1926395466427899</v>
      </c>
      <c r="O1387">
        <v>5.2067500682021901</v>
      </c>
      <c r="P1387">
        <v>39.945459503681398</v>
      </c>
      <c r="Q1387">
        <v>6.9269589945629997E-2</v>
      </c>
    </row>
    <row r="1388" spans="1:17" hidden="1" x14ac:dyDescent="0.3">
      <c r="A1388" t="s">
        <v>2945</v>
      </c>
      <c r="B1388" t="s">
        <v>2946</v>
      </c>
      <c r="C1388" t="str">
        <f>IFERROR(VLOOKUP(Table1[[#This Row],[Ticker]],[1]!Table1[[Symbol]:[Industry]],2,FALSE),"-")</f>
        <v>-</v>
      </c>
      <c r="D1388" t="s">
        <v>605</v>
      </c>
      <c r="E1388">
        <v>1267.3556755499999</v>
      </c>
      <c r="F1388">
        <v>176.7</v>
      </c>
      <c r="G1388">
        <v>-3.4876585943335399</v>
      </c>
      <c r="H1388">
        <v>-8.6530091585265403</v>
      </c>
      <c r="I1388">
        <v>40.0981010286011</v>
      </c>
      <c r="J1388">
        <v>-7.7312729516226799</v>
      </c>
      <c r="K1388">
        <v>179.63957453548099</v>
      </c>
      <c r="L1388">
        <v>156.2258301519</v>
      </c>
      <c r="M1388">
        <v>41.919434140020499</v>
      </c>
      <c r="N1388">
        <v>0.56792452591839704</v>
      </c>
      <c r="O1388">
        <v>25.042444821731699</v>
      </c>
      <c r="P1388">
        <v>81.790123456790099</v>
      </c>
      <c r="Q1388">
        <v>0.14959297423713599</v>
      </c>
    </row>
    <row r="1389" spans="1:17" hidden="1" x14ac:dyDescent="0.3">
      <c r="A1389" t="s">
        <v>2947</v>
      </c>
      <c r="B1389" t="s">
        <v>2948</v>
      </c>
      <c r="C1389" t="str">
        <f>IFERROR(VLOOKUP(Table1[[#This Row],[Ticker]],[1]!Table1[[Symbol]:[Industry]],2,FALSE),"-")</f>
        <v>-</v>
      </c>
      <c r="D1389" t="s">
        <v>387</v>
      </c>
      <c r="E1389">
        <v>1266.42991029</v>
      </c>
      <c r="F1389">
        <v>182.6</v>
      </c>
      <c r="G1389">
        <v>-18.812615284192699</v>
      </c>
      <c r="H1389">
        <v>6.86712399896515</v>
      </c>
      <c r="I1389">
        <v>17.520963917249901</v>
      </c>
      <c r="J1389">
        <v>-4.2475350542835004</v>
      </c>
      <c r="K1389">
        <v>172.974499713146</v>
      </c>
      <c r="L1389">
        <v>161.10324945917401</v>
      </c>
      <c r="M1389">
        <v>51.030454474098697</v>
      </c>
      <c r="N1389">
        <v>1.61624070408019</v>
      </c>
      <c r="O1389">
        <v>7.0646221248630896</v>
      </c>
      <c r="P1389">
        <v>38.806537438236298</v>
      </c>
      <c r="Q1389">
        <v>2.3032740398233002E-2</v>
      </c>
    </row>
    <row r="1390" spans="1:17" hidden="1" x14ac:dyDescent="0.3">
      <c r="A1390" t="s">
        <v>2949</v>
      </c>
      <c r="B1390" t="s">
        <v>2950</v>
      </c>
      <c r="C1390" t="str">
        <f>IFERROR(VLOOKUP(Table1[[#This Row],[Ticker]],[1]!Table1[[Symbol]:[Industry]],2,FALSE),"-")</f>
        <v>-</v>
      </c>
      <c r="D1390" t="s">
        <v>514</v>
      </c>
      <c r="E1390">
        <v>1266.0613857860001</v>
      </c>
      <c r="F1390">
        <v>104.72</v>
      </c>
      <c r="G1390">
        <v>37.607201238390303</v>
      </c>
      <c r="H1390">
        <v>6.3483561620991198</v>
      </c>
      <c r="I1390">
        <v>40.798781190806103</v>
      </c>
      <c r="J1390">
        <v>-7.9888991965403902</v>
      </c>
      <c r="K1390">
        <v>97.351224915086505</v>
      </c>
      <c r="L1390">
        <v>85.774661093039299</v>
      </c>
      <c r="M1390">
        <v>45.634406214831301</v>
      </c>
      <c r="N1390">
        <v>1.53440947632276</v>
      </c>
      <c r="O1390">
        <v>21.037051184109998</v>
      </c>
      <c r="P1390">
        <v>80.863557858376495</v>
      </c>
      <c r="Q1390">
        <v>-4.8393891549572E-2</v>
      </c>
    </row>
    <row r="1391" spans="1:17" hidden="1" x14ac:dyDescent="0.3">
      <c r="A1391" t="s">
        <v>2951</v>
      </c>
      <c r="B1391" t="s">
        <v>2952</v>
      </c>
      <c r="C1391" t="str">
        <f>IFERROR(VLOOKUP(Table1[[#This Row],[Ticker]],[1]!Table1[[Symbol]:[Industry]],2,FALSE),"-")</f>
        <v>-</v>
      </c>
      <c r="D1391" t="s">
        <v>21</v>
      </c>
      <c r="E1391">
        <v>1263.8268697000001</v>
      </c>
      <c r="F1391">
        <v>305.45</v>
      </c>
      <c r="G1391">
        <v>-30.834039065713998</v>
      </c>
      <c r="H1391">
        <v>0.88654398157007996</v>
      </c>
      <c r="I1391">
        <v>-16.3799321038437</v>
      </c>
      <c r="J1391">
        <v>-4.7401966900705297</v>
      </c>
      <c r="M1391">
        <v>45.595753527516102</v>
      </c>
      <c r="O1391">
        <v>14.192175478801699</v>
      </c>
      <c r="P1391">
        <v>6.4471162223383702</v>
      </c>
    </row>
    <row r="1392" spans="1:17" hidden="1" x14ac:dyDescent="0.3">
      <c r="A1392" t="s">
        <v>2953</v>
      </c>
      <c r="B1392" t="s">
        <v>2954</v>
      </c>
      <c r="C1392" t="str">
        <f>IFERROR(VLOOKUP(Table1[[#This Row],[Ticker]],[1]!Table1[[Symbol]:[Industry]],2,FALSE),"-")</f>
        <v>-</v>
      </c>
      <c r="D1392" t="s">
        <v>259</v>
      </c>
      <c r="E1392">
        <v>1263.275304</v>
      </c>
      <c r="F1392">
        <v>1283.75</v>
      </c>
      <c r="G1392">
        <v>310.143935610509</v>
      </c>
      <c r="H1392">
        <v>-14.916426958813</v>
      </c>
      <c r="I1392">
        <v>-1.43766515431148</v>
      </c>
      <c r="J1392">
        <v>-12.9473373469887</v>
      </c>
      <c r="K1392">
        <v>1396.2577025834401</v>
      </c>
      <c r="L1392">
        <v>1171.4673005923601</v>
      </c>
      <c r="M1392">
        <v>28.465442942390201</v>
      </c>
      <c r="N1392">
        <v>1.01219891988038</v>
      </c>
      <c r="O1392">
        <v>35.302823758519899</v>
      </c>
      <c r="P1392">
        <v>350.438596491228</v>
      </c>
      <c r="Q1392">
        <v>0.17282046360930001</v>
      </c>
    </row>
    <row r="1393" spans="1:17" hidden="1" x14ac:dyDescent="0.3">
      <c r="A1393" t="s">
        <v>2955</v>
      </c>
      <c r="B1393" t="s">
        <v>2956</v>
      </c>
      <c r="C1393" t="str">
        <f>IFERROR(VLOOKUP(Table1[[#This Row],[Ticker]],[1]!Table1[[Symbol]:[Industry]],2,FALSE),"-")</f>
        <v>-</v>
      </c>
      <c r="D1393" t="s">
        <v>407</v>
      </c>
      <c r="E1393">
        <v>1261.70992688</v>
      </c>
      <c r="F1393">
        <v>4184.25</v>
      </c>
      <c r="G1393">
        <v>6.5322824415308904</v>
      </c>
      <c r="H1393">
        <v>-8.2388195249015901</v>
      </c>
      <c r="I1393">
        <v>30.904991418852699</v>
      </c>
      <c r="J1393">
        <v>-2.9698154191700898</v>
      </c>
      <c r="K1393">
        <v>3955.3392800810202</v>
      </c>
      <c r="L1393">
        <v>3515.1882924563201</v>
      </c>
      <c r="M1393">
        <v>44.9452037874374</v>
      </c>
      <c r="N1393">
        <v>0.34639155028011098</v>
      </c>
      <c r="O1393">
        <v>8.82953934396844</v>
      </c>
      <c r="P1393">
        <v>72.546391752577307</v>
      </c>
      <c r="Q1393">
        <v>1.5940095350554E-2</v>
      </c>
    </row>
    <row r="1394" spans="1:17" hidden="1" x14ac:dyDescent="0.3">
      <c r="A1394" t="s">
        <v>2957</v>
      </c>
      <c r="B1394" t="s">
        <v>2958</v>
      </c>
      <c r="C1394" t="str">
        <f>IFERROR(VLOOKUP(Table1[[#This Row],[Ticker]],[1]!Table1[[Symbol]:[Industry]],2,FALSE),"-")</f>
        <v>-</v>
      </c>
      <c r="D1394" t="s">
        <v>125</v>
      </c>
      <c r="E1394">
        <v>1256.31403226</v>
      </c>
      <c r="F1394">
        <v>968</v>
      </c>
      <c r="G1394">
        <v>645.35527553563395</v>
      </c>
      <c r="H1394">
        <v>-9.5838091072751403</v>
      </c>
      <c r="I1394">
        <v>68.301092111157999</v>
      </c>
      <c r="J1394">
        <v>-13.357979506620801</v>
      </c>
      <c r="K1394">
        <v>921.57825878869301</v>
      </c>
      <c r="L1394">
        <v>672.56774674916198</v>
      </c>
      <c r="M1394">
        <v>47.157329357449697</v>
      </c>
      <c r="N1394">
        <v>1.3628375053066999</v>
      </c>
      <c r="O1394">
        <v>12.3657024793388</v>
      </c>
      <c r="P1394">
        <v>782.80893752849897</v>
      </c>
      <c r="Q1394">
        <v>0.18030272110465201</v>
      </c>
    </row>
    <row r="1395" spans="1:17" hidden="1" x14ac:dyDescent="0.3">
      <c r="A1395" t="s">
        <v>2959</v>
      </c>
      <c r="B1395" t="s">
        <v>2960</v>
      </c>
      <c r="C1395" t="str">
        <f>IFERROR(VLOOKUP(Table1[[#This Row],[Ticker]],[1]!Table1[[Symbol]:[Industry]],2,FALSE),"-")</f>
        <v>-</v>
      </c>
      <c r="D1395" t="s">
        <v>1414</v>
      </c>
      <c r="E1395">
        <v>1255.84451943</v>
      </c>
      <c r="F1395">
        <v>837.1</v>
      </c>
      <c r="G1395">
        <v>108.77248233783899</v>
      </c>
      <c r="H1395">
        <v>-5.33528609546907</v>
      </c>
      <c r="I1395">
        <v>96.621440612072604</v>
      </c>
      <c r="J1395">
        <v>-11.1208804263741</v>
      </c>
      <c r="K1395">
        <v>787.83325784170097</v>
      </c>
      <c r="L1395">
        <v>589.38231777803901</v>
      </c>
      <c r="M1395">
        <v>43.1693925049318</v>
      </c>
      <c r="N1395">
        <v>0.30625052172705802</v>
      </c>
      <c r="O1395">
        <v>22.685461713056899</v>
      </c>
      <c r="P1395">
        <v>150.591228857955</v>
      </c>
      <c r="Q1395">
        <v>0.152548067194718</v>
      </c>
    </row>
    <row r="1396" spans="1:17" hidden="1" x14ac:dyDescent="0.3">
      <c r="A1396" t="s">
        <v>2961</v>
      </c>
      <c r="B1396" t="s">
        <v>2962</v>
      </c>
      <c r="C1396" t="str">
        <f>IFERROR(VLOOKUP(Table1[[#This Row],[Ticker]],[1]!Table1[[Symbol]:[Industry]],2,FALSE),"-")</f>
        <v>-</v>
      </c>
      <c r="D1396" t="s">
        <v>125</v>
      </c>
      <c r="E1396">
        <v>1254.2963004000001</v>
      </c>
      <c r="F1396">
        <v>141.66</v>
      </c>
      <c r="G1396">
        <v>-40.1236340357476</v>
      </c>
      <c r="H1396">
        <v>-5.3413426912100004</v>
      </c>
      <c r="I1396">
        <v>-8.4611943473031896</v>
      </c>
      <c r="J1396">
        <v>3.6640686605972701</v>
      </c>
      <c r="K1396">
        <v>142.221762101118</v>
      </c>
      <c r="L1396">
        <v>144.129948779562</v>
      </c>
      <c r="M1396">
        <v>62.667269610649797</v>
      </c>
      <c r="N1396">
        <v>2.0891449789361198</v>
      </c>
      <c r="O1396">
        <v>37.1593957362699</v>
      </c>
      <c r="P1396">
        <v>21.596566523605102</v>
      </c>
      <c r="Q1396">
        <v>5.0093783596975999E-2</v>
      </c>
    </row>
    <row r="1397" spans="1:17" hidden="1" x14ac:dyDescent="0.3">
      <c r="A1397" t="s">
        <v>2963</v>
      </c>
      <c r="B1397" t="s">
        <v>2964</v>
      </c>
      <c r="C1397" t="str">
        <f>IFERROR(VLOOKUP(Table1[[#This Row],[Ticker]],[1]!Table1[[Symbol]:[Industry]],2,FALSE),"-")</f>
        <v>-</v>
      </c>
      <c r="D1397" t="s">
        <v>552</v>
      </c>
      <c r="E1397">
        <v>1250.47515359</v>
      </c>
      <c r="F1397">
        <v>568.54999999999995</v>
      </c>
      <c r="G1397">
        <v>-9.1516572341630091</v>
      </c>
      <c r="H1397">
        <v>-10.999023651280099</v>
      </c>
      <c r="I1397">
        <v>34.427224351677197</v>
      </c>
      <c r="J1397">
        <v>-7.2988537151633501</v>
      </c>
      <c r="K1397">
        <v>550.99544819229698</v>
      </c>
      <c r="L1397">
        <v>500.78894205858001</v>
      </c>
      <c r="M1397">
        <v>25.569571728952599</v>
      </c>
      <c r="N1397">
        <v>0.64965900616779004</v>
      </c>
      <c r="O1397">
        <v>19.6024975815671</v>
      </c>
      <c r="P1397">
        <v>68.434306028736401</v>
      </c>
      <c r="Q1397">
        <v>0.14069205365322099</v>
      </c>
    </row>
    <row r="1398" spans="1:17" hidden="1" x14ac:dyDescent="0.3">
      <c r="A1398" t="s">
        <v>2965</v>
      </c>
      <c r="B1398" t="s">
        <v>2966</v>
      </c>
      <c r="C1398" t="str">
        <f>IFERROR(VLOOKUP(Table1[[#This Row],[Ticker]],[1]!Table1[[Symbol]:[Industry]],2,FALSE),"-")</f>
        <v>-</v>
      </c>
      <c r="D1398" t="s">
        <v>183</v>
      </c>
      <c r="E1398">
        <v>1249.644910795</v>
      </c>
      <c r="F1398">
        <v>569.85</v>
      </c>
      <c r="G1398">
        <v>-27.9312583935132</v>
      </c>
      <c r="H1398">
        <v>3.1021942684418402</v>
      </c>
      <c r="I1398">
        <v>11.144231938801701</v>
      </c>
      <c r="J1398">
        <v>-15.857401009679799</v>
      </c>
      <c r="K1398">
        <v>568.60751151866896</v>
      </c>
      <c r="L1398">
        <v>510.06097591718998</v>
      </c>
      <c r="M1398">
        <v>29.869160714550599</v>
      </c>
      <c r="N1398">
        <v>1.57345061542431</v>
      </c>
      <c r="O1398">
        <v>22.804246731595999</v>
      </c>
      <c r="P1398">
        <v>46.003074558032203</v>
      </c>
      <c r="Q1398">
        <v>6.7040600760735994E-2</v>
      </c>
    </row>
    <row r="1399" spans="1:17" hidden="1" x14ac:dyDescent="0.3">
      <c r="A1399" t="s">
        <v>2967</v>
      </c>
      <c r="B1399" t="s">
        <v>2968</v>
      </c>
      <c r="C1399" t="str">
        <f>IFERROR(VLOOKUP(Table1[[#This Row],[Ticker]],[1]!Table1[[Symbol]:[Industry]],2,FALSE),"-")</f>
        <v>-</v>
      </c>
      <c r="D1399" t="s">
        <v>443</v>
      </c>
      <c r="E1399">
        <v>1248.9670300799901</v>
      </c>
      <c r="F1399">
        <v>243.44</v>
      </c>
      <c r="G1399">
        <v>108.710722734482</v>
      </c>
      <c r="H1399">
        <v>0.351570180473537</v>
      </c>
      <c r="I1399">
        <v>49.866708762128901</v>
      </c>
      <c r="J1399">
        <v>7.8604568905758097</v>
      </c>
      <c r="K1399">
        <v>219.310655824327</v>
      </c>
      <c r="L1399">
        <v>170.04290568019101</v>
      </c>
      <c r="M1399">
        <v>65.579710429228001</v>
      </c>
      <c r="N1399">
        <v>1.08772497332286</v>
      </c>
      <c r="O1399">
        <v>10.910285902070299</v>
      </c>
      <c r="P1399">
        <v>175.38461538461499</v>
      </c>
      <c r="Q1399">
        <v>7.2727908120448007E-2</v>
      </c>
    </row>
    <row r="1400" spans="1:17" hidden="1" x14ac:dyDescent="0.3">
      <c r="A1400" t="s">
        <v>2969</v>
      </c>
      <c r="B1400" t="s">
        <v>2970</v>
      </c>
      <c r="C1400" t="str">
        <f>IFERROR(VLOOKUP(Table1[[#This Row],[Ticker]],[1]!Table1[[Symbol]:[Industry]],2,FALSE),"-")</f>
        <v>-</v>
      </c>
      <c r="D1400" t="s">
        <v>197</v>
      </c>
      <c r="E1400">
        <v>1245.9104183950001</v>
      </c>
      <c r="F1400">
        <v>781.55</v>
      </c>
      <c r="G1400">
        <v>51.447700761757503</v>
      </c>
      <c r="H1400">
        <v>-13.170323423511601</v>
      </c>
      <c r="I1400">
        <v>19.6053350432332</v>
      </c>
      <c r="J1400">
        <v>-5.8256568423170503</v>
      </c>
      <c r="K1400">
        <v>850.44865085137496</v>
      </c>
      <c r="L1400">
        <v>754.40228818497906</v>
      </c>
      <c r="M1400">
        <v>36.104531154534499</v>
      </c>
      <c r="N1400">
        <v>0.64012115901289401</v>
      </c>
      <c r="O1400">
        <v>40.048621329409499</v>
      </c>
      <c r="P1400">
        <v>109.530831099195</v>
      </c>
      <c r="Q1400">
        <v>0.187085024267299</v>
      </c>
    </row>
    <row r="1401" spans="1:17" hidden="1" x14ac:dyDescent="0.3">
      <c r="A1401" t="s">
        <v>2971</v>
      </c>
      <c r="B1401" t="s">
        <v>2972</v>
      </c>
      <c r="C1401" t="str">
        <f>IFERROR(VLOOKUP(Table1[[#This Row],[Ticker]],[1]!Table1[[Symbol]:[Industry]],2,FALSE),"-")</f>
        <v>-</v>
      </c>
      <c r="D1401" t="s">
        <v>998</v>
      </c>
      <c r="E1401">
        <v>1236.2167932499999</v>
      </c>
      <c r="F1401">
        <v>873.5</v>
      </c>
      <c r="G1401">
        <v>37.917347503122201</v>
      </c>
      <c r="H1401">
        <v>18.870796720224199</v>
      </c>
      <c r="I1401">
        <v>7.9792489863653699</v>
      </c>
      <c r="J1401">
        <v>-5.9348727797538503</v>
      </c>
      <c r="K1401">
        <v>790.40147519533298</v>
      </c>
      <c r="L1401">
        <v>738.46690326609303</v>
      </c>
      <c r="M1401">
        <v>57.381885320601498</v>
      </c>
      <c r="N1401">
        <v>2.0109547954972502</v>
      </c>
      <c r="O1401">
        <v>13.875214653692</v>
      </c>
      <c r="P1401">
        <v>72.696718070383497</v>
      </c>
      <c r="Q1401">
        <v>0.12281816362211</v>
      </c>
    </row>
    <row r="1402" spans="1:17" hidden="1" x14ac:dyDescent="0.3">
      <c r="A1402" t="s">
        <v>2973</v>
      </c>
      <c r="B1402" t="s">
        <v>2974</v>
      </c>
      <c r="C1402" t="str">
        <f>IFERROR(VLOOKUP(Table1[[#This Row],[Ticker]],[1]!Table1[[Symbol]:[Industry]],2,FALSE),"-")</f>
        <v>-</v>
      </c>
      <c r="D1402" t="s">
        <v>281</v>
      </c>
      <c r="E1402">
        <v>1235.4530507259999</v>
      </c>
      <c r="F1402">
        <v>18.440000000000001</v>
      </c>
      <c r="G1402">
        <v>-36.791090557559301</v>
      </c>
      <c r="H1402">
        <v>-19.966758153447199</v>
      </c>
      <c r="I1402">
        <v>-37.9057713667519</v>
      </c>
      <c r="J1402">
        <v>-8.9537891867299706</v>
      </c>
      <c r="K1402">
        <v>21.2514995127706</v>
      </c>
      <c r="L1402">
        <v>23.542040615327501</v>
      </c>
      <c r="M1402">
        <v>21.622398002140699</v>
      </c>
      <c r="N1402">
        <v>1.8351996172609999</v>
      </c>
      <c r="O1402">
        <v>127.76572668112701</v>
      </c>
      <c r="P1402">
        <v>1.5418502202643101</v>
      </c>
      <c r="Q1402">
        <v>7.1056758383891999E-2</v>
      </c>
    </row>
    <row r="1403" spans="1:17" hidden="1" x14ac:dyDescent="0.3">
      <c r="A1403" t="s">
        <v>2975</v>
      </c>
      <c r="B1403" t="s">
        <v>2976</v>
      </c>
      <c r="C1403" t="str">
        <f>IFERROR(VLOOKUP(Table1[[#This Row],[Ticker]],[1]!Table1[[Symbol]:[Industry]],2,FALSE),"-")</f>
        <v>-</v>
      </c>
      <c r="D1403" t="s">
        <v>642</v>
      </c>
      <c r="E1403">
        <v>1233.2968827899999</v>
      </c>
      <c r="F1403">
        <v>141.6</v>
      </c>
      <c r="G1403">
        <v>-52.492678977891302</v>
      </c>
      <c r="H1403">
        <v>-9.6366851128508699</v>
      </c>
      <c r="I1403">
        <v>-24.015631866768899</v>
      </c>
      <c r="J1403">
        <v>-4.7186545152597104</v>
      </c>
      <c r="K1403">
        <v>149.051397105837</v>
      </c>
      <c r="L1403">
        <v>158.53209068312901</v>
      </c>
      <c r="M1403">
        <v>37.483195113759997</v>
      </c>
      <c r="N1403">
        <v>0.648925574099249</v>
      </c>
      <c r="O1403">
        <v>41.207627118643998</v>
      </c>
      <c r="P1403">
        <v>12.025316455696199</v>
      </c>
      <c r="Q1403">
        <v>6.6969030720662001E-2</v>
      </c>
    </row>
    <row r="1404" spans="1:17" hidden="1" x14ac:dyDescent="0.3">
      <c r="A1404" t="s">
        <v>2977</v>
      </c>
      <c r="B1404" t="s">
        <v>2978</v>
      </c>
      <c r="C1404" t="str">
        <f>IFERROR(VLOOKUP(Table1[[#This Row],[Ticker]],[1]!Table1[[Symbol]:[Industry]],2,FALSE),"-")</f>
        <v>-</v>
      </c>
      <c r="D1404" t="s">
        <v>789</v>
      </c>
      <c r="E1404">
        <v>1230.15175</v>
      </c>
      <c r="F1404">
        <v>238.24</v>
      </c>
      <c r="G1404">
        <v>-58.885968751486097</v>
      </c>
      <c r="H1404">
        <v>-13.4658549184373</v>
      </c>
      <c r="I1404">
        <v>-55.062826913537002</v>
      </c>
      <c r="J1404">
        <v>-2.6159318781357701</v>
      </c>
      <c r="K1404">
        <v>242.00688542341399</v>
      </c>
      <c r="M1404">
        <v>54.030900355696801</v>
      </c>
      <c r="N1404">
        <v>1.2971428100262501</v>
      </c>
      <c r="O1404">
        <v>95.601074546675605</v>
      </c>
      <c r="P1404">
        <v>12.382659559413099</v>
      </c>
    </row>
    <row r="1405" spans="1:17" hidden="1" x14ac:dyDescent="0.3">
      <c r="A1405" t="s">
        <v>2979</v>
      </c>
      <c r="B1405" t="s">
        <v>2980</v>
      </c>
      <c r="C1405" t="str">
        <f>IFERROR(VLOOKUP(Table1[[#This Row],[Ticker]],[1]!Table1[[Symbol]:[Industry]],2,FALSE),"-")</f>
        <v>-</v>
      </c>
      <c r="D1405" t="s">
        <v>625</v>
      </c>
      <c r="E1405">
        <v>1229.2736478889999</v>
      </c>
      <c r="F1405">
        <v>192.59</v>
      </c>
      <c r="G1405">
        <v>-42.098927722844003</v>
      </c>
      <c r="H1405">
        <v>-12.2684487360677</v>
      </c>
      <c r="I1405">
        <v>-26.6939220288826</v>
      </c>
      <c r="J1405">
        <v>-4.2323156400017501</v>
      </c>
      <c r="K1405">
        <v>204.737317598316</v>
      </c>
      <c r="L1405">
        <v>222.16731738120501</v>
      </c>
      <c r="M1405">
        <v>29.777339878443598</v>
      </c>
      <c r="N1405">
        <v>0.651179045093771</v>
      </c>
      <c r="O1405">
        <v>59.847344098862798</v>
      </c>
      <c r="P1405">
        <v>3.5151840902982898</v>
      </c>
      <c r="Q1405">
        <v>6.7855755625717995E-2</v>
      </c>
    </row>
    <row r="1406" spans="1:17" hidden="1" x14ac:dyDescent="0.3">
      <c r="A1406" t="s">
        <v>2981</v>
      </c>
      <c r="B1406" t="s">
        <v>2982</v>
      </c>
      <c r="C1406" t="str">
        <f>IFERROR(VLOOKUP(Table1[[#This Row],[Ticker]],[1]!Table1[[Symbol]:[Industry]],2,FALSE),"-")</f>
        <v>-</v>
      </c>
      <c r="D1406" t="s">
        <v>106</v>
      </c>
      <c r="E1406">
        <v>1227.8508084</v>
      </c>
      <c r="F1406">
        <v>527.1</v>
      </c>
      <c r="G1406">
        <v>71.317894945080099</v>
      </c>
      <c r="H1406">
        <v>-21.621045901772799</v>
      </c>
      <c r="I1406">
        <v>19.4317166056797</v>
      </c>
      <c r="J1406">
        <v>-9.0541577501026502</v>
      </c>
      <c r="K1406">
        <v>550.74112425978001</v>
      </c>
      <c r="L1406">
        <v>471.11400154289601</v>
      </c>
      <c r="M1406">
        <v>10.5764256197196</v>
      </c>
      <c r="N1406">
        <v>0.62752478676498502</v>
      </c>
      <c r="O1406">
        <v>34.699298045911497</v>
      </c>
      <c r="P1406">
        <v>164.47566482689399</v>
      </c>
      <c r="Q1406">
        <v>0.17762542059759501</v>
      </c>
    </row>
    <row r="1407" spans="1:17" hidden="1" x14ac:dyDescent="0.3">
      <c r="A1407" t="s">
        <v>2983</v>
      </c>
      <c r="B1407" t="s">
        <v>2984</v>
      </c>
      <c r="C1407" t="str">
        <f>IFERROR(VLOOKUP(Table1[[#This Row],[Ticker]],[1]!Table1[[Symbol]:[Industry]],2,FALSE),"-")</f>
        <v>-</v>
      </c>
      <c r="D1407" t="s">
        <v>144</v>
      </c>
      <c r="E1407">
        <v>1223.90113612</v>
      </c>
      <c r="F1407">
        <v>255.92</v>
      </c>
      <c r="G1407">
        <v>24.9710885408841</v>
      </c>
      <c r="H1407">
        <v>7.53187226439836</v>
      </c>
      <c r="I1407">
        <v>63.154679889101601</v>
      </c>
      <c r="J1407">
        <v>-11.2396145710449</v>
      </c>
      <c r="K1407">
        <v>229.19808061216401</v>
      </c>
      <c r="L1407">
        <v>189.50417836588599</v>
      </c>
      <c r="M1407">
        <v>44.4025572918789</v>
      </c>
      <c r="N1407">
        <v>1.03154910017327</v>
      </c>
      <c r="O1407">
        <v>10.190684588933999</v>
      </c>
      <c r="P1407">
        <v>97.927300850734696</v>
      </c>
    </row>
    <row r="1408" spans="1:17" hidden="1" x14ac:dyDescent="0.3">
      <c r="A1408" t="s">
        <v>2985</v>
      </c>
      <c r="B1408" t="s">
        <v>2986</v>
      </c>
      <c r="C1408" t="str">
        <f>IFERROR(VLOOKUP(Table1[[#This Row],[Ticker]],[1]!Table1[[Symbol]:[Industry]],2,FALSE),"-")</f>
        <v>-</v>
      </c>
      <c r="D1408" t="s">
        <v>197</v>
      </c>
      <c r="E1408">
        <v>1223.5495510000001</v>
      </c>
      <c r="F1408">
        <v>136.69999999999999</v>
      </c>
      <c r="G1408">
        <v>-11.7196141022117</v>
      </c>
      <c r="H1408">
        <v>-8.4295921653064099</v>
      </c>
      <c r="I1408">
        <v>-5.1553608577207397</v>
      </c>
      <c r="J1408">
        <v>-4.1941869788710404</v>
      </c>
      <c r="K1408">
        <v>138.35638768153601</v>
      </c>
      <c r="L1408">
        <v>131.52382673005201</v>
      </c>
      <c r="M1408">
        <v>36.305462271358202</v>
      </c>
      <c r="N1408">
        <v>0.50777696322323695</v>
      </c>
      <c r="O1408">
        <v>14.1185076810534</v>
      </c>
      <c r="P1408">
        <v>25.412844036697201</v>
      </c>
      <c r="Q1408">
        <v>8.8101576394066003E-2</v>
      </c>
    </row>
    <row r="1409" spans="1:17" hidden="1" x14ac:dyDescent="0.3">
      <c r="A1409" t="s">
        <v>2987</v>
      </c>
      <c r="B1409" t="s">
        <v>2988</v>
      </c>
      <c r="C1409" t="str">
        <f>IFERROR(VLOOKUP(Table1[[#This Row],[Ticker]],[1]!Table1[[Symbol]:[Industry]],2,FALSE),"-")</f>
        <v>-</v>
      </c>
      <c r="D1409" t="s">
        <v>472</v>
      </c>
      <c r="E1409">
        <v>1223.4507029899901</v>
      </c>
      <c r="F1409">
        <v>529.1</v>
      </c>
      <c r="G1409">
        <v>-21.854070272251299</v>
      </c>
      <c r="H1409">
        <v>-5.5408592512623001</v>
      </c>
      <c r="I1409">
        <v>6.7405022706229296</v>
      </c>
      <c r="J1409">
        <v>-5.9636026048892399</v>
      </c>
      <c r="K1409">
        <v>517.66019866153499</v>
      </c>
      <c r="L1409">
        <v>481.845195088661</v>
      </c>
      <c r="M1409">
        <v>41.342001463128497</v>
      </c>
      <c r="N1409">
        <v>0.49909854593515901</v>
      </c>
      <c r="O1409">
        <v>23.776223776223699</v>
      </c>
      <c r="P1409">
        <v>49.463276836158101</v>
      </c>
      <c r="Q1409">
        <v>-1.7106735531615E-2</v>
      </c>
    </row>
    <row r="1410" spans="1:17" hidden="1" x14ac:dyDescent="0.3">
      <c r="A1410" t="s">
        <v>2989</v>
      </c>
      <c r="B1410" t="s">
        <v>2990</v>
      </c>
      <c r="C1410" t="str">
        <f>IFERROR(VLOOKUP(Table1[[#This Row],[Ticker]],[1]!Table1[[Symbol]:[Industry]],2,FALSE),"-")</f>
        <v>-</v>
      </c>
      <c r="D1410" t="s">
        <v>21</v>
      </c>
      <c r="E1410">
        <v>1220.81232</v>
      </c>
      <c r="F1410">
        <v>1026</v>
      </c>
      <c r="G1410">
        <v>-34.109735444263301</v>
      </c>
      <c r="H1410">
        <v>-5.9642297054943203</v>
      </c>
      <c r="I1410">
        <v>-27.431930101421599</v>
      </c>
      <c r="J1410">
        <v>-2.49260139475117</v>
      </c>
      <c r="K1410">
        <v>1054.81827775284</v>
      </c>
      <c r="L1410">
        <v>1083.4137230998299</v>
      </c>
      <c r="M1410">
        <v>49.860605339259003</v>
      </c>
      <c r="N1410">
        <v>0.63612106828513904</v>
      </c>
      <c r="O1410">
        <v>43.021442495126699</v>
      </c>
      <c r="P1410">
        <v>7.3727172832400196</v>
      </c>
      <c r="Q1410">
        <v>0.104013344048507</v>
      </c>
    </row>
    <row r="1411" spans="1:17" hidden="1" x14ac:dyDescent="0.3">
      <c r="A1411" t="s">
        <v>2991</v>
      </c>
      <c r="B1411" t="s">
        <v>2992</v>
      </c>
      <c r="C1411" t="str">
        <f>IFERROR(VLOOKUP(Table1[[#This Row],[Ticker]],[1]!Table1[[Symbol]:[Industry]],2,FALSE),"-")</f>
        <v>-</v>
      </c>
      <c r="D1411" t="s">
        <v>259</v>
      </c>
      <c r="E1411">
        <v>1219.3079479200001</v>
      </c>
      <c r="F1411">
        <v>1092.0999999999999</v>
      </c>
      <c r="G1411">
        <v>23.351337755818001</v>
      </c>
      <c r="H1411">
        <v>-2.90154264665395</v>
      </c>
      <c r="I1411">
        <v>1.5701323947815899</v>
      </c>
      <c r="J1411">
        <v>3.2967392005967602</v>
      </c>
      <c r="K1411">
        <v>989.17472817336397</v>
      </c>
      <c r="L1411">
        <v>919.30089247514695</v>
      </c>
      <c r="M1411">
        <v>78.875139315060295</v>
      </c>
      <c r="N1411">
        <v>1.03242278718084</v>
      </c>
      <c r="O1411">
        <v>2.5501327717242201</v>
      </c>
      <c r="P1411">
        <v>64.795533423872001</v>
      </c>
      <c r="Q1411">
        <v>8.4376477068840994E-2</v>
      </c>
    </row>
    <row r="1412" spans="1:17" hidden="1" x14ac:dyDescent="0.3">
      <c r="A1412" t="s">
        <v>2993</v>
      </c>
      <c r="B1412" t="s">
        <v>2994</v>
      </c>
      <c r="C1412" t="str">
        <f>IFERROR(VLOOKUP(Table1[[#This Row],[Ticker]],[1]!Table1[[Symbol]:[Industry]],2,FALSE),"-")</f>
        <v>-</v>
      </c>
      <c r="D1412" t="s">
        <v>429</v>
      </c>
      <c r="E1412">
        <v>1212.8498990399901</v>
      </c>
      <c r="F1412">
        <v>195.17</v>
      </c>
      <c r="G1412">
        <v>59.782301685935998</v>
      </c>
      <c r="H1412">
        <v>47.865255274830503</v>
      </c>
      <c r="I1412">
        <v>-15.4188330177446</v>
      </c>
      <c r="J1412">
        <v>-2.1876200325010999</v>
      </c>
      <c r="K1412">
        <v>164.18729306802001</v>
      </c>
      <c r="L1412">
        <v>169.19413282708601</v>
      </c>
      <c r="M1412">
        <v>98.328615753662106</v>
      </c>
      <c r="N1412">
        <v>1.05475352991713</v>
      </c>
      <c r="O1412">
        <v>52.815494184556997</v>
      </c>
      <c r="P1412">
        <v>101.20618556701</v>
      </c>
      <c r="Q1412">
        <v>3.6807366946844999E-2</v>
      </c>
    </row>
    <row r="1413" spans="1:17" hidden="1" x14ac:dyDescent="0.3">
      <c r="A1413" t="s">
        <v>2995</v>
      </c>
      <c r="B1413" t="s">
        <v>2996</v>
      </c>
      <c r="C1413" t="str">
        <f>IFERROR(VLOOKUP(Table1[[#This Row],[Ticker]],[1]!Table1[[Symbol]:[Industry]],2,FALSE),"-")</f>
        <v>-</v>
      </c>
      <c r="D1413" t="s">
        <v>197</v>
      </c>
      <c r="E1413">
        <v>1203.77871815</v>
      </c>
      <c r="F1413">
        <v>671.3</v>
      </c>
      <c r="G1413">
        <v>-20.580517118368</v>
      </c>
      <c r="H1413">
        <v>-3.20985902306795</v>
      </c>
      <c r="I1413">
        <v>7.5277335034404302</v>
      </c>
      <c r="J1413">
        <v>-2.2398549403437902</v>
      </c>
      <c r="K1413">
        <v>669.48937012816498</v>
      </c>
      <c r="L1413">
        <v>629.99177302582405</v>
      </c>
      <c r="M1413">
        <v>50.867711201495197</v>
      </c>
      <c r="N1413">
        <v>0.78648894124301805</v>
      </c>
      <c r="O1413">
        <v>13.213168479070401</v>
      </c>
      <c r="P1413">
        <v>36.972046521118102</v>
      </c>
      <c r="Q1413">
        <v>6.3011202038734004E-2</v>
      </c>
    </row>
    <row r="1414" spans="1:17" hidden="1" x14ac:dyDescent="0.3">
      <c r="A1414" t="s">
        <v>2997</v>
      </c>
      <c r="B1414" t="s">
        <v>2998</v>
      </c>
      <c r="C1414" t="str">
        <f>IFERROR(VLOOKUP(Table1[[#This Row],[Ticker]],[1]!Table1[[Symbol]:[Industry]],2,FALSE),"-")</f>
        <v>-</v>
      </c>
      <c r="D1414" t="s">
        <v>197</v>
      </c>
      <c r="E1414">
        <v>1196</v>
      </c>
      <c r="F1414">
        <v>123.31</v>
      </c>
      <c r="G1414">
        <v>86.019553863408902</v>
      </c>
      <c r="H1414">
        <v>7.1238249220999599</v>
      </c>
      <c r="I1414">
        <v>31.716669528882399</v>
      </c>
      <c r="J1414">
        <v>-11.512866431288</v>
      </c>
      <c r="K1414">
        <v>111.492906206054</v>
      </c>
      <c r="L1414">
        <v>91.692885762606195</v>
      </c>
      <c r="M1414">
        <v>37.975518367878998</v>
      </c>
      <c r="N1414">
        <v>0.84852388525697497</v>
      </c>
      <c r="O1414">
        <v>12.318546752088199</v>
      </c>
      <c r="P1414">
        <v>144.178217821782</v>
      </c>
      <c r="Q1414">
        <v>7.3343194198778994E-2</v>
      </c>
    </row>
    <row r="1415" spans="1:17" hidden="1" x14ac:dyDescent="0.3">
      <c r="A1415" t="s">
        <v>2999</v>
      </c>
      <c r="B1415" t="s">
        <v>3000</v>
      </c>
      <c r="C1415" t="str">
        <f>IFERROR(VLOOKUP(Table1[[#This Row],[Ticker]],[1]!Table1[[Symbol]:[Industry]],2,FALSE),"-")</f>
        <v>-</v>
      </c>
      <c r="D1415" t="s">
        <v>83</v>
      </c>
      <c r="E1415">
        <v>1195.682751216</v>
      </c>
      <c r="F1415">
        <v>123.41</v>
      </c>
      <c r="G1415">
        <v>-16.452267617848602</v>
      </c>
      <c r="H1415">
        <v>10.778000834623301</v>
      </c>
      <c r="I1415">
        <v>2.8355323603421301</v>
      </c>
      <c r="J1415">
        <v>-17.621397568535901</v>
      </c>
      <c r="K1415">
        <v>113.799948880816</v>
      </c>
      <c r="L1415">
        <v>108.36726635831999</v>
      </c>
      <c r="M1415">
        <v>46.710616618993001</v>
      </c>
      <c r="N1415">
        <v>3.3757968860627399</v>
      </c>
      <c r="O1415">
        <v>32.598654890203299</v>
      </c>
      <c r="P1415">
        <v>41.201372997711601</v>
      </c>
      <c r="Q1415">
        <v>-2.8333051103631001E-2</v>
      </c>
    </row>
    <row r="1416" spans="1:17" hidden="1" x14ac:dyDescent="0.3">
      <c r="A1416" t="s">
        <v>3001</v>
      </c>
      <c r="B1416" t="s">
        <v>3002</v>
      </c>
      <c r="C1416" t="str">
        <f>IFERROR(VLOOKUP(Table1[[#This Row],[Ticker]],[1]!Table1[[Symbol]:[Industry]],2,FALSE),"-")</f>
        <v>-</v>
      </c>
      <c r="D1416" t="s">
        <v>54</v>
      </c>
      <c r="E1416">
        <v>1195.1102556799999</v>
      </c>
      <c r="F1416">
        <v>389.35</v>
      </c>
      <c r="G1416">
        <v>-50.490777358839701</v>
      </c>
      <c r="H1416">
        <v>-12.157674743011</v>
      </c>
      <c r="I1416">
        <v>13.353578810409299</v>
      </c>
      <c r="J1416">
        <v>-4.1946121340160598</v>
      </c>
      <c r="K1416">
        <v>379.49296440482402</v>
      </c>
      <c r="L1416">
        <v>356.44946459673201</v>
      </c>
      <c r="M1416">
        <v>41.234786026614003</v>
      </c>
      <c r="N1416">
        <v>0.67921849147936597</v>
      </c>
      <c r="O1416">
        <v>31.860793630409599</v>
      </c>
      <c r="P1416">
        <v>47.8731484998101</v>
      </c>
      <c r="Q1416">
        <v>-1.7518435071077001E-2</v>
      </c>
    </row>
    <row r="1417" spans="1:17" hidden="1" x14ac:dyDescent="0.3">
      <c r="A1417" t="s">
        <v>3003</v>
      </c>
      <c r="B1417" t="s">
        <v>3004</v>
      </c>
      <c r="C1417" t="str">
        <f>IFERROR(VLOOKUP(Table1[[#This Row],[Ticker]],[1]!Table1[[Symbol]:[Industry]],2,FALSE),"-")</f>
        <v>-</v>
      </c>
      <c r="D1417" t="s">
        <v>605</v>
      </c>
      <c r="E1417">
        <v>1183.33412226</v>
      </c>
      <c r="F1417">
        <v>71.56</v>
      </c>
      <c r="G1417">
        <v>-2.0874238940081802</v>
      </c>
      <c r="H1417">
        <v>-7.6723441626062501</v>
      </c>
      <c r="I1417">
        <v>19.306789974354</v>
      </c>
      <c r="J1417">
        <v>1.6806572180021899</v>
      </c>
      <c r="K1417">
        <v>68.497161044291104</v>
      </c>
      <c r="L1417">
        <v>62.384255992346603</v>
      </c>
      <c r="M1417">
        <v>54.509489139484899</v>
      </c>
      <c r="N1417">
        <v>0.91581168358559895</v>
      </c>
      <c r="O1417">
        <v>10.187255449972</v>
      </c>
      <c r="P1417">
        <v>60.808988764044898</v>
      </c>
      <c r="Q1417">
        <v>8.7172948432029992E-3</v>
      </c>
    </row>
    <row r="1418" spans="1:17" hidden="1" x14ac:dyDescent="0.3">
      <c r="A1418" t="s">
        <v>3005</v>
      </c>
      <c r="B1418" t="s">
        <v>3006</v>
      </c>
      <c r="C1418" t="str">
        <f>IFERROR(VLOOKUP(Table1[[#This Row],[Ticker]],[1]!Table1[[Symbol]:[Industry]],2,FALSE),"-")</f>
        <v>-</v>
      </c>
      <c r="D1418" t="s">
        <v>472</v>
      </c>
      <c r="E1418">
        <v>1182.671522784</v>
      </c>
      <c r="F1418">
        <v>143.83000000000001</v>
      </c>
      <c r="G1418">
        <v>-40.954801246310303</v>
      </c>
      <c r="H1418">
        <v>-3.2919620674588801</v>
      </c>
      <c r="I1418">
        <v>-29.472882065681102</v>
      </c>
      <c r="J1418">
        <v>-4.5915990322247699</v>
      </c>
      <c r="K1418">
        <v>142.409266787527</v>
      </c>
      <c r="L1418">
        <v>155.45620200181099</v>
      </c>
      <c r="M1418">
        <v>49.859107192204803</v>
      </c>
      <c r="N1418">
        <v>1.31179477385918</v>
      </c>
      <c r="O1418">
        <v>55.843704373218301</v>
      </c>
      <c r="P1418">
        <v>8.8796366389099308</v>
      </c>
      <c r="Q1418">
        <v>2.8849603147777E-2</v>
      </c>
    </row>
    <row r="1419" spans="1:17" hidden="1" x14ac:dyDescent="0.3">
      <c r="A1419" t="s">
        <v>3007</v>
      </c>
      <c r="B1419" t="s">
        <v>3008</v>
      </c>
      <c r="C1419" t="str">
        <f>IFERROR(VLOOKUP(Table1[[#This Row],[Ticker]],[1]!Table1[[Symbol]:[Industry]],2,FALSE),"-")</f>
        <v>-</v>
      </c>
      <c r="E1419">
        <v>1181.792872</v>
      </c>
      <c r="F1419">
        <v>2.2000000000000002</v>
      </c>
      <c r="G1419">
        <v>331.31525778753002</v>
      </c>
      <c r="H1419">
        <v>-12.9974247543723</v>
      </c>
      <c r="I1419">
        <v>-57.114557384701797</v>
      </c>
      <c r="J1419">
        <v>-0.38581823069932197</v>
      </c>
      <c r="K1419">
        <v>2.47868135914239</v>
      </c>
      <c r="L1419">
        <v>2.4674122868209301</v>
      </c>
      <c r="M1419">
        <v>42.750216059001403</v>
      </c>
      <c r="N1419">
        <v>1.0876610166687599</v>
      </c>
      <c r="O1419">
        <v>87.727272727272606</v>
      </c>
      <c r="P1419">
        <v>375.675675675675</v>
      </c>
    </row>
    <row r="1420" spans="1:17" hidden="1" x14ac:dyDescent="0.3">
      <c r="A1420" t="s">
        <v>3009</v>
      </c>
      <c r="B1420" t="s">
        <v>3010</v>
      </c>
      <c r="C1420" t="str">
        <f>IFERROR(VLOOKUP(Table1[[#This Row],[Ticker]],[1]!Table1[[Symbol]:[Industry]],2,FALSE),"-")</f>
        <v>-</v>
      </c>
      <c r="D1420" t="s">
        <v>215</v>
      </c>
      <c r="E1420">
        <v>1177.9238625</v>
      </c>
      <c r="F1420">
        <v>3785.95</v>
      </c>
      <c r="G1420">
        <v>1612.8267424544599</v>
      </c>
      <c r="H1420">
        <v>44.060762111418697</v>
      </c>
      <c r="I1420">
        <v>1028.91379383361</v>
      </c>
      <c r="J1420">
        <v>6.0898012043716996</v>
      </c>
      <c r="K1420">
        <v>2579.3585834351902</v>
      </c>
      <c r="L1420">
        <v>1357.2262124476999</v>
      </c>
      <c r="M1420">
        <v>99.810215906129201</v>
      </c>
      <c r="N1420">
        <v>1.5767716335147699</v>
      </c>
      <c r="O1420">
        <v>0</v>
      </c>
      <c r="P1420">
        <v>1720.16826923076</v>
      </c>
      <c r="Q1420">
        <v>0.33032320864785403</v>
      </c>
    </row>
    <row r="1421" spans="1:17" hidden="1" x14ac:dyDescent="0.3">
      <c r="A1421" t="s">
        <v>3011</v>
      </c>
      <c r="B1421" t="s">
        <v>3012</v>
      </c>
      <c r="C1421" t="str">
        <f>IFERROR(VLOOKUP(Table1[[#This Row],[Ticker]],[1]!Table1[[Symbol]:[Industry]],2,FALSE),"-")</f>
        <v>-</v>
      </c>
      <c r="E1421">
        <v>1171.157743406</v>
      </c>
      <c r="F1421">
        <v>20.77</v>
      </c>
      <c r="G1421">
        <v>869.560684694163</v>
      </c>
      <c r="H1421">
        <v>-73.956143687238693</v>
      </c>
      <c r="I1421">
        <v>-30.05402211805</v>
      </c>
      <c r="J1421">
        <v>-20.7116602859487</v>
      </c>
      <c r="K1421">
        <v>49.467237793486703</v>
      </c>
      <c r="L1421">
        <v>37.346976690599902</v>
      </c>
      <c r="M1421">
        <v>1.0932061883674</v>
      </c>
      <c r="N1421">
        <v>1.28017847794453</v>
      </c>
      <c r="O1421">
        <v>330.04333172845401</v>
      </c>
      <c r="P1421">
        <v>901.40332164347501</v>
      </c>
      <c r="Q1421">
        <v>0.25435634986299699</v>
      </c>
    </row>
    <row r="1422" spans="1:17" hidden="1" x14ac:dyDescent="0.3">
      <c r="A1422" t="s">
        <v>3013</v>
      </c>
      <c r="B1422" t="s">
        <v>3014</v>
      </c>
      <c r="C1422" t="str">
        <f>IFERROR(VLOOKUP(Table1[[#This Row],[Ticker]],[1]!Table1[[Symbol]:[Industry]],2,FALSE),"-")</f>
        <v>-</v>
      </c>
      <c r="D1422" t="s">
        <v>278</v>
      </c>
      <c r="E1422">
        <v>1162.2883153499999</v>
      </c>
      <c r="F1422">
        <v>427.8</v>
      </c>
      <c r="G1422">
        <v>-45.050184119123202</v>
      </c>
      <c r="H1422">
        <v>0.98508001760610897</v>
      </c>
      <c r="I1422">
        <v>-9.9010928015119397</v>
      </c>
      <c r="J1422">
        <v>-4.6971609137315902</v>
      </c>
      <c r="K1422">
        <v>412.27075773547699</v>
      </c>
      <c r="L1422">
        <v>430.45693128943401</v>
      </c>
      <c r="M1422">
        <v>47.441788177070798</v>
      </c>
      <c r="N1422">
        <v>2.0111903387502199</v>
      </c>
      <c r="O1422">
        <v>20.8391771856007</v>
      </c>
      <c r="P1422">
        <v>16.218418907905399</v>
      </c>
      <c r="Q1422">
        <v>-0.132366110738247</v>
      </c>
    </row>
    <row r="1423" spans="1:17" hidden="1" x14ac:dyDescent="0.3">
      <c r="A1423" t="s">
        <v>3015</v>
      </c>
      <c r="B1423" t="s">
        <v>3016</v>
      </c>
      <c r="C1423" t="str">
        <f>IFERROR(VLOOKUP(Table1[[#This Row],[Ticker]],[1]!Table1[[Symbol]:[Industry]],2,FALSE),"-")</f>
        <v>-</v>
      </c>
      <c r="D1423" t="s">
        <v>605</v>
      </c>
      <c r="E1423">
        <v>1157.8275900000001</v>
      </c>
      <c r="F1423">
        <v>472.3</v>
      </c>
      <c r="G1423">
        <v>-6.7466231763017097</v>
      </c>
      <c r="H1423">
        <v>-14.153844485644701</v>
      </c>
      <c r="I1423">
        <v>10.122269148627501</v>
      </c>
      <c r="J1423">
        <v>-1.87156440671096</v>
      </c>
      <c r="K1423">
        <v>483.86668282060799</v>
      </c>
      <c r="L1423">
        <v>446.72423816097597</v>
      </c>
      <c r="M1423">
        <v>50.622863574322203</v>
      </c>
      <c r="N1423">
        <v>0.25524160264143703</v>
      </c>
      <c r="O1423">
        <v>23.734914249417699</v>
      </c>
      <c r="P1423">
        <v>37.0972423802612</v>
      </c>
    </row>
    <row r="1424" spans="1:17" hidden="1" x14ac:dyDescent="0.3">
      <c r="A1424" t="s">
        <v>3017</v>
      </c>
      <c r="B1424" t="s">
        <v>3018</v>
      </c>
      <c r="C1424" t="str">
        <f>IFERROR(VLOOKUP(Table1[[#This Row],[Ticker]],[1]!Table1[[Symbol]:[Industry]],2,FALSE),"-")</f>
        <v>-</v>
      </c>
      <c r="D1424" t="s">
        <v>642</v>
      </c>
      <c r="E1424">
        <v>1155.5999999999999</v>
      </c>
      <c r="F1424">
        <v>117.77</v>
      </c>
      <c r="G1424">
        <v>-41.145678920817403</v>
      </c>
      <c r="H1424">
        <v>-9.5405935606557897</v>
      </c>
      <c r="I1424">
        <v>-8.2917259114804995</v>
      </c>
      <c r="J1424">
        <v>-3.7129715450703298</v>
      </c>
      <c r="K1424">
        <v>119.81569376360601</v>
      </c>
      <c r="L1424">
        <v>122.071831297841</v>
      </c>
      <c r="M1424">
        <v>44.357969257389001</v>
      </c>
      <c r="N1424">
        <v>0.751602974315428</v>
      </c>
      <c r="O1424">
        <v>31.612464974102</v>
      </c>
      <c r="P1424">
        <v>17.417746759720799</v>
      </c>
      <c r="Q1424">
        <v>7.6987728328019997E-3</v>
      </c>
    </row>
    <row r="1425" spans="1:17" hidden="1" x14ac:dyDescent="0.3">
      <c r="A1425" t="s">
        <v>3019</v>
      </c>
      <c r="B1425" t="s">
        <v>3020</v>
      </c>
      <c r="C1425" t="str">
        <f>IFERROR(VLOOKUP(Table1[[#This Row],[Ticker]],[1]!Table1[[Symbol]:[Industry]],2,FALSE),"-")</f>
        <v>-</v>
      </c>
      <c r="D1425" t="s">
        <v>3021</v>
      </c>
      <c r="E1425">
        <v>1150.1636066999999</v>
      </c>
      <c r="F1425">
        <v>1354.9</v>
      </c>
      <c r="G1425">
        <v>62.065133463887904</v>
      </c>
      <c r="H1425">
        <v>-10.5027650078506</v>
      </c>
      <c r="I1425">
        <v>71.539867140077007</v>
      </c>
      <c r="J1425">
        <v>-10.3873734233765</v>
      </c>
      <c r="K1425">
        <v>1311.2668869387501</v>
      </c>
      <c r="L1425">
        <v>1014.42772533789</v>
      </c>
      <c r="M1425">
        <v>30.795737824074799</v>
      </c>
      <c r="N1425">
        <v>0.48400187864500399</v>
      </c>
      <c r="O1425">
        <v>14.3995866853642</v>
      </c>
      <c r="P1425">
        <v>105.287878787878</v>
      </c>
      <c r="Q1425">
        <v>9.5800204758863999E-2</v>
      </c>
    </row>
    <row r="1426" spans="1:17" hidden="1" x14ac:dyDescent="0.3">
      <c r="A1426" t="s">
        <v>3022</v>
      </c>
      <c r="B1426" t="s">
        <v>3023</v>
      </c>
      <c r="C1426" t="str">
        <f>IFERROR(VLOOKUP(Table1[[#This Row],[Ticker]],[1]!Table1[[Symbol]:[Industry]],2,FALSE),"-")</f>
        <v>-</v>
      </c>
      <c r="D1426" t="s">
        <v>407</v>
      </c>
      <c r="E1426">
        <v>1150.1341015999999</v>
      </c>
      <c r="F1426">
        <v>108.74</v>
      </c>
      <c r="G1426">
        <v>20.9894080260921</v>
      </c>
      <c r="H1426">
        <v>33.695742894643701</v>
      </c>
      <c r="I1426">
        <v>81.223342158677099</v>
      </c>
      <c r="J1426">
        <v>-2.2328607129209299</v>
      </c>
      <c r="K1426">
        <v>89.585646522984902</v>
      </c>
      <c r="L1426">
        <v>73.817242875621702</v>
      </c>
      <c r="M1426">
        <v>66.038177889265697</v>
      </c>
      <c r="N1426">
        <v>1.04324512626055</v>
      </c>
      <c r="O1426">
        <v>13.9323156152289</v>
      </c>
      <c r="P1426">
        <v>121.016260162601</v>
      </c>
      <c r="Q1426">
        <v>0.12550999178101699</v>
      </c>
    </row>
    <row r="1427" spans="1:17" hidden="1" x14ac:dyDescent="0.3">
      <c r="A1427" t="s">
        <v>3024</v>
      </c>
      <c r="B1427" t="s">
        <v>3025</v>
      </c>
      <c r="C1427" t="str">
        <f>IFERROR(VLOOKUP(Table1[[#This Row],[Ticker]],[1]!Table1[[Symbol]:[Industry]],2,FALSE),"-")</f>
        <v>-</v>
      </c>
      <c r="D1427" t="s">
        <v>3026</v>
      </c>
      <c r="E1427">
        <v>1148.0859608000001</v>
      </c>
      <c r="F1427">
        <v>7.12</v>
      </c>
      <c r="G1427">
        <v>-60.284848004588198</v>
      </c>
      <c r="H1427">
        <v>36.123555049698098</v>
      </c>
      <c r="I1427">
        <v>-44.3628889618005</v>
      </c>
      <c r="J1427">
        <v>1.66952282464174</v>
      </c>
      <c r="K1427">
        <v>6.9172092560743703</v>
      </c>
      <c r="L1427">
        <v>8.55080725961718</v>
      </c>
      <c r="M1427">
        <v>81.734587567715494</v>
      </c>
      <c r="N1427">
        <v>0.27502509915244</v>
      </c>
      <c r="O1427">
        <v>138.76404494382001</v>
      </c>
      <c r="P1427">
        <v>57.522123893805301</v>
      </c>
      <c r="Q1427">
        <v>4.6507637071439997E-2</v>
      </c>
    </row>
    <row r="1428" spans="1:17" hidden="1" x14ac:dyDescent="0.3">
      <c r="A1428" t="s">
        <v>3027</v>
      </c>
      <c r="B1428" t="s">
        <v>3028</v>
      </c>
      <c r="C1428" t="str">
        <f>IFERROR(VLOOKUP(Table1[[#This Row],[Ticker]],[1]!Table1[[Symbol]:[Industry]],2,FALSE),"-")</f>
        <v>-</v>
      </c>
      <c r="D1428" t="s">
        <v>132</v>
      </c>
      <c r="E1428">
        <v>1140.4586568959901</v>
      </c>
      <c r="F1428">
        <v>86.65</v>
      </c>
      <c r="G1428">
        <v>109.858897220841</v>
      </c>
      <c r="H1428">
        <v>27.091539552311598</v>
      </c>
      <c r="I1428">
        <v>104.790957192045</v>
      </c>
      <c r="J1428">
        <v>21.6865758216804</v>
      </c>
      <c r="K1428">
        <v>62.734744383794101</v>
      </c>
      <c r="L1428">
        <v>49.0272934495191</v>
      </c>
      <c r="M1428">
        <v>83.650013350051196</v>
      </c>
      <c r="N1428">
        <v>0.37787248121150702</v>
      </c>
      <c r="O1428">
        <v>0</v>
      </c>
      <c r="P1428">
        <v>194.72789115646199</v>
      </c>
      <c r="Q1428">
        <v>0.141091628738547</v>
      </c>
    </row>
    <row r="1429" spans="1:17" hidden="1" x14ac:dyDescent="0.3">
      <c r="A1429" t="s">
        <v>3029</v>
      </c>
      <c r="B1429" t="s">
        <v>3030</v>
      </c>
      <c r="C1429" t="str">
        <f>IFERROR(VLOOKUP(Table1[[#This Row],[Ticker]],[1]!Table1[[Symbol]:[Industry]],2,FALSE),"-")</f>
        <v>-</v>
      </c>
      <c r="D1429" t="s">
        <v>605</v>
      </c>
      <c r="E1429">
        <v>1137.958297335</v>
      </c>
      <c r="F1429">
        <v>2492.8000000000002</v>
      </c>
      <c r="G1429">
        <v>14.9783425247288</v>
      </c>
      <c r="H1429">
        <v>1.01931290643629</v>
      </c>
      <c r="I1429">
        <v>15.8949004782591</v>
      </c>
      <c r="J1429">
        <v>-3.1187863804934501</v>
      </c>
      <c r="K1429">
        <v>2513.8040832164102</v>
      </c>
      <c r="L1429">
        <v>2165.40914782248</v>
      </c>
      <c r="M1429">
        <v>40.971040071160502</v>
      </c>
      <c r="N1429">
        <v>1.0014350302436701</v>
      </c>
      <c r="O1429">
        <v>24.318035943517302</v>
      </c>
      <c r="P1429">
        <v>64.541254125412493</v>
      </c>
      <c r="Q1429">
        <v>6.6417421610247995E-2</v>
      </c>
    </row>
    <row r="1430" spans="1:17" hidden="1" x14ac:dyDescent="0.3">
      <c r="A1430" t="s">
        <v>3031</v>
      </c>
      <c r="B1430" t="s">
        <v>3032</v>
      </c>
      <c r="C1430" t="str">
        <f>IFERROR(VLOOKUP(Table1[[#This Row],[Ticker]],[1]!Table1[[Symbol]:[Industry]],2,FALSE),"-")</f>
        <v>-</v>
      </c>
      <c r="D1430" t="s">
        <v>197</v>
      </c>
      <c r="E1430">
        <v>1136.73325</v>
      </c>
      <c r="F1430">
        <v>103.38</v>
      </c>
      <c r="G1430">
        <v>-35.7288399987726</v>
      </c>
      <c r="H1430">
        <v>-7.9965950962138104</v>
      </c>
      <c r="I1430">
        <v>-27.8044745281695</v>
      </c>
      <c r="J1430">
        <v>0.76336035965576199</v>
      </c>
      <c r="K1430">
        <v>106.3277647781</v>
      </c>
      <c r="L1430">
        <v>109.440474916228</v>
      </c>
      <c r="M1430">
        <v>59.880776776853502</v>
      </c>
      <c r="N1430">
        <v>0.69448991592647902</v>
      </c>
      <c r="O1430">
        <v>39.291932675565803</v>
      </c>
      <c r="P1430">
        <v>14.548476454293599</v>
      </c>
      <c r="Q1430">
        <v>2.6800121387447001E-2</v>
      </c>
    </row>
    <row r="1431" spans="1:17" hidden="1" x14ac:dyDescent="0.3">
      <c r="A1431" t="s">
        <v>3033</v>
      </c>
      <c r="B1431" t="s">
        <v>3034</v>
      </c>
      <c r="C1431" t="str">
        <f>IFERROR(VLOOKUP(Table1[[#This Row],[Ticker]],[1]!Table1[[Symbol]:[Industry]],2,FALSE),"-")</f>
        <v>-</v>
      </c>
      <c r="D1431" t="s">
        <v>278</v>
      </c>
      <c r="E1431">
        <v>1134.41341313</v>
      </c>
      <c r="F1431">
        <v>92.91</v>
      </c>
      <c r="G1431">
        <v>-13.016700128746599</v>
      </c>
      <c r="H1431">
        <v>-3.7815010577905301</v>
      </c>
      <c r="I1431">
        <v>-3.5700808878458501</v>
      </c>
      <c r="J1431">
        <v>-8.1181110407856103</v>
      </c>
      <c r="K1431">
        <v>90.936169970497801</v>
      </c>
      <c r="L1431">
        <v>87.750372382776305</v>
      </c>
      <c r="M1431">
        <v>42.483512813731501</v>
      </c>
      <c r="N1431">
        <v>1.0464949352278601</v>
      </c>
      <c r="O1431">
        <v>25.9283177268324</v>
      </c>
      <c r="P1431">
        <v>36.6323529411764</v>
      </c>
      <c r="Q1431">
        <v>0.16302360827198301</v>
      </c>
    </row>
    <row r="1432" spans="1:17" hidden="1" x14ac:dyDescent="0.3">
      <c r="A1432" t="s">
        <v>3035</v>
      </c>
      <c r="B1432" t="s">
        <v>3036</v>
      </c>
      <c r="C1432" t="str">
        <f>IFERROR(VLOOKUP(Table1[[#This Row],[Ticker]],[1]!Table1[[Symbol]:[Industry]],2,FALSE),"-")</f>
        <v>-</v>
      </c>
      <c r="D1432" t="s">
        <v>21</v>
      </c>
      <c r="E1432">
        <v>1133.30057592</v>
      </c>
      <c r="F1432">
        <v>737.5</v>
      </c>
      <c r="G1432">
        <v>213.59061832000799</v>
      </c>
      <c r="H1432">
        <v>-8.8132374059009795</v>
      </c>
      <c r="I1432">
        <v>9.0797886269800898</v>
      </c>
      <c r="J1432">
        <v>-4.3596933752373497</v>
      </c>
      <c r="K1432">
        <v>664.25449777352003</v>
      </c>
      <c r="L1432">
        <v>538.59518392348002</v>
      </c>
      <c r="M1432">
        <v>47.1775205438271</v>
      </c>
      <c r="N1432">
        <v>0.69975386950823504</v>
      </c>
      <c r="O1432">
        <v>3.7288135593220399</v>
      </c>
      <c r="P1432">
        <v>255.42168674698701</v>
      </c>
      <c r="Q1432">
        <v>0.12357134333075601</v>
      </c>
    </row>
    <row r="1433" spans="1:17" hidden="1" x14ac:dyDescent="0.3">
      <c r="A1433" t="s">
        <v>3037</v>
      </c>
      <c r="B1433" t="s">
        <v>3038</v>
      </c>
      <c r="C1433" t="str">
        <f>IFERROR(VLOOKUP(Table1[[#This Row],[Ticker]],[1]!Table1[[Symbol]:[Industry]],2,FALSE),"-")</f>
        <v>-</v>
      </c>
      <c r="D1433" t="s">
        <v>467</v>
      </c>
      <c r="E1433">
        <v>1125.3957</v>
      </c>
      <c r="F1433">
        <v>35.369999999999997</v>
      </c>
      <c r="G1433">
        <v>105.53991338625799</v>
      </c>
      <c r="H1433">
        <v>9.8594382468030606</v>
      </c>
      <c r="I1433">
        <v>59.020447568668096</v>
      </c>
      <c r="J1433">
        <v>-5.8822682259267998</v>
      </c>
      <c r="K1433">
        <v>31.999776468671499</v>
      </c>
      <c r="L1433">
        <v>26.556474065788699</v>
      </c>
      <c r="M1433">
        <v>57.204194630212903</v>
      </c>
      <c r="N1433">
        <v>1.3885710036380301</v>
      </c>
      <c r="O1433">
        <v>7.15295448119877</v>
      </c>
      <c r="P1433">
        <v>152.042755344418</v>
      </c>
      <c r="Q1433">
        <v>0.17130872555030799</v>
      </c>
    </row>
    <row r="1434" spans="1:17" hidden="1" x14ac:dyDescent="0.3">
      <c r="A1434" t="s">
        <v>3039</v>
      </c>
      <c r="B1434" t="s">
        <v>3040</v>
      </c>
      <c r="C1434" t="str">
        <f>IFERROR(VLOOKUP(Table1[[#This Row],[Ticker]],[1]!Table1[[Symbol]:[Industry]],2,FALSE),"-")</f>
        <v>-</v>
      </c>
      <c r="D1434" t="s">
        <v>642</v>
      </c>
      <c r="E1434">
        <v>1121.07465</v>
      </c>
      <c r="F1434">
        <v>117.06</v>
      </c>
      <c r="G1434">
        <v>93.056498497373994</v>
      </c>
      <c r="H1434">
        <v>-2.97347440956396</v>
      </c>
      <c r="I1434">
        <v>60.6494928262466</v>
      </c>
      <c r="J1434">
        <v>-5.9532080999882702</v>
      </c>
      <c r="K1434">
        <v>116.911807317609</v>
      </c>
      <c r="L1434">
        <v>92.764014276886002</v>
      </c>
      <c r="M1434">
        <v>42.899057821428897</v>
      </c>
      <c r="N1434">
        <v>0.292244727615737</v>
      </c>
      <c r="O1434">
        <v>16.6068682726806</v>
      </c>
      <c r="P1434">
        <v>170.34642032332499</v>
      </c>
      <c r="Q1434">
        <v>0.12050891712817099</v>
      </c>
    </row>
    <row r="1435" spans="1:17" hidden="1" x14ac:dyDescent="0.3">
      <c r="A1435" t="s">
        <v>3041</v>
      </c>
      <c r="B1435" t="s">
        <v>3042</v>
      </c>
      <c r="C1435" t="str">
        <f>IFERROR(VLOOKUP(Table1[[#This Row],[Ticker]],[1]!Table1[[Symbol]:[Industry]],2,FALSE),"-")</f>
        <v>-</v>
      </c>
      <c r="D1435" t="s">
        <v>259</v>
      </c>
      <c r="E1435">
        <v>1120.243947513</v>
      </c>
      <c r="F1435">
        <v>206.94</v>
      </c>
      <c r="G1435">
        <v>44.878114545137201</v>
      </c>
      <c r="H1435">
        <v>8.8550698937215593</v>
      </c>
      <c r="I1435">
        <v>66.558136679225001</v>
      </c>
      <c r="J1435">
        <v>-0.59448277759914403</v>
      </c>
      <c r="K1435">
        <v>182.43766458811899</v>
      </c>
      <c r="L1435">
        <v>150.89301096708499</v>
      </c>
      <c r="M1435">
        <v>71.412758050440601</v>
      </c>
      <c r="N1435">
        <v>0.36486738528878099</v>
      </c>
      <c r="O1435">
        <v>8.8576398956219098</v>
      </c>
      <c r="P1435">
        <v>93.221288515406101</v>
      </c>
    </row>
    <row r="1436" spans="1:17" hidden="1" x14ac:dyDescent="0.3">
      <c r="A1436" t="s">
        <v>3043</v>
      </c>
      <c r="B1436" t="s">
        <v>3044</v>
      </c>
      <c r="C1436" t="str">
        <f>IFERROR(VLOOKUP(Table1[[#This Row],[Ticker]],[1]!Table1[[Symbol]:[Industry]],2,FALSE),"-")</f>
        <v>-</v>
      </c>
      <c r="D1436" t="s">
        <v>132</v>
      </c>
      <c r="E1436">
        <v>1117.43216136</v>
      </c>
      <c r="F1436">
        <v>608.25</v>
      </c>
      <c r="G1436">
        <v>319.548828727868</v>
      </c>
      <c r="H1436">
        <v>35.094960982908702</v>
      </c>
      <c r="I1436">
        <v>88.275037214587101</v>
      </c>
      <c r="J1436">
        <v>-5.5893208829263301</v>
      </c>
      <c r="K1436">
        <v>470.37508982420297</v>
      </c>
      <c r="L1436">
        <v>363.86843050263298</v>
      </c>
      <c r="M1436">
        <v>61.817524800268899</v>
      </c>
      <c r="N1436">
        <v>1.1968635775993</v>
      </c>
      <c r="O1436">
        <v>5.0554870530209604</v>
      </c>
      <c r="P1436">
        <v>428.91304347826002</v>
      </c>
      <c r="Q1436">
        <v>0.27585689174268302</v>
      </c>
    </row>
    <row r="1437" spans="1:17" hidden="1" x14ac:dyDescent="0.3">
      <c r="A1437" t="s">
        <v>3045</v>
      </c>
      <c r="B1437" t="s">
        <v>3046</v>
      </c>
      <c r="C1437" t="str">
        <f>IFERROR(VLOOKUP(Table1[[#This Row],[Ticker]],[1]!Table1[[Symbol]:[Industry]],2,FALSE),"-")</f>
        <v>-</v>
      </c>
      <c r="D1437" t="s">
        <v>290</v>
      </c>
      <c r="E1437">
        <v>1116.3247200000001</v>
      </c>
      <c r="F1437">
        <v>597.85</v>
      </c>
      <c r="G1437">
        <v>49.241718646629302</v>
      </c>
      <c r="H1437">
        <v>18.675331244442699</v>
      </c>
      <c r="I1437">
        <v>2.97587508604341</v>
      </c>
      <c r="J1437">
        <v>-6.6090912054633204</v>
      </c>
      <c r="K1437">
        <v>522.24086050136202</v>
      </c>
      <c r="L1437">
        <v>471.9153546453</v>
      </c>
      <c r="M1437">
        <v>60.833296453918202</v>
      </c>
      <c r="N1437">
        <v>4.1652516442519696</v>
      </c>
      <c r="O1437">
        <v>15.564104708538901</v>
      </c>
      <c r="P1437">
        <v>94.107142857142804</v>
      </c>
    </row>
    <row r="1438" spans="1:17" hidden="1" x14ac:dyDescent="0.3">
      <c r="A1438" t="s">
        <v>3047</v>
      </c>
      <c r="B1438" t="s">
        <v>3048</v>
      </c>
      <c r="C1438" t="str">
        <f>IFERROR(VLOOKUP(Table1[[#This Row],[Ticker]],[1]!Table1[[Symbol]:[Industry]],2,FALSE),"-")</f>
        <v>-</v>
      </c>
      <c r="D1438" t="s">
        <v>387</v>
      </c>
      <c r="E1438">
        <v>1113.78988968</v>
      </c>
      <c r="F1438">
        <v>334.85</v>
      </c>
      <c r="G1438">
        <v>23.648424114073201</v>
      </c>
      <c r="H1438">
        <v>-15.174354250650399</v>
      </c>
      <c r="I1438">
        <v>25.557040983743001</v>
      </c>
      <c r="J1438">
        <v>-5.7997873328813201</v>
      </c>
      <c r="K1438">
        <v>333.28595920386499</v>
      </c>
      <c r="L1438">
        <v>279.28664280983998</v>
      </c>
      <c r="M1438">
        <v>32.958721749304502</v>
      </c>
      <c r="N1438">
        <v>0.34613799945179302</v>
      </c>
      <c r="O1438">
        <v>16.3655368075257</v>
      </c>
      <c r="P1438">
        <v>70.017771007869996</v>
      </c>
    </row>
    <row r="1439" spans="1:17" hidden="1" x14ac:dyDescent="0.3">
      <c r="A1439" t="s">
        <v>3049</v>
      </c>
      <c r="B1439" t="s">
        <v>3050</v>
      </c>
      <c r="C1439" t="str">
        <f>IFERROR(VLOOKUP(Table1[[#This Row],[Ticker]],[1]!Table1[[Symbol]:[Industry]],2,FALSE),"-")</f>
        <v>-</v>
      </c>
      <c r="D1439" t="s">
        <v>387</v>
      </c>
      <c r="E1439">
        <v>1108.57601856</v>
      </c>
      <c r="F1439">
        <v>55.6</v>
      </c>
      <c r="G1439">
        <v>-63.158263879515701</v>
      </c>
      <c r="H1439">
        <v>-9.8571025905339305</v>
      </c>
      <c r="I1439">
        <v>-27.783372856095799</v>
      </c>
      <c r="J1439">
        <v>-5.3235085342432598</v>
      </c>
      <c r="K1439">
        <v>60.2727835419375</v>
      </c>
      <c r="L1439">
        <v>67.534584005209297</v>
      </c>
      <c r="M1439">
        <v>39.703242196932898</v>
      </c>
      <c r="N1439">
        <v>0.50139592306652203</v>
      </c>
      <c r="O1439">
        <v>52.877697841726601</v>
      </c>
      <c r="P1439">
        <v>3.92523364485981</v>
      </c>
      <c r="Q1439">
        <v>-5.9549801613650998E-2</v>
      </c>
    </row>
    <row r="1440" spans="1:17" hidden="1" x14ac:dyDescent="0.3">
      <c r="A1440" t="s">
        <v>3051</v>
      </c>
      <c r="B1440" t="s">
        <v>3052</v>
      </c>
      <c r="C1440" t="str">
        <f>IFERROR(VLOOKUP(Table1[[#This Row],[Ticker]],[1]!Table1[[Symbol]:[Industry]],2,FALSE),"-")</f>
        <v>-</v>
      </c>
      <c r="D1440" t="s">
        <v>407</v>
      </c>
      <c r="E1440">
        <v>1104.9925059</v>
      </c>
      <c r="F1440">
        <v>141.15</v>
      </c>
      <c r="G1440">
        <v>-22.3816055417896</v>
      </c>
      <c r="H1440">
        <v>21.3010597141167</v>
      </c>
      <c r="I1440">
        <v>-10.456711805623399</v>
      </c>
      <c r="J1440">
        <v>2.06613867670315</v>
      </c>
      <c r="K1440">
        <v>124.04652963606399</v>
      </c>
      <c r="L1440">
        <v>120.751850465597</v>
      </c>
      <c r="M1440">
        <v>65.481439947007999</v>
      </c>
      <c r="N1440">
        <v>2.17408476319244</v>
      </c>
      <c r="O1440">
        <v>21.0060219624512</v>
      </c>
      <c r="P1440">
        <v>44.695028190671401</v>
      </c>
      <c r="Q1440">
        <v>4.0637804586659996E-3</v>
      </c>
    </row>
    <row r="1441" spans="1:17" hidden="1" x14ac:dyDescent="0.3">
      <c r="A1441" t="s">
        <v>3053</v>
      </c>
      <c r="B1441" t="s">
        <v>3054</v>
      </c>
      <c r="C1441" t="str">
        <f>IFERROR(VLOOKUP(Table1[[#This Row],[Ticker]],[1]!Table1[[Symbol]:[Industry]],2,FALSE),"-")</f>
        <v>-</v>
      </c>
      <c r="D1441" t="s">
        <v>54</v>
      </c>
      <c r="E1441">
        <v>1102.5465323599999</v>
      </c>
      <c r="F1441">
        <v>853.95</v>
      </c>
      <c r="G1441">
        <v>36.605927997921498</v>
      </c>
      <c r="H1441">
        <v>11.4775725100986</v>
      </c>
      <c r="I1441">
        <v>8.4236247086910101</v>
      </c>
      <c r="J1441">
        <v>-5.7443992649560096</v>
      </c>
      <c r="K1441">
        <v>821.76033976941699</v>
      </c>
      <c r="L1441">
        <v>714.03196358799903</v>
      </c>
      <c r="M1441">
        <v>50.268289462951998</v>
      </c>
      <c r="N1441">
        <v>0.72025276672573402</v>
      </c>
      <c r="O1441">
        <v>11.253586275543</v>
      </c>
      <c r="P1441">
        <v>85.218522936774704</v>
      </c>
      <c r="Q1441">
        <v>9.3285079861129994E-2</v>
      </c>
    </row>
    <row r="1442" spans="1:17" hidden="1" x14ac:dyDescent="0.3">
      <c r="A1442" t="s">
        <v>3055</v>
      </c>
      <c r="B1442" t="s">
        <v>3056</v>
      </c>
      <c r="C1442" t="str">
        <f>IFERROR(VLOOKUP(Table1[[#This Row],[Ticker]],[1]!Table1[[Symbol]:[Industry]],2,FALSE),"-")</f>
        <v>-</v>
      </c>
      <c r="D1442" t="s">
        <v>1847</v>
      </c>
      <c r="E1442">
        <v>1102.0408</v>
      </c>
      <c r="F1442">
        <v>489.65</v>
      </c>
      <c r="G1442">
        <v>26.4152816027242</v>
      </c>
      <c r="H1442">
        <v>-21.882160044755899</v>
      </c>
      <c r="I1442">
        <v>24.272109387648801</v>
      </c>
      <c r="J1442">
        <v>-16.289603548486902</v>
      </c>
      <c r="K1442">
        <v>540.53808228639605</v>
      </c>
      <c r="L1442">
        <v>447.166891367765</v>
      </c>
      <c r="M1442">
        <v>20.693168025088202</v>
      </c>
      <c r="N1442">
        <v>0.63613062148397104</v>
      </c>
      <c r="O1442">
        <v>34.300010211375401</v>
      </c>
      <c r="P1442">
        <v>94.228480761602498</v>
      </c>
    </row>
    <row r="1443" spans="1:17" hidden="1" x14ac:dyDescent="0.3">
      <c r="A1443" t="s">
        <v>3057</v>
      </c>
      <c r="B1443" t="s">
        <v>3058</v>
      </c>
      <c r="C1443" t="str">
        <f>IFERROR(VLOOKUP(Table1[[#This Row],[Ticker]],[1]!Table1[[Symbol]:[Industry]],2,FALSE),"-")</f>
        <v>-</v>
      </c>
      <c r="E1443">
        <v>1097.6822999999999</v>
      </c>
      <c r="F1443">
        <v>194.05</v>
      </c>
      <c r="G1443">
        <v>463.663719911714</v>
      </c>
      <c r="H1443">
        <v>-12.828733796207599</v>
      </c>
      <c r="I1443">
        <v>25.452839169716999</v>
      </c>
      <c r="J1443">
        <v>-6.8807608267249298</v>
      </c>
      <c r="K1443">
        <v>217.101807710407</v>
      </c>
      <c r="L1443">
        <v>179.77609649445799</v>
      </c>
      <c r="M1443">
        <v>50.8080311283763</v>
      </c>
      <c r="N1443">
        <v>0.238102048767702</v>
      </c>
      <c r="O1443">
        <v>111.491883535171</v>
      </c>
      <c r="P1443">
        <v>558.11531007751898</v>
      </c>
      <c r="Q1443">
        <v>0.158101456439663</v>
      </c>
    </row>
    <row r="1444" spans="1:17" hidden="1" x14ac:dyDescent="0.3">
      <c r="A1444" t="s">
        <v>3059</v>
      </c>
      <c r="B1444" t="s">
        <v>3060</v>
      </c>
      <c r="C1444" t="str">
        <f>IFERROR(VLOOKUP(Table1[[#This Row],[Ticker]],[1]!Table1[[Symbol]:[Industry]],2,FALSE),"-")</f>
        <v>-</v>
      </c>
      <c r="D1444" t="s">
        <v>429</v>
      </c>
      <c r="E1444">
        <v>1097.5219057080001</v>
      </c>
      <c r="F1444">
        <v>45.25</v>
      </c>
      <c r="G1444">
        <v>-7.5294501361250896</v>
      </c>
      <c r="H1444">
        <v>-19.165887568891499</v>
      </c>
      <c r="I1444">
        <v>-36.003637901110601</v>
      </c>
      <c r="J1444">
        <v>-8.9308350638163301</v>
      </c>
      <c r="K1444">
        <v>48.750669714336397</v>
      </c>
      <c r="L1444">
        <v>50.950239496261602</v>
      </c>
      <c r="M1444">
        <v>28.2000314309667</v>
      </c>
      <c r="N1444">
        <v>1.0513478770420399</v>
      </c>
      <c r="O1444">
        <v>82.320441988950193</v>
      </c>
      <c r="P1444">
        <v>34.873323397913502</v>
      </c>
    </row>
    <row r="1445" spans="1:17" hidden="1" x14ac:dyDescent="0.3">
      <c r="A1445" t="s">
        <v>3061</v>
      </c>
      <c r="B1445" t="s">
        <v>3062</v>
      </c>
      <c r="C1445" t="str">
        <f>IFERROR(VLOOKUP(Table1[[#This Row],[Ticker]],[1]!Table1[[Symbol]:[Industry]],2,FALSE),"-")</f>
        <v>-</v>
      </c>
      <c r="D1445" t="s">
        <v>472</v>
      </c>
      <c r="E1445">
        <v>1093.8792520950001</v>
      </c>
      <c r="F1445">
        <v>148.55000000000001</v>
      </c>
      <c r="G1445">
        <v>-36.096584741770798</v>
      </c>
      <c r="H1445">
        <v>-13.995102666567</v>
      </c>
      <c r="I1445">
        <v>-33.721957191046201</v>
      </c>
      <c r="J1445">
        <v>-8.2753827024640305</v>
      </c>
      <c r="K1445">
        <v>160.64454844372</v>
      </c>
      <c r="L1445">
        <v>162.408012159995</v>
      </c>
      <c r="M1445">
        <v>29.2354888606076</v>
      </c>
      <c r="N1445">
        <v>0.64879456817145298</v>
      </c>
      <c r="O1445">
        <v>46.112420060585599</v>
      </c>
      <c r="P1445">
        <v>17.014572666404</v>
      </c>
      <c r="Q1445">
        <v>5.4641775304329003E-2</v>
      </c>
    </row>
    <row r="1446" spans="1:17" hidden="1" x14ac:dyDescent="0.3">
      <c r="A1446" t="s">
        <v>3063</v>
      </c>
      <c r="B1446" t="s">
        <v>3064</v>
      </c>
      <c r="C1446" t="str">
        <f>IFERROR(VLOOKUP(Table1[[#This Row],[Ticker]],[1]!Table1[[Symbol]:[Industry]],2,FALSE),"-")</f>
        <v>-</v>
      </c>
      <c r="D1446" t="s">
        <v>429</v>
      </c>
      <c r="E1446">
        <v>1093.3450817999999</v>
      </c>
      <c r="F1446">
        <v>45.11</v>
      </c>
      <c r="G1446">
        <v>-26.568424580583699</v>
      </c>
      <c r="H1446">
        <v>-16.271768424809299</v>
      </c>
      <c r="I1446">
        <v>-26.6239424622906</v>
      </c>
      <c r="J1446">
        <v>-5.7211123368583596</v>
      </c>
      <c r="K1446">
        <v>46.9989530285916</v>
      </c>
      <c r="L1446">
        <v>46.389589106679303</v>
      </c>
      <c r="M1446">
        <v>32.875180759712897</v>
      </c>
      <c r="N1446">
        <v>0.393087932735185</v>
      </c>
      <c r="O1446">
        <v>34.116603857237799</v>
      </c>
      <c r="P1446">
        <v>31.133720930232499</v>
      </c>
    </row>
    <row r="1447" spans="1:17" hidden="1" x14ac:dyDescent="0.3">
      <c r="A1447" t="s">
        <v>3065</v>
      </c>
      <c r="B1447" t="s">
        <v>3066</v>
      </c>
      <c r="C1447" t="str">
        <f>IFERROR(VLOOKUP(Table1[[#This Row],[Ticker]],[1]!Table1[[Symbol]:[Industry]],2,FALSE),"-")</f>
        <v>-</v>
      </c>
      <c r="D1447" t="s">
        <v>472</v>
      </c>
      <c r="E1447">
        <v>1089.2278002600001</v>
      </c>
      <c r="F1447">
        <v>247.2</v>
      </c>
      <c r="G1447">
        <v>24.960407770002998</v>
      </c>
      <c r="H1447">
        <v>33.228786944001598</v>
      </c>
      <c r="I1447">
        <v>50.603315068623601</v>
      </c>
      <c r="J1447">
        <v>-11.289455696836701</v>
      </c>
      <c r="K1447">
        <v>214.449286866796</v>
      </c>
      <c r="L1447">
        <v>180.84208903381401</v>
      </c>
      <c r="M1447">
        <v>50.435895789882998</v>
      </c>
      <c r="N1447">
        <v>0.60550067202293101</v>
      </c>
      <c r="O1447">
        <v>16.262135922330099</v>
      </c>
      <c r="P1447">
        <v>76.571428571428498</v>
      </c>
      <c r="Q1447">
        <v>-1.099584492139E-2</v>
      </c>
    </row>
    <row r="1448" spans="1:17" hidden="1" x14ac:dyDescent="0.3">
      <c r="A1448" t="s">
        <v>3067</v>
      </c>
      <c r="B1448" t="s">
        <v>3068</v>
      </c>
      <c r="C1448" t="str">
        <f>IFERROR(VLOOKUP(Table1[[#This Row],[Ticker]],[1]!Table1[[Symbol]:[Industry]],2,FALSE),"-")</f>
        <v>-</v>
      </c>
      <c r="D1448" t="s">
        <v>244</v>
      </c>
      <c r="E1448">
        <v>1086.637583636</v>
      </c>
      <c r="F1448">
        <v>20.71</v>
      </c>
      <c r="G1448">
        <v>79.4838936629329</v>
      </c>
      <c r="H1448">
        <v>-13.112280710333399</v>
      </c>
      <c r="I1448">
        <v>-14.0967594138755</v>
      </c>
      <c r="J1448">
        <v>-4.7782936076306397</v>
      </c>
      <c r="K1448">
        <v>21.300374013662399</v>
      </c>
      <c r="L1448">
        <v>19.889700930280402</v>
      </c>
      <c r="M1448">
        <v>35.918278882678898</v>
      </c>
      <c r="N1448">
        <v>0.60880903546035903</v>
      </c>
      <c r="O1448">
        <v>101.11057460164101</v>
      </c>
      <c r="P1448">
        <v>135.34090909090901</v>
      </c>
      <c r="Q1448">
        <v>0.10196845043601201</v>
      </c>
    </row>
    <row r="1449" spans="1:17" hidden="1" x14ac:dyDescent="0.3">
      <c r="A1449" t="s">
        <v>3069</v>
      </c>
      <c r="B1449" t="s">
        <v>3070</v>
      </c>
      <c r="C1449" t="str">
        <f>IFERROR(VLOOKUP(Table1[[#This Row],[Ticker]],[1]!Table1[[Symbol]:[Industry]],2,FALSE),"-")</f>
        <v>-</v>
      </c>
      <c r="D1449" t="s">
        <v>1458</v>
      </c>
      <c r="E1449">
        <v>1085.1933955919999</v>
      </c>
      <c r="F1449">
        <v>86.54</v>
      </c>
      <c r="G1449">
        <v>5.95991082138874</v>
      </c>
      <c r="H1449">
        <v>-14.169416709313801</v>
      </c>
      <c r="I1449">
        <v>28.056848163818898</v>
      </c>
      <c r="J1449">
        <v>-0.62178373356871197</v>
      </c>
      <c r="K1449">
        <v>83.291235668066406</v>
      </c>
      <c r="L1449">
        <v>72.975276798535006</v>
      </c>
      <c r="M1449">
        <v>48.049587703343697</v>
      </c>
      <c r="N1449">
        <v>0.53395850652427901</v>
      </c>
      <c r="O1449">
        <v>13.4735382482089</v>
      </c>
      <c r="P1449">
        <v>69.686274509803894</v>
      </c>
      <c r="Q1449">
        <v>-2.4137310570323998E-2</v>
      </c>
    </row>
    <row r="1450" spans="1:17" hidden="1" x14ac:dyDescent="0.3">
      <c r="A1450" t="s">
        <v>3071</v>
      </c>
      <c r="B1450" t="s">
        <v>3072</v>
      </c>
      <c r="C1450" t="str">
        <f>IFERROR(VLOOKUP(Table1[[#This Row],[Ticker]],[1]!Table1[[Symbol]:[Industry]],2,FALSE),"-")</f>
        <v>-</v>
      </c>
      <c r="D1450" t="s">
        <v>54</v>
      </c>
      <c r="E1450">
        <v>1085.1384076649999</v>
      </c>
      <c r="F1450">
        <v>410.9</v>
      </c>
      <c r="G1450">
        <v>-32.182195523165902</v>
      </c>
      <c r="H1450">
        <v>3.7235968986032</v>
      </c>
      <c r="I1450">
        <v>31.677314380416199</v>
      </c>
      <c r="J1450">
        <v>-2.1876200325010999</v>
      </c>
      <c r="K1450">
        <v>389.05098397521402</v>
      </c>
      <c r="L1450">
        <v>363.50903606992603</v>
      </c>
      <c r="M1450">
        <v>52.8547084954848</v>
      </c>
      <c r="N1450">
        <v>0.92608475959429704</v>
      </c>
      <c r="O1450">
        <v>9.9659284497444602</v>
      </c>
      <c r="P1450">
        <v>50.182748538011602</v>
      </c>
      <c r="Q1450">
        <v>9.9982036666528995E-2</v>
      </c>
    </row>
    <row r="1451" spans="1:17" hidden="1" x14ac:dyDescent="0.3">
      <c r="A1451" t="s">
        <v>3073</v>
      </c>
      <c r="B1451" t="s">
        <v>3074</v>
      </c>
      <c r="C1451" t="str">
        <f>IFERROR(VLOOKUP(Table1[[#This Row],[Ticker]],[1]!Table1[[Symbol]:[Industry]],2,FALSE),"-")</f>
        <v>-</v>
      </c>
      <c r="D1451" t="s">
        <v>2545</v>
      </c>
      <c r="E1451">
        <v>1082.742</v>
      </c>
      <c r="F1451">
        <v>1803.35</v>
      </c>
      <c r="G1451">
        <v>162.413706364712</v>
      </c>
      <c r="H1451">
        <v>8.62959953712563</v>
      </c>
      <c r="I1451">
        <v>173.70912941530199</v>
      </c>
      <c r="J1451">
        <v>-6.77380875153115</v>
      </c>
      <c r="K1451">
        <v>1567.46232007923</v>
      </c>
      <c r="L1451">
        <v>1054.5398808861601</v>
      </c>
      <c r="M1451">
        <v>45.1837136602038</v>
      </c>
      <c r="N1451">
        <v>0.56994134897360604</v>
      </c>
      <c r="O1451">
        <v>14.3455236088391</v>
      </c>
      <c r="P1451">
        <v>235.19516728624501</v>
      </c>
    </row>
    <row r="1452" spans="1:17" hidden="1" x14ac:dyDescent="0.3">
      <c r="A1452" t="s">
        <v>3075</v>
      </c>
      <c r="B1452" t="s">
        <v>3076</v>
      </c>
      <c r="C1452" t="str">
        <f>IFERROR(VLOOKUP(Table1[[#This Row],[Ticker]],[1]!Table1[[Symbol]:[Industry]],2,FALSE),"-")</f>
        <v>-</v>
      </c>
      <c r="D1452" t="s">
        <v>533</v>
      </c>
      <c r="E1452">
        <v>1082.2323343999999</v>
      </c>
      <c r="F1452">
        <v>6523.4</v>
      </c>
      <c r="G1452">
        <v>49.106573890886601</v>
      </c>
      <c r="H1452">
        <v>-5.14386200133589</v>
      </c>
      <c r="I1452">
        <v>15.0985734692382</v>
      </c>
      <c r="J1452">
        <v>-4.4598657952129601</v>
      </c>
      <c r="K1452">
        <v>6391.7281736923997</v>
      </c>
      <c r="L1452">
        <v>5430.1383225991103</v>
      </c>
      <c r="M1452">
        <v>39.912908538986599</v>
      </c>
      <c r="N1452">
        <v>0.68034981549217599</v>
      </c>
      <c r="O1452">
        <v>6.9181715056565602</v>
      </c>
      <c r="P1452">
        <v>88.434096883214394</v>
      </c>
      <c r="Q1452">
        <v>0.18741663147936799</v>
      </c>
    </row>
    <row r="1453" spans="1:17" hidden="1" x14ac:dyDescent="0.3">
      <c r="A1453" t="s">
        <v>3077</v>
      </c>
      <c r="B1453" t="s">
        <v>3078</v>
      </c>
      <c r="C1453" t="str">
        <f>IFERROR(VLOOKUP(Table1[[#This Row],[Ticker]],[1]!Table1[[Symbol]:[Industry]],2,FALSE),"-")</f>
        <v>-</v>
      </c>
      <c r="D1453" t="s">
        <v>21</v>
      </c>
      <c r="E1453">
        <v>1080.3921925499999</v>
      </c>
      <c r="F1453">
        <v>1333.75</v>
      </c>
      <c r="G1453">
        <v>351.22509213435302</v>
      </c>
      <c r="H1453">
        <v>-14.029883221495</v>
      </c>
      <c r="I1453">
        <v>32.808542084630403</v>
      </c>
      <c r="J1453">
        <v>-5.0209533658344299</v>
      </c>
      <c r="K1453">
        <v>1397.99815334043</v>
      </c>
      <c r="L1453">
        <v>1099.37607863468</v>
      </c>
      <c r="M1453">
        <v>39.898635379385198</v>
      </c>
      <c r="N1453">
        <v>0.61815240569621799</v>
      </c>
      <c r="O1453">
        <v>39.561387066541698</v>
      </c>
      <c r="P1453">
        <v>465.02859563651703</v>
      </c>
    </row>
    <row r="1454" spans="1:17" hidden="1" x14ac:dyDescent="0.3">
      <c r="A1454" t="s">
        <v>3079</v>
      </c>
      <c r="B1454" t="s">
        <v>3080</v>
      </c>
      <c r="C1454" t="str">
        <f>IFERROR(VLOOKUP(Table1[[#This Row],[Ticker]],[1]!Table1[[Symbol]:[Industry]],2,FALSE),"-")</f>
        <v>-</v>
      </c>
      <c r="D1454" t="s">
        <v>122</v>
      </c>
      <c r="E1454">
        <v>1077.6321430400001</v>
      </c>
      <c r="F1454">
        <v>371.1</v>
      </c>
      <c r="G1454">
        <v>106.270933791785</v>
      </c>
      <c r="H1454">
        <v>-2.4939910196044499</v>
      </c>
      <c r="I1454">
        <v>-4.8316601057309301</v>
      </c>
      <c r="J1454">
        <v>-6.2061876717583901</v>
      </c>
      <c r="K1454">
        <v>365.22612773224802</v>
      </c>
      <c r="L1454">
        <v>311.94755666842599</v>
      </c>
      <c r="M1454">
        <v>39.713739096011203</v>
      </c>
      <c r="N1454">
        <v>0.34541369740036598</v>
      </c>
      <c r="O1454">
        <v>14.093236324440801</v>
      </c>
      <c r="P1454">
        <v>172.667156502571</v>
      </c>
      <c r="Q1454">
        <v>0.10202321642333299</v>
      </c>
    </row>
    <row r="1455" spans="1:17" hidden="1" x14ac:dyDescent="0.3">
      <c r="A1455" t="s">
        <v>3081</v>
      </c>
      <c r="B1455" t="s">
        <v>3082</v>
      </c>
      <c r="C1455" t="str">
        <f>IFERROR(VLOOKUP(Table1[[#This Row],[Ticker]],[1]!Table1[[Symbol]:[Industry]],2,FALSE),"-")</f>
        <v>-</v>
      </c>
      <c r="D1455" t="s">
        <v>605</v>
      </c>
      <c r="E1455">
        <v>1077.6312536400001</v>
      </c>
      <c r="F1455">
        <v>293.2</v>
      </c>
      <c r="G1455">
        <v>-20.866104019713099</v>
      </c>
      <c r="H1455">
        <v>-14.1825698749946</v>
      </c>
      <c r="I1455">
        <v>-10.634479377574401</v>
      </c>
      <c r="J1455">
        <v>-6.1876200325011004</v>
      </c>
      <c r="K1455">
        <v>313.65450805201903</v>
      </c>
      <c r="L1455">
        <v>299.57203554929799</v>
      </c>
      <c r="M1455">
        <v>36.456656175699997</v>
      </c>
      <c r="N1455">
        <v>0.40404501088004702</v>
      </c>
      <c r="O1455">
        <v>31.139154160982201</v>
      </c>
      <c r="P1455">
        <v>30.311111111111099</v>
      </c>
      <c r="Q1455">
        <v>-2.5809706961140998E-2</v>
      </c>
    </row>
    <row r="1456" spans="1:17" hidden="1" x14ac:dyDescent="0.3">
      <c r="A1456" t="s">
        <v>3083</v>
      </c>
      <c r="B1456" t="s">
        <v>3084</v>
      </c>
      <c r="C1456" t="str">
        <f>IFERROR(VLOOKUP(Table1[[#This Row],[Ticker]],[1]!Table1[[Symbol]:[Industry]],2,FALSE),"-")</f>
        <v>-</v>
      </c>
      <c r="D1456" t="s">
        <v>54</v>
      </c>
      <c r="E1456">
        <v>1075.8813103</v>
      </c>
      <c r="F1456">
        <v>1649.9</v>
      </c>
      <c r="G1456">
        <v>168.13918123250599</v>
      </c>
      <c r="H1456">
        <v>-6.8058270031587202</v>
      </c>
      <c r="I1456">
        <v>30.346068866426599</v>
      </c>
      <c r="J1456">
        <v>2.1794685750938299</v>
      </c>
      <c r="K1456">
        <v>1616.33367931976</v>
      </c>
      <c r="L1456">
        <v>1321.76830704441</v>
      </c>
      <c r="M1456">
        <v>57.985590789895298</v>
      </c>
      <c r="N1456">
        <v>0.68992017253033699</v>
      </c>
      <c r="O1456">
        <v>12.370446693739</v>
      </c>
      <c r="P1456">
        <v>221.523920880834</v>
      </c>
      <c r="Q1456">
        <v>0.13449209529828501</v>
      </c>
    </row>
    <row r="1457" spans="1:17" hidden="1" x14ac:dyDescent="0.3">
      <c r="A1457" t="s">
        <v>3085</v>
      </c>
      <c r="B1457" t="s">
        <v>3086</v>
      </c>
      <c r="C1457" t="str">
        <f>IFERROR(VLOOKUP(Table1[[#This Row],[Ticker]],[1]!Table1[[Symbol]:[Industry]],2,FALSE),"-")</f>
        <v>-</v>
      </c>
      <c r="D1457" t="s">
        <v>77</v>
      </c>
      <c r="E1457">
        <v>1074.9000000000001</v>
      </c>
      <c r="F1457">
        <v>183.38</v>
      </c>
      <c r="G1457">
        <v>10.312401810378001</v>
      </c>
      <c r="H1457">
        <v>-16.0218955984366</v>
      </c>
      <c r="I1457">
        <v>27.005170799959899</v>
      </c>
      <c r="J1457">
        <v>-8.6611256446128202</v>
      </c>
      <c r="K1457">
        <v>186.863899500966</v>
      </c>
      <c r="L1457">
        <v>160.624504601268</v>
      </c>
      <c r="M1457">
        <v>36.255423008375097</v>
      </c>
      <c r="N1457">
        <v>0.151787274246482</v>
      </c>
      <c r="O1457">
        <v>37.419565928672696</v>
      </c>
      <c r="P1457">
        <v>68.238532110091697</v>
      </c>
      <c r="Q1457">
        <v>5.8088833314153002E-2</v>
      </c>
    </row>
    <row r="1458" spans="1:17" hidden="1" x14ac:dyDescent="0.3">
      <c r="A1458" t="s">
        <v>3087</v>
      </c>
      <c r="B1458" t="s">
        <v>3088</v>
      </c>
      <c r="C1458" t="str">
        <f>IFERROR(VLOOKUP(Table1[[#This Row],[Ticker]],[1]!Table1[[Symbol]:[Industry]],2,FALSE),"-")</f>
        <v>-</v>
      </c>
      <c r="D1458" t="s">
        <v>514</v>
      </c>
      <c r="E1458">
        <v>1073.3952124</v>
      </c>
      <c r="F1458">
        <v>788.2</v>
      </c>
      <c r="G1458">
        <v>-21.272390754460201</v>
      </c>
      <c r="H1458">
        <v>-4.0574347157178696</v>
      </c>
      <c r="I1458">
        <v>-5.7612817223233304</v>
      </c>
      <c r="J1458">
        <v>-7.3419410201554198</v>
      </c>
      <c r="K1458">
        <v>769.40037818896997</v>
      </c>
      <c r="M1458">
        <v>41.9989404277405</v>
      </c>
      <c r="N1458">
        <v>0.52482175670352305</v>
      </c>
      <c r="O1458">
        <v>29.656178634864201</v>
      </c>
      <c r="P1458">
        <v>25.5195477346922</v>
      </c>
    </row>
    <row r="1459" spans="1:17" hidden="1" x14ac:dyDescent="0.3">
      <c r="A1459" t="s">
        <v>3089</v>
      </c>
      <c r="B1459" t="s">
        <v>3090</v>
      </c>
      <c r="C1459" t="str">
        <f>IFERROR(VLOOKUP(Table1[[#This Row],[Ticker]],[1]!Table1[[Symbol]:[Industry]],2,FALSE),"-")</f>
        <v>-</v>
      </c>
      <c r="D1459" t="s">
        <v>106</v>
      </c>
      <c r="E1459">
        <v>1072.4674627500001</v>
      </c>
      <c r="F1459">
        <v>2896.3</v>
      </c>
      <c r="G1459">
        <v>192.12828027663801</v>
      </c>
      <c r="H1459">
        <v>-14.0000427641677</v>
      </c>
      <c r="I1459">
        <v>81.117347124377702</v>
      </c>
      <c r="J1459">
        <v>-5.9103561293379103</v>
      </c>
      <c r="K1459">
        <v>2717.5982020699798</v>
      </c>
      <c r="L1459">
        <v>2245.9695122538101</v>
      </c>
      <c r="M1459">
        <v>42.109293879363399</v>
      </c>
      <c r="N1459">
        <v>0.94935220701598499</v>
      </c>
      <c r="O1459">
        <v>22.501122121327199</v>
      </c>
      <c r="P1459">
        <v>224.69730941704</v>
      </c>
      <c r="Q1459">
        <v>0.123124311898882</v>
      </c>
    </row>
    <row r="1460" spans="1:17" hidden="1" x14ac:dyDescent="0.3">
      <c r="A1460" t="s">
        <v>3091</v>
      </c>
      <c r="B1460" t="s">
        <v>3092</v>
      </c>
      <c r="C1460" t="str">
        <f>IFERROR(VLOOKUP(Table1[[#This Row],[Ticker]],[1]!Table1[[Symbol]:[Industry]],2,FALSE),"-")</f>
        <v>-</v>
      </c>
      <c r="D1460" t="s">
        <v>46</v>
      </c>
      <c r="E1460">
        <v>1068.4682158799999</v>
      </c>
      <c r="F1460">
        <v>421.65</v>
      </c>
      <c r="G1460">
        <v>38.865865074979503</v>
      </c>
      <c r="H1460">
        <v>10.7780370371256</v>
      </c>
      <c r="I1460">
        <v>53.319972036849798</v>
      </c>
      <c r="J1460">
        <v>-13.834326619327401</v>
      </c>
      <c r="M1460">
        <v>34.9545902254062</v>
      </c>
      <c r="O1460">
        <v>64.935372939641894</v>
      </c>
      <c r="P1460">
        <v>89.123121776182998</v>
      </c>
    </row>
    <row r="1461" spans="1:17" hidden="1" x14ac:dyDescent="0.3">
      <c r="A1461" t="s">
        <v>3093</v>
      </c>
      <c r="B1461" t="s">
        <v>3094</v>
      </c>
      <c r="C1461" t="str">
        <f>IFERROR(VLOOKUP(Table1[[#This Row],[Ticker]],[1]!Table1[[Symbol]:[Industry]],2,FALSE),"-")</f>
        <v>-</v>
      </c>
      <c r="D1461" t="s">
        <v>472</v>
      </c>
      <c r="E1461">
        <v>1064.4173328299901</v>
      </c>
      <c r="F1461">
        <v>299.05</v>
      </c>
      <c r="G1461">
        <v>93.685266519768007</v>
      </c>
      <c r="H1461">
        <v>-15.1043795708903</v>
      </c>
      <c r="I1461">
        <v>91.737344138432505</v>
      </c>
      <c r="J1461">
        <v>-5.3341925160458104</v>
      </c>
      <c r="K1461">
        <v>287.07538056407702</v>
      </c>
      <c r="L1461">
        <v>214.46321121659099</v>
      </c>
      <c r="M1461">
        <v>44.113359085903497</v>
      </c>
      <c r="N1461">
        <v>0.26267356448517398</v>
      </c>
      <c r="O1461">
        <v>16.368500250794099</v>
      </c>
      <c r="P1461">
        <v>137.341269841269</v>
      </c>
      <c r="Q1461">
        <v>0.157721296998</v>
      </c>
    </row>
    <row r="1462" spans="1:17" hidden="1" x14ac:dyDescent="0.3">
      <c r="A1462" t="s">
        <v>3095</v>
      </c>
      <c r="B1462" t="s">
        <v>3096</v>
      </c>
      <c r="C1462" t="str">
        <f>IFERROR(VLOOKUP(Table1[[#This Row],[Ticker]],[1]!Table1[[Symbol]:[Industry]],2,FALSE),"-")</f>
        <v>-</v>
      </c>
      <c r="D1462" t="s">
        <v>1526</v>
      </c>
      <c r="E1462">
        <v>1059.8043411000001</v>
      </c>
      <c r="F1462">
        <v>37.799999999999997</v>
      </c>
      <c r="G1462">
        <v>2.9167213394581202</v>
      </c>
      <c r="H1462">
        <v>-2.1049622158624102</v>
      </c>
      <c r="I1462">
        <v>7.7563135815039299</v>
      </c>
      <c r="J1462">
        <v>0.61237996749888701</v>
      </c>
      <c r="K1462">
        <v>36.309415473106</v>
      </c>
      <c r="L1462">
        <v>34.432585653519098</v>
      </c>
      <c r="M1462">
        <v>63.427636295244497</v>
      </c>
      <c r="N1462">
        <v>0.60747005778764596</v>
      </c>
      <c r="O1462">
        <v>20.238095238095202</v>
      </c>
      <c r="P1462">
        <v>39.9481673454275</v>
      </c>
      <c r="Q1462">
        <v>5.2331290907570001E-2</v>
      </c>
    </row>
    <row r="1463" spans="1:17" hidden="1" x14ac:dyDescent="0.3">
      <c r="A1463" t="s">
        <v>3097</v>
      </c>
      <c r="B1463" t="s">
        <v>3098</v>
      </c>
      <c r="C1463" t="str">
        <f>IFERROR(VLOOKUP(Table1[[#This Row],[Ticker]],[1]!Table1[[Symbol]:[Industry]],2,FALSE),"-")</f>
        <v>-</v>
      </c>
      <c r="D1463" t="s">
        <v>281</v>
      </c>
      <c r="E1463">
        <v>1048.7165</v>
      </c>
      <c r="F1463">
        <v>8038.9</v>
      </c>
      <c r="G1463">
        <v>8.01418156859447</v>
      </c>
      <c r="H1463">
        <v>-4.7297561393522196</v>
      </c>
      <c r="I1463">
        <v>-25.152768823551501</v>
      </c>
      <c r="J1463">
        <v>-1.12652900041156</v>
      </c>
      <c r="K1463">
        <v>8099.1849244630002</v>
      </c>
      <c r="L1463">
        <v>8035.9075563328597</v>
      </c>
      <c r="M1463">
        <v>50.901054295666199</v>
      </c>
      <c r="N1463">
        <v>0.94496044848801497</v>
      </c>
      <c r="O1463">
        <v>25.029543843063099</v>
      </c>
      <c r="P1463">
        <v>41.008594983336202</v>
      </c>
      <c r="Q1463">
        <v>0.19660669979595199</v>
      </c>
    </row>
    <row r="1464" spans="1:17" hidden="1" x14ac:dyDescent="0.3">
      <c r="A1464" t="s">
        <v>3099</v>
      </c>
      <c r="B1464" t="s">
        <v>3100</v>
      </c>
      <c r="C1464" t="str">
        <f>IFERROR(VLOOKUP(Table1[[#This Row],[Ticker]],[1]!Table1[[Symbol]:[Industry]],2,FALSE),"-")</f>
        <v>-</v>
      </c>
      <c r="D1464" t="s">
        <v>144</v>
      </c>
      <c r="E1464">
        <v>1039.94833965</v>
      </c>
      <c r="F1464">
        <v>221</v>
      </c>
      <c r="G1464">
        <v>261.18599545332</v>
      </c>
      <c r="H1464">
        <v>8.5655170603144093</v>
      </c>
      <c r="I1464">
        <v>67.4713612714459</v>
      </c>
      <c r="J1464">
        <v>-3.3274709750701499</v>
      </c>
      <c r="K1464">
        <v>203.93558093822699</v>
      </c>
      <c r="L1464">
        <v>154.37300622365601</v>
      </c>
      <c r="M1464">
        <v>63.0479506528103</v>
      </c>
      <c r="N1464">
        <v>0.38675419193030502</v>
      </c>
      <c r="O1464">
        <v>21.447963800904901</v>
      </c>
      <c r="P1464">
        <v>350.10183299389001</v>
      </c>
      <c r="Q1464">
        <v>0.192053010627982</v>
      </c>
    </row>
    <row r="1465" spans="1:17" hidden="1" x14ac:dyDescent="0.3">
      <c r="A1465" t="s">
        <v>3101</v>
      </c>
      <c r="B1465" t="s">
        <v>3102</v>
      </c>
      <c r="C1465" t="str">
        <f>IFERROR(VLOOKUP(Table1[[#This Row],[Ticker]],[1]!Table1[[Symbol]:[Industry]],2,FALSE),"-")</f>
        <v>-</v>
      </c>
      <c r="D1465" t="s">
        <v>533</v>
      </c>
      <c r="E1465">
        <v>1038.17084</v>
      </c>
      <c r="F1465">
        <v>1307</v>
      </c>
      <c r="G1465">
        <v>77.143611851455603</v>
      </c>
      <c r="H1465">
        <v>-1.9473769670813701</v>
      </c>
      <c r="I1465">
        <v>-13.6954045163796</v>
      </c>
      <c r="J1465">
        <v>1.2885513731857201</v>
      </c>
      <c r="K1465">
        <v>1243.0184251258599</v>
      </c>
      <c r="L1465">
        <v>1167.4990816204499</v>
      </c>
      <c r="M1465">
        <v>73.160987370980493</v>
      </c>
      <c r="N1465">
        <v>0.56584080617285204</v>
      </c>
      <c r="O1465">
        <v>23.932670237184301</v>
      </c>
      <c r="P1465">
        <v>113.38775510204</v>
      </c>
      <c r="Q1465">
        <v>0.17774492518356899</v>
      </c>
    </row>
    <row r="1466" spans="1:17" hidden="1" x14ac:dyDescent="0.3">
      <c r="A1466" t="s">
        <v>3103</v>
      </c>
      <c r="B1466" t="s">
        <v>3104</v>
      </c>
      <c r="C1466" t="str">
        <f>IFERROR(VLOOKUP(Table1[[#This Row],[Ticker]],[1]!Table1[[Symbol]:[Industry]],2,FALSE),"-")</f>
        <v>-</v>
      </c>
      <c r="D1466" t="s">
        <v>266</v>
      </c>
      <c r="E1466">
        <v>1037.1777012</v>
      </c>
      <c r="F1466">
        <v>247.55</v>
      </c>
      <c r="G1466">
        <v>44.412258031108102</v>
      </c>
      <c r="H1466">
        <v>-15.6783949175878</v>
      </c>
      <c r="I1466">
        <v>7.5420781377161203</v>
      </c>
      <c r="J1466">
        <v>-4.9007198502779703</v>
      </c>
      <c r="K1466">
        <v>269.37856525107998</v>
      </c>
      <c r="L1466">
        <v>243.260424448663</v>
      </c>
      <c r="M1466">
        <v>37.962792906574698</v>
      </c>
      <c r="N1466">
        <v>0.864590386224936</v>
      </c>
      <c r="O1466">
        <v>36.538073116542101</v>
      </c>
      <c r="P1466">
        <v>91.453982985305402</v>
      </c>
      <c r="Q1466">
        <v>9.4994308001000005E-2</v>
      </c>
    </row>
    <row r="1467" spans="1:17" hidden="1" x14ac:dyDescent="0.3">
      <c r="A1467" t="s">
        <v>3105</v>
      </c>
      <c r="B1467" t="s">
        <v>3106</v>
      </c>
      <c r="C1467" t="str">
        <f>IFERROR(VLOOKUP(Table1[[#This Row],[Ticker]],[1]!Table1[[Symbol]:[Industry]],2,FALSE),"-")</f>
        <v>-</v>
      </c>
      <c r="D1467" t="s">
        <v>1266</v>
      </c>
      <c r="E1467">
        <v>1036.29835482</v>
      </c>
      <c r="F1467">
        <v>404.7</v>
      </c>
      <c r="G1467">
        <v>33.644993392131497</v>
      </c>
      <c r="H1467">
        <v>28.180370907889401</v>
      </c>
      <c r="I1467">
        <v>78.782095315515207</v>
      </c>
      <c r="J1467">
        <v>-4.5331151925904498</v>
      </c>
      <c r="K1467">
        <v>322.768052516914</v>
      </c>
      <c r="L1467">
        <v>278.69805604042398</v>
      </c>
      <c r="M1467">
        <v>74.254575581533601</v>
      </c>
      <c r="N1467">
        <v>1.9322165065780399</v>
      </c>
      <c r="O1467">
        <v>3.0392883617494402</v>
      </c>
      <c r="P1467">
        <v>122.362637362637</v>
      </c>
      <c r="Q1467">
        <v>0.14656554692583301</v>
      </c>
    </row>
    <row r="1468" spans="1:17" hidden="1" x14ac:dyDescent="0.3">
      <c r="A1468" t="s">
        <v>3107</v>
      </c>
      <c r="B1468" t="s">
        <v>3108</v>
      </c>
      <c r="C1468" t="str">
        <f>IFERROR(VLOOKUP(Table1[[#This Row],[Ticker]],[1]!Table1[[Symbol]:[Industry]],2,FALSE),"-")</f>
        <v>-</v>
      </c>
      <c r="D1468" t="s">
        <v>290</v>
      </c>
      <c r="E1468">
        <v>1034.96387985</v>
      </c>
      <c r="F1468">
        <v>162.4</v>
      </c>
      <c r="G1468">
        <v>428.99331430171799</v>
      </c>
      <c r="H1468">
        <v>-21.283721630757501</v>
      </c>
      <c r="I1468">
        <v>136.504796890634</v>
      </c>
      <c r="J1468">
        <v>-7.7034817072653103</v>
      </c>
      <c r="K1468">
        <v>186.862855581118</v>
      </c>
      <c r="L1468">
        <v>149.29787814579799</v>
      </c>
      <c r="M1468">
        <v>44.638017179534103</v>
      </c>
      <c r="N1468">
        <v>0.90540402901699502</v>
      </c>
      <c r="O1468">
        <v>90.950262196090904</v>
      </c>
      <c r="P1468">
        <v>520.01527131210105</v>
      </c>
      <c r="Q1468">
        <v>0.19785378612135199</v>
      </c>
    </row>
    <row r="1469" spans="1:17" hidden="1" x14ac:dyDescent="0.3">
      <c r="A1469" t="s">
        <v>3109</v>
      </c>
      <c r="B1469" t="s">
        <v>3110</v>
      </c>
      <c r="C1469" t="str">
        <f>IFERROR(VLOOKUP(Table1[[#This Row],[Ticker]],[1]!Table1[[Symbol]:[Industry]],2,FALSE),"-")</f>
        <v>-</v>
      </c>
      <c r="D1469" t="s">
        <v>290</v>
      </c>
      <c r="E1469">
        <v>1034.2131452000001</v>
      </c>
      <c r="F1469">
        <v>429.75</v>
      </c>
      <c r="G1469">
        <v>-38.953844125362899</v>
      </c>
      <c r="H1469">
        <v>-4.7539198518285399</v>
      </c>
      <c r="I1469">
        <v>-4.6672185120317504</v>
      </c>
      <c r="J1469">
        <v>-6.8061164927775399</v>
      </c>
      <c r="K1469">
        <v>435.06562822379198</v>
      </c>
      <c r="L1469">
        <v>434.149305581286</v>
      </c>
      <c r="M1469">
        <v>40.317884662037997</v>
      </c>
      <c r="N1469">
        <v>0.60254826178808096</v>
      </c>
      <c r="O1469">
        <v>19.0459569517161</v>
      </c>
      <c r="P1469">
        <v>18.830360846121899</v>
      </c>
      <c r="Q1469">
        <v>2.2732894031660001E-3</v>
      </c>
    </row>
    <row r="1470" spans="1:17" hidden="1" x14ac:dyDescent="0.3">
      <c r="A1470" t="s">
        <v>3111</v>
      </c>
      <c r="B1470" t="s">
        <v>3112</v>
      </c>
      <c r="C1470" t="str">
        <f>IFERROR(VLOOKUP(Table1[[#This Row],[Ticker]],[1]!Table1[[Symbol]:[Industry]],2,FALSE),"-")</f>
        <v>-</v>
      </c>
      <c r="D1470" t="s">
        <v>259</v>
      </c>
      <c r="E1470">
        <v>1032.2716749399999</v>
      </c>
      <c r="F1470">
        <v>3365.85</v>
      </c>
      <c r="G1470">
        <v>-23.988755670773099</v>
      </c>
      <c r="H1470">
        <v>-11.0009560184299</v>
      </c>
      <c r="I1470">
        <v>-9.5346487089027701</v>
      </c>
      <c r="J1470">
        <v>2.6659625220160299</v>
      </c>
      <c r="O1470">
        <v>8.1153349079727306</v>
      </c>
      <c r="P1470">
        <v>11.4519867549668</v>
      </c>
    </row>
    <row r="1471" spans="1:17" hidden="1" x14ac:dyDescent="0.3">
      <c r="A1471" t="s">
        <v>3113</v>
      </c>
      <c r="B1471" t="s">
        <v>3114</v>
      </c>
      <c r="C1471" t="str">
        <f>IFERROR(VLOOKUP(Table1[[#This Row],[Ticker]],[1]!Table1[[Symbol]:[Industry]],2,FALSE),"-")</f>
        <v>-</v>
      </c>
      <c r="D1471" t="s">
        <v>215</v>
      </c>
      <c r="E1471">
        <v>1031.5212769499999</v>
      </c>
      <c r="F1471">
        <v>726.35</v>
      </c>
      <c r="G1471">
        <v>4.1015891408995904</v>
      </c>
      <c r="H1471">
        <v>-15.5505742842227</v>
      </c>
      <c r="I1471">
        <v>32.6992890021234</v>
      </c>
      <c r="J1471">
        <v>-6.6104579592501302</v>
      </c>
      <c r="K1471">
        <v>717.455814280141</v>
      </c>
      <c r="L1471">
        <v>648.40140478811202</v>
      </c>
      <c r="M1471">
        <v>30.560983293747601</v>
      </c>
      <c r="N1471">
        <v>0.90384309566618803</v>
      </c>
      <c r="O1471">
        <v>32.1608040201005</v>
      </c>
      <c r="P1471">
        <v>67.342472065430201</v>
      </c>
      <c r="Q1471">
        <v>0.18137725604212501</v>
      </c>
    </row>
    <row r="1472" spans="1:17" hidden="1" x14ac:dyDescent="0.3">
      <c r="A1472" t="s">
        <v>3115</v>
      </c>
      <c r="B1472" t="s">
        <v>3116</v>
      </c>
      <c r="C1472" t="str">
        <f>IFERROR(VLOOKUP(Table1[[#This Row],[Ticker]],[1]!Table1[[Symbol]:[Industry]],2,FALSE),"-")</f>
        <v>-</v>
      </c>
      <c r="D1472" t="s">
        <v>605</v>
      </c>
      <c r="E1472">
        <v>1030.961659392</v>
      </c>
      <c r="F1472">
        <v>222.05</v>
      </c>
      <c r="G1472">
        <v>-14.943452953523501</v>
      </c>
      <c r="H1472">
        <v>-7.7100809846519498</v>
      </c>
      <c r="I1472">
        <v>8.0280190100167506</v>
      </c>
      <c r="J1472">
        <v>-1.7563086623992401</v>
      </c>
      <c r="K1472">
        <v>219.33562198250999</v>
      </c>
      <c r="L1472">
        <v>207.75339355940201</v>
      </c>
      <c r="M1472">
        <v>50.855230732086099</v>
      </c>
      <c r="N1472">
        <v>0.39355015133252302</v>
      </c>
      <c r="O1472">
        <v>21.594235532537699</v>
      </c>
      <c r="P1472">
        <v>39.610185476265301</v>
      </c>
      <c r="Q1472">
        <v>7.7996289695159999E-3</v>
      </c>
    </row>
    <row r="1473" spans="1:17" hidden="1" x14ac:dyDescent="0.3">
      <c r="A1473" t="s">
        <v>3117</v>
      </c>
      <c r="B1473" t="s">
        <v>3118</v>
      </c>
      <c r="C1473" t="str">
        <f>IFERROR(VLOOKUP(Table1[[#This Row],[Ticker]],[1]!Table1[[Symbol]:[Industry]],2,FALSE),"-")</f>
        <v>-</v>
      </c>
      <c r="D1473" t="s">
        <v>54</v>
      </c>
      <c r="E1473">
        <v>1030.80384</v>
      </c>
      <c r="F1473">
        <v>205.85</v>
      </c>
      <c r="G1473">
        <v>27.053542132123798</v>
      </c>
      <c r="H1473">
        <v>-8.1036478855547802</v>
      </c>
      <c r="I1473">
        <v>-33.230721320229797</v>
      </c>
      <c r="J1473">
        <v>-8.6663652018577704</v>
      </c>
      <c r="K1473">
        <v>215.704193583006</v>
      </c>
      <c r="L1473">
        <v>204.80540622045501</v>
      </c>
      <c r="M1473">
        <v>41.484038034893601</v>
      </c>
      <c r="N1473">
        <v>0.85046352183954099</v>
      </c>
      <c r="O1473">
        <v>28.734515423852301</v>
      </c>
      <c r="P1473">
        <v>65.341365461847303</v>
      </c>
      <c r="Q1473">
        <v>5.2262994488103003E-2</v>
      </c>
    </row>
    <row r="1474" spans="1:17" hidden="1" x14ac:dyDescent="0.3">
      <c r="A1474" t="s">
        <v>3119</v>
      </c>
      <c r="B1474" t="s">
        <v>3120</v>
      </c>
      <c r="C1474" t="str">
        <f>IFERROR(VLOOKUP(Table1[[#This Row],[Ticker]],[1]!Table1[[Symbol]:[Industry]],2,FALSE),"-")</f>
        <v>-</v>
      </c>
      <c r="D1474" t="s">
        <v>278</v>
      </c>
      <c r="E1474">
        <v>1028.5046256799999</v>
      </c>
      <c r="F1474">
        <v>42.91</v>
      </c>
      <c r="G1474">
        <v>-59.481760052178601</v>
      </c>
      <c r="H1474">
        <v>-3.3273432519089399</v>
      </c>
      <c r="I1474">
        <v>-2.4715508765685499</v>
      </c>
      <c r="J1474">
        <v>-1.4039581944578801</v>
      </c>
      <c r="K1474">
        <v>41.460933098294198</v>
      </c>
      <c r="L1474">
        <v>44.270996989502102</v>
      </c>
      <c r="M1474">
        <v>47.431447544440097</v>
      </c>
      <c r="N1474">
        <v>0.55025019491087401</v>
      </c>
      <c r="O1474">
        <v>43.276625495222497</v>
      </c>
      <c r="P1474">
        <v>30.030303030302999</v>
      </c>
      <c r="Q1474">
        <v>4.9397094773692002E-2</v>
      </c>
    </row>
    <row r="1475" spans="1:17" hidden="1" x14ac:dyDescent="0.3">
      <c r="A1475" t="s">
        <v>3121</v>
      </c>
      <c r="B1475" t="s">
        <v>3122</v>
      </c>
      <c r="C1475" t="str">
        <f>IFERROR(VLOOKUP(Table1[[#This Row],[Ticker]],[1]!Table1[[Symbol]:[Industry]],2,FALSE),"-")</f>
        <v>-</v>
      </c>
      <c r="D1475" t="s">
        <v>545</v>
      </c>
      <c r="E1475">
        <v>1027.452223735</v>
      </c>
      <c r="F1475">
        <v>696.85</v>
      </c>
      <c r="G1475">
        <v>-35.619218004269101</v>
      </c>
      <c r="H1475">
        <v>10.1589850652975</v>
      </c>
      <c r="I1475">
        <v>19.5844429855313</v>
      </c>
      <c r="J1475">
        <v>8.3837628100085109</v>
      </c>
      <c r="K1475">
        <v>631.57810109549803</v>
      </c>
      <c r="L1475">
        <v>612.61310008456599</v>
      </c>
      <c r="M1475">
        <v>60.937846910056997</v>
      </c>
      <c r="N1475">
        <v>1.7595721411284799</v>
      </c>
      <c r="O1475">
        <v>29.152615340460599</v>
      </c>
      <c r="P1475">
        <v>50.442573402417899</v>
      </c>
      <c r="Q1475">
        <v>0.122085401064668</v>
      </c>
    </row>
    <row r="1476" spans="1:17" hidden="1" x14ac:dyDescent="0.3">
      <c r="A1476" t="s">
        <v>3123</v>
      </c>
      <c r="B1476" t="s">
        <v>3124</v>
      </c>
      <c r="C1476" t="str">
        <f>IFERROR(VLOOKUP(Table1[[#This Row],[Ticker]],[1]!Table1[[Symbol]:[Industry]],2,FALSE),"-")</f>
        <v>-</v>
      </c>
      <c r="D1476" t="s">
        <v>642</v>
      </c>
      <c r="E1476">
        <v>1027.190015182</v>
      </c>
      <c r="F1476">
        <v>48.5</v>
      </c>
      <c r="G1476">
        <v>-38.303581983063097</v>
      </c>
      <c r="H1476">
        <v>-6.1410729537317401</v>
      </c>
      <c r="I1476">
        <v>-1.7747040041281199</v>
      </c>
      <c r="J1476">
        <v>-2.98680036036995</v>
      </c>
      <c r="K1476">
        <v>49.330127646866103</v>
      </c>
      <c r="L1476">
        <v>49.154627978289597</v>
      </c>
      <c r="M1476">
        <v>56.789823286067097</v>
      </c>
      <c r="N1476">
        <v>0.27837927840573501</v>
      </c>
      <c r="O1476">
        <v>28.247422680412299</v>
      </c>
      <c r="P1476">
        <v>20.646766169154201</v>
      </c>
      <c r="Q1476">
        <v>5.0103562278197997E-2</v>
      </c>
    </row>
    <row r="1477" spans="1:17" hidden="1" x14ac:dyDescent="0.3">
      <c r="A1477" t="s">
        <v>3125</v>
      </c>
      <c r="B1477" t="s">
        <v>3126</v>
      </c>
      <c r="C1477" t="str">
        <f>IFERROR(VLOOKUP(Table1[[#This Row],[Ticker]],[1]!Table1[[Symbol]:[Industry]],2,FALSE),"-")</f>
        <v>-</v>
      </c>
      <c r="D1477" t="s">
        <v>197</v>
      </c>
      <c r="E1477">
        <v>1027.055216</v>
      </c>
      <c r="F1477">
        <v>953.15</v>
      </c>
      <c r="G1477">
        <v>-46.243175790802702</v>
      </c>
      <c r="H1477">
        <v>-14.6274759345724</v>
      </c>
      <c r="I1477">
        <v>-37.859952599039403</v>
      </c>
      <c r="J1477">
        <v>-2.08253386184116</v>
      </c>
      <c r="K1477">
        <v>1034.02367386628</v>
      </c>
      <c r="L1477">
        <v>1117.1331806498899</v>
      </c>
      <c r="M1477">
        <v>31.746022236609001</v>
      </c>
      <c r="N1477">
        <v>0.81581110512343502</v>
      </c>
      <c r="O1477">
        <v>59.995803388763498</v>
      </c>
      <c r="P1477">
        <v>1.8268254900913401</v>
      </c>
      <c r="Q1477">
        <v>6.5000818750619999E-2</v>
      </c>
    </row>
    <row r="1478" spans="1:17" hidden="1" x14ac:dyDescent="0.3">
      <c r="A1478" t="s">
        <v>3127</v>
      </c>
      <c r="B1478" t="s">
        <v>3128</v>
      </c>
      <c r="C1478" t="str">
        <f>IFERROR(VLOOKUP(Table1[[#This Row],[Ticker]],[1]!Table1[[Symbol]:[Industry]],2,FALSE),"-")</f>
        <v>-</v>
      </c>
      <c r="D1478" t="s">
        <v>21</v>
      </c>
      <c r="E1478">
        <v>1025.5073388000001</v>
      </c>
      <c r="F1478">
        <v>315.60000000000002</v>
      </c>
      <c r="G1478">
        <v>140.038824112025</v>
      </c>
      <c r="H1478">
        <v>4.3177922919242198</v>
      </c>
      <c r="I1478">
        <v>109.66182972478801</v>
      </c>
      <c r="J1478">
        <v>-6.0796926208487703</v>
      </c>
      <c r="K1478">
        <v>305.02397980639898</v>
      </c>
      <c r="L1478">
        <v>243.11302863238501</v>
      </c>
      <c r="M1478">
        <v>52.699135404090597</v>
      </c>
      <c r="N1478">
        <v>0.22236319535309301</v>
      </c>
      <c r="O1478">
        <v>16.603295310519599</v>
      </c>
      <c r="P1478">
        <v>180.18465909090901</v>
      </c>
      <c r="Q1478">
        <v>0.12588377555247399</v>
      </c>
    </row>
    <row r="1479" spans="1:17" hidden="1" x14ac:dyDescent="0.3">
      <c r="A1479" t="s">
        <v>3129</v>
      </c>
      <c r="B1479" t="s">
        <v>3130</v>
      </c>
      <c r="C1479" t="str">
        <f>IFERROR(VLOOKUP(Table1[[#This Row],[Ticker]],[1]!Table1[[Symbol]:[Industry]],2,FALSE),"-")</f>
        <v>-</v>
      </c>
      <c r="D1479" t="s">
        <v>259</v>
      </c>
      <c r="E1479">
        <v>1023.35650254</v>
      </c>
      <c r="F1479">
        <v>720</v>
      </c>
      <c r="G1479">
        <v>119.641819914118</v>
      </c>
      <c r="H1479">
        <v>2.7251202109388002</v>
      </c>
      <c r="I1479">
        <v>82.611470012558399</v>
      </c>
      <c r="J1479">
        <v>-8.9585920697847303</v>
      </c>
      <c r="K1479">
        <v>723.09575017817201</v>
      </c>
      <c r="L1479">
        <v>575.28348647688995</v>
      </c>
      <c r="M1479">
        <v>49.987224590635698</v>
      </c>
      <c r="N1479">
        <v>0.356980871622954</v>
      </c>
      <c r="O1479">
        <v>56.9444444444444</v>
      </c>
      <c r="P1479">
        <v>171.03331451157501</v>
      </c>
      <c r="Q1479">
        <v>0.192656818061026</v>
      </c>
    </row>
    <row r="1480" spans="1:17" hidden="1" x14ac:dyDescent="0.3">
      <c r="A1480" t="s">
        <v>3131</v>
      </c>
      <c r="B1480" t="s">
        <v>3132</v>
      </c>
      <c r="C1480" t="str">
        <f>IFERROR(VLOOKUP(Table1[[#This Row],[Ticker]],[1]!Table1[[Symbol]:[Industry]],2,FALSE),"-")</f>
        <v>-</v>
      </c>
      <c r="D1480" t="s">
        <v>132</v>
      </c>
      <c r="E1480">
        <v>1022.372475</v>
      </c>
      <c r="F1480">
        <v>259.95</v>
      </c>
      <c r="G1480">
        <v>23.816045685418601</v>
      </c>
      <c r="H1480">
        <v>-16.502568921655701</v>
      </c>
      <c r="I1480">
        <v>-6.6065142192762396</v>
      </c>
      <c r="J1480">
        <v>-11.780696813940899</v>
      </c>
      <c r="K1480">
        <v>278.97271344285002</v>
      </c>
      <c r="L1480">
        <v>256.77063129692698</v>
      </c>
      <c r="M1480">
        <v>16.465456404750501</v>
      </c>
      <c r="N1480">
        <v>0.41334319075882597</v>
      </c>
      <c r="O1480">
        <v>45.201000192344601</v>
      </c>
      <c r="P1480">
        <v>71.924603174603106</v>
      </c>
    </row>
    <row r="1481" spans="1:17" hidden="1" x14ac:dyDescent="0.3">
      <c r="A1481" t="s">
        <v>3133</v>
      </c>
      <c r="B1481" t="s">
        <v>3134</v>
      </c>
      <c r="C1481" t="str">
        <f>IFERROR(VLOOKUP(Table1[[#This Row],[Ticker]],[1]!Table1[[Symbol]:[Industry]],2,FALSE),"-")</f>
        <v>-</v>
      </c>
      <c r="D1481" t="s">
        <v>472</v>
      </c>
      <c r="E1481">
        <v>1015.03672471</v>
      </c>
      <c r="F1481">
        <v>279.89999999999998</v>
      </c>
      <c r="G1481">
        <v>-33.042778142393402</v>
      </c>
      <c r="H1481">
        <v>-2.5641883973970701</v>
      </c>
      <c r="I1481">
        <v>-2.4162564199739398</v>
      </c>
      <c r="J1481">
        <v>2.1421992446073199</v>
      </c>
      <c r="K1481">
        <v>266.80720055804699</v>
      </c>
      <c r="L1481">
        <v>265.07609011056002</v>
      </c>
      <c r="M1481">
        <v>57.341982865256597</v>
      </c>
      <c r="N1481">
        <v>2.2586303625182498</v>
      </c>
      <c r="O1481">
        <v>11.3969274740979</v>
      </c>
      <c r="P1481">
        <v>24.1241685144124</v>
      </c>
      <c r="Q1481">
        <v>-7.9528046637695998E-2</v>
      </c>
    </row>
    <row r="1482" spans="1:17" hidden="1" x14ac:dyDescent="0.3">
      <c r="A1482" t="s">
        <v>3135</v>
      </c>
      <c r="B1482" t="s">
        <v>3136</v>
      </c>
      <c r="C1482" t="str">
        <f>IFERROR(VLOOKUP(Table1[[#This Row],[Ticker]],[1]!Table1[[Symbol]:[Industry]],2,FALSE),"-")</f>
        <v>-</v>
      </c>
      <c r="D1482" t="s">
        <v>278</v>
      </c>
      <c r="E1482">
        <v>1014.983219835</v>
      </c>
      <c r="F1482">
        <v>79.63</v>
      </c>
      <c r="G1482">
        <v>-30.789337456926098</v>
      </c>
      <c r="H1482">
        <v>-5.00157330238053</v>
      </c>
      <c r="I1482">
        <v>-13.8384649679357</v>
      </c>
      <c r="J1482">
        <v>-10.126847814086601</v>
      </c>
      <c r="K1482">
        <v>80.512455023774294</v>
      </c>
      <c r="L1482">
        <v>78.990250977255599</v>
      </c>
      <c r="M1482">
        <v>43.445141078160503</v>
      </c>
      <c r="N1482">
        <v>1.0002931629632701</v>
      </c>
      <c r="O1482">
        <v>26.773828958934999</v>
      </c>
      <c r="P1482">
        <v>21.018237082066801</v>
      </c>
      <c r="Q1482">
        <v>-5.8250431883753999E-2</v>
      </c>
    </row>
    <row r="1483" spans="1:17" hidden="1" x14ac:dyDescent="0.3">
      <c r="A1483" t="s">
        <v>3137</v>
      </c>
      <c r="B1483" t="s">
        <v>3138</v>
      </c>
      <c r="C1483" t="str">
        <f>IFERROR(VLOOKUP(Table1[[#This Row],[Ticker]],[1]!Table1[[Symbol]:[Industry]],2,FALSE),"-")</f>
        <v>-</v>
      </c>
      <c r="D1483" t="s">
        <v>141</v>
      </c>
      <c r="E1483">
        <v>1008.36629312999</v>
      </c>
      <c r="F1483">
        <v>453.3</v>
      </c>
      <c r="G1483">
        <v>-3.2104008539656999</v>
      </c>
      <c r="H1483">
        <v>-3.2782247613078002</v>
      </c>
      <c r="I1483">
        <v>-17.6196293601718</v>
      </c>
      <c r="J1483">
        <v>-4.3340571647739203</v>
      </c>
      <c r="K1483">
        <v>446.46481540590497</v>
      </c>
      <c r="L1483">
        <v>428.85394220799799</v>
      </c>
      <c r="M1483">
        <v>51.427339278314697</v>
      </c>
      <c r="N1483">
        <v>0.39804363745004201</v>
      </c>
      <c r="O1483">
        <v>17.582175159938199</v>
      </c>
      <c r="P1483">
        <v>48.306886962211699</v>
      </c>
      <c r="Q1483">
        <v>6.6735300396757999E-2</v>
      </c>
    </row>
    <row r="1484" spans="1:17" hidden="1" x14ac:dyDescent="0.3">
      <c r="A1484" t="s">
        <v>3139</v>
      </c>
      <c r="B1484" t="s">
        <v>3140</v>
      </c>
      <c r="C1484" t="str">
        <f>IFERROR(VLOOKUP(Table1[[#This Row],[Ticker]],[1]!Table1[[Symbol]:[Industry]],2,FALSE),"-")</f>
        <v>-</v>
      </c>
      <c r="D1484" t="s">
        <v>472</v>
      </c>
      <c r="E1484">
        <v>1005.31345704</v>
      </c>
      <c r="F1484">
        <v>980.25</v>
      </c>
      <c r="G1484">
        <v>140.44902971735399</v>
      </c>
      <c r="H1484">
        <v>-20.764458758838401</v>
      </c>
      <c r="I1484">
        <v>-37.8421532934547</v>
      </c>
      <c r="J1484">
        <v>6.9989772425120602</v>
      </c>
      <c r="K1484">
        <v>1050.63539720323</v>
      </c>
      <c r="L1484">
        <v>1129.9617907638301</v>
      </c>
      <c r="M1484">
        <v>55.5843603580172</v>
      </c>
      <c r="N1484">
        <v>1.2967702294766601</v>
      </c>
      <c r="O1484">
        <v>125.391481764855</v>
      </c>
      <c r="P1484">
        <v>184.54281567489099</v>
      </c>
      <c r="Q1484">
        <v>0.184576547916419</v>
      </c>
    </row>
    <row r="1485" spans="1:17" hidden="1" x14ac:dyDescent="0.3">
      <c r="A1485" t="s">
        <v>3141</v>
      </c>
      <c r="B1485" t="s">
        <v>3142</v>
      </c>
      <c r="C1485" t="str">
        <f>IFERROR(VLOOKUP(Table1[[#This Row],[Ticker]],[1]!Table1[[Symbol]:[Industry]],2,FALSE),"-")</f>
        <v>-</v>
      </c>
      <c r="D1485" t="s">
        <v>278</v>
      </c>
      <c r="E1485">
        <v>1004.9306832</v>
      </c>
      <c r="F1485">
        <v>96.79</v>
      </c>
      <c r="G1485">
        <v>-49.851955034868801</v>
      </c>
      <c r="H1485">
        <v>-11.446317666642299</v>
      </c>
      <c r="I1485">
        <v>-1.5417316630849001</v>
      </c>
      <c r="J1485">
        <v>-5.5449835752405399</v>
      </c>
      <c r="K1485">
        <v>95.791373492751205</v>
      </c>
      <c r="L1485">
        <v>96.706662291850805</v>
      </c>
      <c r="M1485">
        <v>36.443473553534098</v>
      </c>
      <c r="N1485">
        <v>0.50457295594247997</v>
      </c>
      <c r="O1485">
        <v>37.152598408926501</v>
      </c>
      <c r="P1485">
        <v>30.4623264590915</v>
      </c>
      <c r="Q1485">
        <v>6.7932736268621993E-2</v>
      </c>
    </row>
    <row r="1486" spans="1:17" hidden="1" x14ac:dyDescent="0.3">
      <c r="A1486" t="s">
        <v>3143</v>
      </c>
      <c r="B1486" t="s">
        <v>3144</v>
      </c>
      <c r="C1486" t="str">
        <f>IFERROR(VLOOKUP(Table1[[#This Row],[Ticker]],[1]!Table1[[Symbol]:[Industry]],2,FALSE),"-")</f>
        <v>-</v>
      </c>
      <c r="D1486" t="s">
        <v>218</v>
      </c>
      <c r="E1486">
        <v>1003.974032</v>
      </c>
      <c r="F1486">
        <v>552.1</v>
      </c>
      <c r="G1486">
        <v>112.66577757681701</v>
      </c>
      <c r="H1486">
        <v>8.6023126348387304</v>
      </c>
      <c r="I1486">
        <v>52.907583522737298</v>
      </c>
      <c r="J1486">
        <v>-0.78967035868936197</v>
      </c>
      <c r="K1486">
        <v>492.63633628767701</v>
      </c>
      <c r="L1486">
        <v>387.38598724607402</v>
      </c>
      <c r="M1486">
        <v>63.394681455882903</v>
      </c>
      <c r="N1486">
        <v>0.22935844687346499</v>
      </c>
      <c r="O1486">
        <v>5.5243615287085603</v>
      </c>
      <c r="P1486">
        <v>174.33540372670799</v>
      </c>
      <c r="Q1486">
        <v>0.10039524639504099</v>
      </c>
    </row>
    <row r="1487" spans="1:17" hidden="1" x14ac:dyDescent="0.3">
      <c r="A1487" t="s">
        <v>3145</v>
      </c>
      <c r="B1487" t="s">
        <v>3146</v>
      </c>
      <c r="C1487" t="str">
        <f>IFERROR(VLOOKUP(Table1[[#This Row],[Ticker]],[1]!Table1[[Symbol]:[Industry]],2,FALSE),"-")</f>
        <v>-</v>
      </c>
      <c r="D1487" t="s">
        <v>3147</v>
      </c>
      <c r="E1487">
        <v>1002.995175</v>
      </c>
      <c r="F1487">
        <v>1700.25</v>
      </c>
      <c r="G1487">
        <v>-29.504247639091599</v>
      </c>
      <c r="H1487">
        <v>56.505522046350698</v>
      </c>
      <c r="I1487">
        <v>87.165127375407295</v>
      </c>
      <c r="J1487">
        <v>-12.4160033461166</v>
      </c>
      <c r="K1487">
        <v>1374.16941967403</v>
      </c>
      <c r="L1487">
        <v>1126.41753330348</v>
      </c>
      <c r="M1487">
        <v>54.300652752588903</v>
      </c>
      <c r="N1487">
        <v>1.46307570685884</v>
      </c>
      <c r="O1487">
        <v>20.0411704161152</v>
      </c>
      <c r="P1487">
        <v>112.265917602996</v>
      </c>
      <c r="Q1487">
        <v>2.6166929063000001E-4</v>
      </c>
    </row>
    <row r="1488" spans="1:17" hidden="1" x14ac:dyDescent="0.3">
      <c r="A1488" t="s">
        <v>3148</v>
      </c>
      <c r="B1488" t="s">
        <v>3149</v>
      </c>
      <c r="C1488" t="str">
        <f>IFERROR(VLOOKUP(Table1[[#This Row],[Ticker]],[1]!Table1[[Symbol]:[Industry]],2,FALSE),"-")</f>
        <v>-</v>
      </c>
      <c r="D1488" t="s">
        <v>605</v>
      </c>
      <c r="E1488">
        <v>1002.6765</v>
      </c>
      <c r="F1488">
        <v>1725.55</v>
      </c>
      <c r="G1488">
        <v>-19.8521125464043</v>
      </c>
      <c r="H1488">
        <v>-5.9360307386199898</v>
      </c>
      <c r="I1488">
        <v>0.239882705560891</v>
      </c>
      <c r="J1488">
        <v>-4.8876200325010997</v>
      </c>
      <c r="K1488">
        <v>1745.4874840841201</v>
      </c>
      <c r="L1488">
        <v>1670.7536967814201</v>
      </c>
      <c r="M1488">
        <v>45.751627474622303</v>
      </c>
      <c r="N1488">
        <v>0.708628908989136</v>
      </c>
      <c r="O1488">
        <v>27.359392657413501</v>
      </c>
      <c r="P1488">
        <v>24.5300039692562</v>
      </c>
      <c r="Q1488">
        <v>-4.5609129050720003E-3</v>
      </c>
    </row>
    <row r="1489" spans="1:17" hidden="1" x14ac:dyDescent="0.3">
      <c r="A1489" t="s">
        <v>3150</v>
      </c>
      <c r="B1489" t="s">
        <v>3151</v>
      </c>
      <c r="C1489" t="str">
        <f>IFERROR(VLOOKUP(Table1[[#This Row],[Ticker]],[1]!Table1[[Symbol]:[Industry]],2,FALSE),"-")</f>
        <v>-</v>
      </c>
      <c r="D1489" t="s">
        <v>605</v>
      </c>
      <c r="E1489">
        <v>1002.599309354</v>
      </c>
      <c r="F1489">
        <v>104.09</v>
      </c>
      <c r="G1489">
        <v>3.1638481349942</v>
      </c>
      <c r="H1489">
        <v>-12.888413563311</v>
      </c>
      <c r="I1489">
        <v>21.769224023253599</v>
      </c>
      <c r="J1489">
        <v>-10.9709924996721</v>
      </c>
      <c r="K1489">
        <v>104.21465537753301</v>
      </c>
      <c r="L1489">
        <v>90.5757798610002</v>
      </c>
      <c r="M1489">
        <v>40.783587599104102</v>
      </c>
      <c r="N1489">
        <v>0.39774724906988201</v>
      </c>
      <c r="O1489">
        <v>18.166970890575399</v>
      </c>
      <c r="P1489">
        <v>52.736610418195099</v>
      </c>
    </row>
    <row r="1490" spans="1:17" hidden="1" x14ac:dyDescent="0.3">
      <c r="A1490" t="s">
        <v>3152</v>
      </c>
      <c r="B1490" t="s">
        <v>3153</v>
      </c>
      <c r="C1490" t="str">
        <f>IFERROR(VLOOKUP(Table1[[#This Row],[Ticker]],[1]!Table1[[Symbol]:[Industry]],2,FALSE),"-")</f>
        <v>-</v>
      </c>
      <c r="D1490" t="s">
        <v>605</v>
      </c>
      <c r="E1490">
        <v>999.761019648</v>
      </c>
      <c r="F1490">
        <v>201.01</v>
      </c>
      <c r="G1490">
        <v>173.643685239137</v>
      </c>
      <c r="H1490">
        <v>45.512062223692702</v>
      </c>
      <c r="I1490">
        <v>120.35245168021</v>
      </c>
      <c r="J1490">
        <v>8.2089089657414096</v>
      </c>
      <c r="K1490">
        <v>148.97160844083399</v>
      </c>
      <c r="L1490">
        <v>110.669466223451</v>
      </c>
      <c r="M1490">
        <v>93.528022061285199</v>
      </c>
      <c r="N1490">
        <v>7.2829918841532795E-2</v>
      </c>
      <c r="O1490">
        <v>0</v>
      </c>
      <c r="P1490">
        <v>211.88518231186899</v>
      </c>
      <c r="Q1490">
        <v>5.9450157426324E-2</v>
      </c>
    </row>
    <row r="1491" spans="1:17" hidden="1" x14ac:dyDescent="0.3">
      <c r="A1491" t="s">
        <v>3154</v>
      </c>
      <c r="B1491" t="s">
        <v>3155</v>
      </c>
      <c r="C1491" t="str">
        <f>IFERROR(VLOOKUP(Table1[[#This Row],[Ticker]],[1]!Table1[[Symbol]:[Industry]],2,FALSE),"-")</f>
        <v>-</v>
      </c>
      <c r="D1491" t="s">
        <v>514</v>
      </c>
      <c r="E1491">
        <v>998.05679999999995</v>
      </c>
      <c r="F1491">
        <v>1641.25</v>
      </c>
      <c r="G1491">
        <v>15.9644595924748</v>
      </c>
      <c r="H1491">
        <v>14.511295965697</v>
      </c>
      <c r="I1491">
        <v>46.826788437692201</v>
      </c>
      <c r="J1491">
        <v>9.19857029446014</v>
      </c>
      <c r="K1491">
        <v>1388.2672850767699</v>
      </c>
      <c r="L1491">
        <v>1179.93004862663</v>
      </c>
      <c r="M1491">
        <v>70.750132819803397</v>
      </c>
      <c r="N1491">
        <v>2.22195304900348</v>
      </c>
      <c r="O1491">
        <v>2.0563594821020499</v>
      </c>
      <c r="P1491">
        <v>105.15625</v>
      </c>
      <c r="Q1491">
        <v>4.9992638063755E-2</v>
      </c>
    </row>
    <row r="1492" spans="1:17" hidden="1" x14ac:dyDescent="0.3">
      <c r="A1492" t="s">
        <v>3156</v>
      </c>
      <c r="B1492" t="s">
        <v>3157</v>
      </c>
      <c r="C1492" t="str">
        <f>IFERROR(VLOOKUP(Table1[[#This Row],[Ticker]],[1]!Table1[[Symbol]:[Industry]],2,FALSE),"-")</f>
        <v>-</v>
      </c>
      <c r="E1492">
        <v>996.91829912999901</v>
      </c>
      <c r="F1492">
        <v>407.85</v>
      </c>
      <c r="G1492">
        <v>57.458825106849602</v>
      </c>
      <c r="H1492">
        <v>15.5974278048303</v>
      </c>
      <c r="I1492">
        <v>71.912932068719897</v>
      </c>
      <c r="J1492">
        <v>-9.9816193427666402</v>
      </c>
      <c r="M1492">
        <v>47.886667808476197</v>
      </c>
      <c r="O1492">
        <v>19.529238690694999</v>
      </c>
      <c r="P1492">
        <v>98.757309941520504</v>
      </c>
    </row>
    <row r="1493" spans="1:17" hidden="1" x14ac:dyDescent="0.3">
      <c r="A1493" t="s">
        <v>3158</v>
      </c>
      <c r="B1493" t="s">
        <v>3159</v>
      </c>
      <c r="C1493" t="str">
        <f>IFERROR(VLOOKUP(Table1[[#This Row],[Ticker]],[1]!Table1[[Symbol]:[Industry]],2,FALSE),"-")</f>
        <v>-</v>
      </c>
      <c r="D1493" t="s">
        <v>89</v>
      </c>
      <c r="E1493">
        <v>996.87619500000005</v>
      </c>
      <c r="F1493">
        <v>383.7</v>
      </c>
      <c r="G1493">
        <v>-30.6158858610649</v>
      </c>
      <c r="H1493">
        <v>-22.1285971841858</v>
      </c>
      <c r="I1493">
        <v>-16.161778899194601</v>
      </c>
      <c r="J1493">
        <v>-9.1544062840923601</v>
      </c>
      <c r="K1493">
        <v>452.65899999999903</v>
      </c>
      <c r="M1493">
        <v>23.2295139024904</v>
      </c>
      <c r="O1493">
        <v>53.231691425592899</v>
      </c>
      <c r="P1493">
        <v>6.2880886426592797</v>
      </c>
    </row>
    <row r="1494" spans="1:17" hidden="1" x14ac:dyDescent="0.3">
      <c r="A1494" t="s">
        <v>3160</v>
      </c>
      <c r="B1494" t="s">
        <v>3161</v>
      </c>
      <c r="C1494" t="str">
        <f>IFERROR(VLOOKUP(Table1[[#This Row],[Ticker]],[1]!Table1[[Symbol]:[Industry]],2,FALSE),"-")</f>
        <v>-</v>
      </c>
      <c r="D1494" t="s">
        <v>278</v>
      </c>
      <c r="E1494">
        <v>995.73126620999994</v>
      </c>
      <c r="F1494">
        <v>641.20000000000005</v>
      </c>
      <c r="G1494">
        <v>-25.5693295821121</v>
      </c>
      <c r="H1494">
        <v>-7.2529228834593802</v>
      </c>
      <c r="I1494">
        <v>16.711647781041101</v>
      </c>
      <c r="J1494">
        <v>-0.71831795098982698</v>
      </c>
      <c r="K1494">
        <v>582.75974590384305</v>
      </c>
      <c r="L1494">
        <v>569.42231591933103</v>
      </c>
      <c r="M1494">
        <v>52.431522329014399</v>
      </c>
      <c r="N1494">
        <v>1.87603612206661</v>
      </c>
      <c r="O1494">
        <v>5.9731752963193996</v>
      </c>
      <c r="P1494">
        <v>45.396825396825399</v>
      </c>
      <c r="Q1494">
        <v>5.5093045258025997E-2</v>
      </c>
    </row>
    <row r="1495" spans="1:17" hidden="1" x14ac:dyDescent="0.3">
      <c r="A1495" t="s">
        <v>3162</v>
      </c>
      <c r="B1495" t="s">
        <v>3163</v>
      </c>
      <c r="C1495" t="str">
        <f>IFERROR(VLOOKUP(Table1[[#This Row],[Ticker]],[1]!Table1[[Symbol]:[Industry]],2,FALSE),"-")</f>
        <v>-</v>
      </c>
      <c r="D1495" t="s">
        <v>144</v>
      </c>
      <c r="E1495">
        <v>993.12365229</v>
      </c>
      <c r="F1495">
        <v>777.25</v>
      </c>
      <c r="G1495">
        <v>92.471937365262406</v>
      </c>
      <c r="H1495">
        <v>-27.0444200707175</v>
      </c>
      <c r="I1495">
        <v>4.8205895094137503</v>
      </c>
      <c r="J1495">
        <v>-20.237412563621401</v>
      </c>
      <c r="K1495">
        <v>941.79017163766503</v>
      </c>
      <c r="L1495">
        <v>765.25229191774599</v>
      </c>
      <c r="M1495">
        <v>14.0582035850803</v>
      </c>
      <c r="N1495">
        <v>0.92731083430585604</v>
      </c>
      <c r="O1495">
        <v>85.590221936313895</v>
      </c>
      <c r="P1495">
        <v>147.92663476874</v>
      </c>
    </row>
    <row r="1496" spans="1:17" hidden="1" x14ac:dyDescent="0.3">
      <c r="A1496" t="s">
        <v>3164</v>
      </c>
      <c r="B1496" t="s">
        <v>3165</v>
      </c>
      <c r="C1496" t="str">
        <f>IFERROR(VLOOKUP(Table1[[#This Row],[Ticker]],[1]!Table1[[Symbol]:[Industry]],2,FALSE),"-")</f>
        <v>-</v>
      </c>
      <c r="D1496" t="s">
        <v>533</v>
      </c>
      <c r="E1496">
        <v>992.70660743400003</v>
      </c>
      <c r="F1496">
        <v>197.65</v>
      </c>
      <c r="G1496">
        <v>118.664333899864</v>
      </c>
      <c r="H1496">
        <v>-4.4848741470848799</v>
      </c>
      <c r="I1496">
        <v>23.840480373401501</v>
      </c>
      <c r="J1496">
        <v>-0.16345895867559601</v>
      </c>
      <c r="K1496">
        <v>180.37727439160099</v>
      </c>
      <c r="L1496">
        <v>151.804814096965</v>
      </c>
      <c r="M1496">
        <v>61.248476520974599</v>
      </c>
      <c r="N1496">
        <v>0.43794521461029601</v>
      </c>
      <c r="O1496">
        <v>0.94611687326082705</v>
      </c>
      <c r="P1496">
        <v>155.19690122659699</v>
      </c>
      <c r="Q1496">
        <v>4.9436758813145999E-2</v>
      </c>
    </row>
    <row r="1497" spans="1:17" hidden="1" x14ac:dyDescent="0.3">
      <c r="A1497" t="s">
        <v>3166</v>
      </c>
      <c r="B1497" t="s">
        <v>3167</v>
      </c>
      <c r="C1497" t="str">
        <f>IFERROR(VLOOKUP(Table1[[#This Row],[Ticker]],[1]!Table1[[Symbol]:[Industry]],2,FALSE),"-")</f>
        <v>-</v>
      </c>
      <c r="D1497" t="s">
        <v>281</v>
      </c>
      <c r="E1497">
        <v>992.10715262500003</v>
      </c>
      <c r="F1497">
        <v>360.6</v>
      </c>
      <c r="G1497">
        <v>-8.1164403461209496</v>
      </c>
      <c r="H1497">
        <v>-6.8175281798988001</v>
      </c>
      <c r="I1497">
        <v>-14.2420768981967</v>
      </c>
      <c r="J1497">
        <v>-5.9519190481967597</v>
      </c>
      <c r="K1497">
        <v>362.32711268722301</v>
      </c>
      <c r="L1497">
        <v>354.89407618888202</v>
      </c>
      <c r="M1497">
        <v>41.8159795219754</v>
      </c>
      <c r="N1497">
        <v>1.00782203800061</v>
      </c>
      <c r="O1497">
        <v>24.514697726012201</v>
      </c>
      <c r="P1497">
        <v>28.6478772743489</v>
      </c>
      <c r="Q1497">
        <v>0.129644928567241</v>
      </c>
    </row>
    <row r="1498" spans="1:17" hidden="1" x14ac:dyDescent="0.3">
      <c r="A1498" t="s">
        <v>3168</v>
      </c>
      <c r="B1498" t="s">
        <v>3169</v>
      </c>
      <c r="C1498" t="str">
        <f>IFERROR(VLOOKUP(Table1[[#This Row],[Ticker]],[1]!Table1[[Symbol]:[Industry]],2,FALSE),"-")</f>
        <v>-</v>
      </c>
      <c r="D1498" t="s">
        <v>429</v>
      </c>
      <c r="E1498">
        <v>983.53624032000005</v>
      </c>
      <c r="F1498">
        <v>41.73</v>
      </c>
      <c r="G1498">
        <v>-84.052898057878096</v>
      </c>
      <c r="H1498">
        <v>-18.754429105464599</v>
      </c>
      <c r="I1498">
        <v>-59.837847322981503</v>
      </c>
      <c r="J1498">
        <v>-11.0961095584106</v>
      </c>
      <c r="K1498">
        <v>48.1663241909365</v>
      </c>
      <c r="L1498">
        <v>58.748451864776399</v>
      </c>
      <c r="M1498">
        <v>15.540645197534101</v>
      </c>
      <c r="N1498">
        <v>0.68709191954955395</v>
      </c>
      <c r="O1498">
        <v>163.59932901988901</v>
      </c>
      <c r="P1498">
        <v>1.83016105417277</v>
      </c>
      <c r="Q1498">
        <v>8.1500466368207E-2</v>
      </c>
    </row>
    <row r="1499" spans="1:17" hidden="1" x14ac:dyDescent="0.3">
      <c r="A1499" t="s">
        <v>3170</v>
      </c>
      <c r="B1499" t="s">
        <v>3171</v>
      </c>
      <c r="C1499" t="str">
        <f>IFERROR(VLOOKUP(Table1[[#This Row],[Ticker]],[1]!Table1[[Symbol]:[Industry]],2,FALSE),"-")</f>
        <v>-</v>
      </c>
      <c r="D1499" t="s">
        <v>533</v>
      </c>
      <c r="E1499">
        <v>983.25831215999995</v>
      </c>
      <c r="F1499">
        <v>85.35</v>
      </c>
      <c r="G1499">
        <v>93.275196664292395</v>
      </c>
      <c r="H1499">
        <v>-8.9272186446925499</v>
      </c>
      <c r="I1499">
        <v>8.6285181766956498</v>
      </c>
      <c r="J1499">
        <v>-16.893502385442201</v>
      </c>
      <c r="K1499">
        <v>92.733464675186198</v>
      </c>
      <c r="L1499">
        <v>78.680919845764706</v>
      </c>
      <c r="M1499">
        <v>25.8350234401533</v>
      </c>
      <c r="N1499">
        <v>1.09263814931237</v>
      </c>
      <c r="O1499">
        <v>39.015817223198603</v>
      </c>
      <c r="P1499">
        <v>126.641187374899</v>
      </c>
      <c r="Q1499">
        <v>9.2650519586408006E-2</v>
      </c>
    </row>
    <row r="1500" spans="1:17" hidden="1" x14ac:dyDescent="0.3">
      <c r="A1500" t="s">
        <v>3172</v>
      </c>
      <c r="B1500" t="s">
        <v>3173</v>
      </c>
      <c r="C1500" t="str">
        <f>IFERROR(VLOOKUP(Table1[[#This Row],[Ticker]],[1]!Table1[[Symbol]:[Industry]],2,FALSE),"-")</f>
        <v>-</v>
      </c>
      <c r="D1500" t="s">
        <v>164</v>
      </c>
      <c r="E1500">
        <v>978.71040000000005</v>
      </c>
      <c r="F1500">
        <v>384.6</v>
      </c>
      <c r="G1500">
        <v>38.522811555671403</v>
      </c>
      <c r="H1500">
        <v>-13.647037069420699</v>
      </c>
      <c r="I1500">
        <v>52.976918517541797</v>
      </c>
      <c r="J1500">
        <v>-3.4341406666533398</v>
      </c>
      <c r="K1500">
        <v>432.95743548555203</v>
      </c>
      <c r="M1500">
        <v>31.072540914276001</v>
      </c>
      <c r="N1500">
        <v>0.49713716354654902</v>
      </c>
      <c r="O1500">
        <v>44.305772230889197</v>
      </c>
      <c r="P1500">
        <v>88.714425907752698</v>
      </c>
    </row>
    <row r="1501" spans="1:17" hidden="1" x14ac:dyDescent="0.3">
      <c r="A1501" t="s">
        <v>3174</v>
      </c>
      <c r="B1501" t="s">
        <v>3175</v>
      </c>
      <c r="C1501" t="str">
        <f>IFERROR(VLOOKUP(Table1[[#This Row],[Ticker]],[1]!Table1[[Symbol]:[Industry]],2,FALSE),"-")</f>
        <v>-</v>
      </c>
      <c r="D1501" t="s">
        <v>290</v>
      </c>
      <c r="E1501">
        <v>977.85</v>
      </c>
      <c r="F1501">
        <v>475.35</v>
      </c>
      <c r="G1501">
        <v>-57.336367356835403</v>
      </c>
      <c r="H1501">
        <v>-9.3497693949131992</v>
      </c>
      <c r="I1501">
        <v>-28.037026228043</v>
      </c>
      <c r="J1501">
        <v>-1.1566921974495501</v>
      </c>
      <c r="K1501">
        <v>506.93504305838201</v>
      </c>
      <c r="L1501">
        <v>517.35039969828699</v>
      </c>
      <c r="M1501">
        <v>32.823139358658104</v>
      </c>
      <c r="N1501">
        <v>0.48775176918889401</v>
      </c>
      <c r="O1501">
        <v>55.2329862206794</v>
      </c>
      <c r="P1501">
        <v>3.3144968485111899</v>
      </c>
      <c r="Q1501">
        <v>0.13444088143794</v>
      </c>
    </row>
    <row r="1502" spans="1:17" hidden="1" x14ac:dyDescent="0.3">
      <c r="A1502" t="s">
        <v>3176</v>
      </c>
      <c r="B1502" t="s">
        <v>3177</v>
      </c>
      <c r="C1502" t="str">
        <f>IFERROR(VLOOKUP(Table1[[#This Row],[Ticker]],[1]!Table1[[Symbol]:[Industry]],2,FALSE),"-")</f>
        <v>-</v>
      </c>
      <c r="D1502" t="s">
        <v>390</v>
      </c>
      <c r="E1502">
        <v>977.83718399999998</v>
      </c>
      <c r="F1502">
        <v>9.8000000000000007</v>
      </c>
      <c r="G1502">
        <v>53.063023428046598</v>
      </c>
      <c r="H1502">
        <v>7.8780528554608402</v>
      </c>
      <c r="I1502">
        <v>-21.3100986148925</v>
      </c>
      <c r="J1502">
        <v>-5.6658809020663101</v>
      </c>
      <c r="K1502">
        <v>9.45524048659626</v>
      </c>
      <c r="L1502">
        <v>8.4911557574339493</v>
      </c>
      <c r="M1502">
        <v>51.884619846436898</v>
      </c>
      <c r="N1502">
        <v>2.6645078310379899</v>
      </c>
      <c r="O1502">
        <v>58.673469387755098</v>
      </c>
      <c r="P1502">
        <v>145</v>
      </c>
      <c r="Q1502">
        <v>0.17682424766358601</v>
      </c>
    </row>
    <row r="1503" spans="1:17" hidden="1" x14ac:dyDescent="0.3">
      <c r="A1503" t="s">
        <v>3178</v>
      </c>
      <c r="B1503" t="s">
        <v>3179</v>
      </c>
      <c r="C1503" t="str">
        <f>IFERROR(VLOOKUP(Table1[[#This Row],[Ticker]],[1]!Table1[[Symbol]:[Industry]],2,FALSE),"-")</f>
        <v>-</v>
      </c>
      <c r="D1503" t="s">
        <v>114</v>
      </c>
      <c r="E1503">
        <v>975.03565088999903</v>
      </c>
      <c r="F1503">
        <v>135.16</v>
      </c>
      <c r="G1503">
        <v>-51.270356770474301</v>
      </c>
      <c r="H1503">
        <v>-11.852632642949301</v>
      </c>
      <c r="I1503">
        <v>-13.4992140766037</v>
      </c>
      <c r="J1503">
        <v>-4.8020945815407696</v>
      </c>
      <c r="K1503">
        <v>140.80929374304199</v>
      </c>
      <c r="L1503">
        <v>149.263742488324</v>
      </c>
      <c r="M1503">
        <v>42.559408653301098</v>
      </c>
      <c r="N1503">
        <v>0.42945154843289202</v>
      </c>
      <c r="O1503">
        <v>64.397750813850195</v>
      </c>
      <c r="P1503">
        <v>7.0150435471100403</v>
      </c>
      <c r="Q1503">
        <v>3.4960696596924003E-2</v>
      </c>
    </row>
    <row r="1504" spans="1:17" hidden="1" x14ac:dyDescent="0.3">
      <c r="A1504" t="s">
        <v>3180</v>
      </c>
      <c r="B1504" t="s">
        <v>3181</v>
      </c>
      <c r="C1504" t="str">
        <f>IFERROR(VLOOKUP(Table1[[#This Row],[Ticker]],[1]!Table1[[Symbol]:[Industry]],2,FALSE),"-")</f>
        <v>-</v>
      </c>
      <c r="D1504" t="s">
        <v>171</v>
      </c>
      <c r="E1504">
        <v>974.444234679999</v>
      </c>
      <c r="F1504">
        <v>399.75</v>
      </c>
      <c r="G1504">
        <v>42.340369586635802</v>
      </c>
      <c r="H1504">
        <v>-10.244786212260101</v>
      </c>
      <c r="I1504">
        <v>36.272819234161297</v>
      </c>
      <c r="J1504">
        <v>-3.0661730040773199</v>
      </c>
      <c r="K1504">
        <v>357.76520951510997</v>
      </c>
      <c r="L1504">
        <v>293.624917815468</v>
      </c>
      <c r="M1504">
        <v>59.340078921510298</v>
      </c>
      <c r="N1504">
        <v>0.246525827933921</v>
      </c>
      <c r="O1504">
        <v>14.5465916197623</v>
      </c>
      <c r="P1504">
        <v>118.921139101862</v>
      </c>
      <c r="Q1504">
        <v>8.9185979519236999E-2</v>
      </c>
    </row>
    <row r="1505" spans="1:17" hidden="1" x14ac:dyDescent="0.3">
      <c r="A1505" t="s">
        <v>3182</v>
      </c>
      <c r="B1505" t="s">
        <v>3183</v>
      </c>
      <c r="C1505" t="str">
        <f>IFERROR(VLOOKUP(Table1[[#This Row],[Ticker]],[1]!Table1[[Symbol]:[Industry]],2,FALSE),"-")</f>
        <v>-</v>
      </c>
      <c r="D1505" t="s">
        <v>259</v>
      </c>
      <c r="E1505">
        <v>971.0883</v>
      </c>
      <c r="F1505">
        <v>965</v>
      </c>
      <c r="G1505">
        <v>50.232834748801203</v>
      </c>
      <c r="H1505">
        <v>-1.3144328071673299</v>
      </c>
      <c r="I1505">
        <v>32.223873113333603</v>
      </c>
      <c r="J1505">
        <v>-0.60867266408005205</v>
      </c>
      <c r="K1505">
        <v>919.41107872949397</v>
      </c>
      <c r="L1505">
        <v>765.86306589291803</v>
      </c>
      <c r="M1505">
        <v>31.5337603594024</v>
      </c>
      <c r="N1505">
        <v>0.73615384615384605</v>
      </c>
      <c r="O1505">
        <v>15.129533678756401</v>
      </c>
      <c r="P1505">
        <v>99.174406604747105</v>
      </c>
      <c r="Q1505">
        <v>0.152280636859007</v>
      </c>
    </row>
    <row r="1506" spans="1:17" hidden="1" x14ac:dyDescent="0.3">
      <c r="A1506" t="s">
        <v>3184</v>
      </c>
      <c r="B1506" t="s">
        <v>3185</v>
      </c>
      <c r="C1506" t="str">
        <f>IFERROR(VLOOKUP(Table1[[#This Row],[Ticker]],[1]!Table1[[Symbol]:[Industry]],2,FALSE),"-")</f>
        <v>-</v>
      </c>
      <c r="D1506" t="s">
        <v>605</v>
      </c>
      <c r="E1506">
        <v>970.93039999999996</v>
      </c>
      <c r="F1506">
        <v>296.89999999999998</v>
      </c>
      <c r="G1506">
        <v>-8.4940702687967509</v>
      </c>
      <c r="H1506">
        <v>2.1764096697535802</v>
      </c>
      <c r="I1506">
        <v>40.6631069569289</v>
      </c>
      <c r="J1506">
        <v>-6.9908987210256797</v>
      </c>
      <c r="K1506">
        <v>271.26393549238298</v>
      </c>
      <c r="L1506">
        <v>237.21108574773399</v>
      </c>
      <c r="M1506">
        <v>46.253245780874103</v>
      </c>
      <c r="N1506">
        <v>0.72971001630864496</v>
      </c>
      <c r="O1506">
        <v>9.1276524082182604</v>
      </c>
      <c r="P1506">
        <v>67.740112994350199</v>
      </c>
      <c r="Q1506">
        <v>7.0885526176429001E-2</v>
      </c>
    </row>
    <row r="1507" spans="1:17" hidden="1" x14ac:dyDescent="0.3">
      <c r="A1507" t="s">
        <v>3186</v>
      </c>
      <c r="B1507" t="s">
        <v>3187</v>
      </c>
      <c r="C1507" t="str">
        <f>IFERROR(VLOOKUP(Table1[[#This Row],[Ticker]],[1]!Table1[[Symbol]:[Industry]],2,FALSE),"-")</f>
        <v>-</v>
      </c>
      <c r="D1507" t="s">
        <v>1001</v>
      </c>
      <c r="E1507">
        <v>969.75</v>
      </c>
      <c r="F1507">
        <v>87.85</v>
      </c>
      <c r="G1507">
        <v>-53.053399281150398</v>
      </c>
      <c r="H1507">
        <v>-3.05976854948298</v>
      </c>
      <c r="I1507">
        <v>10.953325381440701</v>
      </c>
      <c r="J1507">
        <v>0.199836910128667</v>
      </c>
      <c r="K1507">
        <v>82.620595848963106</v>
      </c>
      <c r="L1507">
        <v>83.396938727072296</v>
      </c>
      <c r="M1507">
        <v>60.327742019620302</v>
      </c>
      <c r="N1507">
        <v>0.88004478552721399</v>
      </c>
      <c r="O1507">
        <v>30.791121229368201</v>
      </c>
      <c r="P1507">
        <v>37.158469945355101</v>
      </c>
      <c r="Q1507">
        <v>0.10493611940111899</v>
      </c>
    </row>
    <row r="1508" spans="1:17" hidden="1" x14ac:dyDescent="0.3">
      <c r="A1508" t="s">
        <v>3188</v>
      </c>
      <c r="B1508" t="s">
        <v>3189</v>
      </c>
      <c r="C1508" t="str">
        <f>IFERROR(VLOOKUP(Table1[[#This Row],[Ticker]],[1]!Table1[[Symbol]:[Industry]],2,FALSE),"-")</f>
        <v>-</v>
      </c>
      <c r="D1508" t="s">
        <v>21</v>
      </c>
      <c r="E1508">
        <v>969.47911214999999</v>
      </c>
      <c r="F1508">
        <v>92.37</v>
      </c>
      <c r="G1508">
        <v>-7.85605976810385</v>
      </c>
      <c r="H1508">
        <v>-4.2245445582156398</v>
      </c>
      <c r="I1508">
        <v>-8.58994341500342</v>
      </c>
      <c r="J1508">
        <v>-2.28477029156846</v>
      </c>
      <c r="K1508">
        <v>92.968214900231601</v>
      </c>
      <c r="L1508">
        <v>91.960726829386005</v>
      </c>
      <c r="M1508">
        <v>45.5133011251474</v>
      </c>
      <c r="N1508">
        <v>0.61659080930175003</v>
      </c>
      <c r="O1508">
        <v>34.459240012991202</v>
      </c>
      <c r="P1508">
        <v>39.321266968325801</v>
      </c>
    </row>
    <row r="1509" spans="1:17" hidden="1" x14ac:dyDescent="0.3">
      <c r="A1509" t="s">
        <v>3190</v>
      </c>
      <c r="B1509" t="s">
        <v>3191</v>
      </c>
      <c r="C1509" t="str">
        <f>IFERROR(VLOOKUP(Table1[[#This Row],[Ticker]],[1]!Table1[[Symbol]:[Industry]],2,FALSE),"-")</f>
        <v>-</v>
      </c>
      <c r="D1509" t="s">
        <v>259</v>
      </c>
      <c r="E1509">
        <v>968.75538563600003</v>
      </c>
      <c r="F1509">
        <v>154.32</v>
      </c>
      <c r="G1509">
        <v>22.786621567722101</v>
      </c>
      <c r="H1509">
        <v>-8.88076173907079</v>
      </c>
      <c r="I1509">
        <v>-9.8109768330323792</v>
      </c>
      <c r="J1509">
        <v>-6.5430643378828304</v>
      </c>
      <c r="K1509">
        <v>157.09757635174401</v>
      </c>
      <c r="L1509">
        <v>142.42505087226601</v>
      </c>
      <c r="M1509">
        <v>44.050786890136898</v>
      </c>
      <c r="N1509">
        <v>0.39678184031991098</v>
      </c>
      <c r="O1509">
        <v>25.712804561949199</v>
      </c>
      <c r="P1509">
        <v>65.224839400428195</v>
      </c>
      <c r="Q1509">
        <v>0.24680607012121</v>
      </c>
    </row>
    <row r="1510" spans="1:17" hidden="1" x14ac:dyDescent="0.3">
      <c r="A1510" t="s">
        <v>3192</v>
      </c>
      <c r="B1510" t="s">
        <v>3193</v>
      </c>
      <c r="C1510" t="str">
        <f>IFERROR(VLOOKUP(Table1[[#This Row],[Ticker]],[1]!Table1[[Symbol]:[Industry]],2,FALSE),"-")</f>
        <v>-</v>
      </c>
      <c r="D1510" t="s">
        <v>407</v>
      </c>
      <c r="E1510">
        <v>967.19825249999997</v>
      </c>
      <c r="F1510">
        <v>306.8</v>
      </c>
      <c r="G1510">
        <v>-19.461684568359502</v>
      </c>
      <c r="H1510">
        <v>-10.6528078702817</v>
      </c>
      <c r="I1510">
        <v>-11.504146898571801</v>
      </c>
      <c r="J1510">
        <v>-5.2174398379547799</v>
      </c>
      <c r="K1510">
        <v>314.65217476721398</v>
      </c>
      <c r="L1510">
        <v>327.07513881231</v>
      </c>
      <c r="M1510">
        <v>35.992057217486803</v>
      </c>
      <c r="N1510">
        <v>0.33834852886863798</v>
      </c>
      <c r="O1510">
        <v>65.172750977835705</v>
      </c>
      <c r="P1510">
        <v>14.906367041198401</v>
      </c>
      <c r="Q1510">
        <v>-8.5477974481999998E-5</v>
      </c>
    </row>
    <row r="1511" spans="1:17" hidden="1" x14ac:dyDescent="0.3">
      <c r="A1511" t="s">
        <v>3194</v>
      </c>
      <c r="B1511" t="s">
        <v>1641</v>
      </c>
      <c r="C1511" t="str">
        <f>IFERROR(VLOOKUP(Table1[[#This Row],[Ticker]],[1]!Table1[[Symbol]:[Industry]],2,FALSE),"-")</f>
        <v>-</v>
      </c>
      <c r="D1511" t="s">
        <v>269</v>
      </c>
      <c r="E1511">
        <v>965.02620000000002</v>
      </c>
      <c r="F1511">
        <v>2396</v>
      </c>
      <c r="G1511">
        <v>631.21468789145194</v>
      </c>
      <c r="H1511">
        <v>-1.7187163210562499</v>
      </c>
      <c r="I1511">
        <v>84.210123777808704</v>
      </c>
      <c r="J1511">
        <v>-5.3599611226151103</v>
      </c>
      <c r="K1511">
        <v>2105.9199659291999</v>
      </c>
      <c r="L1511">
        <v>1347.2541189439</v>
      </c>
      <c r="M1511">
        <v>48.074083558193102</v>
      </c>
      <c r="N1511">
        <v>0.74302839517949704</v>
      </c>
      <c r="O1511">
        <v>19.204924874791299</v>
      </c>
      <c r="P1511">
        <v>752.66903914590705</v>
      </c>
    </row>
    <row r="1512" spans="1:17" hidden="1" x14ac:dyDescent="0.3">
      <c r="A1512" t="s">
        <v>3195</v>
      </c>
      <c r="B1512" t="s">
        <v>3196</v>
      </c>
      <c r="C1512" t="str">
        <f>IFERROR(VLOOKUP(Table1[[#This Row],[Ticker]],[1]!Table1[[Symbol]:[Industry]],2,FALSE),"-")</f>
        <v>-</v>
      </c>
      <c r="D1512" t="s">
        <v>794</v>
      </c>
      <c r="E1512">
        <v>964.84847219999995</v>
      </c>
      <c r="F1512">
        <v>431.85</v>
      </c>
      <c r="G1512">
        <v>-53.947615304290203</v>
      </c>
      <c r="H1512">
        <v>-2.9239718914457802</v>
      </c>
      <c r="I1512">
        <v>-18.848883666848302</v>
      </c>
      <c r="J1512">
        <v>-1.99973839793088</v>
      </c>
      <c r="K1512">
        <v>424.600184016821</v>
      </c>
      <c r="L1512">
        <v>456.05667154780201</v>
      </c>
      <c r="M1512">
        <v>56.598946109255301</v>
      </c>
      <c r="N1512">
        <v>0.39806445230085502</v>
      </c>
      <c r="O1512">
        <v>71.355794836169906</v>
      </c>
      <c r="P1512">
        <v>29.180376906969698</v>
      </c>
      <c r="Q1512">
        <v>6.0673663823415998E-2</v>
      </c>
    </row>
    <row r="1513" spans="1:17" hidden="1" x14ac:dyDescent="0.3">
      <c r="A1513" t="s">
        <v>3197</v>
      </c>
      <c r="B1513" t="s">
        <v>3198</v>
      </c>
      <c r="C1513" t="str">
        <f>IFERROR(VLOOKUP(Table1[[#This Row],[Ticker]],[1]!Table1[[Symbol]:[Industry]],2,FALSE),"-")</f>
        <v>-</v>
      </c>
      <c r="D1513" t="s">
        <v>80</v>
      </c>
      <c r="E1513">
        <v>962.10144330000003</v>
      </c>
      <c r="F1513">
        <v>213.29</v>
      </c>
      <c r="G1513">
        <v>-33.370799460853902</v>
      </c>
      <c r="H1513">
        <v>-13.050860480071201</v>
      </c>
      <c r="I1513">
        <v>-3.5427867261658998</v>
      </c>
      <c r="J1513">
        <v>-5.41782931366581</v>
      </c>
      <c r="K1513">
        <v>223.52846181568299</v>
      </c>
      <c r="L1513">
        <v>220.619691407273</v>
      </c>
      <c r="M1513">
        <v>29.844601571699702</v>
      </c>
      <c r="N1513">
        <v>0.275584170927344</v>
      </c>
      <c r="O1513">
        <v>21.899760888930501</v>
      </c>
      <c r="P1513">
        <v>18.494444444444401</v>
      </c>
      <c r="Q1513">
        <v>-3.9853908097370001E-2</v>
      </c>
    </row>
    <row r="1514" spans="1:17" hidden="1" x14ac:dyDescent="0.3">
      <c r="A1514" t="s">
        <v>3199</v>
      </c>
      <c r="B1514" t="s">
        <v>3200</v>
      </c>
      <c r="C1514" t="str">
        <f>IFERROR(VLOOKUP(Table1[[#This Row],[Ticker]],[1]!Table1[[Symbol]:[Industry]],2,FALSE),"-")</f>
        <v>-</v>
      </c>
      <c r="D1514" t="s">
        <v>1603</v>
      </c>
      <c r="E1514">
        <v>957.68179999999995</v>
      </c>
      <c r="F1514">
        <v>94.08</v>
      </c>
      <c r="G1514">
        <v>669.86166641668694</v>
      </c>
      <c r="H1514">
        <v>43.871979302285602</v>
      </c>
      <c r="I1514">
        <v>346.05974587462703</v>
      </c>
      <c r="J1514">
        <v>6.0244869595214201</v>
      </c>
      <c r="K1514">
        <v>66.682055203234796</v>
      </c>
      <c r="L1514">
        <v>40.562072639075303</v>
      </c>
      <c r="M1514">
        <v>99.3738672684064</v>
      </c>
      <c r="N1514">
        <v>1.7569059596041701</v>
      </c>
      <c r="O1514">
        <v>0</v>
      </c>
      <c r="P1514">
        <v>890.31578947368405</v>
      </c>
    </row>
    <row r="1515" spans="1:17" hidden="1" x14ac:dyDescent="0.3">
      <c r="A1515" t="s">
        <v>3201</v>
      </c>
      <c r="B1515" t="s">
        <v>3202</v>
      </c>
      <c r="C1515" t="str">
        <f>IFERROR(VLOOKUP(Table1[[#This Row],[Ticker]],[1]!Table1[[Symbol]:[Industry]],2,FALSE),"-")</f>
        <v>-</v>
      </c>
      <c r="D1515" t="s">
        <v>533</v>
      </c>
      <c r="E1515">
        <v>955.60979512500001</v>
      </c>
      <c r="F1515">
        <v>289</v>
      </c>
      <c r="G1515">
        <v>65.629177194863004</v>
      </c>
      <c r="H1515">
        <v>-0.135627610703624</v>
      </c>
      <c r="I1515">
        <v>42.191812364849902</v>
      </c>
      <c r="J1515">
        <v>-8.7022245615460498</v>
      </c>
      <c r="K1515">
        <v>273.02630401143</v>
      </c>
      <c r="L1515">
        <v>217.421269803065</v>
      </c>
      <c r="M1515">
        <v>37.885816900008201</v>
      </c>
      <c r="N1515">
        <v>1.07443526789251</v>
      </c>
      <c r="O1515">
        <v>14.048442906574399</v>
      </c>
      <c r="P1515">
        <v>119.27162367223001</v>
      </c>
      <c r="Q1515">
        <v>0.133596042857558</v>
      </c>
    </row>
    <row r="1516" spans="1:17" hidden="1" x14ac:dyDescent="0.3">
      <c r="A1516" t="s">
        <v>3203</v>
      </c>
      <c r="B1516" t="s">
        <v>3204</v>
      </c>
      <c r="C1516" t="str">
        <f>IFERROR(VLOOKUP(Table1[[#This Row],[Ticker]],[1]!Table1[[Symbol]:[Industry]],2,FALSE),"-")</f>
        <v>-</v>
      </c>
      <c r="D1516" t="s">
        <v>74</v>
      </c>
      <c r="E1516">
        <v>950.07675499499999</v>
      </c>
      <c r="F1516">
        <v>104.3</v>
      </c>
      <c r="G1516">
        <v>12.817557225445301</v>
      </c>
      <c r="H1516">
        <v>5.9472070499434704</v>
      </c>
      <c r="I1516">
        <v>1.47186887295726</v>
      </c>
      <c r="J1516">
        <v>1.2927721243616299</v>
      </c>
      <c r="K1516">
        <v>96.417728581375997</v>
      </c>
      <c r="L1516">
        <v>92.117959703654293</v>
      </c>
      <c r="M1516">
        <v>60.518303471145401</v>
      </c>
      <c r="N1516">
        <v>1.40328057247045</v>
      </c>
      <c r="O1516">
        <v>33.557046979865703</v>
      </c>
      <c r="P1516">
        <v>65.424266455194299</v>
      </c>
      <c r="Q1516">
        <v>-8.9627239142770002E-3</v>
      </c>
    </row>
    <row r="1517" spans="1:17" hidden="1" x14ac:dyDescent="0.3">
      <c r="A1517" t="s">
        <v>3205</v>
      </c>
      <c r="B1517" t="s">
        <v>3206</v>
      </c>
      <c r="C1517" t="str">
        <f>IFERROR(VLOOKUP(Table1[[#This Row],[Ticker]],[1]!Table1[[Symbol]:[Industry]],2,FALSE),"-")</f>
        <v>-</v>
      </c>
      <c r="D1517" t="s">
        <v>3207</v>
      </c>
      <c r="E1517">
        <v>949.73767804500005</v>
      </c>
      <c r="F1517">
        <v>204.83</v>
      </c>
      <c r="G1517">
        <v>3.9862755175315798</v>
      </c>
      <c r="H1517">
        <v>-11.4841959810816</v>
      </c>
      <c r="I1517">
        <v>-42.796395974331602</v>
      </c>
      <c r="J1517">
        <v>-5.0449022013050504</v>
      </c>
      <c r="K1517">
        <v>217.087356966453</v>
      </c>
      <c r="L1517">
        <v>225.683048674471</v>
      </c>
      <c r="M1517">
        <v>37.8478962646778</v>
      </c>
      <c r="N1517">
        <v>0.46644248602731098</v>
      </c>
      <c r="O1517">
        <v>75.169652882878495</v>
      </c>
      <c r="P1517">
        <v>38.118678354686402</v>
      </c>
      <c r="Q1517">
        <v>-1.1507564332093E-2</v>
      </c>
    </row>
    <row r="1518" spans="1:17" hidden="1" x14ac:dyDescent="0.3">
      <c r="A1518" t="s">
        <v>3208</v>
      </c>
      <c r="B1518" t="s">
        <v>3209</v>
      </c>
      <c r="C1518" t="str">
        <f>IFERROR(VLOOKUP(Table1[[#This Row],[Ticker]],[1]!Table1[[Symbol]:[Industry]],2,FALSE),"-")</f>
        <v>-</v>
      </c>
      <c r="D1518" t="s">
        <v>54</v>
      </c>
      <c r="E1518">
        <v>947.50259825000001</v>
      </c>
      <c r="F1518">
        <v>41.57</v>
      </c>
      <c r="G1518">
        <v>32.141583957985901</v>
      </c>
      <c r="H1518">
        <v>8.4725139756283099</v>
      </c>
      <c r="I1518">
        <v>17.798461882477099</v>
      </c>
      <c r="J1518">
        <v>-22.319945174278001</v>
      </c>
      <c r="K1518">
        <v>39.737980589175699</v>
      </c>
      <c r="L1518">
        <v>33.896658927590899</v>
      </c>
      <c r="M1518">
        <v>33.495289124145302</v>
      </c>
      <c r="N1518">
        <v>2.0210307280283599</v>
      </c>
      <c r="O1518">
        <v>35.915323550637403</v>
      </c>
      <c r="P1518">
        <v>93.348837209302303</v>
      </c>
      <c r="Q1518">
        <v>3.6029420427335999E-2</v>
      </c>
    </row>
    <row r="1519" spans="1:17" hidden="1" x14ac:dyDescent="0.3">
      <c r="A1519" t="s">
        <v>3210</v>
      </c>
      <c r="B1519" t="s">
        <v>3211</v>
      </c>
      <c r="C1519" t="str">
        <f>IFERROR(VLOOKUP(Table1[[#This Row],[Ticker]],[1]!Table1[[Symbol]:[Industry]],2,FALSE),"-")</f>
        <v>-</v>
      </c>
      <c r="D1519" t="s">
        <v>21</v>
      </c>
      <c r="E1519">
        <v>945.62216999999998</v>
      </c>
      <c r="F1519">
        <v>747.95</v>
      </c>
      <c r="G1519">
        <v>-4.8885505536571401</v>
      </c>
      <c r="H1519">
        <v>-5.1151112645002597</v>
      </c>
      <c r="I1519">
        <v>-0.62168899142252698</v>
      </c>
      <c r="J1519">
        <v>-1.4309655263532799</v>
      </c>
      <c r="K1519">
        <v>750.89794376191605</v>
      </c>
      <c r="L1519">
        <v>702.47138758515996</v>
      </c>
      <c r="M1519">
        <v>47.702317660028598</v>
      </c>
      <c r="N1519">
        <v>0.91441433625740398</v>
      </c>
      <c r="O1519">
        <v>10.5622033558392</v>
      </c>
      <c r="P1519">
        <v>41.096019618939799</v>
      </c>
      <c r="Q1519">
        <v>0.13061229390493301</v>
      </c>
    </row>
    <row r="1520" spans="1:17" hidden="1" x14ac:dyDescent="0.3">
      <c r="A1520" t="s">
        <v>3212</v>
      </c>
      <c r="B1520" t="s">
        <v>3213</v>
      </c>
      <c r="C1520" t="str">
        <f>IFERROR(VLOOKUP(Table1[[#This Row],[Ticker]],[1]!Table1[[Symbol]:[Industry]],2,FALSE),"-")</f>
        <v>-</v>
      </c>
      <c r="D1520" t="s">
        <v>278</v>
      </c>
      <c r="E1520">
        <v>943.20710918500004</v>
      </c>
      <c r="F1520">
        <v>1689.6</v>
      </c>
      <c r="G1520">
        <v>-48.395297771635597</v>
      </c>
      <c r="H1520">
        <v>-8.4402241261280508</v>
      </c>
      <c r="I1520">
        <v>-25.362386196591899</v>
      </c>
      <c r="J1520">
        <v>-4.3062149780146601</v>
      </c>
      <c r="K1520">
        <v>1729.3377454659401</v>
      </c>
      <c r="L1520">
        <v>1774.16380070236</v>
      </c>
      <c r="M1520">
        <v>32.377223110717502</v>
      </c>
      <c r="N1520">
        <v>1.0867182688588699</v>
      </c>
      <c r="O1520">
        <v>29.3205492424242</v>
      </c>
      <c r="P1520">
        <v>11.8940397350993</v>
      </c>
      <c r="Q1520">
        <v>-7.1115732366793999E-2</v>
      </c>
    </row>
    <row r="1521" spans="1:17" hidden="1" x14ac:dyDescent="0.3">
      <c r="A1521" t="s">
        <v>3214</v>
      </c>
      <c r="B1521" t="s">
        <v>3215</v>
      </c>
      <c r="C1521" t="str">
        <f>IFERROR(VLOOKUP(Table1[[#This Row],[Ticker]],[1]!Table1[[Symbol]:[Industry]],2,FALSE),"-")</f>
        <v>-</v>
      </c>
      <c r="D1521" t="s">
        <v>24</v>
      </c>
      <c r="E1521">
        <v>940.95194039599903</v>
      </c>
      <c r="F1521">
        <v>38.51</v>
      </c>
      <c r="G1521">
        <v>3.9951055550972399</v>
      </c>
      <c r="H1521">
        <v>-13.1643592055069</v>
      </c>
      <c r="I1521">
        <v>-25.588768366464201</v>
      </c>
      <c r="J1521">
        <v>-7.5565767755036397</v>
      </c>
      <c r="K1521">
        <v>39.919385916844298</v>
      </c>
      <c r="L1521">
        <v>39.022715573248497</v>
      </c>
      <c r="M1521">
        <v>31.416195259144398</v>
      </c>
      <c r="N1521">
        <v>0.46299817441972801</v>
      </c>
      <c r="O1521">
        <v>53.206959231368401</v>
      </c>
      <c r="P1521">
        <v>46.704761904761803</v>
      </c>
      <c r="Q1521">
        <v>8.4488953416853002E-2</v>
      </c>
    </row>
    <row r="1522" spans="1:17" hidden="1" x14ac:dyDescent="0.3">
      <c r="A1522" t="s">
        <v>3216</v>
      </c>
      <c r="B1522" t="s">
        <v>3217</v>
      </c>
      <c r="C1522" t="str">
        <f>IFERROR(VLOOKUP(Table1[[#This Row],[Ticker]],[1]!Table1[[Symbol]:[Industry]],2,FALSE),"-")</f>
        <v>-</v>
      </c>
      <c r="D1522" t="s">
        <v>46</v>
      </c>
      <c r="E1522">
        <v>940.88491486800001</v>
      </c>
      <c r="F1522">
        <v>24.79</v>
      </c>
      <c r="G1522">
        <v>84.853167246492205</v>
      </c>
      <c r="H1522">
        <v>1469.5045995371199</v>
      </c>
      <c r="I1522">
        <v>99.3072742083626</v>
      </c>
      <c r="J1522">
        <v>31.126891542879999</v>
      </c>
      <c r="K1522">
        <v>8.7856706072954491</v>
      </c>
      <c r="L1522">
        <v>3.8153476686419499</v>
      </c>
      <c r="M1522">
        <v>100</v>
      </c>
      <c r="N1522">
        <v>0.951070716652892</v>
      </c>
      <c r="O1522">
        <v>0</v>
      </c>
      <c r="P1522">
        <v>127.43119266055</v>
      </c>
    </row>
    <row r="1523" spans="1:17" hidden="1" x14ac:dyDescent="0.3">
      <c r="A1523" t="s">
        <v>3218</v>
      </c>
      <c r="B1523" t="s">
        <v>3219</v>
      </c>
      <c r="C1523" t="str">
        <f>IFERROR(VLOOKUP(Table1[[#This Row],[Ticker]],[1]!Table1[[Symbol]:[Industry]],2,FALSE),"-")</f>
        <v>-</v>
      </c>
      <c r="D1523" t="s">
        <v>259</v>
      </c>
      <c r="E1523">
        <v>940.77200000000005</v>
      </c>
      <c r="F1523">
        <v>1708.8</v>
      </c>
      <c r="G1523">
        <v>-4.8839832103171501</v>
      </c>
      <c r="H1523">
        <v>-6.7670700382088498</v>
      </c>
      <c r="I1523">
        <v>8.0049757913145907</v>
      </c>
      <c r="J1523">
        <v>-12.350721636779101</v>
      </c>
      <c r="K1523">
        <v>1666.93200699266</v>
      </c>
      <c r="L1523">
        <v>1532.1920410873799</v>
      </c>
      <c r="M1523">
        <v>33.741460640211201</v>
      </c>
      <c r="N1523">
        <v>0.66687334748766303</v>
      </c>
      <c r="O1523">
        <v>10.308403558052399</v>
      </c>
      <c r="P1523">
        <v>35.382665187767302</v>
      </c>
      <c r="Q1523">
        <v>4.6498413380225999E-2</v>
      </c>
    </row>
    <row r="1524" spans="1:17" hidden="1" x14ac:dyDescent="0.3">
      <c r="A1524" t="s">
        <v>3220</v>
      </c>
      <c r="B1524" t="s">
        <v>3221</v>
      </c>
      <c r="C1524" t="str">
        <f>IFERROR(VLOOKUP(Table1[[#This Row],[Ticker]],[1]!Table1[[Symbol]:[Industry]],2,FALSE),"-")</f>
        <v>-</v>
      </c>
      <c r="D1524" t="s">
        <v>46</v>
      </c>
      <c r="E1524">
        <v>936.85118999999997</v>
      </c>
      <c r="F1524">
        <v>918.45</v>
      </c>
      <c r="G1524">
        <v>558.20244193874203</v>
      </c>
      <c r="H1524">
        <v>15.1562124403514</v>
      </c>
      <c r="I1524">
        <v>27.249265288148901</v>
      </c>
      <c r="J1524">
        <v>-7.0799277248088002</v>
      </c>
      <c r="K1524">
        <v>739.22236353926598</v>
      </c>
      <c r="L1524">
        <v>556.27226430844598</v>
      </c>
      <c r="M1524">
        <v>63.352821244110899</v>
      </c>
      <c r="N1524">
        <v>1.4327302973591101</v>
      </c>
      <c r="O1524">
        <v>8.8790897708095091</v>
      </c>
      <c r="P1524">
        <v>659.04958677685897</v>
      </c>
    </row>
    <row r="1525" spans="1:17" hidden="1" x14ac:dyDescent="0.3">
      <c r="A1525" t="s">
        <v>3222</v>
      </c>
      <c r="B1525" t="s">
        <v>3223</v>
      </c>
      <c r="C1525" t="str">
        <f>IFERROR(VLOOKUP(Table1[[#This Row],[Ticker]],[1]!Table1[[Symbol]:[Industry]],2,FALSE),"-")</f>
        <v>-</v>
      </c>
      <c r="D1525" t="s">
        <v>605</v>
      </c>
      <c r="E1525">
        <v>935.51512032000005</v>
      </c>
      <c r="F1525">
        <v>6.8</v>
      </c>
      <c r="G1525">
        <v>154.47315252437201</v>
      </c>
      <c r="H1525">
        <v>31.849137352251599</v>
      </c>
      <c r="I1525">
        <v>84.092951494039895</v>
      </c>
      <c r="J1525">
        <v>-3.40527604467766</v>
      </c>
      <c r="K1525">
        <v>5.3869117082139901</v>
      </c>
      <c r="L1525">
        <v>4.2506330818178002</v>
      </c>
      <c r="M1525">
        <v>63.589729859490802</v>
      </c>
      <c r="N1525">
        <v>1.6112151495941101</v>
      </c>
      <c r="O1525">
        <v>0.14705882352941099</v>
      </c>
      <c r="P1525">
        <v>233.333333333333</v>
      </c>
      <c r="Q1525">
        <v>9.2914262947514994E-2</v>
      </c>
    </row>
    <row r="1526" spans="1:17" hidden="1" x14ac:dyDescent="0.3">
      <c r="A1526" t="s">
        <v>3224</v>
      </c>
      <c r="B1526" t="s">
        <v>3225</v>
      </c>
      <c r="C1526" t="str">
        <f>IFERROR(VLOOKUP(Table1[[#This Row],[Ticker]],[1]!Table1[[Symbol]:[Industry]],2,FALSE),"-")</f>
        <v>-</v>
      </c>
      <c r="D1526" t="s">
        <v>390</v>
      </c>
      <c r="E1526">
        <v>932.37701842000001</v>
      </c>
      <c r="F1526">
        <v>7.17</v>
      </c>
      <c r="G1526">
        <v>-60.178469033269899</v>
      </c>
      <c r="H1526">
        <v>-5.1888817388799104</v>
      </c>
      <c r="I1526">
        <v>-26.3986822717055</v>
      </c>
      <c r="J1526">
        <v>2.4907425405983101</v>
      </c>
      <c r="K1526">
        <v>7.4823390794637703</v>
      </c>
      <c r="L1526">
        <v>8.3514875682624599</v>
      </c>
      <c r="M1526">
        <v>45.092784332523699</v>
      </c>
      <c r="N1526">
        <v>0.61792715566478296</v>
      </c>
      <c r="O1526">
        <v>60.390516039051597</v>
      </c>
      <c r="P1526">
        <v>9.4656488549618292</v>
      </c>
    </row>
    <row r="1527" spans="1:17" hidden="1" x14ac:dyDescent="0.3">
      <c r="A1527" t="s">
        <v>3226</v>
      </c>
      <c r="B1527" t="s">
        <v>3227</v>
      </c>
      <c r="C1527" t="str">
        <f>IFERROR(VLOOKUP(Table1[[#This Row],[Ticker]],[1]!Table1[[Symbol]:[Industry]],2,FALSE),"-")</f>
        <v>-</v>
      </c>
      <c r="D1527" t="s">
        <v>197</v>
      </c>
      <c r="E1527">
        <v>929.12429999999995</v>
      </c>
      <c r="F1527">
        <v>1938</v>
      </c>
      <c r="G1527">
        <v>26.866723463430699</v>
      </c>
      <c r="H1527">
        <v>-6.7951148774241901</v>
      </c>
      <c r="I1527">
        <v>-24.195291065559399</v>
      </c>
      <c r="J1527">
        <v>-1.36031910178755</v>
      </c>
      <c r="K1527">
        <v>2002.9624176437301</v>
      </c>
      <c r="L1527">
        <v>1920.94139586144</v>
      </c>
      <c r="M1527">
        <v>48.770745757023299</v>
      </c>
      <c r="N1527">
        <v>2.21336186842839</v>
      </c>
      <c r="O1527">
        <v>29.484004127966902</v>
      </c>
      <c r="P1527">
        <v>77.741092309808707</v>
      </c>
      <c r="Q1527">
        <v>0.20350394082685</v>
      </c>
    </row>
    <row r="1528" spans="1:17" hidden="1" x14ac:dyDescent="0.3">
      <c r="A1528" t="s">
        <v>3228</v>
      </c>
      <c r="B1528" t="s">
        <v>3229</v>
      </c>
      <c r="C1528" t="str">
        <f>IFERROR(VLOOKUP(Table1[[#This Row],[Ticker]],[1]!Table1[[Symbol]:[Industry]],2,FALSE),"-")</f>
        <v>-</v>
      </c>
      <c r="D1528" t="s">
        <v>197</v>
      </c>
      <c r="E1528">
        <v>928.10900000000004</v>
      </c>
      <c r="F1528">
        <v>812.9</v>
      </c>
      <c r="G1528">
        <v>-12.7364098430848</v>
      </c>
      <c r="H1528">
        <v>-9.0266504628743593</v>
      </c>
      <c r="I1528">
        <v>-7.4777674130770704</v>
      </c>
      <c r="J1528">
        <v>-3.11510738494629</v>
      </c>
      <c r="K1528">
        <v>784.98492427648603</v>
      </c>
      <c r="L1528">
        <v>764.96590341894898</v>
      </c>
      <c r="M1528">
        <v>47.035182278031598</v>
      </c>
      <c r="N1528">
        <v>1.19729595261942</v>
      </c>
      <c r="O1528">
        <v>15.020297699594</v>
      </c>
      <c r="P1528">
        <v>23.465978128797001</v>
      </c>
      <c r="Q1528">
        <v>4.8138350177017002E-2</v>
      </c>
    </row>
    <row r="1529" spans="1:17" hidden="1" x14ac:dyDescent="0.3">
      <c r="A1529" t="s">
        <v>3230</v>
      </c>
      <c r="B1529" t="s">
        <v>3231</v>
      </c>
      <c r="C1529" t="str">
        <f>IFERROR(VLOOKUP(Table1[[#This Row],[Ticker]],[1]!Table1[[Symbol]:[Industry]],2,FALSE),"-")</f>
        <v>-</v>
      </c>
      <c r="D1529" t="s">
        <v>46</v>
      </c>
      <c r="E1529">
        <v>927.19835355499902</v>
      </c>
      <c r="F1529">
        <v>428.3</v>
      </c>
      <c r="G1529">
        <v>-71.425088635022107</v>
      </c>
      <c r="H1529">
        <v>-11.492639791818901</v>
      </c>
      <c r="I1529">
        <v>-37.451986501066003</v>
      </c>
      <c r="J1529">
        <v>-3.88234506055946</v>
      </c>
      <c r="K1529">
        <v>454.91660697245101</v>
      </c>
      <c r="L1529">
        <v>518.63106443549805</v>
      </c>
      <c r="M1529">
        <v>48.978310796499201</v>
      </c>
      <c r="N1529">
        <v>0.91288784456894401</v>
      </c>
      <c r="O1529">
        <v>101.57599813215</v>
      </c>
      <c r="P1529">
        <v>4.9754901960784297</v>
      </c>
      <c r="Q1529">
        <v>0.17289593948301099</v>
      </c>
    </row>
    <row r="1530" spans="1:17" hidden="1" x14ac:dyDescent="0.3">
      <c r="A1530" t="s">
        <v>3232</v>
      </c>
      <c r="B1530" t="s">
        <v>3233</v>
      </c>
      <c r="C1530" t="str">
        <f>IFERROR(VLOOKUP(Table1[[#This Row],[Ticker]],[1]!Table1[[Symbol]:[Industry]],2,FALSE),"-")</f>
        <v>-</v>
      </c>
      <c r="D1530" t="s">
        <v>215</v>
      </c>
      <c r="E1530">
        <v>925.68534</v>
      </c>
      <c r="F1530">
        <v>893.6</v>
      </c>
      <c r="G1530">
        <v>47.080142200391101</v>
      </c>
      <c r="H1530">
        <v>-17.644005327713</v>
      </c>
      <c r="I1530">
        <v>106.571369761931</v>
      </c>
      <c r="J1530">
        <v>-7.8598889400641303</v>
      </c>
      <c r="K1530">
        <v>841.27618496213404</v>
      </c>
      <c r="L1530">
        <v>635.13165887454898</v>
      </c>
      <c r="M1530">
        <v>39.750460157204699</v>
      </c>
      <c r="N1530">
        <v>0.51475576662143796</v>
      </c>
      <c r="O1530">
        <v>15.7061324977618</v>
      </c>
      <c r="P1530">
        <v>166.81529549933299</v>
      </c>
      <c r="Q1530">
        <v>0.26097108337259201</v>
      </c>
    </row>
    <row r="1531" spans="1:17" hidden="1" x14ac:dyDescent="0.3">
      <c r="A1531" t="s">
        <v>3234</v>
      </c>
      <c r="B1531" t="s">
        <v>3235</v>
      </c>
      <c r="C1531" t="str">
        <f>IFERROR(VLOOKUP(Table1[[#This Row],[Ticker]],[1]!Table1[[Symbol]:[Industry]],2,FALSE),"-")</f>
        <v>-</v>
      </c>
      <c r="D1531" t="s">
        <v>472</v>
      </c>
      <c r="E1531">
        <v>921</v>
      </c>
      <c r="F1531">
        <v>303.14999999999998</v>
      </c>
      <c r="G1531">
        <v>20.112250268733099</v>
      </c>
      <c r="H1531">
        <v>-14.2012828158155</v>
      </c>
      <c r="I1531">
        <v>16.157725519166299</v>
      </c>
      <c r="J1531">
        <v>-0.53199089342825701</v>
      </c>
      <c r="K1531">
        <v>303.834525499356</v>
      </c>
      <c r="L1531">
        <v>271.28562830410601</v>
      </c>
      <c r="M1531">
        <v>52.220360256511597</v>
      </c>
      <c r="N1531">
        <v>0.45254291524491003</v>
      </c>
      <c r="O1531">
        <v>17.6645225136071</v>
      </c>
      <c r="P1531">
        <v>62.940069873689801</v>
      </c>
      <c r="Q1531">
        <v>1.5545924862575E-2</v>
      </c>
    </row>
    <row r="1532" spans="1:17" hidden="1" x14ac:dyDescent="0.3">
      <c r="A1532" t="s">
        <v>3236</v>
      </c>
      <c r="B1532" t="s">
        <v>3237</v>
      </c>
      <c r="C1532" t="str">
        <f>IFERROR(VLOOKUP(Table1[[#This Row],[Ticker]],[1]!Table1[[Symbol]:[Industry]],2,FALSE),"-")</f>
        <v>-</v>
      </c>
      <c r="D1532" t="s">
        <v>132</v>
      </c>
      <c r="E1532">
        <v>920.56546000000003</v>
      </c>
      <c r="F1532">
        <v>960.05</v>
      </c>
      <c r="G1532">
        <v>5.1703500636750803</v>
      </c>
      <c r="H1532">
        <v>-9.0931601370087805</v>
      </c>
      <c r="I1532">
        <v>3.73050111077325</v>
      </c>
      <c r="J1532">
        <v>-4.0881435927105203</v>
      </c>
      <c r="K1532">
        <v>963.15436648253603</v>
      </c>
      <c r="L1532">
        <v>908.24062675601704</v>
      </c>
      <c r="M1532">
        <v>41.191406709429501</v>
      </c>
      <c r="N1532">
        <v>0.51284056038359604</v>
      </c>
      <c r="O1532">
        <v>22.3894588823498</v>
      </c>
      <c r="P1532">
        <v>43.216230327440798</v>
      </c>
      <c r="Q1532">
        <v>1.9019179924710001E-3</v>
      </c>
    </row>
    <row r="1533" spans="1:17" hidden="1" x14ac:dyDescent="0.3">
      <c r="A1533" t="s">
        <v>3238</v>
      </c>
      <c r="B1533" t="s">
        <v>3239</v>
      </c>
      <c r="C1533" t="str">
        <f>IFERROR(VLOOKUP(Table1[[#This Row],[Ticker]],[1]!Table1[[Symbol]:[Industry]],2,FALSE),"-")</f>
        <v>-</v>
      </c>
      <c r="D1533" t="s">
        <v>197</v>
      </c>
      <c r="E1533">
        <v>920.35709061499995</v>
      </c>
      <c r="F1533">
        <v>1192.5999999999999</v>
      </c>
      <c r="G1533">
        <v>19.062082777374101</v>
      </c>
      <c r="H1533">
        <v>-10.817194325974199</v>
      </c>
      <c r="I1533">
        <v>44.451611144326598</v>
      </c>
      <c r="J1533">
        <v>-5.9345885046110398</v>
      </c>
      <c r="K1533">
        <v>1121.0983783512099</v>
      </c>
      <c r="L1533">
        <v>953.15172087142003</v>
      </c>
      <c r="M1533">
        <v>38.700711543814599</v>
      </c>
      <c r="N1533">
        <v>7.3663771321652194E-2</v>
      </c>
      <c r="O1533">
        <v>14.875062887808101</v>
      </c>
      <c r="P1533">
        <v>85.488762734271603</v>
      </c>
      <c r="Q1533">
        <v>2.1696584388856001E-2</v>
      </c>
    </row>
    <row r="1534" spans="1:17" hidden="1" x14ac:dyDescent="0.3">
      <c r="A1534" t="s">
        <v>3240</v>
      </c>
      <c r="B1534" t="s">
        <v>3241</v>
      </c>
      <c r="C1534" t="str">
        <f>IFERROR(VLOOKUP(Table1[[#This Row],[Ticker]],[1]!Table1[[Symbol]:[Industry]],2,FALSE),"-")</f>
        <v>-</v>
      </c>
      <c r="D1534" t="s">
        <v>80</v>
      </c>
      <c r="E1534">
        <v>919.51945592000004</v>
      </c>
      <c r="F1534">
        <v>107.52</v>
      </c>
      <c r="G1534">
        <v>-7.8287961188620896</v>
      </c>
      <c r="H1534">
        <v>-15.626924471224999</v>
      </c>
      <c r="I1534">
        <v>-19.509604179521698</v>
      </c>
      <c r="J1534">
        <v>-6.07129055273231</v>
      </c>
      <c r="K1534">
        <v>110.62968430807599</v>
      </c>
      <c r="L1534">
        <v>108.134307010176</v>
      </c>
      <c r="M1534">
        <v>39.2975390518057</v>
      </c>
      <c r="N1534">
        <v>0.58911326969051103</v>
      </c>
      <c r="O1534">
        <v>65.504092261904702</v>
      </c>
      <c r="P1534">
        <v>33.565217391304301</v>
      </c>
      <c r="Q1534">
        <v>-3.4309719314606003E-2</v>
      </c>
    </row>
    <row r="1535" spans="1:17" hidden="1" x14ac:dyDescent="0.3">
      <c r="A1535" t="s">
        <v>3242</v>
      </c>
      <c r="B1535" t="s">
        <v>3243</v>
      </c>
      <c r="C1535" t="str">
        <f>IFERROR(VLOOKUP(Table1[[#This Row],[Ticker]],[1]!Table1[[Symbol]:[Industry]],2,FALSE),"-")</f>
        <v>-</v>
      </c>
      <c r="D1535" t="s">
        <v>259</v>
      </c>
      <c r="E1535">
        <v>918.32159999999999</v>
      </c>
      <c r="F1535">
        <v>800.7</v>
      </c>
      <c r="G1535">
        <v>-26.0908044194301</v>
      </c>
      <c r="H1535">
        <v>-0.95254332001722797</v>
      </c>
      <c r="I1535">
        <v>-11.6366974575597</v>
      </c>
      <c r="J1535">
        <v>-6.1876200325011101</v>
      </c>
      <c r="O1535">
        <v>2.2855001873360599</v>
      </c>
      <c r="P1535">
        <v>17.404692082111399</v>
      </c>
    </row>
    <row r="1536" spans="1:17" hidden="1" x14ac:dyDescent="0.3">
      <c r="A1536" t="s">
        <v>3244</v>
      </c>
      <c r="B1536" t="s">
        <v>3245</v>
      </c>
      <c r="C1536" t="str">
        <f>IFERROR(VLOOKUP(Table1[[#This Row],[Ticker]],[1]!Table1[[Symbol]:[Industry]],2,FALSE),"-")</f>
        <v>-</v>
      </c>
      <c r="D1536" t="s">
        <v>733</v>
      </c>
      <c r="E1536">
        <v>918.032559698</v>
      </c>
      <c r="F1536">
        <v>215.45</v>
      </c>
      <c r="G1536">
        <v>-10.598967844078301</v>
      </c>
      <c r="H1536">
        <v>15.3773167479723</v>
      </c>
      <c r="I1536">
        <v>-15.4968298219178</v>
      </c>
      <c r="J1536">
        <v>-9.5321319667982998</v>
      </c>
      <c r="K1536">
        <v>212.21201481776501</v>
      </c>
      <c r="L1536">
        <v>216.65905116664999</v>
      </c>
      <c r="M1536">
        <v>44.509256538878802</v>
      </c>
      <c r="N1536">
        <v>1.1636382911113401</v>
      </c>
      <c r="O1536">
        <v>54.560222789510298</v>
      </c>
      <c r="P1536">
        <v>27.636255924170602</v>
      </c>
    </row>
    <row r="1537" spans="1:17" hidden="1" x14ac:dyDescent="0.3">
      <c r="A1537" t="s">
        <v>3246</v>
      </c>
      <c r="B1537" t="s">
        <v>3247</v>
      </c>
      <c r="C1537" t="str">
        <f>IFERROR(VLOOKUP(Table1[[#This Row],[Ticker]],[1]!Table1[[Symbol]:[Industry]],2,FALSE),"-")</f>
        <v>-</v>
      </c>
      <c r="D1537" t="s">
        <v>18</v>
      </c>
      <c r="E1537">
        <v>914.68713725999999</v>
      </c>
      <c r="F1537">
        <v>880.5</v>
      </c>
      <c r="G1537">
        <v>-2.86944228108282</v>
      </c>
      <c r="H1537">
        <v>-11.312511306374001</v>
      </c>
      <c r="I1537">
        <v>-33.009037893526802</v>
      </c>
      <c r="J1537">
        <v>-5.9876200325011002</v>
      </c>
      <c r="K1537">
        <v>913.97735210941005</v>
      </c>
      <c r="L1537">
        <v>952.08171840811497</v>
      </c>
      <c r="M1537">
        <v>47.603246200102802</v>
      </c>
      <c r="N1537">
        <v>0.93027844998597797</v>
      </c>
      <c r="O1537">
        <v>79.670641680863099</v>
      </c>
      <c r="P1537">
        <v>40.643718552831203</v>
      </c>
      <c r="Q1537">
        <v>0.19945113276505899</v>
      </c>
    </row>
    <row r="1538" spans="1:17" hidden="1" x14ac:dyDescent="0.3">
      <c r="A1538" t="s">
        <v>3248</v>
      </c>
      <c r="B1538" t="s">
        <v>3249</v>
      </c>
      <c r="C1538" t="str">
        <f>IFERROR(VLOOKUP(Table1[[#This Row],[Ticker]],[1]!Table1[[Symbol]:[Industry]],2,FALSE),"-")</f>
        <v>-</v>
      </c>
      <c r="D1538" t="s">
        <v>429</v>
      </c>
      <c r="E1538">
        <v>913.55052703499996</v>
      </c>
      <c r="F1538">
        <v>320.89999999999998</v>
      </c>
      <c r="G1538">
        <v>-3.3284198888393401</v>
      </c>
      <c r="H1538">
        <v>-8.4555016985450493</v>
      </c>
      <c r="I1538">
        <v>32.529713413632898</v>
      </c>
      <c r="J1538">
        <v>-1.8922220225508599</v>
      </c>
      <c r="K1538">
        <v>318.39439475707798</v>
      </c>
      <c r="L1538">
        <v>280.62705337080899</v>
      </c>
      <c r="M1538">
        <v>49.311706901982298</v>
      </c>
      <c r="N1538">
        <v>0.31496939620390302</v>
      </c>
      <c r="O1538">
        <v>16.780928638205001</v>
      </c>
      <c r="P1538">
        <v>69.6537139836108</v>
      </c>
      <c r="Q1538">
        <v>9.3962615902778004E-2</v>
      </c>
    </row>
    <row r="1539" spans="1:17" hidden="1" x14ac:dyDescent="0.3">
      <c r="A1539" t="s">
        <v>3250</v>
      </c>
      <c r="B1539" t="s">
        <v>3251</v>
      </c>
      <c r="C1539" t="str">
        <f>IFERROR(VLOOKUP(Table1[[#This Row],[Ticker]],[1]!Table1[[Symbol]:[Industry]],2,FALSE),"-")</f>
        <v>-</v>
      </c>
      <c r="D1539" t="s">
        <v>54</v>
      </c>
      <c r="E1539">
        <v>912.91173874200001</v>
      </c>
      <c r="F1539">
        <v>276.66000000000003</v>
      </c>
      <c r="G1539">
        <v>301.45415240072703</v>
      </c>
      <c r="H1539">
        <v>22.4408104372759</v>
      </c>
      <c r="I1539">
        <v>70.304821437253096</v>
      </c>
      <c r="J1539">
        <v>1.7221824274318001</v>
      </c>
      <c r="K1539">
        <v>220.48137577438601</v>
      </c>
      <c r="L1539">
        <v>166.33256561315801</v>
      </c>
      <c r="M1539">
        <v>78.773751836528604</v>
      </c>
      <c r="N1539">
        <v>0.551153536719864</v>
      </c>
      <c r="O1539">
        <v>4.8940938335863402</v>
      </c>
      <c r="P1539">
        <v>333.29678935003898</v>
      </c>
      <c r="Q1539">
        <v>0.11804576599382199</v>
      </c>
    </row>
    <row r="1540" spans="1:17" hidden="1" x14ac:dyDescent="0.3">
      <c r="A1540" t="s">
        <v>3252</v>
      </c>
      <c r="B1540" t="s">
        <v>3253</v>
      </c>
      <c r="C1540" t="str">
        <f>IFERROR(VLOOKUP(Table1[[#This Row],[Ticker]],[1]!Table1[[Symbol]:[Industry]],2,FALSE),"-")</f>
        <v>-</v>
      </c>
      <c r="D1540" t="s">
        <v>244</v>
      </c>
      <c r="E1540">
        <v>911.58041390000005</v>
      </c>
      <c r="F1540">
        <v>600.04999999999995</v>
      </c>
      <c r="G1540">
        <v>327.18434898759398</v>
      </c>
      <c r="H1540">
        <v>-20.9984424982725</v>
      </c>
      <c r="I1540">
        <v>43.828557599877001</v>
      </c>
      <c r="J1540">
        <v>-5.72595869064806</v>
      </c>
      <c r="K1540">
        <v>661.27235987830898</v>
      </c>
      <c r="L1540">
        <v>521.78134695495601</v>
      </c>
      <c r="M1540">
        <v>28.403857461975299</v>
      </c>
      <c r="N1540">
        <v>1.0100783989007101</v>
      </c>
      <c r="O1540">
        <v>36.071994000499899</v>
      </c>
      <c r="P1540">
        <v>380.039999999999</v>
      </c>
      <c r="Q1540">
        <v>0.21707905014957801</v>
      </c>
    </row>
    <row r="1541" spans="1:17" hidden="1" x14ac:dyDescent="0.3">
      <c r="A1541" t="s">
        <v>3254</v>
      </c>
      <c r="B1541" t="s">
        <v>3255</v>
      </c>
      <c r="C1541" t="str">
        <f>IFERROR(VLOOKUP(Table1[[#This Row],[Ticker]],[1]!Table1[[Symbol]:[Industry]],2,FALSE),"-")</f>
        <v>-</v>
      </c>
      <c r="D1541" t="s">
        <v>21</v>
      </c>
      <c r="E1541">
        <v>910.88778900499995</v>
      </c>
      <c r="F1541">
        <v>2036.45</v>
      </c>
      <c r="G1541">
        <v>183.104780310199</v>
      </c>
      <c r="H1541">
        <v>30.772763437165398</v>
      </c>
      <c r="I1541">
        <v>2.1951336550611198</v>
      </c>
      <c r="J1541">
        <v>-8.6731064439819505</v>
      </c>
      <c r="K1541">
        <v>1751.88172269099</v>
      </c>
      <c r="L1541">
        <v>1619.6549379774599</v>
      </c>
      <c r="M1541">
        <v>54.642104909214602</v>
      </c>
      <c r="N1541">
        <v>1.3419992753755601</v>
      </c>
      <c r="O1541">
        <v>13.432689238626001</v>
      </c>
      <c r="P1541">
        <v>227.45618266602301</v>
      </c>
      <c r="Q1541">
        <v>0.162353936969447</v>
      </c>
    </row>
    <row r="1542" spans="1:17" hidden="1" x14ac:dyDescent="0.3">
      <c r="A1542" t="s">
        <v>3256</v>
      </c>
      <c r="B1542" t="s">
        <v>3257</v>
      </c>
      <c r="C1542" t="str">
        <f>IFERROR(VLOOKUP(Table1[[#This Row],[Ticker]],[1]!Table1[[Symbol]:[Industry]],2,FALSE),"-")</f>
        <v>-</v>
      </c>
      <c r="D1542" t="s">
        <v>429</v>
      </c>
      <c r="E1542">
        <v>910.84404570000004</v>
      </c>
      <c r="F1542">
        <v>601.1</v>
      </c>
      <c r="G1542">
        <v>195.28661475136801</v>
      </c>
      <c r="H1542">
        <v>6.4096961979340596</v>
      </c>
      <c r="I1542">
        <v>101.034435128837</v>
      </c>
      <c r="J1542">
        <v>-7.4353677802488596</v>
      </c>
      <c r="K1542">
        <v>570.78579620636594</v>
      </c>
      <c r="M1542">
        <v>53.191274338566302</v>
      </c>
      <c r="N1542">
        <v>0.97939500720774297</v>
      </c>
      <c r="O1542">
        <v>13.7082016303443</v>
      </c>
      <c r="P1542">
        <v>281.40862944162399</v>
      </c>
    </row>
    <row r="1543" spans="1:17" hidden="1" x14ac:dyDescent="0.3">
      <c r="A1543" t="s">
        <v>3258</v>
      </c>
      <c r="B1543" t="s">
        <v>3259</v>
      </c>
      <c r="C1543" t="str">
        <f>IFERROR(VLOOKUP(Table1[[#This Row],[Ticker]],[1]!Table1[[Symbol]:[Industry]],2,FALSE),"-")</f>
        <v>-</v>
      </c>
      <c r="D1543" t="s">
        <v>472</v>
      </c>
      <c r="E1543">
        <v>910.65650000000005</v>
      </c>
      <c r="F1543">
        <v>85.63</v>
      </c>
      <c r="G1543">
        <v>-35.140208942535999</v>
      </c>
      <c r="H1543">
        <v>-7.4188723360565506E-2</v>
      </c>
      <c r="I1543">
        <v>4.8527262580972996</v>
      </c>
      <c r="J1543">
        <v>-5.6463366972268503</v>
      </c>
      <c r="K1543">
        <v>80.425480181512597</v>
      </c>
      <c r="L1543">
        <v>79.936002252106604</v>
      </c>
      <c r="M1543">
        <v>48.3505942248606</v>
      </c>
      <c r="N1543">
        <v>1.4026597936927201</v>
      </c>
      <c r="O1543">
        <v>38.327688894079103</v>
      </c>
      <c r="P1543">
        <v>29.7424242424242</v>
      </c>
      <c r="Q1543">
        <v>-3.2272185180640001E-3</v>
      </c>
    </row>
    <row r="1544" spans="1:17" hidden="1" x14ac:dyDescent="0.3">
      <c r="A1544" t="s">
        <v>3260</v>
      </c>
      <c r="B1544" t="s">
        <v>3261</v>
      </c>
      <c r="C1544" t="str">
        <f>IFERROR(VLOOKUP(Table1[[#This Row],[Ticker]],[1]!Table1[[Symbol]:[Industry]],2,FALSE),"-")</f>
        <v>-</v>
      </c>
      <c r="D1544" t="s">
        <v>114</v>
      </c>
      <c r="E1544">
        <v>907.27560000000005</v>
      </c>
      <c r="F1544">
        <v>441.2</v>
      </c>
      <c r="G1544">
        <v>33.493694322938303</v>
      </c>
      <c r="H1544">
        <v>-16.017902856746002</v>
      </c>
      <c r="I1544">
        <v>-4.2458193835179996</v>
      </c>
      <c r="J1544">
        <v>-0.27585532661874901</v>
      </c>
      <c r="K1544">
        <v>401.75109713164397</v>
      </c>
      <c r="L1544">
        <v>352.36717572305997</v>
      </c>
      <c r="M1544">
        <v>42.640352299194497</v>
      </c>
      <c r="N1544">
        <v>1.9872961206056201</v>
      </c>
      <c r="O1544">
        <v>12.171350861287401</v>
      </c>
      <c r="P1544">
        <v>75.322869064176402</v>
      </c>
    </row>
    <row r="1545" spans="1:17" hidden="1" x14ac:dyDescent="0.3">
      <c r="A1545" t="s">
        <v>3262</v>
      </c>
      <c r="B1545" t="s">
        <v>3263</v>
      </c>
      <c r="C1545" t="str">
        <f>IFERROR(VLOOKUP(Table1[[#This Row],[Ticker]],[1]!Table1[[Symbol]:[Industry]],2,FALSE),"-")</f>
        <v>-</v>
      </c>
      <c r="D1545" t="s">
        <v>1001</v>
      </c>
      <c r="E1545">
        <v>906.92086698999901</v>
      </c>
      <c r="F1545">
        <v>152.71</v>
      </c>
      <c r="G1545">
        <v>-47.843737059322898</v>
      </c>
      <c r="H1545">
        <v>-3.3777098633184601</v>
      </c>
      <c r="I1545">
        <v>10.295416500852699</v>
      </c>
      <c r="J1545">
        <v>0.37244002755897299</v>
      </c>
      <c r="K1545">
        <v>135.182491524173</v>
      </c>
      <c r="L1545">
        <v>139.49752827252601</v>
      </c>
      <c r="M1545">
        <v>60.551408280989001</v>
      </c>
      <c r="N1545">
        <v>1.81163218291802</v>
      </c>
      <c r="O1545">
        <v>23.436579136926099</v>
      </c>
      <c r="P1545">
        <v>35.862989323843401</v>
      </c>
      <c r="Q1545">
        <v>-6.4778579899828007E-2</v>
      </c>
    </row>
    <row r="1546" spans="1:17" hidden="1" x14ac:dyDescent="0.3">
      <c r="A1546" t="s">
        <v>3264</v>
      </c>
      <c r="B1546" t="s">
        <v>3265</v>
      </c>
      <c r="C1546" t="str">
        <f>IFERROR(VLOOKUP(Table1[[#This Row],[Ticker]],[1]!Table1[[Symbol]:[Industry]],2,FALSE),"-")</f>
        <v>-</v>
      </c>
      <c r="D1546" t="s">
        <v>122</v>
      </c>
      <c r="E1546">
        <v>906.40365240999995</v>
      </c>
      <c r="F1546">
        <v>3033.8</v>
      </c>
      <c r="G1546">
        <v>16.122239584913999</v>
      </c>
      <c r="H1546">
        <v>-9.1018288000340792</v>
      </c>
      <c r="I1546">
        <v>-3.6331165001246002</v>
      </c>
      <c r="J1546">
        <v>-3.4923366935122901</v>
      </c>
      <c r="K1546">
        <v>2967.3316515258998</v>
      </c>
      <c r="L1546">
        <v>2788.3845252098699</v>
      </c>
      <c r="M1546">
        <v>39.078034651870297</v>
      </c>
      <c r="N1546">
        <v>0.57643375926059404</v>
      </c>
      <c r="O1546">
        <v>17.707165930516101</v>
      </c>
      <c r="P1546">
        <v>54</v>
      </c>
      <c r="Q1546">
        <v>0.109126959190523</v>
      </c>
    </row>
    <row r="1547" spans="1:17" hidden="1" x14ac:dyDescent="0.3">
      <c r="A1547" t="s">
        <v>3266</v>
      </c>
      <c r="B1547" t="s">
        <v>3267</v>
      </c>
      <c r="C1547" t="str">
        <f>IFERROR(VLOOKUP(Table1[[#This Row],[Ticker]],[1]!Table1[[Symbol]:[Industry]],2,FALSE),"-")</f>
        <v>-</v>
      </c>
      <c r="D1547" t="s">
        <v>1978</v>
      </c>
      <c r="E1547">
        <v>906.33600000000001</v>
      </c>
      <c r="F1547">
        <v>297.39</v>
      </c>
      <c r="G1547">
        <v>70.946316340834599</v>
      </c>
      <c r="H1547">
        <v>30.568977219529</v>
      </c>
      <c r="I1547">
        <v>47.553233739679797</v>
      </c>
      <c r="J1547">
        <v>-7.4618675241398904</v>
      </c>
      <c r="K1547">
        <v>235.96195617247199</v>
      </c>
      <c r="L1547">
        <v>192.021198499576</v>
      </c>
      <c r="M1547">
        <v>53.278722275010402</v>
      </c>
      <c r="N1547">
        <v>0.39256383814936602</v>
      </c>
      <c r="O1547">
        <v>12.6466928948518</v>
      </c>
      <c r="P1547">
        <v>119.80044345898</v>
      </c>
      <c r="Q1547">
        <v>0.14752615284067</v>
      </c>
    </row>
    <row r="1548" spans="1:17" hidden="1" x14ac:dyDescent="0.3">
      <c r="A1548" t="s">
        <v>3268</v>
      </c>
      <c r="B1548" t="s">
        <v>3269</v>
      </c>
      <c r="C1548" t="str">
        <f>IFERROR(VLOOKUP(Table1[[#This Row],[Ticker]],[1]!Table1[[Symbol]:[Industry]],2,FALSE),"-")</f>
        <v>-</v>
      </c>
      <c r="D1548" t="s">
        <v>122</v>
      </c>
      <c r="E1548">
        <v>905.41835012000001</v>
      </c>
      <c r="F1548">
        <v>711.9</v>
      </c>
      <c r="G1548">
        <v>127.84059482681</v>
      </c>
      <c r="H1548">
        <v>5.35592974056852</v>
      </c>
      <c r="I1548">
        <v>32.944064247591598</v>
      </c>
      <c r="J1548">
        <v>7.4920674674988996</v>
      </c>
      <c r="K1548">
        <v>640.86994923204702</v>
      </c>
      <c r="L1548">
        <v>542.41129657514705</v>
      </c>
      <c r="M1548">
        <v>65.429383087747496</v>
      </c>
      <c r="N1548">
        <v>0.46857305604011801</v>
      </c>
      <c r="O1548">
        <v>11.848574237954701</v>
      </c>
      <c r="P1548">
        <v>191.896600710299</v>
      </c>
      <c r="Q1548">
        <v>0.128810267888054</v>
      </c>
    </row>
    <row r="1549" spans="1:17" hidden="1" x14ac:dyDescent="0.3">
      <c r="A1549" t="s">
        <v>3270</v>
      </c>
      <c r="B1549" t="s">
        <v>3271</v>
      </c>
      <c r="C1549" t="str">
        <f>IFERROR(VLOOKUP(Table1[[#This Row],[Ticker]],[1]!Table1[[Symbol]:[Industry]],2,FALSE),"-")</f>
        <v>-</v>
      </c>
      <c r="D1549" t="s">
        <v>290</v>
      </c>
      <c r="E1549">
        <v>904.88663477099897</v>
      </c>
      <c r="F1549">
        <v>85.41</v>
      </c>
      <c r="G1549">
        <v>-51.0384742246193</v>
      </c>
      <c r="H1549">
        <v>-7.6914878150126702</v>
      </c>
      <c r="I1549">
        <v>17.647043135088001</v>
      </c>
      <c r="J1549">
        <v>-5.6800794950251898</v>
      </c>
      <c r="K1549">
        <v>82.601897845347906</v>
      </c>
      <c r="L1549">
        <v>84.164914295923694</v>
      </c>
      <c r="M1549">
        <v>48.405426369779398</v>
      </c>
      <c r="N1549">
        <v>0.88867762223642799</v>
      </c>
      <c r="O1549">
        <v>50.333684580259899</v>
      </c>
      <c r="P1549">
        <v>43.425692695214103</v>
      </c>
      <c r="Q1549">
        <v>-1.7632974948331E-2</v>
      </c>
    </row>
    <row r="1550" spans="1:17" hidden="1" x14ac:dyDescent="0.3">
      <c r="A1550" t="s">
        <v>3272</v>
      </c>
      <c r="B1550" t="s">
        <v>3273</v>
      </c>
      <c r="C1550" t="str">
        <f>IFERROR(VLOOKUP(Table1[[#This Row],[Ticker]],[1]!Table1[[Symbol]:[Industry]],2,FALSE),"-")</f>
        <v>-</v>
      </c>
      <c r="D1550" t="s">
        <v>46</v>
      </c>
      <c r="E1550">
        <v>900.96563249999997</v>
      </c>
      <c r="F1550">
        <v>376.65</v>
      </c>
      <c r="G1550">
        <v>0.78060248730779902</v>
      </c>
      <c r="H1550">
        <v>-9.8597220709145699</v>
      </c>
      <c r="I1550">
        <v>-40.6151912185871</v>
      </c>
      <c r="J1550">
        <v>-10.7677171198797</v>
      </c>
      <c r="K1550">
        <v>397.03290803133399</v>
      </c>
      <c r="L1550">
        <v>389.23025332286699</v>
      </c>
      <c r="M1550">
        <v>38.003918802629101</v>
      </c>
      <c r="N1550">
        <v>0.590186074429771</v>
      </c>
      <c r="O1550">
        <v>165.94982078852999</v>
      </c>
      <c r="P1550">
        <v>32.623239436619698</v>
      </c>
    </row>
    <row r="1551" spans="1:17" hidden="1" x14ac:dyDescent="0.3">
      <c r="A1551" t="s">
        <v>3274</v>
      </c>
      <c r="B1551" t="s">
        <v>3275</v>
      </c>
      <c r="C1551" t="str">
        <f>IFERROR(VLOOKUP(Table1[[#This Row],[Ticker]],[1]!Table1[[Symbol]:[Industry]],2,FALSE),"-")</f>
        <v>-</v>
      </c>
      <c r="D1551" t="s">
        <v>545</v>
      </c>
      <c r="E1551">
        <v>897.65522707999901</v>
      </c>
      <c r="F1551">
        <v>615.85</v>
      </c>
      <c r="G1551">
        <v>-52.265172160579503</v>
      </c>
      <c r="H1551">
        <v>-0.305224558460159</v>
      </c>
      <c r="I1551">
        <v>-36.536488501292098</v>
      </c>
      <c r="J1551">
        <v>-0.57732710484289995</v>
      </c>
      <c r="K1551">
        <v>632.76306560419198</v>
      </c>
      <c r="L1551">
        <v>696.07133246651995</v>
      </c>
      <c r="M1551">
        <v>57.771337637698203</v>
      </c>
      <c r="N1551">
        <v>0.48565440162078799</v>
      </c>
      <c r="O1551">
        <v>59.129658195989201</v>
      </c>
      <c r="P1551">
        <v>9.7185106003919497</v>
      </c>
      <c r="Q1551">
        <v>4.1889502632999998E-5</v>
      </c>
    </row>
    <row r="1552" spans="1:17" hidden="1" x14ac:dyDescent="0.3">
      <c r="A1552" t="s">
        <v>3276</v>
      </c>
      <c r="B1552" t="s">
        <v>3277</v>
      </c>
      <c r="C1552" t="str">
        <f>IFERROR(VLOOKUP(Table1[[#This Row],[Ticker]],[1]!Table1[[Symbol]:[Industry]],2,FALSE),"-")</f>
        <v>-</v>
      </c>
      <c r="D1552" t="s">
        <v>605</v>
      </c>
      <c r="E1552">
        <v>897.40206599999999</v>
      </c>
      <c r="F1552">
        <v>973.45</v>
      </c>
      <c r="G1552">
        <v>-11.470434649324201</v>
      </c>
      <c r="H1552">
        <v>-9.2559073369875797</v>
      </c>
      <c r="I1552">
        <v>-2.8110817765188001</v>
      </c>
      <c r="J1552">
        <v>-4.1715072429744202</v>
      </c>
      <c r="K1552">
        <v>1005.5112744872901</v>
      </c>
      <c r="L1552">
        <v>952.75612413836302</v>
      </c>
      <c r="M1552">
        <v>35.815837884569497</v>
      </c>
      <c r="N1552">
        <v>0.49995605851727998</v>
      </c>
      <c r="O1552">
        <v>22.7489855667984</v>
      </c>
      <c r="P1552">
        <v>29.6205059920106</v>
      </c>
      <c r="Q1552">
        <v>-2.3687117664020998E-2</v>
      </c>
    </row>
    <row r="1553" spans="1:17" hidden="1" x14ac:dyDescent="0.3">
      <c r="A1553" t="s">
        <v>3278</v>
      </c>
      <c r="B1553" t="s">
        <v>3279</v>
      </c>
      <c r="C1553" t="str">
        <f>IFERROR(VLOOKUP(Table1[[#This Row],[Ticker]],[1]!Table1[[Symbol]:[Industry]],2,FALSE),"-")</f>
        <v>-</v>
      </c>
      <c r="D1553" t="s">
        <v>266</v>
      </c>
      <c r="E1553">
        <v>897.14789112000005</v>
      </c>
      <c r="F1553">
        <v>573.1</v>
      </c>
      <c r="G1553">
        <v>2.4199845804994902</v>
      </c>
      <c r="H1553">
        <v>-7.5738935320129004</v>
      </c>
      <c r="I1553">
        <v>2.31904181412499</v>
      </c>
      <c r="J1553">
        <v>-5.4142482060597299</v>
      </c>
      <c r="K1553">
        <v>565.691095647353</v>
      </c>
      <c r="L1553">
        <v>543.81779023921194</v>
      </c>
      <c r="M1553">
        <v>46.454425207934598</v>
      </c>
      <c r="N1553">
        <v>0.89675560946027899</v>
      </c>
      <c r="O1553">
        <v>27.3774210434479</v>
      </c>
      <c r="P1553">
        <v>49.712643678160902</v>
      </c>
    </row>
    <row r="1554" spans="1:17" hidden="1" x14ac:dyDescent="0.3">
      <c r="A1554" t="s">
        <v>3280</v>
      </c>
      <c r="B1554" t="s">
        <v>3281</v>
      </c>
      <c r="C1554" t="str">
        <f>IFERROR(VLOOKUP(Table1[[#This Row],[Ticker]],[1]!Table1[[Symbol]:[Industry]],2,FALSE),"-")</f>
        <v>-</v>
      </c>
      <c r="D1554" t="s">
        <v>144</v>
      </c>
      <c r="E1554">
        <v>891.77794512499997</v>
      </c>
      <c r="F1554">
        <v>430.35</v>
      </c>
      <c r="G1554">
        <v>38.222567555726599</v>
      </c>
      <c r="H1554">
        <v>-18.838537717776301</v>
      </c>
      <c r="I1554">
        <v>52.676674517596901</v>
      </c>
      <c r="J1554">
        <v>-15.321443854334399</v>
      </c>
      <c r="K1554">
        <v>492.90915868965197</v>
      </c>
      <c r="M1554">
        <v>24.834133430227499</v>
      </c>
      <c r="N1554">
        <v>0.54163008239902699</v>
      </c>
      <c r="O1554">
        <v>69.617752991750905</v>
      </c>
      <c r="P1554">
        <v>79.237817576010002</v>
      </c>
    </row>
    <row r="1555" spans="1:17" hidden="1" x14ac:dyDescent="0.3">
      <c r="A1555" t="s">
        <v>3282</v>
      </c>
      <c r="B1555" t="s">
        <v>3283</v>
      </c>
      <c r="C1555" t="str">
        <f>IFERROR(VLOOKUP(Table1[[#This Row],[Ticker]],[1]!Table1[[Symbol]:[Industry]],2,FALSE),"-")</f>
        <v>-</v>
      </c>
      <c r="D1555" t="s">
        <v>472</v>
      </c>
      <c r="E1555">
        <v>884.42134725000005</v>
      </c>
      <c r="F1555">
        <v>385.85</v>
      </c>
      <c r="G1555">
        <v>323.11550477925698</v>
      </c>
      <c r="H1555">
        <v>123.623780170272</v>
      </c>
      <c r="I1555">
        <v>404.03038893147698</v>
      </c>
      <c r="J1555">
        <v>19.259835354147899</v>
      </c>
      <c r="K1555">
        <v>209.50065943336099</v>
      </c>
      <c r="L1555">
        <v>124.623340602493</v>
      </c>
      <c r="M1555">
        <v>98.026413094224793</v>
      </c>
      <c r="N1555">
        <v>2.40257926937625</v>
      </c>
      <c r="O1555">
        <v>0</v>
      </c>
      <c r="P1555">
        <v>562.97250859106498</v>
      </c>
    </row>
    <row r="1556" spans="1:17" hidden="1" x14ac:dyDescent="0.3">
      <c r="A1556" t="s">
        <v>3284</v>
      </c>
      <c r="B1556" t="s">
        <v>3285</v>
      </c>
      <c r="C1556" t="str">
        <f>IFERROR(VLOOKUP(Table1[[#This Row],[Ticker]],[1]!Table1[[Symbol]:[Industry]],2,FALSE),"-")</f>
        <v>-</v>
      </c>
      <c r="D1556" t="s">
        <v>215</v>
      </c>
      <c r="E1556">
        <v>884.08500479999998</v>
      </c>
      <c r="F1556">
        <v>407.4</v>
      </c>
      <c r="G1556">
        <v>261.780551456485</v>
      </c>
      <c r="H1556">
        <v>-19.963810048930998</v>
      </c>
      <c r="I1556">
        <v>300.67201388120901</v>
      </c>
      <c r="J1556">
        <v>-12.9922177336505</v>
      </c>
      <c r="K1556">
        <v>353.369073747068</v>
      </c>
      <c r="L1556">
        <v>225.60558238727199</v>
      </c>
      <c r="M1556">
        <v>38.774755447569703</v>
      </c>
      <c r="N1556">
        <v>0.43435534591194902</v>
      </c>
      <c r="O1556">
        <v>20.4344624447717</v>
      </c>
      <c r="P1556">
        <v>484.92462311557699</v>
      </c>
      <c r="Q1556">
        <v>0.17952237865529</v>
      </c>
    </row>
    <row r="1557" spans="1:17" hidden="1" x14ac:dyDescent="0.3">
      <c r="A1557" t="s">
        <v>3286</v>
      </c>
      <c r="B1557" t="s">
        <v>3287</v>
      </c>
      <c r="C1557" t="str">
        <f>IFERROR(VLOOKUP(Table1[[#This Row],[Ticker]],[1]!Table1[[Symbol]:[Industry]],2,FALSE),"-")</f>
        <v>-</v>
      </c>
      <c r="D1557" t="s">
        <v>1509</v>
      </c>
      <c r="E1557">
        <v>881.08403577000001</v>
      </c>
      <c r="F1557">
        <v>488.75</v>
      </c>
      <c r="G1557">
        <v>125.394205155951</v>
      </c>
      <c r="H1557">
        <v>-13.972035976893</v>
      </c>
      <c r="I1557">
        <v>58.073685054741098</v>
      </c>
      <c r="J1557">
        <v>-3.4012865291864598</v>
      </c>
      <c r="K1557">
        <v>481.82973536404199</v>
      </c>
      <c r="L1557">
        <v>377.90095824416102</v>
      </c>
      <c r="M1557">
        <v>39.804452123600903</v>
      </c>
      <c r="N1557">
        <v>0.163038091460604</v>
      </c>
      <c r="O1557">
        <v>16.419437340153401</v>
      </c>
      <c r="P1557">
        <v>168.543956043956</v>
      </c>
      <c r="Q1557">
        <v>0.105475230974968</v>
      </c>
    </row>
    <row r="1558" spans="1:17" hidden="1" x14ac:dyDescent="0.3">
      <c r="A1558" t="s">
        <v>3288</v>
      </c>
      <c r="B1558" t="s">
        <v>3289</v>
      </c>
      <c r="C1558" t="str">
        <f>IFERROR(VLOOKUP(Table1[[#This Row],[Ticker]],[1]!Table1[[Symbol]:[Industry]],2,FALSE),"-")</f>
        <v>-</v>
      </c>
      <c r="D1558" t="s">
        <v>259</v>
      </c>
      <c r="E1558">
        <v>875.96884604000002</v>
      </c>
      <c r="F1558">
        <v>253.35</v>
      </c>
      <c r="G1558">
        <v>-20.283852272957802</v>
      </c>
      <c r="H1558">
        <v>-7.9423701598440601</v>
      </c>
      <c r="I1558">
        <v>-8.9339066997703505</v>
      </c>
      <c r="J1558">
        <v>-2.6173075325010999</v>
      </c>
      <c r="K1558">
        <v>258.28381819991603</v>
      </c>
      <c r="L1558">
        <v>254.045088105682</v>
      </c>
      <c r="M1558">
        <v>44.595201894865703</v>
      </c>
      <c r="N1558">
        <v>0.83483579045739598</v>
      </c>
      <c r="O1558">
        <v>29.6822577462009</v>
      </c>
      <c r="P1558">
        <v>27.889954568399801</v>
      </c>
      <c r="Q1558">
        <v>0.13198387725831601</v>
      </c>
    </row>
    <row r="1559" spans="1:17" hidden="1" x14ac:dyDescent="0.3">
      <c r="A1559" t="s">
        <v>3290</v>
      </c>
      <c r="B1559" t="s">
        <v>3291</v>
      </c>
      <c r="C1559" t="str">
        <f>IFERROR(VLOOKUP(Table1[[#This Row],[Ticker]],[1]!Table1[[Symbol]:[Industry]],2,FALSE),"-")</f>
        <v>-</v>
      </c>
      <c r="D1559" t="s">
        <v>753</v>
      </c>
      <c r="E1559">
        <v>875.43042120999996</v>
      </c>
      <c r="F1559">
        <v>285.92</v>
      </c>
      <c r="G1559">
        <v>1.0383408821701801</v>
      </c>
      <c r="H1559">
        <v>-0.36672586954151998</v>
      </c>
      <c r="I1559">
        <v>1.11279627250536</v>
      </c>
      <c r="J1559">
        <v>-0.45586404618411003</v>
      </c>
      <c r="K1559">
        <v>273.72170795824701</v>
      </c>
      <c r="L1559">
        <v>253.26628976057401</v>
      </c>
      <c r="M1559">
        <v>62.3816521735951</v>
      </c>
      <c r="N1559">
        <v>0.65290674832831797</v>
      </c>
      <c r="O1559">
        <v>2.2838556239507399</v>
      </c>
      <c r="P1559">
        <v>38.594280174503098</v>
      </c>
      <c r="Q1559">
        <v>1.7242551089885001E-2</v>
      </c>
    </row>
    <row r="1560" spans="1:17" hidden="1" x14ac:dyDescent="0.3">
      <c r="A1560" t="s">
        <v>3292</v>
      </c>
      <c r="B1560" t="s">
        <v>3293</v>
      </c>
      <c r="C1560" t="str">
        <f>IFERROR(VLOOKUP(Table1[[#This Row],[Ticker]],[1]!Table1[[Symbol]:[Industry]],2,FALSE),"-")</f>
        <v>-</v>
      </c>
      <c r="D1560" t="s">
        <v>161</v>
      </c>
      <c r="E1560">
        <v>873.91247931999999</v>
      </c>
      <c r="F1560">
        <v>95.06</v>
      </c>
      <c r="G1560">
        <v>-26.8039629161627</v>
      </c>
      <c r="H1560">
        <v>-9.4324382402079596</v>
      </c>
      <c r="I1560">
        <v>-18.109156619295302</v>
      </c>
      <c r="J1560">
        <v>-5.1758913226591803</v>
      </c>
      <c r="K1560">
        <v>98.374911421895405</v>
      </c>
      <c r="L1560">
        <v>99.074421435830899</v>
      </c>
      <c r="M1560">
        <v>26.791898432467299</v>
      </c>
      <c r="N1560">
        <v>0.73195978437666898</v>
      </c>
      <c r="O1560">
        <v>37.807700399747503</v>
      </c>
      <c r="P1560">
        <v>11.559676094355099</v>
      </c>
      <c r="Q1560">
        <v>-9.6865040861550001E-3</v>
      </c>
    </row>
    <row r="1561" spans="1:17" hidden="1" x14ac:dyDescent="0.3">
      <c r="A1561" t="s">
        <v>3294</v>
      </c>
      <c r="B1561" t="s">
        <v>3295</v>
      </c>
      <c r="C1561" t="str">
        <f>IFERROR(VLOOKUP(Table1[[#This Row],[Ticker]],[1]!Table1[[Symbol]:[Industry]],2,FALSE),"-")</f>
        <v>-</v>
      </c>
      <c r="D1561" t="s">
        <v>1509</v>
      </c>
      <c r="E1561">
        <v>871.34839121799996</v>
      </c>
      <c r="F1561">
        <v>227.97</v>
      </c>
      <c r="G1561">
        <v>-50.728956109603601</v>
      </c>
      <c r="H1561">
        <v>4.5001942507820099</v>
      </c>
      <c r="I1561">
        <v>-20.090194520091998</v>
      </c>
      <c r="J1561">
        <v>5.3909703409933796</v>
      </c>
      <c r="K1561">
        <v>230.94532215132</v>
      </c>
      <c r="L1561">
        <v>236.762034224383</v>
      </c>
      <c r="M1561">
        <v>83.838113043664407</v>
      </c>
      <c r="N1561">
        <v>2.1636757022650501</v>
      </c>
      <c r="O1561">
        <v>46.9491599771899</v>
      </c>
      <c r="P1561">
        <v>11.177761521580001</v>
      </c>
      <c r="Q1561">
        <v>7.8838571564830998E-2</v>
      </c>
    </row>
    <row r="1562" spans="1:17" hidden="1" x14ac:dyDescent="0.3">
      <c r="A1562" t="s">
        <v>3296</v>
      </c>
      <c r="B1562" t="s">
        <v>3297</v>
      </c>
      <c r="C1562" t="str">
        <f>IFERROR(VLOOKUP(Table1[[#This Row],[Ticker]],[1]!Table1[[Symbol]:[Industry]],2,FALSE),"-")</f>
        <v>-</v>
      </c>
      <c r="D1562" t="s">
        <v>3298</v>
      </c>
      <c r="E1562">
        <v>870.92880000000002</v>
      </c>
      <c r="F1562">
        <v>435.05</v>
      </c>
      <c r="G1562">
        <v>164.10974400306901</v>
      </c>
      <c r="H1562">
        <v>-14.564118718028199</v>
      </c>
      <c r="I1562">
        <v>77.788679523549803</v>
      </c>
      <c r="J1562">
        <v>-9.5627354289520206</v>
      </c>
      <c r="K1562">
        <v>472.857997289504</v>
      </c>
      <c r="M1562">
        <v>22.615635891482899</v>
      </c>
      <c r="N1562">
        <v>0.30725448581902298</v>
      </c>
      <c r="O1562">
        <v>53.982300884955698</v>
      </c>
      <c r="P1562">
        <v>210.75</v>
      </c>
    </row>
    <row r="1563" spans="1:17" hidden="1" x14ac:dyDescent="0.3">
      <c r="A1563" t="s">
        <v>3299</v>
      </c>
      <c r="B1563" t="s">
        <v>3300</v>
      </c>
      <c r="C1563" t="str">
        <f>IFERROR(VLOOKUP(Table1[[#This Row],[Ticker]],[1]!Table1[[Symbol]:[Industry]],2,FALSE),"-")</f>
        <v>-</v>
      </c>
      <c r="D1563" t="s">
        <v>3301</v>
      </c>
      <c r="E1563">
        <v>870.82691187999899</v>
      </c>
      <c r="F1563">
        <v>316.7</v>
      </c>
      <c r="G1563">
        <v>-75.304209742313702</v>
      </c>
      <c r="H1563">
        <v>-12.0100203459152</v>
      </c>
      <c r="I1563">
        <v>-15.243714635079</v>
      </c>
      <c r="J1563">
        <v>-5.1630801552004799</v>
      </c>
      <c r="K1563">
        <v>329.718977731412</v>
      </c>
      <c r="L1563">
        <v>378.92438136546502</v>
      </c>
      <c r="M1563">
        <v>28.174885110456898</v>
      </c>
      <c r="N1563">
        <v>0.48166068286935199</v>
      </c>
      <c r="O1563">
        <v>76.870855699399996</v>
      </c>
      <c r="P1563">
        <v>18.127564341663501</v>
      </c>
      <c r="Q1563">
        <v>-1.5650528705152999E-2</v>
      </c>
    </row>
    <row r="1564" spans="1:17" hidden="1" x14ac:dyDescent="0.3">
      <c r="A1564" t="s">
        <v>3302</v>
      </c>
      <c r="B1564" t="s">
        <v>3303</v>
      </c>
      <c r="C1564" t="str">
        <f>IFERROR(VLOOKUP(Table1[[#This Row],[Ticker]],[1]!Table1[[Symbol]:[Industry]],2,FALSE),"-")</f>
        <v>-</v>
      </c>
      <c r="D1564" t="s">
        <v>982</v>
      </c>
      <c r="E1564">
        <v>869.17</v>
      </c>
      <c r="F1564">
        <v>1880.95</v>
      </c>
      <c r="G1564">
        <v>141.86952835918601</v>
      </c>
      <c r="H1564">
        <v>-14.7329301540857</v>
      </c>
      <c r="I1564">
        <v>91.768592218718695</v>
      </c>
      <c r="J1564">
        <v>-5.7919360287258801</v>
      </c>
      <c r="K1564">
        <v>1919.3991230559</v>
      </c>
      <c r="L1564">
        <v>1475.00091199604</v>
      </c>
      <c r="M1564">
        <v>31.474598453875899</v>
      </c>
      <c r="N1564">
        <v>0.41345357328728599</v>
      </c>
      <c r="O1564">
        <v>22.794332651053899</v>
      </c>
      <c r="P1564">
        <v>174.551160414538</v>
      </c>
      <c r="Q1564">
        <v>0.16468297942738899</v>
      </c>
    </row>
    <row r="1565" spans="1:17" hidden="1" x14ac:dyDescent="0.3">
      <c r="A1565" t="s">
        <v>3304</v>
      </c>
      <c r="B1565" t="s">
        <v>3305</v>
      </c>
      <c r="C1565" t="str">
        <f>IFERROR(VLOOKUP(Table1[[#This Row],[Ticker]],[1]!Table1[[Symbol]:[Industry]],2,FALSE),"-")</f>
        <v>-</v>
      </c>
      <c r="D1565" t="s">
        <v>218</v>
      </c>
      <c r="E1565">
        <v>868.70581256000003</v>
      </c>
      <c r="F1565">
        <v>815.25</v>
      </c>
      <c r="G1565">
        <v>12.309073774762</v>
      </c>
      <c r="H1565">
        <v>-8.4582127812938896</v>
      </c>
      <c r="I1565">
        <v>9.7558867312109196</v>
      </c>
      <c r="J1565">
        <v>-3.21756015226158</v>
      </c>
      <c r="K1565">
        <v>830.86795639255001</v>
      </c>
      <c r="L1565">
        <v>750.92987104804195</v>
      </c>
      <c r="M1565">
        <v>49.000725695432699</v>
      </c>
      <c r="N1565">
        <v>0.26327907409068901</v>
      </c>
      <c r="O1565">
        <v>18.9389757743023</v>
      </c>
      <c r="P1565">
        <v>66.479477230957698</v>
      </c>
      <c r="Q1565">
        <v>0.18687308208228201</v>
      </c>
    </row>
    <row r="1566" spans="1:17" hidden="1" x14ac:dyDescent="0.3">
      <c r="A1566" t="s">
        <v>3306</v>
      </c>
      <c r="B1566" t="s">
        <v>3307</v>
      </c>
      <c r="C1566" t="str">
        <f>IFERROR(VLOOKUP(Table1[[#This Row],[Ticker]],[1]!Table1[[Symbol]:[Industry]],2,FALSE),"-")</f>
        <v>-</v>
      </c>
      <c r="D1566" t="s">
        <v>364</v>
      </c>
      <c r="E1566">
        <v>868.56340499999999</v>
      </c>
      <c r="F1566">
        <v>112.29</v>
      </c>
      <c r="G1566">
        <v>151.717969111294</v>
      </c>
      <c r="H1566">
        <v>-11.315484144882699</v>
      </c>
      <c r="I1566">
        <v>63.287254405156901</v>
      </c>
      <c r="J1566">
        <v>-3.2098422547233301</v>
      </c>
      <c r="K1566">
        <v>108.825087403507</v>
      </c>
      <c r="L1566">
        <v>86.660251249291093</v>
      </c>
      <c r="M1566">
        <v>48.398370571777598</v>
      </c>
      <c r="N1566">
        <v>0.13591232919864499</v>
      </c>
      <c r="O1566">
        <v>21.114970166532999</v>
      </c>
      <c r="P1566">
        <v>187.923076923076</v>
      </c>
      <c r="Q1566">
        <v>9.6207969179698996E-2</v>
      </c>
    </row>
    <row r="1567" spans="1:17" hidden="1" x14ac:dyDescent="0.3">
      <c r="A1567" t="s">
        <v>3308</v>
      </c>
      <c r="B1567" t="s">
        <v>3309</v>
      </c>
      <c r="C1567" t="str">
        <f>IFERROR(VLOOKUP(Table1[[#This Row],[Ticker]],[1]!Table1[[Symbol]:[Industry]],2,FALSE),"-")</f>
        <v>-</v>
      </c>
      <c r="D1567" t="s">
        <v>80</v>
      </c>
      <c r="E1567">
        <v>868.11481249999997</v>
      </c>
      <c r="F1567">
        <v>616.6</v>
      </c>
      <c r="G1567">
        <v>-14.8185337039142</v>
      </c>
      <c r="H1567">
        <v>-11.320928539248101</v>
      </c>
      <c r="I1567">
        <v>-13.2243269297509</v>
      </c>
      <c r="J1567">
        <v>-5.6383132869020898</v>
      </c>
      <c r="K1567">
        <v>645.97801446335495</v>
      </c>
      <c r="L1567">
        <v>619.15509643685596</v>
      </c>
      <c r="M1567">
        <v>29.028701787915701</v>
      </c>
      <c r="N1567">
        <v>0.48899485381977698</v>
      </c>
      <c r="O1567">
        <v>19.202075900097299</v>
      </c>
      <c r="P1567">
        <v>27.134020618556601</v>
      </c>
      <c r="Q1567">
        <v>-6.8935788057175998E-2</v>
      </c>
    </row>
    <row r="1568" spans="1:17" hidden="1" x14ac:dyDescent="0.3">
      <c r="A1568" t="s">
        <v>3310</v>
      </c>
      <c r="B1568" t="s">
        <v>3311</v>
      </c>
      <c r="C1568" t="str">
        <f>IFERROR(VLOOKUP(Table1[[#This Row],[Ticker]],[1]!Table1[[Symbol]:[Industry]],2,FALSE),"-")</f>
        <v>-</v>
      </c>
      <c r="D1568" t="s">
        <v>2266</v>
      </c>
      <c r="E1568">
        <v>862.995666279999</v>
      </c>
      <c r="F1568">
        <v>867</v>
      </c>
      <c r="G1568">
        <v>254.779436629283</v>
      </c>
      <c r="H1568">
        <v>-22.029381045398601</v>
      </c>
      <c r="I1568">
        <v>18.3240786061249</v>
      </c>
      <c r="J1568">
        <v>-11.0502809767071</v>
      </c>
      <c r="K1568">
        <v>981.01481443802697</v>
      </c>
      <c r="L1568">
        <v>797.18534056440296</v>
      </c>
      <c r="M1568">
        <v>25.513027819565099</v>
      </c>
      <c r="N1568">
        <v>0.58909463105982995</v>
      </c>
      <c r="O1568">
        <v>61.476355247981502</v>
      </c>
      <c r="P1568">
        <v>341.44602851323799</v>
      </c>
    </row>
    <row r="1569" spans="1:17" hidden="1" x14ac:dyDescent="0.3">
      <c r="A1569" t="s">
        <v>3312</v>
      </c>
      <c r="B1569" t="s">
        <v>3313</v>
      </c>
      <c r="C1569" t="str">
        <f>IFERROR(VLOOKUP(Table1[[#This Row],[Ticker]],[1]!Table1[[Symbol]:[Industry]],2,FALSE),"-")</f>
        <v>-</v>
      </c>
      <c r="D1569" t="s">
        <v>991</v>
      </c>
      <c r="E1569">
        <v>862.17818</v>
      </c>
      <c r="F1569">
        <v>552.29999999999995</v>
      </c>
      <c r="G1569">
        <v>4.8822052341266202</v>
      </c>
      <c r="H1569">
        <v>5.9066799532088501</v>
      </c>
      <c r="I1569">
        <v>2.1569245580129399</v>
      </c>
      <c r="J1569">
        <v>-7.63562414420233</v>
      </c>
      <c r="K1569">
        <v>522.18961953767905</v>
      </c>
      <c r="L1569">
        <v>483.485159770709</v>
      </c>
      <c r="M1569">
        <v>48.136701175092</v>
      </c>
      <c r="N1569">
        <v>1.3225072862314999</v>
      </c>
      <c r="O1569">
        <v>13.8511678435632</v>
      </c>
      <c r="P1569">
        <v>40.785113433596699</v>
      </c>
    </row>
    <row r="1570" spans="1:17" hidden="1" x14ac:dyDescent="0.3">
      <c r="A1570" t="s">
        <v>3314</v>
      </c>
      <c r="B1570" t="s">
        <v>3315</v>
      </c>
      <c r="C1570" t="str">
        <f>IFERROR(VLOOKUP(Table1[[#This Row],[Ticker]],[1]!Table1[[Symbol]:[Industry]],2,FALSE),"-")</f>
        <v>-</v>
      </c>
      <c r="D1570" t="s">
        <v>3316</v>
      </c>
      <c r="E1570">
        <v>857.36714332500003</v>
      </c>
      <c r="F1570">
        <v>836.5</v>
      </c>
      <c r="G1570">
        <v>194.08761826206501</v>
      </c>
      <c r="H1570">
        <v>-26.699347831295398</v>
      </c>
      <c r="I1570">
        <v>40.441658691803603</v>
      </c>
      <c r="J1570">
        <v>-10.2153978102788</v>
      </c>
      <c r="K1570">
        <v>827.822878796738</v>
      </c>
      <c r="L1570">
        <v>625.543423146078</v>
      </c>
      <c r="M1570">
        <v>31.774496952215699</v>
      </c>
      <c r="N1570">
        <v>0.56833467850416997</v>
      </c>
      <c r="O1570">
        <v>27.196652719665199</v>
      </c>
      <c r="P1570">
        <v>246.735751295336</v>
      </c>
    </row>
    <row r="1571" spans="1:17" hidden="1" x14ac:dyDescent="0.3">
      <c r="A1571" t="s">
        <v>3317</v>
      </c>
      <c r="B1571" t="s">
        <v>3318</v>
      </c>
      <c r="C1571" t="str">
        <f>IFERROR(VLOOKUP(Table1[[#This Row],[Ticker]],[1]!Table1[[Symbol]:[Industry]],2,FALSE),"-")</f>
        <v>-</v>
      </c>
      <c r="E1571">
        <v>857.25466500000005</v>
      </c>
      <c r="F1571">
        <v>123.3</v>
      </c>
      <c r="G1571">
        <v>165.122680969763</v>
      </c>
      <c r="H1571">
        <v>16.152916406790901</v>
      </c>
      <c r="I1571">
        <v>371.315393912677</v>
      </c>
      <c r="J1571">
        <v>-9.89121504350625</v>
      </c>
      <c r="K1571">
        <v>101.107661019218</v>
      </c>
      <c r="M1571">
        <v>45.675327586810901</v>
      </c>
      <c r="N1571">
        <v>1.4189569057239899</v>
      </c>
      <c r="O1571">
        <v>12.8548256285482</v>
      </c>
      <c r="P1571">
        <v>438.66317169069401</v>
      </c>
    </row>
    <row r="1572" spans="1:17" hidden="1" x14ac:dyDescent="0.3">
      <c r="A1572" t="s">
        <v>3319</v>
      </c>
      <c r="B1572" t="s">
        <v>3320</v>
      </c>
      <c r="C1572" t="str">
        <f>IFERROR(VLOOKUP(Table1[[#This Row],[Ticker]],[1]!Table1[[Symbol]:[Industry]],2,FALSE),"-")</f>
        <v>-</v>
      </c>
      <c r="D1572" t="s">
        <v>514</v>
      </c>
      <c r="E1572">
        <v>855.58399030800001</v>
      </c>
      <c r="F1572">
        <v>79.849999999999994</v>
      </c>
      <c r="G1572">
        <v>-45.704557121911698</v>
      </c>
      <c r="H1572">
        <v>-13.3817640992379</v>
      </c>
      <c r="I1572">
        <v>-14.0896942823963</v>
      </c>
      <c r="J1572">
        <v>-5.7014587809968704</v>
      </c>
      <c r="K1572">
        <v>82.310658234701705</v>
      </c>
      <c r="L1572">
        <v>84.972366736960794</v>
      </c>
      <c r="M1572">
        <v>41.163947819637201</v>
      </c>
      <c r="N1572">
        <v>1.62270686640915</v>
      </c>
      <c r="O1572">
        <v>30.745147150907901</v>
      </c>
      <c r="P1572">
        <v>12.3066104078762</v>
      </c>
    </row>
    <row r="1573" spans="1:17" hidden="1" x14ac:dyDescent="0.3">
      <c r="A1573" t="s">
        <v>3321</v>
      </c>
      <c r="B1573" t="s">
        <v>3322</v>
      </c>
      <c r="C1573" t="str">
        <f>IFERROR(VLOOKUP(Table1[[#This Row],[Ticker]],[1]!Table1[[Symbol]:[Industry]],2,FALSE),"-")</f>
        <v>-</v>
      </c>
      <c r="D1573" t="s">
        <v>533</v>
      </c>
      <c r="E1573">
        <v>853.29656143</v>
      </c>
      <c r="F1573">
        <v>36.76</v>
      </c>
      <c r="G1573">
        <v>76.303381774588104</v>
      </c>
      <c r="H1573">
        <v>15.114387896914</v>
      </c>
      <c r="I1573">
        <v>29.714305843339101</v>
      </c>
      <c r="J1573">
        <v>-13.3178411627222</v>
      </c>
      <c r="K1573">
        <v>30.129726409079598</v>
      </c>
      <c r="L1573">
        <v>24.764338995431299</v>
      </c>
      <c r="M1573">
        <v>60.4479463037503</v>
      </c>
      <c r="N1573">
        <v>1.9813720858216199</v>
      </c>
      <c r="O1573">
        <v>15.6147986942328</v>
      </c>
      <c r="P1573">
        <v>150.95075553943499</v>
      </c>
      <c r="Q1573">
        <v>0.18391411173042399</v>
      </c>
    </row>
    <row r="1574" spans="1:17" hidden="1" x14ac:dyDescent="0.3">
      <c r="A1574" t="s">
        <v>3323</v>
      </c>
      <c r="B1574" t="s">
        <v>3324</v>
      </c>
      <c r="C1574" t="str">
        <f>IFERROR(VLOOKUP(Table1[[#This Row],[Ticker]],[1]!Table1[[Symbol]:[Industry]],2,FALSE),"-")</f>
        <v>-</v>
      </c>
      <c r="D1574" t="s">
        <v>54</v>
      </c>
      <c r="E1574">
        <v>852.42171631999997</v>
      </c>
      <c r="F1574">
        <v>1491.2</v>
      </c>
      <c r="G1574">
        <v>67.929618392639995</v>
      </c>
      <c r="H1574">
        <v>12.3884278424822</v>
      </c>
      <c r="I1574">
        <v>22.3219679748013</v>
      </c>
      <c r="J1574">
        <v>-5.8170035212258204</v>
      </c>
      <c r="K1574">
        <v>1416.94669417009</v>
      </c>
      <c r="L1574">
        <v>1216.7472495663701</v>
      </c>
      <c r="M1574">
        <v>45.843350777019602</v>
      </c>
      <c r="N1574">
        <v>0.215292056074192</v>
      </c>
      <c r="O1574">
        <v>17.620037553648</v>
      </c>
      <c r="P1574">
        <v>100.98389379338199</v>
      </c>
      <c r="Q1574">
        <v>9.7641942429345999E-2</v>
      </c>
    </row>
    <row r="1575" spans="1:17" hidden="1" x14ac:dyDescent="0.3">
      <c r="A1575" t="s">
        <v>3325</v>
      </c>
      <c r="B1575" t="s">
        <v>3326</v>
      </c>
      <c r="C1575" t="str">
        <f>IFERROR(VLOOKUP(Table1[[#This Row],[Ticker]],[1]!Table1[[Symbol]:[Industry]],2,FALSE),"-")</f>
        <v>-</v>
      </c>
      <c r="D1575" t="s">
        <v>158</v>
      </c>
      <c r="E1575">
        <v>850.94590114499999</v>
      </c>
      <c r="F1575">
        <v>1019.1</v>
      </c>
      <c r="G1575">
        <v>-62.727682727541797</v>
      </c>
      <c r="H1575">
        <v>-7.4708906589527899</v>
      </c>
      <c r="I1575">
        <v>-32.854499876703699</v>
      </c>
      <c r="J1575">
        <v>-0.88765585828544102</v>
      </c>
      <c r="K1575">
        <v>1010.2757883617101</v>
      </c>
      <c r="L1575">
        <v>1108.80696073783</v>
      </c>
      <c r="M1575">
        <v>62.394566705005701</v>
      </c>
      <c r="N1575">
        <v>0.94443779982880205</v>
      </c>
      <c r="O1575">
        <v>58.473162594446002</v>
      </c>
      <c r="P1575">
        <v>13.019851391815401</v>
      </c>
      <c r="Q1575">
        <v>9.2806845424904999E-2</v>
      </c>
    </row>
    <row r="1576" spans="1:17" hidden="1" x14ac:dyDescent="0.3">
      <c r="A1576" t="s">
        <v>3327</v>
      </c>
      <c r="B1576" t="s">
        <v>3328</v>
      </c>
      <c r="C1576" t="str">
        <f>IFERROR(VLOOKUP(Table1[[#This Row],[Ticker]],[1]!Table1[[Symbol]:[Industry]],2,FALSE),"-")</f>
        <v>-</v>
      </c>
      <c r="D1576" t="s">
        <v>467</v>
      </c>
      <c r="E1576">
        <v>850.07541794999997</v>
      </c>
      <c r="F1576">
        <v>0.99</v>
      </c>
      <c r="G1576">
        <v>-101.173491967899</v>
      </c>
      <c r="H1576">
        <v>-27.572323539797399</v>
      </c>
      <c r="I1576">
        <v>-75.080837679749195</v>
      </c>
      <c r="J1576">
        <v>-15.9807234807769</v>
      </c>
      <c r="K1576">
        <v>1.34878210974788</v>
      </c>
      <c r="L1576">
        <v>2.0707960017181901</v>
      </c>
      <c r="M1576">
        <v>19.565945061362999</v>
      </c>
      <c r="N1576">
        <v>0.23687443546394801</v>
      </c>
      <c r="O1576">
        <v>334.34343434343401</v>
      </c>
      <c r="P1576">
        <v>0</v>
      </c>
    </row>
    <row r="1577" spans="1:17" hidden="1" x14ac:dyDescent="0.3">
      <c r="A1577" t="s">
        <v>3329</v>
      </c>
      <c r="B1577" t="s">
        <v>3330</v>
      </c>
      <c r="C1577" t="str">
        <f>IFERROR(VLOOKUP(Table1[[#This Row],[Ticker]],[1]!Table1[[Symbol]:[Industry]],2,FALSE),"-")</f>
        <v>-</v>
      </c>
      <c r="D1577" t="s">
        <v>281</v>
      </c>
      <c r="E1577">
        <v>847.89474037499997</v>
      </c>
      <c r="F1577">
        <v>136.55000000000001</v>
      </c>
      <c r="G1577">
        <v>4925.5647704580897</v>
      </c>
      <c r="H1577">
        <v>5.0964362718195098</v>
      </c>
      <c r="I1577">
        <v>211.25166255166701</v>
      </c>
      <c r="J1577">
        <v>16.355426325114699</v>
      </c>
      <c r="K1577">
        <v>107.06670910171999</v>
      </c>
      <c r="L1577">
        <v>51.748955461937697</v>
      </c>
      <c r="M1577">
        <v>75.985662852481397</v>
      </c>
      <c r="N1577">
        <v>0.76174496159738603</v>
      </c>
      <c r="O1577">
        <v>4.9432442328817201</v>
      </c>
      <c r="P1577">
        <v>5362</v>
      </c>
      <c r="Q1577">
        <v>0.14993470259870201</v>
      </c>
    </row>
    <row r="1578" spans="1:17" hidden="1" x14ac:dyDescent="0.3">
      <c r="A1578" t="s">
        <v>3331</v>
      </c>
      <c r="B1578" t="s">
        <v>3332</v>
      </c>
      <c r="C1578" t="str">
        <f>IFERROR(VLOOKUP(Table1[[#This Row],[Ticker]],[1]!Table1[[Symbol]:[Industry]],2,FALSE),"-")</f>
        <v>-</v>
      </c>
      <c r="D1578" t="s">
        <v>429</v>
      </c>
      <c r="E1578">
        <v>847.77399091200004</v>
      </c>
      <c r="F1578">
        <v>43</v>
      </c>
      <c r="G1578">
        <v>168.856663749988</v>
      </c>
      <c r="H1578">
        <v>-21.997918086237899</v>
      </c>
      <c r="I1578">
        <v>99.236155151097407</v>
      </c>
      <c r="J1578">
        <v>-3.4888248517782099</v>
      </c>
      <c r="K1578">
        <v>45.528552815241703</v>
      </c>
      <c r="L1578">
        <v>36.999866676583899</v>
      </c>
      <c r="M1578">
        <v>39.999627546382499</v>
      </c>
      <c r="N1578">
        <v>0.23549291697455399</v>
      </c>
      <c r="O1578">
        <v>66.3720930232558</v>
      </c>
      <c r="P1578">
        <v>212.72727272727201</v>
      </c>
      <c r="Q1578">
        <v>0.114949711825082</v>
      </c>
    </row>
    <row r="1579" spans="1:17" hidden="1" x14ac:dyDescent="0.3">
      <c r="A1579" t="s">
        <v>3333</v>
      </c>
      <c r="B1579" t="s">
        <v>3334</v>
      </c>
      <c r="C1579" t="str">
        <f>IFERROR(VLOOKUP(Table1[[#This Row],[Ticker]],[1]!Table1[[Symbol]:[Industry]],2,FALSE),"-")</f>
        <v>-</v>
      </c>
      <c r="D1579" t="s">
        <v>46</v>
      </c>
      <c r="E1579">
        <v>843.49647352500006</v>
      </c>
      <c r="F1579">
        <v>343.8</v>
      </c>
      <c r="G1579">
        <v>316.68965267886801</v>
      </c>
      <c r="H1579">
        <v>-18.807900462874301</v>
      </c>
      <c r="I1579">
        <v>32.742474379370599</v>
      </c>
      <c r="J1579">
        <v>-11.030705138884001</v>
      </c>
      <c r="K1579">
        <v>316.489578742616</v>
      </c>
      <c r="L1579">
        <v>282.56561207230402</v>
      </c>
      <c r="M1579">
        <v>42.121313051231901</v>
      </c>
      <c r="N1579">
        <v>0.50167240776795896</v>
      </c>
      <c r="O1579">
        <v>35.383944153577602</v>
      </c>
      <c r="P1579">
        <v>370.95890410958901</v>
      </c>
    </row>
    <row r="1580" spans="1:17" hidden="1" x14ac:dyDescent="0.3">
      <c r="A1580" t="s">
        <v>3335</v>
      </c>
      <c r="B1580" t="s">
        <v>3336</v>
      </c>
      <c r="C1580" t="str">
        <f>IFERROR(VLOOKUP(Table1[[#This Row],[Ticker]],[1]!Table1[[Symbol]:[Industry]],2,FALSE),"-")</f>
        <v>-</v>
      </c>
      <c r="D1580" t="s">
        <v>1414</v>
      </c>
      <c r="E1580">
        <v>842.82665599999996</v>
      </c>
      <c r="F1580">
        <v>156</v>
      </c>
      <c r="G1580">
        <v>20.056097227903201</v>
      </c>
      <c r="H1580">
        <v>15.9809729524156</v>
      </c>
      <c r="I1580">
        <v>-7.3356199345315298</v>
      </c>
      <c r="J1580">
        <v>-0.36943821431927898</v>
      </c>
      <c r="K1580">
        <v>142.14298350450301</v>
      </c>
      <c r="L1580">
        <v>137.519772302788</v>
      </c>
      <c r="M1580">
        <v>60.864306147715403</v>
      </c>
      <c r="N1580">
        <v>1.41954054816571</v>
      </c>
      <c r="O1580">
        <v>21.089743589743598</v>
      </c>
      <c r="P1580">
        <v>55.688622754491</v>
      </c>
      <c r="Q1580">
        <v>0.147839202042715</v>
      </c>
    </row>
    <row r="1581" spans="1:17" hidden="1" x14ac:dyDescent="0.3">
      <c r="A1581" t="s">
        <v>3337</v>
      </c>
      <c r="B1581" t="s">
        <v>3338</v>
      </c>
      <c r="C1581" t="str">
        <f>IFERROR(VLOOKUP(Table1[[#This Row],[Ticker]],[1]!Table1[[Symbol]:[Industry]],2,FALSE),"-")</f>
        <v>-</v>
      </c>
      <c r="D1581" t="s">
        <v>605</v>
      </c>
      <c r="E1581">
        <v>839.18389309999998</v>
      </c>
      <c r="F1581">
        <v>760.85</v>
      </c>
      <c r="G1581">
        <v>-30.0362543976293</v>
      </c>
      <c r="H1581">
        <v>-10.479932748658699</v>
      </c>
      <c r="I1581">
        <v>-24.613258679064501</v>
      </c>
      <c r="J1581">
        <v>-2.3830979760731301</v>
      </c>
      <c r="K1581">
        <v>796.75513519817298</v>
      </c>
      <c r="L1581">
        <v>816.16505883823299</v>
      </c>
      <c r="M1581">
        <v>36.046832847194999</v>
      </c>
      <c r="N1581">
        <v>0.58289943718535198</v>
      </c>
      <c r="O1581">
        <v>31.261089570874599</v>
      </c>
      <c r="P1581">
        <v>7.92198581560283</v>
      </c>
    </row>
    <row r="1582" spans="1:17" hidden="1" x14ac:dyDescent="0.3">
      <c r="A1582" t="s">
        <v>3339</v>
      </c>
      <c r="B1582" t="s">
        <v>3340</v>
      </c>
      <c r="C1582" t="str">
        <f>IFERROR(VLOOKUP(Table1[[#This Row],[Ticker]],[1]!Table1[[Symbol]:[Industry]],2,FALSE),"-")</f>
        <v>-</v>
      </c>
      <c r="D1582" t="s">
        <v>197</v>
      </c>
      <c r="E1582">
        <v>838.43613000000005</v>
      </c>
      <c r="F1582">
        <v>566.75</v>
      </c>
      <c r="G1582">
        <v>8.0093062955986305</v>
      </c>
      <c r="H1582">
        <v>-12.9308843338421</v>
      </c>
      <c r="I1582">
        <v>27.764498569351801</v>
      </c>
      <c r="J1582">
        <v>-7.7990590548637204</v>
      </c>
      <c r="K1582">
        <v>569.67514196383502</v>
      </c>
      <c r="L1582">
        <v>491.13606929371502</v>
      </c>
      <c r="M1582">
        <v>40.254075200319797</v>
      </c>
      <c r="N1582">
        <v>0.27099822621342801</v>
      </c>
      <c r="O1582">
        <v>18.217909131010099</v>
      </c>
      <c r="P1582">
        <v>51.133333333333297</v>
      </c>
      <c r="Q1582">
        <v>5.3860798608730998E-2</v>
      </c>
    </row>
    <row r="1583" spans="1:17" hidden="1" x14ac:dyDescent="0.3">
      <c r="A1583" t="s">
        <v>3341</v>
      </c>
      <c r="B1583" t="s">
        <v>3342</v>
      </c>
      <c r="C1583" t="str">
        <f>IFERROR(VLOOKUP(Table1[[#This Row],[Ticker]],[1]!Table1[[Symbol]:[Industry]],2,FALSE),"-")</f>
        <v>-</v>
      </c>
      <c r="D1583" t="s">
        <v>387</v>
      </c>
      <c r="E1583">
        <v>837.84785342500004</v>
      </c>
      <c r="F1583">
        <v>534.54999999999995</v>
      </c>
      <c r="G1583">
        <v>-53.737727539609899</v>
      </c>
      <c r="H1583">
        <v>-10.917020205661901</v>
      </c>
      <c r="I1583">
        <v>-24.697356066858902</v>
      </c>
      <c r="J1583">
        <v>-4.8275260084526304</v>
      </c>
      <c r="K1583">
        <v>575.25585951841902</v>
      </c>
      <c r="L1583">
        <v>620.73791452784803</v>
      </c>
      <c r="M1583">
        <v>39.484877102981798</v>
      </c>
      <c r="N1583">
        <v>0.32267470355225503</v>
      </c>
      <c r="O1583">
        <v>45.505565428865403</v>
      </c>
      <c r="P1583">
        <v>8.4499898559545503</v>
      </c>
      <c r="Q1583">
        <v>-8.2205941317702994E-2</v>
      </c>
    </row>
    <row r="1584" spans="1:17" hidden="1" x14ac:dyDescent="0.3">
      <c r="A1584" t="s">
        <v>3343</v>
      </c>
      <c r="B1584" t="s">
        <v>3344</v>
      </c>
      <c r="C1584" t="str">
        <f>IFERROR(VLOOKUP(Table1[[#This Row],[Ticker]],[1]!Table1[[Symbol]:[Industry]],2,FALSE),"-")</f>
        <v>-</v>
      </c>
      <c r="D1584" t="s">
        <v>144</v>
      </c>
      <c r="E1584">
        <v>836.05356900000004</v>
      </c>
      <c r="F1584">
        <v>821.95</v>
      </c>
      <c r="G1584">
        <v>9.3373699211793202</v>
      </c>
      <c r="H1584">
        <v>-9.7224485470653104</v>
      </c>
      <c r="I1584">
        <v>31.907628399625899</v>
      </c>
      <c r="J1584">
        <v>-3.6624749648028501</v>
      </c>
      <c r="K1584">
        <v>823.39741926438899</v>
      </c>
      <c r="L1584">
        <v>712.10376477730495</v>
      </c>
      <c r="M1584">
        <v>44.876617570344301</v>
      </c>
      <c r="N1584">
        <v>0.17400445647150301</v>
      </c>
      <c r="O1584">
        <v>18.8271792688119</v>
      </c>
      <c r="P1584">
        <v>67.0630081300813</v>
      </c>
      <c r="Q1584">
        <v>0.147321817762292</v>
      </c>
    </row>
    <row r="1585" spans="1:17" hidden="1" x14ac:dyDescent="0.3">
      <c r="A1585" t="s">
        <v>3345</v>
      </c>
      <c r="B1585" t="s">
        <v>3346</v>
      </c>
      <c r="C1585" t="str">
        <f>IFERROR(VLOOKUP(Table1[[#This Row],[Ticker]],[1]!Table1[[Symbol]:[Industry]],2,FALSE),"-")</f>
        <v>-</v>
      </c>
      <c r="D1585" t="s">
        <v>278</v>
      </c>
      <c r="E1585">
        <v>834.93527871999902</v>
      </c>
      <c r="F1585">
        <v>93.44</v>
      </c>
      <c r="G1585">
        <v>-28.707979112667299</v>
      </c>
      <c r="H1585">
        <v>-12.6960137777423</v>
      </c>
      <c r="I1585">
        <v>1.79514348194615</v>
      </c>
      <c r="J1585">
        <v>-6.9006295817361396</v>
      </c>
      <c r="K1585">
        <v>96.320086581038595</v>
      </c>
      <c r="L1585">
        <v>93.181594088051895</v>
      </c>
      <c r="M1585">
        <v>30.573748572621799</v>
      </c>
      <c r="N1585">
        <v>0.22966995880937299</v>
      </c>
      <c r="O1585">
        <v>22.0034246575342</v>
      </c>
      <c r="P1585">
        <v>23.597883597883499</v>
      </c>
      <c r="Q1585">
        <v>-5.9129504024619001E-2</v>
      </c>
    </row>
    <row r="1586" spans="1:17" hidden="1" x14ac:dyDescent="0.3">
      <c r="A1586" t="s">
        <v>3347</v>
      </c>
      <c r="B1586" t="s">
        <v>3348</v>
      </c>
      <c r="C1586" t="str">
        <f>IFERROR(VLOOKUP(Table1[[#This Row],[Ticker]],[1]!Table1[[Symbol]:[Industry]],2,FALSE),"-")</f>
        <v>-</v>
      </c>
      <c r="D1586" t="s">
        <v>364</v>
      </c>
      <c r="E1586">
        <v>832.23551487999998</v>
      </c>
      <c r="F1586">
        <v>4.41</v>
      </c>
      <c r="G1586">
        <v>-51.660818767493701</v>
      </c>
      <c r="H1586">
        <v>-15.957851055759701</v>
      </c>
      <c r="I1586">
        <v>-30.0617973141742</v>
      </c>
      <c r="J1586">
        <v>-7.4730322946575498</v>
      </c>
      <c r="K1586">
        <v>4.8735308277020204</v>
      </c>
      <c r="L1586">
        <v>5.0935619383400699</v>
      </c>
      <c r="M1586">
        <v>24.029564770026202</v>
      </c>
      <c r="N1586">
        <v>0.75035975760440599</v>
      </c>
      <c r="O1586">
        <v>81.405895691609899</v>
      </c>
      <c r="P1586">
        <v>9.9750623441396495</v>
      </c>
      <c r="Q1586">
        <v>3.2760528183190002E-2</v>
      </c>
    </row>
    <row r="1587" spans="1:17" hidden="1" x14ac:dyDescent="0.3">
      <c r="A1587" t="s">
        <v>3349</v>
      </c>
      <c r="B1587" t="s">
        <v>3350</v>
      </c>
      <c r="C1587" t="str">
        <f>IFERROR(VLOOKUP(Table1[[#This Row],[Ticker]],[1]!Table1[[Symbol]:[Industry]],2,FALSE),"-")</f>
        <v>-</v>
      </c>
      <c r="D1587" t="s">
        <v>590</v>
      </c>
      <c r="E1587">
        <v>832.23360000000002</v>
      </c>
      <c r="F1587">
        <v>502.5</v>
      </c>
      <c r="G1587">
        <v>71.516327032881506</v>
      </c>
      <c r="H1587">
        <v>-7.5329227975974096</v>
      </c>
      <c r="I1587">
        <v>72.520767064712501</v>
      </c>
      <c r="J1587">
        <v>7.2577581187593898</v>
      </c>
      <c r="K1587">
        <v>460.83698826116802</v>
      </c>
      <c r="L1587">
        <v>378.28391100934903</v>
      </c>
      <c r="M1587">
        <v>63.320635698559002</v>
      </c>
      <c r="N1587">
        <v>0.20554768658612699</v>
      </c>
      <c r="O1587">
        <v>10.4477611940298</v>
      </c>
      <c r="P1587">
        <v>106.23845680279</v>
      </c>
      <c r="Q1587">
        <v>9.6762685770497001E-2</v>
      </c>
    </row>
    <row r="1588" spans="1:17" hidden="1" x14ac:dyDescent="0.3">
      <c r="A1588" t="s">
        <v>3351</v>
      </c>
      <c r="B1588" t="s">
        <v>3352</v>
      </c>
      <c r="C1588" t="str">
        <f>IFERROR(VLOOKUP(Table1[[#This Row],[Ticker]],[1]!Table1[[Symbol]:[Industry]],2,FALSE),"-")</f>
        <v>-</v>
      </c>
      <c r="D1588" t="s">
        <v>278</v>
      </c>
      <c r="E1588">
        <v>832.12687879999999</v>
      </c>
      <c r="F1588">
        <v>97.42</v>
      </c>
      <c r="G1588">
        <v>-5.0592387651355102</v>
      </c>
      <c r="H1588">
        <v>-8.3441977137334593</v>
      </c>
      <c r="I1588">
        <v>-3.3269446929795699</v>
      </c>
      <c r="J1588">
        <v>-7.1099501295884702</v>
      </c>
      <c r="K1588">
        <v>100.95267335840499</v>
      </c>
      <c r="L1588">
        <v>96.213163868742399</v>
      </c>
      <c r="M1588">
        <v>46.503613128198097</v>
      </c>
      <c r="N1588">
        <v>0.75723426059600996</v>
      </c>
      <c r="O1588">
        <v>30.2607267501539</v>
      </c>
      <c r="P1588">
        <v>33.4520547945205</v>
      </c>
      <c r="Q1588">
        <v>-4.7560547166923997E-2</v>
      </c>
    </row>
    <row r="1589" spans="1:17" hidden="1" x14ac:dyDescent="0.3">
      <c r="A1589" t="s">
        <v>3353</v>
      </c>
      <c r="B1589" t="s">
        <v>3354</v>
      </c>
      <c r="C1589" t="str">
        <f>IFERROR(VLOOKUP(Table1[[#This Row],[Ticker]],[1]!Table1[[Symbol]:[Industry]],2,FALSE),"-")</f>
        <v>-</v>
      </c>
      <c r="D1589" t="s">
        <v>54</v>
      </c>
      <c r="E1589">
        <v>831.57428159999995</v>
      </c>
      <c r="F1589">
        <v>290.3</v>
      </c>
      <c r="G1589">
        <v>43.300651135152599</v>
      </c>
      <c r="H1589">
        <v>-14.7617970978642</v>
      </c>
      <c r="I1589">
        <v>77.1173326591245</v>
      </c>
      <c r="J1589">
        <v>0.66952282464175195</v>
      </c>
      <c r="K1589">
        <v>266.34962273037598</v>
      </c>
      <c r="L1589">
        <v>208.40753139606801</v>
      </c>
      <c r="M1589">
        <v>49.894695745284501</v>
      </c>
      <c r="N1589">
        <v>0.29342917786441203</v>
      </c>
      <c r="O1589">
        <v>14.536686186703401</v>
      </c>
      <c r="P1589">
        <v>100.96919349255801</v>
      </c>
      <c r="Q1589">
        <v>1.122556907308E-3</v>
      </c>
    </row>
    <row r="1590" spans="1:17" hidden="1" x14ac:dyDescent="0.3">
      <c r="A1590" t="s">
        <v>3355</v>
      </c>
      <c r="B1590" t="s">
        <v>3356</v>
      </c>
      <c r="C1590" t="str">
        <f>IFERROR(VLOOKUP(Table1[[#This Row],[Ticker]],[1]!Table1[[Symbol]:[Industry]],2,FALSE),"-")</f>
        <v>-</v>
      </c>
      <c r="D1590" t="s">
        <v>132</v>
      </c>
      <c r="E1590">
        <v>829.90653134700005</v>
      </c>
      <c r="F1590">
        <v>31.27</v>
      </c>
      <c r="G1590">
        <v>165.96688686021099</v>
      </c>
      <c r="H1590">
        <v>9.3666931419845199</v>
      </c>
      <c r="I1590">
        <v>-42.669294623044898</v>
      </c>
      <c r="J1590">
        <v>-10.077793442905699</v>
      </c>
      <c r="K1590">
        <v>31.159548033352799</v>
      </c>
      <c r="L1590">
        <v>26.241874173579099</v>
      </c>
      <c r="M1590">
        <v>28.172585146148499</v>
      </c>
      <c r="N1590">
        <v>0.49511567916820398</v>
      </c>
      <c r="O1590">
        <v>38.951071314358799</v>
      </c>
      <c r="P1590">
        <v>212.7</v>
      </c>
      <c r="Q1590">
        <v>0.14441415928215601</v>
      </c>
    </row>
    <row r="1591" spans="1:17" hidden="1" x14ac:dyDescent="0.3">
      <c r="A1591" t="s">
        <v>3357</v>
      </c>
      <c r="B1591" t="s">
        <v>3358</v>
      </c>
      <c r="C1591" t="str">
        <f>IFERROR(VLOOKUP(Table1[[#This Row],[Ticker]],[1]!Table1[[Symbol]:[Industry]],2,FALSE),"-")</f>
        <v>-</v>
      </c>
      <c r="D1591" t="s">
        <v>387</v>
      </c>
      <c r="E1591">
        <v>828.03802212799997</v>
      </c>
      <c r="F1591">
        <v>196.55</v>
      </c>
      <c r="G1591">
        <v>-7.1677241678339501</v>
      </c>
      <c r="H1591">
        <v>-7.79598985383703</v>
      </c>
      <c r="I1591">
        <v>-5.8391542780204597</v>
      </c>
      <c r="J1591">
        <v>-2.24853373808486</v>
      </c>
      <c r="K1591">
        <v>200.92564698493399</v>
      </c>
      <c r="L1591">
        <v>193.94650699287999</v>
      </c>
      <c r="M1591">
        <v>49.334461887858701</v>
      </c>
      <c r="N1591">
        <v>0.44269260398626198</v>
      </c>
      <c r="O1591">
        <v>31.2643093360468</v>
      </c>
      <c r="P1591">
        <v>45.269770879526902</v>
      </c>
      <c r="Q1591">
        <v>4.9012423690114999E-2</v>
      </c>
    </row>
    <row r="1592" spans="1:17" hidden="1" x14ac:dyDescent="0.3">
      <c r="A1592" t="s">
        <v>3359</v>
      </c>
      <c r="B1592" t="s">
        <v>3360</v>
      </c>
      <c r="C1592" t="str">
        <f>IFERROR(VLOOKUP(Table1[[#This Row],[Ticker]],[1]!Table1[[Symbol]:[Industry]],2,FALSE),"-")</f>
        <v>-</v>
      </c>
      <c r="D1592" t="s">
        <v>443</v>
      </c>
      <c r="E1592">
        <v>825.84816834499998</v>
      </c>
      <c r="F1592">
        <v>70.28</v>
      </c>
      <c r="G1592">
        <v>407.52804608982802</v>
      </c>
      <c r="H1592">
        <v>3.5371046160441999</v>
      </c>
      <c r="I1592">
        <v>3.3674837582628698</v>
      </c>
      <c r="J1592">
        <v>-2.7915021317102999</v>
      </c>
      <c r="K1592">
        <v>68.653597986927096</v>
      </c>
      <c r="L1592">
        <v>55.9793695262642</v>
      </c>
      <c r="M1592">
        <v>45.707532618084201</v>
      </c>
      <c r="N1592">
        <v>0.89677056746717199</v>
      </c>
      <c r="O1592">
        <v>32.996585088218502</v>
      </c>
      <c r="P1592">
        <v>490.588235294117</v>
      </c>
      <c r="Q1592">
        <v>0.1111725326079</v>
      </c>
    </row>
    <row r="1593" spans="1:17" hidden="1" x14ac:dyDescent="0.3">
      <c r="A1593" t="s">
        <v>3361</v>
      </c>
      <c r="B1593" t="s">
        <v>3362</v>
      </c>
      <c r="C1593" t="str">
        <f>IFERROR(VLOOKUP(Table1[[#This Row],[Ticker]],[1]!Table1[[Symbol]:[Industry]],2,FALSE),"-")</f>
        <v>-</v>
      </c>
      <c r="D1593" t="s">
        <v>605</v>
      </c>
      <c r="E1593">
        <v>824.98958749999997</v>
      </c>
      <c r="F1593">
        <v>1424.45</v>
      </c>
      <c r="G1593">
        <v>-10.561240610444299</v>
      </c>
      <c r="H1593">
        <v>-10.6615134196849</v>
      </c>
      <c r="I1593">
        <v>-5.1343040526135804</v>
      </c>
      <c r="J1593">
        <v>-5.4118790696777301</v>
      </c>
      <c r="K1593">
        <v>1449.4982555691099</v>
      </c>
      <c r="L1593">
        <v>1390.04537300676</v>
      </c>
      <c r="M1593">
        <v>30.522063849551099</v>
      </c>
      <c r="N1593">
        <v>0.31574612695070398</v>
      </c>
      <c r="O1593">
        <v>16.072870230615301</v>
      </c>
      <c r="P1593">
        <v>26.057522123893801</v>
      </c>
      <c r="Q1593">
        <v>-5.2859477576536001E-2</v>
      </c>
    </row>
    <row r="1594" spans="1:17" hidden="1" x14ac:dyDescent="0.3">
      <c r="A1594" t="s">
        <v>3363</v>
      </c>
      <c r="B1594" t="s">
        <v>3364</v>
      </c>
      <c r="C1594" t="str">
        <f>IFERROR(VLOOKUP(Table1[[#This Row],[Ticker]],[1]!Table1[[Symbol]:[Industry]],2,FALSE),"-")</f>
        <v>-</v>
      </c>
      <c r="D1594" t="s">
        <v>21</v>
      </c>
      <c r="E1594">
        <v>823.24512540000001</v>
      </c>
      <c r="F1594">
        <v>434.75</v>
      </c>
      <c r="G1594">
        <v>153.52001483933199</v>
      </c>
      <c r="H1594">
        <v>-12.033508627418099</v>
      </c>
      <c r="I1594">
        <v>63.908384107637602</v>
      </c>
      <c r="J1594">
        <v>-6.9515731457390801</v>
      </c>
      <c r="K1594">
        <v>404.534426036806</v>
      </c>
      <c r="L1594">
        <v>306.312166586991</v>
      </c>
      <c r="M1594">
        <v>50.044068964557802</v>
      </c>
      <c r="N1594">
        <v>0.42413229576575601</v>
      </c>
      <c r="O1594">
        <v>17.9528464634847</v>
      </c>
      <c r="P1594">
        <v>201.386481802426</v>
      </c>
    </row>
    <row r="1595" spans="1:17" hidden="1" x14ac:dyDescent="0.3">
      <c r="A1595" t="s">
        <v>3365</v>
      </c>
      <c r="B1595" t="s">
        <v>3366</v>
      </c>
      <c r="C1595" t="str">
        <f>IFERROR(VLOOKUP(Table1[[#This Row],[Ticker]],[1]!Table1[[Symbol]:[Industry]],2,FALSE),"-")</f>
        <v>-</v>
      </c>
      <c r="D1595" t="s">
        <v>54</v>
      </c>
      <c r="E1595">
        <v>818.00756933000002</v>
      </c>
      <c r="F1595">
        <v>808.1</v>
      </c>
      <c r="G1595">
        <v>100.295096192725</v>
      </c>
      <c r="H1595">
        <v>9.09970040167895</v>
      </c>
      <c r="I1595">
        <v>75.913706587130804</v>
      </c>
      <c r="J1595">
        <v>-10.5136855014237</v>
      </c>
      <c r="K1595">
        <v>687.14063066463495</v>
      </c>
      <c r="L1595">
        <v>540.05537615200603</v>
      </c>
      <c r="M1595">
        <v>51.061021714706897</v>
      </c>
      <c r="N1595">
        <v>1.0647092702701999</v>
      </c>
      <c r="O1595">
        <v>7.0288330652146902</v>
      </c>
      <c r="P1595">
        <v>161.77518626498201</v>
      </c>
      <c r="Q1595">
        <v>2.4705768430121001E-2</v>
      </c>
    </row>
    <row r="1596" spans="1:17" hidden="1" x14ac:dyDescent="0.3">
      <c r="A1596" t="s">
        <v>3367</v>
      </c>
      <c r="B1596" t="s">
        <v>3368</v>
      </c>
      <c r="C1596" t="str">
        <f>IFERROR(VLOOKUP(Table1[[#This Row],[Ticker]],[1]!Table1[[Symbol]:[Industry]],2,FALSE),"-")</f>
        <v>-</v>
      </c>
      <c r="D1596" t="s">
        <v>3369</v>
      </c>
      <c r="E1596">
        <v>817.65005273999998</v>
      </c>
      <c r="F1596">
        <v>396.95</v>
      </c>
      <c r="G1596">
        <v>116.56161836983701</v>
      </c>
      <c r="H1596">
        <v>-12.840228049081199</v>
      </c>
      <c r="I1596">
        <v>9.6354700125584003</v>
      </c>
      <c r="J1596">
        <v>-3.9735542608543502</v>
      </c>
      <c r="K1596">
        <v>359.88005995625798</v>
      </c>
      <c r="L1596">
        <v>282.46734895598701</v>
      </c>
      <c r="M1596">
        <v>53.775100856557899</v>
      </c>
      <c r="N1596">
        <v>0.79726615999302097</v>
      </c>
      <c r="O1596">
        <v>10.341352815216</v>
      </c>
      <c r="P1596">
        <v>164.76571619142899</v>
      </c>
    </row>
    <row r="1597" spans="1:17" hidden="1" x14ac:dyDescent="0.3">
      <c r="A1597" t="s">
        <v>3370</v>
      </c>
      <c r="B1597" t="s">
        <v>3371</v>
      </c>
      <c r="C1597" t="str">
        <f>IFERROR(VLOOKUP(Table1[[#This Row],[Ticker]],[1]!Table1[[Symbol]:[Industry]],2,FALSE),"-")</f>
        <v>-</v>
      </c>
      <c r="D1597" t="s">
        <v>2435</v>
      </c>
      <c r="E1597">
        <v>815.49369979999994</v>
      </c>
      <c r="F1597">
        <v>29.47</v>
      </c>
      <c r="G1597">
        <v>-63.387352396466298</v>
      </c>
      <c r="H1597">
        <v>-5.1965690772316204</v>
      </c>
      <c r="I1597">
        <v>-26.850895578839399</v>
      </c>
      <c r="J1597">
        <v>-1.74857916792832</v>
      </c>
      <c r="K1597">
        <v>29.6887504197867</v>
      </c>
      <c r="L1597">
        <v>34.372233388508597</v>
      </c>
      <c r="M1597">
        <v>54.301498353903597</v>
      </c>
      <c r="N1597">
        <v>0.51040948365933503</v>
      </c>
      <c r="O1597">
        <v>100.203596878181</v>
      </c>
      <c r="P1597">
        <v>13.302575932333699</v>
      </c>
      <c r="Q1597">
        <v>5.0670883770751997E-2</v>
      </c>
    </row>
    <row r="1598" spans="1:17" hidden="1" x14ac:dyDescent="0.3">
      <c r="A1598" t="s">
        <v>3372</v>
      </c>
      <c r="B1598" t="s">
        <v>3373</v>
      </c>
      <c r="C1598" t="str">
        <f>IFERROR(VLOOKUP(Table1[[#This Row],[Ticker]],[1]!Table1[[Symbol]:[Industry]],2,FALSE),"-")</f>
        <v>-</v>
      </c>
      <c r="D1598" t="s">
        <v>77</v>
      </c>
      <c r="E1598">
        <v>815.21369279999999</v>
      </c>
      <c r="F1598">
        <v>5.46</v>
      </c>
      <c r="G1598">
        <v>5.1162169905175698</v>
      </c>
      <c r="H1598">
        <v>-37.398626269325902</v>
      </c>
      <c r="I1598">
        <v>-7.3078848261512803</v>
      </c>
      <c r="J1598">
        <v>-12.5324476187079</v>
      </c>
      <c r="K1598">
        <v>6.3243487308799597</v>
      </c>
      <c r="L1598">
        <v>5.5993211128757903</v>
      </c>
      <c r="M1598">
        <v>19.2725340513167</v>
      </c>
      <c r="N1598">
        <v>7.3678594442655093E-2</v>
      </c>
      <c r="O1598">
        <v>88.6446886446886</v>
      </c>
      <c r="P1598">
        <v>84.296981308293994</v>
      </c>
      <c r="Q1598">
        <v>8.0582597558794003E-2</v>
      </c>
    </row>
    <row r="1599" spans="1:17" hidden="1" x14ac:dyDescent="0.3">
      <c r="A1599" t="s">
        <v>3374</v>
      </c>
      <c r="B1599" t="s">
        <v>3375</v>
      </c>
      <c r="C1599" t="str">
        <f>IFERROR(VLOOKUP(Table1[[#This Row],[Ticker]],[1]!Table1[[Symbol]:[Industry]],2,FALSE),"-")</f>
        <v>-</v>
      </c>
      <c r="D1599" t="s">
        <v>132</v>
      </c>
      <c r="E1599">
        <v>814.30272725999998</v>
      </c>
      <c r="F1599">
        <v>397.95</v>
      </c>
      <c r="G1599">
        <v>73.550911437784805</v>
      </c>
      <c r="H1599">
        <v>-6.0999487888377297</v>
      </c>
      <c r="I1599">
        <v>34.849419515236299</v>
      </c>
      <c r="J1599">
        <v>-4.4956983064599703</v>
      </c>
      <c r="K1599">
        <v>382.428316777482</v>
      </c>
      <c r="L1599">
        <v>321.41692061065902</v>
      </c>
      <c r="M1599">
        <v>48.664026903794998</v>
      </c>
      <c r="N1599">
        <v>0.38497449379974902</v>
      </c>
      <c r="O1599">
        <v>5.1514009297650398</v>
      </c>
      <c r="P1599">
        <v>121.884583217173</v>
      </c>
      <c r="Q1599">
        <v>0.101082334436582</v>
      </c>
    </row>
    <row r="1600" spans="1:17" hidden="1" x14ac:dyDescent="0.3">
      <c r="A1600" t="s">
        <v>3376</v>
      </c>
      <c r="B1600" t="s">
        <v>3377</v>
      </c>
      <c r="C1600" t="str">
        <f>IFERROR(VLOOKUP(Table1[[#This Row],[Ticker]],[1]!Table1[[Symbol]:[Industry]],2,FALSE),"-")</f>
        <v>-</v>
      </c>
      <c r="D1600" t="s">
        <v>533</v>
      </c>
      <c r="E1600">
        <v>814.29758641000001</v>
      </c>
      <c r="F1600">
        <v>145.61000000000001</v>
      </c>
      <c r="G1600">
        <v>57.877232757528503</v>
      </c>
      <c r="H1600">
        <v>-15.791183780818301</v>
      </c>
      <c r="I1600">
        <v>39.349898430211802</v>
      </c>
      <c r="J1600">
        <v>-8.3113985341297703</v>
      </c>
      <c r="K1600">
        <v>155.076481454034</v>
      </c>
      <c r="L1600">
        <v>134.409907795474</v>
      </c>
      <c r="M1600">
        <v>27.6297818626599</v>
      </c>
      <c r="N1600">
        <v>0.13498074149567901</v>
      </c>
      <c r="O1600">
        <v>29.853718837991799</v>
      </c>
      <c r="P1600">
        <v>109.209770114942</v>
      </c>
      <c r="Q1600">
        <v>8.6066318308542999E-2</v>
      </c>
    </row>
    <row r="1601" spans="1:17" hidden="1" x14ac:dyDescent="0.3">
      <c r="A1601" t="s">
        <v>3378</v>
      </c>
      <c r="B1601" t="s">
        <v>3379</v>
      </c>
      <c r="C1601" t="str">
        <f>IFERROR(VLOOKUP(Table1[[#This Row],[Ticker]],[1]!Table1[[Symbol]:[Industry]],2,FALSE),"-")</f>
        <v>-</v>
      </c>
      <c r="D1601" t="s">
        <v>80</v>
      </c>
      <c r="E1601">
        <v>813.97216833999903</v>
      </c>
      <c r="F1601">
        <v>88.32</v>
      </c>
      <c r="G1601">
        <v>-41.350833670623302</v>
      </c>
      <c r="H1601">
        <v>-10.817666295058499</v>
      </c>
      <c r="I1601">
        <v>-10.3339845328961</v>
      </c>
      <c r="J1601">
        <v>-4.7152138514856397</v>
      </c>
      <c r="K1601">
        <v>92.104444218011594</v>
      </c>
      <c r="L1601">
        <v>93.291239994103094</v>
      </c>
      <c r="M1601">
        <v>38.8951197142041</v>
      </c>
      <c r="N1601">
        <v>0.75792501258803402</v>
      </c>
      <c r="O1601">
        <v>57.6086956521739</v>
      </c>
      <c r="P1601">
        <v>16.210526315789402</v>
      </c>
      <c r="Q1601">
        <v>-3.8559172307161001E-2</v>
      </c>
    </row>
    <row r="1602" spans="1:17" hidden="1" x14ac:dyDescent="0.3">
      <c r="A1602" t="s">
        <v>3380</v>
      </c>
      <c r="B1602" t="s">
        <v>3381</v>
      </c>
      <c r="C1602" t="str">
        <f>IFERROR(VLOOKUP(Table1[[#This Row],[Ticker]],[1]!Table1[[Symbol]:[Industry]],2,FALSE),"-")</f>
        <v>-</v>
      </c>
      <c r="D1602" t="s">
        <v>472</v>
      </c>
      <c r="E1602">
        <v>813.688665439999</v>
      </c>
      <c r="F1602">
        <v>604.04999999999995</v>
      </c>
      <c r="G1602">
        <v>31.723569387000001</v>
      </c>
      <c r="H1602">
        <v>-9.3467921911335203</v>
      </c>
      <c r="I1602">
        <v>7.2092422897861201</v>
      </c>
      <c r="J1602">
        <v>-4.1641287404800504</v>
      </c>
      <c r="K1602">
        <v>614.75174792927498</v>
      </c>
      <c r="L1602">
        <v>556.58217003724496</v>
      </c>
      <c r="M1602">
        <v>43.299218098019402</v>
      </c>
      <c r="N1602">
        <v>0.31927284159115299</v>
      </c>
      <c r="O1602">
        <v>23.036172502276301</v>
      </c>
      <c r="P1602">
        <v>83.100939678690494</v>
      </c>
      <c r="Q1602">
        <v>9.5867938553382007E-2</v>
      </c>
    </row>
    <row r="1603" spans="1:17" hidden="1" x14ac:dyDescent="0.3">
      <c r="A1603" t="s">
        <v>3382</v>
      </c>
      <c r="B1603" t="s">
        <v>3383</v>
      </c>
      <c r="C1603" t="str">
        <f>IFERROR(VLOOKUP(Table1[[#This Row],[Ticker]],[1]!Table1[[Symbol]:[Industry]],2,FALSE),"-")</f>
        <v>-</v>
      </c>
      <c r="D1603" t="s">
        <v>625</v>
      </c>
      <c r="E1603">
        <v>813.68271268000001</v>
      </c>
      <c r="F1603">
        <v>14.09</v>
      </c>
      <c r="G1603">
        <v>-16.350833670623299</v>
      </c>
      <c r="H1603">
        <v>-7.8386396902146398</v>
      </c>
      <c r="I1603">
        <v>13.074432975521299</v>
      </c>
      <c r="J1603">
        <v>-3.8505074096741998</v>
      </c>
      <c r="K1603">
        <v>13.3549613133151</v>
      </c>
      <c r="L1603">
        <v>13.382470141628</v>
      </c>
      <c r="M1603">
        <v>51.939500034653797</v>
      </c>
      <c r="N1603">
        <v>0.74057529198819005</v>
      </c>
      <c r="O1603">
        <v>29.879347054648601</v>
      </c>
      <c r="P1603">
        <v>40.9</v>
      </c>
      <c r="Q1603">
        <v>1.1636952974524E-2</v>
      </c>
    </row>
    <row r="1604" spans="1:17" hidden="1" x14ac:dyDescent="0.3">
      <c r="A1604" t="s">
        <v>3384</v>
      </c>
      <c r="B1604" t="s">
        <v>3385</v>
      </c>
      <c r="C1604" t="str">
        <f>IFERROR(VLOOKUP(Table1[[#This Row],[Ticker]],[1]!Table1[[Symbol]:[Industry]],2,FALSE),"-")</f>
        <v>-</v>
      </c>
      <c r="D1604" t="s">
        <v>125</v>
      </c>
      <c r="E1604">
        <v>813.12050620699995</v>
      </c>
      <c r="F1604">
        <v>263.05</v>
      </c>
      <c r="G1604">
        <v>-27.457716314391199</v>
      </c>
      <c r="H1604">
        <v>9.5754860816379406</v>
      </c>
      <c r="I1604">
        <v>-13.0036093525209</v>
      </c>
      <c r="J1604">
        <v>-7.3647422295086802</v>
      </c>
      <c r="K1604">
        <v>234.60303917445299</v>
      </c>
      <c r="M1604">
        <v>56.615776157966501</v>
      </c>
      <c r="O1604">
        <v>5.2423493632389002</v>
      </c>
      <c r="P1604">
        <v>25.321581705574001</v>
      </c>
    </row>
    <row r="1605" spans="1:17" hidden="1" x14ac:dyDescent="0.3">
      <c r="A1605" t="s">
        <v>3386</v>
      </c>
      <c r="B1605" t="s">
        <v>3387</v>
      </c>
      <c r="C1605" t="str">
        <f>IFERROR(VLOOKUP(Table1[[#This Row],[Ticker]],[1]!Table1[[Symbol]:[Industry]],2,FALSE),"-")</f>
        <v>-</v>
      </c>
      <c r="D1605" t="s">
        <v>472</v>
      </c>
      <c r="E1605">
        <v>812.48448637499996</v>
      </c>
      <c r="F1605">
        <v>251.85</v>
      </c>
      <c r="G1605">
        <v>-12.2841275735701</v>
      </c>
      <c r="H1605">
        <v>-8.85398439892308</v>
      </c>
      <c r="I1605">
        <v>33.963633474096802</v>
      </c>
      <c r="J1605">
        <v>-7.9099464865348699</v>
      </c>
      <c r="K1605">
        <v>244.96076184363</v>
      </c>
      <c r="L1605">
        <v>215.883042980743</v>
      </c>
      <c r="M1605">
        <v>44.593594584021098</v>
      </c>
      <c r="N1605">
        <v>0.32745103874063702</v>
      </c>
      <c r="O1605">
        <v>11.177288068294599</v>
      </c>
      <c r="P1605">
        <v>62.326780534966097</v>
      </c>
      <c r="Q1605">
        <v>3.571374480411E-3</v>
      </c>
    </row>
    <row r="1606" spans="1:17" hidden="1" x14ac:dyDescent="0.3">
      <c r="A1606" t="s">
        <v>3388</v>
      </c>
      <c r="B1606" t="s">
        <v>3389</v>
      </c>
      <c r="C1606" t="str">
        <f>IFERROR(VLOOKUP(Table1[[#This Row],[Ticker]],[1]!Table1[[Symbol]:[Industry]],2,FALSE),"-")</f>
        <v>-</v>
      </c>
      <c r="D1606" t="s">
        <v>215</v>
      </c>
      <c r="E1606">
        <v>811.05310251999902</v>
      </c>
      <c r="F1606">
        <v>1550.75</v>
      </c>
      <c r="G1606">
        <v>-34.249811272785799</v>
      </c>
      <c r="H1606">
        <v>-15.1712657575422</v>
      </c>
      <c r="I1606">
        <v>-9.7797589097925606</v>
      </c>
      <c r="J1606">
        <v>-5.9997521192577903</v>
      </c>
      <c r="K1606">
        <v>1620.4894721840899</v>
      </c>
      <c r="L1606">
        <v>1609.2073898610399</v>
      </c>
      <c r="M1606">
        <v>25.068353498368001</v>
      </c>
      <c r="N1606">
        <v>0.20165074122711699</v>
      </c>
      <c r="O1606">
        <v>30.581976463001698</v>
      </c>
      <c r="P1606">
        <v>19.915712960098901</v>
      </c>
      <c r="Q1606">
        <v>0.136056518479133</v>
      </c>
    </row>
    <row r="1607" spans="1:17" hidden="1" x14ac:dyDescent="0.3">
      <c r="A1607" t="s">
        <v>3390</v>
      </c>
      <c r="B1607" t="s">
        <v>3391</v>
      </c>
      <c r="C1607" t="str">
        <f>IFERROR(VLOOKUP(Table1[[#This Row],[Ticker]],[1]!Table1[[Symbol]:[Industry]],2,FALSE),"-")</f>
        <v>-</v>
      </c>
      <c r="D1607" t="s">
        <v>605</v>
      </c>
      <c r="E1607">
        <v>810.05200000000002</v>
      </c>
      <c r="F1607">
        <v>540.25</v>
      </c>
      <c r="G1607">
        <v>291.05364485107901</v>
      </c>
      <c r="H1607">
        <v>8.2585618815570694</v>
      </c>
      <c r="I1607">
        <v>514.48281504179795</v>
      </c>
      <c r="J1607">
        <v>-2.1876200325010999</v>
      </c>
      <c r="K1607">
        <v>436.36749171644698</v>
      </c>
      <c r="L1607">
        <v>265.57759105722999</v>
      </c>
      <c r="M1607">
        <v>86.4107859296914</v>
      </c>
      <c r="N1607">
        <v>0.19532908704883201</v>
      </c>
      <c r="O1607">
        <v>2.73021749190189</v>
      </c>
      <c r="P1607">
        <v>535.588235294117</v>
      </c>
    </row>
    <row r="1608" spans="1:17" hidden="1" x14ac:dyDescent="0.3">
      <c r="A1608" t="s">
        <v>3392</v>
      </c>
      <c r="B1608" t="s">
        <v>3393</v>
      </c>
      <c r="C1608" t="str">
        <f>IFERROR(VLOOKUP(Table1[[#This Row],[Ticker]],[1]!Table1[[Symbol]:[Industry]],2,FALSE),"-")</f>
        <v>-</v>
      </c>
      <c r="D1608" t="s">
        <v>54</v>
      </c>
      <c r="E1608">
        <v>808.60367910000002</v>
      </c>
      <c r="F1608">
        <v>135.28</v>
      </c>
      <c r="G1608">
        <v>25.734532532342101</v>
      </c>
      <c r="H1608">
        <v>-1.3602734751586301</v>
      </c>
      <c r="I1608">
        <v>24.8617328937361</v>
      </c>
      <c r="J1608">
        <v>-9.7214038162848908</v>
      </c>
      <c r="K1608">
        <v>141.807435058089</v>
      </c>
      <c r="L1608">
        <v>122.174415062091</v>
      </c>
      <c r="M1608">
        <v>35.182335813136199</v>
      </c>
      <c r="N1608">
        <v>6.7241788279011699E-2</v>
      </c>
      <c r="O1608">
        <v>37.492607924305098</v>
      </c>
      <c r="P1608">
        <v>65.2779474648747</v>
      </c>
      <c r="Q1608">
        <v>7.3431396720537001E-2</v>
      </c>
    </row>
    <row r="1609" spans="1:17" hidden="1" x14ac:dyDescent="0.3">
      <c r="A1609" t="s">
        <v>3394</v>
      </c>
      <c r="B1609" t="s">
        <v>3395</v>
      </c>
      <c r="C1609" t="str">
        <f>IFERROR(VLOOKUP(Table1[[#This Row],[Ticker]],[1]!Table1[[Symbol]:[Industry]],2,FALSE),"-")</f>
        <v>-</v>
      </c>
      <c r="D1609" t="s">
        <v>119</v>
      </c>
      <c r="E1609">
        <v>808.16234225999995</v>
      </c>
      <c r="F1609">
        <v>353.25</v>
      </c>
      <c r="G1609">
        <v>258.05802530234303</v>
      </c>
      <c r="H1609">
        <v>62.394403862563301</v>
      </c>
      <c r="I1609">
        <v>144.569200824571</v>
      </c>
      <c r="J1609">
        <v>0.100528933886775</v>
      </c>
      <c r="K1609">
        <v>241.781854929638</v>
      </c>
      <c r="L1609">
        <v>180.049923143445</v>
      </c>
      <c r="M1609">
        <v>73.062493959633997</v>
      </c>
      <c r="N1609">
        <v>0.85536354960371097</v>
      </c>
      <c r="O1609">
        <v>0.92002830856334705</v>
      </c>
      <c r="P1609">
        <v>320.53571428571399</v>
      </c>
    </row>
    <row r="1610" spans="1:17" hidden="1" x14ac:dyDescent="0.3">
      <c r="A1610" t="s">
        <v>3396</v>
      </c>
      <c r="B1610" t="s">
        <v>3397</v>
      </c>
      <c r="C1610" t="str">
        <f>IFERROR(VLOOKUP(Table1[[#This Row],[Ticker]],[1]!Table1[[Symbol]:[Industry]],2,FALSE),"-")</f>
        <v>-</v>
      </c>
      <c r="D1610" t="s">
        <v>479</v>
      </c>
      <c r="E1610">
        <v>807.07901292399902</v>
      </c>
      <c r="F1610">
        <v>168.8</v>
      </c>
      <c r="G1610">
        <v>-47.188675063654898</v>
      </c>
      <c r="H1610">
        <v>-7.3349568184866998</v>
      </c>
      <c r="I1610">
        <v>-20.8486386520112</v>
      </c>
      <c r="J1610">
        <v>-4.8972374298728898</v>
      </c>
      <c r="K1610">
        <v>174.276232555771</v>
      </c>
      <c r="L1610">
        <v>185.86972134154701</v>
      </c>
      <c r="M1610">
        <v>34.912768851447296</v>
      </c>
      <c r="N1610">
        <v>0.77888784421317703</v>
      </c>
      <c r="O1610">
        <v>70.082938388625607</v>
      </c>
      <c r="P1610">
        <v>10.4712041884816</v>
      </c>
      <c r="Q1610">
        <v>8.6509756561018003E-2</v>
      </c>
    </row>
    <row r="1611" spans="1:17" hidden="1" x14ac:dyDescent="0.3">
      <c r="A1611" t="s">
        <v>3398</v>
      </c>
      <c r="B1611" t="s">
        <v>3399</v>
      </c>
      <c r="C1611" t="str">
        <f>IFERROR(VLOOKUP(Table1[[#This Row],[Ticker]],[1]!Table1[[Symbol]:[Industry]],2,FALSE),"-")</f>
        <v>-</v>
      </c>
      <c r="D1611" t="s">
        <v>472</v>
      </c>
      <c r="E1611">
        <v>806.83471399999996</v>
      </c>
      <c r="F1611">
        <v>311.39999999999998</v>
      </c>
      <c r="G1611">
        <v>2.1504783691045999</v>
      </c>
      <c r="H1611">
        <v>-9.7593614027583993</v>
      </c>
      <c r="I1611">
        <v>13.4518061470121</v>
      </c>
      <c r="J1611">
        <v>-9.7092166961889195</v>
      </c>
      <c r="K1611">
        <v>316.29339361462303</v>
      </c>
      <c r="L1611">
        <v>285.17046929155498</v>
      </c>
      <c r="M1611">
        <v>32.526696323009702</v>
      </c>
      <c r="N1611">
        <v>0.22738842781982799</v>
      </c>
      <c r="O1611">
        <v>27.954399486191399</v>
      </c>
      <c r="P1611">
        <v>40.8731056322098</v>
      </c>
      <c r="Q1611">
        <v>-2.2070903660930002E-3</v>
      </c>
    </row>
    <row r="1612" spans="1:17" hidden="1" x14ac:dyDescent="0.3">
      <c r="A1612" t="s">
        <v>3400</v>
      </c>
      <c r="B1612" t="s">
        <v>3401</v>
      </c>
      <c r="C1612" t="str">
        <f>IFERROR(VLOOKUP(Table1[[#This Row],[Ticker]],[1]!Table1[[Symbol]:[Industry]],2,FALSE),"-")</f>
        <v>-</v>
      </c>
      <c r="D1612" t="s">
        <v>605</v>
      </c>
      <c r="E1612">
        <v>805.06073500000002</v>
      </c>
      <c r="F1612">
        <v>72.459999999999994</v>
      </c>
      <c r="G1612">
        <v>553.68243400622202</v>
      </c>
      <c r="H1612">
        <v>-0.22177563917901799</v>
      </c>
      <c r="I1612">
        <v>45.2236782710862</v>
      </c>
      <c r="J1612">
        <v>-4.9113042430274101</v>
      </c>
      <c r="K1612">
        <v>70.279031424859397</v>
      </c>
      <c r="L1612">
        <v>52.962584243620498</v>
      </c>
      <c r="M1612">
        <v>47.278713430295802</v>
      </c>
      <c r="N1612">
        <v>0.461580737585218</v>
      </c>
      <c r="O1612">
        <v>14.0491305547888</v>
      </c>
      <c r="P1612">
        <v>585.52507095553403</v>
      </c>
      <c r="Q1612">
        <v>0.22984018820508301</v>
      </c>
    </row>
    <row r="1613" spans="1:17" hidden="1" x14ac:dyDescent="0.3">
      <c r="A1613" t="s">
        <v>3402</v>
      </c>
      <c r="B1613" t="s">
        <v>3403</v>
      </c>
      <c r="C1613" t="str">
        <f>IFERROR(VLOOKUP(Table1[[#This Row],[Ticker]],[1]!Table1[[Symbol]:[Industry]],2,FALSE),"-")</f>
        <v>-</v>
      </c>
      <c r="D1613" t="s">
        <v>259</v>
      </c>
      <c r="E1613">
        <v>803.31839611499902</v>
      </c>
      <c r="F1613">
        <v>1983.7</v>
      </c>
      <c r="G1613">
        <v>159.49236084772099</v>
      </c>
      <c r="H1613">
        <v>-14.563742614549801</v>
      </c>
      <c r="I1613">
        <v>52.064338077308697</v>
      </c>
      <c r="J1613">
        <v>-6.2040906207363902</v>
      </c>
      <c r="K1613">
        <v>1909.44664843124</v>
      </c>
      <c r="L1613">
        <v>1451.18802175208</v>
      </c>
      <c r="M1613">
        <v>39.771595704266502</v>
      </c>
      <c r="N1613">
        <v>0.39142064767878298</v>
      </c>
      <c r="O1613">
        <v>21.570802036598199</v>
      </c>
      <c r="P1613">
        <v>230.06655574043199</v>
      </c>
      <c r="Q1613">
        <v>0.18350006419026499</v>
      </c>
    </row>
    <row r="1614" spans="1:17" hidden="1" x14ac:dyDescent="0.3">
      <c r="A1614" t="s">
        <v>3404</v>
      </c>
      <c r="B1614" t="s">
        <v>3405</v>
      </c>
      <c r="C1614" t="str">
        <f>IFERROR(VLOOKUP(Table1[[#This Row],[Ticker]],[1]!Table1[[Symbol]:[Industry]],2,FALSE),"-")</f>
        <v>-</v>
      </c>
      <c r="D1614" t="s">
        <v>605</v>
      </c>
      <c r="E1614">
        <v>802.54332799999997</v>
      </c>
      <c r="F1614">
        <v>418.1</v>
      </c>
      <c r="G1614">
        <v>28.656403357789799</v>
      </c>
      <c r="H1614">
        <v>-3.3565586891888799</v>
      </c>
      <c r="I1614">
        <v>5.2214406870452201</v>
      </c>
      <c r="J1614">
        <v>-4.2983142163660197</v>
      </c>
      <c r="K1614">
        <v>416.63194621333599</v>
      </c>
      <c r="L1614">
        <v>373.17343651965302</v>
      </c>
      <c r="M1614">
        <v>45.410179754282701</v>
      </c>
      <c r="N1614">
        <v>0.70140027052337905</v>
      </c>
      <c r="O1614">
        <v>10.0215259507294</v>
      </c>
      <c r="P1614">
        <v>84.918177797434694</v>
      </c>
    </row>
    <row r="1615" spans="1:17" hidden="1" x14ac:dyDescent="0.3">
      <c r="A1615" t="s">
        <v>3406</v>
      </c>
      <c r="B1615" t="s">
        <v>3407</v>
      </c>
      <c r="C1615" t="str">
        <f>IFERROR(VLOOKUP(Table1[[#This Row],[Ticker]],[1]!Table1[[Symbol]:[Industry]],2,FALSE),"-")</f>
        <v>-</v>
      </c>
      <c r="D1615" t="s">
        <v>83</v>
      </c>
      <c r="E1615">
        <v>795.10031249999997</v>
      </c>
      <c r="F1615">
        <v>1675</v>
      </c>
      <c r="G1615">
        <v>71.681056853847195</v>
      </c>
      <c r="H1615">
        <v>6.9910860236121204</v>
      </c>
      <c r="I1615">
        <v>108.962821363909</v>
      </c>
      <c r="J1615">
        <v>-6.5354461194576201</v>
      </c>
      <c r="K1615">
        <v>1400.3731445521701</v>
      </c>
      <c r="L1615">
        <v>1051.9413139011999</v>
      </c>
      <c r="M1615">
        <v>53.795379361016501</v>
      </c>
      <c r="N1615">
        <v>0.62430198793835101</v>
      </c>
      <c r="O1615">
        <v>2.9850746268656798</v>
      </c>
      <c r="P1615">
        <v>139.28571428571399</v>
      </c>
      <c r="Q1615">
        <v>0.18650394739449</v>
      </c>
    </row>
    <row r="1616" spans="1:17" hidden="1" x14ac:dyDescent="0.3">
      <c r="A1616" t="s">
        <v>3408</v>
      </c>
      <c r="B1616" t="s">
        <v>3409</v>
      </c>
      <c r="C1616" t="str">
        <f>IFERROR(VLOOKUP(Table1[[#This Row],[Ticker]],[1]!Table1[[Symbol]:[Industry]],2,FALSE),"-")</f>
        <v>-</v>
      </c>
      <c r="D1616" t="s">
        <v>387</v>
      </c>
      <c r="E1616">
        <v>795.02047240000002</v>
      </c>
      <c r="F1616">
        <v>81.37</v>
      </c>
      <c r="G1616">
        <v>-8.8343225124260396</v>
      </c>
      <c r="H1616">
        <v>-11.5694283508689</v>
      </c>
      <c r="I1616">
        <v>3.8782360334227999</v>
      </c>
      <c r="J1616">
        <v>-3.8432888987278502</v>
      </c>
      <c r="K1616">
        <v>82.568673320642802</v>
      </c>
      <c r="L1616">
        <v>76.610501925849903</v>
      </c>
      <c r="M1616">
        <v>43.4777736351868</v>
      </c>
      <c r="N1616">
        <v>0.34579084071525401</v>
      </c>
      <c r="O1616">
        <v>22.723362418581701</v>
      </c>
      <c r="P1616">
        <v>37.2175379426644</v>
      </c>
      <c r="Q1616">
        <v>3.2151434648814002E-2</v>
      </c>
    </row>
    <row r="1617" spans="1:17" hidden="1" x14ac:dyDescent="0.3">
      <c r="A1617" t="s">
        <v>3410</v>
      </c>
      <c r="B1617" t="s">
        <v>3411</v>
      </c>
      <c r="C1617" t="str">
        <f>IFERROR(VLOOKUP(Table1[[#This Row],[Ticker]],[1]!Table1[[Symbol]:[Industry]],2,FALSE),"-")</f>
        <v>-</v>
      </c>
      <c r="D1617" t="s">
        <v>407</v>
      </c>
      <c r="E1617">
        <v>794.51088600000003</v>
      </c>
      <c r="F1617">
        <v>275</v>
      </c>
      <c r="G1617">
        <v>34.625852943672598</v>
      </c>
      <c r="H1617">
        <v>-17.611524105313698</v>
      </c>
      <c r="I1617">
        <v>-10.9437844871512</v>
      </c>
      <c r="J1617">
        <v>-13.9023908304637</v>
      </c>
      <c r="K1617">
        <v>294.67438458739599</v>
      </c>
      <c r="L1617">
        <v>276.75262414681498</v>
      </c>
      <c r="M1617">
        <v>25.741056212709601</v>
      </c>
      <c r="N1617">
        <v>1.14409692387008</v>
      </c>
      <c r="O1617">
        <v>35.636363636363598</v>
      </c>
      <c r="P1617">
        <v>67.631819567205099</v>
      </c>
      <c r="Q1617">
        <v>8.5890144353031994E-2</v>
      </c>
    </row>
    <row r="1618" spans="1:17" hidden="1" x14ac:dyDescent="0.3">
      <c r="A1618" t="s">
        <v>3412</v>
      </c>
      <c r="B1618" t="s">
        <v>3413</v>
      </c>
      <c r="C1618" t="str">
        <f>IFERROR(VLOOKUP(Table1[[#This Row],[Ticker]],[1]!Table1[[Symbol]:[Industry]],2,FALSE),"-")</f>
        <v>-</v>
      </c>
      <c r="D1618" t="s">
        <v>404</v>
      </c>
      <c r="E1618">
        <v>790.72974363399999</v>
      </c>
      <c r="F1618">
        <v>206.81</v>
      </c>
      <c r="G1618">
        <v>-45.455836615143099</v>
      </c>
      <c r="H1618">
        <v>-16.714698708488399</v>
      </c>
      <c r="I1618">
        <v>-31.0017296532728</v>
      </c>
      <c r="J1618">
        <v>-14.4069182781151</v>
      </c>
      <c r="M1618">
        <v>0</v>
      </c>
      <c r="O1618">
        <v>15.758425608046</v>
      </c>
      <c r="P1618">
        <v>5.8609746109746101</v>
      </c>
    </row>
    <row r="1619" spans="1:17" hidden="1" x14ac:dyDescent="0.3">
      <c r="A1619" t="s">
        <v>3414</v>
      </c>
      <c r="B1619" t="s">
        <v>3415</v>
      </c>
      <c r="C1619" t="str">
        <f>IFERROR(VLOOKUP(Table1[[#This Row],[Ticker]],[1]!Table1[[Symbol]:[Industry]],2,FALSE),"-")</f>
        <v>-</v>
      </c>
      <c r="D1619" t="s">
        <v>281</v>
      </c>
      <c r="E1619">
        <v>787.86</v>
      </c>
      <c r="F1619">
        <v>1450</v>
      </c>
      <c r="G1619">
        <v>27.1485911208635</v>
      </c>
      <c r="H1619">
        <v>-4.5638936135592898</v>
      </c>
      <c r="I1619">
        <v>-9.6619326620329709</v>
      </c>
      <c r="J1619">
        <v>4.3126172024344704</v>
      </c>
      <c r="K1619">
        <v>1474.2478733140199</v>
      </c>
      <c r="L1619">
        <v>1405.09223417666</v>
      </c>
      <c r="M1619">
        <v>62.151833520500901</v>
      </c>
      <c r="N1619">
        <v>0.88212052497766702</v>
      </c>
      <c r="O1619">
        <v>37.862068965517203</v>
      </c>
      <c r="P1619">
        <v>77.478580171358601</v>
      </c>
      <c r="Q1619">
        <v>0.130810055175137</v>
      </c>
    </row>
    <row r="1620" spans="1:17" hidden="1" x14ac:dyDescent="0.3">
      <c r="A1620" t="s">
        <v>3416</v>
      </c>
      <c r="B1620" t="s">
        <v>3417</v>
      </c>
      <c r="C1620" t="str">
        <f>IFERROR(VLOOKUP(Table1[[#This Row],[Ticker]],[1]!Table1[[Symbol]:[Industry]],2,FALSE),"-")</f>
        <v>-</v>
      </c>
      <c r="D1620" t="s">
        <v>281</v>
      </c>
      <c r="E1620">
        <v>786.06312000000003</v>
      </c>
      <c r="F1620">
        <v>598.1</v>
      </c>
      <c r="G1620">
        <v>-2.15920243066489</v>
      </c>
      <c r="H1620">
        <v>-1.05604178689814</v>
      </c>
      <c r="I1620">
        <v>18.543288194376501</v>
      </c>
      <c r="J1620">
        <v>-3.6411800226464601</v>
      </c>
      <c r="K1620">
        <v>559.21742551148805</v>
      </c>
      <c r="L1620">
        <v>493.25322412296703</v>
      </c>
      <c r="M1620">
        <v>55.244796501758799</v>
      </c>
      <c r="N1620">
        <v>0.80421161147139197</v>
      </c>
      <c r="O1620">
        <v>12.6901855876943</v>
      </c>
      <c r="P1620">
        <v>52.537617954603398</v>
      </c>
      <c r="Q1620">
        <v>-1.0457290240772001E-2</v>
      </c>
    </row>
    <row r="1621" spans="1:17" hidden="1" x14ac:dyDescent="0.3">
      <c r="A1621" t="s">
        <v>3418</v>
      </c>
      <c r="B1621" t="s">
        <v>3419</v>
      </c>
      <c r="C1621" t="str">
        <f>IFERROR(VLOOKUP(Table1[[#This Row],[Ticker]],[1]!Table1[[Symbol]:[Industry]],2,FALSE),"-")</f>
        <v>-</v>
      </c>
      <c r="D1621" t="s">
        <v>1556</v>
      </c>
      <c r="E1621">
        <v>785.79996240000003</v>
      </c>
      <c r="F1621">
        <v>652.65</v>
      </c>
      <c r="G1621">
        <v>-46.629162605402698</v>
      </c>
      <c r="H1621">
        <v>-5.0423051343517704</v>
      </c>
      <c r="I1621">
        <v>10.5193583026123</v>
      </c>
      <c r="J1621">
        <v>-6.6182769668076702</v>
      </c>
      <c r="K1621">
        <v>650.67610760401794</v>
      </c>
      <c r="L1621">
        <v>607.40671379959997</v>
      </c>
      <c r="M1621">
        <v>46.117476675907298</v>
      </c>
      <c r="N1621">
        <v>0.39415661458736601</v>
      </c>
      <c r="O1621">
        <v>19.0454301693097</v>
      </c>
      <c r="P1621">
        <v>40.204081632653001</v>
      </c>
      <c r="Q1621">
        <v>1.7881649045486999E-2</v>
      </c>
    </row>
    <row r="1622" spans="1:17" hidden="1" x14ac:dyDescent="0.3">
      <c r="A1622" t="s">
        <v>3420</v>
      </c>
      <c r="B1622" t="s">
        <v>3421</v>
      </c>
      <c r="C1622" t="str">
        <f>IFERROR(VLOOKUP(Table1[[#This Row],[Ticker]],[1]!Table1[[Symbol]:[Industry]],2,FALSE),"-")</f>
        <v>-</v>
      </c>
      <c r="D1622" t="s">
        <v>390</v>
      </c>
      <c r="E1622">
        <v>785.78125</v>
      </c>
      <c r="F1622">
        <v>251.8</v>
      </c>
      <c r="G1622">
        <v>-19.657295002330301</v>
      </c>
      <c r="H1622">
        <v>-13.0257751445768</v>
      </c>
      <c r="I1622">
        <v>10.202045132902899</v>
      </c>
      <c r="J1622">
        <v>-3.44424677508897</v>
      </c>
      <c r="K1622">
        <v>256.818923045139</v>
      </c>
      <c r="L1622">
        <v>239.38129552601899</v>
      </c>
      <c r="M1622">
        <v>39.501818875940302</v>
      </c>
      <c r="N1622">
        <v>0.26656365322466502</v>
      </c>
      <c r="O1622">
        <v>28.673550436854601</v>
      </c>
      <c r="P1622">
        <v>33.722782793414702</v>
      </c>
      <c r="Q1622">
        <v>-4.2472947974749001E-2</v>
      </c>
    </row>
    <row r="1623" spans="1:17" hidden="1" x14ac:dyDescent="0.3">
      <c r="A1623" t="s">
        <v>3422</v>
      </c>
      <c r="B1623" t="s">
        <v>3423</v>
      </c>
      <c r="C1623" t="str">
        <f>IFERROR(VLOOKUP(Table1[[#This Row],[Ticker]],[1]!Table1[[Symbol]:[Industry]],2,FALSE),"-")</f>
        <v>-</v>
      </c>
      <c r="D1623" t="s">
        <v>46</v>
      </c>
      <c r="E1623">
        <v>784.39278720000004</v>
      </c>
      <c r="F1623">
        <v>65.5</v>
      </c>
      <c r="G1623">
        <v>100.015770130334</v>
      </c>
      <c r="H1623">
        <v>-14.498148470568699</v>
      </c>
      <c r="I1623">
        <v>3.3487972014984999</v>
      </c>
      <c r="J1623">
        <v>-0.13090454481024599</v>
      </c>
      <c r="K1623">
        <v>64.890717644632502</v>
      </c>
      <c r="L1623">
        <v>54.571108338377897</v>
      </c>
      <c r="M1623">
        <v>50.2565707241898</v>
      </c>
      <c r="N1623">
        <v>0.16463630753420799</v>
      </c>
      <c r="O1623">
        <v>29.9083969465648</v>
      </c>
      <c r="P1623">
        <v>154.863813229572</v>
      </c>
      <c r="Q1623">
        <v>0.10962755125425699</v>
      </c>
    </row>
    <row r="1624" spans="1:17" hidden="1" x14ac:dyDescent="0.3">
      <c r="A1624" t="s">
        <v>3424</v>
      </c>
      <c r="B1624" t="s">
        <v>3425</v>
      </c>
      <c r="C1624" t="str">
        <f>IFERROR(VLOOKUP(Table1[[#This Row],[Ticker]],[1]!Table1[[Symbol]:[Industry]],2,FALSE),"-")</f>
        <v>-</v>
      </c>
      <c r="D1624" t="s">
        <v>158</v>
      </c>
      <c r="E1624">
        <v>776.85614540999995</v>
      </c>
      <c r="F1624">
        <v>111.09</v>
      </c>
      <c r="G1624">
        <v>44.025436929316001</v>
      </c>
      <c r="H1624">
        <v>22.701722486102899</v>
      </c>
      <c r="I1624">
        <v>19.0856714867598</v>
      </c>
      <c r="J1624">
        <v>-7.0383976701639801</v>
      </c>
      <c r="K1624">
        <v>99.420794653232505</v>
      </c>
      <c r="L1624">
        <v>85.843532616595596</v>
      </c>
      <c r="M1624">
        <v>56.236619400017702</v>
      </c>
      <c r="N1624">
        <v>1.0055477414159399</v>
      </c>
      <c r="O1624">
        <v>16.221082005581</v>
      </c>
      <c r="P1624">
        <v>93.6490412550842</v>
      </c>
      <c r="Q1624">
        <v>0.124965048740714</v>
      </c>
    </row>
    <row r="1625" spans="1:17" hidden="1" x14ac:dyDescent="0.3">
      <c r="A1625" t="s">
        <v>3426</v>
      </c>
      <c r="B1625" t="s">
        <v>3427</v>
      </c>
      <c r="C1625" t="str">
        <f>IFERROR(VLOOKUP(Table1[[#This Row],[Ticker]],[1]!Table1[[Symbol]:[Industry]],2,FALSE),"-")</f>
        <v>-</v>
      </c>
      <c r="D1625" t="s">
        <v>685</v>
      </c>
      <c r="E1625">
        <v>770.55</v>
      </c>
      <c r="F1625">
        <v>258.14999999999998</v>
      </c>
      <c r="G1625">
        <v>-48.095678311842299</v>
      </c>
      <c r="H1625">
        <v>-11.4338062599758</v>
      </c>
      <c r="I1625">
        <v>-6.8081059137641402</v>
      </c>
      <c r="J1625">
        <v>-7.1459919103919303</v>
      </c>
      <c r="K1625">
        <v>266.58241700819099</v>
      </c>
      <c r="L1625">
        <v>260.89696604821103</v>
      </c>
      <c r="M1625">
        <v>33.674029210589303</v>
      </c>
      <c r="N1625">
        <v>0.22711093968513901</v>
      </c>
      <c r="O1625">
        <v>37.3813674220414</v>
      </c>
      <c r="P1625">
        <v>23.516746411483201</v>
      </c>
      <c r="Q1625">
        <v>0.10391783056512099</v>
      </c>
    </row>
    <row r="1626" spans="1:17" hidden="1" x14ac:dyDescent="0.3">
      <c r="A1626" t="s">
        <v>3428</v>
      </c>
      <c r="B1626" t="s">
        <v>3429</v>
      </c>
      <c r="C1626" t="str">
        <f>IFERROR(VLOOKUP(Table1[[#This Row],[Ticker]],[1]!Table1[[Symbol]:[Industry]],2,FALSE),"-")</f>
        <v>-</v>
      </c>
      <c r="D1626" t="s">
        <v>171</v>
      </c>
      <c r="E1626">
        <v>770.33071795199999</v>
      </c>
      <c r="F1626">
        <v>142.57</v>
      </c>
      <c r="G1626">
        <v>31.5613745120061</v>
      </c>
      <c r="H1626">
        <v>10.099498563595899</v>
      </c>
      <c r="I1626">
        <v>-17.339407180424001</v>
      </c>
      <c r="J1626">
        <v>-0.80673883099210197</v>
      </c>
      <c r="K1626">
        <v>134.056804817299</v>
      </c>
      <c r="L1626">
        <v>134.569369930222</v>
      </c>
      <c r="M1626">
        <v>68.266906828477502</v>
      </c>
      <c r="N1626">
        <v>1.3059000028614101</v>
      </c>
      <c r="O1626">
        <v>22.746720909027101</v>
      </c>
      <c r="P1626">
        <v>70.1312649164677</v>
      </c>
      <c r="Q1626">
        <v>0.132009751558675</v>
      </c>
    </row>
    <row r="1627" spans="1:17" hidden="1" x14ac:dyDescent="0.3">
      <c r="A1627" t="s">
        <v>3430</v>
      </c>
      <c r="B1627" t="s">
        <v>3431</v>
      </c>
      <c r="C1627" t="str">
        <f>IFERROR(VLOOKUP(Table1[[#This Row],[Ticker]],[1]!Table1[[Symbol]:[Industry]],2,FALSE),"-")</f>
        <v>-</v>
      </c>
      <c r="D1627" t="s">
        <v>21</v>
      </c>
      <c r="E1627">
        <v>770.145804</v>
      </c>
      <c r="F1627">
        <v>728.35</v>
      </c>
      <c r="G1627">
        <v>107.352765349538</v>
      </c>
      <c r="H1627">
        <v>-7.09314731509438</v>
      </c>
      <c r="I1627">
        <v>121.80687231140899</v>
      </c>
      <c r="J1627">
        <v>-12.004775511701</v>
      </c>
      <c r="K1627">
        <v>691.77745971034506</v>
      </c>
      <c r="M1627">
        <v>39.061211625814202</v>
      </c>
      <c r="N1627">
        <v>0.80102194168920904</v>
      </c>
      <c r="O1627">
        <v>23.566966430974102</v>
      </c>
      <c r="P1627">
        <v>178.95442359249299</v>
      </c>
    </row>
    <row r="1628" spans="1:17" hidden="1" x14ac:dyDescent="0.3">
      <c r="A1628" t="s">
        <v>3432</v>
      </c>
      <c r="B1628" t="s">
        <v>3433</v>
      </c>
      <c r="C1628" t="str">
        <f>IFERROR(VLOOKUP(Table1[[#This Row],[Ticker]],[1]!Table1[[Symbol]:[Industry]],2,FALSE),"-")</f>
        <v>-</v>
      </c>
      <c r="D1628" t="s">
        <v>991</v>
      </c>
      <c r="E1628">
        <v>768.30399999999997</v>
      </c>
      <c r="F1628">
        <v>2339.85</v>
      </c>
      <c r="G1628">
        <v>10.6747220469117</v>
      </c>
      <c r="H1628">
        <v>-22.271085394381199</v>
      </c>
      <c r="I1628">
        <v>26.948648471629401</v>
      </c>
      <c r="J1628">
        <v>-2.1480366991677702</v>
      </c>
      <c r="K1628">
        <v>2528.0365890396401</v>
      </c>
      <c r="L1628">
        <v>2207.0817734721099</v>
      </c>
      <c r="M1628">
        <v>34.898078686231202</v>
      </c>
      <c r="N1628">
        <v>0.474479480722165</v>
      </c>
      <c r="O1628">
        <v>27.7859691860589</v>
      </c>
      <c r="P1628">
        <v>54.885152578274898</v>
      </c>
      <c r="Q1628">
        <v>-2.4321233548574999E-2</v>
      </c>
    </row>
    <row r="1629" spans="1:17" hidden="1" x14ac:dyDescent="0.3">
      <c r="A1629" t="s">
        <v>3434</v>
      </c>
      <c r="B1629" t="s">
        <v>3435</v>
      </c>
      <c r="C1629" t="str">
        <f>IFERROR(VLOOKUP(Table1[[#This Row],[Ticker]],[1]!Table1[[Symbol]:[Industry]],2,FALSE),"-")</f>
        <v>-</v>
      </c>
      <c r="D1629" t="s">
        <v>685</v>
      </c>
      <c r="E1629">
        <v>763.42009836199998</v>
      </c>
      <c r="F1629">
        <v>34.4</v>
      </c>
      <c r="G1629">
        <v>-31.9877748302988</v>
      </c>
      <c r="H1629">
        <v>-16.875079607259298</v>
      </c>
      <c r="I1629">
        <v>23.884570628574799</v>
      </c>
      <c r="J1629">
        <v>-13.3559583355642</v>
      </c>
      <c r="K1629">
        <v>36.021346640234199</v>
      </c>
      <c r="L1629">
        <v>33.499087273378898</v>
      </c>
      <c r="M1629">
        <v>32.434215761504397</v>
      </c>
      <c r="N1629">
        <v>0.15519933038366801</v>
      </c>
      <c r="O1629">
        <v>53.197674418604599</v>
      </c>
      <c r="P1629">
        <v>47.956989247311803</v>
      </c>
      <c r="Q1629">
        <v>-2.5567831492774001E-2</v>
      </c>
    </row>
    <row r="1630" spans="1:17" hidden="1" x14ac:dyDescent="0.3">
      <c r="A1630" t="s">
        <v>3436</v>
      </c>
      <c r="B1630" t="s">
        <v>3437</v>
      </c>
      <c r="C1630" t="str">
        <f>IFERROR(VLOOKUP(Table1[[#This Row],[Ticker]],[1]!Table1[[Symbol]:[Industry]],2,FALSE),"-")</f>
        <v>-</v>
      </c>
      <c r="D1630" t="s">
        <v>46</v>
      </c>
      <c r="E1630">
        <v>762.913787372</v>
      </c>
      <c r="F1630">
        <v>197.75</v>
      </c>
      <c r="G1630">
        <v>159.82402971735399</v>
      </c>
      <c r="H1630">
        <v>-8.7430195104934008</v>
      </c>
      <c r="I1630">
        <v>66.564958384651405</v>
      </c>
      <c r="J1630">
        <v>-9.8601486150806394</v>
      </c>
      <c r="K1630">
        <v>198.47807240623601</v>
      </c>
      <c r="L1630">
        <v>148.472176808304</v>
      </c>
      <c r="M1630">
        <v>25.3657967025236</v>
      </c>
      <c r="N1630">
        <v>0.138589268580707</v>
      </c>
      <c r="O1630">
        <v>19.362831858406999</v>
      </c>
      <c r="P1630">
        <v>194.70938897168401</v>
      </c>
      <c r="Q1630">
        <v>0.104649542408531</v>
      </c>
    </row>
    <row r="1631" spans="1:17" hidden="1" x14ac:dyDescent="0.3">
      <c r="A1631" t="s">
        <v>3438</v>
      </c>
      <c r="B1631" t="s">
        <v>3439</v>
      </c>
      <c r="C1631" t="str">
        <f>IFERROR(VLOOKUP(Table1[[#This Row],[Ticker]],[1]!Table1[[Symbol]:[Industry]],2,FALSE),"-")</f>
        <v>-</v>
      </c>
      <c r="D1631" t="s">
        <v>3440</v>
      </c>
      <c r="E1631">
        <v>762.76250100000004</v>
      </c>
      <c r="F1631">
        <v>820.5</v>
      </c>
      <c r="G1631">
        <v>124.56361305068801</v>
      </c>
      <c r="H1631">
        <v>-15.366879336113699</v>
      </c>
      <c r="I1631">
        <v>60.208872609960999</v>
      </c>
      <c r="J1631">
        <v>-5.9366545521374796</v>
      </c>
      <c r="K1631">
        <v>804.43199122879696</v>
      </c>
      <c r="L1631">
        <v>629.47610187600003</v>
      </c>
      <c r="M1631">
        <v>39.111778532364099</v>
      </c>
      <c r="N1631">
        <v>0.90957013466238501</v>
      </c>
      <c r="O1631">
        <v>19.317489335770802</v>
      </c>
      <c r="P1631">
        <v>196.102490075784</v>
      </c>
    </row>
    <row r="1632" spans="1:17" hidden="1" x14ac:dyDescent="0.3">
      <c r="A1632" t="s">
        <v>3441</v>
      </c>
      <c r="B1632" t="s">
        <v>3442</v>
      </c>
      <c r="C1632" t="str">
        <f>IFERROR(VLOOKUP(Table1[[#This Row],[Ticker]],[1]!Table1[[Symbol]:[Industry]],2,FALSE),"-")</f>
        <v>-</v>
      </c>
      <c r="D1632" t="s">
        <v>1414</v>
      </c>
      <c r="E1632">
        <v>759.24649799999997</v>
      </c>
      <c r="F1632">
        <v>769.5</v>
      </c>
      <c r="G1632">
        <v>146.25638726463799</v>
      </c>
      <c r="H1632">
        <v>-2.5138945183565302</v>
      </c>
      <c r="I1632">
        <v>42.923970012558399</v>
      </c>
      <c r="J1632">
        <v>2.3981687638140099</v>
      </c>
      <c r="K1632">
        <v>720.24338962252398</v>
      </c>
      <c r="L1632">
        <v>514.90159497709203</v>
      </c>
      <c r="M1632">
        <v>51.721001837106499</v>
      </c>
      <c r="N1632">
        <v>0.91952406072328696</v>
      </c>
      <c r="O1632">
        <v>8.83690708252111</v>
      </c>
      <c r="P1632">
        <v>178.09902421395</v>
      </c>
    </row>
    <row r="1633" spans="1:17" hidden="1" x14ac:dyDescent="0.3">
      <c r="A1633" t="s">
        <v>3443</v>
      </c>
      <c r="B1633" t="s">
        <v>3444</v>
      </c>
      <c r="C1633" t="str">
        <f>IFERROR(VLOOKUP(Table1[[#This Row],[Ticker]],[1]!Table1[[Symbol]:[Industry]],2,FALSE),"-")</f>
        <v>-</v>
      </c>
      <c r="D1633" t="s">
        <v>642</v>
      </c>
      <c r="E1633">
        <v>755.81463165000002</v>
      </c>
      <c r="F1633">
        <v>124.31</v>
      </c>
      <c r="G1633">
        <v>-40.572446053570303</v>
      </c>
      <c r="H1633">
        <v>-8.6901857389479797</v>
      </c>
      <c r="I1633">
        <v>-10.5011697122911</v>
      </c>
      <c r="J1633">
        <v>-5.9395460725627398</v>
      </c>
      <c r="K1633">
        <v>128.42810365838</v>
      </c>
      <c r="L1633">
        <v>126.43465969653499</v>
      </c>
      <c r="M1633">
        <v>38.574555142379303</v>
      </c>
      <c r="N1633">
        <v>0.26027184993435398</v>
      </c>
      <c r="O1633">
        <v>22.194513715710698</v>
      </c>
      <c r="P1633">
        <v>23.6300348085529</v>
      </c>
      <c r="Q1633">
        <v>-4.443938472213E-2</v>
      </c>
    </row>
    <row r="1634" spans="1:17" hidden="1" x14ac:dyDescent="0.3">
      <c r="A1634" t="s">
        <v>3445</v>
      </c>
      <c r="B1634" t="s">
        <v>3446</v>
      </c>
      <c r="C1634" t="str">
        <f>IFERROR(VLOOKUP(Table1[[#This Row],[Ticker]],[1]!Table1[[Symbol]:[Industry]],2,FALSE),"-")</f>
        <v>-</v>
      </c>
      <c r="D1634" t="s">
        <v>479</v>
      </c>
      <c r="E1634">
        <v>752.68987479700002</v>
      </c>
      <c r="F1634">
        <v>36.299999999999997</v>
      </c>
      <c r="G1634">
        <v>-60.032547928540403</v>
      </c>
      <c r="H1634">
        <v>-14.9727873975477</v>
      </c>
      <c r="I1634">
        <v>-45.578440966670001</v>
      </c>
      <c r="J1634">
        <v>-4.2222639698120599</v>
      </c>
      <c r="K1634">
        <v>41.797302108817199</v>
      </c>
      <c r="L1634">
        <v>49.692736848126799</v>
      </c>
      <c r="M1634">
        <v>43.095458776270497</v>
      </c>
      <c r="N1634">
        <v>0.30097971819741198</v>
      </c>
      <c r="O1634">
        <v>105.64738292011</v>
      </c>
      <c r="P1634">
        <v>9.0090090090090005</v>
      </c>
      <c r="Q1634">
        <v>2.6184705735991E-2</v>
      </c>
    </row>
    <row r="1635" spans="1:17" hidden="1" x14ac:dyDescent="0.3">
      <c r="A1635" t="s">
        <v>3447</v>
      </c>
      <c r="B1635" t="s">
        <v>3448</v>
      </c>
      <c r="C1635" t="str">
        <f>IFERROR(VLOOKUP(Table1[[#This Row],[Ticker]],[1]!Table1[[Symbol]:[Industry]],2,FALSE),"-")</f>
        <v>-</v>
      </c>
      <c r="D1635" t="s">
        <v>472</v>
      </c>
      <c r="E1635">
        <v>752.27997877500002</v>
      </c>
      <c r="F1635">
        <v>414.9</v>
      </c>
      <c r="G1635">
        <v>-36.791090557559301</v>
      </c>
      <c r="H1635">
        <v>-9.2987419177995196</v>
      </c>
      <c r="I1635">
        <v>8.2245490316319607</v>
      </c>
      <c r="J1635">
        <v>-5.7376376650390197</v>
      </c>
      <c r="K1635">
        <v>408.09060767782699</v>
      </c>
      <c r="L1635">
        <v>405.65751656492802</v>
      </c>
      <c r="M1635">
        <v>41.781383464637003</v>
      </c>
      <c r="N1635">
        <v>1.39714910203576</v>
      </c>
      <c r="O1635">
        <v>17.2451193058568</v>
      </c>
      <c r="P1635">
        <v>33.236994219653099</v>
      </c>
      <c r="Q1635">
        <v>6.2195216620255997E-2</v>
      </c>
    </row>
    <row r="1636" spans="1:17" hidden="1" x14ac:dyDescent="0.3">
      <c r="A1636" t="s">
        <v>3449</v>
      </c>
      <c r="B1636" t="s">
        <v>3450</v>
      </c>
      <c r="C1636" t="str">
        <f>IFERROR(VLOOKUP(Table1[[#This Row],[Ticker]],[1]!Table1[[Symbol]:[Industry]],2,FALSE),"-")</f>
        <v>-</v>
      </c>
      <c r="D1636" t="s">
        <v>46</v>
      </c>
      <c r="E1636">
        <v>749.85500400000001</v>
      </c>
      <c r="F1636">
        <v>625</v>
      </c>
      <c r="G1636">
        <v>344.34783924116402</v>
      </c>
      <c r="H1636">
        <v>7.9348927553303499</v>
      </c>
      <c r="I1636">
        <v>358.80194620303399</v>
      </c>
      <c r="J1636">
        <v>1.80572439345563</v>
      </c>
      <c r="K1636">
        <v>548.71217177605001</v>
      </c>
      <c r="M1636">
        <v>52.200616434853202</v>
      </c>
      <c r="N1636">
        <v>0.92358996665216697</v>
      </c>
      <c r="O1636">
        <v>23.8399999999999</v>
      </c>
      <c r="P1636">
        <v>408.130081300813</v>
      </c>
    </row>
    <row r="1637" spans="1:17" hidden="1" x14ac:dyDescent="0.3">
      <c r="A1637" t="s">
        <v>3451</v>
      </c>
      <c r="B1637" t="s">
        <v>3452</v>
      </c>
      <c r="C1637" t="str">
        <f>IFERROR(VLOOKUP(Table1[[#This Row],[Ticker]],[1]!Table1[[Symbol]:[Industry]],2,FALSE),"-")</f>
        <v>-</v>
      </c>
      <c r="D1637" t="s">
        <v>533</v>
      </c>
      <c r="E1637">
        <v>749.12683949999996</v>
      </c>
      <c r="F1637">
        <v>1921.1</v>
      </c>
      <c r="G1637">
        <v>17.8165380594521</v>
      </c>
      <c r="H1637">
        <v>-7.1717873405894501</v>
      </c>
      <c r="I1637">
        <v>4.2077735760750699</v>
      </c>
      <c r="J1637">
        <v>-4.1911897552191197</v>
      </c>
      <c r="K1637">
        <v>2038.9039088260899</v>
      </c>
      <c r="L1637">
        <v>1875.5771958043399</v>
      </c>
      <c r="M1637">
        <v>43.8230674912528</v>
      </c>
      <c r="N1637">
        <v>0.66822437776847798</v>
      </c>
      <c r="O1637">
        <v>45.749830826089202</v>
      </c>
      <c r="P1637">
        <v>92.1099999999999</v>
      </c>
      <c r="Q1637">
        <v>0.22835340669946999</v>
      </c>
    </row>
    <row r="1638" spans="1:17" hidden="1" x14ac:dyDescent="0.3">
      <c r="A1638" t="s">
        <v>3453</v>
      </c>
      <c r="B1638" t="s">
        <v>3454</v>
      </c>
      <c r="C1638" t="str">
        <f>IFERROR(VLOOKUP(Table1[[#This Row],[Ticker]],[1]!Table1[[Symbol]:[Industry]],2,FALSE),"-")</f>
        <v>-</v>
      </c>
      <c r="D1638" t="s">
        <v>278</v>
      </c>
      <c r="E1638">
        <v>748.78805999999997</v>
      </c>
      <c r="F1638">
        <v>238.47</v>
      </c>
      <c r="G1638">
        <v>14.502867806748201</v>
      </c>
      <c r="H1638">
        <v>14.519186908338501</v>
      </c>
      <c r="I1638">
        <v>33.7331430163606</v>
      </c>
      <c r="J1638">
        <v>2.9252228883511799</v>
      </c>
      <c r="K1638">
        <v>206.882860238163</v>
      </c>
      <c r="L1638">
        <v>184.72489195534999</v>
      </c>
      <c r="M1638">
        <v>58.730841462791297</v>
      </c>
      <c r="N1638">
        <v>2.6707672066563499</v>
      </c>
      <c r="O1638">
        <v>10.1396402063152</v>
      </c>
      <c r="P1638">
        <v>65.834492350486698</v>
      </c>
      <c r="Q1638">
        <v>3.9020923208545999E-2</v>
      </c>
    </row>
    <row r="1639" spans="1:17" hidden="1" x14ac:dyDescent="0.3">
      <c r="A1639" t="s">
        <v>3455</v>
      </c>
      <c r="B1639" t="s">
        <v>3456</v>
      </c>
      <c r="C1639" t="str">
        <f>IFERROR(VLOOKUP(Table1[[#This Row],[Ticker]],[1]!Table1[[Symbol]:[Industry]],2,FALSE),"-")</f>
        <v>-</v>
      </c>
      <c r="D1639" t="s">
        <v>605</v>
      </c>
      <c r="E1639">
        <v>747.35185000000001</v>
      </c>
      <c r="F1639">
        <v>89.21</v>
      </c>
      <c r="G1639">
        <v>45.161331304656301</v>
      </c>
      <c r="H1639">
        <v>-12.7005286680025</v>
      </c>
      <c r="I1639">
        <v>51.5698033458917</v>
      </c>
      <c r="J1639">
        <v>-4.9050113368489301</v>
      </c>
      <c r="K1639">
        <v>94.266512082831298</v>
      </c>
      <c r="L1639">
        <v>80.266251694214205</v>
      </c>
      <c r="M1639">
        <v>42.925190293005102</v>
      </c>
      <c r="N1639">
        <v>9.8894108019619106E-2</v>
      </c>
      <c r="O1639">
        <v>33.258603295594597</v>
      </c>
      <c r="P1639">
        <v>101.604519774011</v>
      </c>
      <c r="Q1639">
        <v>6.0310616577228998E-2</v>
      </c>
    </row>
    <row r="1640" spans="1:17" hidden="1" x14ac:dyDescent="0.3">
      <c r="A1640" t="s">
        <v>3457</v>
      </c>
      <c r="B1640" t="s">
        <v>3458</v>
      </c>
      <c r="C1640" t="str">
        <f>IFERROR(VLOOKUP(Table1[[#This Row],[Ticker]],[1]!Table1[[Symbol]:[Industry]],2,FALSE),"-")</f>
        <v>-</v>
      </c>
      <c r="D1640" t="s">
        <v>215</v>
      </c>
      <c r="E1640">
        <v>747.33685130000003</v>
      </c>
      <c r="F1640">
        <v>29.84</v>
      </c>
      <c r="G1640">
        <v>41.042646944083202</v>
      </c>
      <c r="H1640">
        <v>-13.483477503534701</v>
      </c>
      <c r="I1640">
        <v>-27.805822091914699</v>
      </c>
      <c r="J1640">
        <v>-6.8931257943448898</v>
      </c>
      <c r="K1640">
        <v>30.571136501121501</v>
      </c>
      <c r="L1640">
        <v>31.1881059741077</v>
      </c>
      <c r="M1640">
        <v>40.581539762764599</v>
      </c>
      <c r="N1640">
        <v>0.98230236326821496</v>
      </c>
      <c r="O1640">
        <v>142.560321715817</v>
      </c>
      <c r="P1640">
        <v>85.919003115264701</v>
      </c>
      <c r="Q1640">
        <v>0.134151993706975</v>
      </c>
    </row>
    <row r="1641" spans="1:17" hidden="1" x14ac:dyDescent="0.3">
      <c r="A1641" t="s">
        <v>3459</v>
      </c>
      <c r="B1641" t="s">
        <v>3460</v>
      </c>
      <c r="C1641" t="str">
        <f>IFERROR(VLOOKUP(Table1[[#This Row],[Ticker]],[1]!Table1[[Symbol]:[Industry]],2,FALSE),"-")</f>
        <v>-</v>
      </c>
      <c r="D1641" t="s">
        <v>2409</v>
      </c>
      <c r="E1641">
        <v>745.66560000000004</v>
      </c>
      <c r="F1641">
        <v>18.510000000000002</v>
      </c>
      <c r="G1641">
        <v>38.442551643144398</v>
      </c>
      <c r="H1641">
        <v>-30.456184776599802</v>
      </c>
      <c r="I1641">
        <v>-14.517096123047301</v>
      </c>
      <c r="J1641">
        <v>-9.8648816461930302</v>
      </c>
      <c r="K1641">
        <v>23.599295988529601</v>
      </c>
      <c r="L1641">
        <v>20.811698266065498</v>
      </c>
      <c r="M1641">
        <v>8.2249863544766395</v>
      </c>
      <c r="N1641">
        <v>3.4571410850250901E-2</v>
      </c>
      <c r="O1641">
        <v>85.4853232486943</v>
      </c>
      <c r="P1641">
        <v>130.79800498753099</v>
      </c>
      <c r="Q1641">
        <v>0.229710428950438</v>
      </c>
    </row>
    <row r="1642" spans="1:17" hidden="1" x14ac:dyDescent="0.3">
      <c r="A1642" t="s">
        <v>3461</v>
      </c>
      <c r="B1642" t="s">
        <v>3462</v>
      </c>
      <c r="C1642" t="str">
        <f>IFERROR(VLOOKUP(Table1[[#This Row],[Ticker]],[1]!Table1[[Symbol]:[Industry]],2,FALSE),"-")</f>
        <v>-</v>
      </c>
      <c r="D1642" t="s">
        <v>533</v>
      </c>
      <c r="E1642">
        <v>744.02369999999996</v>
      </c>
      <c r="F1642">
        <v>354.25</v>
      </c>
      <c r="G1642">
        <v>821.21090084998798</v>
      </c>
      <c r="H1642">
        <v>43.849677478616101</v>
      </c>
      <c r="I1642">
        <v>398.86037703674901</v>
      </c>
      <c r="J1642">
        <v>6.0211027089319202</v>
      </c>
      <c r="K1642">
        <v>234.12496280765399</v>
      </c>
      <c r="L1642">
        <v>127.65307344603001</v>
      </c>
      <c r="M1642">
        <v>99.979371464519303</v>
      </c>
      <c r="N1642">
        <v>0.48614211886180703</v>
      </c>
      <c r="O1642">
        <v>0</v>
      </c>
      <c r="P1642">
        <v>1005.30421216848</v>
      </c>
    </row>
    <row r="1643" spans="1:17" hidden="1" x14ac:dyDescent="0.3">
      <c r="A1643" t="s">
        <v>3463</v>
      </c>
      <c r="B1643" t="s">
        <v>3464</v>
      </c>
      <c r="C1643" t="str">
        <f>IFERROR(VLOOKUP(Table1[[#This Row],[Ticker]],[1]!Table1[[Symbol]:[Industry]],2,FALSE),"-")</f>
        <v>-</v>
      </c>
      <c r="D1643" t="s">
        <v>122</v>
      </c>
      <c r="E1643">
        <v>743.83500000000004</v>
      </c>
      <c r="F1643">
        <v>147.94999999999999</v>
      </c>
      <c r="G1643">
        <v>-29.983772921773099</v>
      </c>
      <c r="H1643">
        <v>0.47041457850743201</v>
      </c>
      <c r="I1643">
        <v>-2.3418736888412801</v>
      </c>
      <c r="J1643">
        <v>-7.4798278247088996</v>
      </c>
      <c r="K1643">
        <v>140.09263763136201</v>
      </c>
      <c r="L1643">
        <v>138.56958381912099</v>
      </c>
      <c r="M1643">
        <v>52.267770953100403</v>
      </c>
      <c r="N1643">
        <v>2.92971287498519</v>
      </c>
      <c r="O1643">
        <v>11.321392362284501</v>
      </c>
      <c r="P1643">
        <v>25.381355932203299</v>
      </c>
      <c r="Q1643">
        <v>-5.9953423491204999E-2</v>
      </c>
    </row>
    <row r="1644" spans="1:17" hidden="1" x14ac:dyDescent="0.3">
      <c r="A1644" t="s">
        <v>3465</v>
      </c>
      <c r="B1644" t="s">
        <v>3466</v>
      </c>
      <c r="C1644" t="str">
        <f>IFERROR(VLOOKUP(Table1[[#This Row],[Ticker]],[1]!Table1[[Symbol]:[Industry]],2,FALSE),"-")</f>
        <v>-</v>
      </c>
      <c r="D1644" t="s">
        <v>472</v>
      </c>
      <c r="E1644">
        <v>743.01001694499996</v>
      </c>
      <c r="F1644">
        <v>841.05</v>
      </c>
      <c r="G1644">
        <v>-0.32582694149331098</v>
      </c>
      <c r="H1644">
        <v>26.250753383279399</v>
      </c>
      <c r="I1644">
        <v>32.211256565386499</v>
      </c>
      <c r="J1644">
        <v>29.961345913696999</v>
      </c>
      <c r="K1644">
        <v>686.91012153111205</v>
      </c>
      <c r="L1644">
        <v>664.54371720987297</v>
      </c>
      <c r="M1644">
        <v>74.335519764960296</v>
      </c>
      <c r="N1644">
        <v>3.5482357580193402</v>
      </c>
      <c r="O1644">
        <v>9.1492776886035401</v>
      </c>
      <c r="P1644">
        <v>359.46462715105099</v>
      </c>
      <c r="Q1644">
        <v>-6.4786934245995006E-2</v>
      </c>
    </row>
    <row r="1645" spans="1:17" hidden="1" x14ac:dyDescent="0.3">
      <c r="A1645" t="s">
        <v>3467</v>
      </c>
      <c r="B1645" t="s">
        <v>3468</v>
      </c>
      <c r="C1645" t="str">
        <f>IFERROR(VLOOKUP(Table1[[#This Row],[Ticker]],[1]!Table1[[Symbol]:[Industry]],2,FALSE),"-")</f>
        <v>-</v>
      </c>
      <c r="D1645" t="s">
        <v>197</v>
      </c>
      <c r="E1645">
        <v>742.97832000000005</v>
      </c>
      <c r="F1645">
        <v>133.85</v>
      </c>
      <c r="G1645">
        <v>-39.404791645444497</v>
      </c>
      <c r="H1645">
        <v>-3.5973791538941402</v>
      </c>
      <c r="I1645">
        <v>-1.09834753739814</v>
      </c>
      <c r="J1645">
        <v>4.2595899233399299</v>
      </c>
      <c r="K1645">
        <v>128.02907618479199</v>
      </c>
      <c r="L1645">
        <v>129.374335305095</v>
      </c>
      <c r="M1645">
        <v>64.020781191682801</v>
      </c>
      <c r="N1645">
        <v>2.2795241103454602</v>
      </c>
      <c r="O1645">
        <v>18.416137467314101</v>
      </c>
      <c r="P1645">
        <v>23.8205365402405</v>
      </c>
      <c r="Q1645">
        <v>6.3432736747060001E-2</v>
      </c>
    </row>
    <row r="1646" spans="1:17" hidden="1" x14ac:dyDescent="0.3">
      <c r="A1646" t="s">
        <v>3469</v>
      </c>
      <c r="B1646" t="s">
        <v>3470</v>
      </c>
      <c r="C1646" t="str">
        <f>IFERROR(VLOOKUP(Table1[[#This Row],[Ticker]],[1]!Table1[[Symbol]:[Industry]],2,FALSE),"-")</f>
        <v>-</v>
      </c>
      <c r="D1646" t="s">
        <v>74</v>
      </c>
      <c r="E1646">
        <v>739.98217699999998</v>
      </c>
      <c r="F1646">
        <v>671.15</v>
      </c>
      <c r="G1646">
        <v>24.9131729304031</v>
      </c>
      <c r="H1646">
        <v>-4.0155832503838802</v>
      </c>
      <c r="I1646">
        <v>-24.3154471972599</v>
      </c>
      <c r="J1646">
        <v>-4.4327296946232098</v>
      </c>
      <c r="K1646">
        <v>653.18226226917295</v>
      </c>
      <c r="L1646">
        <v>641.30766254590606</v>
      </c>
      <c r="M1646">
        <v>43.586573537592002</v>
      </c>
      <c r="N1646">
        <v>0.69293641542153495</v>
      </c>
      <c r="O1646">
        <v>43.946956716084301</v>
      </c>
      <c r="P1646">
        <v>66.126237623762293</v>
      </c>
      <c r="Q1646">
        <v>0.236474878729275</v>
      </c>
    </row>
    <row r="1647" spans="1:17" hidden="1" x14ac:dyDescent="0.3">
      <c r="A1647" t="s">
        <v>3471</v>
      </c>
      <c r="B1647" t="s">
        <v>3472</v>
      </c>
      <c r="C1647" t="str">
        <f>IFERROR(VLOOKUP(Table1[[#This Row],[Ticker]],[1]!Table1[[Symbol]:[Industry]],2,FALSE),"-")</f>
        <v>-</v>
      </c>
      <c r="D1647" t="s">
        <v>472</v>
      </c>
      <c r="E1647">
        <v>739.63376940000001</v>
      </c>
      <c r="F1647">
        <v>815.5</v>
      </c>
      <c r="G1647">
        <v>-32.172629616141499</v>
      </c>
      <c r="H1647">
        <v>-6.3507103839634498</v>
      </c>
      <c r="I1647">
        <v>-23.034717653761099</v>
      </c>
      <c r="J1647">
        <v>-1.8365483399659901</v>
      </c>
      <c r="K1647">
        <v>821.58883432200696</v>
      </c>
      <c r="L1647">
        <v>844.76649754085895</v>
      </c>
      <c r="M1647">
        <v>49.985272217655201</v>
      </c>
      <c r="N1647">
        <v>1.05968878795876</v>
      </c>
      <c r="O1647">
        <v>45.187001839362303</v>
      </c>
      <c r="P1647">
        <v>11.3158613158613</v>
      </c>
      <c r="Q1647">
        <v>0.11640023168139001</v>
      </c>
    </row>
    <row r="1648" spans="1:17" hidden="1" x14ac:dyDescent="0.3">
      <c r="A1648" t="s">
        <v>3473</v>
      </c>
      <c r="B1648" t="s">
        <v>3474</v>
      </c>
      <c r="C1648" t="str">
        <f>IFERROR(VLOOKUP(Table1[[#This Row],[Ticker]],[1]!Table1[[Symbol]:[Industry]],2,FALSE),"-")</f>
        <v>-</v>
      </c>
      <c r="D1648" t="s">
        <v>364</v>
      </c>
      <c r="E1648">
        <v>739.271928</v>
      </c>
      <c r="F1648">
        <v>362.2</v>
      </c>
      <c r="G1648">
        <v>136.95142613046499</v>
      </c>
      <c r="H1648">
        <v>143.10876620379199</v>
      </c>
      <c r="I1648">
        <v>91.372276928984903</v>
      </c>
      <c r="J1648">
        <v>-3.1321956680060299</v>
      </c>
      <c r="K1648">
        <v>252.771995176784</v>
      </c>
      <c r="L1648">
        <v>193.90175198257299</v>
      </c>
      <c r="M1648">
        <v>62.594574504291202</v>
      </c>
      <c r="N1648">
        <v>2.2372313996570901</v>
      </c>
      <c r="O1648">
        <v>11.512976256211999</v>
      </c>
      <c r="P1648">
        <v>191.979040709391</v>
      </c>
    </row>
    <row r="1649" spans="1:17" hidden="1" x14ac:dyDescent="0.3">
      <c r="A1649" t="s">
        <v>3475</v>
      </c>
      <c r="B1649" t="s">
        <v>3476</v>
      </c>
      <c r="C1649" t="str">
        <f>IFERROR(VLOOKUP(Table1[[#This Row],[Ticker]],[1]!Table1[[Symbol]:[Industry]],2,FALSE),"-")</f>
        <v>-</v>
      </c>
      <c r="D1649" t="s">
        <v>132</v>
      </c>
      <c r="E1649">
        <v>736.76172081000004</v>
      </c>
      <c r="F1649">
        <v>17</v>
      </c>
      <c r="G1649">
        <v>6.9328732547697198</v>
      </c>
      <c r="H1649">
        <v>-11.2369734965822</v>
      </c>
      <c r="I1649">
        <v>7.61147001255841</v>
      </c>
      <c r="J1649">
        <v>-9.4501898649033205</v>
      </c>
      <c r="K1649">
        <v>16.800030351780201</v>
      </c>
      <c r="L1649">
        <v>14.1835385211073</v>
      </c>
      <c r="M1649">
        <v>27.4508316232412</v>
      </c>
      <c r="N1649">
        <v>0.206967460742179</v>
      </c>
      <c r="O1649">
        <v>17.058823529411701</v>
      </c>
      <c r="P1649">
        <v>80.851063829787194</v>
      </c>
      <c r="Q1649">
        <v>2.4739743215978001E-2</v>
      </c>
    </row>
    <row r="1650" spans="1:17" hidden="1" x14ac:dyDescent="0.3">
      <c r="A1650" t="s">
        <v>3477</v>
      </c>
      <c r="B1650" t="s">
        <v>3478</v>
      </c>
      <c r="C1650" t="str">
        <f>IFERROR(VLOOKUP(Table1[[#This Row],[Ticker]],[1]!Table1[[Symbol]:[Industry]],2,FALSE),"-")</f>
        <v>-</v>
      </c>
      <c r="D1650" t="s">
        <v>642</v>
      </c>
      <c r="E1650">
        <v>733.58030682000003</v>
      </c>
      <c r="F1650">
        <v>28.74</v>
      </c>
      <c r="G1650">
        <v>16.684494833633799</v>
      </c>
      <c r="H1650">
        <v>3.9012560720800402</v>
      </c>
      <c r="I1650">
        <v>34.674962076050399</v>
      </c>
      <c r="J1650">
        <v>10.8472452606843</v>
      </c>
      <c r="K1650">
        <v>25.4445468464851</v>
      </c>
      <c r="L1650">
        <v>22.452681394803299</v>
      </c>
      <c r="M1650">
        <v>73.757021897210606</v>
      </c>
      <c r="N1650">
        <v>0.90785017481919295</v>
      </c>
      <c r="O1650">
        <v>5.4279749478079298</v>
      </c>
      <c r="P1650">
        <v>78.509316770186302</v>
      </c>
      <c r="Q1650">
        <v>0.103893994005286</v>
      </c>
    </row>
    <row r="1651" spans="1:17" hidden="1" x14ac:dyDescent="0.3">
      <c r="A1651" t="s">
        <v>3479</v>
      </c>
      <c r="B1651" t="s">
        <v>3480</v>
      </c>
      <c r="C1651" t="str">
        <f>IFERROR(VLOOKUP(Table1[[#This Row],[Ticker]],[1]!Table1[[Symbol]:[Industry]],2,FALSE),"-")</f>
        <v>-</v>
      </c>
      <c r="D1651" t="s">
        <v>998</v>
      </c>
      <c r="E1651">
        <v>732.67774263000001</v>
      </c>
      <c r="F1651">
        <v>412.45</v>
      </c>
      <c r="G1651">
        <v>-14.3355144421894</v>
      </c>
      <c r="H1651">
        <v>-11.8420985760819</v>
      </c>
      <c r="I1651">
        <v>44.388288996672898</v>
      </c>
      <c r="J1651">
        <v>-4.9475210226000996</v>
      </c>
      <c r="K1651">
        <v>394.70704571477899</v>
      </c>
      <c r="L1651">
        <v>355.87866405954401</v>
      </c>
      <c r="M1651">
        <v>32.8547027902598</v>
      </c>
      <c r="N1651">
        <v>9.1601551880686194E-2</v>
      </c>
      <c r="O1651">
        <v>18.8022790641289</v>
      </c>
      <c r="P1651">
        <v>73.298319327731093</v>
      </c>
      <c r="Q1651">
        <v>8.1294107117935999E-2</v>
      </c>
    </row>
    <row r="1652" spans="1:17" hidden="1" x14ac:dyDescent="0.3">
      <c r="A1652" t="s">
        <v>3481</v>
      </c>
      <c r="B1652" t="s">
        <v>3482</v>
      </c>
      <c r="C1652" t="str">
        <f>IFERROR(VLOOKUP(Table1[[#This Row],[Ticker]],[1]!Table1[[Symbol]:[Industry]],2,FALSE),"-")</f>
        <v>-</v>
      </c>
      <c r="D1652" t="s">
        <v>327</v>
      </c>
      <c r="E1652">
        <v>732.23125415000004</v>
      </c>
      <c r="F1652">
        <v>111.6</v>
      </c>
      <c r="G1652">
        <v>-60.299589318053499</v>
      </c>
      <c r="H1652">
        <v>0.78761840505015801</v>
      </c>
      <c r="I1652">
        <v>-42.938896898715697</v>
      </c>
      <c r="J1652">
        <v>-2.3397180910141202</v>
      </c>
      <c r="K1652">
        <v>118.022127487285</v>
      </c>
      <c r="L1652">
        <v>141.40580088983401</v>
      </c>
      <c r="M1652">
        <v>44.142325166816299</v>
      </c>
      <c r="N1652">
        <v>0.22850403444008399</v>
      </c>
      <c r="O1652">
        <v>95.161290322580598</v>
      </c>
      <c r="P1652">
        <v>44.935064935064901</v>
      </c>
      <c r="Q1652">
        <v>0.18270552214388999</v>
      </c>
    </row>
    <row r="1653" spans="1:17" hidden="1" x14ac:dyDescent="0.3">
      <c r="A1653" t="s">
        <v>3483</v>
      </c>
      <c r="B1653" t="s">
        <v>3484</v>
      </c>
      <c r="C1653" t="str">
        <f>IFERROR(VLOOKUP(Table1[[#This Row],[Ticker]],[1]!Table1[[Symbol]:[Industry]],2,FALSE),"-")</f>
        <v>-</v>
      </c>
      <c r="D1653" t="s">
        <v>244</v>
      </c>
      <c r="E1653">
        <v>730.84431525000002</v>
      </c>
      <c r="F1653">
        <v>678.15</v>
      </c>
      <c r="G1653">
        <v>57.0044808451742</v>
      </c>
      <c r="H1653">
        <v>-8.5438084732475108</v>
      </c>
      <c r="I1653">
        <v>71.458587807044594</v>
      </c>
      <c r="J1653">
        <v>-2.1876200325010999</v>
      </c>
      <c r="M1653">
        <v>54.343012557979897</v>
      </c>
      <c r="O1653">
        <v>16.493401164933999</v>
      </c>
      <c r="P1653">
        <v>98.289473684210506</v>
      </c>
    </row>
    <row r="1654" spans="1:17" hidden="1" x14ac:dyDescent="0.3">
      <c r="A1654" t="s">
        <v>3485</v>
      </c>
      <c r="B1654" t="s">
        <v>3486</v>
      </c>
      <c r="C1654" t="str">
        <f>IFERROR(VLOOKUP(Table1[[#This Row],[Ticker]],[1]!Table1[[Symbol]:[Industry]],2,FALSE),"-")</f>
        <v>-</v>
      </c>
      <c r="D1654" t="s">
        <v>3487</v>
      </c>
      <c r="E1654">
        <v>727.92043133999903</v>
      </c>
      <c r="F1654">
        <v>801</v>
      </c>
      <c r="G1654">
        <v>22.388613652401698</v>
      </c>
      <c r="H1654">
        <v>6.0067874929497602</v>
      </c>
      <c r="I1654">
        <v>-8.9547950476825608</v>
      </c>
      <c r="J1654">
        <v>-1.7520139718950301</v>
      </c>
      <c r="K1654">
        <v>784.69302633293705</v>
      </c>
      <c r="L1654">
        <v>750.33412372770897</v>
      </c>
      <c r="M1654">
        <v>50.643142223819197</v>
      </c>
      <c r="N1654">
        <v>1.4955184272248601</v>
      </c>
      <c r="O1654">
        <v>25.967540574282101</v>
      </c>
      <c r="P1654">
        <v>62.722194007110197</v>
      </c>
      <c r="Q1654">
        <v>7.6453315327921004E-2</v>
      </c>
    </row>
    <row r="1655" spans="1:17" hidden="1" x14ac:dyDescent="0.3">
      <c r="A1655" t="s">
        <v>3488</v>
      </c>
      <c r="B1655" t="s">
        <v>3489</v>
      </c>
      <c r="C1655" t="str">
        <f>IFERROR(VLOOKUP(Table1[[#This Row],[Ticker]],[1]!Table1[[Symbol]:[Industry]],2,FALSE),"-")</f>
        <v>-</v>
      </c>
      <c r="D1655" t="s">
        <v>259</v>
      </c>
      <c r="E1655">
        <v>727.35749999999996</v>
      </c>
      <c r="F1655">
        <v>1605.25</v>
      </c>
      <c r="G1655">
        <v>46.409542274495699</v>
      </c>
      <c r="H1655">
        <v>-10.521563253571999</v>
      </c>
      <c r="I1655">
        <v>-31.9983496587007</v>
      </c>
      <c r="J1655">
        <v>-2.1071271685030801</v>
      </c>
      <c r="K1655">
        <v>1681.3551795553899</v>
      </c>
      <c r="L1655">
        <v>1550.11150819363</v>
      </c>
      <c r="M1655">
        <v>53.943621998732098</v>
      </c>
      <c r="N1655">
        <v>0.67679967881580705</v>
      </c>
      <c r="O1655">
        <v>30.820744432331399</v>
      </c>
      <c r="P1655">
        <v>83.336664477628901</v>
      </c>
      <c r="Q1655">
        <v>0.107393578317504</v>
      </c>
    </row>
    <row r="1656" spans="1:17" hidden="1" x14ac:dyDescent="0.3">
      <c r="A1656" t="s">
        <v>3490</v>
      </c>
      <c r="B1656" t="s">
        <v>3491</v>
      </c>
      <c r="C1656" t="str">
        <f>IFERROR(VLOOKUP(Table1[[#This Row],[Ticker]],[1]!Table1[[Symbol]:[Industry]],2,FALSE),"-")</f>
        <v>-</v>
      </c>
      <c r="D1656" t="s">
        <v>290</v>
      </c>
      <c r="E1656">
        <v>727.07109690000004</v>
      </c>
      <c r="F1656">
        <v>634.29999999999995</v>
      </c>
      <c r="G1656">
        <v>-34.665367063399401</v>
      </c>
      <c r="H1656">
        <v>12.911300708468501</v>
      </c>
      <c r="I1656">
        <v>28.343807749491202</v>
      </c>
      <c r="J1656">
        <v>-6.25350517866522</v>
      </c>
      <c r="K1656">
        <v>593.68918075550198</v>
      </c>
      <c r="L1656">
        <v>547.71520970744496</v>
      </c>
      <c r="M1656">
        <v>63.930825059258403</v>
      </c>
      <c r="N1656">
        <v>0.986896510939125</v>
      </c>
      <c r="O1656">
        <v>14.7786431160966</v>
      </c>
      <c r="P1656">
        <v>54.896214896214801</v>
      </c>
      <c r="Q1656">
        <v>0.138215887794017</v>
      </c>
    </row>
    <row r="1657" spans="1:17" hidden="1" x14ac:dyDescent="0.3">
      <c r="A1657" t="s">
        <v>3492</v>
      </c>
      <c r="B1657" t="s">
        <v>3493</v>
      </c>
      <c r="C1657" t="str">
        <f>IFERROR(VLOOKUP(Table1[[#This Row],[Ticker]],[1]!Table1[[Symbol]:[Industry]],2,FALSE),"-")</f>
        <v>-</v>
      </c>
      <c r="D1657" t="s">
        <v>259</v>
      </c>
      <c r="E1657">
        <v>726.72367799999995</v>
      </c>
      <c r="F1657">
        <v>450.1</v>
      </c>
      <c r="G1657">
        <v>-43.855147945304402</v>
      </c>
      <c r="H1657">
        <v>-24.628556255151299</v>
      </c>
      <c r="I1657">
        <v>-48.6079676402533</v>
      </c>
      <c r="J1657">
        <v>-13.7997626791265</v>
      </c>
      <c r="K1657">
        <v>541.39898477771806</v>
      </c>
      <c r="L1657">
        <v>563.76667804878502</v>
      </c>
      <c r="M1657">
        <v>15.551323200397301</v>
      </c>
      <c r="N1657">
        <v>1.5468527784123101</v>
      </c>
      <c r="O1657">
        <v>88.913574761164099</v>
      </c>
      <c r="P1657">
        <v>5.6572769953051596</v>
      </c>
      <c r="Q1657">
        <v>2.4067576517033E-2</v>
      </c>
    </row>
    <row r="1658" spans="1:17" hidden="1" x14ac:dyDescent="0.3">
      <c r="A1658" t="s">
        <v>3494</v>
      </c>
      <c r="B1658" t="s">
        <v>3495</v>
      </c>
      <c r="C1658" t="str">
        <f>IFERROR(VLOOKUP(Table1[[#This Row],[Ticker]],[1]!Table1[[Symbol]:[Industry]],2,FALSE),"-")</f>
        <v>-</v>
      </c>
      <c r="D1658" t="s">
        <v>533</v>
      </c>
      <c r="E1658">
        <v>725.57252434500003</v>
      </c>
      <c r="F1658">
        <v>406.4</v>
      </c>
      <c r="G1658">
        <v>251.734522087969</v>
      </c>
      <c r="H1658">
        <v>4.16550100463086</v>
      </c>
      <c r="I1658">
        <v>101.518014585679</v>
      </c>
      <c r="J1658">
        <v>-4.2542237169602402</v>
      </c>
      <c r="K1658">
        <v>345.467249346041</v>
      </c>
      <c r="L1658">
        <v>242.63333716734999</v>
      </c>
      <c r="M1658">
        <v>58.484748863317897</v>
      </c>
      <c r="N1658">
        <v>0.79959097105813703</v>
      </c>
      <c r="O1658">
        <v>8.6737204724409391</v>
      </c>
      <c r="P1658">
        <v>307.827395885599</v>
      </c>
      <c r="Q1658">
        <v>0.14474853944343199</v>
      </c>
    </row>
    <row r="1659" spans="1:17" hidden="1" x14ac:dyDescent="0.3">
      <c r="A1659" t="s">
        <v>3496</v>
      </c>
      <c r="B1659" t="s">
        <v>3497</v>
      </c>
      <c r="C1659" t="str">
        <f>IFERROR(VLOOKUP(Table1[[#This Row],[Ticker]],[1]!Table1[[Symbol]:[Industry]],2,FALSE),"-")</f>
        <v>-</v>
      </c>
      <c r="D1659" t="s">
        <v>114</v>
      </c>
      <c r="E1659">
        <v>720.13305430000003</v>
      </c>
      <c r="F1659">
        <v>323</v>
      </c>
      <c r="G1659">
        <v>-5.9657858191482402</v>
      </c>
      <c r="H1659">
        <v>39.0601550926811</v>
      </c>
      <c r="I1659">
        <v>11.2967289767018</v>
      </c>
      <c r="J1659">
        <v>5.4969940698492898</v>
      </c>
      <c r="K1659">
        <v>256.810839274996</v>
      </c>
      <c r="L1659">
        <v>255.058255486843</v>
      </c>
      <c r="M1659">
        <v>76.351009586863299</v>
      </c>
      <c r="N1659">
        <v>2.15738095238095</v>
      </c>
      <c r="O1659">
        <v>3.08049535603713</v>
      </c>
      <c r="P1659">
        <v>51.643192488262898</v>
      </c>
      <c r="Q1659">
        <v>0.187708503921964</v>
      </c>
    </row>
    <row r="1660" spans="1:17" hidden="1" x14ac:dyDescent="0.3">
      <c r="A1660" t="s">
        <v>3498</v>
      </c>
      <c r="B1660" t="s">
        <v>3499</v>
      </c>
      <c r="C1660" t="str">
        <f>IFERROR(VLOOKUP(Table1[[#This Row],[Ticker]],[1]!Table1[[Symbol]:[Industry]],2,FALSE),"-")</f>
        <v>-</v>
      </c>
      <c r="D1660" t="s">
        <v>924</v>
      </c>
      <c r="E1660">
        <v>718.95505000000003</v>
      </c>
      <c r="F1660">
        <v>2347.1</v>
      </c>
      <c r="G1660">
        <v>207.972043809338</v>
      </c>
      <c r="H1660">
        <v>-15.0963709742592</v>
      </c>
      <c r="I1660">
        <v>68.505656611639594</v>
      </c>
      <c r="J1660">
        <v>4.4938944441135904</v>
      </c>
      <c r="K1660">
        <v>2189.08785923907</v>
      </c>
      <c r="L1660">
        <v>1610.67647225409</v>
      </c>
      <c r="M1660">
        <v>64.257890887813403</v>
      </c>
      <c r="N1660">
        <v>0.222967135010187</v>
      </c>
      <c r="O1660">
        <v>19.210941161433201</v>
      </c>
      <c r="P1660">
        <v>255.648155163269</v>
      </c>
      <c r="Q1660">
        <v>0.13355667707334301</v>
      </c>
    </row>
    <row r="1661" spans="1:17" hidden="1" x14ac:dyDescent="0.3">
      <c r="A1661" t="s">
        <v>3500</v>
      </c>
      <c r="B1661" t="s">
        <v>3501</v>
      </c>
      <c r="C1661" t="str">
        <f>IFERROR(VLOOKUP(Table1[[#This Row],[Ticker]],[1]!Table1[[Symbol]:[Industry]],2,FALSE),"-")</f>
        <v>-</v>
      </c>
      <c r="D1661" t="s">
        <v>467</v>
      </c>
      <c r="E1661">
        <v>717.11975508499995</v>
      </c>
      <c r="F1661">
        <v>616.70000000000005</v>
      </c>
      <c r="G1661">
        <v>167.52629508952299</v>
      </c>
      <c r="H1661">
        <v>17.8691828704589</v>
      </c>
      <c r="I1661">
        <v>121.735161365796</v>
      </c>
      <c r="J1661">
        <v>-1.79449124009018</v>
      </c>
      <c r="K1661">
        <v>507.15986969976097</v>
      </c>
      <c r="L1661">
        <v>413.284090596238</v>
      </c>
      <c r="M1661">
        <v>69.575176524419405</v>
      </c>
      <c r="N1661">
        <v>1.68169906182152</v>
      </c>
      <c r="O1661">
        <v>0.44592184206260199</v>
      </c>
      <c r="P1661">
        <v>205.44824170381301</v>
      </c>
      <c r="Q1661">
        <v>8.6842735976557006E-2</v>
      </c>
    </row>
    <row r="1662" spans="1:17" hidden="1" x14ac:dyDescent="0.3">
      <c r="A1662" t="s">
        <v>3502</v>
      </c>
      <c r="B1662" t="s">
        <v>3503</v>
      </c>
      <c r="C1662" t="str">
        <f>IFERROR(VLOOKUP(Table1[[#This Row],[Ticker]],[1]!Table1[[Symbol]:[Industry]],2,FALSE),"-")</f>
        <v>-</v>
      </c>
      <c r="D1662" t="s">
        <v>789</v>
      </c>
      <c r="E1662">
        <v>716.01820769999995</v>
      </c>
      <c r="F1662">
        <v>492.15</v>
      </c>
      <c r="G1662">
        <v>-24.503487549093801</v>
      </c>
      <c r="H1662">
        <v>-3.0211736587506501</v>
      </c>
      <c r="I1662">
        <v>-10.2829804771042</v>
      </c>
      <c r="J1662">
        <v>1.4229062832883601</v>
      </c>
      <c r="K1662">
        <v>472.08164891058198</v>
      </c>
      <c r="L1662">
        <v>450.23478570798699</v>
      </c>
      <c r="M1662">
        <v>67.942040978192793</v>
      </c>
      <c r="N1662">
        <v>0.81168831168831101</v>
      </c>
      <c r="O1662">
        <v>16.224728233262201</v>
      </c>
      <c r="P1662">
        <v>29.139333508265501</v>
      </c>
    </row>
    <row r="1663" spans="1:17" hidden="1" x14ac:dyDescent="0.3">
      <c r="A1663" t="s">
        <v>3504</v>
      </c>
      <c r="B1663" t="s">
        <v>3505</v>
      </c>
      <c r="C1663" t="str">
        <f>IFERROR(VLOOKUP(Table1[[#This Row],[Ticker]],[1]!Table1[[Symbol]:[Industry]],2,FALSE),"-")</f>
        <v>-</v>
      </c>
      <c r="D1663" t="s">
        <v>290</v>
      </c>
      <c r="E1663">
        <v>712.63457496000001</v>
      </c>
      <c r="F1663">
        <v>269.39999999999998</v>
      </c>
      <c r="G1663">
        <v>423.621280576461</v>
      </c>
      <c r="H1663">
        <v>-22.240207584536002</v>
      </c>
      <c r="I1663">
        <v>31.369062502895201</v>
      </c>
      <c r="J1663">
        <v>-12.7682651937914</v>
      </c>
      <c r="K1663">
        <v>281.90931376987402</v>
      </c>
      <c r="L1663">
        <v>210.58798481634599</v>
      </c>
      <c r="M1663">
        <v>42.574381536661903</v>
      </c>
      <c r="N1663">
        <v>0.57950574071859795</v>
      </c>
      <c r="O1663">
        <v>36.2843355605048</v>
      </c>
      <c r="P1663">
        <v>465.96638655462101</v>
      </c>
      <c r="Q1663">
        <v>0.17559021324354701</v>
      </c>
    </row>
    <row r="1664" spans="1:17" hidden="1" x14ac:dyDescent="0.3">
      <c r="A1664" t="s">
        <v>3506</v>
      </c>
      <c r="B1664" t="s">
        <v>3507</v>
      </c>
      <c r="C1664" t="str">
        <f>IFERROR(VLOOKUP(Table1[[#This Row],[Ticker]],[1]!Table1[[Symbol]:[Industry]],2,FALSE),"-")</f>
        <v>-</v>
      </c>
      <c r="D1664" t="s">
        <v>991</v>
      </c>
      <c r="E1664">
        <v>712.27164031999996</v>
      </c>
      <c r="F1664">
        <v>142.36000000000001</v>
      </c>
      <c r="G1664">
        <v>67.262258155583197</v>
      </c>
      <c r="H1664">
        <v>-2.8799608631602802</v>
      </c>
      <c r="I1664">
        <v>32.385273273999701</v>
      </c>
      <c r="J1664">
        <v>-6.2696657784021896</v>
      </c>
      <c r="K1664">
        <v>135.79464304272099</v>
      </c>
      <c r="L1664">
        <v>112.51321932086</v>
      </c>
      <c r="M1664">
        <v>45.3009705557931</v>
      </c>
      <c r="N1664">
        <v>0.21651267462319099</v>
      </c>
      <c r="O1664">
        <v>17.097499297555402</v>
      </c>
      <c r="P1664">
        <v>105.87129428778</v>
      </c>
    </row>
    <row r="1665" spans="1:17" hidden="1" x14ac:dyDescent="0.3">
      <c r="A1665" t="s">
        <v>3508</v>
      </c>
      <c r="B1665" t="s">
        <v>3509</v>
      </c>
      <c r="C1665" t="str">
        <f>IFERROR(VLOOKUP(Table1[[#This Row],[Ticker]],[1]!Table1[[Symbol]:[Industry]],2,FALSE),"-")</f>
        <v>-</v>
      </c>
      <c r="D1665" t="s">
        <v>215</v>
      </c>
      <c r="E1665">
        <v>709.75141450000001</v>
      </c>
      <c r="F1665">
        <v>147.65</v>
      </c>
      <c r="G1665">
        <v>94.649156270507007</v>
      </c>
      <c r="H1665">
        <v>0.784319816845923</v>
      </c>
      <c r="I1665">
        <v>63.7548879980816</v>
      </c>
      <c r="J1665">
        <v>5.3865135866485998</v>
      </c>
      <c r="K1665">
        <v>142.298435414534</v>
      </c>
      <c r="L1665">
        <v>120.993492292255</v>
      </c>
      <c r="M1665">
        <v>63.560128123399998</v>
      </c>
      <c r="N1665">
        <v>0.60538793436110405</v>
      </c>
      <c r="O1665">
        <v>19.200812732814001</v>
      </c>
      <c r="P1665">
        <v>147.61026329028999</v>
      </c>
      <c r="Q1665">
        <v>8.4071094285616002E-2</v>
      </c>
    </row>
    <row r="1666" spans="1:17" hidden="1" x14ac:dyDescent="0.3">
      <c r="A1666" t="s">
        <v>3510</v>
      </c>
      <c r="B1666" t="s">
        <v>3511</v>
      </c>
      <c r="C1666" t="str">
        <f>IFERROR(VLOOKUP(Table1[[#This Row],[Ticker]],[1]!Table1[[Symbol]:[Industry]],2,FALSE),"-")</f>
        <v>-</v>
      </c>
      <c r="D1666" t="s">
        <v>54</v>
      </c>
      <c r="E1666">
        <v>707.30707319999999</v>
      </c>
      <c r="F1666">
        <v>319.95</v>
      </c>
      <c r="G1666">
        <v>-31.670439078303701</v>
      </c>
      <c r="H1666">
        <v>-2.18298894800887</v>
      </c>
      <c r="I1666">
        <v>-30.622428292526301</v>
      </c>
      <c r="J1666">
        <v>-7.7625329244871599</v>
      </c>
      <c r="K1666">
        <v>324.939488942482</v>
      </c>
      <c r="L1666">
        <v>336.209819794439</v>
      </c>
      <c r="M1666">
        <v>46.241290469760798</v>
      </c>
      <c r="N1666">
        <v>1.1704238103870701</v>
      </c>
      <c r="O1666">
        <v>49.710892326926</v>
      </c>
      <c r="P1666">
        <v>8.4025071997289391</v>
      </c>
      <c r="Q1666">
        <v>6.3540577652531002E-2</v>
      </c>
    </row>
    <row r="1667" spans="1:17" hidden="1" x14ac:dyDescent="0.3">
      <c r="A1667" t="s">
        <v>3512</v>
      </c>
      <c r="B1667" t="s">
        <v>3513</v>
      </c>
      <c r="C1667" t="str">
        <f>IFERROR(VLOOKUP(Table1[[#This Row],[Ticker]],[1]!Table1[[Symbol]:[Industry]],2,FALSE),"-")</f>
        <v>-</v>
      </c>
      <c r="D1667" t="s">
        <v>46</v>
      </c>
      <c r="E1667">
        <v>706.95500000000004</v>
      </c>
      <c r="F1667">
        <v>44.69</v>
      </c>
      <c r="G1667">
        <v>-0.78691847423861405</v>
      </c>
      <c r="H1667">
        <v>-2.9041297195236102</v>
      </c>
      <c r="I1667">
        <v>17.422933059315501</v>
      </c>
      <c r="J1667">
        <v>5.8114133169430504</v>
      </c>
      <c r="K1667">
        <v>43.248353984907702</v>
      </c>
      <c r="L1667">
        <v>37.719965874439197</v>
      </c>
      <c r="M1667">
        <v>65.062425444457105</v>
      </c>
      <c r="N1667">
        <v>0.83176772038118996</v>
      </c>
      <c r="O1667">
        <v>36.495860371447698</v>
      </c>
      <c r="Q1667">
        <v>0.12578248602101999</v>
      </c>
    </row>
    <row r="1668" spans="1:17" hidden="1" x14ac:dyDescent="0.3">
      <c r="A1668" t="s">
        <v>3514</v>
      </c>
      <c r="B1668" t="s">
        <v>3515</v>
      </c>
      <c r="C1668" t="str">
        <f>IFERROR(VLOOKUP(Table1[[#This Row],[Ticker]],[1]!Table1[[Symbol]:[Industry]],2,FALSE),"-")</f>
        <v>-</v>
      </c>
      <c r="D1668" t="s">
        <v>218</v>
      </c>
      <c r="E1668">
        <v>705.52293795000003</v>
      </c>
      <c r="F1668">
        <v>217.11</v>
      </c>
      <c r="G1668">
        <v>19.242958040249601</v>
      </c>
      <c r="H1668">
        <v>-8.6498073839581995</v>
      </c>
      <c r="I1668">
        <v>-22.539250826235801</v>
      </c>
      <c r="J1668">
        <v>-3.0281470656678402</v>
      </c>
      <c r="K1668">
        <v>215.30843924084701</v>
      </c>
      <c r="L1668">
        <v>215.79502918564799</v>
      </c>
      <c r="M1668">
        <v>45.749486392558801</v>
      </c>
      <c r="N1668">
        <v>0.59736806750920501</v>
      </c>
      <c r="O1668">
        <v>59.803786099212303</v>
      </c>
      <c r="P1668">
        <v>54.526690391458999</v>
      </c>
      <c r="Q1668">
        <v>4.2517215548872E-2</v>
      </c>
    </row>
    <row r="1669" spans="1:17" hidden="1" x14ac:dyDescent="0.3">
      <c r="A1669" t="s">
        <v>3516</v>
      </c>
      <c r="B1669" t="s">
        <v>3517</v>
      </c>
      <c r="C1669" t="str">
        <f>IFERROR(VLOOKUP(Table1[[#This Row],[Ticker]],[1]!Table1[[Symbol]:[Industry]],2,FALSE),"-")</f>
        <v>-</v>
      </c>
      <c r="D1669" t="s">
        <v>21</v>
      </c>
      <c r="E1669">
        <v>704.79662552000002</v>
      </c>
      <c r="F1669">
        <v>237.7</v>
      </c>
      <c r="G1669">
        <v>39.843892483696401</v>
      </c>
      <c r="H1669">
        <v>8.8746546197495793</v>
      </c>
      <c r="I1669">
        <v>53.127969295198199</v>
      </c>
      <c r="J1669">
        <v>-5.6005893157775501</v>
      </c>
      <c r="K1669">
        <v>210.326658825241</v>
      </c>
      <c r="L1669">
        <v>179.07467923846099</v>
      </c>
      <c r="M1669">
        <v>48.896758943969303</v>
      </c>
      <c r="N1669">
        <v>0.13743984257497799</v>
      </c>
      <c r="O1669">
        <v>23.264619267984799</v>
      </c>
      <c r="P1669">
        <v>88.128215275029604</v>
      </c>
      <c r="Q1669">
        <v>3.0739108034935E-2</v>
      </c>
    </row>
    <row r="1670" spans="1:17" hidden="1" x14ac:dyDescent="0.3">
      <c r="A1670" t="s">
        <v>3518</v>
      </c>
      <c r="B1670" t="s">
        <v>3519</v>
      </c>
      <c r="C1670" t="str">
        <f>IFERROR(VLOOKUP(Table1[[#This Row],[Ticker]],[1]!Table1[[Symbol]:[Industry]],2,FALSE),"-")</f>
        <v>-</v>
      </c>
      <c r="D1670" t="s">
        <v>533</v>
      </c>
      <c r="E1670">
        <v>703.38411140000005</v>
      </c>
      <c r="F1670">
        <v>25.65</v>
      </c>
      <c r="G1670">
        <v>98.202206100015403</v>
      </c>
      <c r="H1670">
        <v>-13.317896069201201</v>
      </c>
      <c r="I1670">
        <v>41.434999424323102</v>
      </c>
      <c r="J1670">
        <v>1.3239521941549299</v>
      </c>
      <c r="K1670">
        <v>25.1303757491402</v>
      </c>
      <c r="L1670">
        <v>20.806990019581399</v>
      </c>
      <c r="M1670">
        <v>55.524637328567401</v>
      </c>
      <c r="N1670">
        <v>0.84787185960385003</v>
      </c>
      <c r="O1670">
        <v>15.438596491227999</v>
      </c>
      <c r="P1670">
        <v>165.80310880829001</v>
      </c>
      <c r="Q1670">
        <v>5.0255268882215001E-2</v>
      </c>
    </row>
    <row r="1671" spans="1:17" hidden="1" x14ac:dyDescent="0.3">
      <c r="A1671" t="s">
        <v>3520</v>
      </c>
      <c r="B1671" t="s">
        <v>3521</v>
      </c>
      <c r="C1671" t="str">
        <f>IFERROR(VLOOKUP(Table1[[#This Row],[Ticker]],[1]!Table1[[Symbol]:[Industry]],2,FALSE),"-")</f>
        <v>-</v>
      </c>
      <c r="D1671" t="s">
        <v>533</v>
      </c>
      <c r="E1671">
        <v>700.98599999999999</v>
      </c>
      <c r="F1671">
        <v>1075.8</v>
      </c>
      <c r="G1671">
        <v>19.2634800532865</v>
      </c>
      <c r="H1671">
        <v>-6.9162741823837699</v>
      </c>
      <c r="I1671">
        <v>0.76632997960947602</v>
      </c>
      <c r="J1671">
        <v>-7.3572628896439696</v>
      </c>
      <c r="K1671">
        <v>1069.6534356252</v>
      </c>
      <c r="L1671">
        <v>957.64169481454303</v>
      </c>
      <c r="M1671">
        <v>38.617749231795401</v>
      </c>
      <c r="N1671">
        <v>0.852749019716465</v>
      </c>
      <c r="O1671">
        <v>9.6858152072875896</v>
      </c>
      <c r="P1671">
        <v>62.7041742286751</v>
      </c>
      <c r="Q1671">
        <v>9.2839718374455996E-2</v>
      </c>
    </row>
    <row r="1672" spans="1:17" hidden="1" x14ac:dyDescent="0.3">
      <c r="A1672" t="s">
        <v>3522</v>
      </c>
      <c r="B1672" t="s">
        <v>3523</v>
      </c>
      <c r="C1672" t="str">
        <f>IFERROR(VLOOKUP(Table1[[#This Row],[Ticker]],[1]!Table1[[Symbol]:[Industry]],2,FALSE),"-")</f>
        <v>-</v>
      </c>
      <c r="D1672" t="s">
        <v>605</v>
      </c>
      <c r="E1672">
        <v>698.84460999999999</v>
      </c>
      <c r="F1672">
        <v>799.95</v>
      </c>
      <c r="G1672">
        <v>-19.166580611283699</v>
      </c>
      <c r="H1672">
        <v>-14.7372452322781</v>
      </c>
      <c r="I1672">
        <v>26.422705967614501</v>
      </c>
      <c r="J1672">
        <v>-7.4192114814322103</v>
      </c>
      <c r="K1672">
        <v>827.69652651159697</v>
      </c>
      <c r="L1672">
        <v>737.870959701316</v>
      </c>
      <c r="M1672">
        <v>33.2188871579067</v>
      </c>
      <c r="N1672">
        <v>0.483609647262777</v>
      </c>
      <c r="O1672">
        <v>27.507969248077899</v>
      </c>
      <c r="P1672">
        <v>63.088685015290501</v>
      </c>
      <c r="Q1672">
        <v>-5.0025599834986001E-2</v>
      </c>
    </row>
    <row r="1673" spans="1:17" hidden="1" x14ac:dyDescent="0.3">
      <c r="A1673" t="s">
        <v>3524</v>
      </c>
      <c r="B1673" t="s">
        <v>3525</v>
      </c>
      <c r="C1673" t="str">
        <f>IFERROR(VLOOKUP(Table1[[#This Row],[Ticker]],[1]!Table1[[Symbol]:[Industry]],2,FALSE),"-")</f>
        <v>-</v>
      </c>
      <c r="D1673" t="s">
        <v>429</v>
      </c>
      <c r="E1673">
        <v>698.24954939999998</v>
      </c>
      <c r="F1673">
        <v>358.05</v>
      </c>
      <c r="G1673">
        <v>-29.892181368446298</v>
      </c>
      <c r="H1673">
        <v>-13.3518063098219</v>
      </c>
      <c r="I1673">
        <v>24.582128220329999</v>
      </c>
      <c r="J1673">
        <v>-1.20318052789646</v>
      </c>
      <c r="K1673">
        <v>330.97655898689601</v>
      </c>
      <c r="L1673">
        <v>320.21072175657798</v>
      </c>
      <c r="M1673">
        <v>55.912691214194901</v>
      </c>
      <c r="N1673">
        <v>0.51311235503892005</v>
      </c>
      <c r="O1673">
        <v>41.223292836196002</v>
      </c>
      <c r="P1673">
        <v>55.538662033014703</v>
      </c>
      <c r="Q1673">
        <v>-1.9371937940518998E-2</v>
      </c>
    </row>
    <row r="1674" spans="1:17" hidden="1" x14ac:dyDescent="0.3">
      <c r="A1674" t="s">
        <v>3526</v>
      </c>
      <c r="B1674" t="s">
        <v>3527</v>
      </c>
      <c r="C1674" t="str">
        <f>IFERROR(VLOOKUP(Table1[[#This Row],[Ticker]],[1]!Table1[[Symbol]:[Industry]],2,FALSE),"-")</f>
        <v>-</v>
      </c>
      <c r="D1674" t="s">
        <v>429</v>
      </c>
      <c r="E1674">
        <v>697.78499999999997</v>
      </c>
      <c r="F1674">
        <v>65.19</v>
      </c>
      <c r="G1674">
        <v>17.9446949279153</v>
      </c>
      <c r="H1674">
        <v>31.0282135001646</v>
      </c>
      <c r="I1674">
        <v>25.571996328347801</v>
      </c>
      <c r="J1674">
        <v>0.137961362847732</v>
      </c>
      <c r="K1674">
        <v>52.557996414163703</v>
      </c>
      <c r="L1674">
        <v>49.933082559248398</v>
      </c>
      <c r="M1674">
        <v>66.319447101093004</v>
      </c>
      <c r="N1674">
        <v>1.77205154856134</v>
      </c>
      <c r="O1674">
        <v>33.456051541647497</v>
      </c>
      <c r="P1674">
        <v>103.78243201000301</v>
      </c>
      <c r="Q1674">
        <v>0.144234430585128</v>
      </c>
    </row>
    <row r="1675" spans="1:17" hidden="1" x14ac:dyDescent="0.3">
      <c r="A1675" t="s">
        <v>3528</v>
      </c>
      <c r="B1675" t="s">
        <v>3529</v>
      </c>
      <c r="C1675" t="str">
        <f>IFERROR(VLOOKUP(Table1[[#This Row],[Ticker]],[1]!Table1[[Symbol]:[Industry]],2,FALSE),"-")</f>
        <v>-</v>
      </c>
      <c r="D1675" t="s">
        <v>197</v>
      </c>
      <c r="E1675">
        <v>694.99311499999999</v>
      </c>
      <c r="F1675">
        <v>171.77</v>
      </c>
      <c r="G1675">
        <v>-15.032028312793701</v>
      </c>
      <c r="H1675">
        <v>0.46352681424571601</v>
      </c>
      <c r="I1675">
        <v>-12.9055616176119</v>
      </c>
      <c r="J1675">
        <v>-2.8904771753582401</v>
      </c>
      <c r="K1675">
        <v>169.70299865234</v>
      </c>
      <c r="L1675">
        <v>161.10167489392299</v>
      </c>
      <c r="M1675">
        <v>52.607788220414797</v>
      </c>
      <c r="N1675">
        <v>0.65555839726686205</v>
      </c>
      <c r="O1675">
        <v>23.362636083134401</v>
      </c>
      <c r="P1675">
        <v>35.893987341772103</v>
      </c>
      <c r="Q1675">
        <v>1.1482109070056E-2</v>
      </c>
    </row>
    <row r="1676" spans="1:17" hidden="1" x14ac:dyDescent="0.3">
      <c r="A1676" t="s">
        <v>3530</v>
      </c>
      <c r="B1676" t="s">
        <v>3531</v>
      </c>
      <c r="C1676" t="str">
        <f>IFERROR(VLOOKUP(Table1[[#This Row],[Ticker]],[1]!Table1[[Symbol]:[Industry]],2,FALSE),"-")</f>
        <v>-</v>
      </c>
      <c r="D1676" t="s">
        <v>3532</v>
      </c>
      <c r="E1676">
        <v>693.77340000000004</v>
      </c>
      <c r="F1676">
        <v>583.04999999999995</v>
      </c>
      <c r="G1676">
        <v>-5.6413382480132199</v>
      </c>
      <c r="H1676">
        <v>-9.7413021022186204</v>
      </c>
      <c r="I1676">
        <v>48.627984818936497</v>
      </c>
      <c r="J1676">
        <v>-8.2038801951027303</v>
      </c>
      <c r="K1676">
        <v>580.32010586222498</v>
      </c>
      <c r="L1676">
        <v>499.46121314834198</v>
      </c>
      <c r="M1676">
        <v>39.367335490951596</v>
      </c>
      <c r="N1676">
        <v>0.48831518414290898</v>
      </c>
      <c r="O1676">
        <v>15.4274933539147</v>
      </c>
      <c r="P1676">
        <v>75.617469879517998</v>
      </c>
      <c r="Q1676">
        <v>0.101341743315991</v>
      </c>
    </row>
    <row r="1677" spans="1:17" hidden="1" x14ac:dyDescent="0.3">
      <c r="A1677" t="s">
        <v>3533</v>
      </c>
      <c r="B1677" t="s">
        <v>3534</v>
      </c>
      <c r="C1677" t="str">
        <f>IFERROR(VLOOKUP(Table1[[#This Row],[Ticker]],[1]!Table1[[Symbol]:[Industry]],2,FALSE),"-")</f>
        <v>-</v>
      </c>
      <c r="D1677" t="s">
        <v>161</v>
      </c>
      <c r="E1677">
        <v>693.33013740000001</v>
      </c>
      <c r="F1677">
        <v>277.45</v>
      </c>
      <c r="G1677">
        <v>-44.635344791524702</v>
      </c>
      <c r="H1677">
        <v>-6.1975281224488299</v>
      </c>
      <c r="I1677">
        <v>-21.765576342774999</v>
      </c>
      <c r="J1677">
        <v>-6.5684410052503202</v>
      </c>
      <c r="K1677">
        <v>289.004598972054</v>
      </c>
      <c r="L1677">
        <v>302.635762773159</v>
      </c>
      <c r="M1677">
        <v>37.560167112227099</v>
      </c>
      <c r="N1677">
        <v>0.44939820762527899</v>
      </c>
      <c r="O1677">
        <v>36.961614705352297</v>
      </c>
      <c r="P1677">
        <v>13.1294597349643</v>
      </c>
      <c r="Q1677">
        <v>-2.6904131739396001E-2</v>
      </c>
    </row>
    <row r="1678" spans="1:17" hidden="1" x14ac:dyDescent="0.3">
      <c r="A1678" t="s">
        <v>3535</v>
      </c>
      <c r="B1678" t="s">
        <v>3536</v>
      </c>
      <c r="C1678" t="str">
        <f>IFERROR(VLOOKUP(Table1[[#This Row],[Ticker]],[1]!Table1[[Symbol]:[Industry]],2,FALSE),"-")</f>
        <v>-</v>
      </c>
      <c r="D1678" t="s">
        <v>197</v>
      </c>
      <c r="E1678">
        <v>693.11121551999997</v>
      </c>
      <c r="F1678">
        <v>199.39</v>
      </c>
      <c r="G1678">
        <v>95.979575116501493</v>
      </c>
      <c r="H1678">
        <v>6.2244569028488401</v>
      </c>
      <c r="I1678">
        <v>-1.5045360318447101</v>
      </c>
      <c r="J1678">
        <v>-0.26424720591239897</v>
      </c>
      <c r="K1678">
        <v>187.36851712614899</v>
      </c>
      <c r="L1678">
        <v>169.62956153715001</v>
      </c>
      <c r="M1678">
        <v>68.594364600719203</v>
      </c>
      <c r="N1678">
        <v>2.70836086792217</v>
      </c>
      <c r="O1678">
        <v>10.336526405536899</v>
      </c>
      <c r="Q1678">
        <v>0.15129180333664799</v>
      </c>
    </row>
    <row r="1679" spans="1:17" hidden="1" x14ac:dyDescent="0.3">
      <c r="A1679" t="s">
        <v>3537</v>
      </c>
      <c r="B1679" t="s">
        <v>3538</v>
      </c>
      <c r="C1679" t="str">
        <f>IFERROR(VLOOKUP(Table1[[#This Row],[Ticker]],[1]!Table1[[Symbol]:[Industry]],2,FALSE),"-")</f>
        <v>-</v>
      </c>
      <c r="D1679" t="s">
        <v>1657</v>
      </c>
      <c r="E1679">
        <v>691.89054006799995</v>
      </c>
      <c r="F1679">
        <v>47.2</v>
      </c>
      <c r="G1679">
        <v>1383.98106666836</v>
      </c>
      <c r="H1679">
        <v>7.8619678304007099</v>
      </c>
      <c r="I1679">
        <v>293.76129579653002</v>
      </c>
      <c r="J1679">
        <v>-6.17102252212766</v>
      </c>
      <c r="K1679">
        <v>40.045790133053998</v>
      </c>
      <c r="L1679">
        <v>25.037119489955298</v>
      </c>
      <c r="M1679">
        <v>62.705090952817898</v>
      </c>
      <c r="N1679">
        <v>0.62380242433437605</v>
      </c>
      <c r="O1679">
        <v>2.1186440677966001</v>
      </c>
      <c r="P1679">
        <v>1700.1517136749101</v>
      </c>
      <c r="Q1679">
        <v>0.25804093596965599</v>
      </c>
    </row>
    <row r="1680" spans="1:17" hidden="1" x14ac:dyDescent="0.3">
      <c r="A1680" t="s">
        <v>3539</v>
      </c>
      <c r="B1680" t="s">
        <v>3540</v>
      </c>
      <c r="C1680" t="str">
        <f>IFERROR(VLOOKUP(Table1[[#This Row],[Ticker]],[1]!Table1[[Symbol]:[Industry]],2,FALSE),"-")</f>
        <v>-</v>
      </c>
      <c r="D1680" t="s">
        <v>259</v>
      </c>
      <c r="E1680">
        <v>690.82009359999995</v>
      </c>
      <c r="F1680">
        <v>3316.35</v>
      </c>
      <c r="G1680">
        <v>5.2022822622257401</v>
      </c>
      <c r="H1680">
        <v>-12.592622685096501</v>
      </c>
      <c r="I1680">
        <v>21.5510988197979</v>
      </c>
      <c r="J1680">
        <v>-8.9904369339095496</v>
      </c>
      <c r="K1680">
        <v>3343.5034221974101</v>
      </c>
      <c r="L1680">
        <v>2997.4438391583399</v>
      </c>
      <c r="M1680">
        <v>35.892270139484701</v>
      </c>
      <c r="N1680">
        <v>0.64989309934505202</v>
      </c>
      <c r="O1680">
        <v>31.8316824219397</v>
      </c>
      <c r="P1680">
        <v>44.063857515204099</v>
      </c>
      <c r="Q1680">
        <v>2.5247174055126002E-2</v>
      </c>
    </row>
    <row r="1681" spans="1:17" hidden="1" x14ac:dyDescent="0.3">
      <c r="A1681" t="s">
        <v>3541</v>
      </c>
      <c r="B1681" t="s">
        <v>3542</v>
      </c>
      <c r="C1681" t="str">
        <f>IFERROR(VLOOKUP(Table1[[#This Row],[Ticker]],[1]!Table1[[Symbol]:[Industry]],2,FALSE),"-")</f>
        <v>-</v>
      </c>
      <c r="D1681" t="s">
        <v>259</v>
      </c>
      <c r="E1681">
        <v>688.2648117</v>
      </c>
      <c r="F1681">
        <v>375.95</v>
      </c>
      <c r="G1681">
        <v>46.628761104331502</v>
      </c>
      <c r="H1681">
        <v>-0.71629015747762403</v>
      </c>
      <c r="I1681">
        <v>-5.59846159612432</v>
      </c>
      <c r="J1681">
        <v>-11.19850155836</v>
      </c>
      <c r="K1681">
        <v>391.25783276830998</v>
      </c>
      <c r="L1681">
        <v>367.43257023243302</v>
      </c>
      <c r="M1681">
        <v>35.174240084682701</v>
      </c>
      <c r="N1681">
        <v>1.39702876062445</v>
      </c>
      <c r="O1681">
        <v>26.546083255751999</v>
      </c>
      <c r="P1681">
        <v>89.873737373737299</v>
      </c>
      <c r="Q1681">
        <v>0.162384929111591</v>
      </c>
    </row>
    <row r="1682" spans="1:17" hidden="1" x14ac:dyDescent="0.3">
      <c r="A1682" t="s">
        <v>3543</v>
      </c>
      <c r="B1682" t="s">
        <v>3544</v>
      </c>
      <c r="C1682" t="str">
        <f>IFERROR(VLOOKUP(Table1[[#This Row],[Ticker]],[1]!Table1[[Symbol]:[Industry]],2,FALSE),"-")</f>
        <v>-</v>
      </c>
      <c r="D1682" t="s">
        <v>472</v>
      </c>
      <c r="E1682">
        <v>686.73903870000004</v>
      </c>
      <c r="F1682">
        <v>930.5</v>
      </c>
      <c r="G1682">
        <v>-18.821866877649001</v>
      </c>
      <c r="H1682">
        <v>-6.1641728360055401</v>
      </c>
      <c r="I1682">
        <v>-1.23079754579897E-2</v>
      </c>
      <c r="J1682">
        <v>-10.1728417073779</v>
      </c>
      <c r="K1682">
        <v>956.47842416888398</v>
      </c>
      <c r="L1682">
        <v>899.58971460831401</v>
      </c>
      <c r="M1682">
        <v>44.245982609471596</v>
      </c>
      <c r="N1682">
        <v>0.74570271714881697</v>
      </c>
      <c r="O1682">
        <v>20.902740462117102</v>
      </c>
      <c r="P1682">
        <v>27.4657534246575</v>
      </c>
      <c r="Q1682">
        <v>9.5870368470777997E-2</v>
      </c>
    </row>
    <row r="1683" spans="1:17" hidden="1" x14ac:dyDescent="0.3">
      <c r="A1683" t="s">
        <v>3545</v>
      </c>
      <c r="B1683" t="s">
        <v>3546</v>
      </c>
      <c r="C1683" t="str">
        <f>IFERROR(VLOOKUP(Table1[[#This Row],[Ticker]],[1]!Table1[[Symbol]:[Industry]],2,FALSE),"-")</f>
        <v>-</v>
      </c>
      <c r="D1683" t="s">
        <v>343</v>
      </c>
      <c r="E1683">
        <v>685.90681847999997</v>
      </c>
      <c r="F1683">
        <v>23.64</v>
      </c>
      <c r="G1683">
        <v>99.922068933041004</v>
      </c>
      <c r="H1683">
        <v>27.975187772419702</v>
      </c>
      <c r="I1683">
        <v>19.654948273427902</v>
      </c>
      <c r="J1683">
        <v>10.412379967498801</v>
      </c>
      <c r="K1683">
        <v>19.424829848349201</v>
      </c>
      <c r="L1683">
        <v>18.913130230131301</v>
      </c>
      <c r="M1683">
        <v>75.110005980142205</v>
      </c>
      <c r="N1683">
        <v>0.60875823180596</v>
      </c>
      <c r="O1683">
        <v>21.615905245346799</v>
      </c>
      <c r="P1683">
        <v>131.76470588235199</v>
      </c>
      <c r="Q1683">
        <v>9.7659946197422007E-2</v>
      </c>
    </row>
    <row r="1684" spans="1:17" hidden="1" x14ac:dyDescent="0.3">
      <c r="A1684" t="s">
        <v>3547</v>
      </c>
      <c r="B1684" t="s">
        <v>3548</v>
      </c>
      <c r="C1684" t="str">
        <f>IFERROR(VLOOKUP(Table1[[#This Row],[Ticker]],[1]!Table1[[Symbol]:[Industry]],2,FALSE),"-")</f>
        <v>-</v>
      </c>
      <c r="D1684" t="s">
        <v>533</v>
      </c>
      <c r="E1684">
        <v>685</v>
      </c>
      <c r="F1684">
        <v>696.9</v>
      </c>
      <c r="G1684">
        <v>176.52019490909501</v>
      </c>
      <c r="H1684">
        <v>103.94732030084801</v>
      </c>
      <c r="I1684">
        <v>123.628243313613</v>
      </c>
      <c r="J1684">
        <v>1.8862609535717301</v>
      </c>
      <c r="K1684">
        <v>454.40220441298902</v>
      </c>
      <c r="L1684">
        <v>338.07218329075198</v>
      </c>
      <c r="M1684">
        <v>88.099762084094493</v>
      </c>
      <c r="N1684">
        <v>0.789329548407119</v>
      </c>
      <c r="O1684">
        <v>0.25828669823504402</v>
      </c>
      <c r="P1684">
        <v>239.61988304093501</v>
      </c>
      <c r="Q1684">
        <v>0.15341681164902601</v>
      </c>
    </row>
    <row r="1685" spans="1:17" hidden="1" x14ac:dyDescent="0.3">
      <c r="A1685" t="s">
        <v>3549</v>
      </c>
      <c r="B1685" t="s">
        <v>3550</v>
      </c>
      <c r="C1685" t="str">
        <f>IFERROR(VLOOKUP(Table1[[#This Row],[Ticker]],[1]!Table1[[Symbol]:[Industry]],2,FALSE),"-")</f>
        <v>-</v>
      </c>
      <c r="D1685" t="s">
        <v>125</v>
      </c>
      <c r="E1685">
        <v>683.4194847</v>
      </c>
      <c r="F1685">
        <v>272</v>
      </c>
      <c r="G1685">
        <v>152.82507628982901</v>
      </c>
      <c r="H1685">
        <v>5.1571091896352801</v>
      </c>
      <c r="I1685">
        <v>91.761796809944002</v>
      </c>
      <c r="J1685">
        <v>-4.2565855497424803</v>
      </c>
      <c r="K1685">
        <v>277.33841053429802</v>
      </c>
      <c r="M1685">
        <v>45.999295581341698</v>
      </c>
      <c r="N1685">
        <v>0.63634158710559396</v>
      </c>
      <c r="O1685">
        <v>44.816176470588204</v>
      </c>
      <c r="P1685">
        <v>202.05441421432499</v>
      </c>
    </row>
    <row r="1686" spans="1:17" hidden="1" x14ac:dyDescent="0.3">
      <c r="A1686" t="s">
        <v>3551</v>
      </c>
      <c r="B1686" t="s">
        <v>3552</v>
      </c>
      <c r="C1686" t="str">
        <f>IFERROR(VLOOKUP(Table1[[#This Row],[Ticker]],[1]!Table1[[Symbol]:[Industry]],2,FALSE),"-")</f>
        <v>-</v>
      </c>
      <c r="D1686" t="s">
        <v>215</v>
      </c>
      <c r="E1686">
        <v>682.8125</v>
      </c>
      <c r="F1686">
        <v>570</v>
      </c>
      <c r="G1686">
        <v>47.769778365009799</v>
      </c>
      <c r="H1686">
        <v>-14.6446308715</v>
      </c>
      <c r="I1686">
        <v>58.564549191444002</v>
      </c>
      <c r="J1686">
        <v>3.9988988964000902</v>
      </c>
      <c r="K1686">
        <v>610.08345888578003</v>
      </c>
      <c r="L1686">
        <v>505.457652823128</v>
      </c>
      <c r="M1686">
        <v>41.013774233011198</v>
      </c>
      <c r="N1686">
        <v>0.33355863467387598</v>
      </c>
      <c r="O1686">
        <v>53.157894736842103</v>
      </c>
      <c r="P1686">
        <v>108.79120879120801</v>
      </c>
      <c r="Q1686">
        <v>0.213050214079712</v>
      </c>
    </row>
    <row r="1687" spans="1:17" hidden="1" x14ac:dyDescent="0.3">
      <c r="A1687" t="s">
        <v>3553</v>
      </c>
      <c r="B1687" t="s">
        <v>3554</v>
      </c>
      <c r="C1687" t="str">
        <f>IFERROR(VLOOKUP(Table1[[#This Row],[Ticker]],[1]!Table1[[Symbol]:[Industry]],2,FALSE),"-")</f>
        <v>-</v>
      </c>
      <c r="D1687" t="s">
        <v>1414</v>
      </c>
      <c r="E1687">
        <v>681.44289760799995</v>
      </c>
      <c r="F1687">
        <v>85.02</v>
      </c>
      <c r="G1687">
        <v>-41.874382981057899</v>
      </c>
      <c r="H1687">
        <v>-31.851922202004701</v>
      </c>
      <c r="I1687">
        <v>-27.4202760191876</v>
      </c>
      <c r="J1687">
        <v>-13.551015257965201</v>
      </c>
      <c r="O1687">
        <v>16.701952481768998</v>
      </c>
      <c r="P1687">
        <v>3.6829268292682902</v>
      </c>
    </row>
    <row r="1688" spans="1:17" hidden="1" x14ac:dyDescent="0.3">
      <c r="A1688" t="s">
        <v>3555</v>
      </c>
      <c r="B1688" t="s">
        <v>3556</v>
      </c>
      <c r="C1688" t="str">
        <f>IFERROR(VLOOKUP(Table1[[#This Row],[Ticker]],[1]!Table1[[Symbol]:[Industry]],2,FALSE),"-")</f>
        <v>-</v>
      </c>
      <c r="D1688" t="s">
        <v>3487</v>
      </c>
      <c r="E1688">
        <v>680.48500000000001</v>
      </c>
      <c r="F1688">
        <v>270.2</v>
      </c>
      <c r="G1688">
        <v>-46.064859171534103</v>
      </c>
      <c r="H1688">
        <v>-17.586883112716599</v>
      </c>
      <c r="I1688">
        <v>-31.610752209663801</v>
      </c>
      <c r="J1688">
        <v>-7.8383049640079498</v>
      </c>
      <c r="K1688">
        <v>296.42066172879697</v>
      </c>
      <c r="M1688">
        <v>40.431650377727799</v>
      </c>
      <c r="O1688">
        <v>41.6728349370836</v>
      </c>
      <c r="P1688">
        <v>5.5468749999999902</v>
      </c>
    </row>
    <row r="1689" spans="1:17" hidden="1" x14ac:dyDescent="0.3">
      <c r="A1689" t="s">
        <v>3557</v>
      </c>
      <c r="B1689" t="s">
        <v>3558</v>
      </c>
      <c r="C1689" t="str">
        <f>IFERROR(VLOOKUP(Table1[[#This Row],[Ticker]],[1]!Table1[[Symbol]:[Industry]],2,FALSE),"-")</f>
        <v>-</v>
      </c>
      <c r="D1689" t="s">
        <v>991</v>
      </c>
      <c r="E1689">
        <v>678.22042829999998</v>
      </c>
      <c r="F1689">
        <v>278.14999999999998</v>
      </c>
      <c r="G1689">
        <v>75.268308694768393</v>
      </c>
      <c r="H1689">
        <v>2.0220710722650201</v>
      </c>
      <c r="I1689">
        <v>101.36884319383999</v>
      </c>
      <c r="J1689">
        <v>1.50051296960095</v>
      </c>
      <c r="K1689">
        <v>237.490540712007</v>
      </c>
      <c r="L1689">
        <v>185.32943786532601</v>
      </c>
      <c r="M1689">
        <v>65.876287555996299</v>
      </c>
      <c r="N1689">
        <v>0.81097784730671896</v>
      </c>
      <c r="O1689">
        <v>6.7050152795254503</v>
      </c>
      <c r="P1689">
        <v>148.34821428571399</v>
      </c>
      <c r="Q1689">
        <v>5.6101266973531003E-2</v>
      </c>
    </row>
    <row r="1690" spans="1:17" hidden="1" x14ac:dyDescent="0.3">
      <c r="A1690" t="s">
        <v>3559</v>
      </c>
      <c r="B1690" t="s">
        <v>3560</v>
      </c>
      <c r="C1690" t="str">
        <f>IFERROR(VLOOKUP(Table1[[#This Row],[Ticker]],[1]!Table1[[Symbol]:[Industry]],2,FALSE),"-")</f>
        <v>-</v>
      </c>
      <c r="D1690" t="s">
        <v>281</v>
      </c>
      <c r="E1690">
        <v>677.19600000000003</v>
      </c>
      <c r="F1690">
        <v>144.75</v>
      </c>
      <c r="G1690">
        <v>-26.684627505069201</v>
      </c>
      <c r="H1690">
        <v>-11.080293942538599</v>
      </c>
      <c r="I1690">
        <v>-18.278636115479902</v>
      </c>
      <c r="J1690">
        <v>-1.56175076963603</v>
      </c>
      <c r="K1690">
        <v>146.47639538308599</v>
      </c>
      <c r="L1690">
        <v>144.86064846057999</v>
      </c>
      <c r="M1690">
        <v>44.629177048698701</v>
      </c>
      <c r="N1690">
        <v>1.2440117627548499</v>
      </c>
      <c r="O1690">
        <v>21.5889464594127</v>
      </c>
      <c r="P1690">
        <v>10.749808722264699</v>
      </c>
      <c r="Q1690">
        <v>9.6798094260872006E-2</v>
      </c>
    </row>
    <row r="1691" spans="1:17" hidden="1" x14ac:dyDescent="0.3">
      <c r="A1691" t="s">
        <v>3561</v>
      </c>
      <c r="B1691" t="s">
        <v>3562</v>
      </c>
      <c r="C1691" t="str">
        <f>IFERROR(VLOOKUP(Table1[[#This Row],[Ticker]],[1]!Table1[[Symbol]:[Industry]],2,FALSE),"-")</f>
        <v>-</v>
      </c>
      <c r="D1691" t="s">
        <v>753</v>
      </c>
      <c r="E1691">
        <v>676.62342616799901</v>
      </c>
      <c r="F1691">
        <v>937.27</v>
      </c>
      <c r="G1691">
        <v>-2.2225343341464399</v>
      </c>
      <c r="H1691">
        <v>-0.29629034051618802</v>
      </c>
      <c r="I1691">
        <v>0.24368969678743099</v>
      </c>
      <c r="J1691">
        <v>0.38111498047396702</v>
      </c>
      <c r="K1691">
        <v>899.81089380581898</v>
      </c>
      <c r="L1691">
        <v>835.06923269441199</v>
      </c>
      <c r="M1691">
        <v>64.306050640641899</v>
      </c>
      <c r="N1691">
        <v>1.52445275281915</v>
      </c>
      <c r="O1691">
        <v>5.5192207154822004</v>
      </c>
      <c r="P1691">
        <v>38.856871953658498</v>
      </c>
      <c r="Q1691">
        <v>2.0547319375944E-2</v>
      </c>
    </row>
    <row r="1692" spans="1:17" hidden="1" x14ac:dyDescent="0.3">
      <c r="A1692" t="s">
        <v>3563</v>
      </c>
      <c r="B1692" t="s">
        <v>3564</v>
      </c>
      <c r="C1692" t="str">
        <f>IFERROR(VLOOKUP(Table1[[#This Row],[Ticker]],[1]!Table1[[Symbol]:[Industry]],2,FALSE),"-")</f>
        <v>-</v>
      </c>
      <c r="D1692" t="s">
        <v>605</v>
      </c>
      <c r="E1692">
        <v>675.61056096000004</v>
      </c>
      <c r="F1692">
        <v>75.38</v>
      </c>
      <c r="G1692">
        <v>95.548011617807205</v>
      </c>
      <c r="H1692">
        <v>-0.203733796207693</v>
      </c>
      <c r="I1692">
        <v>12.5769872539377</v>
      </c>
      <c r="J1692">
        <v>-2.0676200325010998</v>
      </c>
      <c r="K1692">
        <v>71.9917455386271</v>
      </c>
      <c r="L1692">
        <v>61.170035013028198</v>
      </c>
      <c r="M1692">
        <v>64.686916179065804</v>
      </c>
      <c r="N1692">
        <v>0.70827588395422003</v>
      </c>
      <c r="O1692">
        <v>16.741841337224699</v>
      </c>
      <c r="P1692">
        <v>135.5625</v>
      </c>
      <c r="Q1692">
        <v>8.8667897559981002E-2</v>
      </c>
    </row>
    <row r="1693" spans="1:17" hidden="1" x14ac:dyDescent="0.3">
      <c r="A1693" t="s">
        <v>3565</v>
      </c>
      <c r="B1693" t="s">
        <v>3566</v>
      </c>
      <c r="C1693" t="str">
        <f>IFERROR(VLOOKUP(Table1[[#This Row],[Ticker]],[1]!Table1[[Symbol]:[Industry]],2,FALSE),"-")</f>
        <v>-</v>
      </c>
      <c r="D1693" t="s">
        <v>390</v>
      </c>
      <c r="E1693">
        <v>675.23284999999998</v>
      </c>
      <c r="F1693">
        <v>257.25</v>
      </c>
      <c r="G1693">
        <v>-75.5084641692834</v>
      </c>
      <c r="H1693">
        <v>-1.6686161805969</v>
      </c>
      <c r="I1693">
        <v>-6.2894153253815599</v>
      </c>
      <c r="J1693">
        <v>-3.9873519873163401</v>
      </c>
      <c r="K1693">
        <v>260.86807897958101</v>
      </c>
      <c r="L1693">
        <v>276.22760161370098</v>
      </c>
      <c r="M1693">
        <v>37.9453709790631</v>
      </c>
      <c r="N1693">
        <v>0.47538893334066801</v>
      </c>
      <c r="O1693">
        <v>82.312925170067999</v>
      </c>
      <c r="P1693">
        <v>19.651162790697601</v>
      </c>
      <c r="Q1693">
        <v>0.10138052706138</v>
      </c>
    </row>
    <row r="1694" spans="1:17" hidden="1" x14ac:dyDescent="0.3">
      <c r="A1694" t="s">
        <v>3567</v>
      </c>
      <c r="B1694" t="s">
        <v>3568</v>
      </c>
      <c r="C1694" t="str">
        <f>IFERROR(VLOOKUP(Table1[[#This Row],[Ticker]],[1]!Table1[[Symbol]:[Industry]],2,FALSE),"-")</f>
        <v>-</v>
      </c>
      <c r="D1694" t="s">
        <v>3569</v>
      </c>
      <c r="E1694">
        <v>674</v>
      </c>
      <c r="F1694">
        <v>171.87</v>
      </c>
      <c r="G1694">
        <v>31.843077336402299</v>
      </c>
      <c r="H1694">
        <v>11.2341800367553</v>
      </c>
      <c r="I1694">
        <v>-4.2044667671584097</v>
      </c>
      <c r="J1694">
        <v>1.1368960189597499</v>
      </c>
      <c r="K1694">
        <v>150.099391301796</v>
      </c>
      <c r="M1694">
        <v>69.799898465523597</v>
      </c>
      <c r="N1694">
        <v>1.06818861924399</v>
      </c>
      <c r="O1694">
        <v>48.571594810030803</v>
      </c>
      <c r="P1694">
        <v>79.03125</v>
      </c>
    </row>
    <row r="1695" spans="1:17" hidden="1" x14ac:dyDescent="0.3">
      <c r="A1695" t="s">
        <v>3570</v>
      </c>
      <c r="B1695" t="s">
        <v>3571</v>
      </c>
      <c r="C1695" t="str">
        <f>IFERROR(VLOOKUP(Table1[[#This Row],[Ticker]],[1]!Table1[[Symbol]:[Industry]],2,FALSE),"-")</f>
        <v>-</v>
      </c>
      <c r="D1695" t="s">
        <v>125</v>
      </c>
      <c r="E1695">
        <v>673.84037499999999</v>
      </c>
      <c r="F1695">
        <v>3414.65</v>
      </c>
      <c r="G1695">
        <v>53.514544681346997</v>
      </c>
      <c r="H1695">
        <v>8.0437689800124605</v>
      </c>
      <c r="I1695">
        <v>-3.61995532228533</v>
      </c>
      <c r="J1695">
        <v>-0.34135137578468999</v>
      </c>
      <c r="K1695">
        <v>3155.2004946340799</v>
      </c>
      <c r="L1695">
        <v>2792.3669246275899</v>
      </c>
      <c r="M1695">
        <v>53.153363118541002</v>
      </c>
      <c r="N1695">
        <v>0.72881530764866598</v>
      </c>
      <c r="O1695">
        <v>17.110099131682599</v>
      </c>
      <c r="P1695">
        <v>89.492230854606007</v>
      </c>
      <c r="Q1695">
        <v>0.152998293342893</v>
      </c>
    </row>
    <row r="1696" spans="1:17" hidden="1" x14ac:dyDescent="0.3">
      <c r="A1696" t="s">
        <v>3572</v>
      </c>
      <c r="B1696" t="s">
        <v>3573</v>
      </c>
      <c r="C1696" t="str">
        <f>IFERROR(VLOOKUP(Table1[[#This Row],[Ticker]],[1]!Table1[[Symbol]:[Industry]],2,FALSE),"-")</f>
        <v>-</v>
      </c>
      <c r="D1696" t="s">
        <v>125</v>
      </c>
      <c r="E1696">
        <v>672.63745363199996</v>
      </c>
      <c r="F1696">
        <v>212.17</v>
      </c>
      <c r="G1696">
        <v>143.88185947693799</v>
      </c>
      <c r="H1696">
        <v>-12.424915881376499</v>
      </c>
      <c r="I1696">
        <v>-21.6871317014695</v>
      </c>
      <c r="J1696">
        <v>-4.8878062522404004</v>
      </c>
      <c r="K1696">
        <v>218.089634376905</v>
      </c>
      <c r="L1696">
        <v>205.75970145503001</v>
      </c>
      <c r="M1696">
        <v>38.644078135643497</v>
      </c>
      <c r="N1696">
        <v>0.87595987227046201</v>
      </c>
      <c r="O1696">
        <v>48.183060753169599</v>
      </c>
      <c r="P1696">
        <v>190.643835616438</v>
      </c>
      <c r="Q1696">
        <v>0.13690184881876999</v>
      </c>
    </row>
    <row r="1697" spans="1:17" hidden="1" x14ac:dyDescent="0.3">
      <c r="A1697" t="s">
        <v>3574</v>
      </c>
      <c r="B1697" t="s">
        <v>3575</v>
      </c>
      <c r="C1697" t="str">
        <f>IFERROR(VLOOKUP(Table1[[#This Row],[Ticker]],[1]!Table1[[Symbol]:[Industry]],2,FALSE),"-")</f>
        <v>-</v>
      </c>
      <c r="D1697" t="s">
        <v>590</v>
      </c>
      <c r="E1697">
        <v>672.09742973999903</v>
      </c>
      <c r="F1697">
        <v>364.45</v>
      </c>
      <c r="G1697">
        <v>4.2731426958794803</v>
      </c>
      <c r="H1697">
        <v>-6.3735866716213403</v>
      </c>
      <c r="I1697">
        <v>-5.1464603847313901</v>
      </c>
      <c r="J1697">
        <v>-1.89967268573022</v>
      </c>
      <c r="K1697">
        <v>365.61057221000698</v>
      </c>
      <c r="L1697">
        <v>349.40640999634297</v>
      </c>
      <c r="M1697">
        <v>54.711210598109197</v>
      </c>
      <c r="N1697">
        <v>0.35114778336723701</v>
      </c>
      <c r="O1697">
        <v>20.729866922760301</v>
      </c>
      <c r="P1697">
        <v>38.049242424242401</v>
      </c>
      <c r="Q1697">
        <v>4.2123122851529998E-2</v>
      </c>
    </row>
    <row r="1698" spans="1:17" hidden="1" x14ac:dyDescent="0.3">
      <c r="A1698" t="s">
        <v>3576</v>
      </c>
      <c r="B1698" t="s">
        <v>3577</v>
      </c>
      <c r="C1698" t="str">
        <f>IFERROR(VLOOKUP(Table1[[#This Row],[Ticker]],[1]!Table1[[Symbol]:[Industry]],2,FALSE),"-")</f>
        <v>-</v>
      </c>
      <c r="D1698" t="s">
        <v>281</v>
      </c>
      <c r="E1698">
        <v>671.93545649999999</v>
      </c>
      <c r="F1698">
        <v>77.989999999999995</v>
      </c>
      <c r="G1698">
        <v>49.846355479342698</v>
      </c>
      <c r="H1698">
        <v>-9.9454524920106699</v>
      </c>
      <c r="I1698">
        <v>-14.158880748526901</v>
      </c>
      <c r="J1698">
        <v>-8.1027119299901091</v>
      </c>
      <c r="K1698">
        <v>75.077849632398397</v>
      </c>
      <c r="L1698">
        <v>70.207419667893106</v>
      </c>
      <c r="M1698">
        <v>27.049202931059401</v>
      </c>
      <c r="N1698">
        <v>1.0012493723796101</v>
      </c>
      <c r="O1698">
        <v>17.515066034106901</v>
      </c>
      <c r="P1698">
        <v>85.690476190476105</v>
      </c>
      <c r="Q1698">
        <v>5.4483090114422997E-2</v>
      </c>
    </row>
    <row r="1699" spans="1:17" hidden="1" x14ac:dyDescent="0.3">
      <c r="A1699" t="s">
        <v>3578</v>
      </c>
      <c r="B1699" t="s">
        <v>3579</v>
      </c>
      <c r="C1699" t="str">
        <f>IFERROR(VLOOKUP(Table1[[#This Row],[Ticker]],[1]!Table1[[Symbol]:[Industry]],2,FALSE),"-")</f>
        <v>-</v>
      </c>
      <c r="D1699" t="s">
        <v>259</v>
      </c>
      <c r="E1699">
        <v>670.60273500000005</v>
      </c>
      <c r="F1699">
        <v>433.7</v>
      </c>
      <c r="G1699">
        <v>70.188975750435802</v>
      </c>
      <c r="H1699">
        <v>2.3074199257118302</v>
      </c>
      <c r="I1699">
        <v>15.091216045179801</v>
      </c>
      <c r="J1699">
        <v>-4.1308018506829196</v>
      </c>
      <c r="K1699">
        <v>388.01332609472399</v>
      </c>
      <c r="L1699">
        <v>336.87235907314499</v>
      </c>
      <c r="M1699">
        <v>58.300348488782603</v>
      </c>
      <c r="N1699">
        <v>1.8917532080924999</v>
      </c>
      <c r="O1699">
        <v>9.9062921778735102</v>
      </c>
      <c r="P1699">
        <v>104.353815144572</v>
      </c>
      <c r="Q1699">
        <v>0.11369808646627801</v>
      </c>
    </row>
    <row r="1700" spans="1:17" hidden="1" x14ac:dyDescent="0.3">
      <c r="A1700" t="s">
        <v>3580</v>
      </c>
      <c r="B1700" t="s">
        <v>3581</v>
      </c>
      <c r="C1700" t="str">
        <f>IFERROR(VLOOKUP(Table1[[#This Row],[Ticker]],[1]!Table1[[Symbol]:[Industry]],2,FALSE),"-")</f>
        <v>-</v>
      </c>
      <c r="D1700" t="s">
        <v>387</v>
      </c>
      <c r="E1700">
        <v>669.83280335999996</v>
      </c>
      <c r="F1700">
        <v>11.14</v>
      </c>
      <c r="G1700">
        <v>-1.5502392884931999</v>
      </c>
      <c r="H1700">
        <v>-2.5845724373966599</v>
      </c>
      <c r="I1700">
        <v>-1.9481154796695599</v>
      </c>
      <c r="J1700">
        <v>6.1295946676923103</v>
      </c>
      <c r="K1700">
        <v>10.9191557579987</v>
      </c>
      <c r="L1700">
        <v>11.022692913824599</v>
      </c>
      <c r="M1700">
        <v>63.575169998242004</v>
      </c>
      <c r="N1700">
        <v>1.1160097745628199</v>
      </c>
      <c r="O1700">
        <v>42.280071813285403</v>
      </c>
      <c r="P1700">
        <v>39.25</v>
      </c>
      <c r="Q1700">
        <v>6.9152717591350003E-3</v>
      </c>
    </row>
    <row r="1701" spans="1:17" hidden="1" x14ac:dyDescent="0.3">
      <c r="A1701" t="s">
        <v>3582</v>
      </c>
      <c r="B1701" t="s">
        <v>3583</v>
      </c>
      <c r="C1701" t="str">
        <f>IFERROR(VLOOKUP(Table1[[#This Row],[Ticker]],[1]!Table1[[Symbol]:[Industry]],2,FALSE),"-")</f>
        <v>-</v>
      </c>
      <c r="D1701" t="s">
        <v>281</v>
      </c>
      <c r="E1701">
        <v>668.66118209000001</v>
      </c>
      <c r="F1701">
        <v>367.35</v>
      </c>
      <c r="G1701">
        <v>-4.5777833203494804</v>
      </c>
      <c r="H1701">
        <v>-2.7087337962076998</v>
      </c>
      <c r="I1701">
        <v>5.8832820930953202</v>
      </c>
      <c r="J1701">
        <v>-2.2530736259033799</v>
      </c>
      <c r="K1701">
        <v>376.98417184232801</v>
      </c>
      <c r="L1701">
        <v>344.25875410244703</v>
      </c>
      <c r="M1701">
        <v>51.934607571410197</v>
      </c>
      <c r="N1701">
        <v>0.23727909613880999</v>
      </c>
      <c r="O1701">
        <v>15.693480332108299</v>
      </c>
      <c r="P1701">
        <v>48.724696356275302</v>
      </c>
      <c r="Q1701">
        <v>5.1343816155456003E-2</v>
      </c>
    </row>
    <row r="1702" spans="1:17" hidden="1" x14ac:dyDescent="0.3">
      <c r="A1702" t="s">
        <v>3584</v>
      </c>
      <c r="B1702" t="s">
        <v>3585</v>
      </c>
      <c r="C1702" t="str">
        <f>IFERROR(VLOOKUP(Table1[[#This Row],[Ticker]],[1]!Table1[[Symbol]:[Industry]],2,FALSE),"-")</f>
        <v>-</v>
      </c>
      <c r="D1702" t="s">
        <v>1223</v>
      </c>
      <c r="E1702">
        <v>668.26366737599994</v>
      </c>
      <c r="F1702">
        <v>66</v>
      </c>
      <c r="G1702">
        <v>-26.997521778541401</v>
      </c>
      <c r="H1702">
        <v>-11.3978049890412</v>
      </c>
      <c r="I1702">
        <v>-33.258510866982697</v>
      </c>
      <c r="J1702">
        <v>-5.1079740148019903</v>
      </c>
      <c r="K1702">
        <v>68.817452285609093</v>
      </c>
      <c r="L1702">
        <v>72.684953279676094</v>
      </c>
      <c r="M1702">
        <v>35.978407818641799</v>
      </c>
      <c r="N1702">
        <v>0.325160865507582</v>
      </c>
      <c r="O1702">
        <v>117.72727272727199</v>
      </c>
      <c r="P1702">
        <v>13.1105398457583</v>
      </c>
      <c r="Q1702">
        <v>2.091674745152E-3</v>
      </c>
    </row>
    <row r="1703" spans="1:17" hidden="1" x14ac:dyDescent="0.3">
      <c r="A1703" t="s">
        <v>3586</v>
      </c>
      <c r="B1703" t="s">
        <v>3587</v>
      </c>
      <c r="C1703" t="str">
        <f>IFERROR(VLOOKUP(Table1[[#This Row],[Ticker]],[1]!Table1[[Symbol]:[Industry]],2,FALSE),"-")</f>
        <v>-</v>
      </c>
      <c r="D1703" t="s">
        <v>590</v>
      </c>
      <c r="E1703">
        <v>667.55899595999995</v>
      </c>
      <c r="F1703">
        <v>288.5</v>
      </c>
      <c r="G1703">
        <v>-8.3673534055498795</v>
      </c>
      <c r="H1703">
        <v>-8.8979161861447995</v>
      </c>
      <c r="I1703">
        <v>-14.774267138428501</v>
      </c>
      <c r="J1703">
        <v>-4.2893149477553303</v>
      </c>
      <c r="K1703">
        <v>296.08518059094598</v>
      </c>
      <c r="L1703">
        <v>293.43921111106499</v>
      </c>
      <c r="M1703">
        <v>35.699615081631698</v>
      </c>
      <c r="N1703">
        <v>0.53456380512242296</v>
      </c>
      <c r="O1703">
        <v>50.329289428076201</v>
      </c>
      <c r="P1703">
        <v>25.271385149804601</v>
      </c>
      <c r="Q1703">
        <v>4.1945418563336001E-2</v>
      </c>
    </row>
    <row r="1704" spans="1:17" hidden="1" x14ac:dyDescent="0.3">
      <c r="A1704" t="s">
        <v>3588</v>
      </c>
      <c r="B1704" t="s">
        <v>3589</v>
      </c>
      <c r="C1704" t="str">
        <f>IFERROR(VLOOKUP(Table1[[#This Row],[Ticker]],[1]!Table1[[Symbol]:[Industry]],2,FALSE),"-")</f>
        <v>-</v>
      </c>
      <c r="D1704" t="s">
        <v>1509</v>
      </c>
      <c r="E1704">
        <v>666.07500000000005</v>
      </c>
      <c r="F1704">
        <v>452.9</v>
      </c>
      <c r="G1704">
        <v>1015.3204836180601</v>
      </c>
      <c r="H1704">
        <v>77.231630435427206</v>
      </c>
      <c r="I1704">
        <v>587.623923312682</v>
      </c>
      <c r="J1704">
        <v>6.0380684880935798</v>
      </c>
      <c r="K1704">
        <v>279.04114758667703</v>
      </c>
      <c r="L1704">
        <v>147.07221898698899</v>
      </c>
      <c r="M1704">
        <v>100</v>
      </c>
      <c r="N1704">
        <v>0.71991919067816701</v>
      </c>
      <c r="O1704">
        <v>0</v>
      </c>
      <c r="P1704">
        <v>1047.16312056737</v>
      </c>
    </row>
    <row r="1705" spans="1:17" hidden="1" x14ac:dyDescent="0.3">
      <c r="A1705" t="s">
        <v>3590</v>
      </c>
      <c r="B1705" t="s">
        <v>3591</v>
      </c>
      <c r="C1705" t="str">
        <f>IFERROR(VLOOKUP(Table1[[#This Row],[Ticker]],[1]!Table1[[Symbol]:[Industry]],2,FALSE),"-")</f>
        <v>-</v>
      </c>
      <c r="D1705" t="s">
        <v>642</v>
      </c>
      <c r="E1705">
        <v>665.95738300000005</v>
      </c>
      <c r="F1705">
        <v>390.3</v>
      </c>
      <c r="G1705">
        <v>-28.259834401541202</v>
      </c>
      <c r="H1705">
        <v>-12.9632367201843</v>
      </c>
      <c r="I1705">
        <v>-29.896936174395101</v>
      </c>
      <c r="J1705">
        <v>-5.8083096876735096</v>
      </c>
      <c r="K1705">
        <v>424.84245473179402</v>
      </c>
      <c r="L1705">
        <v>429.124449619242</v>
      </c>
      <c r="M1705">
        <v>32.889772364818498</v>
      </c>
      <c r="N1705">
        <v>0.58331255172812602</v>
      </c>
      <c r="O1705">
        <v>40.404816807583899</v>
      </c>
      <c r="P1705">
        <v>18.236897909724298</v>
      </c>
      <c r="Q1705">
        <v>9.7555410290029992E-3</v>
      </c>
    </row>
    <row r="1706" spans="1:17" hidden="1" x14ac:dyDescent="0.3">
      <c r="A1706" t="s">
        <v>3592</v>
      </c>
      <c r="B1706" t="s">
        <v>3593</v>
      </c>
      <c r="C1706" t="str">
        <f>IFERROR(VLOOKUP(Table1[[#This Row],[Ticker]],[1]!Table1[[Symbol]:[Industry]],2,FALSE),"-")</f>
        <v>-</v>
      </c>
      <c r="D1706" t="s">
        <v>259</v>
      </c>
      <c r="E1706">
        <v>665.54875192500003</v>
      </c>
      <c r="F1706">
        <v>354.05</v>
      </c>
      <c r="G1706">
        <v>38.455583348908299</v>
      </c>
      <c r="H1706">
        <v>-9.6377205488034594</v>
      </c>
      <c r="I1706">
        <v>17.770851573925</v>
      </c>
      <c r="J1706">
        <v>-12.757240285665601</v>
      </c>
      <c r="K1706">
        <v>365.53727068276601</v>
      </c>
      <c r="M1706">
        <v>39.990992170094202</v>
      </c>
      <c r="N1706">
        <v>0.64714126915083803</v>
      </c>
      <c r="O1706">
        <v>38.398531280892499</v>
      </c>
      <c r="P1706">
        <v>81.564102564102498</v>
      </c>
    </row>
    <row r="1707" spans="1:17" hidden="1" x14ac:dyDescent="0.3">
      <c r="A1707" t="s">
        <v>3594</v>
      </c>
      <c r="B1707" t="s">
        <v>3595</v>
      </c>
      <c r="C1707" t="str">
        <f>IFERROR(VLOOKUP(Table1[[#This Row],[Ticker]],[1]!Table1[[Symbol]:[Industry]],2,FALSE),"-")</f>
        <v>-</v>
      </c>
      <c r="D1707" t="s">
        <v>158</v>
      </c>
      <c r="E1707">
        <v>664.84293724999998</v>
      </c>
      <c r="F1707">
        <v>99.1</v>
      </c>
      <c r="G1707">
        <v>-60.675671060622498</v>
      </c>
      <c r="H1707">
        <v>-0.90099629663317604</v>
      </c>
      <c r="I1707">
        <v>-16.677147873620399</v>
      </c>
      <c r="J1707">
        <v>-3.8833564666096301</v>
      </c>
      <c r="K1707">
        <v>98.492392207641402</v>
      </c>
      <c r="L1707">
        <v>108.311440419775</v>
      </c>
      <c r="M1707">
        <v>54.1128054033532</v>
      </c>
      <c r="N1707">
        <v>3.0135488705591298</v>
      </c>
      <c r="O1707">
        <v>57.366296670030202</v>
      </c>
      <c r="P1707">
        <v>9.6845600442722706</v>
      </c>
      <c r="Q1707">
        <v>4.2426284334145997E-2</v>
      </c>
    </row>
    <row r="1708" spans="1:17" hidden="1" x14ac:dyDescent="0.3">
      <c r="A1708" t="s">
        <v>3596</v>
      </c>
      <c r="B1708" t="s">
        <v>3597</v>
      </c>
      <c r="C1708" t="str">
        <f>IFERROR(VLOOKUP(Table1[[#This Row],[Ticker]],[1]!Table1[[Symbol]:[Industry]],2,FALSE),"-")</f>
        <v>-</v>
      </c>
      <c r="D1708" t="s">
        <v>853</v>
      </c>
      <c r="E1708">
        <v>664.70742985499999</v>
      </c>
      <c r="F1708">
        <v>289.60000000000002</v>
      </c>
      <c r="G1708">
        <v>9.5981444914695295</v>
      </c>
      <c r="H1708">
        <v>-1.5542239922861201</v>
      </c>
      <c r="I1708">
        <v>34.952343237176997</v>
      </c>
      <c r="J1708">
        <v>-3.4221879337356702</v>
      </c>
      <c r="K1708">
        <v>282.93455084614601</v>
      </c>
      <c r="M1708">
        <v>39.882227148971701</v>
      </c>
      <c r="N1708">
        <v>0.72933363865353695</v>
      </c>
      <c r="O1708">
        <v>18.421961325966802</v>
      </c>
      <c r="P1708">
        <v>86.417766334084305</v>
      </c>
    </row>
    <row r="1709" spans="1:17" hidden="1" x14ac:dyDescent="0.3">
      <c r="A1709" t="s">
        <v>3598</v>
      </c>
      <c r="B1709" t="s">
        <v>3599</v>
      </c>
      <c r="C1709" t="str">
        <f>IFERROR(VLOOKUP(Table1[[#This Row],[Ticker]],[1]!Table1[[Symbol]:[Industry]],2,FALSE),"-")</f>
        <v>-</v>
      </c>
      <c r="D1709" t="s">
        <v>197</v>
      </c>
      <c r="E1709">
        <v>664.58100000000002</v>
      </c>
      <c r="F1709">
        <v>210.55</v>
      </c>
      <c r="G1709">
        <v>42.237561479790998</v>
      </c>
      <c r="H1709">
        <v>13.055279903690399</v>
      </c>
      <c r="I1709">
        <v>31.3049728374171</v>
      </c>
      <c r="J1709">
        <v>-1.85578784477888</v>
      </c>
      <c r="K1709">
        <v>192.599946314086</v>
      </c>
      <c r="L1709">
        <v>166.40290671717401</v>
      </c>
      <c r="M1709">
        <v>57.2318818706146</v>
      </c>
      <c r="N1709">
        <v>0.67447158236299198</v>
      </c>
      <c r="O1709">
        <v>13.9871764426501</v>
      </c>
      <c r="P1709">
        <v>81.508620689655103</v>
      </c>
      <c r="Q1709">
        <v>0.106294991138383</v>
      </c>
    </row>
    <row r="1710" spans="1:17" hidden="1" x14ac:dyDescent="0.3">
      <c r="A1710" t="s">
        <v>3600</v>
      </c>
      <c r="B1710" t="s">
        <v>3601</v>
      </c>
      <c r="C1710" t="str">
        <f>IFERROR(VLOOKUP(Table1[[#This Row],[Ticker]],[1]!Table1[[Symbol]:[Industry]],2,FALSE),"-")</f>
        <v>-</v>
      </c>
      <c r="D1710" t="s">
        <v>316</v>
      </c>
      <c r="E1710">
        <v>663.09550000000002</v>
      </c>
      <c r="F1710">
        <v>284.55</v>
      </c>
      <c r="G1710">
        <v>-29.962937701191599</v>
      </c>
      <c r="H1710">
        <v>-13.210614593852499</v>
      </c>
      <c r="I1710">
        <v>-15.508830739321199</v>
      </c>
      <c r="J1710">
        <v>-0.328192736108394</v>
      </c>
      <c r="K1710">
        <v>288.82935842983898</v>
      </c>
      <c r="M1710">
        <v>46.950603353364599</v>
      </c>
      <c r="N1710">
        <v>0.32479545997091902</v>
      </c>
      <c r="O1710">
        <v>49.358636443507201</v>
      </c>
      <c r="P1710">
        <v>49.7631578947368</v>
      </c>
    </row>
    <row r="1711" spans="1:17" hidden="1" x14ac:dyDescent="0.3">
      <c r="A1711" t="s">
        <v>3602</v>
      </c>
      <c r="B1711" t="s">
        <v>3603</v>
      </c>
      <c r="C1711" t="str">
        <f>IFERROR(VLOOKUP(Table1[[#This Row],[Ticker]],[1]!Table1[[Symbol]:[Industry]],2,FALSE),"-")</f>
        <v>-</v>
      </c>
      <c r="D1711" t="s">
        <v>472</v>
      </c>
      <c r="E1711">
        <v>662.41771200000005</v>
      </c>
      <c r="F1711">
        <v>176.81</v>
      </c>
      <c r="G1711">
        <v>-20.864730848382901</v>
      </c>
      <c r="H1711">
        <v>13.736387616595801</v>
      </c>
      <c r="I1711">
        <v>-6.4106238865126297</v>
      </c>
      <c r="J1711">
        <v>-10.5256597716806</v>
      </c>
      <c r="K1711">
        <v>167.17630089338701</v>
      </c>
      <c r="M1711">
        <v>49.6459880543457</v>
      </c>
      <c r="N1711">
        <v>1.61076548477076</v>
      </c>
      <c r="O1711">
        <v>13.398563429670199</v>
      </c>
      <c r="P1711">
        <v>27.993340089764001</v>
      </c>
    </row>
    <row r="1712" spans="1:17" hidden="1" x14ac:dyDescent="0.3">
      <c r="A1712" t="s">
        <v>3604</v>
      </c>
      <c r="B1712" t="s">
        <v>3605</v>
      </c>
      <c r="C1712" t="str">
        <f>IFERROR(VLOOKUP(Table1[[#This Row],[Ticker]],[1]!Table1[[Symbol]:[Industry]],2,FALSE),"-")</f>
        <v>-</v>
      </c>
      <c r="D1712" t="s">
        <v>472</v>
      </c>
      <c r="E1712">
        <v>662.21895500000005</v>
      </c>
      <c r="F1712">
        <v>707.15</v>
      </c>
      <c r="G1712">
        <v>30.050678069002998</v>
      </c>
      <c r="H1712">
        <v>-8.1743302287606507</v>
      </c>
      <c r="I1712">
        <v>44.024389437347203</v>
      </c>
      <c r="J1712">
        <v>-2.8909712943960102</v>
      </c>
      <c r="K1712">
        <v>668.80737474076</v>
      </c>
      <c r="L1712">
        <v>548.29032887076301</v>
      </c>
      <c r="M1712">
        <v>47.343698078646</v>
      </c>
      <c r="N1712">
        <v>0.110131694801248</v>
      </c>
      <c r="O1712">
        <v>9.4675811355440906</v>
      </c>
      <c r="P1712">
        <v>72.265529841656502</v>
      </c>
      <c r="Q1712">
        <v>3.5058337598658999E-2</v>
      </c>
    </row>
    <row r="1713" spans="1:17" hidden="1" x14ac:dyDescent="0.3">
      <c r="A1713" t="s">
        <v>3606</v>
      </c>
      <c r="B1713" t="s">
        <v>3607</v>
      </c>
      <c r="C1713" t="str">
        <f>IFERROR(VLOOKUP(Table1[[#This Row],[Ticker]],[1]!Table1[[Symbol]:[Industry]],2,FALSE),"-")</f>
        <v>-</v>
      </c>
      <c r="D1713" t="s">
        <v>364</v>
      </c>
      <c r="E1713">
        <v>661.94247600000006</v>
      </c>
      <c r="F1713">
        <v>178.2</v>
      </c>
      <c r="G1713">
        <v>-23.645915637836499</v>
      </c>
      <c r="H1713">
        <v>-7.6960459712121896</v>
      </c>
      <c r="I1713">
        <v>4.7080784401020903</v>
      </c>
      <c r="J1713">
        <v>-6.1476990205995197</v>
      </c>
      <c r="K1713">
        <v>178.816274568544</v>
      </c>
      <c r="L1713">
        <v>178.10511676505701</v>
      </c>
      <c r="M1713">
        <v>45.744258119517397</v>
      </c>
      <c r="N1713">
        <v>1.28734894270498</v>
      </c>
      <c r="O1713">
        <v>34.315375982042603</v>
      </c>
      <c r="P1713">
        <v>32.589285714285701</v>
      </c>
    </row>
    <row r="1714" spans="1:17" hidden="1" x14ac:dyDescent="0.3">
      <c r="A1714" t="s">
        <v>3608</v>
      </c>
      <c r="B1714" t="s">
        <v>3609</v>
      </c>
      <c r="C1714" t="str">
        <f>IFERROR(VLOOKUP(Table1[[#This Row],[Ticker]],[1]!Table1[[Symbol]:[Industry]],2,FALSE),"-")</f>
        <v>-</v>
      </c>
      <c r="D1714" t="s">
        <v>77</v>
      </c>
      <c r="E1714">
        <v>660.45700350000004</v>
      </c>
      <c r="F1714">
        <v>105.8</v>
      </c>
      <c r="G1714">
        <v>-31.367803141144702</v>
      </c>
      <c r="H1714">
        <v>-22.874847103190501</v>
      </c>
      <c r="I1714">
        <v>-17.104169797868099</v>
      </c>
      <c r="J1714">
        <v>-9.7525260307105892</v>
      </c>
      <c r="K1714">
        <v>116.732786509015</v>
      </c>
      <c r="L1714">
        <v>115.34890865149301</v>
      </c>
      <c r="M1714">
        <v>18.198037063686101</v>
      </c>
      <c r="N1714">
        <v>0.52159436603653497</v>
      </c>
      <c r="O1714">
        <v>32.6086956521739</v>
      </c>
      <c r="P1714">
        <v>20.295622512791301</v>
      </c>
      <c r="Q1714">
        <v>0.16256748719191799</v>
      </c>
    </row>
    <row r="1715" spans="1:17" hidden="1" x14ac:dyDescent="0.3">
      <c r="A1715" t="s">
        <v>3610</v>
      </c>
      <c r="B1715" t="s">
        <v>3611</v>
      </c>
      <c r="C1715" t="str">
        <f>IFERROR(VLOOKUP(Table1[[#This Row],[Ticker]],[1]!Table1[[Symbol]:[Industry]],2,FALSE),"-")</f>
        <v>-</v>
      </c>
      <c r="D1715" t="s">
        <v>125</v>
      </c>
      <c r="E1715">
        <v>657.68383891999997</v>
      </c>
      <c r="F1715">
        <v>422.25</v>
      </c>
      <c r="G1715">
        <v>-56.605432619497599</v>
      </c>
      <c r="H1715">
        <v>-3.4114219042084799</v>
      </c>
      <c r="I1715">
        <v>-20.819061719860098</v>
      </c>
      <c r="J1715">
        <v>-1.05545461717516</v>
      </c>
      <c r="K1715">
        <v>424.45569626986003</v>
      </c>
      <c r="L1715">
        <v>464.52502878758298</v>
      </c>
      <c r="M1715">
        <v>58.430884534012897</v>
      </c>
      <c r="N1715">
        <v>1.5153198874792699</v>
      </c>
      <c r="O1715">
        <v>61.385435168738901</v>
      </c>
      <c r="P1715">
        <v>9.6610829762368393</v>
      </c>
      <c r="Q1715">
        <v>7.7562922451301003E-2</v>
      </c>
    </row>
    <row r="1716" spans="1:17" hidden="1" x14ac:dyDescent="0.3">
      <c r="A1716" t="s">
        <v>3612</v>
      </c>
      <c r="B1716" t="s">
        <v>3613</v>
      </c>
      <c r="C1716" t="str">
        <f>IFERROR(VLOOKUP(Table1[[#This Row],[Ticker]],[1]!Table1[[Symbol]:[Industry]],2,FALSE),"-")</f>
        <v>-</v>
      </c>
      <c r="D1716" t="s">
        <v>605</v>
      </c>
      <c r="E1716">
        <v>656.083125</v>
      </c>
      <c r="F1716">
        <v>568.25</v>
      </c>
      <c r="G1716">
        <v>231.024540573038</v>
      </c>
      <c r="H1716">
        <v>13.634764826381801</v>
      </c>
      <c r="I1716">
        <v>76.223054339645302</v>
      </c>
      <c r="J1716">
        <v>-3.59303475917811</v>
      </c>
      <c r="K1716">
        <v>493.236418196594</v>
      </c>
      <c r="L1716">
        <v>351.82048030404502</v>
      </c>
      <c r="M1716">
        <v>53.205450255558901</v>
      </c>
      <c r="N1716">
        <v>0.40206333715491199</v>
      </c>
      <c r="O1716">
        <v>15.618125824901</v>
      </c>
      <c r="P1716">
        <v>288.67989056087498</v>
      </c>
      <c r="Q1716">
        <v>0.127416491585569</v>
      </c>
    </row>
    <row r="1717" spans="1:17" hidden="1" x14ac:dyDescent="0.3">
      <c r="A1717" t="s">
        <v>3614</v>
      </c>
      <c r="B1717" t="s">
        <v>3615</v>
      </c>
      <c r="C1717" t="str">
        <f>IFERROR(VLOOKUP(Table1[[#This Row],[Ticker]],[1]!Table1[[Symbol]:[Industry]],2,FALSE),"-")</f>
        <v>-</v>
      </c>
      <c r="D1717" t="s">
        <v>1603</v>
      </c>
      <c r="E1717">
        <v>655.89923296200004</v>
      </c>
      <c r="F1717">
        <v>88.79</v>
      </c>
      <c r="G1717">
        <v>-5.2710047326333598</v>
      </c>
      <c r="H1717">
        <v>-11.9383652610575</v>
      </c>
      <c r="I1717">
        <v>-37.07193116338</v>
      </c>
      <c r="J1717">
        <v>-4.7310982933706702</v>
      </c>
      <c r="K1717">
        <v>94.161227600249106</v>
      </c>
      <c r="L1717">
        <v>94.368583039588998</v>
      </c>
      <c r="M1717">
        <v>40.968654338431399</v>
      </c>
      <c r="N1717">
        <v>0.79709036169607095</v>
      </c>
      <c r="O1717">
        <v>44.1040657731726</v>
      </c>
      <c r="P1717">
        <v>34.123867069486401</v>
      </c>
      <c r="Q1717">
        <v>4.121406034954E-3</v>
      </c>
    </row>
    <row r="1718" spans="1:17" hidden="1" x14ac:dyDescent="0.3">
      <c r="A1718" t="s">
        <v>3616</v>
      </c>
      <c r="B1718" t="s">
        <v>3617</v>
      </c>
      <c r="C1718" t="str">
        <f>IFERROR(VLOOKUP(Table1[[#This Row],[Ticker]],[1]!Table1[[Symbol]:[Industry]],2,FALSE),"-")</f>
        <v>-</v>
      </c>
      <c r="D1718" t="s">
        <v>158</v>
      </c>
      <c r="E1718">
        <v>654.426424</v>
      </c>
      <c r="F1718">
        <v>53.71</v>
      </c>
      <c r="G1718">
        <v>9.3137362438549793</v>
      </c>
      <c r="H1718">
        <v>-1.26837649608817</v>
      </c>
      <c r="I1718">
        <v>-13.601090373915</v>
      </c>
      <c r="J1718">
        <v>-6.47458416198491</v>
      </c>
      <c r="K1718">
        <v>53.631244170371701</v>
      </c>
      <c r="L1718">
        <v>50.406250231129903</v>
      </c>
      <c r="M1718">
        <v>43.748606904369801</v>
      </c>
      <c r="N1718">
        <v>0.87722301827319404</v>
      </c>
      <c r="O1718">
        <v>34.704896667287201</v>
      </c>
      <c r="P1718">
        <v>53.019943019943</v>
      </c>
      <c r="Q1718">
        <v>6.1149545809411003E-2</v>
      </c>
    </row>
    <row r="1719" spans="1:17" hidden="1" x14ac:dyDescent="0.3">
      <c r="A1719" t="s">
        <v>3618</v>
      </c>
      <c r="B1719" t="s">
        <v>3619</v>
      </c>
      <c r="C1719" t="str">
        <f>IFERROR(VLOOKUP(Table1[[#This Row],[Ticker]],[1]!Table1[[Symbol]:[Industry]],2,FALSE),"-")</f>
        <v>-</v>
      </c>
      <c r="D1719" t="s">
        <v>111</v>
      </c>
      <c r="E1719">
        <v>653.87189760000001</v>
      </c>
      <c r="F1719">
        <v>164.42</v>
      </c>
      <c r="G1719">
        <v>-51.125896644942699</v>
      </c>
      <c r="H1719">
        <v>-10.7091912160266</v>
      </c>
      <c r="I1719">
        <v>-36.671789683072397</v>
      </c>
      <c r="J1719">
        <v>-1.99952464993936</v>
      </c>
      <c r="M1719">
        <v>47.249901254879198</v>
      </c>
      <c r="O1719">
        <v>30.081498601143402</v>
      </c>
      <c r="P1719">
        <v>8.8153540701522104</v>
      </c>
    </row>
    <row r="1720" spans="1:17" hidden="1" x14ac:dyDescent="0.3">
      <c r="A1720" t="s">
        <v>3620</v>
      </c>
      <c r="B1720" t="s">
        <v>3621</v>
      </c>
      <c r="C1720" t="str">
        <f>IFERROR(VLOOKUP(Table1[[#This Row],[Ticker]],[1]!Table1[[Symbol]:[Industry]],2,FALSE),"-")</f>
        <v>-</v>
      </c>
      <c r="D1720" t="s">
        <v>1364</v>
      </c>
      <c r="E1720">
        <v>653.79173191500001</v>
      </c>
      <c r="F1720">
        <v>273.89999999999998</v>
      </c>
      <c r="G1720">
        <v>35.629084236869602</v>
      </c>
      <c r="H1720">
        <v>-18.543019510493401</v>
      </c>
      <c r="I1720">
        <v>50.083191198739897</v>
      </c>
      <c r="J1720">
        <v>-1.2085990534801201</v>
      </c>
      <c r="K1720">
        <v>296.48399999999998</v>
      </c>
      <c r="M1720">
        <v>41.470552659124003</v>
      </c>
      <c r="O1720">
        <v>42.077400511135401</v>
      </c>
      <c r="P1720">
        <v>75.8023106546854</v>
      </c>
    </row>
    <row r="1721" spans="1:17" hidden="1" x14ac:dyDescent="0.3">
      <c r="A1721" t="s">
        <v>3622</v>
      </c>
      <c r="B1721" t="s">
        <v>3623</v>
      </c>
      <c r="C1721" t="str">
        <f>IFERROR(VLOOKUP(Table1[[#This Row],[Ticker]],[1]!Table1[[Symbol]:[Industry]],2,FALSE),"-")</f>
        <v>-</v>
      </c>
      <c r="D1721" t="s">
        <v>171</v>
      </c>
      <c r="E1721">
        <v>652.618560376</v>
      </c>
      <c r="F1721">
        <v>37.979999999999997</v>
      </c>
      <c r="G1721">
        <v>-35.739398082915102</v>
      </c>
      <c r="H1721">
        <v>-6.3228116303870499</v>
      </c>
      <c r="I1721">
        <v>-45.402176689488599</v>
      </c>
      <c r="J1721">
        <v>-12.234131660408</v>
      </c>
      <c r="K1721">
        <v>39.773113389848497</v>
      </c>
      <c r="L1721">
        <v>43.288227214061301</v>
      </c>
      <c r="M1721">
        <v>49.702114412948397</v>
      </c>
      <c r="N1721">
        <v>1.11256795728953</v>
      </c>
      <c r="O1721">
        <v>65.086887835702996</v>
      </c>
      <c r="P1721">
        <v>8.5142857142856894</v>
      </c>
      <c r="Q1721">
        <v>0.152028149525611</v>
      </c>
    </row>
    <row r="1722" spans="1:17" hidden="1" x14ac:dyDescent="0.3">
      <c r="A1722" t="s">
        <v>3624</v>
      </c>
      <c r="B1722" t="s">
        <v>3625</v>
      </c>
      <c r="C1722" t="str">
        <f>IFERROR(VLOOKUP(Table1[[#This Row],[Ticker]],[1]!Table1[[Symbol]:[Industry]],2,FALSE),"-")</f>
        <v>-</v>
      </c>
      <c r="D1722" t="s">
        <v>605</v>
      </c>
      <c r="E1722">
        <v>651.64426519999995</v>
      </c>
      <c r="F1722">
        <v>33.32</v>
      </c>
      <c r="G1722">
        <v>110.48463577795999</v>
      </c>
      <c r="H1722">
        <v>-20.648298120087599</v>
      </c>
      <c r="I1722">
        <v>58.442604577202196</v>
      </c>
      <c r="J1722">
        <v>-2.30512884566209</v>
      </c>
      <c r="K1722">
        <v>35.9805080309552</v>
      </c>
      <c r="L1722">
        <v>29.631218791029099</v>
      </c>
      <c r="M1722">
        <v>49.097580498244596</v>
      </c>
      <c r="N1722">
        <v>6.8222126314970294E-2</v>
      </c>
      <c r="O1722">
        <v>54.861944777911098</v>
      </c>
      <c r="P1722">
        <v>156.30769230769201</v>
      </c>
      <c r="Q1722">
        <v>6.9634398714697995E-2</v>
      </c>
    </row>
    <row r="1723" spans="1:17" hidden="1" x14ac:dyDescent="0.3">
      <c r="A1723" t="s">
        <v>3626</v>
      </c>
      <c r="B1723" t="s">
        <v>3627</v>
      </c>
      <c r="C1723" t="str">
        <f>IFERROR(VLOOKUP(Table1[[#This Row],[Ticker]],[1]!Table1[[Symbol]:[Industry]],2,FALSE),"-")</f>
        <v>-</v>
      </c>
      <c r="D1723" t="s">
        <v>472</v>
      </c>
      <c r="E1723">
        <v>651.64236836199996</v>
      </c>
      <c r="F1723">
        <v>145.12</v>
      </c>
      <c r="G1723">
        <v>-23.0570297529101</v>
      </c>
      <c r="H1723">
        <v>17.102642749518601</v>
      </c>
      <c r="I1723">
        <v>20.361825968894401</v>
      </c>
      <c r="J1723">
        <v>-2.7609533658344398</v>
      </c>
      <c r="K1723">
        <v>133.37224991674501</v>
      </c>
      <c r="L1723">
        <v>126.460686181738</v>
      </c>
      <c r="M1723">
        <v>53.342688365244499</v>
      </c>
      <c r="N1723">
        <v>4.0634342003524804</v>
      </c>
      <c r="O1723">
        <v>21.899117971334</v>
      </c>
      <c r="P1723">
        <v>42.904972919743898</v>
      </c>
      <c r="Q1723">
        <v>-2.8272026169211002E-2</v>
      </c>
    </row>
    <row r="1724" spans="1:17" hidden="1" x14ac:dyDescent="0.3">
      <c r="A1724" t="s">
        <v>3628</v>
      </c>
      <c r="B1724" t="s">
        <v>3629</v>
      </c>
      <c r="C1724" t="str">
        <f>IFERROR(VLOOKUP(Table1[[#This Row],[Ticker]],[1]!Table1[[Symbol]:[Industry]],2,FALSE),"-")</f>
        <v>-</v>
      </c>
      <c r="D1724" t="s">
        <v>1680</v>
      </c>
      <c r="E1724">
        <v>651.53970000000004</v>
      </c>
      <c r="F1724">
        <v>63.25</v>
      </c>
      <c r="G1724">
        <v>-6.3466052032801601</v>
      </c>
      <c r="H1724">
        <v>-0.21203967210007399</v>
      </c>
      <c r="I1724">
        <v>-5.3424715286284803</v>
      </c>
      <c r="J1724">
        <v>-0.90762003250110901</v>
      </c>
      <c r="K1724">
        <v>61.2108670544023</v>
      </c>
      <c r="L1724">
        <v>58.482963812055601</v>
      </c>
      <c r="M1724">
        <v>63.305866194264297</v>
      </c>
      <c r="N1724">
        <v>0.88922134515381601</v>
      </c>
      <c r="O1724">
        <v>2.0553359683794299</v>
      </c>
      <c r="P1724">
        <v>31.3603322949117</v>
      </c>
      <c r="Q1724">
        <v>-3.0371808196612001E-2</v>
      </c>
    </row>
    <row r="1725" spans="1:17" hidden="1" x14ac:dyDescent="0.3">
      <c r="A1725" t="s">
        <v>3630</v>
      </c>
      <c r="B1725" t="s">
        <v>3631</v>
      </c>
      <c r="C1725" t="str">
        <f>IFERROR(VLOOKUP(Table1[[#This Row],[Ticker]],[1]!Table1[[Symbol]:[Industry]],2,FALSE),"-")</f>
        <v>-</v>
      </c>
      <c r="D1725" t="s">
        <v>46</v>
      </c>
      <c r="E1725">
        <v>646.87076116000003</v>
      </c>
      <c r="F1725">
        <v>232.05</v>
      </c>
      <c r="G1725">
        <v>-66.161912352651797</v>
      </c>
      <c r="H1725">
        <v>-4.0696798420317801</v>
      </c>
      <c r="I1725">
        <v>9.6577333577541395</v>
      </c>
      <c r="J1725">
        <v>-6.0058404614669003</v>
      </c>
      <c r="K1725">
        <v>236.355713798187</v>
      </c>
      <c r="L1725">
        <v>244.21205624823301</v>
      </c>
      <c r="M1725">
        <v>36.818219280304</v>
      </c>
      <c r="N1725">
        <v>0.53013447783505196</v>
      </c>
      <c r="O1725">
        <v>57.638439991381098</v>
      </c>
      <c r="P1725">
        <v>28.9166666666666</v>
      </c>
      <c r="Q1725">
        <v>9.7503814128441002E-2</v>
      </c>
    </row>
    <row r="1726" spans="1:17" hidden="1" x14ac:dyDescent="0.3">
      <c r="A1726" t="s">
        <v>3632</v>
      </c>
      <c r="B1726" t="s">
        <v>3633</v>
      </c>
      <c r="C1726" t="str">
        <f>IFERROR(VLOOKUP(Table1[[#This Row],[Ticker]],[1]!Table1[[Symbol]:[Industry]],2,FALSE),"-")</f>
        <v>-</v>
      </c>
      <c r="D1726" t="s">
        <v>46</v>
      </c>
      <c r="E1726">
        <v>646.45283500000005</v>
      </c>
      <c r="F1726">
        <v>286.60000000000002</v>
      </c>
      <c r="G1726">
        <v>-5.0284776572765004</v>
      </c>
      <c r="H1726">
        <v>-3.8704004628743598</v>
      </c>
      <c r="I1726">
        <v>9.4256293045938104</v>
      </c>
      <c r="J1726">
        <v>4.5763056969418701</v>
      </c>
      <c r="K1726">
        <v>253.596756431904</v>
      </c>
      <c r="M1726">
        <v>73.274143580439201</v>
      </c>
      <c r="N1726">
        <v>0.21603789267669901</v>
      </c>
      <c r="O1726">
        <v>4.6231681786461802</v>
      </c>
      <c r="P1726">
        <v>100.630031501575</v>
      </c>
    </row>
    <row r="1727" spans="1:17" hidden="1" x14ac:dyDescent="0.3">
      <c r="A1727" t="s">
        <v>3634</v>
      </c>
      <c r="B1727" t="s">
        <v>3635</v>
      </c>
      <c r="C1727" t="str">
        <f>IFERROR(VLOOKUP(Table1[[#This Row],[Ticker]],[1]!Table1[[Symbol]:[Industry]],2,FALSE),"-")</f>
        <v>-</v>
      </c>
      <c r="D1727" t="s">
        <v>605</v>
      </c>
      <c r="E1727">
        <v>645.23214665399996</v>
      </c>
      <c r="F1727">
        <v>149.72999999999999</v>
      </c>
      <c r="G1727">
        <v>-22.4708327126428</v>
      </c>
      <c r="H1727">
        <v>-10.0361974268212</v>
      </c>
      <c r="I1727">
        <v>13.8959943439919</v>
      </c>
      <c r="J1727">
        <v>-4.1954940482491301</v>
      </c>
      <c r="K1727">
        <v>149.94387539006999</v>
      </c>
      <c r="L1727">
        <v>137.57176125542</v>
      </c>
      <c r="M1727">
        <v>36.056402472405601</v>
      </c>
      <c r="N1727">
        <v>0.258121484622298</v>
      </c>
      <c r="O1727">
        <v>16.543110933012699</v>
      </c>
      <c r="P1727">
        <v>38.3826247689463</v>
      </c>
      <c r="Q1727">
        <v>3.1111965092542999E-2</v>
      </c>
    </row>
    <row r="1728" spans="1:17" hidden="1" x14ac:dyDescent="0.3">
      <c r="A1728" t="s">
        <v>3636</v>
      </c>
      <c r="B1728" t="s">
        <v>3637</v>
      </c>
      <c r="C1728" t="str">
        <f>IFERROR(VLOOKUP(Table1[[#This Row],[Ticker]],[1]!Table1[[Symbol]:[Industry]],2,FALSE),"-")</f>
        <v>-</v>
      </c>
      <c r="D1728" t="s">
        <v>132</v>
      </c>
      <c r="E1728">
        <v>644.325152</v>
      </c>
      <c r="F1728">
        <v>380</v>
      </c>
      <c r="G1728">
        <v>615.10844288612395</v>
      </c>
      <c r="H1728">
        <v>-18.951573019092798</v>
      </c>
      <c r="I1728">
        <v>202.24133925132</v>
      </c>
      <c r="J1728">
        <v>-1.3354625862681699</v>
      </c>
      <c r="K1728">
        <v>328.98207843647998</v>
      </c>
      <c r="L1728">
        <v>200.91456664079701</v>
      </c>
      <c r="M1728">
        <v>38.3575342748439</v>
      </c>
      <c r="N1728">
        <v>0.17153270569787599</v>
      </c>
      <c r="O1728">
        <v>16.960526315789402</v>
      </c>
      <c r="P1728">
        <v>697.76094572642</v>
      </c>
      <c r="Q1728">
        <v>0.198879697823552</v>
      </c>
    </row>
    <row r="1729" spans="1:17" hidden="1" x14ac:dyDescent="0.3">
      <c r="A1729" t="s">
        <v>3638</v>
      </c>
      <c r="B1729" t="s">
        <v>3639</v>
      </c>
      <c r="C1729" t="str">
        <f>IFERROR(VLOOKUP(Table1[[#This Row],[Ticker]],[1]!Table1[[Symbol]:[Industry]],2,FALSE),"-")</f>
        <v>-</v>
      </c>
      <c r="D1729" t="s">
        <v>226</v>
      </c>
      <c r="E1729">
        <v>644.04427537499998</v>
      </c>
      <c r="F1729">
        <v>162.30000000000001</v>
      </c>
      <c r="G1729">
        <v>-21.889746323639301</v>
      </c>
      <c r="H1729">
        <v>-5.7151666653810604</v>
      </c>
      <c r="I1729">
        <v>35.0549846303579</v>
      </c>
      <c r="J1729">
        <v>1.81903514999909</v>
      </c>
      <c r="K1729">
        <v>164.50998207682099</v>
      </c>
      <c r="L1729">
        <v>144.783414018423</v>
      </c>
      <c r="M1729">
        <v>54.867380200188201</v>
      </c>
      <c r="N1729">
        <v>0.74493412053272401</v>
      </c>
      <c r="O1729">
        <v>18.4008590419262</v>
      </c>
      <c r="P1729">
        <v>64.269489844297397</v>
      </c>
      <c r="Q1729">
        <v>0.134342837479798</v>
      </c>
    </row>
    <row r="1730" spans="1:17" hidden="1" x14ac:dyDescent="0.3">
      <c r="A1730" t="s">
        <v>3640</v>
      </c>
      <c r="B1730" t="s">
        <v>3641</v>
      </c>
      <c r="C1730" t="str">
        <f>IFERROR(VLOOKUP(Table1[[#This Row],[Ticker]],[1]!Table1[[Symbol]:[Industry]],2,FALSE),"-")</f>
        <v>-</v>
      </c>
      <c r="D1730" t="s">
        <v>290</v>
      </c>
      <c r="E1730">
        <v>640.90634790000001</v>
      </c>
      <c r="F1730">
        <v>443.95</v>
      </c>
      <c r="G1730">
        <v>101.263165098469</v>
      </c>
      <c r="H1730">
        <v>-1.5291542985375</v>
      </c>
      <c r="I1730">
        <v>52.968338776948201</v>
      </c>
      <c r="J1730">
        <v>-6.3450303784230302</v>
      </c>
      <c r="K1730">
        <v>422.80824628335603</v>
      </c>
      <c r="L1730">
        <v>345.58012116967097</v>
      </c>
      <c r="M1730">
        <v>60.678796042434598</v>
      </c>
      <c r="N1730">
        <v>0.31357043929926398</v>
      </c>
      <c r="O1730">
        <v>25.9038179975222</v>
      </c>
      <c r="P1730">
        <v>145.005518763796</v>
      </c>
      <c r="Q1730">
        <v>0.13662822951932099</v>
      </c>
    </row>
    <row r="1731" spans="1:17" hidden="1" x14ac:dyDescent="0.3">
      <c r="A1731" t="s">
        <v>3642</v>
      </c>
      <c r="B1731" t="s">
        <v>3643</v>
      </c>
      <c r="C1731" t="str">
        <f>IFERROR(VLOOKUP(Table1[[#This Row],[Ticker]],[1]!Table1[[Symbol]:[Industry]],2,FALSE),"-")</f>
        <v>-</v>
      </c>
      <c r="D1731" t="s">
        <v>215</v>
      </c>
      <c r="E1731">
        <v>637.44780000000003</v>
      </c>
      <c r="F1731">
        <v>201.14</v>
      </c>
      <c r="G1731">
        <v>129.03933451631701</v>
      </c>
      <c r="H1731">
        <v>18.218242715536402</v>
      </c>
      <c r="I1731">
        <v>75.182077958944205</v>
      </c>
      <c r="J1731">
        <v>10.644085883639001</v>
      </c>
      <c r="K1731">
        <v>166.26164740237601</v>
      </c>
      <c r="L1731">
        <v>137.434732739514</v>
      </c>
      <c r="M1731">
        <v>59.825112999270303</v>
      </c>
      <c r="N1731">
        <v>3.7661654666408202</v>
      </c>
      <c r="O1731">
        <v>15.7402804017102</v>
      </c>
      <c r="P1731">
        <v>177.243280496209</v>
      </c>
      <c r="Q1731">
        <v>0.10233190193768101</v>
      </c>
    </row>
    <row r="1732" spans="1:17" hidden="1" x14ac:dyDescent="0.3">
      <c r="A1732" t="s">
        <v>3644</v>
      </c>
      <c r="B1732" t="s">
        <v>3645</v>
      </c>
      <c r="C1732" t="str">
        <f>IFERROR(VLOOKUP(Table1[[#This Row],[Ticker]],[1]!Table1[[Symbol]:[Industry]],2,FALSE),"-")</f>
        <v>-</v>
      </c>
      <c r="D1732" t="s">
        <v>1414</v>
      </c>
      <c r="E1732">
        <v>635.87978803999999</v>
      </c>
      <c r="F1732">
        <v>1048.05</v>
      </c>
      <c r="G1732">
        <v>-26.197760178987799</v>
      </c>
      <c r="H1732">
        <v>-8.0622794437660801</v>
      </c>
      <c r="I1732">
        <v>-6.2308697021363999</v>
      </c>
      <c r="J1732">
        <v>-10.274866899506</v>
      </c>
      <c r="K1732">
        <v>1107.8231878458801</v>
      </c>
      <c r="L1732">
        <v>1039.06651597108</v>
      </c>
      <c r="M1732">
        <v>20.333639852769402</v>
      </c>
      <c r="N1732">
        <v>1.00925444138853</v>
      </c>
      <c r="O1732">
        <v>17.141357759648798</v>
      </c>
      <c r="P1732">
        <v>31.006249999999898</v>
      </c>
      <c r="Q1732">
        <v>1.5861061664473E-2</v>
      </c>
    </row>
    <row r="1733" spans="1:17" hidden="1" x14ac:dyDescent="0.3">
      <c r="A1733" t="s">
        <v>3646</v>
      </c>
      <c r="B1733" t="s">
        <v>3647</v>
      </c>
      <c r="C1733" t="str">
        <f>IFERROR(VLOOKUP(Table1[[#This Row],[Ticker]],[1]!Table1[[Symbol]:[Industry]],2,FALSE),"-")</f>
        <v>-</v>
      </c>
      <c r="D1733" t="s">
        <v>290</v>
      </c>
      <c r="E1733">
        <v>632.84552898499999</v>
      </c>
      <c r="F1733">
        <v>419.65</v>
      </c>
      <c r="G1733">
        <v>86.611293295352297</v>
      </c>
      <c r="H1733">
        <v>13.314136434198501</v>
      </c>
      <c r="I1733">
        <v>42.478136679225003</v>
      </c>
      <c r="J1733">
        <v>0.75426277249409202</v>
      </c>
      <c r="K1733">
        <v>361.05446786842703</v>
      </c>
      <c r="L1733">
        <v>291.74532384169601</v>
      </c>
      <c r="M1733">
        <v>68.729433216614098</v>
      </c>
      <c r="N1733">
        <v>0.71533653621904003</v>
      </c>
      <c r="O1733">
        <v>7.2322173239604401</v>
      </c>
      <c r="P1733">
        <v>122.86245353159801</v>
      </c>
      <c r="Q1733">
        <v>9.174719260783E-2</v>
      </c>
    </row>
    <row r="1734" spans="1:17" hidden="1" x14ac:dyDescent="0.3">
      <c r="A1734" t="s">
        <v>3648</v>
      </c>
      <c r="B1734" t="s">
        <v>3649</v>
      </c>
      <c r="C1734" t="str">
        <f>IFERROR(VLOOKUP(Table1[[#This Row],[Ticker]],[1]!Table1[[Symbol]:[Industry]],2,FALSE),"-")</f>
        <v>-</v>
      </c>
      <c r="D1734" t="s">
        <v>132</v>
      </c>
      <c r="E1734">
        <v>631.94027507999999</v>
      </c>
      <c r="F1734">
        <v>154.97</v>
      </c>
      <c r="G1734">
        <v>401.61691554638497</v>
      </c>
      <c r="H1734">
        <v>26.193096598418599</v>
      </c>
      <c r="I1734">
        <v>168.00741844717999</v>
      </c>
      <c r="J1734">
        <v>4.4950393232219898</v>
      </c>
      <c r="K1734">
        <v>121.22311865912</v>
      </c>
      <c r="L1734">
        <v>82.678857738485803</v>
      </c>
      <c r="M1734">
        <v>79.323724960284096</v>
      </c>
      <c r="N1734">
        <v>1.0388647122488599</v>
      </c>
      <c r="O1734">
        <v>1.7938955926953599</v>
      </c>
      <c r="P1734">
        <v>473.96296296296202</v>
      </c>
      <c r="Q1734">
        <v>0.19722258485418501</v>
      </c>
    </row>
    <row r="1735" spans="1:17" hidden="1" x14ac:dyDescent="0.3">
      <c r="A1735" t="s">
        <v>3650</v>
      </c>
      <c r="B1735" t="s">
        <v>3651</v>
      </c>
      <c r="C1735" t="str">
        <f>IFERROR(VLOOKUP(Table1[[#This Row],[Ticker]],[1]!Table1[[Symbol]:[Industry]],2,FALSE),"-")</f>
        <v>-</v>
      </c>
      <c r="D1735" t="s">
        <v>218</v>
      </c>
      <c r="E1735">
        <v>630.47234062500002</v>
      </c>
      <c r="F1735">
        <v>498.9</v>
      </c>
      <c r="G1735">
        <v>115.321098497802</v>
      </c>
      <c r="H1735">
        <v>-23.756944053472701</v>
      </c>
      <c r="I1735">
        <v>99.194929964804899</v>
      </c>
      <c r="J1735">
        <v>-4.2995844625738497</v>
      </c>
      <c r="K1735">
        <v>511.91926289863397</v>
      </c>
      <c r="L1735">
        <v>381.79260367048403</v>
      </c>
      <c r="M1735">
        <v>24.358569694363801</v>
      </c>
      <c r="N1735">
        <v>0.48431614850875498</v>
      </c>
      <c r="O1735">
        <v>39.707356183603899</v>
      </c>
      <c r="P1735">
        <v>162.44082062072499</v>
      </c>
      <c r="Q1735">
        <v>9.6014818528093002E-2</v>
      </c>
    </row>
    <row r="1736" spans="1:17" hidden="1" x14ac:dyDescent="0.3">
      <c r="A1736" t="s">
        <v>3652</v>
      </c>
      <c r="B1736" t="s">
        <v>3653</v>
      </c>
      <c r="C1736" t="str">
        <f>IFERROR(VLOOKUP(Table1[[#This Row],[Ticker]],[1]!Table1[[Symbol]:[Industry]],2,FALSE),"-")</f>
        <v>-</v>
      </c>
      <c r="D1736" t="s">
        <v>278</v>
      </c>
      <c r="E1736">
        <v>629.67005500000005</v>
      </c>
      <c r="F1736">
        <v>1092.3</v>
      </c>
      <c r="G1736">
        <v>-12.3676574579255</v>
      </c>
      <c r="H1736">
        <v>4.6711416583830498</v>
      </c>
      <c r="I1736">
        <v>2.0864495039447801</v>
      </c>
      <c r="J1736">
        <v>-4.93482400906775</v>
      </c>
      <c r="K1736">
        <v>1051.8887422635</v>
      </c>
      <c r="M1736">
        <v>52.6058605996447</v>
      </c>
      <c r="O1736">
        <v>29.822393115444399</v>
      </c>
      <c r="P1736">
        <v>25.443583118001701</v>
      </c>
    </row>
    <row r="1737" spans="1:17" hidden="1" x14ac:dyDescent="0.3">
      <c r="A1737" t="s">
        <v>3654</v>
      </c>
      <c r="B1737" t="s">
        <v>3655</v>
      </c>
      <c r="C1737" t="str">
        <f>IFERROR(VLOOKUP(Table1[[#This Row],[Ticker]],[1]!Table1[[Symbol]:[Industry]],2,FALSE),"-")</f>
        <v>-</v>
      </c>
      <c r="D1737" t="s">
        <v>197</v>
      </c>
      <c r="E1737">
        <v>628.45283700000005</v>
      </c>
      <c r="F1737">
        <v>5311.85</v>
      </c>
      <c r="G1737">
        <v>200.35561195625399</v>
      </c>
      <c r="H1737">
        <v>8.9673502075387805</v>
      </c>
      <c r="I1737">
        <v>74.451189756861197</v>
      </c>
      <c r="J1737">
        <v>1.01937705204699</v>
      </c>
      <c r="K1737">
        <v>4247.4732811148997</v>
      </c>
      <c r="L1737">
        <v>3123.3112512944399</v>
      </c>
      <c r="M1737">
        <v>86.676240107906594</v>
      </c>
      <c r="N1737">
        <v>1.09686882635498</v>
      </c>
      <c r="O1737">
        <v>4.9446049869630899</v>
      </c>
      <c r="P1737">
        <v>266.33448275862003</v>
      </c>
      <c r="Q1737">
        <v>0.13688748441601201</v>
      </c>
    </row>
    <row r="1738" spans="1:17" hidden="1" x14ac:dyDescent="0.3">
      <c r="A1738" t="s">
        <v>3656</v>
      </c>
      <c r="B1738" t="s">
        <v>3657</v>
      </c>
      <c r="C1738" t="str">
        <f>IFERROR(VLOOKUP(Table1[[#This Row],[Ticker]],[1]!Table1[[Symbol]:[Industry]],2,FALSE),"-")</f>
        <v>-</v>
      </c>
      <c r="D1738" t="s">
        <v>605</v>
      </c>
      <c r="E1738">
        <v>626.74789059</v>
      </c>
      <c r="F1738">
        <v>255.3</v>
      </c>
      <c r="G1738">
        <v>-30.973415297790702</v>
      </c>
      <c r="H1738">
        <v>-29.3922773043593</v>
      </c>
      <c r="I1738">
        <v>22.1959424018421</v>
      </c>
      <c r="J1738">
        <v>-5.8899245281565502</v>
      </c>
      <c r="K1738">
        <v>277.78660542929703</v>
      </c>
      <c r="L1738">
        <v>250.913007509712</v>
      </c>
      <c r="M1738">
        <v>38.265359026081804</v>
      </c>
      <c r="N1738">
        <v>0.170845787820745</v>
      </c>
      <c r="O1738">
        <v>45.710928319623903</v>
      </c>
      <c r="P1738">
        <v>52.600119545726201</v>
      </c>
      <c r="Q1738">
        <v>8.1724351655629995E-3</v>
      </c>
    </row>
    <row r="1739" spans="1:17" hidden="1" x14ac:dyDescent="0.3">
      <c r="A1739" t="s">
        <v>3658</v>
      </c>
      <c r="B1739" t="s">
        <v>3659</v>
      </c>
      <c r="C1739" t="str">
        <f>IFERROR(VLOOKUP(Table1[[#This Row],[Ticker]],[1]!Table1[[Symbol]:[Industry]],2,FALSE),"-")</f>
        <v>-</v>
      </c>
      <c r="D1739" t="s">
        <v>3207</v>
      </c>
      <c r="E1739">
        <v>624.35972302499999</v>
      </c>
      <c r="F1739">
        <v>15.34</v>
      </c>
      <c r="G1739">
        <v>-29.2339412971379</v>
      </c>
      <c r="H1739">
        <v>-4.1686030772534499</v>
      </c>
      <c r="I1739">
        <v>-23.851944621587901</v>
      </c>
      <c r="J1739">
        <v>-3.97904677594321</v>
      </c>
      <c r="K1739">
        <v>17.8853254690551</v>
      </c>
      <c r="L1739">
        <v>18.385953646554398</v>
      </c>
      <c r="M1739">
        <v>40.7133760258385</v>
      </c>
      <c r="N1739">
        <v>0.67325830243051898</v>
      </c>
      <c r="O1739">
        <v>577.31421121251606</v>
      </c>
      <c r="P1739">
        <v>14.906367041198401</v>
      </c>
      <c r="Q1739">
        <v>-6.6209714753599005E-2</v>
      </c>
    </row>
    <row r="1740" spans="1:17" hidden="1" x14ac:dyDescent="0.3">
      <c r="A1740" t="s">
        <v>3660</v>
      </c>
      <c r="B1740" t="s">
        <v>3661</v>
      </c>
      <c r="C1740" t="str">
        <f>IFERROR(VLOOKUP(Table1[[#This Row],[Ticker]],[1]!Table1[[Symbol]:[Industry]],2,FALSE),"-")</f>
        <v>-</v>
      </c>
      <c r="D1740" t="s">
        <v>472</v>
      </c>
      <c r="E1740">
        <v>624.35322647199996</v>
      </c>
      <c r="F1740">
        <v>3.64</v>
      </c>
      <c r="G1740">
        <v>-40.842636949311903</v>
      </c>
      <c r="H1740">
        <v>-16.024222518012198</v>
      </c>
      <c r="I1740">
        <v>-17.662502590181301</v>
      </c>
      <c r="J1740">
        <v>-8.3046413090968496</v>
      </c>
      <c r="K1740">
        <v>3.75736553522803</v>
      </c>
      <c r="L1740">
        <v>3.80468182067384</v>
      </c>
      <c r="M1740">
        <v>31.0564234844353</v>
      </c>
      <c r="N1740">
        <v>0.60076627850053299</v>
      </c>
      <c r="O1740">
        <v>55.219780219780198</v>
      </c>
      <c r="P1740">
        <v>21.3333333333333</v>
      </c>
      <c r="Q1740">
        <v>6.1290995287644999E-2</v>
      </c>
    </row>
    <row r="1741" spans="1:17" hidden="1" x14ac:dyDescent="0.3">
      <c r="A1741" t="s">
        <v>3662</v>
      </c>
      <c r="B1741" t="s">
        <v>3663</v>
      </c>
      <c r="C1741" t="str">
        <f>IFERROR(VLOOKUP(Table1[[#This Row],[Ticker]],[1]!Table1[[Symbol]:[Industry]],2,FALSE),"-")</f>
        <v>-</v>
      </c>
      <c r="D1741" t="s">
        <v>605</v>
      </c>
      <c r="E1741">
        <v>622.44000000000005</v>
      </c>
      <c r="F1741">
        <v>121.27</v>
      </c>
      <c r="G1741">
        <v>-16.0164669397608</v>
      </c>
      <c r="H1741">
        <v>-13.537953654363699</v>
      </c>
      <c r="I1741">
        <v>5.4787445819606297</v>
      </c>
      <c r="J1741">
        <v>-7.71248191095414</v>
      </c>
      <c r="K1741">
        <v>126.40204269283601</v>
      </c>
      <c r="L1741">
        <v>116.11174507070599</v>
      </c>
      <c r="M1741">
        <v>35.268219006628897</v>
      </c>
      <c r="N1741">
        <v>8.5294620956722897E-2</v>
      </c>
      <c r="O1741">
        <v>27.6490475797806</v>
      </c>
      <c r="P1741">
        <v>37.728563316297503</v>
      </c>
      <c r="Q1741">
        <v>6.9661442689294001E-2</v>
      </c>
    </row>
    <row r="1742" spans="1:17" hidden="1" x14ac:dyDescent="0.3">
      <c r="A1742" t="s">
        <v>3664</v>
      </c>
      <c r="B1742" t="s">
        <v>3665</v>
      </c>
      <c r="C1742" t="str">
        <f>IFERROR(VLOOKUP(Table1[[#This Row],[Ticker]],[1]!Table1[[Symbol]:[Industry]],2,FALSE),"-")</f>
        <v>-</v>
      </c>
      <c r="D1742" t="s">
        <v>1509</v>
      </c>
      <c r="E1742">
        <v>622.18470931399997</v>
      </c>
      <c r="F1742">
        <v>117.31</v>
      </c>
      <c r="G1742">
        <v>32.572219392664202</v>
      </c>
      <c r="H1742">
        <v>35.419441386274002</v>
      </c>
      <c r="I1742">
        <v>17.6834331674231</v>
      </c>
      <c r="J1742">
        <v>-9.6093378140353494</v>
      </c>
      <c r="K1742">
        <v>99.572233778446602</v>
      </c>
      <c r="L1742">
        <v>89.084409849620698</v>
      </c>
      <c r="M1742">
        <v>56.729848519047998</v>
      </c>
      <c r="N1742">
        <v>2.5606954236049702</v>
      </c>
      <c r="O1742">
        <v>13.033841957207301</v>
      </c>
      <c r="P1742">
        <v>83.871473354231995</v>
      </c>
      <c r="Q1742">
        <v>0.111730527323155</v>
      </c>
    </row>
    <row r="1743" spans="1:17" hidden="1" x14ac:dyDescent="0.3">
      <c r="A1743" t="s">
        <v>3666</v>
      </c>
      <c r="B1743" t="s">
        <v>3667</v>
      </c>
      <c r="C1743" t="str">
        <f>IFERROR(VLOOKUP(Table1[[#This Row],[Ticker]],[1]!Table1[[Symbol]:[Industry]],2,FALSE),"-")</f>
        <v>-</v>
      </c>
      <c r="D1743" t="s">
        <v>418</v>
      </c>
      <c r="E1743">
        <v>618.59686142999999</v>
      </c>
      <c r="F1743">
        <v>486.4</v>
      </c>
      <c r="G1743">
        <v>9.84102165831988</v>
      </c>
      <c r="H1743">
        <v>-19.8538234019424</v>
      </c>
      <c r="I1743">
        <v>40.584837989174197</v>
      </c>
      <c r="J1743">
        <v>-9.3978361425207506</v>
      </c>
      <c r="K1743">
        <v>497.11222602431502</v>
      </c>
      <c r="L1743">
        <v>427.46318558248998</v>
      </c>
      <c r="M1743">
        <v>43.583624132408602</v>
      </c>
      <c r="N1743">
        <v>0.28301055676555298</v>
      </c>
      <c r="O1743">
        <v>43.801398026315702</v>
      </c>
      <c r="P1743">
        <v>82.0699981283922</v>
      </c>
      <c r="Q1743">
        <v>9.0651908063809992E-3</v>
      </c>
    </row>
    <row r="1744" spans="1:17" hidden="1" x14ac:dyDescent="0.3">
      <c r="A1744" t="s">
        <v>3668</v>
      </c>
      <c r="B1744" t="s">
        <v>3669</v>
      </c>
      <c r="C1744" t="str">
        <f>IFERROR(VLOOKUP(Table1[[#This Row],[Ticker]],[1]!Table1[[Symbol]:[Industry]],2,FALSE),"-")</f>
        <v>-</v>
      </c>
      <c r="D1744" t="s">
        <v>215</v>
      </c>
      <c r="E1744">
        <v>617.33669799999996</v>
      </c>
      <c r="F1744">
        <v>280.85000000000002</v>
      </c>
      <c r="G1744">
        <v>-35.413452399955602</v>
      </c>
      <c r="H1744">
        <v>-10.5726536817584</v>
      </c>
      <c r="I1744">
        <v>-20.9593454380853</v>
      </c>
      <c r="J1744">
        <v>-20.408845742516</v>
      </c>
      <c r="O1744">
        <v>26.028128894427599</v>
      </c>
      <c r="P1744">
        <v>7.5435573425234699</v>
      </c>
    </row>
    <row r="1745" spans="1:17" hidden="1" x14ac:dyDescent="0.3">
      <c r="A1745" t="s">
        <v>3670</v>
      </c>
      <c r="B1745" t="s">
        <v>3671</v>
      </c>
      <c r="C1745" t="str">
        <f>IFERROR(VLOOKUP(Table1[[#This Row],[Ticker]],[1]!Table1[[Symbol]:[Industry]],2,FALSE),"-")</f>
        <v>-</v>
      </c>
      <c r="D1745" t="s">
        <v>259</v>
      </c>
      <c r="E1745">
        <v>616.86780699999997</v>
      </c>
      <c r="F1745">
        <v>101.44</v>
      </c>
      <c r="G1745">
        <v>-6.9165285749276801</v>
      </c>
      <c r="H1745">
        <v>10.5926922413942</v>
      </c>
      <c r="I1745">
        <v>7.6916179780331397</v>
      </c>
      <c r="J1745">
        <v>10.593376491253199</v>
      </c>
      <c r="K1745">
        <v>85.392571835137204</v>
      </c>
      <c r="L1745">
        <v>83.7810140698071</v>
      </c>
      <c r="M1745">
        <v>83.186449520687404</v>
      </c>
      <c r="N1745">
        <v>3.10455868657318</v>
      </c>
      <c r="O1745">
        <v>22.979100946372199</v>
      </c>
      <c r="P1745">
        <v>44.914285714285697</v>
      </c>
      <c r="Q1745">
        <v>3.0376339560369E-2</v>
      </c>
    </row>
    <row r="1746" spans="1:17" hidden="1" x14ac:dyDescent="0.3">
      <c r="A1746" t="s">
        <v>3672</v>
      </c>
      <c r="B1746" t="s">
        <v>3673</v>
      </c>
      <c r="C1746" t="str">
        <f>IFERROR(VLOOKUP(Table1[[#This Row],[Ticker]],[1]!Table1[[Symbol]:[Industry]],2,FALSE),"-")</f>
        <v>-</v>
      </c>
      <c r="D1746" t="s">
        <v>533</v>
      </c>
      <c r="E1746">
        <v>616.08165750000001</v>
      </c>
      <c r="F1746">
        <v>532</v>
      </c>
      <c r="G1746">
        <v>119.69400607669201</v>
      </c>
      <c r="H1746">
        <v>-1.6107850782589801</v>
      </c>
      <c r="I1746">
        <v>18.969281110853899</v>
      </c>
      <c r="J1746">
        <v>-8.8601014978303603</v>
      </c>
      <c r="K1746">
        <v>530.40742385942599</v>
      </c>
      <c r="L1746">
        <v>450.19171884488202</v>
      </c>
      <c r="M1746">
        <v>41.376242557092802</v>
      </c>
      <c r="N1746">
        <v>0.75675006192717298</v>
      </c>
      <c r="O1746">
        <v>15.977443609022499</v>
      </c>
      <c r="P1746">
        <v>187.10199676200699</v>
      </c>
      <c r="Q1746">
        <v>0.195198427492424</v>
      </c>
    </row>
    <row r="1747" spans="1:17" hidden="1" x14ac:dyDescent="0.3">
      <c r="A1747" t="s">
        <v>3674</v>
      </c>
      <c r="B1747" t="s">
        <v>3675</v>
      </c>
      <c r="C1747" t="str">
        <f>IFERROR(VLOOKUP(Table1[[#This Row],[Ticker]],[1]!Table1[[Symbol]:[Industry]],2,FALSE),"-")</f>
        <v>-</v>
      </c>
      <c r="D1747" t="s">
        <v>1001</v>
      </c>
      <c r="E1747">
        <v>612.95958029999997</v>
      </c>
      <c r="F1747">
        <v>54.66</v>
      </c>
      <c r="G1747">
        <v>17.910787708222301</v>
      </c>
      <c r="H1747">
        <v>-0.112314925125758</v>
      </c>
      <c r="I1747">
        <v>41.506818849767697</v>
      </c>
      <c r="J1747">
        <v>-7.6771305220115904</v>
      </c>
      <c r="K1747">
        <v>51.809613744940002</v>
      </c>
      <c r="L1747">
        <v>43.412923730496097</v>
      </c>
      <c r="M1747">
        <v>42.003334014790198</v>
      </c>
      <c r="N1747">
        <v>0.23869472860982999</v>
      </c>
      <c r="O1747">
        <v>12.330772045371299</v>
      </c>
      <c r="P1747">
        <v>76.038647342995105</v>
      </c>
      <c r="Q1747">
        <v>8.7682280010967006E-2</v>
      </c>
    </row>
    <row r="1748" spans="1:17" hidden="1" x14ac:dyDescent="0.3">
      <c r="A1748" t="s">
        <v>3676</v>
      </c>
      <c r="B1748" t="s">
        <v>3677</v>
      </c>
      <c r="C1748" t="str">
        <f>IFERROR(VLOOKUP(Table1[[#This Row],[Ticker]],[1]!Table1[[Symbol]:[Industry]],2,FALSE),"-")</f>
        <v>-</v>
      </c>
      <c r="D1748" t="s">
        <v>278</v>
      </c>
      <c r="E1748">
        <v>612.87962000000005</v>
      </c>
      <c r="F1748">
        <v>138.6</v>
      </c>
      <c r="G1748">
        <v>-12.719302183519</v>
      </c>
      <c r="H1748">
        <v>-1.08454774969606</v>
      </c>
      <c r="I1748">
        <v>-4.75139061320347</v>
      </c>
      <c r="J1748">
        <v>-5.5909509521245502</v>
      </c>
      <c r="K1748">
        <v>131.64536286660999</v>
      </c>
      <c r="L1748">
        <v>127.380097989901</v>
      </c>
      <c r="M1748">
        <v>46.438389398708999</v>
      </c>
      <c r="N1748">
        <v>0.85763925959269105</v>
      </c>
      <c r="O1748">
        <v>10.3174603174603</v>
      </c>
      <c r="P1748">
        <v>38.599999999999902</v>
      </c>
      <c r="Q1748">
        <v>5.5973131273220997E-2</v>
      </c>
    </row>
    <row r="1749" spans="1:17" hidden="1" x14ac:dyDescent="0.3">
      <c r="A1749" t="s">
        <v>3678</v>
      </c>
      <c r="B1749" t="s">
        <v>3679</v>
      </c>
      <c r="C1749" t="str">
        <f>IFERROR(VLOOKUP(Table1[[#This Row],[Ticker]],[1]!Table1[[Symbol]:[Industry]],2,FALSE),"-")</f>
        <v>-</v>
      </c>
      <c r="D1749" t="s">
        <v>218</v>
      </c>
      <c r="E1749">
        <v>612.16598250000004</v>
      </c>
      <c r="F1749">
        <v>275.95</v>
      </c>
      <c r="G1749">
        <v>128.48755172993299</v>
      </c>
      <c r="H1749">
        <v>17.2157146257241</v>
      </c>
      <c r="I1749">
        <v>14.676557354027601</v>
      </c>
      <c r="J1749">
        <v>4.9833807555209502</v>
      </c>
      <c r="K1749">
        <v>236.36440930229099</v>
      </c>
      <c r="L1749">
        <v>198.03767287245699</v>
      </c>
      <c r="M1749">
        <v>73.696277412952099</v>
      </c>
      <c r="N1749">
        <v>0.48965557560998502</v>
      </c>
      <c r="O1749">
        <v>1.4676571842724999</v>
      </c>
      <c r="P1749">
        <v>170.274240940254</v>
      </c>
      <c r="Q1749">
        <v>0.12350148028809201</v>
      </c>
    </row>
    <row r="1750" spans="1:17" hidden="1" x14ac:dyDescent="0.3">
      <c r="A1750" t="s">
        <v>3680</v>
      </c>
      <c r="B1750" t="s">
        <v>3681</v>
      </c>
      <c r="C1750" t="str">
        <f>IFERROR(VLOOKUP(Table1[[#This Row],[Ticker]],[1]!Table1[[Symbol]:[Industry]],2,FALSE),"-")</f>
        <v>-</v>
      </c>
      <c r="D1750" t="s">
        <v>738</v>
      </c>
      <c r="E1750">
        <v>611.86472249999997</v>
      </c>
      <c r="F1750">
        <v>111.93</v>
      </c>
      <c r="G1750">
        <v>-8.4221936810353508</v>
      </c>
      <c r="H1750">
        <v>-5.7604338704467404</v>
      </c>
      <c r="I1750">
        <v>-4.11052168868639</v>
      </c>
      <c r="J1750">
        <v>-2.2507399603640499</v>
      </c>
      <c r="K1750">
        <v>111.420018078309</v>
      </c>
      <c r="L1750">
        <v>109.672831524413</v>
      </c>
      <c r="M1750">
        <v>52.259684402316999</v>
      </c>
      <c r="N1750">
        <v>3.3043872200919102</v>
      </c>
      <c r="O1750">
        <v>35.307781649245001</v>
      </c>
      <c r="P1750">
        <v>39.929991248906099</v>
      </c>
      <c r="Q1750">
        <v>-1.2988517537419E-2</v>
      </c>
    </row>
    <row r="1751" spans="1:17" hidden="1" x14ac:dyDescent="0.3">
      <c r="A1751" t="s">
        <v>3682</v>
      </c>
      <c r="B1751" t="s">
        <v>3683</v>
      </c>
      <c r="C1751" t="str">
        <f>IFERROR(VLOOKUP(Table1[[#This Row],[Ticker]],[1]!Table1[[Symbol]:[Industry]],2,FALSE),"-")</f>
        <v>-</v>
      </c>
      <c r="D1751" t="s">
        <v>590</v>
      </c>
      <c r="E1751">
        <v>611.81981129999997</v>
      </c>
      <c r="F1751">
        <v>44.59</v>
      </c>
      <c r="G1751">
        <v>-28.1449625307072</v>
      </c>
      <c r="H1751">
        <v>-8.3189937715860705</v>
      </c>
      <c r="I1751">
        <v>-16.047620896532401</v>
      </c>
      <c r="J1751">
        <v>-1.2298093141430599</v>
      </c>
      <c r="K1751">
        <v>44.4684208053501</v>
      </c>
      <c r="L1751">
        <v>45.783033636597501</v>
      </c>
      <c r="M1751">
        <v>52.758575109422502</v>
      </c>
      <c r="N1751">
        <v>1.03882331578854</v>
      </c>
      <c r="O1751">
        <v>42.632877326754802</v>
      </c>
      <c r="P1751">
        <v>12.7433628318584</v>
      </c>
      <c r="Q1751">
        <v>0.13413482411918201</v>
      </c>
    </row>
    <row r="1752" spans="1:17" hidden="1" x14ac:dyDescent="0.3">
      <c r="A1752" t="s">
        <v>3684</v>
      </c>
      <c r="B1752" t="s">
        <v>3685</v>
      </c>
      <c r="C1752" t="str">
        <f>IFERROR(VLOOKUP(Table1[[#This Row],[Ticker]],[1]!Table1[[Symbol]:[Industry]],2,FALSE),"-")</f>
        <v>-</v>
      </c>
      <c r="D1752" t="s">
        <v>290</v>
      </c>
      <c r="E1752">
        <v>610.31045670000003</v>
      </c>
      <c r="F1752">
        <v>3.54</v>
      </c>
      <c r="G1752">
        <v>1.74226871106545</v>
      </c>
      <c r="H1752">
        <v>-12.247338447370399</v>
      </c>
      <c r="I1752">
        <v>-19.055196654108201</v>
      </c>
      <c r="J1752">
        <v>-5.7011335460146197</v>
      </c>
      <c r="K1752">
        <v>3.73024714343269</v>
      </c>
      <c r="L1752">
        <v>3.8087045187173398</v>
      </c>
      <c r="M1752">
        <v>35.461266200378603</v>
      </c>
      <c r="N1752">
        <v>0.66428071358242402</v>
      </c>
      <c r="O1752">
        <v>87.853107344632704</v>
      </c>
      <c r="P1752">
        <v>47.5</v>
      </c>
      <c r="Q1752">
        <v>8.9412663253681995E-2</v>
      </c>
    </row>
    <row r="1753" spans="1:17" hidden="1" x14ac:dyDescent="0.3">
      <c r="A1753" t="s">
        <v>3686</v>
      </c>
      <c r="B1753" t="s">
        <v>3687</v>
      </c>
      <c r="C1753" t="str">
        <f>IFERROR(VLOOKUP(Table1[[#This Row],[Ticker]],[1]!Table1[[Symbol]:[Industry]],2,FALSE),"-")</f>
        <v>-</v>
      </c>
      <c r="D1753" t="s">
        <v>111</v>
      </c>
      <c r="E1753">
        <v>606.23292216000004</v>
      </c>
      <c r="F1753">
        <v>73.05</v>
      </c>
      <c r="G1753">
        <v>-33.059675488865601</v>
      </c>
      <c r="H1753">
        <v>9.8430610755871601</v>
      </c>
      <c r="I1753">
        <v>-17.593448020228401</v>
      </c>
      <c r="J1753">
        <v>-3.4759717392350802</v>
      </c>
      <c r="K1753">
        <v>70.137483573221303</v>
      </c>
      <c r="L1753">
        <v>73.404344239066404</v>
      </c>
      <c r="M1753">
        <v>59.8756887602337</v>
      </c>
      <c r="N1753">
        <v>1.2449079008066199</v>
      </c>
      <c r="O1753">
        <v>41.889117043121097</v>
      </c>
      <c r="P1753">
        <v>21.023856858846901</v>
      </c>
      <c r="Q1753">
        <v>7.2021794812674997E-2</v>
      </c>
    </row>
    <row r="1754" spans="1:17" hidden="1" x14ac:dyDescent="0.3">
      <c r="A1754" t="s">
        <v>3688</v>
      </c>
      <c r="B1754" t="s">
        <v>3689</v>
      </c>
      <c r="C1754" t="str">
        <f>IFERROR(VLOOKUP(Table1[[#This Row],[Ticker]],[1]!Table1[[Symbol]:[Industry]],2,FALSE),"-")</f>
        <v>-</v>
      </c>
      <c r="D1754" t="s">
        <v>278</v>
      </c>
      <c r="E1754">
        <v>606.13244999999995</v>
      </c>
      <c r="F1754">
        <v>237.7</v>
      </c>
      <c r="G1754">
        <v>162.15859990906699</v>
      </c>
      <c r="H1754">
        <v>23.052952908793099</v>
      </c>
      <c r="I1754">
        <v>24.4795690874614</v>
      </c>
      <c r="J1754">
        <v>-11.7837667535088</v>
      </c>
      <c r="K1754">
        <v>211.80393209582101</v>
      </c>
      <c r="L1754">
        <v>187.09598284392399</v>
      </c>
      <c r="M1754">
        <v>53.948190967321104</v>
      </c>
      <c r="N1754">
        <v>1.28242860257248</v>
      </c>
      <c r="O1754">
        <v>24.021876314682299</v>
      </c>
      <c r="P1754">
        <v>215.04307488402901</v>
      </c>
    </row>
    <row r="1755" spans="1:17" hidden="1" x14ac:dyDescent="0.3">
      <c r="A1755" t="s">
        <v>3690</v>
      </c>
      <c r="B1755" t="s">
        <v>3691</v>
      </c>
      <c r="C1755" t="str">
        <f>IFERROR(VLOOKUP(Table1[[#This Row],[Ticker]],[1]!Table1[[Symbol]:[Industry]],2,FALSE),"-")</f>
        <v>-</v>
      </c>
      <c r="D1755" t="s">
        <v>21</v>
      </c>
      <c r="E1755">
        <v>605.39279999999997</v>
      </c>
      <c r="F1755">
        <v>514.25</v>
      </c>
      <c r="G1755">
        <v>54.8179801105792</v>
      </c>
      <c r="H1755">
        <v>40.363754466703099</v>
      </c>
      <c r="I1755">
        <v>166.022878113963</v>
      </c>
      <c r="J1755">
        <v>25.417839024570799</v>
      </c>
      <c r="K1755">
        <v>342.27763901102003</v>
      </c>
      <c r="M1755">
        <v>92.8005819756264</v>
      </c>
      <c r="N1755">
        <v>1.2594458438287099</v>
      </c>
      <c r="O1755">
        <v>0</v>
      </c>
      <c r="P1755">
        <v>262.147887323943</v>
      </c>
    </row>
    <row r="1756" spans="1:17" hidden="1" x14ac:dyDescent="0.3">
      <c r="A1756" t="s">
        <v>3692</v>
      </c>
      <c r="B1756" t="s">
        <v>3693</v>
      </c>
      <c r="C1756" t="str">
        <f>IFERROR(VLOOKUP(Table1[[#This Row],[Ticker]],[1]!Table1[[Symbol]:[Industry]],2,FALSE),"-")</f>
        <v>-</v>
      </c>
      <c r="D1756" t="s">
        <v>281</v>
      </c>
      <c r="E1756">
        <v>604.96055751200004</v>
      </c>
      <c r="F1756">
        <v>204.29</v>
      </c>
      <c r="G1756">
        <v>-31.207168969016301</v>
      </c>
      <c r="H1756">
        <v>-6.7670453814380203</v>
      </c>
      <c r="I1756">
        <v>-36.417463796399097</v>
      </c>
      <c r="J1756">
        <v>-6.1245173267619402</v>
      </c>
      <c r="K1756">
        <v>214.075684859066</v>
      </c>
      <c r="L1756">
        <v>232.67750556759501</v>
      </c>
      <c r="M1756">
        <v>43.011432722100501</v>
      </c>
      <c r="N1756">
        <v>0.34617475898896899</v>
      </c>
      <c r="O1756">
        <v>82.0940819423368</v>
      </c>
      <c r="P1756">
        <v>9.4215318693090495</v>
      </c>
      <c r="Q1756">
        <v>0.13025450976780101</v>
      </c>
    </row>
    <row r="1757" spans="1:17" hidden="1" x14ac:dyDescent="0.3">
      <c r="A1757" t="s">
        <v>3694</v>
      </c>
      <c r="B1757" t="s">
        <v>3695</v>
      </c>
      <c r="C1757" t="str">
        <f>IFERROR(VLOOKUP(Table1[[#This Row],[Ticker]],[1]!Table1[[Symbol]:[Industry]],2,FALSE),"-")</f>
        <v>-</v>
      </c>
      <c r="D1757" t="s">
        <v>387</v>
      </c>
      <c r="E1757">
        <v>603.76288579100003</v>
      </c>
      <c r="F1757">
        <v>69.680000000000007</v>
      </c>
      <c r="G1757">
        <v>-11.1846282913032</v>
      </c>
      <c r="H1757">
        <v>-20.130620588660499</v>
      </c>
      <c r="I1757">
        <v>17.519504862510001</v>
      </c>
      <c r="J1757">
        <v>-9.0348422547233298</v>
      </c>
      <c r="K1757">
        <v>72.419901227056499</v>
      </c>
      <c r="M1757">
        <v>18.043196516907599</v>
      </c>
      <c r="N1757">
        <v>9.9660697765687797E-2</v>
      </c>
      <c r="O1757">
        <v>34.902411021813997</v>
      </c>
      <c r="P1757">
        <v>54.844444444444399</v>
      </c>
    </row>
    <row r="1758" spans="1:17" hidden="1" x14ac:dyDescent="0.3">
      <c r="A1758" t="s">
        <v>3696</v>
      </c>
      <c r="B1758" t="s">
        <v>3697</v>
      </c>
      <c r="C1758" t="str">
        <f>IFERROR(VLOOKUP(Table1[[#This Row],[Ticker]],[1]!Table1[[Symbol]:[Industry]],2,FALSE),"-")</f>
        <v>-</v>
      </c>
      <c r="D1758" t="s">
        <v>605</v>
      </c>
      <c r="E1758">
        <v>602.45427980800002</v>
      </c>
      <c r="F1758">
        <v>17.05</v>
      </c>
      <c r="G1758">
        <v>-18.952092773851501</v>
      </c>
      <c r="H1758">
        <v>-10.3137800169798</v>
      </c>
      <c r="I1758">
        <v>-11.6520958789144</v>
      </c>
      <c r="J1758">
        <v>1.41638774378122</v>
      </c>
      <c r="K1758">
        <v>17.254617952305999</v>
      </c>
      <c r="L1758">
        <v>17.4772195226181</v>
      </c>
      <c r="M1758">
        <v>59.671664839518499</v>
      </c>
      <c r="N1758">
        <v>1.8267110723906199</v>
      </c>
      <c r="O1758">
        <v>55.718475073313698</v>
      </c>
      <c r="P1758">
        <v>17.484926787252299</v>
      </c>
      <c r="Q1758">
        <v>4.7708940610063998E-2</v>
      </c>
    </row>
    <row r="1759" spans="1:17" hidden="1" x14ac:dyDescent="0.3">
      <c r="A1759" t="s">
        <v>3698</v>
      </c>
      <c r="B1759" t="s">
        <v>3699</v>
      </c>
      <c r="C1759" t="str">
        <f>IFERROR(VLOOKUP(Table1[[#This Row],[Ticker]],[1]!Table1[[Symbol]:[Industry]],2,FALSE),"-")</f>
        <v>-</v>
      </c>
      <c r="D1759" t="s">
        <v>21</v>
      </c>
      <c r="E1759">
        <v>601.99593216000005</v>
      </c>
      <c r="F1759">
        <v>308.48</v>
      </c>
      <c r="G1759">
        <v>185.68695646293699</v>
      </c>
      <c r="H1759">
        <v>16.9534184347634</v>
      </c>
      <c r="I1759">
        <v>136.818309732377</v>
      </c>
      <c r="J1759">
        <v>4.18479376060235</v>
      </c>
      <c r="K1759">
        <v>264.17319552559201</v>
      </c>
      <c r="L1759">
        <v>200.85988173714199</v>
      </c>
      <c r="M1759">
        <v>76.6450568478013</v>
      </c>
      <c r="N1759">
        <v>1.0047553118370101</v>
      </c>
      <c r="O1759">
        <v>0</v>
      </c>
      <c r="P1759">
        <v>228.17021276595699</v>
      </c>
      <c r="Q1759">
        <v>7.1005327379312005E-2</v>
      </c>
    </row>
    <row r="1760" spans="1:17" hidden="1" x14ac:dyDescent="0.3">
      <c r="A1760" t="s">
        <v>3700</v>
      </c>
      <c r="B1760" t="s">
        <v>3701</v>
      </c>
      <c r="C1760" t="str">
        <f>IFERROR(VLOOKUP(Table1[[#This Row],[Ticker]],[1]!Table1[[Symbol]:[Industry]],2,FALSE),"-")</f>
        <v>-</v>
      </c>
      <c r="D1760" t="s">
        <v>733</v>
      </c>
      <c r="E1760">
        <v>601.17201752999995</v>
      </c>
      <c r="F1760">
        <v>84.71</v>
      </c>
      <c r="G1760">
        <v>311.66521645382898</v>
      </c>
      <c r="H1760">
        <v>-1.7820794070118799</v>
      </c>
      <c r="I1760">
        <v>35.932736980884201</v>
      </c>
      <c r="J1760">
        <v>-5.7495796866797804</v>
      </c>
      <c r="K1760">
        <v>81.202894838863799</v>
      </c>
      <c r="L1760">
        <v>65.282537606017698</v>
      </c>
      <c r="M1760">
        <v>46.115851620265303</v>
      </c>
      <c r="N1760">
        <v>0.80339983975840801</v>
      </c>
      <c r="O1760">
        <v>11.793176720576</v>
      </c>
      <c r="P1760">
        <v>370.61111111111097</v>
      </c>
      <c r="Q1760">
        <v>0.11648533327919799</v>
      </c>
    </row>
    <row r="1761" spans="1:17" hidden="1" x14ac:dyDescent="0.3">
      <c r="A1761" t="s">
        <v>3702</v>
      </c>
      <c r="B1761" t="s">
        <v>3703</v>
      </c>
      <c r="C1761" t="str">
        <f>IFERROR(VLOOKUP(Table1[[#This Row],[Ticker]],[1]!Table1[[Symbol]:[Industry]],2,FALSE),"-")</f>
        <v>-</v>
      </c>
      <c r="D1761" t="s">
        <v>429</v>
      </c>
      <c r="E1761">
        <v>599.64219660000003</v>
      </c>
      <c r="F1761">
        <v>435.8</v>
      </c>
      <c r="G1761">
        <v>14.6940140258057</v>
      </c>
      <c r="H1761">
        <v>-11.3875646024141</v>
      </c>
      <c r="I1761">
        <v>-36.796759298583503</v>
      </c>
      <c r="J1761">
        <v>-7.9708818350762103</v>
      </c>
      <c r="K1761">
        <v>470.98080444877098</v>
      </c>
      <c r="L1761">
        <v>454.55472627938298</v>
      </c>
      <c r="M1761">
        <v>25.6999302691701</v>
      </c>
      <c r="N1761">
        <v>0.78005164419175399</v>
      </c>
      <c r="O1761">
        <v>53.373106929784299</v>
      </c>
      <c r="P1761">
        <v>73.660091651723405</v>
      </c>
      <c r="Q1761">
        <v>0.23985750252392299</v>
      </c>
    </row>
    <row r="1762" spans="1:17" hidden="1" x14ac:dyDescent="0.3">
      <c r="A1762" t="s">
        <v>3704</v>
      </c>
      <c r="B1762" t="s">
        <v>3705</v>
      </c>
      <c r="C1762" t="str">
        <f>IFERROR(VLOOKUP(Table1[[#This Row],[Ticker]],[1]!Table1[[Symbol]:[Industry]],2,FALSE),"-")</f>
        <v>-</v>
      </c>
      <c r="D1762" t="s">
        <v>753</v>
      </c>
      <c r="E1762">
        <v>599.22049201000004</v>
      </c>
      <c r="F1762">
        <v>81.25</v>
      </c>
      <c r="G1762">
        <v>38.743128324674998</v>
      </c>
      <c r="H1762">
        <v>-2.6081332258335999</v>
      </c>
      <c r="I1762">
        <v>11.171596594836799</v>
      </c>
      <c r="J1762">
        <v>-2.03921538248873</v>
      </c>
      <c r="K1762">
        <v>78.319085130166599</v>
      </c>
      <c r="L1762">
        <v>69.013773385376993</v>
      </c>
      <c r="M1762">
        <v>47.3837917882664</v>
      </c>
      <c r="N1762">
        <v>0.75724014241997895</v>
      </c>
      <c r="O1762">
        <v>1.8338461538461399</v>
      </c>
      <c r="P1762">
        <v>80.5555555555555</v>
      </c>
      <c r="Q1762">
        <v>1.14306047313E-3</v>
      </c>
    </row>
    <row r="1763" spans="1:17" hidden="1" x14ac:dyDescent="0.3">
      <c r="A1763" t="s">
        <v>3706</v>
      </c>
      <c r="B1763" t="s">
        <v>3707</v>
      </c>
      <c r="C1763" t="str">
        <f>IFERROR(VLOOKUP(Table1[[#This Row],[Ticker]],[1]!Table1[[Symbol]:[Industry]],2,FALSE),"-")</f>
        <v>-</v>
      </c>
      <c r="D1763" t="s">
        <v>106</v>
      </c>
      <c r="E1763">
        <v>598.65005440000004</v>
      </c>
      <c r="F1763">
        <v>680.4</v>
      </c>
      <c r="G1763">
        <v>2.3453129570089501</v>
      </c>
      <c r="H1763">
        <v>-17.501783164450501</v>
      </c>
      <c r="I1763">
        <v>-6.6102818597958803</v>
      </c>
      <c r="J1763">
        <v>-6.0940948526449796</v>
      </c>
      <c r="K1763">
        <v>722.22862488418798</v>
      </c>
      <c r="L1763">
        <v>696.54733132027297</v>
      </c>
      <c r="M1763">
        <v>22.826098156943299</v>
      </c>
      <c r="N1763">
        <v>0.72303243861858901</v>
      </c>
      <c r="O1763">
        <v>55.614344503233298</v>
      </c>
      <c r="P1763">
        <v>37.108312342569199</v>
      </c>
      <c r="Q1763">
        <v>5.1279801424239997E-2</v>
      </c>
    </row>
    <row r="1764" spans="1:17" hidden="1" x14ac:dyDescent="0.3">
      <c r="A1764" t="s">
        <v>3708</v>
      </c>
      <c r="B1764" t="s">
        <v>3709</v>
      </c>
      <c r="C1764" t="str">
        <f>IFERROR(VLOOKUP(Table1[[#This Row],[Ticker]],[1]!Table1[[Symbol]:[Industry]],2,FALSE),"-")</f>
        <v>-</v>
      </c>
      <c r="D1764" t="s">
        <v>407</v>
      </c>
      <c r="E1764">
        <v>598.23226099999999</v>
      </c>
      <c r="F1764">
        <v>2350</v>
      </c>
      <c r="G1764">
        <v>1.1887811089954701</v>
      </c>
      <c r="H1764">
        <v>-4.0769904210333596</v>
      </c>
      <c r="I1764">
        <v>13.5854145576329</v>
      </c>
      <c r="J1764">
        <v>-1.60086395538459</v>
      </c>
      <c r="K1764">
        <v>2318.6412535679601</v>
      </c>
      <c r="L1764">
        <v>2051.3792597616998</v>
      </c>
      <c r="M1764">
        <v>59.947825609281203</v>
      </c>
      <c r="N1764">
        <v>0.249631190807169</v>
      </c>
      <c r="O1764">
        <v>18.255319148936099</v>
      </c>
      <c r="P1764">
        <v>41.136902795711798</v>
      </c>
      <c r="Q1764">
        <v>-4.9906701881422003E-2</v>
      </c>
    </row>
    <row r="1765" spans="1:17" hidden="1" x14ac:dyDescent="0.3">
      <c r="A1765" t="s">
        <v>3710</v>
      </c>
      <c r="B1765" t="s">
        <v>3711</v>
      </c>
      <c r="C1765" t="str">
        <f>IFERROR(VLOOKUP(Table1[[#This Row],[Ticker]],[1]!Table1[[Symbol]:[Industry]],2,FALSE),"-")</f>
        <v>-</v>
      </c>
      <c r="D1765" t="s">
        <v>407</v>
      </c>
      <c r="E1765">
        <v>596.97075240000004</v>
      </c>
      <c r="F1765">
        <v>577.85</v>
      </c>
      <c r="G1765">
        <v>38.715214290357501</v>
      </c>
      <c r="H1765">
        <v>-9.4255704107121492</v>
      </c>
      <c r="I1765">
        <v>1.75579990946562</v>
      </c>
      <c r="J1765">
        <v>-4.9916798983190898</v>
      </c>
      <c r="K1765">
        <v>568.57130420033695</v>
      </c>
      <c r="L1765">
        <v>504.42553483226499</v>
      </c>
      <c r="M1765">
        <v>39.458488964069097</v>
      </c>
      <c r="N1765">
        <v>0.30570341785871502</v>
      </c>
      <c r="O1765">
        <v>9.8987626546681504</v>
      </c>
      <c r="P1765">
        <v>86.403225806451601</v>
      </c>
      <c r="Q1765">
        <v>6.6723553280250994E-2</v>
      </c>
    </row>
    <row r="1766" spans="1:17" hidden="1" x14ac:dyDescent="0.3">
      <c r="A1766" t="s">
        <v>3712</v>
      </c>
      <c r="B1766" t="s">
        <v>3713</v>
      </c>
      <c r="C1766" t="str">
        <f>IFERROR(VLOOKUP(Table1[[#This Row],[Ticker]],[1]!Table1[[Symbol]:[Industry]],2,FALSE),"-")</f>
        <v>-</v>
      </c>
      <c r="D1766" t="s">
        <v>533</v>
      </c>
      <c r="E1766">
        <v>596.96865000000003</v>
      </c>
      <c r="F1766">
        <v>550.29999999999995</v>
      </c>
      <c r="G1766">
        <v>162.199575179996</v>
      </c>
      <c r="H1766">
        <v>1.6049856375117399</v>
      </c>
      <c r="I1766">
        <v>112.477802510469</v>
      </c>
      <c r="J1766">
        <v>-2.40548495624836</v>
      </c>
      <c r="K1766">
        <v>502.16807411676001</v>
      </c>
      <c r="L1766">
        <v>362.72472795530899</v>
      </c>
      <c r="M1766">
        <v>64.767249609911701</v>
      </c>
      <c r="N1766">
        <v>0.78772135324478099</v>
      </c>
      <c r="O1766">
        <v>4.6701799018717001</v>
      </c>
      <c r="P1766">
        <v>198.184773774044</v>
      </c>
      <c r="Q1766">
        <v>0.38043087736182302</v>
      </c>
    </row>
    <row r="1767" spans="1:17" hidden="1" x14ac:dyDescent="0.3">
      <c r="A1767" t="s">
        <v>3714</v>
      </c>
      <c r="B1767" t="s">
        <v>3715</v>
      </c>
      <c r="C1767" t="str">
        <f>IFERROR(VLOOKUP(Table1[[#This Row],[Ticker]],[1]!Table1[[Symbol]:[Industry]],2,FALSE),"-")</f>
        <v>-</v>
      </c>
      <c r="D1767" t="s">
        <v>197</v>
      </c>
      <c r="E1767">
        <v>595.53576120000002</v>
      </c>
      <c r="F1767">
        <v>766.55</v>
      </c>
      <c r="G1767">
        <v>-5.5931859894901201</v>
      </c>
      <c r="H1767">
        <v>-1.87035303188851</v>
      </c>
      <c r="I1767">
        <v>-12.2495918825592</v>
      </c>
      <c r="J1767">
        <v>1.0670674632677399</v>
      </c>
      <c r="K1767">
        <v>693.254666678474</v>
      </c>
      <c r="L1767">
        <v>542.79544946107296</v>
      </c>
      <c r="M1767">
        <v>72.794479082948499</v>
      </c>
      <c r="N1767">
        <v>1</v>
      </c>
      <c r="Q1767">
        <v>-5.0546889445763001E-2</v>
      </c>
    </row>
    <row r="1768" spans="1:17" hidden="1" x14ac:dyDescent="0.3">
      <c r="A1768" t="s">
        <v>3716</v>
      </c>
      <c r="B1768" t="s">
        <v>3717</v>
      </c>
      <c r="C1768" t="str">
        <f>IFERROR(VLOOKUP(Table1[[#This Row],[Ticker]],[1]!Table1[[Symbol]:[Industry]],2,FALSE),"-")</f>
        <v>-</v>
      </c>
      <c r="D1768" t="s">
        <v>74</v>
      </c>
      <c r="E1768">
        <v>594.42031980000002</v>
      </c>
      <c r="F1768">
        <v>45.71</v>
      </c>
      <c r="G1768">
        <v>-37.8858024169378</v>
      </c>
      <c r="H1768">
        <v>44.591357527993203</v>
      </c>
      <c r="I1768">
        <v>29.588961973973198</v>
      </c>
      <c r="J1768">
        <v>6.8534105018500302</v>
      </c>
      <c r="K1768">
        <v>33.948174259804802</v>
      </c>
      <c r="L1768">
        <v>34.645727924762902</v>
      </c>
      <c r="M1768">
        <v>99.277000808381203</v>
      </c>
      <c r="N1768">
        <v>0.91081161650077602</v>
      </c>
      <c r="O1768">
        <v>70.969153358127301</v>
      </c>
      <c r="P1768">
        <v>116.943521594684</v>
      </c>
      <c r="Q1768">
        <v>0.10816475261833</v>
      </c>
    </row>
    <row r="1769" spans="1:17" hidden="1" x14ac:dyDescent="0.3">
      <c r="A1769" t="s">
        <v>3718</v>
      </c>
      <c r="B1769" t="s">
        <v>3719</v>
      </c>
      <c r="C1769" t="str">
        <f>IFERROR(VLOOKUP(Table1[[#This Row],[Ticker]],[1]!Table1[[Symbol]:[Industry]],2,FALSE),"-")</f>
        <v>-</v>
      </c>
      <c r="D1769" t="s">
        <v>54</v>
      </c>
      <c r="E1769">
        <v>590.94481165499997</v>
      </c>
      <c r="F1769">
        <v>367.35</v>
      </c>
      <c r="G1769">
        <v>15.598663472120901</v>
      </c>
      <c r="H1769">
        <v>3.5781289488903298</v>
      </c>
      <c r="I1769">
        <v>-21.537257971786001</v>
      </c>
      <c r="J1769">
        <v>-9.0444007676088294</v>
      </c>
      <c r="K1769">
        <v>353.10788494938299</v>
      </c>
      <c r="L1769">
        <v>337.95640768025601</v>
      </c>
      <c r="M1769">
        <v>51.093234088028197</v>
      </c>
      <c r="N1769">
        <v>1.8582202527946701</v>
      </c>
      <c r="O1769">
        <v>27.943378249625599</v>
      </c>
      <c r="Q1769">
        <v>7.5802831496945E-2</v>
      </c>
    </row>
    <row r="1770" spans="1:17" hidden="1" x14ac:dyDescent="0.3">
      <c r="A1770" t="s">
        <v>3720</v>
      </c>
      <c r="B1770" t="s">
        <v>3721</v>
      </c>
      <c r="C1770" t="str">
        <f>IFERROR(VLOOKUP(Table1[[#This Row],[Ticker]],[1]!Table1[[Symbol]:[Industry]],2,FALSE),"-")</f>
        <v>-</v>
      </c>
      <c r="D1770" t="s">
        <v>125</v>
      </c>
      <c r="E1770">
        <v>590.74703999999997</v>
      </c>
      <c r="F1770">
        <v>109.04</v>
      </c>
      <c r="G1770">
        <v>62.836884564703396</v>
      </c>
      <c r="H1770">
        <v>1.2482852246841001</v>
      </c>
      <c r="I1770">
        <v>-9.7478587139963597</v>
      </c>
      <c r="J1770">
        <v>-6.39100986300957</v>
      </c>
      <c r="K1770">
        <v>108.04914355863001</v>
      </c>
      <c r="L1770">
        <v>95.015691557587999</v>
      </c>
      <c r="M1770">
        <v>44.555632047327499</v>
      </c>
      <c r="N1770">
        <v>0.33055871831512701</v>
      </c>
      <c r="O1770">
        <v>35.5465884079237</v>
      </c>
      <c r="P1770">
        <v>650.24081464153005</v>
      </c>
      <c r="Q1770">
        <v>0.15560861791254699</v>
      </c>
    </row>
    <row r="1771" spans="1:17" hidden="1" x14ac:dyDescent="0.3">
      <c r="A1771" t="s">
        <v>3722</v>
      </c>
      <c r="B1771" t="s">
        <v>3723</v>
      </c>
      <c r="C1771" t="str">
        <f>IFERROR(VLOOKUP(Table1[[#This Row],[Ticker]],[1]!Table1[[Symbol]:[Industry]],2,FALSE),"-")</f>
        <v>-</v>
      </c>
      <c r="D1771" t="s">
        <v>197</v>
      </c>
      <c r="E1771">
        <v>590.49374999999998</v>
      </c>
      <c r="F1771">
        <v>216.6</v>
      </c>
      <c r="G1771">
        <v>25.1281659703961</v>
      </c>
      <c r="H1771">
        <v>-11.8662054865515</v>
      </c>
      <c r="I1771">
        <v>37.1601678363186</v>
      </c>
      <c r="J1771">
        <v>-8.4389223871583194</v>
      </c>
      <c r="K1771">
        <v>232.667708760213</v>
      </c>
      <c r="L1771">
        <v>190.749108669637</v>
      </c>
      <c r="M1771">
        <v>34.263129387137198</v>
      </c>
      <c r="N1771">
        <v>0.21860939850085301</v>
      </c>
      <c r="O1771">
        <v>42.197599261311098</v>
      </c>
      <c r="P1771">
        <v>76.097560975609696</v>
      </c>
      <c r="Q1771">
        <v>9.1011946211112998E-2</v>
      </c>
    </row>
    <row r="1772" spans="1:17" hidden="1" x14ac:dyDescent="0.3">
      <c r="A1772" t="s">
        <v>3724</v>
      </c>
      <c r="B1772" t="s">
        <v>3725</v>
      </c>
      <c r="C1772" t="str">
        <f>IFERROR(VLOOKUP(Table1[[#This Row],[Ticker]],[1]!Table1[[Symbol]:[Industry]],2,FALSE),"-")</f>
        <v>-</v>
      </c>
      <c r="E1772">
        <v>590.32975080000006</v>
      </c>
      <c r="F1772">
        <v>40.5</v>
      </c>
      <c r="G1772">
        <v>377.78363711637297</v>
      </c>
      <c r="H1772">
        <v>-7.5869291873144702</v>
      </c>
      <c r="I1772">
        <v>60.6334480345364</v>
      </c>
      <c r="J1772">
        <v>-4.13343284038287</v>
      </c>
      <c r="K1772">
        <v>40.020938134224899</v>
      </c>
      <c r="L1772">
        <v>30.450096236266798</v>
      </c>
      <c r="M1772">
        <v>40.882110620434098</v>
      </c>
      <c r="N1772">
        <v>0.57605881841113105</v>
      </c>
      <c r="O1772">
        <v>19.876543209876498</v>
      </c>
      <c r="P1772">
        <v>497.08093763821302</v>
      </c>
      <c r="Q1772">
        <v>0.191586982661899</v>
      </c>
    </row>
    <row r="1773" spans="1:17" hidden="1" x14ac:dyDescent="0.3">
      <c r="A1773" t="s">
        <v>3726</v>
      </c>
      <c r="B1773" t="s">
        <v>3727</v>
      </c>
      <c r="C1773" t="str">
        <f>IFERROR(VLOOKUP(Table1[[#This Row],[Ticker]],[1]!Table1[[Symbol]:[Industry]],2,FALSE),"-")</f>
        <v>-</v>
      </c>
      <c r="D1773" t="s">
        <v>77</v>
      </c>
      <c r="E1773">
        <v>586.43132500000002</v>
      </c>
      <c r="F1773">
        <v>163</v>
      </c>
      <c r="G1773">
        <v>333.47280695591201</v>
      </c>
      <c r="H1773">
        <v>10.2960471361442</v>
      </c>
      <c r="I1773">
        <v>117.922571499493</v>
      </c>
      <c r="J1773">
        <v>5.0136892964677902</v>
      </c>
      <c r="K1773">
        <v>139.09672827625801</v>
      </c>
      <c r="L1773">
        <v>97.963707202618707</v>
      </c>
      <c r="M1773">
        <v>73.476609035473999</v>
      </c>
      <c r="N1773">
        <v>1.09761751802291</v>
      </c>
      <c r="O1773">
        <v>4.4171779141104199</v>
      </c>
      <c r="P1773">
        <v>365.31544390522401</v>
      </c>
      <c r="Q1773">
        <v>0.139773274598223</v>
      </c>
    </row>
    <row r="1774" spans="1:17" hidden="1" x14ac:dyDescent="0.3">
      <c r="A1774" t="s">
        <v>3728</v>
      </c>
      <c r="B1774" t="s">
        <v>3729</v>
      </c>
      <c r="C1774" t="str">
        <f>IFERROR(VLOOKUP(Table1[[#This Row],[Ticker]],[1]!Table1[[Symbol]:[Industry]],2,FALSE),"-")</f>
        <v>-</v>
      </c>
      <c r="D1774" t="s">
        <v>327</v>
      </c>
      <c r="E1774">
        <v>586.38869964100002</v>
      </c>
      <c r="F1774">
        <v>24.55</v>
      </c>
      <c r="G1774">
        <v>-13.8137907954657</v>
      </c>
      <c r="H1774">
        <v>-23.117195334669201</v>
      </c>
      <c r="I1774">
        <v>6.9152674809128403</v>
      </c>
      <c r="J1774">
        <v>-6.3762992777841196</v>
      </c>
      <c r="K1774">
        <v>25.129578691343799</v>
      </c>
      <c r="L1774">
        <v>22.373918987623298</v>
      </c>
      <c r="M1774">
        <v>42.680509325438301</v>
      </c>
      <c r="N1774">
        <v>0.33502621227302198</v>
      </c>
      <c r="O1774">
        <v>34.378818737270798</v>
      </c>
      <c r="P1774">
        <v>58.387096774193502</v>
      </c>
      <c r="Q1774">
        <v>4.6339976549657998E-2</v>
      </c>
    </row>
    <row r="1775" spans="1:17" hidden="1" x14ac:dyDescent="0.3">
      <c r="A1775" t="s">
        <v>3730</v>
      </c>
      <c r="B1775" t="s">
        <v>3731</v>
      </c>
      <c r="C1775" t="str">
        <f>IFERROR(VLOOKUP(Table1[[#This Row],[Ticker]],[1]!Table1[[Symbol]:[Industry]],2,FALSE),"-")</f>
        <v>-</v>
      </c>
      <c r="D1775" t="s">
        <v>54</v>
      </c>
      <c r="E1775">
        <v>585.68267449999996</v>
      </c>
      <c r="F1775">
        <v>454.55</v>
      </c>
      <c r="G1775">
        <v>-62.751589677689999</v>
      </c>
      <c r="H1775">
        <v>6.2846904679703304</v>
      </c>
      <c r="I1775">
        <v>-4.0344152742246298</v>
      </c>
      <c r="J1775">
        <v>-4.9904753757721503</v>
      </c>
      <c r="K1775">
        <v>441.069700390984</v>
      </c>
      <c r="L1775">
        <v>496.032333793671</v>
      </c>
      <c r="M1775">
        <v>59.204549188157003</v>
      </c>
      <c r="N1775">
        <v>2.0302065427531701</v>
      </c>
      <c r="O1775">
        <v>60.510394896050997</v>
      </c>
      <c r="P1775">
        <v>27.880151920101198</v>
      </c>
      <c r="Q1775">
        <v>-1.9327441517496002E-2</v>
      </c>
    </row>
    <row r="1776" spans="1:17" hidden="1" x14ac:dyDescent="0.3">
      <c r="A1776" t="s">
        <v>3732</v>
      </c>
      <c r="B1776" t="s">
        <v>3733</v>
      </c>
      <c r="C1776" t="str">
        <f>IFERROR(VLOOKUP(Table1[[#This Row],[Ticker]],[1]!Table1[[Symbol]:[Industry]],2,FALSE),"-")</f>
        <v>-</v>
      </c>
      <c r="D1776" t="s">
        <v>21</v>
      </c>
      <c r="E1776">
        <v>585.63227310399998</v>
      </c>
      <c r="F1776">
        <v>13.57</v>
      </c>
      <c r="G1776">
        <v>-72.325093089662701</v>
      </c>
      <c r="H1776">
        <v>14.814944364711801</v>
      </c>
      <c r="I1776">
        <v>-23.283120833488699</v>
      </c>
      <c r="J1776">
        <v>-12.6083320066111</v>
      </c>
      <c r="K1776">
        <v>12.586358765988299</v>
      </c>
      <c r="L1776">
        <v>15.7233460527157</v>
      </c>
      <c r="M1776">
        <v>56.711176420231197</v>
      </c>
      <c r="N1776">
        <v>1.7919548431626899</v>
      </c>
      <c r="O1776">
        <v>107.074428887251</v>
      </c>
      <c r="P1776">
        <v>42.094240837696297</v>
      </c>
      <c r="Q1776">
        <v>0.148606710055223</v>
      </c>
    </row>
    <row r="1777" spans="1:17" hidden="1" x14ac:dyDescent="0.3">
      <c r="A1777" t="s">
        <v>3734</v>
      </c>
      <c r="B1777" t="s">
        <v>3735</v>
      </c>
      <c r="C1777" t="str">
        <f>IFERROR(VLOOKUP(Table1[[#This Row],[Ticker]],[1]!Table1[[Symbol]:[Industry]],2,FALSE),"-")</f>
        <v>-</v>
      </c>
      <c r="D1777" t="s">
        <v>991</v>
      </c>
      <c r="E1777">
        <v>585.31787999999995</v>
      </c>
      <c r="F1777">
        <v>288</v>
      </c>
      <c r="G1777">
        <v>-0.33578763424342001</v>
      </c>
      <c r="H1777">
        <v>7.7738303063563903</v>
      </c>
      <c r="I1777">
        <v>37.242342495779802</v>
      </c>
      <c r="J1777">
        <v>-13.7330745779556</v>
      </c>
      <c r="K1777">
        <v>273.71436170874301</v>
      </c>
      <c r="L1777">
        <v>233.01671356152301</v>
      </c>
      <c r="M1777">
        <v>35.382835688069903</v>
      </c>
      <c r="N1777">
        <v>1.01981833195706</v>
      </c>
      <c r="O1777">
        <v>21.4583333333333</v>
      </c>
      <c r="P1777">
        <v>60</v>
      </c>
      <c r="Q1777">
        <v>0.144685435027815</v>
      </c>
    </row>
    <row r="1778" spans="1:17" hidden="1" x14ac:dyDescent="0.3">
      <c r="A1778" t="s">
        <v>3736</v>
      </c>
      <c r="B1778" t="s">
        <v>3737</v>
      </c>
      <c r="C1778" t="str">
        <f>IFERROR(VLOOKUP(Table1[[#This Row],[Ticker]],[1]!Table1[[Symbol]:[Industry]],2,FALSE),"-")</f>
        <v>-</v>
      </c>
      <c r="D1778" t="s">
        <v>429</v>
      </c>
      <c r="E1778">
        <v>584.68864294499997</v>
      </c>
      <c r="F1778">
        <v>37.72</v>
      </c>
      <c r="G1778">
        <v>28.3272144307305</v>
      </c>
      <c r="H1778">
        <v>-11.1637383921799</v>
      </c>
      <c r="I1778">
        <v>-10.2294390783506</v>
      </c>
      <c r="J1778">
        <v>-2.3752875928228199</v>
      </c>
      <c r="K1778">
        <v>38.362987057054298</v>
      </c>
      <c r="L1778">
        <v>36.879175082283801</v>
      </c>
      <c r="M1778">
        <v>43.441950184243098</v>
      </c>
      <c r="N1778">
        <v>0.84366367627837602</v>
      </c>
      <c r="O1778">
        <v>30.699893955461199</v>
      </c>
      <c r="P1778">
        <v>62.236559139784902</v>
      </c>
      <c r="Q1778">
        <v>1.5579272097058E-2</v>
      </c>
    </row>
    <row r="1779" spans="1:17" hidden="1" x14ac:dyDescent="0.3">
      <c r="A1779" t="s">
        <v>3738</v>
      </c>
      <c r="B1779" t="s">
        <v>3739</v>
      </c>
      <c r="C1779" t="str">
        <f>IFERROR(VLOOKUP(Table1[[#This Row],[Ticker]],[1]!Table1[[Symbol]:[Industry]],2,FALSE),"-")</f>
        <v>-</v>
      </c>
      <c r="D1779" t="s">
        <v>1509</v>
      </c>
      <c r="E1779">
        <v>584.65795188000004</v>
      </c>
      <c r="F1779">
        <v>241</v>
      </c>
      <c r="G1779">
        <v>67.578132599715801</v>
      </c>
      <c r="H1779">
        <v>-21.558482158841201</v>
      </c>
      <c r="I1779">
        <v>59.168246569334897</v>
      </c>
      <c r="J1779">
        <v>-11.378033318026599</v>
      </c>
      <c r="K1779">
        <v>282.26117647335099</v>
      </c>
      <c r="L1779">
        <v>247.20068934109801</v>
      </c>
      <c r="M1779">
        <v>34.916536221468398</v>
      </c>
      <c r="N1779">
        <v>0.70751467386811395</v>
      </c>
      <c r="O1779">
        <v>91.701244813277995</v>
      </c>
      <c r="P1779">
        <v>114.79500891265501</v>
      </c>
    </row>
    <row r="1780" spans="1:17" hidden="1" x14ac:dyDescent="0.3">
      <c r="A1780" t="s">
        <v>3740</v>
      </c>
      <c r="B1780" t="s">
        <v>3741</v>
      </c>
      <c r="C1780" t="str">
        <f>IFERROR(VLOOKUP(Table1[[#This Row],[Ticker]],[1]!Table1[[Symbol]:[Industry]],2,FALSE),"-")</f>
        <v>-</v>
      </c>
      <c r="D1780" t="s">
        <v>60</v>
      </c>
      <c r="E1780">
        <v>584.24602040000002</v>
      </c>
      <c r="F1780">
        <v>27.82</v>
      </c>
      <c r="G1780">
        <v>46.490696384021398</v>
      </c>
      <c r="H1780">
        <v>-16.995400462874301</v>
      </c>
      <c r="I1780">
        <v>52.245616354021799</v>
      </c>
      <c r="J1780">
        <v>-10.052049121016999</v>
      </c>
      <c r="K1780">
        <v>30.674141440923002</v>
      </c>
      <c r="L1780">
        <v>27.5042649825326</v>
      </c>
      <c r="M1780">
        <v>35.450621267908097</v>
      </c>
      <c r="N1780">
        <v>0.29102075226044999</v>
      </c>
      <c r="O1780">
        <v>74.694464414090504</v>
      </c>
      <c r="P1780">
        <v>91.862068965517196</v>
      </c>
      <c r="Q1780">
        <v>0.107443072147168</v>
      </c>
    </row>
    <row r="1781" spans="1:17" hidden="1" x14ac:dyDescent="0.3">
      <c r="A1781" t="s">
        <v>3742</v>
      </c>
      <c r="B1781" t="s">
        <v>3743</v>
      </c>
      <c r="C1781" t="str">
        <f>IFERROR(VLOOKUP(Table1[[#This Row],[Ticker]],[1]!Table1[[Symbol]:[Industry]],2,FALSE),"-")</f>
        <v>-</v>
      </c>
      <c r="D1781" t="s">
        <v>125</v>
      </c>
      <c r="E1781">
        <v>582.23379050000005</v>
      </c>
      <c r="F1781">
        <v>408.5</v>
      </c>
      <c r="G1781">
        <v>125.561269792969</v>
      </c>
      <c r="H1781">
        <v>25.617502762931998</v>
      </c>
      <c r="I1781">
        <v>68.377727402280996</v>
      </c>
      <c r="J1781">
        <v>-13.049498485539701</v>
      </c>
      <c r="K1781">
        <v>321.46675325938099</v>
      </c>
      <c r="L1781">
        <v>252.44534307767799</v>
      </c>
      <c r="N1781">
        <v>3.84302685702677</v>
      </c>
      <c r="O1781">
        <v>17.221542227662098</v>
      </c>
      <c r="P1781">
        <v>177.891156462585</v>
      </c>
    </row>
    <row r="1782" spans="1:17" hidden="1" x14ac:dyDescent="0.3">
      <c r="A1782" t="s">
        <v>3744</v>
      </c>
      <c r="B1782" t="s">
        <v>3745</v>
      </c>
      <c r="C1782" t="str">
        <f>IFERROR(VLOOKUP(Table1[[#This Row],[Ticker]],[1]!Table1[[Symbol]:[Industry]],2,FALSE),"-")</f>
        <v>-</v>
      </c>
      <c r="D1782" t="s">
        <v>404</v>
      </c>
      <c r="E1782">
        <v>579.28175199999998</v>
      </c>
      <c r="F1782">
        <v>43.79</v>
      </c>
      <c r="G1782">
        <v>-25.037758900531401</v>
      </c>
      <c r="H1782">
        <v>-6.9039642452115704</v>
      </c>
      <c r="I1782">
        <v>-7.2250079748629696</v>
      </c>
      <c r="J1782">
        <v>-4.1589461973756601</v>
      </c>
      <c r="K1782">
        <v>44.509228958793599</v>
      </c>
      <c r="L1782">
        <v>43.0545637440812</v>
      </c>
      <c r="M1782">
        <v>40.030446014439001</v>
      </c>
      <c r="N1782">
        <v>0.58837556574358696</v>
      </c>
      <c r="O1782">
        <v>23.5441881708152</v>
      </c>
      <c r="P1782">
        <v>16.462765957446798</v>
      </c>
      <c r="Q1782">
        <v>5.6756451446607001E-2</v>
      </c>
    </row>
    <row r="1783" spans="1:17" hidden="1" x14ac:dyDescent="0.3">
      <c r="A1783" t="s">
        <v>3746</v>
      </c>
      <c r="B1783" t="s">
        <v>3747</v>
      </c>
      <c r="C1783" t="str">
        <f>IFERROR(VLOOKUP(Table1[[#This Row],[Ticker]],[1]!Table1[[Symbol]:[Industry]],2,FALSE),"-")</f>
        <v>-</v>
      </c>
      <c r="D1783" t="s">
        <v>407</v>
      </c>
      <c r="E1783">
        <v>578.51475848899997</v>
      </c>
      <c r="F1783">
        <v>30.48</v>
      </c>
      <c r="G1783">
        <v>-20.316841120552201</v>
      </c>
      <c r="H1783">
        <v>7.9676172886049201</v>
      </c>
      <c r="I1783">
        <v>4.4340119789852697</v>
      </c>
      <c r="J1783">
        <v>15.2708581444011</v>
      </c>
      <c r="K1783">
        <v>26.098519229591702</v>
      </c>
      <c r="L1783">
        <v>25.714863337231499</v>
      </c>
      <c r="M1783">
        <v>85.562593578131995</v>
      </c>
      <c r="N1783">
        <v>2.5916416560300402</v>
      </c>
      <c r="O1783">
        <v>19.619422572178401</v>
      </c>
      <c r="P1783">
        <v>36.497984773846802</v>
      </c>
      <c r="Q1783">
        <v>6.2426205142296E-2</v>
      </c>
    </row>
    <row r="1784" spans="1:17" hidden="1" x14ac:dyDescent="0.3">
      <c r="A1784" t="s">
        <v>3748</v>
      </c>
      <c r="B1784" t="s">
        <v>3749</v>
      </c>
      <c r="C1784" t="str">
        <f>IFERROR(VLOOKUP(Table1[[#This Row],[Ticker]],[1]!Table1[[Symbol]:[Industry]],2,FALSE),"-")</f>
        <v>-</v>
      </c>
      <c r="D1784" t="s">
        <v>290</v>
      </c>
      <c r="E1784">
        <v>577.88022599999999</v>
      </c>
      <c r="F1784">
        <v>236</v>
      </c>
      <c r="G1784">
        <v>25.072256667709301</v>
      </c>
      <c r="H1784">
        <v>-11.9190645850117</v>
      </c>
      <c r="I1784">
        <v>39.526363629579599</v>
      </c>
      <c r="J1784">
        <v>-8.0665490196955094</v>
      </c>
      <c r="K1784">
        <v>236.17808929978699</v>
      </c>
      <c r="M1784">
        <v>44.191856819338497</v>
      </c>
      <c r="N1784">
        <v>0.744367898899845</v>
      </c>
      <c r="O1784">
        <v>33.898305084745701</v>
      </c>
      <c r="P1784">
        <v>73.274596182085105</v>
      </c>
    </row>
    <row r="1785" spans="1:17" hidden="1" x14ac:dyDescent="0.3">
      <c r="A1785" t="s">
        <v>3750</v>
      </c>
      <c r="B1785" t="s">
        <v>3751</v>
      </c>
      <c r="C1785" t="str">
        <f>IFERROR(VLOOKUP(Table1[[#This Row],[Ticker]],[1]!Table1[[Symbol]:[Industry]],2,FALSE),"-")</f>
        <v>-</v>
      </c>
      <c r="D1785" t="s">
        <v>83</v>
      </c>
      <c r="E1785">
        <v>577.83855149999999</v>
      </c>
      <c r="F1785">
        <v>290.64999999999998</v>
      </c>
      <c r="G1785">
        <v>228.31845350917601</v>
      </c>
      <c r="H1785">
        <v>-9.0627910178553996</v>
      </c>
      <c r="I1785">
        <v>-17.884935328078299</v>
      </c>
      <c r="J1785">
        <v>1.44329892688502</v>
      </c>
      <c r="K1785">
        <v>288.34791926538799</v>
      </c>
      <c r="L1785">
        <v>248.33896314595299</v>
      </c>
      <c r="M1785">
        <v>47.089121543373103</v>
      </c>
      <c r="N1785">
        <v>0.60060294898209199</v>
      </c>
      <c r="O1785">
        <v>36.469981076896602</v>
      </c>
      <c r="P1785">
        <v>260.16109045848799</v>
      </c>
    </row>
    <row r="1786" spans="1:17" hidden="1" x14ac:dyDescent="0.3">
      <c r="A1786" t="s">
        <v>3752</v>
      </c>
      <c r="B1786" t="s">
        <v>3753</v>
      </c>
      <c r="C1786" t="str">
        <f>IFERROR(VLOOKUP(Table1[[#This Row],[Ticker]],[1]!Table1[[Symbol]:[Industry]],2,FALSE),"-")</f>
        <v>-</v>
      </c>
      <c r="D1786" t="s">
        <v>259</v>
      </c>
      <c r="E1786">
        <v>576.62726127500002</v>
      </c>
      <c r="F1786">
        <v>1157.6500000000001</v>
      </c>
      <c r="G1786">
        <v>169.43257450156599</v>
      </c>
      <c r="H1786">
        <v>-1.87183624428753</v>
      </c>
      <c r="I1786">
        <v>47.4132352627541</v>
      </c>
      <c r="J1786">
        <v>-2.1579338577767699</v>
      </c>
      <c r="K1786">
        <v>1113.4980956102499</v>
      </c>
      <c r="L1786">
        <v>891.78078881278395</v>
      </c>
      <c r="M1786">
        <v>44.477173771723699</v>
      </c>
      <c r="N1786">
        <v>0.85381463315115103</v>
      </c>
      <c r="O1786">
        <v>17.4793763227227</v>
      </c>
      <c r="P1786">
        <v>212.79383950283699</v>
      </c>
      <c r="Q1786">
        <v>0.174240324069078</v>
      </c>
    </row>
    <row r="1787" spans="1:17" hidden="1" x14ac:dyDescent="0.3">
      <c r="A1787" t="s">
        <v>3754</v>
      </c>
      <c r="B1787" t="s">
        <v>3755</v>
      </c>
      <c r="C1787" t="str">
        <f>IFERROR(VLOOKUP(Table1[[#This Row],[Ticker]],[1]!Table1[[Symbol]:[Industry]],2,FALSE),"-")</f>
        <v>-</v>
      </c>
      <c r="D1787" t="s">
        <v>2420</v>
      </c>
      <c r="E1787">
        <v>576.04566175000002</v>
      </c>
      <c r="F1787">
        <v>242</v>
      </c>
      <c r="G1787">
        <v>103.33714925088201</v>
      </c>
      <c r="H1787">
        <v>-18.165812447893</v>
      </c>
      <c r="I1787">
        <v>74.370582532368203</v>
      </c>
      <c r="J1787">
        <v>-6.5444665055301501</v>
      </c>
      <c r="K1787">
        <v>259.37319026379902</v>
      </c>
      <c r="M1787">
        <v>41.526720912771403</v>
      </c>
      <c r="N1787">
        <v>0.46018076771567301</v>
      </c>
      <c r="O1787">
        <v>73.553719008264395</v>
      </c>
      <c r="P1787">
        <v>154.73684210526301</v>
      </c>
    </row>
    <row r="1788" spans="1:17" hidden="1" x14ac:dyDescent="0.3">
      <c r="A1788" t="s">
        <v>3756</v>
      </c>
      <c r="B1788" t="s">
        <v>3757</v>
      </c>
      <c r="C1788" t="str">
        <f>IFERROR(VLOOKUP(Table1[[#This Row],[Ticker]],[1]!Table1[[Symbol]:[Industry]],2,FALSE),"-")</f>
        <v>-</v>
      </c>
      <c r="D1788" t="s">
        <v>472</v>
      </c>
      <c r="E1788">
        <v>575.86668500999997</v>
      </c>
      <c r="F1788">
        <v>467.9</v>
      </c>
      <c r="G1788">
        <v>52.515125068024503</v>
      </c>
      <c r="H1788">
        <v>-21.359179923437601</v>
      </c>
      <c r="I1788">
        <v>31.8856764250643</v>
      </c>
      <c r="J1788">
        <v>-5.3491661177339997</v>
      </c>
      <c r="K1788">
        <v>493.10902275553201</v>
      </c>
      <c r="L1788">
        <v>402.158139497327</v>
      </c>
      <c r="M1788">
        <v>32.485142123949302</v>
      </c>
      <c r="N1788">
        <v>9.4062782794393604E-2</v>
      </c>
      <c r="O1788">
        <v>25.870912588159801</v>
      </c>
      <c r="P1788">
        <v>97.551192738019793</v>
      </c>
      <c r="Q1788">
        <v>2.5715449390819E-2</v>
      </c>
    </row>
    <row r="1789" spans="1:17" hidden="1" x14ac:dyDescent="0.3">
      <c r="A1789" t="s">
        <v>3758</v>
      </c>
      <c r="B1789" t="s">
        <v>3759</v>
      </c>
      <c r="C1789" t="str">
        <f>IFERROR(VLOOKUP(Table1[[#This Row],[Ticker]],[1]!Table1[[Symbol]:[Industry]],2,FALSE),"-")</f>
        <v>-</v>
      </c>
      <c r="D1789" t="s">
        <v>125</v>
      </c>
      <c r="E1789">
        <v>575.69736</v>
      </c>
      <c r="F1789">
        <v>21.12</v>
      </c>
      <c r="G1789">
        <v>198.15736305068799</v>
      </c>
      <c r="H1789">
        <v>7.00537313176204</v>
      </c>
      <c r="I1789">
        <v>3.6429886372002498</v>
      </c>
      <c r="J1789">
        <v>-6.09873114361221</v>
      </c>
      <c r="K1789">
        <v>20.005008932502498</v>
      </c>
      <c r="L1789">
        <v>17.288042210250399</v>
      </c>
      <c r="M1789">
        <v>61.494875193727097</v>
      </c>
      <c r="N1789">
        <v>2.6579174639066698</v>
      </c>
      <c r="O1789">
        <v>16.003787878787801</v>
      </c>
      <c r="P1789">
        <v>238.82352941176401</v>
      </c>
      <c r="Q1789">
        <v>0.15394406121719501</v>
      </c>
    </row>
    <row r="1790" spans="1:17" hidden="1" x14ac:dyDescent="0.3">
      <c r="A1790" t="s">
        <v>3760</v>
      </c>
      <c r="B1790" t="s">
        <v>3761</v>
      </c>
      <c r="C1790" t="str">
        <f>IFERROR(VLOOKUP(Table1[[#This Row],[Ticker]],[1]!Table1[[Symbol]:[Industry]],2,FALSE),"-")</f>
        <v>-</v>
      </c>
      <c r="D1790" t="s">
        <v>1796</v>
      </c>
      <c r="E1790">
        <v>575.2894</v>
      </c>
      <c r="F1790">
        <v>234</v>
      </c>
      <c r="G1790">
        <v>355.65736305068799</v>
      </c>
      <c r="H1790">
        <v>16.764442056810601</v>
      </c>
      <c r="I1790">
        <v>57.238335684200202</v>
      </c>
      <c r="J1790">
        <v>-3.88974769207557</v>
      </c>
      <c r="K1790">
        <v>197.21669143096301</v>
      </c>
      <c r="L1790">
        <v>140.69851532885201</v>
      </c>
      <c r="M1790">
        <v>66.743907897816698</v>
      </c>
      <c r="N1790">
        <v>0.73721863549118805</v>
      </c>
      <c r="O1790">
        <v>0.854700854700851</v>
      </c>
      <c r="P1790">
        <v>413.15789473684202</v>
      </c>
      <c r="Q1790">
        <v>0.225345020986294</v>
      </c>
    </row>
    <row r="1791" spans="1:17" hidden="1" x14ac:dyDescent="0.3">
      <c r="A1791" t="s">
        <v>3762</v>
      </c>
      <c r="B1791" t="s">
        <v>3763</v>
      </c>
      <c r="C1791" t="str">
        <f>IFERROR(VLOOKUP(Table1[[#This Row],[Ticker]],[1]!Table1[[Symbol]:[Industry]],2,FALSE),"-")</f>
        <v>-</v>
      </c>
      <c r="D1791" t="s">
        <v>197</v>
      </c>
      <c r="E1791">
        <v>574.93333228799997</v>
      </c>
      <c r="F1791">
        <v>46.64</v>
      </c>
      <c r="G1791">
        <v>-3.5345214059831598</v>
      </c>
      <c r="H1791">
        <v>-18.968127735601598</v>
      </c>
      <c r="I1791">
        <v>8.4954106333411392</v>
      </c>
      <c r="J1791">
        <v>-5.1979293108516202</v>
      </c>
      <c r="K1791">
        <v>48.255695910891802</v>
      </c>
      <c r="L1791">
        <v>42.199586483223399</v>
      </c>
      <c r="M1791">
        <v>32.738286447626102</v>
      </c>
      <c r="N1791">
        <v>0.14479805861653799</v>
      </c>
      <c r="O1791">
        <v>38.872212692967302</v>
      </c>
      <c r="P1791">
        <v>69.599999999999994</v>
      </c>
      <c r="Q1791">
        <v>8.0437932718808003E-2</v>
      </c>
    </row>
    <row r="1792" spans="1:17" hidden="1" x14ac:dyDescent="0.3">
      <c r="A1792" t="s">
        <v>3764</v>
      </c>
      <c r="B1792" t="s">
        <v>3765</v>
      </c>
      <c r="C1792" t="str">
        <f>IFERROR(VLOOKUP(Table1[[#This Row],[Ticker]],[1]!Table1[[Symbol]:[Industry]],2,FALSE),"-")</f>
        <v>-</v>
      </c>
      <c r="D1792" t="s">
        <v>407</v>
      </c>
      <c r="E1792">
        <v>574.84127835000004</v>
      </c>
      <c r="F1792">
        <v>356.95</v>
      </c>
      <c r="G1792">
        <v>-45.172732858016502</v>
      </c>
      <c r="H1792">
        <v>-2.5706410577999899</v>
      </c>
      <c r="I1792">
        <v>8.9654523134433592</v>
      </c>
      <c r="J1792">
        <v>-5.2254893625052601</v>
      </c>
      <c r="K1792">
        <v>334.763320078741</v>
      </c>
      <c r="L1792">
        <v>328.57230387090999</v>
      </c>
      <c r="M1792">
        <v>49.609999920117602</v>
      </c>
      <c r="N1792">
        <v>0.70372886023192704</v>
      </c>
      <c r="O1792">
        <v>28.869589578372299</v>
      </c>
      <c r="P1792">
        <v>36.240458015267102</v>
      </c>
      <c r="Q1792">
        <v>-2.2131297776866999E-2</v>
      </c>
    </row>
    <row r="1793" spans="1:17" hidden="1" x14ac:dyDescent="0.3">
      <c r="A1793" t="s">
        <v>3766</v>
      </c>
      <c r="B1793" t="s">
        <v>3767</v>
      </c>
      <c r="C1793" t="str">
        <f>IFERROR(VLOOKUP(Table1[[#This Row],[Ticker]],[1]!Table1[[Symbol]:[Industry]],2,FALSE),"-")</f>
        <v>-</v>
      </c>
      <c r="D1793" t="s">
        <v>54</v>
      </c>
      <c r="E1793">
        <v>574.15825500000005</v>
      </c>
      <c r="F1793">
        <v>271.55</v>
      </c>
      <c r="G1793">
        <v>-45.636287742962701</v>
      </c>
      <c r="H1793">
        <v>-7.8600188443158299</v>
      </c>
      <c r="I1793">
        <v>-5.6395587940259402</v>
      </c>
      <c r="J1793">
        <v>-5.7741924706636398</v>
      </c>
      <c r="K1793">
        <v>278.903086369383</v>
      </c>
      <c r="M1793">
        <v>36.9618977983382</v>
      </c>
      <c r="N1793">
        <v>0.76293912577098399</v>
      </c>
      <c r="O1793">
        <v>34.045295525685802</v>
      </c>
      <c r="P1793">
        <v>21.227678571428498</v>
      </c>
    </row>
    <row r="1794" spans="1:17" hidden="1" x14ac:dyDescent="0.3">
      <c r="A1794" t="s">
        <v>3768</v>
      </c>
      <c r="B1794" t="s">
        <v>3769</v>
      </c>
      <c r="C1794" t="str">
        <f>IFERROR(VLOOKUP(Table1[[#This Row],[Ticker]],[1]!Table1[[Symbol]:[Industry]],2,FALSE),"-")</f>
        <v>-</v>
      </c>
      <c r="D1794" t="s">
        <v>54</v>
      </c>
      <c r="E1794">
        <v>572.25834778399997</v>
      </c>
      <c r="F1794">
        <v>26.08</v>
      </c>
      <c r="G1794">
        <v>206.313573037884</v>
      </c>
      <c r="H1794">
        <v>42.210138895726203</v>
      </c>
      <c r="I1794">
        <v>43.997608626419698</v>
      </c>
      <c r="J1794">
        <v>-3.0934884846476201</v>
      </c>
      <c r="K1794">
        <v>19.313553663297501</v>
      </c>
      <c r="L1794">
        <v>16.351716848480098</v>
      </c>
      <c r="M1794">
        <v>63.776179603777997</v>
      </c>
      <c r="N1794">
        <v>2.3524936972493902</v>
      </c>
      <c r="O1794">
        <v>11.1963190184049</v>
      </c>
      <c r="P1794">
        <v>239.141742522756</v>
      </c>
      <c r="Q1794">
        <v>0.11713852888671999</v>
      </c>
    </row>
    <row r="1795" spans="1:17" hidden="1" x14ac:dyDescent="0.3">
      <c r="A1795" t="s">
        <v>3770</v>
      </c>
      <c r="B1795" t="s">
        <v>3771</v>
      </c>
      <c r="C1795" t="str">
        <f>IFERROR(VLOOKUP(Table1[[#This Row],[Ticker]],[1]!Table1[[Symbol]:[Industry]],2,FALSE),"-")</f>
        <v>-</v>
      </c>
      <c r="D1795" t="s">
        <v>2545</v>
      </c>
      <c r="E1795">
        <v>570.71519999999998</v>
      </c>
      <c r="F1795">
        <v>693.55</v>
      </c>
      <c r="G1795">
        <v>538.90204390175097</v>
      </c>
      <c r="H1795">
        <v>-11.2697988821814</v>
      </c>
      <c r="I1795">
        <v>64.169061635595</v>
      </c>
      <c r="J1795">
        <v>6.0460355467222202</v>
      </c>
      <c r="K1795">
        <v>595.04217526664195</v>
      </c>
      <c r="L1795">
        <v>447.92446750229601</v>
      </c>
      <c r="M1795">
        <v>70.801545738971598</v>
      </c>
      <c r="N1795">
        <v>0.96336431948335599</v>
      </c>
      <c r="O1795">
        <v>6.2864970081464904</v>
      </c>
      <c r="P1795">
        <v>605.90330788803999</v>
      </c>
      <c r="Q1795">
        <v>0.21830104516618101</v>
      </c>
    </row>
    <row r="1796" spans="1:17" hidden="1" x14ac:dyDescent="0.3">
      <c r="A1796" t="s">
        <v>3772</v>
      </c>
      <c r="B1796" t="s">
        <v>3773</v>
      </c>
      <c r="C1796" t="str">
        <f>IFERROR(VLOOKUP(Table1[[#This Row],[Ticker]],[1]!Table1[[Symbol]:[Industry]],2,FALSE),"-")</f>
        <v>-</v>
      </c>
      <c r="D1796" t="s">
        <v>1509</v>
      </c>
      <c r="E1796">
        <v>570.53476462000003</v>
      </c>
      <c r="F1796">
        <v>338.4</v>
      </c>
      <c r="G1796">
        <v>-16.936015557121699</v>
      </c>
      <c r="H1796">
        <v>-8.2219218753461796</v>
      </c>
      <c r="I1796">
        <v>38.772060690915502</v>
      </c>
      <c r="J1796">
        <v>-14.408472204031399</v>
      </c>
      <c r="K1796">
        <v>317.87709615384802</v>
      </c>
      <c r="M1796">
        <v>39.9868658578715</v>
      </c>
      <c r="N1796">
        <v>1.04727455298561</v>
      </c>
      <c r="O1796">
        <v>17.006501182033102</v>
      </c>
      <c r="P1796">
        <v>80.479999999999905</v>
      </c>
    </row>
    <row r="1797" spans="1:17" hidden="1" x14ac:dyDescent="0.3">
      <c r="A1797" t="s">
        <v>3774</v>
      </c>
      <c r="B1797" t="s">
        <v>3775</v>
      </c>
      <c r="C1797" t="str">
        <f>IFERROR(VLOOKUP(Table1[[#This Row],[Ticker]],[1]!Table1[[Symbol]:[Industry]],2,FALSE),"-")</f>
        <v>-</v>
      </c>
      <c r="D1797" t="s">
        <v>125</v>
      </c>
      <c r="E1797">
        <v>570.45600000000002</v>
      </c>
      <c r="F1797">
        <v>489.45</v>
      </c>
      <c r="G1797">
        <v>48.267758634864698</v>
      </c>
      <c r="H1797">
        <v>-18.2046606801532</v>
      </c>
      <c r="I1797">
        <v>1.55436187161065</v>
      </c>
      <c r="J1797">
        <v>-5.3984517539711199</v>
      </c>
      <c r="K1797">
        <v>570.34820447007803</v>
      </c>
      <c r="L1797">
        <v>541.35956310554502</v>
      </c>
      <c r="M1797">
        <v>36.334487868136598</v>
      </c>
      <c r="N1797">
        <v>0.65427564533075599</v>
      </c>
      <c r="O1797">
        <v>94.299724180202205</v>
      </c>
      <c r="P1797">
        <v>109.569685292228</v>
      </c>
      <c r="Q1797">
        <v>0.16567215313504799</v>
      </c>
    </row>
    <row r="1798" spans="1:17" hidden="1" x14ac:dyDescent="0.3">
      <c r="A1798" t="s">
        <v>3776</v>
      </c>
      <c r="B1798" t="s">
        <v>3777</v>
      </c>
      <c r="C1798" t="str">
        <f>IFERROR(VLOOKUP(Table1[[#This Row],[Ticker]],[1]!Table1[[Symbol]:[Industry]],2,FALSE),"-")</f>
        <v>-</v>
      </c>
      <c r="D1798" t="s">
        <v>21</v>
      </c>
      <c r="E1798">
        <v>569.86238536799999</v>
      </c>
      <c r="F1798">
        <v>17.11</v>
      </c>
      <c r="G1798">
        <v>-31.4907307909541</v>
      </c>
      <c r="H1798">
        <v>-1.45968617716009</v>
      </c>
      <c r="I1798">
        <v>-22.8581432471101</v>
      </c>
      <c r="J1798">
        <v>-6.0209533658344396</v>
      </c>
      <c r="K1798">
        <v>16.8013106297396</v>
      </c>
      <c r="L1798">
        <v>17.305098187955</v>
      </c>
      <c r="M1798">
        <v>54.930190133376499</v>
      </c>
      <c r="N1798">
        <v>2.4059270972904598</v>
      </c>
      <c r="O1798">
        <v>54.295733489187597</v>
      </c>
      <c r="P1798">
        <v>22.652329749103899</v>
      </c>
      <c r="Q1798">
        <v>2.2857214601825E-2</v>
      </c>
    </row>
    <row r="1799" spans="1:17" hidden="1" x14ac:dyDescent="0.3">
      <c r="A1799" t="s">
        <v>3778</v>
      </c>
      <c r="B1799" t="s">
        <v>3779</v>
      </c>
      <c r="C1799" t="str">
        <f>IFERROR(VLOOKUP(Table1[[#This Row],[Ticker]],[1]!Table1[[Symbol]:[Industry]],2,FALSE),"-")</f>
        <v>-</v>
      </c>
      <c r="D1799" t="s">
        <v>507</v>
      </c>
      <c r="E1799">
        <v>569.41519943999901</v>
      </c>
      <c r="F1799">
        <v>97.95</v>
      </c>
      <c r="G1799">
        <v>43.6949974592902</v>
      </c>
      <c r="H1799">
        <v>41.149307623294803</v>
      </c>
      <c r="I1799">
        <v>47.039873571396697</v>
      </c>
      <c r="J1799">
        <v>-13.160902475249101</v>
      </c>
      <c r="K1799">
        <v>77.206750271929593</v>
      </c>
      <c r="L1799">
        <v>68.028369832413901</v>
      </c>
      <c r="M1799">
        <v>57.993036731783697</v>
      </c>
      <c r="N1799">
        <v>2.8437179493696201</v>
      </c>
      <c r="O1799">
        <v>10.0459418070444</v>
      </c>
      <c r="P1799">
        <v>87.535898908673104</v>
      </c>
      <c r="Q1799">
        <v>6.0109895717360001E-2</v>
      </c>
    </row>
    <row r="1800" spans="1:17" hidden="1" x14ac:dyDescent="0.3">
      <c r="A1800" t="s">
        <v>3780</v>
      </c>
      <c r="B1800" t="s">
        <v>3781</v>
      </c>
      <c r="C1800" t="str">
        <f>IFERROR(VLOOKUP(Table1[[#This Row],[Ticker]],[1]!Table1[[Symbol]:[Industry]],2,FALSE),"-")</f>
        <v>-</v>
      </c>
      <c r="E1800">
        <v>568.06067499999995</v>
      </c>
      <c r="F1800">
        <v>253.35</v>
      </c>
      <c r="G1800">
        <v>4.7120981339630204</v>
      </c>
      <c r="H1800">
        <v>-28.280995102740299</v>
      </c>
      <c r="I1800">
        <v>19.166205095833298</v>
      </c>
      <c r="J1800">
        <v>-8.2181859143680995</v>
      </c>
      <c r="M1800">
        <v>35.926813269628397</v>
      </c>
      <c r="O1800">
        <v>24.097098875074</v>
      </c>
      <c r="P1800">
        <v>43.378607809847203</v>
      </c>
    </row>
    <row r="1801" spans="1:17" hidden="1" x14ac:dyDescent="0.3">
      <c r="A1801" t="s">
        <v>3782</v>
      </c>
      <c r="B1801" t="s">
        <v>3783</v>
      </c>
      <c r="C1801" t="str">
        <f>IFERROR(VLOOKUP(Table1[[#This Row],[Ticker]],[1]!Table1[[Symbol]:[Industry]],2,FALSE),"-")</f>
        <v>-</v>
      </c>
      <c r="D1801" t="s">
        <v>605</v>
      </c>
      <c r="E1801">
        <v>565.68928000000005</v>
      </c>
      <c r="F1801">
        <v>795</v>
      </c>
      <c r="G1801">
        <v>159.366154259479</v>
      </c>
      <c r="H1801">
        <v>4.9005726914880503</v>
      </c>
      <c r="I1801">
        <v>89.696648444441706</v>
      </c>
      <c r="J1801">
        <v>-2.31016905210894</v>
      </c>
      <c r="K1801">
        <v>752.96838848126799</v>
      </c>
      <c r="M1801">
        <v>51.084040678276601</v>
      </c>
      <c r="N1801">
        <v>0.42369922011407202</v>
      </c>
      <c r="O1801">
        <v>6.7924528301886697</v>
      </c>
      <c r="P1801">
        <v>205.76923076923001</v>
      </c>
    </row>
    <row r="1802" spans="1:17" hidden="1" x14ac:dyDescent="0.3">
      <c r="A1802" t="s">
        <v>3784</v>
      </c>
      <c r="B1802" t="s">
        <v>3785</v>
      </c>
      <c r="C1802" t="str">
        <f>IFERROR(VLOOKUP(Table1[[#This Row],[Ticker]],[1]!Table1[[Symbol]:[Industry]],2,FALSE),"-")</f>
        <v>-</v>
      </c>
      <c r="D1802" t="s">
        <v>514</v>
      </c>
      <c r="E1802">
        <v>563.83089629999995</v>
      </c>
      <c r="F1802">
        <v>378.2</v>
      </c>
      <c r="G1802">
        <v>242.42752633619</v>
      </c>
      <c r="H1802">
        <v>-32.346885611389197</v>
      </c>
      <c r="I1802">
        <v>86.7129271091585</v>
      </c>
      <c r="J1802">
        <v>-11.6658809020663</v>
      </c>
      <c r="K1802">
        <v>415.10722193658103</v>
      </c>
      <c r="L1802">
        <v>330.96971889363999</v>
      </c>
      <c r="M1802">
        <v>19.5860027902654</v>
      </c>
      <c r="N1802">
        <v>1.0486367247563599</v>
      </c>
      <c r="O1802">
        <v>38.524590163934398</v>
      </c>
      <c r="P1802">
        <v>282.02020202020202</v>
      </c>
      <c r="Q1802">
        <v>0.18695343511637399</v>
      </c>
    </row>
    <row r="1803" spans="1:17" hidden="1" x14ac:dyDescent="0.3">
      <c r="A1803" t="s">
        <v>3786</v>
      </c>
      <c r="B1803" t="s">
        <v>3787</v>
      </c>
      <c r="C1803" t="str">
        <f>IFERROR(VLOOKUP(Table1[[#This Row],[Ticker]],[1]!Table1[[Symbol]:[Industry]],2,FALSE),"-")</f>
        <v>-</v>
      </c>
      <c r="D1803" t="s">
        <v>259</v>
      </c>
      <c r="E1803">
        <v>560.96660340000005</v>
      </c>
      <c r="F1803">
        <v>163.35</v>
      </c>
      <c r="G1803">
        <v>81.938281778603198</v>
      </c>
      <c r="H1803">
        <v>25.783483999276999</v>
      </c>
      <c r="I1803">
        <v>0.80973339895494301</v>
      </c>
      <c r="J1803">
        <v>-20.212187593293201</v>
      </c>
      <c r="K1803">
        <v>153.67114970058799</v>
      </c>
      <c r="L1803">
        <v>127.310937045393</v>
      </c>
      <c r="M1803">
        <v>35.133540082459803</v>
      </c>
      <c r="N1803">
        <v>1.29974559515213</v>
      </c>
      <c r="O1803">
        <v>22.3140495867768</v>
      </c>
      <c r="P1803">
        <v>133.35714285714201</v>
      </c>
      <c r="Q1803">
        <v>0.116021284250007</v>
      </c>
    </row>
    <row r="1804" spans="1:17" hidden="1" x14ac:dyDescent="0.3">
      <c r="A1804" t="s">
        <v>3788</v>
      </c>
      <c r="B1804" t="s">
        <v>3789</v>
      </c>
      <c r="C1804" t="str">
        <f>IFERROR(VLOOKUP(Table1[[#This Row],[Ticker]],[1]!Table1[[Symbol]:[Industry]],2,FALSE),"-")</f>
        <v>-</v>
      </c>
      <c r="D1804" t="s">
        <v>407</v>
      </c>
      <c r="E1804">
        <v>560.00748730500004</v>
      </c>
      <c r="F1804">
        <v>213.35</v>
      </c>
      <c r="G1804">
        <v>15.6513139666922</v>
      </c>
      <c r="H1804">
        <v>1.9404969730230699</v>
      </c>
      <c r="I1804">
        <v>-2.8689379316176602</v>
      </c>
      <c r="J1804">
        <v>3.7052371103560402</v>
      </c>
      <c r="K1804">
        <v>192.33171831976</v>
      </c>
      <c r="L1804">
        <v>177.446807438869</v>
      </c>
      <c r="M1804">
        <v>71.0170498642929</v>
      </c>
      <c r="N1804">
        <v>1.3972035893480701</v>
      </c>
      <c r="O1804">
        <v>2.9997656433091202</v>
      </c>
      <c r="P1804">
        <v>54.601449275362299</v>
      </c>
      <c r="Q1804">
        <v>4.3980726720324E-2</v>
      </c>
    </row>
    <row r="1805" spans="1:17" hidden="1" x14ac:dyDescent="0.3">
      <c r="A1805" t="s">
        <v>3790</v>
      </c>
      <c r="B1805" t="s">
        <v>3791</v>
      </c>
      <c r="C1805" t="str">
        <f>IFERROR(VLOOKUP(Table1[[#This Row],[Ticker]],[1]!Table1[[Symbol]:[Industry]],2,FALSE),"-")</f>
        <v>-</v>
      </c>
      <c r="D1805" t="s">
        <v>1603</v>
      </c>
      <c r="E1805">
        <v>554.64590638599998</v>
      </c>
      <c r="F1805">
        <v>24.33</v>
      </c>
      <c r="G1805">
        <v>-38.445324089426997</v>
      </c>
      <c r="H1805">
        <v>-11.1880074667654</v>
      </c>
      <c r="I1805">
        <v>-28.754650206020798</v>
      </c>
      <c r="J1805">
        <v>-5.7662287980821203</v>
      </c>
      <c r="K1805">
        <v>25.397406551574299</v>
      </c>
      <c r="L1805">
        <v>26.212019735485899</v>
      </c>
      <c r="M1805">
        <v>37.480754208834803</v>
      </c>
      <c r="N1805">
        <v>0.40241144508476001</v>
      </c>
      <c r="O1805">
        <v>51.664611590628802</v>
      </c>
      <c r="P1805">
        <v>8.8590604026845501</v>
      </c>
      <c r="Q1805">
        <v>-1.6875216269119999E-2</v>
      </c>
    </row>
    <row r="1806" spans="1:17" hidden="1" x14ac:dyDescent="0.3">
      <c r="A1806" t="s">
        <v>3792</v>
      </c>
      <c r="B1806" t="s">
        <v>3793</v>
      </c>
      <c r="C1806" t="str">
        <f>IFERROR(VLOOKUP(Table1[[#This Row],[Ticker]],[1]!Table1[[Symbol]:[Industry]],2,FALSE),"-")</f>
        <v>-</v>
      </c>
      <c r="D1806" t="s">
        <v>2435</v>
      </c>
      <c r="E1806">
        <v>554.43096000000003</v>
      </c>
      <c r="F1806">
        <v>282</v>
      </c>
      <c r="G1806">
        <v>32.973260186865701</v>
      </c>
      <c r="H1806">
        <v>-3.7836566906323701</v>
      </c>
      <c r="I1806">
        <v>-4.5659654745390004</v>
      </c>
      <c r="J1806">
        <v>2.6077882252289402</v>
      </c>
      <c r="K1806">
        <v>266.70340523170898</v>
      </c>
      <c r="L1806">
        <v>240.71039805234801</v>
      </c>
      <c r="M1806">
        <v>57.540724353609598</v>
      </c>
      <c r="N1806">
        <v>3.65107649049386</v>
      </c>
      <c r="O1806">
        <v>10.2836879432624</v>
      </c>
      <c r="P1806">
        <v>76.5258215962441</v>
      </c>
      <c r="Q1806">
        <v>0.176486316434949</v>
      </c>
    </row>
    <row r="1807" spans="1:17" hidden="1" x14ac:dyDescent="0.3">
      <c r="A1807" t="s">
        <v>3794</v>
      </c>
      <c r="B1807" t="s">
        <v>3795</v>
      </c>
      <c r="C1807" t="str">
        <f>IFERROR(VLOOKUP(Table1[[#This Row],[Ticker]],[1]!Table1[[Symbol]:[Industry]],2,FALSE),"-")</f>
        <v>-</v>
      </c>
      <c r="D1807" t="s">
        <v>2266</v>
      </c>
      <c r="E1807">
        <v>554.26724999999999</v>
      </c>
      <c r="F1807">
        <v>603.6</v>
      </c>
      <c r="G1807">
        <v>-8.0399500454046198</v>
      </c>
      <c r="H1807">
        <v>-15.0866413387867</v>
      </c>
      <c r="I1807">
        <v>-23.995368916731302</v>
      </c>
      <c r="J1807">
        <v>-5.7463949321152903</v>
      </c>
      <c r="K1807">
        <v>637.56541221951704</v>
      </c>
      <c r="L1807">
        <v>615.67226709979002</v>
      </c>
      <c r="M1807">
        <v>41.327121474673604</v>
      </c>
      <c r="N1807">
        <v>0.88864062411239997</v>
      </c>
      <c r="O1807">
        <v>43.969516235917801</v>
      </c>
      <c r="P1807">
        <v>34.732142857142797</v>
      </c>
    </row>
    <row r="1808" spans="1:17" hidden="1" x14ac:dyDescent="0.3">
      <c r="A1808" t="s">
        <v>3796</v>
      </c>
      <c r="B1808" t="s">
        <v>3797</v>
      </c>
      <c r="C1808" t="str">
        <f>IFERROR(VLOOKUP(Table1[[#This Row],[Ticker]],[1]!Table1[[Symbol]:[Industry]],2,FALSE),"-")</f>
        <v>-</v>
      </c>
      <c r="D1808" t="s">
        <v>54</v>
      </c>
      <c r="E1808">
        <v>554.24999875000003</v>
      </c>
      <c r="F1808">
        <v>173.55</v>
      </c>
      <c r="G1808">
        <v>42.295020540188702</v>
      </c>
      <c r="H1808">
        <v>-6.8704349837249596</v>
      </c>
      <c r="I1808">
        <v>8.5146414025719306</v>
      </c>
      <c r="J1808">
        <v>-5.0722354171164898</v>
      </c>
      <c r="K1808">
        <v>179.60012177638399</v>
      </c>
      <c r="L1808">
        <v>159.17137272811601</v>
      </c>
      <c r="M1808">
        <v>40.952821224949901</v>
      </c>
      <c r="N1808">
        <v>0.89579903329094701</v>
      </c>
      <c r="O1808">
        <v>25.999190732547799</v>
      </c>
      <c r="P1808">
        <v>88.663801820020197</v>
      </c>
      <c r="Q1808">
        <v>0.141171980562243</v>
      </c>
    </row>
    <row r="1809" spans="1:17" hidden="1" x14ac:dyDescent="0.3">
      <c r="A1809" t="s">
        <v>3798</v>
      </c>
      <c r="B1809" t="s">
        <v>3799</v>
      </c>
      <c r="C1809" t="str">
        <f>IFERROR(VLOOKUP(Table1[[#This Row],[Ticker]],[1]!Table1[[Symbol]:[Industry]],2,FALSE),"-")</f>
        <v>-</v>
      </c>
      <c r="D1809" t="s">
        <v>407</v>
      </c>
      <c r="E1809">
        <v>553.43029123999997</v>
      </c>
      <c r="F1809">
        <v>56.88</v>
      </c>
      <c r="G1809">
        <v>-49.610455367701299</v>
      </c>
      <c r="H1809">
        <v>-13.620400462874301</v>
      </c>
      <c r="I1809">
        <v>-35.001507971219098</v>
      </c>
      <c r="J1809">
        <v>-5.2219648140949699</v>
      </c>
      <c r="K1809">
        <v>62.551006459007198</v>
      </c>
      <c r="L1809">
        <v>67.641653114071701</v>
      </c>
      <c r="M1809">
        <v>35.614207683229999</v>
      </c>
      <c r="N1809">
        <v>1.22255490600507</v>
      </c>
      <c r="O1809">
        <v>72.274964838255897</v>
      </c>
      <c r="P1809">
        <v>2.4680237794991902</v>
      </c>
      <c r="Q1809">
        <v>-1.0683085471047E-2</v>
      </c>
    </row>
    <row r="1810" spans="1:17" hidden="1" x14ac:dyDescent="0.3">
      <c r="A1810" t="s">
        <v>3800</v>
      </c>
      <c r="B1810" t="s">
        <v>3801</v>
      </c>
      <c r="C1810" t="str">
        <f>IFERROR(VLOOKUP(Table1[[#This Row],[Ticker]],[1]!Table1[[Symbol]:[Industry]],2,FALSE),"-")</f>
        <v>-</v>
      </c>
      <c r="D1810" t="s">
        <v>259</v>
      </c>
      <c r="E1810">
        <v>550.16557793999903</v>
      </c>
      <c r="F1810">
        <v>503.4</v>
      </c>
      <c r="G1810">
        <v>73.250049952297303</v>
      </c>
      <c r="H1810">
        <v>-9.1396880844650497</v>
      </c>
      <c r="I1810">
        <v>3.6938512512836001</v>
      </c>
      <c r="J1810">
        <v>-8.2650199949283003</v>
      </c>
      <c r="K1810">
        <v>521.05135307097999</v>
      </c>
      <c r="L1810">
        <v>460.56994467814599</v>
      </c>
      <c r="M1810">
        <v>39.927683802378397</v>
      </c>
      <c r="N1810">
        <v>0.69021761984449304</v>
      </c>
      <c r="O1810">
        <v>32.896305125148899</v>
      </c>
      <c r="P1810">
        <v>128.04077010192501</v>
      </c>
      <c r="Q1810">
        <v>0.112654959583635</v>
      </c>
    </row>
    <row r="1811" spans="1:17" hidden="1" x14ac:dyDescent="0.3">
      <c r="A1811" t="s">
        <v>3802</v>
      </c>
      <c r="B1811" t="s">
        <v>3803</v>
      </c>
      <c r="C1811" t="str">
        <f>IFERROR(VLOOKUP(Table1[[#This Row],[Ticker]],[1]!Table1[[Symbol]:[Industry]],2,FALSE),"-")</f>
        <v>-</v>
      </c>
      <c r="D1811" t="s">
        <v>21</v>
      </c>
      <c r="E1811">
        <v>550.04640099899996</v>
      </c>
      <c r="F1811">
        <v>32.700000000000003</v>
      </c>
      <c r="G1811">
        <v>-52.377266353929102</v>
      </c>
      <c r="H1811">
        <v>-12.9790532249938</v>
      </c>
      <c r="I1811">
        <v>-33.970162640502799</v>
      </c>
      <c r="J1811">
        <v>-6.2360833894751098</v>
      </c>
      <c r="K1811">
        <v>34.732542741825299</v>
      </c>
      <c r="L1811">
        <v>38.534713675083303</v>
      </c>
      <c r="M1811">
        <v>27.984275064251499</v>
      </c>
      <c r="N1811">
        <v>0.50707420175931694</v>
      </c>
      <c r="O1811">
        <v>95.412844036697194</v>
      </c>
      <c r="P1811">
        <v>8.0991735537189999</v>
      </c>
      <c r="Q1811">
        <v>1.8313738385563001E-2</v>
      </c>
    </row>
    <row r="1812" spans="1:17" hidden="1" x14ac:dyDescent="0.3">
      <c r="A1812" t="s">
        <v>3804</v>
      </c>
      <c r="B1812" t="s">
        <v>3805</v>
      </c>
      <c r="C1812" t="str">
        <f>IFERROR(VLOOKUP(Table1[[#This Row],[Ticker]],[1]!Table1[[Symbol]:[Industry]],2,FALSE),"-")</f>
        <v>-</v>
      </c>
      <c r="D1812" t="s">
        <v>327</v>
      </c>
      <c r="E1812">
        <v>549.50792621999994</v>
      </c>
      <c r="F1812">
        <v>112.85</v>
      </c>
      <c r="G1812">
        <v>4.6969879750679802</v>
      </c>
      <c r="H1812">
        <v>-14.411096970300999</v>
      </c>
      <c r="I1812">
        <v>8.7713358594002102</v>
      </c>
      <c r="J1812">
        <v>-3.2021767153418499</v>
      </c>
      <c r="K1812">
        <v>118.654988707519</v>
      </c>
      <c r="L1812">
        <v>107.132772773401</v>
      </c>
      <c r="M1812">
        <v>41.435979316700802</v>
      </c>
      <c r="N1812">
        <v>0.15268724344024401</v>
      </c>
      <c r="O1812">
        <v>31.014621178555601</v>
      </c>
      <c r="P1812">
        <v>51.782111634162703</v>
      </c>
      <c r="Q1812">
        <v>2.3606996464970002E-2</v>
      </c>
    </row>
    <row r="1813" spans="1:17" hidden="1" x14ac:dyDescent="0.3">
      <c r="A1813" t="s">
        <v>3806</v>
      </c>
      <c r="B1813" t="s">
        <v>3807</v>
      </c>
      <c r="C1813" t="str">
        <f>IFERROR(VLOOKUP(Table1[[#This Row],[Ticker]],[1]!Table1[[Symbol]:[Industry]],2,FALSE),"-")</f>
        <v>-</v>
      </c>
      <c r="D1813" t="s">
        <v>390</v>
      </c>
      <c r="E1813">
        <v>546.62583506999999</v>
      </c>
      <c r="F1813">
        <v>1750.55</v>
      </c>
      <c r="G1813">
        <v>61.353478269758803</v>
      </c>
      <c r="H1813">
        <v>-6.7141672830406103</v>
      </c>
      <c r="I1813">
        <v>63.0805421775068</v>
      </c>
      <c r="J1813">
        <v>6.8123799674988899</v>
      </c>
      <c r="K1813">
        <v>1438.7596544396899</v>
      </c>
      <c r="L1813">
        <v>1182.3443278622999</v>
      </c>
      <c r="M1813">
        <v>55.026142082055799</v>
      </c>
      <c r="N1813">
        <v>0.481012658227848</v>
      </c>
      <c r="O1813">
        <v>5.0526977235725896</v>
      </c>
      <c r="P1813">
        <v>107.16568047337201</v>
      </c>
    </row>
    <row r="1814" spans="1:17" hidden="1" x14ac:dyDescent="0.3">
      <c r="A1814" t="s">
        <v>3808</v>
      </c>
      <c r="B1814" t="s">
        <v>3809</v>
      </c>
      <c r="C1814" t="str">
        <f>IFERROR(VLOOKUP(Table1[[#This Row],[Ticker]],[1]!Table1[[Symbol]:[Industry]],2,FALSE),"-")</f>
        <v>-</v>
      </c>
      <c r="D1814" t="s">
        <v>278</v>
      </c>
      <c r="E1814">
        <v>544.23444374999997</v>
      </c>
      <c r="F1814">
        <v>563.4</v>
      </c>
      <c r="G1814">
        <v>-25.520689412040699</v>
      </c>
      <c r="H1814">
        <v>-11.393705547620099</v>
      </c>
      <c r="I1814">
        <v>-8.0859788185600401</v>
      </c>
      <c r="J1814">
        <v>-4.2819075291591497</v>
      </c>
      <c r="K1814">
        <v>561.67737520558001</v>
      </c>
      <c r="L1814">
        <v>547.27610495707097</v>
      </c>
      <c r="M1814">
        <v>45.705816126209903</v>
      </c>
      <c r="N1814">
        <v>0.20295633460301099</v>
      </c>
      <c r="O1814">
        <v>23.074192403265801</v>
      </c>
      <c r="P1814">
        <v>26.294552790853999</v>
      </c>
    </row>
    <row r="1815" spans="1:17" hidden="1" x14ac:dyDescent="0.3">
      <c r="A1815" t="s">
        <v>3810</v>
      </c>
      <c r="B1815" t="s">
        <v>3811</v>
      </c>
      <c r="C1815" t="str">
        <f>IFERROR(VLOOKUP(Table1[[#This Row],[Ticker]],[1]!Table1[[Symbol]:[Industry]],2,FALSE),"-")</f>
        <v>-</v>
      </c>
      <c r="D1815" t="s">
        <v>215</v>
      </c>
      <c r="E1815">
        <v>543.81025269999998</v>
      </c>
      <c r="F1815">
        <v>220.4</v>
      </c>
      <c r="G1815">
        <v>-64.349144375433397</v>
      </c>
      <c r="H1815">
        <v>-21.6062256788273</v>
      </c>
      <c r="I1815">
        <v>-49.895037413563102</v>
      </c>
      <c r="J1815">
        <v>-6.2301732239904597</v>
      </c>
      <c r="K1815">
        <v>275.89349938908401</v>
      </c>
      <c r="M1815">
        <v>30.4061135687238</v>
      </c>
      <c r="O1815">
        <v>80.013611615244997</v>
      </c>
      <c r="P1815">
        <v>2.5116279069767402</v>
      </c>
    </row>
    <row r="1816" spans="1:17" hidden="1" x14ac:dyDescent="0.3">
      <c r="A1816" t="s">
        <v>3812</v>
      </c>
      <c r="B1816" t="s">
        <v>3813</v>
      </c>
      <c r="C1816" t="str">
        <f>IFERROR(VLOOKUP(Table1[[#This Row],[Ticker]],[1]!Table1[[Symbol]:[Industry]],2,FALSE),"-")</f>
        <v>-</v>
      </c>
      <c r="D1816" t="s">
        <v>27</v>
      </c>
      <c r="E1816">
        <v>543.36230190000003</v>
      </c>
      <c r="F1816">
        <v>2.0099999999999998</v>
      </c>
      <c r="G1816">
        <v>-20.175970282645199</v>
      </c>
      <c r="H1816">
        <v>-19.1505728766674</v>
      </c>
      <c r="I1816">
        <v>0.84676413020545704</v>
      </c>
      <c r="J1816">
        <v>-2.1876200325010999</v>
      </c>
      <c r="K1816">
        <v>1.9244080556091501</v>
      </c>
      <c r="L1816">
        <v>1.7925900746469401</v>
      </c>
      <c r="M1816">
        <v>17.316106224071898</v>
      </c>
      <c r="N1816">
        <v>1.07171659498066</v>
      </c>
      <c r="O1816">
        <v>21.890547263681601</v>
      </c>
      <c r="P1816">
        <v>38.620689655172399</v>
      </c>
      <c r="Q1816">
        <v>-1.6040148488159E-2</v>
      </c>
    </row>
    <row r="1817" spans="1:17" hidden="1" x14ac:dyDescent="0.3">
      <c r="A1817" t="s">
        <v>3814</v>
      </c>
      <c r="B1817" t="s">
        <v>3815</v>
      </c>
      <c r="C1817" t="str">
        <f>IFERROR(VLOOKUP(Table1[[#This Row],[Ticker]],[1]!Table1[[Symbol]:[Industry]],2,FALSE),"-")</f>
        <v>-</v>
      </c>
      <c r="D1817" t="s">
        <v>54</v>
      </c>
      <c r="E1817">
        <v>542.80556795999996</v>
      </c>
      <c r="F1817">
        <v>109.69</v>
      </c>
      <c r="G1817">
        <v>-42.148595081357001</v>
      </c>
      <c r="H1817">
        <v>-10.399615345888099</v>
      </c>
      <c r="I1817">
        <v>-4.3060557606374603</v>
      </c>
      <c r="J1817">
        <v>-7.1283146310163303</v>
      </c>
      <c r="K1817">
        <v>112.969368681294</v>
      </c>
      <c r="L1817">
        <v>109.906298023536</v>
      </c>
      <c r="M1817">
        <v>37.666887670359003</v>
      </c>
      <c r="N1817">
        <v>0.72485612724910498</v>
      </c>
      <c r="O1817">
        <v>19.7921414896526</v>
      </c>
      <c r="P1817">
        <v>22.558659217877</v>
      </c>
    </row>
    <row r="1818" spans="1:17" hidden="1" x14ac:dyDescent="0.3">
      <c r="A1818" t="s">
        <v>3816</v>
      </c>
      <c r="B1818" t="s">
        <v>3817</v>
      </c>
      <c r="C1818" t="str">
        <f>IFERROR(VLOOKUP(Table1[[#This Row],[Ticker]],[1]!Table1[[Symbol]:[Industry]],2,FALSE),"-")</f>
        <v>-</v>
      </c>
      <c r="D1818" t="s">
        <v>2645</v>
      </c>
      <c r="E1818">
        <v>542.78702214299994</v>
      </c>
      <c r="F1818">
        <v>62.27</v>
      </c>
      <c r="G1818">
        <v>187.16351059167101</v>
      </c>
      <c r="H1818">
        <v>-13.984762165002</v>
      </c>
      <c r="I1818">
        <v>-4.1703481692597597</v>
      </c>
      <c r="J1818">
        <v>-2.5156425254720398</v>
      </c>
      <c r="K1818">
        <v>67.209165069760004</v>
      </c>
      <c r="L1818">
        <v>53.259502004014898</v>
      </c>
      <c r="M1818">
        <v>36.755762264813001</v>
      </c>
      <c r="N1818">
        <v>0.43550398323272799</v>
      </c>
      <c r="O1818">
        <v>57.0740324393769</v>
      </c>
      <c r="P1818">
        <v>219.00614754098299</v>
      </c>
    </row>
    <row r="1819" spans="1:17" hidden="1" x14ac:dyDescent="0.3">
      <c r="A1819" t="s">
        <v>3818</v>
      </c>
      <c r="B1819" t="s">
        <v>3819</v>
      </c>
      <c r="C1819" t="str">
        <f>IFERROR(VLOOKUP(Table1[[#This Row],[Ticker]],[1]!Table1[[Symbol]:[Industry]],2,FALSE),"-")</f>
        <v>-</v>
      </c>
      <c r="D1819" t="s">
        <v>387</v>
      </c>
      <c r="E1819">
        <v>542.30531250000001</v>
      </c>
      <c r="F1819">
        <v>673.65</v>
      </c>
      <c r="G1819">
        <v>65.824616571814801</v>
      </c>
      <c r="H1819">
        <v>4.87959953712563</v>
      </c>
      <c r="I1819">
        <v>17.3684214028364</v>
      </c>
      <c r="J1819">
        <v>-13.499195138927201</v>
      </c>
      <c r="K1819">
        <v>617.14240185567701</v>
      </c>
      <c r="L1819">
        <v>533.91730828714196</v>
      </c>
      <c r="M1819">
        <v>47.268898544135901</v>
      </c>
      <c r="N1819">
        <v>2.1795704978754999</v>
      </c>
      <c r="O1819">
        <v>22.467156535292801</v>
      </c>
      <c r="P1819">
        <v>106.736228325916</v>
      </c>
      <c r="Q1819">
        <v>6.7202071329000995E-2</v>
      </c>
    </row>
    <row r="1820" spans="1:17" hidden="1" x14ac:dyDescent="0.3">
      <c r="A1820" t="s">
        <v>3820</v>
      </c>
      <c r="B1820" t="s">
        <v>3821</v>
      </c>
      <c r="C1820" t="str">
        <f>IFERROR(VLOOKUP(Table1[[#This Row],[Ticker]],[1]!Table1[[Symbol]:[Industry]],2,FALSE),"-")</f>
        <v>-</v>
      </c>
      <c r="D1820" t="s">
        <v>125</v>
      </c>
      <c r="E1820">
        <v>541.41944999999998</v>
      </c>
      <c r="F1820">
        <v>383</v>
      </c>
      <c r="G1820">
        <v>36.583044668981799</v>
      </c>
      <c r="H1820">
        <v>-1.7348294960012101</v>
      </c>
      <c r="I1820">
        <v>42.527962705668998</v>
      </c>
      <c r="J1820">
        <v>-11.3315657403234</v>
      </c>
      <c r="K1820">
        <v>360.22899352322003</v>
      </c>
      <c r="L1820">
        <v>287.17272344564702</v>
      </c>
      <c r="M1820">
        <v>45.219817274167497</v>
      </c>
      <c r="N1820">
        <v>0.33804496444424997</v>
      </c>
      <c r="O1820">
        <v>12.2715404699738</v>
      </c>
      <c r="P1820">
        <v>100.52356020942401</v>
      </c>
    </row>
    <row r="1821" spans="1:17" hidden="1" x14ac:dyDescent="0.3">
      <c r="A1821" t="s">
        <v>3822</v>
      </c>
      <c r="B1821" t="s">
        <v>3823</v>
      </c>
      <c r="C1821" t="str">
        <f>IFERROR(VLOOKUP(Table1[[#This Row],[Ticker]],[1]!Table1[[Symbol]:[Industry]],2,FALSE),"-")</f>
        <v>-</v>
      </c>
      <c r="D1821" t="s">
        <v>239</v>
      </c>
      <c r="E1821">
        <v>541.41901580000001</v>
      </c>
      <c r="F1821">
        <v>574.70000000000005</v>
      </c>
      <c r="G1821">
        <v>-20.918105005671599</v>
      </c>
      <c r="H1821">
        <v>-5.6919816594555597</v>
      </c>
      <c r="I1821">
        <v>19.607894327218698</v>
      </c>
      <c r="J1821">
        <v>-4.8812227261037897</v>
      </c>
      <c r="K1821">
        <v>563.34697641524599</v>
      </c>
      <c r="L1821">
        <v>515.06456747862796</v>
      </c>
      <c r="M1821">
        <v>47.6747910283107</v>
      </c>
      <c r="N1821">
        <v>0.107976445389453</v>
      </c>
      <c r="O1821">
        <v>13.746302418653199</v>
      </c>
      <c r="P1821">
        <v>48.118556701030897</v>
      </c>
      <c r="Q1821">
        <v>-2.0695645936971999E-2</v>
      </c>
    </row>
    <row r="1822" spans="1:17" hidden="1" x14ac:dyDescent="0.3">
      <c r="A1822" t="s">
        <v>3824</v>
      </c>
      <c r="B1822" t="s">
        <v>3825</v>
      </c>
      <c r="C1822" t="str">
        <f>IFERROR(VLOOKUP(Table1[[#This Row],[Ticker]],[1]!Table1[[Symbol]:[Industry]],2,FALSE),"-")</f>
        <v>-</v>
      </c>
      <c r="D1822" t="s">
        <v>197</v>
      </c>
      <c r="E1822">
        <v>537.45788421600002</v>
      </c>
      <c r="F1822">
        <v>138.76</v>
      </c>
      <c r="G1822">
        <v>13.7607208681067</v>
      </c>
      <c r="H1822">
        <v>-4.5243901715277799</v>
      </c>
      <c r="I1822">
        <v>-1.94759820707554</v>
      </c>
      <c r="J1822">
        <v>-6.5619701191562196</v>
      </c>
      <c r="K1822">
        <v>137.56513167361999</v>
      </c>
      <c r="L1822">
        <v>126.029589861814</v>
      </c>
      <c r="M1822">
        <v>39.683597294097503</v>
      </c>
      <c r="N1822">
        <v>0.41280380583030701</v>
      </c>
      <c r="O1822">
        <v>19.1265494378783</v>
      </c>
      <c r="P1822">
        <v>48.8841201716738</v>
      </c>
      <c r="Q1822">
        <v>8.3400304739414996E-2</v>
      </c>
    </row>
    <row r="1823" spans="1:17" hidden="1" x14ac:dyDescent="0.3">
      <c r="A1823" t="s">
        <v>3826</v>
      </c>
      <c r="B1823" t="s">
        <v>3827</v>
      </c>
      <c r="C1823" t="str">
        <f>IFERROR(VLOOKUP(Table1[[#This Row],[Ticker]],[1]!Table1[[Symbol]:[Industry]],2,FALSE),"-")</f>
        <v>-</v>
      </c>
      <c r="D1823" t="s">
        <v>327</v>
      </c>
      <c r="E1823">
        <v>537.39726849799899</v>
      </c>
      <c r="F1823">
        <v>90.25</v>
      </c>
      <c r="G1823">
        <v>-35.059795126255601</v>
      </c>
      <c r="H1823">
        <v>-21.0401120470233</v>
      </c>
      <c r="I1823">
        <v>-17.642729810606902</v>
      </c>
      <c r="J1823">
        <v>-8.3628337077147794</v>
      </c>
      <c r="K1823">
        <v>90.349151531346294</v>
      </c>
      <c r="L1823">
        <v>90.706835988225606</v>
      </c>
      <c r="M1823">
        <v>32.921656513639299</v>
      </c>
      <c r="N1823">
        <v>0.52084202828475501</v>
      </c>
      <c r="O1823">
        <v>48.9196675900277</v>
      </c>
      <c r="P1823">
        <v>18.4383202099737</v>
      </c>
      <c r="Q1823">
        <v>4.2700110903772001E-2</v>
      </c>
    </row>
    <row r="1824" spans="1:17" hidden="1" x14ac:dyDescent="0.3">
      <c r="A1824" t="s">
        <v>3828</v>
      </c>
      <c r="B1824" t="s">
        <v>3829</v>
      </c>
      <c r="C1824" t="str">
        <f>IFERROR(VLOOKUP(Table1[[#This Row],[Ticker]],[1]!Table1[[Symbol]:[Industry]],2,FALSE),"-")</f>
        <v>-</v>
      </c>
      <c r="E1824">
        <v>533.81641249999996</v>
      </c>
      <c r="F1824">
        <v>253.5</v>
      </c>
      <c r="G1824">
        <v>-46.070347996511998</v>
      </c>
      <c r="H1824">
        <v>8.2823773149034103</v>
      </c>
      <c r="I1824">
        <v>-31.6162410346417</v>
      </c>
      <c r="J1824">
        <v>-9.9148927597738297</v>
      </c>
      <c r="O1824">
        <v>23.865877712031502</v>
      </c>
      <c r="P1824">
        <v>8.5653104925053505</v>
      </c>
    </row>
    <row r="1825" spans="1:17" hidden="1" x14ac:dyDescent="0.3">
      <c r="A1825" t="s">
        <v>3830</v>
      </c>
      <c r="B1825" t="s">
        <v>3831</v>
      </c>
      <c r="C1825" t="str">
        <f>IFERROR(VLOOKUP(Table1[[#This Row],[Ticker]],[1]!Table1[[Symbol]:[Industry]],2,FALSE),"-")</f>
        <v>-</v>
      </c>
      <c r="D1825" t="s">
        <v>733</v>
      </c>
      <c r="E1825">
        <v>532.70202400000005</v>
      </c>
      <c r="F1825">
        <v>364.15</v>
      </c>
      <c r="G1825">
        <v>-52.8427454209465</v>
      </c>
      <c r="H1825">
        <v>-11.326279081462401</v>
      </c>
      <c r="I1825">
        <v>-19.0094944613035</v>
      </c>
      <c r="J1825">
        <v>-2.7701969191018398</v>
      </c>
      <c r="K1825">
        <v>377.49231241953498</v>
      </c>
      <c r="L1825">
        <v>392.17381910104803</v>
      </c>
      <c r="M1825">
        <v>39.039441398453697</v>
      </c>
      <c r="N1825">
        <v>0.31169092902495299</v>
      </c>
      <c r="O1825">
        <v>31.525470273239002</v>
      </c>
      <c r="P1825">
        <v>20.579470198675399</v>
      </c>
      <c r="Q1825">
        <v>-7.3932026376529996E-3</v>
      </c>
    </row>
    <row r="1826" spans="1:17" hidden="1" x14ac:dyDescent="0.3">
      <c r="A1826" t="s">
        <v>3832</v>
      </c>
      <c r="B1826" t="s">
        <v>3833</v>
      </c>
      <c r="C1826" t="str">
        <f>IFERROR(VLOOKUP(Table1[[#This Row],[Ticker]],[1]!Table1[[Symbol]:[Industry]],2,FALSE),"-")</f>
        <v>-</v>
      </c>
      <c r="D1826" t="s">
        <v>215</v>
      </c>
      <c r="E1826">
        <v>532.24720000000002</v>
      </c>
      <c r="F1826">
        <v>870</v>
      </c>
      <c r="G1826">
        <v>480.83341938871598</v>
      </c>
      <c r="H1826">
        <v>-3.5430195104934099</v>
      </c>
      <c r="I1826">
        <v>187.28665824579201</v>
      </c>
      <c r="J1826">
        <v>0.72500132672219497</v>
      </c>
      <c r="K1826">
        <v>847.21367608937999</v>
      </c>
      <c r="L1826">
        <v>600.08409911584897</v>
      </c>
      <c r="M1826">
        <v>42.815912080925003</v>
      </c>
      <c r="N1826">
        <v>0.36107253498557801</v>
      </c>
      <c r="O1826">
        <v>26.109195402298798</v>
      </c>
      <c r="P1826">
        <v>565.39196940726504</v>
      </c>
      <c r="Q1826">
        <v>0.21413015624434101</v>
      </c>
    </row>
    <row r="1827" spans="1:17" hidden="1" x14ac:dyDescent="0.3">
      <c r="A1827" t="s">
        <v>3834</v>
      </c>
      <c r="B1827" t="s">
        <v>3835</v>
      </c>
      <c r="C1827" t="str">
        <f>IFERROR(VLOOKUP(Table1[[#This Row],[Ticker]],[1]!Table1[[Symbol]:[Industry]],2,FALSE),"-")</f>
        <v>-</v>
      </c>
      <c r="D1827" t="s">
        <v>21</v>
      </c>
      <c r="E1827">
        <v>532.00678845499999</v>
      </c>
      <c r="F1827">
        <v>49.95</v>
      </c>
      <c r="G1827">
        <v>-26.048481930252098</v>
      </c>
      <c r="H1827">
        <v>5.0572311160730097</v>
      </c>
      <c r="I1827">
        <v>1.1449299081445501</v>
      </c>
      <c r="J1827">
        <v>-28.506204103297499</v>
      </c>
      <c r="K1827">
        <v>41.182982042738999</v>
      </c>
      <c r="L1827">
        <v>41.238292401091599</v>
      </c>
      <c r="N1827">
        <v>3.5020245987147001</v>
      </c>
      <c r="O1827">
        <v>13.5135135135135</v>
      </c>
      <c r="P1827">
        <v>51.363636363636303</v>
      </c>
    </row>
    <row r="1828" spans="1:17" hidden="1" x14ac:dyDescent="0.3">
      <c r="A1828" t="s">
        <v>3836</v>
      </c>
      <c r="B1828" t="s">
        <v>3837</v>
      </c>
      <c r="C1828" t="str">
        <f>IFERROR(VLOOKUP(Table1[[#This Row],[Ticker]],[1]!Table1[[Symbol]:[Industry]],2,FALSE),"-")</f>
        <v>-</v>
      </c>
      <c r="D1828" t="s">
        <v>54</v>
      </c>
      <c r="E1828">
        <v>531.85238000000004</v>
      </c>
      <c r="F1828">
        <v>150.31</v>
      </c>
      <c r="G1828">
        <v>0.76433261398760799</v>
      </c>
      <c r="H1828">
        <v>-3.9760075455050399</v>
      </c>
      <c r="I1828">
        <v>21.594364141083599</v>
      </c>
      <c r="J1828">
        <v>-6.5086473198205201</v>
      </c>
      <c r="K1828">
        <v>139.25096239171401</v>
      </c>
      <c r="L1828">
        <v>124.590488698607</v>
      </c>
      <c r="M1828">
        <v>43.942479750888999</v>
      </c>
      <c r="N1828">
        <v>0.64520547464437705</v>
      </c>
      <c r="O1828">
        <v>14.7628234981039</v>
      </c>
      <c r="P1828">
        <v>53.534218590398297</v>
      </c>
      <c r="Q1828">
        <v>5.4830421497086002E-2</v>
      </c>
    </row>
    <row r="1829" spans="1:17" hidden="1" x14ac:dyDescent="0.3">
      <c r="A1829" t="s">
        <v>3838</v>
      </c>
      <c r="B1829" t="s">
        <v>3839</v>
      </c>
      <c r="C1829" t="str">
        <f>IFERROR(VLOOKUP(Table1[[#This Row],[Ticker]],[1]!Table1[[Symbol]:[Industry]],2,FALSE),"-")</f>
        <v>-</v>
      </c>
      <c r="D1829" t="s">
        <v>390</v>
      </c>
      <c r="E1829">
        <v>530.01922999999999</v>
      </c>
      <c r="F1829">
        <v>51.14</v>
      </c>
      <c r="G1829">
        <v>6.9361961578794</v>
      </c>
      <c r="H1829">
        <v>10.7187161715134</v>
      </c>
      <c r="I1829">
        <v>22.913253277304602</v>
      </c>
      <c r="J1829">
        <v>-9.8772752049149002</v>
      </c>
      <c r="K1829">
        <v>48.5600225822919</v>
      </c>
      <c r="L1829">
        <v>44.019903331386502</v>
      </c>
      <c r="M1829">
        <v>50.304572328149597</v>
      </c>
      <c r="N1829">
        <v>1.6041872269339701</v>
      </c>
      <c r="O1829">
        <v>26.9065310911224</v>
      </c>
      <c r="P1829">
        <v>52.656716417910403</v>
      </c>
      <c r="Q1829">
        <v>6.0955636639798E-2</v>
      </c>
    </row>
    <row r="1830" spans="1:17" hidden="1" x14ac:dyDescent="0.3">
      <c r="A1830" t="s">
        <v>3840</v>
      </c>
      <c r="B1830" t="s">
        <v>3841</v>
      </c>
      <c r="C1830" t="str">
        <f>IFERROR(VLOOKUP(Table1[[#This Row],[Ticker]],[1]!Table1[[Symbol]:[Industry]],2,FALSE),"-")</f>
        <v>-</v>
      </c>
      <c r="D1830" t="s">
        <v>259</v>
      </c>
      <c r="E1830">
        <v>528.38122499999997</v>
      </c>
      <c r="F1830">
        <v>481.05</v>
      </c>
      <c r="G1830">
        <v>-6.6507046135929704</v>
      </c>
      <c r="H1830">
        <v>49.375567279061102</v>
      </c>
      <c r="I1830">
        <v>7.8034023482773396</v>
      </c>
      <c r="J1830">
        <v>-3.6339010242366401</v>
      </c>
      <c r="K1830">
        <v>410.85158335468401</v>
      </c>
      <c r="M1830">
        <v>51.808861703309098</v>
      </c>
      <c r="N1830">
        <v>0.80001837011182797</v>
      </c>
      <c r="O1830">
        <v>20.881405259328499</v>
      </c>
      <c r="P1830">
        <v>65.879310344827502</v>
      </c>
    </row>
    <row r="1831" spans="1:17" hidden="1" x14ac:dyDescent="0.3">
      <c r="A1831" t="s">
        <v>3842</v>
      </c>
      <c r="B1831" t="s">
        <v>3843</v>
      </c>
      <c r="C1831" t="str">
        <f>IFERROR(VLOOKUP(Table1[[#This Row],[Ticker]],[1]!Table1[[Symbol]:[Industry]],2,FALSE),"-")</f>
        <v>-</v>
      </c>
      <c r="D1831" t="s">
        <v>218</v>
      </c>
      <c r="E1831">
        <v>526.49949047999996</v>
      </c>
      <c r="F1831">
        <v>318.8</v>
      </c>
      <c r="G1831">
        <v>-29.744958806797801</v>
      </c>
      <c r="H1831">
        <v>-9.5535312193291393</v>
      </c>
      <c r="I1831">
        <v>-4.5789050759058503</v>
      </c>
      <c r="J1831">
        <v>-5.9967067695364502</v>
      </c>
      <c r="K1831">
        <v>323.06512685749402</v>
      </c>
      <c r="L1831">
        <v>309.757230206526</v>
      </c>
      <c r="M1831">
        <v>31.1957640481562</v>
      </c>
      <c r="N1831">
        <v>0.46880712111395401</v>
      </c>
      <c r="O1831">
        <v>17.550188205771601</v>
      </c>
      <c r="P1831">
        <v>20.986717267552098</v>
      </c>
      <c r="Q1831">
        <v>1.5233577925538E-2</v>
      </c>
    </row>
    <row r="1832" spans="1:17" hidden="1" x14ac:dyDescent="0.3">
      <c r="A1832" t="s">
        <v>3844</v>
      </c>
      <c r="B1832" t="s">
        <v>3845</v>
      </c>
      <c r="C1832" t="str">
        <f>IFERROR(VLOOKUP(Table1[[#This Row],[Ticker]],[1]!Table1[[Symbol]:[Industry]],2,FALSE),"-")</f>
        <v>-</v>
      </c>
      <c r="D1832" t="s">
        <v>605</v>
      </c>
      <c r="E1832">
        <v>526.49236010000004</v>
      </c>
      <c r="F1832">
        <v>282</v>
      </c>
      <c r="G1832">
        <v>160.38534232529901</v>
      </c>
      <c r="H1832">
        <v>-14.7830110823433</v>
      </c>
      <c r="I1832">
        <v>42.384841117374201</v>
      </c>
      <c r="J1832">
        <v>1.1056841887507101</v>
      </c>
      <c r="K1832">
        <v>293.159705227573</v>
      </c>
      <c r="L1832">
        <v>224.013680872045</v>
      </c>
      <c r="M1832">
        <v>45.760380436804901</v>
      </c>
      <c r="N1832">
        <v>0.68562418442801198</v>
      </c>
      <c r="O1832">
        <v>29.326241134751701</v>
      </c>
      <c r="P1832">
        <v>217.92559188275001</v>
      </c>
      <c r="Q1832">
        <v>0.20409679790750601</v>
      </c>
    </row>
    <row r="1833" spans="1:17" hidden="1" x14ac:dyDescent="0.3">
      <c r="A1833" t="s">
        <v>3846</v>
      </c>
      <c r="B1833" t="s">
        <v>3847</v>
      </c>
      <c r="C1833" t="str">
        <f>IFERROR(VLOOKUP(Table1[[#This Row],[Ticker]],[1]!Table1[[Symbol]:[Industry]],2,FALSE),"-")</f>
        <v>-</v>
      </c>
      <c r="D1833" t="s">
        <v>132</v>
      </c>
      <c r="E1833">
        <v>526.41251399999999</v>
      </c>
      <c r="F1833">
        <v>10.34</v>
      </c>
      <c r="G1833">
        <v>163.58593447925901</v>
      </c>
      <c r="H1833">
        <v>-38.5085583576112</v>
      </c>
      <c r="I1833">
        <v>-35.756951040073098</v>
      </c>
      <c r="J1833">
        <v>-2.68365177853285</v>
      </c>
      <c r="K1833">
        <v>13.3819604779356</v>
      </c>
      <c r="L1833">
        <v>13.5205900108013</v>
      </c>
      <c r="M1833">
        <v>32.9890513156287</v>
      </c>
      <c r="N1833">
        <v>0.70343860976984895</v>
      </c>
      <c r="O1833">
        <v>111.702127659574</v>
      </c>
      <c r="P1833">
        <v>235.35135135135101</v>
      </c>
    </row>
    <row r="1834" spans="1:17" hidden="1" x14ac:dyDescent="0.3">
      <c r="A1834" t="s">
        <v>3848</v>
      </c>
      <c r="B1834" t="s">
        <v>3849</v>
      </c>
      <c r="C1834" t="str">
        <f>IFERROR(VLOOKUP(Table1[[#This Row],[Ticker]],[1]!Table1[[Symbol]:[Industry]],2,FALSE),"-")</f>
        <v>-</v>
      </c>
      <c r="D1834" t="s">
        <v>51</v>
      </c>
      <c r="E1834">
        <v>526.29443549500002</v>
      </c>
      <c r="F1834">
        <v>367.15</v>
      </c>
      <c r="G1834">
        <v>5.3071575968218099</v>
      </c>
      <c r="H1834">
        <v>-4.3595862567083996</v>
      </c>
      <c r="I1834">
        <v>20.352981924019598</v>
      </c>
      <c r="J1834">
        <v>-5.14892563923972</v>
      </c>
      <c r="K1834">
        <v>362.313169161622</v>
      </c>
      <c r="L1834">
        <v>316.56768715492302</v>
      </c>
      <c r="M1834">
        <v>53.222663112951203</v>
      </c>
      <c r="N1834">
        <v>0.48631898596281897</v>
      </c>
      <c r="O1834">
        <v>12.9374914884924</v>
      </c>
      <c r="P1834">
        <v>58.0159242522057</v>
      </c>
    </row>
    <row r="1835" spans="1:17" hidden="1" x14ac:dyDescent="0.3">
      <c r="A1835" t="s">
        <v>3850</v>
      </c>
      <c r="B1835" t="s">
        <v>3851</v>
      </c>
      <c r="C1835" t="str">
        <f>IFERROR(VLOOKUP(Table1[[#This Row],[Ticker]],[1]!Table1[[Symbol]:[Industry]],2,FALSE),"-")</f>
        <v>-</v>
      </c>
      <c r="D1835" t="s">
        <v>281</v>
      </c>
      <c r="E1835">
        <v>525.82507999999996</v>
      </c>
      <c r="F1835">
        <v>100.15</v>
      </c>
      <c r="G1835">
        <v>-12.7228034673018</v>
      </c>
      <c r="H1835">
        <v>-15.6989402858832</v>
      </c>
      <c r="I1835">
        <v>-33.825743170587103</v>
      </c>
      <c r="J1835">
        <v>-6.4707450921214296</v>
      </c>
      <c r="K1835">
        <v>106.612267375153</v>
      </c>
      <c r="L1835">
        <v>107.796705901929</v>
      </c>
      <c r="M1835">
        <v>33.1101898505203</v>
      </c>
      <c r="N1835">
        <v>0.568655202655582</v>
      </c>
      <c r="O1835">
        <v>74.5381927109336</v>
      </c>
      <c r="P1835">
        <v>51.512859304084699</v>
      </c>
    </row>
    <row r="1836" spans="1:17" hidden="1" x14ac:dyDescent="0.3">
      <c r="A1836" t="s">
        <v>3852</v>
      </c>
      <c r="B1836" t="s">
        <v>3853</v>
      </c>
      <c r="C1836" t="str">
        <f>IFERROR(VLOOKUP(Table1[[#This Row],[Ticker]],[1]!Table1[[Symbol]:[Industry]],2,FALSE),"-")</f>
        <v>-</v>
      </c>
      <c r="D1836" t="s">
        <v>46</v>
      </c>
      <c r="E1836">
        <v>525.34978960000001</v>
      </c>
      <c r="F1836">
        <v>31.25</v>
      </c>
      <c r="G1836">
        <v>129.66363920131499</v>
      </c>
      <c r="H1836">
        <v>-20.627966883033199</v>
      </c>
      <c r="I1836">
        <v>-5.9803303439478297</v>
      </c>
      <c r="J1836">
        <v>-3.1578658281026599</v>
      </c>
      <c r="K1836">
        <v>31.2718898633956</v>
      </c>
      <c r="L1836">
        <v>27.532130469907798</v>
      </c>
      <c r="M1836">
        <v>40.525499860442601</v>
      </c>
      <c r="N1836">
        <v>1.3382537080008801</v>
      </c>
      <c r="O1836">
        <v>28.959999999999901</v>
      </c>
      <c r="P1836">
        <v>176.54867256637101</v>
      </c>
      <c r="Q1836">
        <v>-1.3876549194076E-2</v>
      </c>
    </row>
    <row r="1837" spans="1:17" hidden="1" x14ac:dyDescent="0.3">
      <c r="A1837" t="s">
        <v>3854</v>
      </c>
      <c r="B1837" t="s">
        <v>3855</v>
      </c>
      <c r="C1837" t="str">
        <f>IFERROR(VLOOKUP(Table1[[#This Row],[Ticker]],[1]!Table1[[Symbol]:[Industry]],2,FALSE),"-")</f>
        <v>-</v>
      </c>
      <c r="D1837" t="s">
        <v>46</v>
      </c>
      <c r="E1837">
        <v>523.04198014200006</v>
      </c>
      <c r="F1837">
        <v>40.68</v>
      </c>
      <c r="G1837">
        <v>119.26847416179901</v>
      </c>
      <c r="H1837">
        <v>3.4091088209452498</v>
      </c>
      <c r="I1837">
        <v>20.5097750973041</v>
      </c>
      <c r="J1837">
        <v>1.72042594451039</v>
      </c>
      <c r="K1837">
        <v>34.093924550169</v>
      </c>
      <c r="L1837">
        <v>29.865403612846201</v>
      </c>
      <c r="M1837">
        <v>71.727992279596606</v>
      </c>
      <c r="N1837">
        <v>1.80683028077097</v>
      </c>
      <c r="O1837">
        <v>26.966568338249701</v>
      </c>
      <c r="Q1837">
        <v>0.167170579238827</v>
      </c>
    </row>
    <row r="1838" spans="1:17" hidden="1" x14ac:dyDescent="0.3">
      <c r="A1838" t="s">
        <v>3856</v>
      </c>
      <c r="B1838" t="s">
        <v>3857</v>
      </c>
      <c r="C1838" t="str">
        <f>IFERROR(VLOOKUP(Table1[[#This Row],[Ticker]],[1]!Table1[[Symbol]:[Industry]],2,FALSE),"-")</f>
        <v>-</v>
      </c>
      <c r="D1838" t="s">
        <v>132</v>
      </c>
      <c r="E1838">
        <v>522.69096839999997</v>
      </c>
      <c r="F1838">
        <v>13.6</v>
      </c>
      <c r="G1838">
        <v>69.6388445321695</v>
      </c>
      <c r="H1838">
        <v>-15.0749152876722</v>
      </c>
      <c r="I1838">
        <v>5.1339925350809299</v>
      </c>
      <c r="J1838">
        <v>-8.5390667509203002</v>
      </c>
      <c r="K1838">
        <v>13.716218634548699</v>
      </c>
      <c r="L1838">
        <v>11.6761057848909</v>
      </c>
      <c r="M1838">
        <v>28.359657008124099</v>
      </c>
      <c r="N1838">
        <v>0.51444800275237601</v>
      </c>
      <c r="O1838">
        <v>27.352941176470601</v>
      </c>
      <c r="P1838">
        <v>142.85714285714201</v>
      </c>
      <c r="Q1838">
        <v>8.5721928200248002E-2</v>
      </c>
    </row>
    <row r="1839" spans="1:17" hidden="1" x14ac:dyDescent="0.3">
      <c r="A1839" t="s">
        <v>3858</v>
      </c>
      <c r="B1839" t="s">
        <v>3859</v>
      </c>
      <c r="C1839" t="str">
        <f>IFERROR(VLOOKUP(Table1[[#This Row],[Ticker]],[1]!Table1[[Symbol]:[Industry]],2,FALSE),"-")</f>
        <v>-</v>
      </c>
      <c r="D1839" t="s">
        <v>197</v>
      </c>
      <c r="E1839">
        <v>521.82547199999999</v>
      </c>
      <c r="F1839">
        <v>513.6</v>
      </c>
      <c r="G1839">
        <v>-11.603844955866901</v>
      </c>
      <c r="H1839">
        <v>-0.84188001767717902</v>
      </c>
      <c r="I1839">
        <v>-17.766766821890201</v>
      </c>
      <c r="J1839">
        <v>-1.97709371671163</v>
      </c>
      <c r="K1839">
        <v>456.57523820731501</v>
      </c>
      <c r="L1839">
        <v>464.35221270292197</v>
      </c>
      <c r="M1839">
        <v>46.650727196777702</v>
      </c>
      <c r="N1839">
        <v>1.9082399274386099</v>
      </c>
      <c r="O1839">
        <v>24.776090342679101</v>
      </c>
      <c r="P1839">
        <v>38.436657681940702</v>
      </c>
      <c r="Q1839">
        <v>0.13301030538594599</v>
      </c>
    </row>
    <row r="1840" spans="1:17" hidden="1" x14ac:dyDescent="0.3">
      <c r="A1840" t="s">
        <v>3860</v>
      </c>
      <c r="B1840" t="s">
        <v>3861</v>
      </c>
      <c r="C1840" t="str">
        <f>IFERROR(VLOOKUP(Table1[[#This Row],[Ticker]],[1]!Table1[[Symbol]:[Industry]],2,FALSE),"-")</f>
        <v>-</v>
      </c>
      <c r="D1840" t="s">
        <v>125</v>
      </c>
      <c r="E1840">
        <v>520.69050000000004</v>
      </c>
      <c r="F1840">
        <v>302.05</v>
      </c>
      <c r="G1840">
        <v>58.245468777560298</v>
      </c>
      <c r="H1840">
        <v>3.1831709656970602</v>
      </c>
      <c r="I1840">
        <v>15.3515271428594</v>
      </c>
      <c r="J1840">
        <v>-5.8463514592465797</v>
      </c>
      <c r="K1840">
        <v>283.31402584348001</v>
      </c>
      <c r="L1840">
        <v>243.18851904383399</v>
      </c>
      <c r="M1840">
        <v>48.943896629458003</v>
      </c>
      <c r="N1840">
        <v>0.58747579900406499</v>
      </c>
      <c r="O1840">
        <v>6.2737957291838899</v>
      </c>
      <c r="P1840">
        <v>120.15306122448899</v>
      </c>
      <c r="Q1840">
        <v>0.13566310888785399</v>
      </c>
    </row>
    <row r="1841" spans="1:17" hidden="1" x14ac:dyDescent="0.3">
      <c r="A1841" t="s">
        <v>3862</v>
      </c>
      <c r="B1841" t="s">
        <v>3863</v>
      </c>
      <c r="C1841" t="str">
        <f>IFERROR(VLOOKUP(Table1[[#This Row],[Ticker]],[1]!Table1[[Symbol]:[Industry]],2,FALSE),"-")</f>
        <v>-</v>
      </c>
      <c r="D1841" t="s">
        <v>54</v>
      </c>
      <c r="E1841">
        <v>520.40065000000004</v>
      </c>
      <c r="F1841">
        <v>118.69</v>
      </c>
      <c r="G1841">
        <v>-61.004081294283502</v>
      </c>
      <c r="H1841">
        <v>0.107219624461875</v>
      </c>
      <c r="I1841">
        <v>-34.964918876330401</v>
      </c>
      <c r="J1841">
        <v>-8.2724628145915897</v>
      </c>
      <c r="K1841">
        <v>125.695556450951</v>
      </c>
      <c r="L1841">
        <v>151.407456350041</v>
      </c>
      <c r="M1841">
        <v>38.758238035059698</v>
      </c>
      <c r="N1841">
        <v>0.86419022329574102</v>
      </c>
      <c r="O1841">
        <v>81.102030499620795</v>
      </c>
      <c r="P1841">
        <v>18.453093812375201</v>
      </c>
    </row>
    <row r="1842" spans="1:17" hidden="1" x14ac:dyDescent="0.3">
      <c r="A1842" t="s">
        <v>3864</v>
      </c>
      <c r="B1842" t="s">
        <v>3865</v>
      </c>
      <c r="C1842" t="str">
        <f>IFERROR(VLOOKUP(Table1[[#This Row],[Ticker]],[1]!Table1[[Symbol]:[Industry]],2,FALSE),"-")</f>
        <v>-</v>
      </c>
      <c r="D1842" t="s">
        <v>533</v>
      </c>
      <c r="E1842">
        <v>518.32065813600002</v>
      </c>
      <c r="F1842">
        <v>30.62</v>
      </c>
      <c r="G1842">
        <v>80.427727002161205</v>
      </c>
      <c r="H1842">
        <v>-10.908774323056701</v>
      </c>
      <c r="I1842">
        <v>53.992067027483799</v>
      </c>
      <c r="J1842">
        <v>-11.7617756859519</v>
      </c>
      <c r="K1842">
        <v>30.3950703211815</v>
      </c>
      <c r="L1842">
        <v>23.576935210850799</v>
      </c>
      <c r="M1842">
        <v>41.2126698098566</v>
      </c>
      <c r="N1842">
        <v>0.30738315624238799</v>
      </c>
      <c r="O1842">
        <v>27.792292619203099</v>
      </c>
      <c r="P1842">
        <v>132.85171102661599</v>
      </c>
      <c r="Q1842">
        <v>6.1140415244479003E-2</v>
      </c>
    </row>
    <row r="1843" spans="1:17" hidden="1" x14ac:dyDescent="0.3">
      <c r="A1843" t="s">
        <v>3866</v>
      </c>
      <c r="B1843" t="s">
        <v>3867</v>
      </c>
      <c r="C1843" t="str">
        <f>IFERROR(VLOOKUP(Table1[[#This Row],[Ticker]],[1]!Table1[[Symbol]:[Industry]],2,FALSE),"-")</f>
        <v>-</v>
      </c>
      <c r="D1843" t="s">
        <v>46</v>
      </c>
      <c r="E1843">
        <v>517.32701364000002</v>
      </c>
      <c r="F1843">
        <v>18.809999999999999</v>
      </c>
      <c r="G1843">
        <v>119.96459196635</v>
      </c>
      <c r="H1843">
        <v>-1.8750796072593801</v>
      </c>
      <c r="I1843">
        <v>52.837714356449702</v>
      </c>
      <c r="J1843">
        <v>-9.8392080979486494</v>
      </c>
      <c r="K1843">
        <v>17.659344766952</v>
      </c>
      <c r="L1843">
        <v>12.8669758674639</v>
      </c>
      <c r="M1843">
        <v>31.4091831684397</v>
      </c>
      <c r="N1843">
        <v>7.4533600433638297E-2</v>
      </c>
      <c r="O1843">
        <v>27.060074428495401</v>
      </c>
      <c r="P1843">
        <v>227.13043478260801</v>
      </c>
      <c r="Q1843">
        <v>0.127714014799928</v>
      </c>
    </row>
    <row r="1844" spans="1:17" hidden="1" x14ac:dyDescent="0.3">
      <c r="A1844" t="s">
        <v>3868</v>
      </c>
      <c r="B1844" t="s">
        <v>3869</v>
      </c>
      <c r="C1844" t="str">
        <f>IFERROR(VLOOKUP(Table1[[#This Row],[Ticker]],[1]!Table1[[Symbol]:[Industry]],2,FALSE),"-")</f>
        <v>-</v>
      </c>
      <c r="D1844" t="s">
        <v>685</v>
      </c>
      <c r="E1844">
        <v>515.42801420000001</v>
      </c>
      <c r="F1844">
        <v>693.15</v>
      </c>
      <c r="G1844">
        <v>110.941951492019</v>
      </c>
      <c r="H1844">
        <v>-2.3410426126967199</v>
      </c>
      <c r="I1844">
        <v>67.279113545261197</v>
      </c>
      <c r="J1844">
        <v>-2.4900914452639098</v>
      </c>
      <c r="K1844">
        <v>665.48647771743697</v>
      </c>
      <c r="L1844">
        <v>533.44475263964603</v>
      </c>
      <c r="M1844">
        <v>50.208931445121998</v>
      </c>
      <c r="N1844">
        <v>1.1957681563238101</v>
      </c>
      <c r="O1844">
        <v>5.6337012190723597</v>
      </c>
      <c r="P1844">
        <v>195.020217067461</v>
      </c>
      <c r="Q1844">
        <v>0.15239491111318301</v>
      </c>
    </row>
    <row r="1845" spans="1:17" hidden="1" x14ac:dyDescent="0.3">
      <c r="A1845" t="s">
        <v>3870</v>
      </c>
      <c r="B1845" t="s">
        <v>3871</v>
      </c>
      <c r="C1845" t="str">
        <f>IFERROR(VLOOKUP(Table1[[#This Row],[Ticker]],[1]!Table1[[Symbol]:[Industry]],2,FALSE),"-")</f>
        <v>-</v>
      </c>
      <c r="D1845" t="s">
        <v>46</v>
      </c>
      <c r="E1845">
        <v>514.83550000000002</v>
      </c>
      <c r="F1845">
        <v>64.430000000000007</v>
      </c>
      <c r="G1845">
        <v>331.68254290680301</v>
      </c>
      <c r="H1845">
        <v>35.569816928430001</v>
      </c>
      <c r="I1845">
        <v>149.95586835280699</v>
      </c>
      <c r="J1845">
        <v>8.1755180284786899</v>
      </c>
      <c r="K1845">
        <v>50.563877006400404</v>
      </c>
      <c r="L1845">
        <v>36.706809771523602</v>
      </c>
      <c r="M1845">
        <v>90.811440761154799</v>
      </c>
      <c r="N1845">
        <v>1.0944300650872101</v>
      </c>
      <c r="O1845">
        <v>0</v>
      </c>
      <c r="P1845">
        <v>384.43609022556302</v>
      </c>
      <c r="Q1845">
        <v>0.12522021004667699</v>
      </c>
    </row>
    <row r="1846" spans="1:17" hidden="1" x14ac:dyDescent="0.3">
      <c r="A1846" t="s">
        <v>3872</v>
      </c>
      <c r="B1846" t="s">
        <v>3873</v>
      </c>
      <c r="C1846" t="str">
        <f>IFERROR(VLOOKUP(Table1[[#This Row],[Ticker]],[1]!Table1[[Symbol]:[Industry]],2,FALSE),"-")</f>
        <v>-</v>
      </c>
      <c r="D1846" t="s">
        <v>407</v>
      </c>
      <c r="E1846">
        <v>513.69500000000005</v>
      </c>
      <c r="F1846">
        <v>762.1</v>
      </c>
      <c r="G1846">
        <v>92.370366875342398</v>
      </c>
      <c r="H1846">
        <v>-4.3794386620557999</v>
      </c>
      <c r="I1846">
        <v>27.7872010345604</v>
      </c>
      <c r="J1846">
        <v>-4.3409533658344301</v>
      </c>
      <c r="K1846">
        <v>722.36959120406402</v>
      </c>
      <c r="L1846">
        <v>587.59434660699003</v>
      </c>
      <c r="M1846">
        <v>34.666869374443003</v>
      </c>
      <c r="N1846">
        <v>0.80349223129396696</v>
      </c>
      <c r="O1846">
        <v>5.4586012334339298</v>
      </c>
      <c r="P1846">
        <v>132.34756097560901</v>
      </c>
      <c r="Q1846">
        <v>0.152648545211793</v>
      </c>
    </row>
    <row r="1847" spans="1:17" hidden="1" x14ac:dyDescent="0.3">
      <c r="A1847" t="s">
        <v>3874</v>
      </c>
      <c r="B1847" t="s">
        <v>3875</v>
      </c>
      <c r="C1847" t="str">
        <f>IFERROR(VLOOKUP(Table1[[#This Row],[Ticker]],[1]!Table1[[Symbol]:[Industry]],2,FALSE),"-")</f>
        <v>-</v>
      </c>
      <c r="D1847" t="s">
        <v>122</v>
      </c>
      <c r="E1847">
        <v>511.48500000000001</v>
      </c>
      <c r="F1847">
        <v>34780.949999999997</v>
      </c>
      <c r="G1847">
        <v>152.710664204251</v>
      </c>
      <c r="H1847">
        <v>7.1143141220955197</v>
      </c>
      <c r="I1847">
        <v>84.795145202136695</v>
      </c>
      <c r="J1847">
        <v>-1.0036437713735</v>
      </c>
      <c r="K1847">
        <v>31859.4000300634</v>
      </c>
      <c r="L1847">
        <v>23671.998459287199</v>
      </c>
      <c r="M1847">
        <v>45.239244972773001</v>
      </c>
      <c r="N1847">
        <v>0.23320526583422699</v>
      </c>
      <c r="O1847">
        <v>11.5553197943127</v>
      </c>
      <c r="P1847">
        <v>254.49889413227601</v>
      </c>
      <c r="Q1847">
        <v>8.7806198873165001E-2</v>
      </c>
    </row>
    <row r="1848" spans="1:17" hidden="1" x14ac:dyDescent="0.3">
      <c r="A1848" t="s">
        <v>3876</v>
      </c>
      <c r="B1848" t="s">
        <v>3877</v>
      </c>
      <c r="C1848" t="str">
        <f>IFERROR(VLOOKUP(Table1[[#This Row],[Ticker]],[1]!Table1[[Symbol]:[Industry]],2,FALSE),"-")</f>
        <v>-</v>
      </c>
      <c r="D1848" t="s">
        <v>21</v>
      </c>
      <c r="E1848">
        <v>510.79185960000001</v>
      </c>
      <c r="F1848">
        <v>346.45</v>
      </c>
      <c r="G1848">
        <v>5.9656367181502796</v>
      </c>
      <c r="H1848">
        <v>-9.1529347094496991</v>
      </c>
      <c r="I1848">
        <v>-4.3542722386650796</v>
      </c>
      <c r="J1848">
        <v>-3.4642157771819502</v>
      </c>
      <c r="K1848">
        <v>362.58347180723598</v>
      </c>
      <c r="L1848">
        <v>329.88340516474102</v>
      </c>
      <c r="M1848">
        <v>38.163957389408097</v>
      </c>
      <c r="N1848">
        <v>0.75188261780917598</v>
      </c>
      <c r="O1848">
        <v>29.802280271323401</v>
      </c>
      <c r="P1848">
        <v>45.567226890756203</v>
      </c>
    </row>
    <row r="1849" spans="1:17" hidden="1" x14ac:dyDescent="0.3">
      <c r="A1849" t="s">
        <v>3878</v>
      </c>
      <c r="B1849" t="s">
        <v>3879</v>
      </c>
      <c r="C1849" t="str">
        <f>IFERROR(VLOOKUP(Table1[[#This Row],[Ticker]],[1]!Table1[[Symbol]:[Industry]],2,FALSE),"-")</f>
        <v>-</v>
      </c>
      <c r="D1849" t="s">
        <v>259</v>
      </c>
      <c r="E1849">
        <v>509.87655000000001</v>
      </c>
      <c r="F1849">
        <v>1272.5999999999999</v>
      </c>
      <c r="G1849">
        <v>-3.8402229481049202</v>
      </c>
      <c r="H1849">
        <v>-6.5043290343029403</v>
      </c>
      <c r="I1849">
        <v>-19.789020822628299</v>
      </c>
      <c r="J1849">
        <v>-5.5576390078331803</v>
      </c>
      <c r="K1849">
        <v>1326.64512732964</v>
      </c>
      <c r="L1849">
        <v>1318.2624971509599</v>
      </c>
      <c r="M1849">
        <v>34.999574380857801</v>
      </c>
      <c r="N1849">
        <v>0.38296999773582002</v>
      </c>
      <c r="O1849">
        <v>30.516265912305499</v>
      </c>
      <c r="P1849">
        <v>31.195876288659701</v>
      </c>
      <c r="Q1849">
        <v>6.2898733296351997E-2</v>
      </c>
    </row>
    <row r="1850" spans="1:17" hidden="1" x14ac:dyDescent="0.3">
      <c r="A1850" t="s">
        <v>3880</v>
      </c>
      <c r="B1850" t="s">
        <v>3881</v>
      </c>
      <c r="C1850" t="str">
        <f>IFERROR(VLOOKUP(Table1[[#This Row],[Ticker]],[1]!Table1[[Symbol]:[Industry]],2,FALSE),"-")</f>
        <v>-</v>
      </c>
      <c r="D1850" t="s">
        <v>281</v>
      </c>
      <c r="E1850">
        <v>509.489485</v>
      </c>
      <c r="F1850">
        <v>648.65</v>
      </c>
      <c r="G1850">
        <v>42.619439435841301</v>
      </c>
      <c r="H1850">
        <v>-13.3157738801431</v>
      </c>
      <c r="I1850">
        <v>-9.3432230831357703</v>
      </c>
      <c r="J1850">
        <v>-5.6635761097445796</v>
      </c>
      <c r="K1850">
        <v>636.665360336297</v>
      </c>
      <c r="L1850">
        <v>582.32081050239697</v>
      </c>
      <c r="M1850">
        <v>43.406989394735596</v>
      </c>
      <c r="N1850">
        <v>0.70182796688220594</v>
      </c>
      <c r="O1850">
        <v>20.4039158251753</v>
      </c>
      <c r="P1850">
        <v>82.102751263335193</v>
      </c>
      <c r="Q1850">
        <v>0.17990795992400599</v>
      </c>
    </row>
    <row r="1851" spans="1:17" hidden="1" x14ac:dyDescent="0.3">
      <c r="A1851" t="s">
        <v>3882</v>
      </c>
      <c r="B1851" t="s">
        <v>3883</v>
      </c>
      <c r="C1851" t="str">
        <f>IFERROR(VLOOKUP(Table1[[#This Row],[Ticker]],[1]!Table1[[Symbol]:[Industry]],2,FALSE),"-")</f>
        <v>-</v>
      </c>
      <c r="D1851" t="s">
        <v>1223</v>
      </c>
      <c r="E1851">
        <v>508.672484711999</v>
      </c>
      <c r="F1851">
        <v>132.25</v>
      </c>
      <c r="G1851">
        <v>-10.900707365406999</v>
      </c>
      <c r="H1851">
        <v>-5.4277312899420398</v>
      </c>
      <c r="I1851">
        <v>-15.814029219392401</v>
      </c>
      <c r="J1851">
        <v>-7.8442146193548901</v>
      </c>
      <c r="K1851">
        <v>131.529909347916</v>
      </c>
      <c r="L1851">
        <v>127.589008738483</v>
      </c>
      <c r="M1851">
        <v>46.558338825430297</v>
      </c>
      <c r="N1851">
        <v>0.89697396646638805</v>
      </c>
      <c r="O1851">
        <v>31.455576559546301</v>
      </c>
      <c r="P1851">
        <v>28.585318424890598</v>
      </c>
      <c r="Q1851">
        <v>1.2860166327389001E-2</v>
      </c>
    </row>
    <row r="1852" spans="1:17" hidden="1" x14ac:dyDescent="0.3">
      <c r="A1852" t="s">
        <v>3884</v>
      </c>
      <c r="B1852" t="s">
        <v>3885</v>
      </c>
      <c r="C1852" t="str">
        <f>IFERROR(VLOOKUP(Table1[[#This Row],[Ticker]],[1]!Table1[[Symbol]:[Industry]],2,FALSE),"-")</f>
        <v>-</v>
      </c>
      <c r="D1852" t="s">
        <v>1208</v>
      </c>
      <c r="E1852">
        <v>508.56661311499897</v>
      </c>
      <c r="F1852">
        <v>238.35</v>
      </c>
      <c r="G1852">
        <v>101.60496344246</v>
      </c>
      <c r="H1852">
        <v>4.1362444270486796</v>
      </c>
      <c r="I1852">
        <v>14.1149182884204</v>
      </c>
      <c r="J1852">
        <v>-4.68962806462961</v>
      </c>
      <c r="K1852">
        <v>225.43171274411199</v>
      </c>
      <c r="L1852">
        <v>195.26611538661501</v>
      </c>
      <c r="M1852">
        <v>57.284123588683002</v>
      </c>
      <c r="N1852">
        <v>2.22720226607776</v>
      </c>
      <c r="O1852">
        <v>14.998951122299101</v>
      </c>
      <c r="P1852">
        <v>138.349999999999</v>
      </c>
      <c r="Q1852">
        <v>0.115786452693796</v>
      </c>
    </row>
    <row r="1853" spans="1:17" hidden="1" x14ac:dyDescent="0.3">
      <c r="A1853" t="s">
        <v>3886</v>
      </c>
      <c r="B1853" t="s">
        <v>3887</v>
      </c>
      <c r="C1853" t="str">
        <f>IFERROR(VLOOKUP(Table1[[#This Row],[Ticker]],[1]!Table1[[Symbol]:[Industry]],2,FALSE),"-")</f>
        <v>-</v>
      </c>
      <c r="D1853" t="s">
        <v>1978</v>
      </c>
      <c r="E1853">
        <v>507.78118125999998</v>
      </c>
      <c r="F1853">
        <v>254.3</v>
      </c>
      <c r="G1853">
        <v>-31.999684456182699</v>
      </c>
      <c r="H1853">
        <v>-11.862339979152701</v>
      </c>
      <c r="I1853">
        <v>-8.0827057880003608</v>
      </c>
      <c r="J1853">
        <v>-5.3622232071042797</v>
      </c>
      <c r="K1853">
        <v>253.243053357154</v>
      </c>
      <c r="L1853">
        <v>250.27425586286401</v>
      </c>
      <c r="M1853">
        <v>38.031552433344899</v>
      </c>
      <c r="N1853">
        <v>0.889655175863027</v>
      </c>
      <c r="O1853">
        <v>25.442390876916999</v>
      </c>
      <c r="P1853">
        <v>30.410256410256402</v>
      </c>
      <c r="Q1853">
        <v>-3.2087807650425001E-2</v>
      </c>
    </row>
    <row r="1854" spans="1:17" hidden="1" x14ac:dyDescent="0.3">
      <c r="A1854" t="s">
        <v>3888</v>
      </c>
      <c r="B1854" t="s">
        <v>3889</v>
      </c>
      <c r="C1854" t="str">
        <f>IFERROR(VLOOKUP(Table1[[#This Row],[Ticker]],[1]!Table1[[Symbol]:[Industry]],2,FALSE),"-")</f>
        <v>-</v>
      </c>
      <c r="D1854" t="s">
        <v>605</v>
      </c>
      <c r="E1854">
        <v>507.54</v>
      </c>
      <c r="F1854">
        <v>427.1</v>
      </c>
      <c r="G1854">
        <v>54.298134460581302</v>
      </c>
      <c r="H1854">
        <v>-18.354870931306099</v>
      </c>
      <c r="I1854">
        <v>19.942659723169299</v>
      </c>
      <c r="J1854">
        <v>-5.6236930918618304</v>
      </c>
      <c r="K1854">
        <v>464.05532826327902</v>
      </c>
      <c r="L1854">
        <v>395.27014988864801</v>
      </c>
      <c r="M1854">
        <v>31.3308720257522</v>
      </c>
      <c r="N1854">
        <v>0.21262453079628801</v>
      </c>
      <c r="O1854">
        <v>30.765628658393801</v>
      </c>
      <c r="P1854">
        <v>117.908163265306</v>
      </c>
      <c r="Q1854">
        <v>5.8357977539156003E-2</v>
      </c>
    </row>
    <row r="1855" spans="1:17" hidden="1" x14ac:dyDescent="0.3">
      <c r="A1855" t="s">
        <v>3890</v>
      </c>
      <c r="B1855" t="s">
        <v>3891</v>
      </c>
      <c r="C1855" t="str">
        <f>IFERROR(VLOOKUP(Table1[[#This Row],[Ticker]],[1]!Table1[[Symbol]:[Industry]],2,FALSE),"-")</f>
        <v>-</v>
      </c>
      <c r="D1855" t="s">
        <v>226</v>
      </c>
      <c r="E1855">
        <v>506.08800000000002</v>
      </c>
      <c r="F1855">
        <v>236</v>
      </c>
      <c r="G1855">
        <v>-14.721048859981799</v>
      </c>
      <c r="H1855">
        <v>-15.0679195468438</v>
      </c>
      <c r="I1855">
        <v>25.2096573237366</v>
      </c>
      <c r="J1855">
        <v>-7.5209533658344299</v>
      </c>
      <c r="K1855">
        <v>227.13582549702201</v>
      </c>
      <c r="L1855">
        <v>202.144269780093</v>
      </c>
      <c r="M1855">
        <v>35.317038019320798</v>
      </c>
      <c r="N1855">
        <v>0.40699397679475602</v>
      </c>
      <c r="O1855">
        <v>12.2881355932203</v>
      </c>
      <c r="P1855">
        <v>48.427672955974799</v>
      </c>
      <c r="Q1855">
        <v>-3.4100497485323997E-2</v>
      </c>
    </row>
    <row r="1856" spans="1:17" hidden="1" x14ac:dyDescent="0.3">
      <c r="A1856" t="s">
        <v>3892</v>
      </c>
      <c r="B1856" t="s">
        <v>3893</v>
      </c>
      <c r="C1856" t="str">
        <f>IFERROR(VLOOKUP(Table1[[#This Row],[Ticker]],[1]!Table1[[Symbol]:[Industry]],2,FALSE),"-")</f>
        <v>-</v>
      </c>
      <c r="D1856" t="s">
        <v>80</v>
      </c>
      <c r="E1856">
        <v>505.18719127200001</v>
      </c>
      <c r="F1856">
        <v>173.54</v>
      </c>
      <c r="G1856">
        <v>-39.509569644177503</v>
      </c>
      <c r="H1856">
        <v>-14.3071367888484</v>
      </c>
      <c r="I1856">
        <v>-17.7388027408151</v>
      </c>
      <c r="J1856">
        <v>-6.2166378896439598</v>
      </c>
      <c r="K1856">
        <v>185.045954078514</v>
      </c>
      <c r="L1856">
        <v>191.49742075370099</v>
      </c>
      <c r="M1856">
        <v>31.4144392385037</v>
      </c>
      <c r="N1856">
        <v>0.866275967438911</v>
      </c>
      <c r="O1856">
        <v>33.657946294802301</v>
      </c>
      <c r="P1856">
        <v>12.469215813350599</v>
      </c>
      <c r="Q1856">
        <v>-0.112473182301944</v>
      </c>
    </row>
    <row r="1857" spans="1:17" hidden="1" x14ac:dyDescent="0.3">
      <c r="A1857" t="s">
        <v>3894</v>
      </c>
      <c r="B1857" t="s">
        <v>3895</v>
      </c>
      <c r="C1857" t="str">
        <f>IFERROR(VLOOKUP(Table1[[#This Row],[Ticker]],[1]!Table1[[Symbol]:[Industry]],2,FALSE),"-")</f>
        <v>-</v>
      </c>
      <c r="D1857" t="s">
        <v>114</v>
      </c>
      <c r="E1857">
        <v>504.80399999999997</v>
      </c>
      <c r="F1857">
        <v>203.94</v>
      </c>
      <c r="G1857">
        <v>12.4885732417708</v>
      </c>
      <c r="H1857">
        <v>5.88963207508659</v>
      </c>
      <c r="I1857">
        <v>36.296473780455898</v>
      </c>
      <c r="J1857">
        <v>13.940860113550899</v>
      </c>
      <c r="K1857">
        <v>170.28221021073901</v>
      </c>
      <c r="L1857">
        <v>150.94757072441999</v>
      </c>
      <c r="M1857">
        <v>68.598307319485102</v>
      </c>
      <c r="N1857">
        <v>1.99166584950486</v>
      </c>
      <c r="O1857">
        <v>23.0754143375502</v>
      </c>
      <c r="P1857">
        <v>64.467741935483801</v>
      </c>
      <c r="Q1857">
        <v>7.0005406768057998E-2</v>
      </c>
    </row>
    <row r="1858" spans="1:17" hidden="1" x14ac:dyDescent="0.3">
      <c r="A1858" t="s">
        <v>3896</v>
      </c>
      <c r="B1858" t="s">
        <v>3897</v>
      </c>
      <c r="C1858" t="str">
        <f>IFERROR(VLOOKUP(Table1[[#This Row],[Ticker]],[1]!Table1[[Symbol]:[Industry]],2,FALSE),"-")</f>
        <v>-</v>
      </c>
      <c r="D1858" t="s">
        <v>122</v>
      </c>
      <c r="E1858">
        <v>503.74135749999999</v>
      </c>
      <c r="F1858">
        <v>1659.6</v>
      </c>
      <c r="G1858">
        <v>14.1204237367039</v>
      </c>
      <c r="H1858">
        <v>-7.9650885146695396</v>
      </c>
      <c r="I1858">
        <v>3.9893680598048</v>
      </c>
      <c r="J1858">
        <v>-2.6035529974655902</v>
      </c>
      <c r="K1858">
        <v>1656.1876589301301</v>
      </c>
      <c r="L1858">
        <v>1543.3749729352501</v>
      </c>
      <c r="M1858">
        <v>53.705286734715102</v>
      </c>
      <c r="N1858">
        <v>0.49880234065106199</v>
      </c>
      <c r="O1858">
        <v>29.489033502048699</v>
      </c>
      <c r="P1858">
        <v>69.346938775510196</v>
      </c>
      <c r="Q1858">
        <v>9.830976342186E-2</v>
      </c>
    </row>
    <row r="1859" spans="1:17" hidden="1" x14ac:dyDescent="0.3">
      <c r="A1859" t="s">
        <v>3898</v>
      </c>
      <c r="B1859" t="s">
        <v>3899</v>
      </c>
      <c r="C1859" t="str">
        <f>IFERROR(VLOOKUP(Table1[[#This Row],[Ticker]],[1]!Table1[[Symbol]:[Industry]],2,FALSE),"-")</f>
        <v>-</v>
      </c>
      <c r="D1859" t="s">
        <v>278</v>
      </c>
      <c r="E1859">
        <v>503.28931660000001</v>
      </c>
      <c r="F1859">
        <v>575.9</v>
      </c>
      <c r="G1859">
        <v>19.114112723034001</v>
      </c>
      <c r="H1859">
        <v>12.0786919791014</v>
      </c>
      <c r="I1859">
        <v>81.129222511696597</v>
      </c>
      <c r="J1859">
        <v>-9.9348727797538494</v>
      </c>
      <c r="K1859">
        <v>530.71623288869898</v>
      </c>
      <c r="L1859">
        <v>435.33971329198999</v>
      </c>
      <c r="M1859">
        <v>39.388219104583101</v>
      </c>
      <c r="N1859">
        <v>0.62650322782523804</v>
      </c>
      <c r="O1859">
        <v>25.021705157145298</v>
      </c>
      <c r="P1859">
        <v>113.29629629629601</v>
      </c>
      <c r="Q1859">
        <v>-5.2324791366377001E-2</v>
      </c>
    </row>
    <row r="1860" spans="1:17" hidden="1" x14ac:dyDescent="0.3">
      <c r="A1860" t="s">
        <v>3900</v>
      </c>
      <c r="B1860" t="s">
        <v>3901</v>
      </c>
      <c r="C1860" t="str">
        <f>IFERROR(VLOOKUP(Table1[[#This Row],[Ticker]],[1]!Table1[[Symbol]:[Industry]],2,FALSE),"-")</f>
        <v>-</v>
      </c>
      <c r="D1860" t="s">
        <v>605</v>
      </c>
      <c r="E1860">
        <v>503.16874999999999</v>
      </c>
      <c r="F1860">
        <v>130.4</v>
      </c>
      <c r="G1860">
        <v>-18.844370051564901</v>
      </c>
      <c r="H1860">
        <v>-3.20834898081507</v>
      </c>
      <c r="I1860">
        <v>0.72741204154391703</v>
      </c>
      <c r="J1860">
        <v>-5.5730366991677798</v>
      </c>
      <c r="K1860">
        <v>128.188672036784</v>
      </c>
      <c r="L1860">
        <v>124.428257874587</v>
      </c>
      <c r="M1860">
        <v>47.141374484635399</v>
      </c>
      <c r="N1860">
        <v>0.55702387561467803</v>
      </c>
      <c r="O1860">
        <v>18.558282208588899</v>
      </c>
      <c r="P1860">
        <v>28.790123456790099</v>
      </c>
      <c r="Q1860">
        <v>6.6950836918930001E-2</v>
      </c>
    </row>
    <row r="1861" spans="1:17" hidden="1" x14ac:dyDescent="0.3">
      <c r="A1861" t="s">
        <v>3902</v>
      </c>
      <c r="B1861" t="s">
        <v>3903</v>
      </c>
      <c r="C1861" t="str">
        <f>IFERROR(VLOOKUP(Table1[[#This Row],[Ticker]],[1]!Table1[[Symbol]:[Industry]],2,FALSE),"-")</f>
        <v>-</v>
      </c>
      <c r="D1861" t="s">
        <v>605</v>
      </c>
      <c r="E1861">
        <v>498.96721135799999</v>
      </c>
      <c r="F1861">
        <v>57.84</v>
      </c>
      <c r="G1861">
        <v>26.623116475345601</v>
      </c>
      <c r="H1861">
        <v>1.18706130793929</v>
      </c>
      <c r="I1861">
        <v>42.611470012558399</v>
      </c>
      <c r="J1861">
        <v>-10.236240269031899</v>
      </c>
      <c r="K1861">
        <v>50.225542248839197</v>
      </c>
      <c r="L1861">
        <v>42.399043615733397</v>
      </c>
      <c r="M1861">
        <v>45.943203322233401</v>
      </c>
      <c r="N1861">
        <v>2.51046978802529</v>
      </c>
      <c r="O1861">
        <v>22.7178423236514</v>
      </c>
      <c r="P1861">
        <v>72.656716417910403</v>
      </c>
      <c r="Q1861">
        <v>4.9490034723481999E-2</v>
      </c>
    </row>
    <row r="1862" spans="1:17" hidden="1" x14ac:dyDescent="0.3">
      <c r="A1862" t="s">
        <v>3904</v>
      </c>
      <c r="B1862" t="s">
        <v>3905</v>
      </c>
      <c r="C1862" t="str">
        <f>IFERROR(VLOOKUP(Table1[[#This Row],[Ticker]],[1]!Table1[[Symbol]:[Industry]],2,FALSE),"-")</f>
        <v>-</v>
      </c>
      <c r="D1862" t="s">
        <v>215</v>
      </c>
      <c r="E1862">
        <v>497.36500000000001</v>
      </c>
      <c r="F1862">
        <v>468.25</v>
      </c>
      <c r="G1862">
        <v>60.417679207534697</v>
      </c>
      <c r="H1862">
        <v>-12.3547186670201</v>
      </c>
      <c r="I1862">
        <v>22.890079958633802</v>
      </c>
      <c r="J1862">
        <v>-8.3976200325011003</v>
      </c>
      <c r="K1862">
        <v>511.20234712026502</v>
      </c>
      <c r="L1862">
        <v>442.13161463685702</v>
      </c>
      <c r="M1862">
        <v>16.152810678240701</v>
      </c>
      <c r="N1862">
        <v>0.59736124137408497</v>
      </c>
      <c r="O1862">
        <v>42.231713828083201</v>
      </c>
      <c r="P1862">
        <v>106.050605060506</v>
      </c>
      <c r="Q1862">
        <v>0.202066805449822</v>
      </c>
    </row>
    <row r="1863" spans="1:17" hidden="1" x14ac:dyDescent="0.3">
      <c r="A1863" t="s">
        <v>3906</v>
      </c>
      <c r="B1863" t="s">
        <v>3907</v>
      </c>
      <c r="C1863" t="str">
        <f>IFERROR(VLOOKUP(Table1[[#This Row],[Ticker]],[1]!Table1[[Symbol]:[Industry]],2,FALSE),"-")</f>
        <v>-</v>
      </c>
      <c r="D1863" t="s">
        <v>467</v>
      </c>
      <c r="E1863">
        <v>497.20361984799899</v>
      </c>
      <c r="F1863">
        <v>32.61</v>
      </c>
      <c r="G1863">
        <v>90.171780351449002</v>
      </c>
      <c r="H1863">
        <v>34.781195281806397</v>
      </c>
      <c r="I1863">
        <v>6.5096463043517101</v>
      </c>
      <c r="J1863">
        <v>6.2616841424491803</v>
      </c>
      <c r="K1863">
        <v>26.700557002345999</v>
      </c>
      <c r="L1863">
        <v>23.296484498550701</v>
      </c>
      <c r="M1863">
        <v>65.927819869228202</v>
      </c>
      <c r="N1863">
        <v>1.4894158417069201</v>
      </c>
      <c r="O1863">
        <v>8.8623121741796993</v>
      </c>
      <c r="P1863">
        <v>130.809584278785</v>
      </c>
    </row>
    <row r="1864" spans="1:17" hidden="1" x14ac:dyDescent="0.3">
      <c r="A1864" t="s">
        <v>3908</v>
      </c>
      <c r="B1864" t="s">
        <v>3909</v>
      </c>
      <c r="C1864" t="str">
        <f>IFERROR(VLOOKUP(Table1[[#This Row],[Ticker]],[1]!Table1[[Symbol]:[Industry]],2,FALSE),"-")</f>
        <v>-</v>
      </c>
      <c r="D1864" t="s">
        <v>533</v>
      </c>
      <c r="E1864">
        <v>497.00862011999999</v>
      </c>
      <c r="F1864">
        <v>199</v>
      </c>
      <c r="G1864">
        <v>103.93935357201499</v>
      </c>
      <c r="H1864">
        <v>4.7067853294753599</v>
      </c>
      <c r="I1864">
        <v>67.383986261397695</v>
      </c>
      <c r="J1864">
        <v>0.72190157005309696</v>
      </c>
      <c r="K1864">
        <v>183.994988199951</v>
      </c>
      <c r="L1864">
        <v>155.227230132882</v>
      </c>
      <c r="M1864">
        <v>71.033722676110301</v>
      </c>
      <c r="N1864">
        <v>0.36499867447734102</v>
      </c>
      <c r="O1864">
        <v>4.02010050251255</v>
      </c>
      <c r="P1864">
        <v>139.759036144578</v>
      </c>
      <c r="Q1864">
        <v>5.4007204393699E-2</v>
      </c>
    </row>
    <row r="1865" spans="1:17" hidden="1" x14ac:dyDescent="0.3">
      <c r="A1865" t="s">
        <v>3910</v>
      </c>
      <c r="B1865" t="s">
        <v>3911</v>
      </c>
      <c r="C1865" t="str">
        <f>IFERROR(VLOOKUP(Table1[[#This Row],[Ticker]],[1]!Table1[[Symbol]:[Industry]],2,FALSE),"-")</f>
        <v>-</v>
      </c>
      <c r="D1865" t="s">
        <v>125</v>
      </c>
      <c r="E1865">
        <v>496.40091711599899</v>
      </c>
      <c r="F1865">
        <v>49.02</v>
      </c>
      <c r="G1865">
        <v>48.2124594694208</v>
      </c>
      <c r="H1865">
        <v>-19.1728754542507</v>
      </c>
      <c r="I1865">
        <v>-3.8637499967051201</v>
      </c>
      <c r="J1865">
        <v>-8.3166522905656208</v>
      </c>
      <c r="K1865">
        <v>52.405936213401198</v>
      </c>
      <c r="L1865">
        <v>44.788593991554002</v>
      </c>
      <c r="M1865">
        <v>29.191876631518699</v>
      </c>
      <c r="N1865">
        <v>0.365071953133764</v>
      </c>
      <c r="O1865">
        <v>52.998776009791897</v>
      </c>
      <c r="P1865">
        <v>87.367415193502097</v>
      </c>
      <c r="Q1865">
        <v>0.149611232666853</v>
      </c>
    </row>
    <row r="1866" spans="1:17" hidden="1" x14ac:dyDescent="0.3">
      <c r="A1866" t="s">
        <v>3912</v>
      </c>
      <c r="B1866" t="s">
        <v>3913</v>
      </c>
      <c r="C1866" t="str">
        <f>IFERROR(VLOOKUP(Table1[[#This Row],[Ticker]],[1]!Table1[[Symbol]:[Industry]],2,FALSE),"-")</f>
        <v>-</v>
      </c>
      <c r="D1866" t="s">
        <v>1847</v>
      </c>
      <c r="E1866">
        <v>495.84448800000001</v>
      </c>
      <c r="F1866">
        <v>364.9</v>
      </c>
      <c r="G1866">
        <v>-50.209527329625097</v>
      </c>
      <c r="H1866">
        <v>-11.581914457785301</v>
      </c>
      <c r="I1866">
        <v>-37.331487424914101</v>
      </c>
      <c r="J1866">
        <v>-5.3693779537525899</v>
      </c>
      <c r="K1866">
        <v>388.778069105209</v>
      </c>
      <c r="L1866">
        <v>412.257118717374</v>
      </c>
      <c r="M1866">
        <v>35.863667745904898</v>
      </c>
      <c r="N1866">
        <v>0.45939879273212603</v>
      </c>
      <c r="O1866">
        <v>58.399561523705103</v>
      </c>
      <c r="P1866">
        <v>16.154703167276701</v>
      </c>
    </row>
    <row r="1867" spans="1:17" hidden="1" x14ac:dyDescent="0.3">
      <c r="A1867" t="s">
        <v>3914</v>
      </c>
      <c r="B1867" t="s">
        <v>3915</v>
      </c>
      <c r="C1867" t="str">
        <f>IFERROR(VLOOKUP(Table1[[#This Row],[Ticker]],[1]!Table1[[Symbol]:[Industry]],2,FALSE),"-")</f>
        <v>-</v>
      </c>
      <c r="D1867" t="s">
        <v>77</v>
      </c>
      <c r="E1867">
        <v>495.16940807999998</v>
      </c>
      <c r="F1867">
        <v>167.4</v>
      </c>
      <c r="G1867">
        <v>3.4300903234153601</v>
      </c>
      <c r="H1867">
        <v>-15.291099387605501</v>
      </c>
      <c r="I1867">
        <v>21.359915930502801</v>
      </c>
      <c r="J1867">
        <v>-5.7225037534313401</v>
      </c>
      <c r="K1867">
        <v>172.72109394072299</v>
      </c>
      <c r="L1867">
        <v>151.42631084657199</v>
      </c>
      <c r="M1867">
        <v>26.366883665964899</v>
      </c>
      <c r="N1867">
        <v>7.1019796291024298E-2</v>
      </c>
      <c r="O1867">
        <v>36.021505376344003</v>
      </c>
      <c r="P1867">
        <v>50.8108108108108</v>
      </c>
      <c r="Q1867">
        <v>5.2695199885830997E-2</v>
      </c>
    </row>
    <row r="1868" spans="1:17" hidden="1" x14ac:dyDescent="0.3">
      <c r="A1868" t="s">
        <v>3916</v>
      </c>
      <c r="B1868" t="s">
        <v>3917</v>
      </c>
      <c r="C1868" t="str">
        <f>IFERROR(VLOOKUP(Table1[[#This Row],[Ticker]],[1]!Table1[[Symbol]:[Industry]],2,FALSE),"-")</f>
        <v>-</v>
      </c>
      <c r="D1868" t="s">
        <v>244</v>
      </c>
      <c r="E1868">
        <v>494.24197630499998</v>
      </c>
      <c r="F1868">
        <v>436.2</v>
      </c>
      <c r="G1868">
        <v>-46.522343550778899</v>
      </c>
      <c r="H1868">
        <v>-10.497510167515699</v>
      </c>
      <c r="I1868">
        <v>-19.924559481352802</v>
      </c>
      <c r="J1868">
        <v>-3.6146111829435799</v>
      </c>
      <c r="K1868">
        <v>472.52602360125599</v>
      </c>
      <c r="L1868">
        <v>509.85246047777099</v>
      </c>
      <c r="M1868">
        <v>44.883225835577697</v>
      </c>
      <c r="N1868">
        <v>0.99566098988264695</v>
      </c>
      <c r="O1868">
        <v>96.182943603851399</v>
      </c>
      <c r="P1868">
        <v>14.2034297682942</v>
      </c>
      <c r="Q1868">
        <v>0.24294305943177499</v>
      </c>
    </row>
    <row r="1869" spans="1:17" hidden="1" x14ac:dyDescent="0.3">
      <c r="A1869" t="s">
        <v>3918</v>
      </c>
      <c r="B1869" t="s">
        <v>3919</v>
      </c>
      <c r="C1869" t="str">
        <f>IFERROR(VLOOKUP(Table1[[#This Row],[Ticker]],[1]!Table1[[Symbol]:[Industry]],2,FALSE),"-")</f>
        <v>-</v>
      </c>
      <c r="D1869" t="s">
        <v>54</v>
      </c>
      <c r="E1869">
        <v>494.0910015</v>
      </c>
      <c r="F1869">
        <v>1080.7</v>
      </c>
      <c r="G1869">
        <v>24.791901785379</v>
      </c>
      <c r="H1869">
        <v>-4.8913079361839698</v>
      </c>
      <c r="I1869">
        <v>34.267377955303203</v>
      </c>
      <c r="J1869">
        <v>-2.2456453851167102</v>
      </c>
      <c r="K1869">
        <v>1030.3320925933101</v>
      </c>
      <c r="L1869">
        <v>868.82275728959496</v>
      </c>
      <c r="M1869">
        <v>50.656896523293199</v>
      </c>
      <c r="N1869">
        <v>0.60963960052105903</v>
      </c>
      <c r="O1869">
        <v>11.964467474784801</v>
      </c>
      <c r="P1869">
        <v>84.136990969500701</v>
      </c>
      <c r="Q1869">
        <v>9.3250130514867996E-2</v>
      </c>
    </row>
    <row r="1870" spans="1:17" hidden="1" x14ac:dyDescent="0.3">
      <c r="A1870" t="s">
        <v>3920</v>
      </c>
      <c r="B1870" t="s">
        <v>3921</v>
      </c>
      <c r="C1870" t="str">
        <f>IFERROR(VLOOKUP(Table1[[#This Row],[Ticker]],[1]!Table1[[Symbol]:[Industry]],2,FALSE),"-")</f>
        <v>-</v>
      </c>
      <c r="D1870" t="s">
        <v>51</v>
      </c>
      <c r="E1870">
        <v>493.23760376799999</v>
      </c>
      <c r="F1870">
        <v>114.85</v>
      </c>
      <c r="G1870">
        <v>-45.715902791081596</v>
      </c>
      <c r="H1870">
        <v>-1.4461850563123</v>
      </c>
      <c r="I1870">
        <v>-31.261795829211302</v>
      </c>
      <c r="J1870">
        <v>-8.14368187139452</v>
      </c>
      <c r="K1870">
        <v>113.407197306878</v>
      </c>
      <c r="M1870">
        <v>50.462863046580701</v>
      </c>
      <c r="O1870">
        <v>16.673922507618599</v>
      </c>
      <c r="P1870">
        <v>23.880918994714602</v>
      </c>
    </row>
    <row r="1871" spans="1:17" hidden="1" x14ac:dyDescent="0.3">
      <c r="A1871" t="s">
        <v>3922</v>
      </c>
      <c r="B1871" t="s">
        <v>3923</v>
      </c>
      <c r="C1871" t="str">
        <f>IFERROR(VLOOKUP(Table1[[#This Row],[Ticker]],[1]!Table1[[Symbol]:[Industry]],2,FALSE),"-")</f>
        <v>-</v>
      </c>
      <c r="D1871" t="s">
        <v>605</v>
      </c>
      <c r="E1871">
        <v>492.0862075</v>
      </c>
      <c r="F1871">
        <v>144.11000000000001</v>
      </c>
      <c r="G1871">
        <v>-36.689120937426701</v>
      </c>
      <c r="H1871">
        <v>-9.2778075636228508</v>
      </c>
      <c r="I1871">
        <v>-18.5815365009828</v>
      </c>
      <c r="J1871">
        <v>-8.5394115634457304</v>
      </c>
      <c r="K1871">
        <v>150.36752803940001</v>
      </c>
      <c r="L1871">
        <v>151.36451685220999</v>
      </c>
      <c r="M1871">
        <v>33.587926208678901</v>
      </c>
      <c r="N1871">
        <v>0.32519315095385498</v>
      </c>
      <c r="O1871">
        <v>26.701824994795601</v>
      </c>
      <c r="P1871">
        <v>8.3126644118752306</v>
      </c>
      <c r="Q1871">
        <v>6.0432822840423998E-2</v>
      </c>
    </row>
    <row r="1872" spans="1:17" hidden="1" x14ac:dyDescent="0.3">
      <c r="A1872" t="s">
        <v>3924</v>
      </c>
      <c r="B1872" t="s">
        <v>3925</v>
      </c>
      <c r="C1872" t="str">
        <f>IFERROR(VLOOKUP(Table1[[#This Row],[Ticker]],[1]!Table1[[Symbol]:[Industry]],2,FALSE),"-")</f>
        <v>-</v>
      </c>
      <c r="D1872" t="s">
        <v>21</v>
      </c>
      <c r="E1872">
        <v>491.13037458100001</v>
      </c>
      <c r="F1872">
        <v>124.5</v>
      </c>
      <c r="G1872">
        <v>68.802004468899199</v>
      </c>
      <c r="H1872">
        <v>-32.836440925302099</v>
      </c>
      <c r="I1872">
        <v>0.84508824617664702</v>
      </c>
      <c r="J1872">
        <v>-6.3839106043712803</v>
      </c>
      <c r="K1872">
        <v>141.59151483147301</v>
      </c>
      <c r="L1872">
        <v>112.575696339476</v>
      </c>
      <c r="M1872">
        <v>25.866871727581898</v>
      </c>
      <c r="N1872">
        <v>0.81107086952688101</v>
      </c>
      <c r="O1872">
        <v>54.939759036144501</v>
      </c>
      <c r="P1872">
        <v>118.03852889667201</v>
      </c>
      <c r="Q1872">
        <v>8.6714949746537998E-2</v>
      </c>
    </row>
    <row r="1873" spans="1:17" hidden="1" x14ac:dyDescent="0.3">
      <c r="A1873" t="s">
        <v>3926</v>
      </c>
      <c r="B1873" t="s">
        <v>3927</v>
      </c>
      <c r="C1873" t="str">
        <f>IFERROR(VLOOKUP(Table1[[#This Row],[Ticker]],[1]!Table1[[Symbol]:[Industry]],2,FALSE),"-")</f>
        <v>-</v>
      </c>
      <c r="E1873">
        <v>490.292284</v>
      </c>
      <c r="F1873">
        <v>417.45</v>
      </c>
      <c r="G1873">
        <v>141.71568546222099</v>
      </c>
      <c r="H1873">
        <v>24.662062459183002</v>
      </c>
      <c r="I1873">
        <v>168.53612754680401</v>
      </c>
      <c r="J1873">
        <v>-0.206805282283093</v>
      </c>
      <c r="K1873">
        <v>303.79939291265498</v>
      </c>
      <c r="L1873">
        <v>204.26038149628801</v>
      </c>
      <c r="M1873">
        <v>99.9724436382118</v>
      </c>
      <c r="N1873">
        <v>0.53099551271397705</v>
      </c>
      <c r="O1873">
        <v>0</v>
      </c>
      <c r="P1873">
        <v>200.973323720259</v>
      </c>
    </row>
    <row r="1874" spans="1:17" hidden="1" x14ac:dyDescent="0.3">
      <c r="A1874" t="s">
        <v>3928</v>
      </c>
      <c r="B1874" t="s">
        <v>3929</v>
      </c>
      <c r="C1874" t="str">
        <f>IFERROR(VLOOKUP(Table1[[#This Row],[Ticker]],[1]!Table1[[Symbol]:[Industry]],2,FALSE),"-")</f>
        <v>-</v>
      </c>
      <c r="D1874" t="s">
        <v>1223</v>
      </c>
      <c r="E1874">
        <v>490.23846461800002</v>
      </c>
      <c r="F1874">
        <v>181.55</v>
      </c>
      <c r="G1874">
        <v>2.7884346116817902</v>
      </c>
      <c r="H1874">
        <v>4.5701165691251502</v>
      </c>
      <c r="I1874">
        <v>6.9182142782208498</v>
      </c>
      <c r="J1874">
        <v>-8.7328853810963096</v>
      </c>
      <c r="K1874">
        <v>169.770630475443</v>
      </c>
      <c r="L1874">
        <v>159.64475818616</v>
      </c>
      <c r="M1874">
        <v>46.500169561670397</v>
      </c>
      <c r="N1874">
        <v>1.4966113339993901</v>
      </c>
      <c r="O1874">
        <v>32.194987606719899</v>
      </c>
      <c r="P1874">
        <v>43.858954041204399</v>
      </c>
      <c r="Q1874">
        <v>5.8688092246349998E-3</v>
      </c>
    </row>
    <row r="1875" spans="1:17" hidden="1" x14ac:dyDescent="0.3">
      <c r="A1875" t="s">
        <v>3930</v>
      </c>
      <c r="B1875" t="s">
        <v>3931</v>
      </c>
      <c r="C1875" t="str">
        <f>IFERROR(VLOOKUP(Table1[[#This Row],[Ticker]],[1]!Table1[[Symbol]:[Industry]],2,FALSE),"-")</f>
        <v>-</v>
      </c>
      <c r="D1875" t="s">
        <v>171</v>
      </c>
      <c r="E1875">
        <v>490</v>
      </c>
      <c r="F1875">
        <v>200</v>
      </c>
      <c r="G1875">
        <v>13.823786939981501</v>
      </c>
      <c r="H1875">
        <v>-2.4545841363437502</v>
      </c>
      <c r="I1875">
        <v>5.4615928626812504</v>
      </c>
      <c r="J1875">
        <v>2.5792736291018201</v>
      </c>
      <c r="K1875">
        <v>194.37809612338501</v>
      </c>
      <c r="L1875">
        <v>182.684678129709</v>
      </c>
      <c r="M1875">
        <v>71.687229629952199</v>
      </c>
      <c r="N1875">
        <v>0.69755244755244705</v>
      </c>
      <c r="O1875">
        <v>14.999999999999901</v>
      </c>
      <c r="P1875">
        <v>53.727901614142901</v>
      </c>
      <c r="Q1875">
        <v>9.4812523334408996E-2</v>
      </c>
    </row>
    <row r="1876" spans="1:17" hidden="1" x14ac:dyDescent="0.3">
      <c r="A1876" t="s">
        <v>3932</v>
      </c>
      <c r="B1876" t="s">
        <v>3933</v>
      </c>
      <c r="C1876" t="str">
        <f>IFERROR(VLOOKUP(Table1[[#This Row],[Ticker]],[1]!Table1[[Symbol]:[Industry]],2,FALSE),"-")</f>
        <v>-</v>
      </c>
      <c r="D1876" t="s">
        <v>259</v>
      </c>
      <c r="E1876">
        <v>489.29832835500002</v>
      </c>
      <c r="F1876">
        <v>72.5</v>
      </c>
      <c r="G1876">
        <v>33.267816250414803</v>
      </c>
      <c r="H1876">
        <v>-18.623947075497298</v>
      </c>
      <c r="I1876">
        <v>0.80514461314529395</v>
      </c>
      <c r="J1876">
        <v>-11.683531176160299</v>
      </c>
      <c r="K1876">
        <v>76.263586242561303</v>
      </c>
      <c r="L1876">
        <v>65.293456028881096</v>
      </c>
      <c r="M1876">
        <v>35.513724685785199</v>
      </c>
      <c r="N1876">
        <v>0.45160721604499399</v>
      </c>
      <c r="O1876">
        <v>28.965517241379299</v>
      </c>
      <c r="P1876">
        <v>76.829268292682897</v>
      </c>
      <c r="Q1876">
        <v>0.140385212624767</v>
      </c>
    </row>
    <row r="1877" spans="1:17" hidden="1" x14ac:dyDescent="0.3">
      <c r="A1877" t="s">
        <v>3934</v>
      </c>
      <c r="B1877" t="s">
        <v>3935</v>
      </c>
      <c r="C1877" t="str">
        <f>IFERROR(VLOOKUP(Table1[[#This Row],[Ticker]],[1]!Table1[[Symbol]:[Industry]],2,FALSE),"-")</f>
        <v>-</v>
      </c>
      <c r="D1877" t="s">
        <v>21</v>
      </c>
      <c r="E1877">
        <v>487.70301999999998</v>
      </c>
      <c r="F1877">
        <v>39.200000000000003</v>
      </c>
      <c r="G1877">
        <v>33.209994629635403</v>
      </c>
      <c r="H1877">
        <v>-10.495400462874301</v>
      </c>
      <c r="I1877">
        <v>41.961063508493297</v>
      </c>
      <c r="J1877">
        <v>-8.3007367593362407</v>
      </c>
      <c r="K1877">
        <v>36.6709158532245</v>
      </c>
      <c r="L1877">
        <v>30.1505969428556</v>
      </c>
      <c r="M1877">
        <v>45.523763565836198</v>
      </c>
      <c r="N1877">
        <v>0.230949132324101</v>
      </c>
      <c r="O1877">
        <v>24.438775510204</v>
      </c>
      <c r="P1877">
        <v>90.754257907542595</v>
      </c>
      <c r="Q1877">
        <v>5.3592420256902001E-2</v>
      </c>
    </row>
    <row r="1878" spans="1:17" hidden="1" x14ac:dyDescent="0.3">
      <c r="A1878" t="s">
        <v>3936</v>
      </c>
      <c r="B1878" t="s">
        <v>3937</v>
      </c>
      <c r="C1878" t="str">
        <f>IFERROR(VLOOKUP(Table1[[#This Row],[Ticker]],[1]!Table1[[Symbol]:[Industry]],2,FALSE),"-")</f>
        <v>-</v>
      </c>
      <c r="D1878" t="s">
        <v>605</v>
      </c>
      <c r="E1878">
        <v>487.582965</v>
      </c>
      <c r="F1878">
        <v>206.9</v>
      </c>
      <c r="G1878">
        <v>296.96565320612802</v>
      </c>
      <c r="H1878">
        <v>-1.7726281856466399</v>
      </c>
      <c r="I1878">
        <v>219.582154051646</v>
      </c>
      <c r="J1878">
        <v>-5.1115966406882398</v>
      </c>
      <c r="K1878">
        <v>187.88876933744601</v>
      </c>
      <c r="L1878">
        <v>123.16102046967499</v>
      </c>
      <c r="M1878">
        <v>63.228599180286501</v>
      </c>
      <c r="N1878">
        <v>0.64387839750158504</v>
      </c>
      <c r="O1878">
        <v>3.3107781536974201</v>
      </c>
      <c r="P1878">
        <v>410.23427866831003</v>
      </c>
      <c r="Q1878">
        <v>9.2022488939374994E-2</v>
      </c>
    </row>
    <row r="1879" spans="1:17" hidden="1" x14ac:dyDescent="0.3">
      <c r="A1879" t="s">
        <v>3938</v>
      </c>
      <c r="B1879" t="s">
        <v>3939</v>
      </c>
      <c r="C1879" t="str">
        <f>IFERROR(VLOOKUP(Table1[[#This Row],[Ticker]],[1]!Table1[[Symbol]:[Industry]],2,FALSE),"-")</f>
        <v>-</v>
      </c>
      <c r="D1879" t="s">
        <v>132</v>
      </c>
      <c r="E1879">
        <v>487.15596288</v>
      </c>
      <c r="F1879">
        <v>34.56</v>
      </c>
      <c r="G1879">
        <v>87.585934479259507</v>
      </c>
      <c r="H1879">
        <v>-2.3979115411609202</v>
      </c>
      <c r="I1879">
        <v>8.7428568738722898</v>
      </c>
      <c r="J1879">
        <v>-3.3034998608272801</v>
      </c>
      <c r="K1879">
        <v>36.751568851569701</v>
      </c>
      <c r="L1879">
        <v>32.500479569978303</v>
      </c>
      <c r="M1879">
        <v>43.429495861049197</v>
      </c>
      <c r="N1879">
        <v>1.1280522511526601</v>
      </c>
      <c r="O1879">
        <v>53.3854166666666</v>
      </c>
      <c r="P1879">
        <v>144.240282685512</v>
      </c>
      <c r="Q1879">
        <v>2.4949066623532998E-2</v>
      </c>
    </row>
    <row r="1880" spans="1:17" hidden="1" x14ac:dyDescent="0.3">
      <c r="A1880" t="s">
        <v>3940</v>
      </c>
      <c r="B1880" t="s">
        <v>3941</v>
      </c>
      <c r="C1880" t="str">
        <f>IFERROR(VLOOKUP(Table1[[#This Row],[Ticker]],[1]!Table1[[Symbol]:[Industry]],2,FALSE),"-")</f>
        <v>-</v>
      </c>
      <c r="D1880" t="s">
        <v>83</v>
      </c>
      <c r="E1880">
        <v>485.88720000000001</v>
      </c>
      <c r="F1880">
        <v>206.7</v>
      </c>
      <c r="G1880">
        <v>47.040963223773304</v>
      </c>
      <c r="H1880">
        <v>18.396165802185799</v>
      </c>
      <c r="I1880">
        <v>61.495070185643598</v>
      </c>
      <c r="J1880">
        <v>-11.258268572728401</v>
      </c>
      <c r="M1880">
        <v>46.926036737531803</v>
      </c>
      <c r="O1880">
        <v>19.883889695210399</v>
      </c>
      <c r="P1880">
        <v>87.823716492503394</v>
      </c>
    </row>
    <row r="1881" spans="1:17" hidden="1" x14ac:dyDescent="0.3">
      <c r="A1881" t="s">
        <v>3942</v>
      </c>
      <c r="B1881" t="s">
        <v>3943</v>
      </c>
      <c r="C1881" t="str">
        <f>IFERROR(VLOOKUP(Table1[[#This Row],[Ticker]],[1]!Table1[[Symbol]:[Industry]],2,FALSE),"-")</f>
        <v>-</v>
      </c>
      <c r="D1881" t="s">
        <v>404</v>
      </c>
      <c r="E1881">
        <v>485.13465000000002</v>
      </c>
      <c r="F1881">
        <v>101.77</v>
      </c>
      <c r="G1881">
        <v>63.493255565083402</v>
      </c>
      <c r="H1881">
        <v>-12.304036567116301</v>
      </c>
      <c r="I1881">
        <v>90.730079419511299</v>
      </c>
      <c r="J1881">
        <v>-6.1983152196668696</v>
      </c>
      <c r="K1881">
        <v>95.734505123692301</v>
      </c>
      <c r="L1881">
        <v>74.289783445429094</v>
      </c>
      <c r="M1881">
        <v>26.347423491234</v>
      </c>
      <c r="N1881">
        <v>0.60355194449705296</v>
      </c>
      <c r="O1881">
        <v>11.309816252333601</v>
      </c>
      <c r="P1881">
        <v>127.67337807606199</v>
      </c>
      <c r="Q1881">
        <v>9.1704816202328995E-2</v>
      </c>
    </row>
    <row r="1882" spans="1:17" hidden="1" x14ac:dyDescent="0.3">
      <c r="A1882" t="s">
        <v>3944</v>
      </c>
      <c r="B1882" t="s">
        <v>3945</v>
      </c>
      <c r="C1882" t="str">
        <f>IFERROR(VLOOKUP(Table1[[#This Row],[Ticker]],[1]!Table1[[Symbol]:[Industry]],2,FALSE),"-")</f>
        <v>-</v>
      </c>
      <c r="D1882" t="s">
        <v>77</v>
      </c>
      <c r="E1882">
        <v>483.57773544999998</v>
      </c>
      <c r="F1882">
        <v>662.15</v>
      </c>
      <c r="G1882">
        <v>14.5697455824735</v>
      </c>
      <c r="H1882">
        <v>-3.86483666465478</v>
      </c>
      <c r="I1882">
        <v>7.4159182266758403</v>
      </c>
      <c r="J1882">
        <v>-9.2702969281788903</v>
      </c>
      <c r="K1882">
        <v>653.77816005646605</v>
      </c>
      <c r="L1882">
        <v>581.66138247390802</v>
      </c>
      <c r="M1882">
        <v>53.807723924020003</v>
      </c>
      <c r="N1882">
        <v>0.68949539677554295</v>
      </c>
      <c r="O1882">
        <v>14.9286415464773</v>
      </c>
      <c r="P1882">
        <v>78.935279016349099</v>
      </c>
      <c r="Q1882">
        <v>6.4889464650928E-2</v>
      </c>
    </row>
    <row r="1883" spans="1:17" hidden="1" x14ac:dyDescent="0.3">
      <c r="A1883" t="s">
        <v>3946</v>
      </c>
      <c r="B1883" t="s">
        <v>3947</v>
      </c>
      <c r="C1883" t="str">
        <f>IFERROR(VLOOKUP(Table1[[#This Row],[Ticker]],[1]!Table1[[Symbol]:[Industry]],2,FALSE),"-")</f>
        <v>-</v>
      </c>
      <c r="D1883" t="s">
        <v>533</v>
      </c>
      <c r="E1883">
        <v>483.1</v>
      </c>
      <c r="F1883">
        <v>495.1</v>
      </c>
      <c r="G1883">
        <v>52.896169020837299</v>
      </c>
      <c r="H1883">
        <v>6.3073518307036203</v>
      </c>
      <c r="I1883">
        <v>27.145114735956401</v>
      </c>
      <c r="J1883">
        <v>-5.5676200325011003</v>
      </c>
      <c r="K1883">
        <v>446.830302444962</v>
      </c>
      <c r="L1883">
        <v>380.80711161658598</v>
      </c>
      <c r="M1883">
        <v>54.317376586399497</v>
      </c>
      <c r="N1883">
        <v>0.50460691837129601</v>
      </c>
      <c r="O1883">
        <v>15.9361745101999</v>
      </c>
      <c r="P1883">
        <v>97.172441258462698</v>
      </c>
      <c r="Q1883">
        <v>7.5286803373111E-2</v>
      </c>
    </row>
    <row r="1884" spans="1:17" hidden="1" x14ac:dyDescent="0.3">
      <c r="A1884" t="s">
        <v>3948</v>
      </c>
      <c r="B1884" t="s">
        <v>3949</v>
      </c>
      <c r="C1884" t="str">
        <f>IFERROR(VLOOKUP(Table1[[#This Row],[Ticker]],[1]!Table1[[Symbol]:[Industry]],2,FALSE),"-")</f>
        <v>-</v>
      </c>
      <c r="D1884" t="s">
        <v>278</v>
      </c>
      <c r="E1884">
        <v>482.93973805000002</v>
      </c>
      <c r="F1884">
        <v>395.45</v>
      </c>
      <c r="G1884">
        <v>-22.677695610457501</v>
      </c>
      <c r="H1884">
        <v>-0.43942015964772801</v>
      </c>
      <c r="I1884">
        <v>31.053662204750601</v>
      </c>
      <c r="J1884">
        <v>-3.59952917921688</v>
      </c>
      <c r="K1884">
        <v>379.82148570013402</v>
      </c>
      <c r="L1884">
        <v>331.389174047783</v>
      </c>
      <c r="M1884">
        <v>50.550982601257303</v>
      </c>
      <c r="N1884">
        <v>0.280247517831198</v>
      </c>
      <c r="O1884">
        <v>13.5415349601719</v>
      </c>
      <c r="P1884">
        <v>68.276595744680805</v>
      </c>
      <c r="Q1884">
        <v>-2.6921348749917001E-2</v>
      </c>
    </row>
    <row r="1885" spans="1:17" hidden="1" x14ac:dyDescent="0.3">
      <c r="A1885" t="s">
        <v>3950</v>
      </c>
      <c r="B1885" t="s">
        <v>3951</v>
      </c>
      <c r="C1885" t="str">
        <f>IFERROR(VLOOKUP(Table1[[#This Row],[Ticker]],[1]!Table1[[Symbol]:[Industry]],2,FALSE),"-")</f>
        <v>-</v>
      </c>
      <c r="D1885" t="s">
        <v>753</v>
      </c>
      <c r="E1885">
        <v>481.92970355999898</v>
      </c>
      <c r="F1885">
        <v>29.76</v>
      </c>
      <c r="G1885">
        <v>1.49069638402142</v>
      </c>
      <c r="H1885">
        <v>-1.31246936808597</v>
      </c>
      <c r="I1885">
        <v>1.4613102681494701</v>
      </c>
      <c r="J1885">
        <v>-0.84787424067698702</v>
      </c>
      <c r="K1885">
        <v>28.433491088338702</v>
      </c>
      <c r="L1885">
        <v>26.3022410750165</v>
      </c>
      <c r="M1885">
        <v>56.344784633490001</v>
      </c>
      <c r="N1885">
        <v>0.61228547046888504</v>
      </c>
      <c r="O1885">
        <v>0.84005376344085103</v>
      </c>
      <c r="P1885">
        <v>48.8</v>
      </c>
      <c r="Q1885">
        <v>3.3094991646369998E-3</v>
      </c>
    </row>
    <row r="1886" spans="1:17" hidden="1" x14ac:dyDescent="0.3">
      <c r="A1886" t="s">
        <v>3952</v>
      </c>
      <c r="B1886" t="s">
        <v>3953</v>
      </c>
      <c r="C1886" t="str">
        <f>IFERROR(VLOOKUP(Table1[[#This Row],[Ticker]],[1]!Table1[[Symbol]:[Industry]],2,FALSE),"-")</f>
        <v>-</v>
      </c>
      <c r="D1886" t="s">
        <v>605</v>
      </c>
      <c r="E1886">
        <v>481.619929777999</v>
      </c>
      <c r="F1886">
        <v>60.08</v>
      </c>
      <c r="G1886">
        <v>-18.804066864645801</v>
      </c>
      <c r="H1886">
        <v>-10.0728386226348</v>
      </c>
      <c r="I1886">
        <v>-4.2435205712457398</v>
      </c>
      <c r="J1886">
        <v>-7.1662152441706697</v>
      </c>
      <c r="K1886">
        <v>60.698786226784101</v>
      </c>
      <c r="L1886">
        <v>59.023410732716499</v>
      </c>
      <c r="M1886">
        <v>41.634761018691002</v>
      </c>
      <c r="N1886">
        <v>0.70517309802833805</v>
      </c>
      <c r="O1886">
        <v>24.667110519307599</v>
      </c>
      <c r="P1886">
        <v>20.4008016032064</v>
      </c>
      <c r="Q1886">
        <v>-2.2679983707401999E-2</v>
      </c>
    </row>
    <row r="1887" spans="1:17" hidden="1" x14ac:dyDescent="0.3">
      <c r="A1887" t="s">
        <v>3954</v>
      </c>
      <c r="B1887" t="s">
        <v>3955</v>
      </c>
      <c r="C1887" t="str">
        <f>IFERROR(VLOOKUP(Table1[[#This Row],[Ticker]],[1]!Table1[[Symbol]:[Industry]],2,FALSE),"-")</f>
        <v>-</v>
      </c>
      <c r="D1887" t="s">
        <v>605</v>
      </c>
      <c r="E1887">
        <v>480.48921590800001</v>
      </c>
      <c r="F1887">
        <v>178.85</v>
      </c>
      <c r="G1887">
        <v>-20.4790005856755</v>
      </c>
      <c r="H1887">
        <v>-10.267226477615299</v>
      </c>
      <c r="I1887">
        <v>3.1709577105698599</v>
      </c>
      <c r="J1887">
        <v>-6.5042805500787102</v>
      </c>
      <c r="K1887">
        <v>184.651893644089</v>
      </c>
      <c r="L1887">
        <v>177.84704646094801</v>
      </c>
      <c r="M1887">
        <v>39.926637407401699</v>
      </c>
      <c r="N1887">
        <v>0.60163042977799197</v>
      </c>
      <c r="O1887">
        <v>28.263908303047199</v>
      </c>
      <c r="P1887">
        <v>31.895280235988199</v>
      </c>
      <c r="Q1887">
        <v>8.8448874542014999E-2</v>
      </c>
    </row>
    <row r="1888" spans="1:17" hidden="1" x14ac:dyDescent="0.3">
      <c r="A1888" t="s">
        <v>3956</v>
      </c>
      <c r="B1888" t="s">
        <v>3957</v>
      </c>
      <c r="C1888" t="str">
        <f>IFERROR(VLOOKUP(Table1[[#This Row],[Ticker]],[1]!Table1[[Symbol]:[Industry]],2,FALSE),"-")</f>
        <v>-</v>
      </c>
      <c r="D1888" t="s">
        <v>1526</v>
      </c>
      <c r="E1888">
        <v>479.83878084999998</v>
      </c>
      <c r="F1888">
        <v>448</v>
      </c>
      <c r="G1888">
        <v>2.4499289979302801</v>
      </c>
      <c r="H1888">
        <v>-9.0183382186357193</v>
      </c>
      <c r="I1888">
        <v>47.015139737329001</v>
      </c>
      <c r="J1888">
        <v>-2.67027801880708</v>
      </c>
      <c r="K1888">
        <v>434.19770010655401</v>
      </c>
      <c r="L1888">
        <v>361.23041932058197</v>
      </c>
      <c r="M1888">
        <v>44.425044545950399</v>
      </c>
      <c r="N1888">
        <v>0.32195366777809997</v>
      </c>
      <c r="O1888">
        <v>16.071428571428498</v>
      </c>
      <c r="P1888">
        <v>103.636363636363</v>
      </c>
      <c r="Q1888">
        <v>0.15424895241318001</v>
      </c>
    </row>
    <row r="1889" spans="1:17" hidden="1" x14ac:dyDescent="0.3">
      <c r="A1889" t="s">
        <v>3958</v>
      </c>
      <c r="B1889" t="s">
        <v>3959</v>
      </c>
      <c r="C1889" t="str">
        <f>IFERROR(VLOOKUP(Table1[[#This Row],[Ticker]],[1]!Table1[[Symbol]:[Industry]],2,FALSE),"-")</f>
        <v>-</v>
      </c>
      <c r="D1889" t="s">
        <v>259</v>
      </c>
      <c r="E1889">
        <v>479.67500000000001</v>
      </c>
      <c r="F1889">
        <v>141.15</v>
      </c>
      <c r="G1889">
        <v>0.134922657981217</v>
      </c>
      <c r="H1889">
        <v>-9.3217893517632398</v>
      </c>
      <c r="I1889">
        <v>-17.246635698686699</v>
      </c>
      <c r="J1889">
        <v>-4.2597886641552503</v>
      </c>
      <c r="K1889">
        <v>138.57997559925201</v>
      </c>
      <c r="L1889">
        <v>137.096473355558</v>
      </c>
      <c r="M1889">
        <v>48.587166150118598</v>
      </c>
      <c r="N1889">
        <v>0.86654754588149197</v>
      </c>
      <c r="O1889">
        <v>20.226709174636799</v>
      </c>
      <c r="P1889">
        <v>37.038834951456302</v>
      </c>
      <c r="Q1889">
        <v>7.5254433486160996E-2</v>
      </c>
    </row>
    <row r="1890" spans="1:17" hidden="1" x14ac:dyDescent="0.3">
      <c r="A1890" t="s">
        <v>3960</v>
      </c>
      <c r="B1890" t="s">
        <v>3961</v>
      </c>
      <c r="C1890" t="str">
        <f>IFERROR(VLOOKUP(Table1[[#This Row],[Ticker]],[1]!Table1[[Symbol]:[Industry]],2,FALSE),"-")</f>
        <v>-</v>
      </c>
      <c r="D1890" t="s">
        <v>158</v>
      </c>
      <c r="E1890">
        <v>479.62952489999998</v>
      </c>
      <c r="F1890">
        <v>67.8</v>
      </c>
      <c r="G1890">
        <v>159.14448751420699</v>
      </c>
      <c r="H1890">
        <v>-5.2941715842261203</v>
      </c>
      <c r="I1890">
        <v>116.00217569242</v>
      </c>
      <c r="J1890">
        <v>-2.83377387865495</v>
      </c>
      <c r="K1890">
        <v>64.034826160144107</v>
      </c>
      <c r="L1890">
        <v>51.061690261877096</v>
      </c>
      <c r="M1890">
        <v>48.067071994459702</v>
      </c>
      <c r="N1890">
        <v>1.1313255816865799</v>
      </c>
      <c r="O1890">
        <v>8.8495575221238791</v>
      </c>
      <c r="P1890">
        <v>215.34883720930199</v>
      </c>
      <c r="Q1890">
        <v>0.122000447896546</v>
      </c>
    </row>
    <row r="1891" spans="1:17" hidden="1" x14ac:dyDescent="0.3">
      <c r="A1891" t="s">
        <v>3962</v>
      </c>
      <c r="B1891" t="s">
        <v>3963</v>
      </c>
      <c r="C1891" t="str">
        <f>IFERROR(VLOOKUP(Table1[[#This Row],[Ticker]],[1]!Table1[[Symbol]:[Industry]],2,FALSE),"-")</f>
        <v>-</v>
      </c>
      <c r="D1891" t="s">
        <v>1414</v>
      </c>
      <c r="E1891">
        <v>478.46569548000002</v>
      </c>
      <c r="F1891">
        <v>230.73</v>
      </c>
      <c r="G1891">
        <v>-34.693163265101298</v>
      </c>
      <c r="H1891">
        <v>-5.6605559581713702</v>
      </c>
      <c r="I1891">
        <v>-29.2058431921043</v>
      </c>
      <c r="J1891">
        <v>-4.1090798374119597</v>
      </c>
      <c r="K1891">
        <v>237.28543499323601</v>
      </c>
      <c r="L1891">
        <v>248.543853821749</v>
      </c>
      <c r="M1891">
        <v>54.0449455790638</v>
      </c>
      <c r="N1891">
        <v>0.75178009038091198</v>
      </c>
      <c r="O1891">
        <v>36.219824036752897</v>
      </c>
      <c r="P1891">
        <v>4.8534423994546598</v>
      </c>
      <c r="Q1891">
        <v>8.1862059879930005E-2</v>
      </c>
    </row>
    <row r="1892" spans="1:17" hidden="1" x14ac:dyDescent="0.3">
      <c r="A1892" t="s">
        <v>3964</v>
      </c>
      <c r="B1892" t="s">
        <v>3965</v>
      </c>
      <c r="C1892" t="str">
        <f>IFERROR(VLOOKUP(Table1[[#This Row],[Ticker]],[1]!Table1[[Symbol]:[Industry]],2,FALSE),"-")</f>
        <v>-</v>
      </c>
      <c r="D1892" t="s">
        <v>125</v>
      </c>
      <c r="E1892">
        <v>477.85356359999997</v>
      </c>
      <c r="F1892">
        <v>261</v>
      </c>
      <c r="G1892">
        <v>-73.355241991328697</v>
      </c>
      <c r="H1892">
        <v>-5.3023282329983603</v>
      </c>
      <c r="I1892">
        <v>-15.5746037147675</v>
      </c>
      <c r="J1892">
        <v>-8.1402231300939292</v>
      </c>
      <c r="K1892">
        <v>256.38590101987597</v>
      </c>
      <c r="M1892">
        <v>46.730682855752598</v>
      </c>
      <c r="N1892">
        <v>1.2721277835848499</v>
      </c>
      <c r="O1892">
        <v>70.977011494252807</v>
      </c>
      <c r="P1892">
        <v>17.726657645466801</v>
      </c>
    </row>
    <row r="1893" spans="1:17" hidden="1" x14ac:dyDescent="0.3">
      <c r="A1893" t="s">
        <v>3966</v>
      </c>
      <c r="B1893" t="s">
        <v>3967</v>
      </c>
      <c r="C1893" t="str">
        <f>IFERROR(VLOOKUP(Table1[[#This Row],[Ticker]],[1]!Table1[[Symbol]:[Industry]],2,FALSE),"-")</f>
        <v>-</v>
      </c>
      <c r="D1893" t="s">
        <v>1067</v>
      </c>
      <c r="E1893">
        <v>477.42282719999997</v>
      </c>
      <c r="F1893">
        <v>270.39999999999998</v>
      </c>
      <c r="G1893">
        <v>34.7111049663025</v>
      </c>
      <c r="H1893">
        <v>-6.5989603334245297</v>
      </c>
      <c r="I1893">
        <v>137.70580963519899</v>
      </c>
      <c r="J1893">
        <v>-3.1876200325010999</v>
      </c>
      <c r="K1893">
        <v>267.77727817890701</v>
      </c>
      <c r="L1893">
        <v>208.196577572243</v>
      </c>
      <c r="M1893">
        <v>47.6162583214808</v>
      </c>
      <c r="N1893">
        <v>0.45359307359307299</v>
      </c>
      <c r="O1893">
        <v>25.721153846153801</v>
      </c>
      <c r="P1893">
        <v>190.59645351961299</v>
      </c>
      <c r="Q1893">
        <v>0.13088363472570699</v>
      </c>
    </row>
    <row r="1894" spans="1:17" hidden="1" x14ac:dyDescent="0.3">
      <c r="A1894" t="s">
        <v>3968</v>
      </c>
      <c r="B1894" t="s">
        <v>3969</v>
      </c>
      <c r="C1894" t="str">
        <f>IFERROR(VLOOKUP(Table1[[#This Row],[Ticker]],[1]!Table1[[Symbol]:[Industry]],2,FALSE),"-")</f>
        <v>-</v>
      </c>
      <c r="D1894" t="s">
        <v>1001</v>
      </c>
      <c r="E1894">
        <v>477.303974527999</v>
      </c>
      <c r="F1894">
        <v>122.94</v>
      </c>
      <c r="G1894">
        <v>-23.4777184830272</v>
      </c>
      <c r="H1894">
        <v>-1.7330625817896399</v>
      </c>
      <c r="I1894">
        <v>24.903136679225</v>
      </c>
      <c r="J1894">
        <v>1.22792365764212</v>
      </c>
      <c r="K1894">
        <v>116.584489758275</v>
      </c>
      <c r="L1894">
        <v>107.633209744704</v>
      </c>
      <c r="M1894">
        <v>62.076240970387403</v>
      </c>
      <c r="N1894">
        <v>0.66413966605368502</v>
      </c>
      <c r="O1894">
        <v>11.4364730762973</v>
      </c>
      <c r="P1894">
        <v>47.410071942446002</v>
      </c>
      <c r="Q1894">
        <v>3.8417660966434002E-2</v>
      </c>
    </row>
    <row r="1895" spans="1:17" hidden="1" x14ac:dyDescent="0.3">
      <c r="A1895" t="s">
        <v>3970</v>
      </c>
      <c r="B1895" t="s">
        <v>3971</v>
      </c>
      <c r="C1895" t="str">
        <f>IFERROR(VLOOKUP(Table1[[#This Row],[Ticker]],[1]!Table1[[Symbol]:[Industry]],2,FALSE),"-")</f>
        <v>-</v>
      </c>
      <c r="D1895" t="s">
        <v>259</v>
      </c>
      <c r="E1895">
        <v>476.75840876999899</v>
      </c>
      <c r="F1895">
        <v>181.35</v>
      </c>
      <c r="G1895">
        <v>69.881500981722496</v>
      </c>
      <c r="H1895">
        <v>48.061772094298099</v>
      </c>
      <c r="I1895">
        <v>26.540041441129802</v>
      </c>
      <c r="J1895">
        <v>-6.6407450325011101</v>
      </c>
      <c r="K1895">
        <v>151.362504100378</v>
      </c>
      <c r="L1895">
        <v>127.56418437056701</v>
      </c>
      <c r="M1895">
        <v>63.389980693894501</v>
      </c>
      <c r="N1895">
        <v>2.1210954821585299</v>
      </c>
      <c r="O1895">
        <v>11.8830989798731</v>
      </c>
      <c r="P1895">
        <v>170.67164179104401</v>
      </c>
      <c r="Q1895">
        <v>8.0589860299878996E-2</v>
      </c>
    </row>
    <row r="1896" spans="1:17" hidden="1" x14ac:dyDescent="0.3">
      <c r="A1896" t="s">
        <v>3972</v>
      </c>
      <c r="B1896" t="s">
        <v>3973</v>
      </c>
      <c r="C1896" t="str">
        <f>IFERROR(VLOOKUP(Table1[[#This Row],[Ticker]],[1]!Table1[[Symbol]:[Industry]],2,FALSE),"-")</f>
        <v>-</v>
      </c>
      <c r="D1896" t="s">
        <v>278</v>
      </c>
      <c r="E1896">
        <v>476.19450000000001</v>
      </c>
      <c r="F1896">
        <v>42.63</v>
      </c>
      <c r="G1896">
        <v>1303.5108984042199</v>
      </c>
      <c r="H1896">
        <v>-9.4964924043463004</v>
      </c>
      <c r="I1896">
        <v>278.43319703205702</v>
      </c>
      <c r="J1896">
        <v>-6.1823231885372998</v>
      </c>
      <c r="K1896">
        <v>42.338163270226502</v>
      </c>
      <c r="L1896">
        <v>27.368234398337702</v>
      </c>
      <c r="M1896">
        <v>53.705548035521602</v>
      </c>
      <c r="N1896">
        <v>1.1448447346017701</v>
      </c>
      <c r="O1896">
        <v>31.503635937133399</v>
      </c>
      <c r="P1896">
        <v>1380.2083333333301</v>
      </c>
      <c r="Q1896">
        <v>0.20194924960021299</v>
      </c>
    </row>
    <row r="1897" spans="1:17" hidden="1" x14ac:dyDescent="0.3">
      <c r="A1897" t="s">
        <v>3974</v>
      </c>
      <c r="B1897" t="s">
        <v>3975</v>
      </c>
      <c r="C1897" t="str">
        <f>IFERROR(VLOOKUP(Table1[[#This Row],[Ticker]],[1]!Table1[[Symbol]:[Industry]],2,FALSE),"-")</f>
        <v>-</v>
      </c>
      <c r="D1897" t="s">
        <v>290</v>
      </c>
      <c r="E1897">
        <v>476.10285959999999</v>
      </c>
      <c r="F1897">
        <v>361.8</v>
      </c>
      <c r="G1897">
        <v>68.6005763470869</v>
      </c>
      <c r="H1897">
        <v>-6.4223107618776796</v>
      </c>
      <c r="I1897">
        <v>15.7240527940153</v>
      </c>
      <c r="J1897">
        <v>0.31237996749889402</v>
      </c>
      <c r="K1897">
        <v>356.88650175863398</v>
      </c>
      <c r="L1897">
        <v>313.99205235447198</v>
      </c>
      <c r="M1897">
        <v>58.533606637116797</v>
      </c>
      <c r="N1897">
        <v>0.78273375229513698</v>
      </c>
      <c r="O1897">
        <v>13.6539524599226</v>
      </c>
      <c r="P1897">
        <v>109.739130434782</v>
      </c>
      <c r="Q1897">
        <v>0.103924427500792</v>
      </c>
    </row>
    <row r="1898" spans="1:17" hidden="1" x14ac:dyDescent="0.3">
      <c r="A1898" t="s">
        <v>3976</v>
      </c>
      <c r="B1898" t="s">
        <v>3977</v>
      </c>
      <c r="C1898" t="str">
        <f>IFERROR(VLOOKUP(Table1[[#This Row],[Ticker]],[1]!Table1[[Symbol]:[Industry]],2,FALSE),"-")</f>
        <v>-</v>
      </c>
      <c r="D1898" t="s">
        <v>605</v>
      </c>
      <c r="E1898">
        <v>475.7</v>
      </c>
      <c r="F1898">
        <v>1432.45</v>
      </c>
      <c r="G1898">
        <v>4523.5034793977702</v>
      </c>
      <c r="H1898">
        <v>1.3878297213028099</v>
      </c>
      <c r="I1898">
        <v>282.51375923645497</v>
      </c>
      <c r="J1898">
        <v>-2.11714786900568</v>
      </c>
      <c r="K1898">
        <v>1220.6383383435</v>
      </c>
      <c r="L1898">
        <v>725.27675864109801</v>
      </c>
      <c r="M1898">
        <v>59.7589173252615</v>
      </c>
      <c r="N1898">
        <v>0.87775563495951703</v>
      </c>
      <c r="O1898">
        <v>0</v>
      </c>
      <c r="P1898">
        <v>4555.3461163470902</v>
      </c>
      <c r="Q1898">
        <v>0.45043942871923798</v>
      </c>
    </row>
    <row r="1899" spans="1:17" hidden="1" x14ac:dyDescent="0.3">
      <c r="A1899" t="s">
        <v>3978</v>
      </c>
      <c r="B1899" t="s">
        <v>3979</v>
      </c>
      <c r="C1899" t="str">
        <f>IFERROR(VLOOKUP(Table1[[#This Row],[Ticker]],[1]!Table1[[Symbol]:[Industry]],2,FALSE),"-")</f>
        <v>-</v>
      </c>
      <c r="D1899" t="s">
        <v>144</v>
      </c>
      <c r="E1899">
        <v>474.44129325</v>
      </c>
      <c r="F1899">
        <v>309.05</v>
      </c>
      <c r="G1899">
        <v>-2.8029709785394599</v>
      </c>
      <c r="H1899">
        <v>-11.968226549830799</v>
      </c>
      <c r="I1899">
        <v>74.866524444906702</v>
      </c>
      <c r="J1899">
        <v>-3.33278132282368</v>
      </c>
      <c r="K1899">
        <v>322.313789145854</v>
      </c>
      <c r="L1899">
        <v>273.03115363344102</v>
      </c>
      <c r="M1899">
        <v>32.5730586939424</v>
      </c>
      <c r="N1899">
        <v>0.60248567446182399</v>
      </c>
      <c r="O1899">
        <v>29.6553955670603</v>
      </c>
      <c r="P1899">
        <v>135.01901140684399</v>
      </c>
    </row>
    <row r="1900" spans="1:17" hidden="1" x14ac:dyDescent="0.3">
      <c r="A1900" t="s">
        <v>3980</v>
      </c>
      <c r="B1900" t="s">
        <v>3981</v>
      </c>
      <c r="C1900" t="str">
        <f>IFERROR(VLOOKUP(Table1[[#This Row],[Ticker]],[1]!Table1[[Symbol]:[Industry]],2,FALSE),"-")</f>
        <v>-</v>
      </c>
      <c r="D1900" t="s">
        <v>1414</v>
      </c>
      <c r="E1900">
        <v>472.81266959999999</v>
      </c>
      <c r="F1900">
        <v>294.87</v>
      </c>
      <c r="G1900">
        <v>-3.88863391177664</v>
      </c>
      <c r="H1900">
        <v>13.473316057374101</v>
      </c>
      <c r="I1900">
        <v>26.170379457543799</v>
      </c>
      <c r="J1900">
        <v>17.468121947851799</v>
      </c>
      <c r="K1900">
        <v>234.93936298626301</v>
      </c>
      <c r="L1900">
        <v>231.95102781020501</v>
      </c>
      <c r="M1900">
        <v>83.268418326074297</v>
      </c>
      <c r="N1900">
        <v>3.3878488801256101</v>
      </c>
      <c r="O1900">
        <v>4.7919422118221497</v>
      </c>
      <c r="P1900">
        <v>63.907726514730399</v>
      </c>
      <c r="Q1900">
        <v>1.4754791235935E-2</v>
      </c>
    </row>
    <row r="1901" spans="1:17" hidden="1" x14ac:dyDescent="0.3">
      <c r="A1901" t="s">
        <v>3982</v>
      </c>
      <c r="B1901" t="s">
        <v>3983</v>
      </c>
      <c r="C1901" t="str">
        <f>IFERROR(VLOOKUP(Table1[[#This Row],[Ticker]],[1]!Table1[[Symbol]:[Industry]],2,FALSE),"-")</f>
        <v>-</v>
      </c>
      <c r="D1901" t="s">
        <v>991</v>
      </c>
      <c r="E1901">
        <v>472.3770935</v>
      </c>
      <c r="F1901">
        <v>358.15</v>
      </c>
      <c r="G1901">
        <v>-18.9505959721645</v>
      </c>
      <c r="H1901">
        <v>-5.8705914616241799</v>
      </c>
      <c r="I1901">
        <v>59.083507460205603</v>
      </c>
      <c r="J1901">
        <v>-1.36399038183368</v>
      </c>
      <c r="K1901">
        <v>317.27310424084999</v>
      </c>
      <c r="L1901">
        <v>270.49924693162899</v>
      </c>
      <c r="M1901">
        <v>64.641536231319094</v>
      </c>
      <c r="N1901">
        <v>0.68730170829350301</v>
      </c>
      <c r="O1901">
        <v>10.009772441714301</v>
      </c>
      <c r="P1901">
        <v>90.505319148936096</v>
      </c>
      <c r="Q1901">
        <v>0.101049509691023</v>
      </c>
    </row>
    <row r="1902" spans="1:17" hidden="1" x14ac:dyDescent="0.3">
      <c r="A1902" t="s">
        <v>3984</v>
      </c>
      <c r="B1902" t="s">
        <v>3985</v>
      </c>
      <c r="C1902" t="str">
        <f>IFERROR(VLOOKUP(Table1[[#This Row],[Ticker]],[1]!Table1[[Symbol]:[Industry]],2,FALSE),"-")</f>
        <v>-</v>
      </c>
      <c r="D1902" t="s">
        <v>21</v>
      </c>
      <c r="E1902">
        <v>471.44807839999999</v>
      </c>
      <c r="F1902">
        <v>65.900000000000006</v>
      </c>
      <c r="G1902">
        <v>-2.50014430946892</v>
      </c>
      <c r="H1902">
        <v>-7.4429202328240303</v>
      </c>
      <c r="I1902">
        <v>-25.860752209663801</v>
      </c>
      <c r="J1902">
        <v>-2.9229141501481601</v>
      </c>
      <c r="K1902">
        <v>70.845458722022499</v>
      </c>
      <c r="L1902">
        <v>67.830424987580997</v>
      </c>
      <c r="M1902">
        <v>40.770148323565699</v>
      </c>
      <c r="N1902">
        <v>0.20426966292134799</v>
      </c>
      <c r="O1902">
        <v>37.253414264036401</v>
      </c>
      <c r="P1902">
        <v>77.867746288798898</v>
      </c>
      <c r="Q1902">
        <v>0.188467353464497</v>
      </c>
    </row>
    <row r="1903" spans="1:17" hidden="1" x14ac:dyDescent="0.3">
      <c r="A1903" t="s">
        <v>3986</v>
      </c>
      <c r="B1903" t="s">
        <v>3987</v>
      </c>
      <c r="C1903" t="str">
        <f>IFERROR(VLOOKUP(Table1[[#This Row],[Ticker]],[1]!Table1[[Symbol]:[Industry]],2,FALSE),"-")</f>
        <v>-</v>
      </c>
      <c r="D1903" t="s">
        <v>197</v>
      </c>
      <c r="E1903">
        <v>470.47500000000002</v>
      </c>
      <c r="F1903">
        <v>925.3</v>
      </c>
      <c r="G1903">
        <v>45.400922096756403</v>
      </c>
      <c r="H1903">
        <v>17.200150494187099</v>
      </c>
      <c r="I1903">
        <v>49.874665963389901</v>
      </c>
      <c r="J1903">
        <v>-7.03644195585027</v>
      </c>
      <c r="K1903">
        <v>823.43117779854299</v>
      </c>
      <c r="L1903">
        <v>662.71866720693504</v>
      </c>
      <c r="M1903">
        <v>47.602894926123398</v>
      </c>
      <c r="N1903">
        <v>0.30286973418261198</v>
      </c>
      <c r="O1903">
        <v>13.368637198746301</v>
      </c>
      <c r="P1903">
        <v>96.872340425531902</v>
      </c>
      <c r="Q1903">
        <v>0.106180036510116</v>
      </c>
    </row>
    <row r="1904" spans="1:17" hidden="1" x14ac:dyDescent="0.3">
      <c r="A1904" t="s">
        <v>3988</v>
      </c>
      <c r="B1904" t="s">
        <v>3989</v>
      </c>
      <c r="C1904" t="str">
        <f>IFERROR(VLOOKUP(Table1[[#This Row],[Ticker]],[1]!Table1[[Symbol]:[Industry]],2,FALSE),"-")</f>
        <v>-</v>
      </c>
      <c r="D1904" t="s">
        <v>605</v>
      </c>
      <c r="E1904">
        <v>470.05616774999999</v>
      </c>
      <c r="F1904">
        <v>6843.5</v>
      </c>
      <c r="G1904">
        <v>43.541781297740798</v>
      </c>
      <c r="H1904">
        <v>-0.20450540114596599</v>
      </c>
      <c r="I1904">
        <v>58.9698820523991</v>
      </c>
      <c r="J1904">
        <v>-9.6115926352408199</v>
      </c>
      <c r="K1904">
        <v>6430.8022425141598</v>
      </c>
      <c r="L1904">
        <v>5260.1605955319001</v>
      </c>
      <c r="M1904">
        <v>37.650735506582301</v>
      </c>
      <c r="N1904">
        <v>0.451949288217731</v>
      </c>
      <c r="O1904">
        <v>13.611456126251101</v>
      </c>
      <c r="P1904">
        <v>104.283582089552</v>
      </c>
      <c r="Q1904">
        <v>7.3269216116408006E-2</v>
      </c>
    </row>
    <row r="1905" spans="1:17" hidden="1" x14ac:dyDescent="0.3">
      <c r="A1905" t="s">
        <v>3990</v>
      </c>
      <c r="B1905" t="s">
        <v>3991</v>
      </c>
      <c r="C1905" t="str">
        <f>IFERROR(VLOOKUP(Table1[[#This Row],[Ticker]],[1]!Table1[[Symbol]:[Industry]],2,FALSE),"-")</f>
        <v>-</v>
      </c>
      <c r="D1905" t="s">
        <v>125</v>
      </c>
      <c r="E1905">
        <v>470.02156817999997</v>
      </c>
      <c r="F1905">
        <v>443.4</v>
      </c>
      <c r="G1905">
        <v>50.102377412608398</v>
      </c>
      <c r="H1905">
        <v>51.146765952538999</v>
      </c>
      <c r="I1905">
        <v>52.4639886871418</v>
      </c>
      <c r="J1905">
        <v>-7.7747729264455696</v>
      </c>
      <c r="K1905">
        <v>323.267243016652</v>
      </c>
      <c r="L1905">
        <v>267.50987329897299</v>
      </c>
      <c r="M1905">
        <v>65.514795341793302</v>
      </c>
      <c r="N1905">
        <v>0.56937533670350204</v>
      </c>
      <c r="O1905">
        <v>1.11637347767254</v>
      </c>
      <c r="P1905">
        <v>131.72197543767899</v>
      </c>
      <c r="Q1905">
        <v>4.2211017472886997E-2</v>
      </c>
    </row>
    <row r="1906" spans="1:17" hidden="1" x14ac:dyDescent="0.3">
      <c r="A1906" t="s">
        <v>3992</v>
      </c>
      <c r="B1906" t="s">
        <v>3993</v>
      </c>
      <c r="C1906" t="str">
        <f>IFERROR(VLOOKUP(Table1[[#This Row],[Ticker]],[1]!Table1[[Symbol]:[Industry]],2,FALSE),"-")</f>
        <v>-</v>
      </c>
      <c r="D1906" t="s">
        <v>54</v>
      </c>
      <c r="E1906">
        <v>469.22567140799998</v>
      </c>
      <c r="F1906">
        <v>60.73</v>
      </c>
      <c r="G1906">
        <v>36.477762163770102</v>
      </c>
      <c r="H1906">
        <v>-7.5511319384918396</v>
      </c>
      <c r="I1906">
        <v>14.3182581279346</v>
      </c>
      <c r="J1906">
        <v>-7.2573874743615701</v>
      </c>
      <c r="K1906">
        <v>62.291453612964297</v>
      </c>
      <c r="L1906">
        <v>53.221637249956203</v>
      </c>
      <c r="M1906">
        <v>37.467904216853498</v>
      </c>
      <c r="N1906">
        <v>0.45543933226183098</v>
      </c>
      <c r="O1906">
        <v>27.943355837312701</v>
      </c>
      <c r="P1906">
        <v>72.185993762404294</v>
      </c>
      <c r="Q1906">
        <v>6.2429993736539999E-2</v>
      </c>
    </row>
    <row r="1907" spans="1:17" hidden="1" x14ac:dyDescent="0.3">
      <c r="A1907" t="s">
        <v>3994</v>
      </c>
      <c r="B1907" t="s">
        <v>3995</v>
      </c>
      <c r="C1907" t="str">
        <f>IFERROR(VLOOKUP(Table1[[#This Row],[Ticker]],[1]!Table1[[Symbol]:[Industry]],2,FALSE),"-")</f>
        <v>-</v>
      </c>
      <c r="D1907" t="s">
        <v>364</v>
      </c>
      <c r="E1907">
        <v>468.00659999999999</v>
      </c>
      <c r="F1907">
        <v>409.85</v>
      </c>
      <c r="G1907">
        <v>-56.419375999735102</v>
      </c>
      <c r="H1907">
        <v>9.4635036467146705</v>
      </c>
      <c r="I1907">
        <v>-28.0965909896202</v>
      </c>
      <c r="J1907">
        <v>-3.10472341506423</v>
      </c>
      <c r="K1907">
        <v>377.42612855920203</v>
      </c>
      <c r="L1907">
        <v>407.89920831433199</v>
      </c>
      <c r="M1907">
        <v>53.192670478809603</v>
      </c>
      <c r="N1907">
        <v>5.1630499633499802</v>
      </c>
      <c r="O1907">
        <v>35.415395876540103</v>
      </c>
      <c r="P1907">
        <v>32.209677419354797</v>
      </c>
      <c r="Q1907">
        <v>0.234758343818986</v>
      </c>
    </row>
    <row r="1908" spans="1:17" hidden="1" x14ac:dyDescent="0.3">
      <c r="A1908" t="s">
        <v>3996</v>
      </c>
      <c r="B1908" t="s">
        <v>3997</v>
      </c>
      <c r="C1908" t="str">
        <f>IFERROR(VLOOKUP(Table1[[#This Row],[Ticker]],[1]!Table1[[Symbol]:[Industry]],2,FALSE),"-")</f>
        <v>-</v>
      </c>
      <c r="D1908" t="s">
        <v>533</v>
      </c>
      <c r="E1908">
        <v>467.33841000000001</v>
      </c>
      <c r="F1908">
        <v>404.15</v>
      </c>
      <c r="G1908">
        <v>148.719667805981</v>
      </c>
      <c r="H1908">
        <v>-1.91847738595128</v>
      </c>
      <c r="I1908">
        <v>44.920706960349499</v>
      </c>
      <c r="J1908">
        <v>-4.6144493007937797</v>
      </c>
      <c r="K1908">
        <v>376.43876893446401</v>
      </c>
      <c r="L1908">
        <v>290.83696156403897</v>
      </c>
      <c r="M1908">
        <v>46.163679235709303</v>
      </c>
      <c r="N1908">
        <v>0.18268891632131201</v>
      </c>
      <c r="O1908">
        <v>7.6333044661635396</v>
      </c>
      <c r="P1908">
        <v>186.123893805309</v>
      </c>
      <c r="Q1908">
        <v>0.17179575007424799</v>
      </c>
    </row>
    <row r="1909" spans="1:17" hidden="1" x14ac:dyDescent="0.3">
      <c r="A1909" t="s">
        <v>3998</v>
      </c>
      <c r="B1909" t="s">
        <v>3999</v>
      </c>
      <c r="C1909" t="str">
        <f>IFERROR(VLOOKUP(Table1[[#This Row],[Ticker]],[1]!Table1[[Symbol]:[Industry]],2,FALSE),"-")</f>
        <v>-</v>
      </c>
      <c r="D1909" t="s">
        <v>278</v>
      </c>
      <c r="E1909">
        <v>467.08060706999999</v>
      </c>
      <c r="F1909">
        <v>88.12</v>
      </c>
      <c r="G1909">
        <v>-49.410457342202399</v>
      </c>
      <c r="H1909">
        <v>-9.4738950865302698</v>
      </c>
      <c r="I1909">
        <v>-30.0112369780216</v>
      </c>
      <c r="J1909">
        <v>-3.4501898649033298</v>
      </c>
      <c r="K1909">
        <v>92.192469662302003</v>
      </c>
      <c r="L1909">
        <v>97.868715278139803</v>
      </c>
      <c r="M1909">
        <v>42.831298828512701</v>
      </c>
      <c r="N1909">
        <v>0.66883882362278602</v>
      </c>
      <c r="O1909">
        <v>50.306400363141101</v>
      </c>
      <c r="P1909">
        <v>14.4564229120665</v>
      </c>
      <c r="Q1909">
        <v>0.157703839187328</v>
      </c>
    </row>
    <row r="1910" spans="1:17" hidden="1" x14ac:dyDescent="0.3">
      <c r="A1910" t="s">
        <v>4000</v>
      </c>
      <c r="B1910" t="s">
        <v>4001</v>
      </c>
      <c r="C1910" t="str">
        <f>IFERROR(VLOOKUP(Table1[[#This Row],[Ticker]],[1]!Table1[[Symbol]:[Industry]],2,FALSE),"-")</f>
        <v>-</v>
      </c>
      <c r="D1910" t="s">
        <v>46</v>
      </c>
      <c r="E1910">
        <v>465.9984</v>
      </c>
      <c r="F1910">
        <v>191.9</v>
      </c>
      <c r="G1910">
        <v>90.135385028710004</v>
      </c>
      <c r="H1910">
        <v>4.1252891922980499</v>
      </c>
      <c r="I1910">
        <v>70.933354212754594</v>
      </c>
      <c r="J1910">
        <v>-7.0693512856465404</v>
      </c>
      <c r="K1910">
        <v>173.36339774580199</v>
      </c>
      <c r="L1910">
        <v>136.31188651247601</v>
      </c>
      <c r="M1910">
        <v>51.031399652383101</v>
      </c>
      <c r="N1910">
        <v>1.43860066634935</v>
      </c>
      <c r="O1910">
        <v>8.83272537780093</v>
      </c>
      <c r="P1910">
        <v>149.22077922077901</v>
      </c>
    </row>
    <row r="1911" spans="1:17" hidden="1" x14ac:dyDescent="0.3">
      <c r="A1911" t="s">
        <v>4002</v>
      </c>
      <c r="B1911" t="s">
        <v>4003</v>
      </c>
      <c r="C1911" t="str">
        <f>IFERROR(VLOOKUP(Table1[[#This Row],[Ticker]],[1]!Table1[[Symbol]:[Industry]],2,FALSE),"-")</f>
        <v>-</v>
      </c>
      <c r="D1911" t="s">
        <v>514</v>
      </c>
      <c r="E1911">
        <v>465.37172399999997</v>
      </c>
      <c r="F1911">
        <v>185.1</v>
      </c>
      <c r="G1911">
        <v>-45.849605590426897</v>
      </c>
      <c r="H1911">
        <v>-12.373449243362099</v>
      </c>
      <c r="I1911">
        <v>-31.395498628556499</v>
      </c>
      <c r="J1911">
        <v>-9.8404317684424196</v>
      </c>
      <c r="O1911">
        <v>16.288492706644998</v>
      </c>
      <c r="P1911">
        <v>2.8333333333333299</v>
      </c>
    </row>
    <row r="1912" spans="1:17" hidden="1" x14ac:dyDescent="0.3">
      <c r="A1912" t="s">
        <v>4004</v>
      </c>
      <c r="B1912" t="s">
        <v>4005</v>
      </c>
      <c r="C1912" t="str">
        <f>IFERROR(VLOOKUP(Table1[[#This Row],[Ticker]],[1]!Table1[[Symbol]:[Industry]],2,FALSE),"-")</f>
        <v>-</v>
      </c>
      <c r="D1912" t="s">
        <v>51</v>
      </c>
      <c r="E1912">
        <v>462.68771041799999</v>
      </c>
      <c r="F1912">
        <v>36.729999999999997</v>
      </c>
      <c r="G1912">
        <v>-70.163375824206895</v>
      </c>
      <c r="H1912">
        <v>-27.7899741062852</v>
      </c>
      <c r="I1912">
        <v>-55.028597899156303</v>
      </c>
      <c r="J1912">
        <v>-13.681358851821299</v>
      </c>
      <c r="K1912">
        <v>46.279750603941899</v>
      </c>
      <c r="L1912">
        <v>56.331630405893698</v>
      </c>
      <c r="M1912">
        <v>20.697993023574899</v>
      </c>
      <c r="N1912">
        <v>0.22854629145786901</v>
      </c>
      <c r="O1912">
        <v>137.13585624829801</v>
      </c>
      <c r="P1912">
        <v>4.3465909090908799</v>
      </c>
      <c r="Q1912">
        <v>-8.2337099098775998E-2</v>
      </c>
    </row>
    <row r="1913" spans="1:17" hidden="1" x14ac:dyDescent="0.3">
      <c r="A1913" t="s">
        <v>4006</v>
      </c>
      <c r="B1913" t="s">
        <v>4007</v>
      </c>
      <c r="C1913" t="str">
        <f>IFERROR(VLOOKUP(Table1[[#This Row],[Ticker]],[1]!Table1[[Symbol]:[Industry]],2,FALSE),"-")</f>
        <v>-</v>
      </c>
      <c r="D1913" t="s">
        <v>51</v>
      </c>
      <c r="E1913">
        <v>462.63046367999999</v>
      </c>
      <c r="F1913">
        <v>14.34</v>
      </c>
      <c r="G1913">
        <v>87.759200722969794</v>
      </c>
      <c r="H1913">
        <v>-12.3934896348488</v>
      </c>
      <c r="I1913">
        <v>25.582556752338999</v>
      </c>
      <c r="J1913">
        <v>-8.8972974518559393</v>
      </c>
      <c r="K1913">
        <v>14.0689492820669</v>
      </c>
      <c r="L1913">
        <v>11.039069848711</v>
      </c>
      <c r="M1913">
        <v>42.800048749837202</v>
      </c>
      <c r="N1913">
        <v>0.22791962593941101</v>
      </c>
      <c r="O1913">
        <v>47.907949790794902</v>
      </c>
      <c r="P1913">
        <v>139</v>
      </c>
      <c r="Q1913">
        <v>0.15421795204751601</v>
      </c>
    </row>
    <row r="1914" spans="1:17" hidden="1" x14ac:dyDescent="0.3">
      <c r="A1914" t="s">
        <v>4008</v>
      </c>
      <c r="B1914" t="s">
        <v>4009</v>
      </c>
      <c r="C1914" t="str">
        <f>IFERROR(VLOOKUP(Table1[[#This Row],[Ticker]],[1]!Table1[[Symbol]:[Industry]],2,FALSE),"-")</f>
        <v>-</v>
      </c>
      <c r="D1914" t="s">
        <v>132</v>
      </c>
      <c r="E1914">
        <v>462.03203159999998</v>
      </c>
      <c r="F1914">
        <v>11.96</v>
      </c>
      <c r="G1914">
        <v>236.15736305068799</v>
      </c>
      <c r="H1914">
        <v>14.5095746615037</v>
      </c>
      <c r="I1914">
        <v>90.611470012558399</v>
      </c>
      <c r="J1914">
        <v>6.5396526947716298</v>
      </c>
      <c r="K1914">
        <v>10.333417157111899</v>
      </c>
      <c r="L1914">
        <v>7.9069607903485997</v>
      </c>
      <c r="M1914">
        <v>67.013940386951603</v>
      </c>
      <c r="N1914">
        <v>0.53173255500679895</v>
      </c>
      <c r="O1914">
        <v>1.5886287625417901</v>
      </c>
      <c r="P1914">
        <v>327.142857142857</v>
      </c>
      <c r="Q1914">
        <v>0.150740509550085</v>
      </c>
    </row>
    <row r="1915" spans="1:17" hidden="1" x14ac:dyDescent="0.3">
      <c r="A1915" t="s">
        <v>4010</v>
      </c>
      <c r="B1915" t="s">
        <v>4011</v>
      </c>
      <c r="C1915" t="str">
        <f>IFERROR(VLOOKUP(Table1[[#This Row],[Ticker]],[1]!Table1[[Symbol]:[Industry]],2,FALSE),"-")</f>
        <v>-</v>
      </c>
      <c r="D1915" t="s">
        <v>1001</v>
      </c>
      <c r="E1915">
        <v>458.51958088800001</v>
      </c>
      <c r="F1915">
        <v>39.020000000000003</v>
      </c>
      <c r="G1915">
        <v>-16.908910881565198</v>
      </c>
      <c r="H1915">
        <v>-9.2126145898192995</v>
      </c>
      <c r="I1915">
        <v>11.178191594107</v>
      </c>
      <c r="J1915">
        <v>-2.8826007274818002</v>
      </c>
      <c r="K1915">
        <v>38.396742982210199</v>
      </c>
      <c r="L1915">
        <v>35.369406793274898</v>
      </c>
      <c r="M1915">
        <v>50.5470587823663</v>
      </c>
      <c r="N1915">
        <v>0.52077619272161402</v>
      </c>
      <c r="O1915">
        <v>19.810353664787201</v>
      </c>
      <c r="P1915">
        <v>45.869158878504599</v>
      </c>
      <c r="Q1915">
        <v>8.6911516748689993E-2</v>
      </c>
    </row>
    <row r="1916" spans="1:17" hidden="1" x14ac:dyDescent="0.3">
      <c r="A1916" t="s">
        <v>4012</v>
      </c>
      <c r="B1916" t="s">
        <v>4013</v>
      </c>
      <c r="C1916" t="str">
        <f>IFERROR(VLOOKUP(Table1[[#This Row],[Ticker]],[1]!Table1[[Symbol]:[Industry]],2,FALSE),"-")</f>
        <v>-</v>
      </c>
      <c r="D1916" t="s">
        <v>197</v>
      </c>
      <c r="E1916">
        <v>458.22284827799899</v>
      </c>
      <c r="F1916">
        <v>28.33</v>
      </c>
      <c r="G1916">
        <v>9.1026366825288605</v>
      </c>
      <c r="H1916">
        <v>-20.4004449732601</v>
      </c>
      <c r="I1916">
        <v>-33.695767801326298</v>
      </c>
      <c r="J1916">
        <v>-11.325164117143601</v>
      </c>
      <c r="K1916">
        <v>29.300106141926001</v>
      </c>
      <c r="L1916">
        <v>28.901879424014901</v>
      </c>
      <c r="M1916">
        <v>37.862887076036998</v>
      </c>
      <c r="N1916">
        <v>1.7379259186586899</v>
      </c>
      <c r="O1916">
        <v>88.845746558418597</v>
      </c>
      <c r="P1916">
        <v>56.519337016574497</v>
      </c>
      <c r="Q1916">
        <v>4.8974292371483999E-2</v>
      </c>
    </row>
    <row r="1917" spans="1:17" hidden="1" x14ac:dyDescent="0.3">
      <c r="A1917" t="s">
        <v>4014</v>
      </c>
      <c r="B1917" t="s">
        <v>4015</v>
      </c>
      <c r="C1917" t="str">
        <f>IFERROR(VLOOKUP(Table1[[#This Row],[Ticker]],[1]!Table1[[Symbol]:[Industry]],2,FALSE),"-")</f>
        <v>-</v>
      </c>
      <c r="D1917" t="s">
        <v>54</v>
      </c>
      <c r="E1917">
        <v>457.28465948000002</v>
      </c>
      <c r="F1917">
        <v>343.4</v>
      </c>
      <c r="G1917">
        <v>2.1932724964335799</v>
      </c>
      <c r="H1917">
        <v>-10.5634949164712</v>
      </c>
      <c r="I1917">
        <v>-7.0769334567637898</v>
      </c>
      <c r="J1917">
        <v>-6.6423051323474898</v>
      </c>
      <c r="K1917">
        <v>358.201656134654</v>
      </c>
      <c r="L1917">
        <v>341.35974859627902</v>
      </c>
      <c r="M1917">
        <v>30.301490113831001</v>
      </c>
      <c r="N1917">
        <v>0.39269408947057799</v>
      </c>
      <c r="O1917">
        <v>25.218404193360499</v>
      </c>
      <c r="P1917">
        <v>52.622222222222199</v>
      </c>
      <c r="Q1917">
        <v>-3.0973155717888001E-2</v>
      </c>
    </row>
    <row r="1918" spans="1:17" hidden="1" x14ac:dyDescent="0.3">
      <c r="A1918" t="s">
        <v>4016</v>
      </c>
      <c r="B1918" t="s">
        <v>4017</v>
      </c>
      <c r="C1918" t="str">
        <f>IFERROR(VLOOKUP(Table1[[#This Row],[Ticker]],[1]!Table1[[Symbol]:[Industry]],2,FALSE),"-")</f>
        <v>-</v>
      </c>
      <c r="D1918" t="s">
        <v>21</v>
      </c>
      <c r="E1918">
        <v>455.677543256999</v>
      </c>
      <c r="F1918">
        <v>64.66</v>
      </c>
      <c r="G1918">
        <v>5.7318311357944598</v>
      </c>
      <c r="H1918">
        <v>-1.51107235350456</v>
      </c>
      <c r="I1918">
        <v>-37.708924318926499</v>
      </c>
      <c r="J1918">
        <v>5.05196330083223</v>
      </c>
      <c r="K1918">
        <v>61.937001971007099</v>
      </c>
      <c r="L1918">
        <v>63.733614502983897</v>
      </c>
      <c r="M1918">
        <v>61.827773616368802</v>
      </c>
      <c r="N1918">
        <v>2.4637473201155098</v>
      </c>
      <c r="O1918">
        <v>65.867615218063705</v>
      </c>
      <c r="P1918">
        <v>57.707317073170699</v>
      </c>
      <c r="Q1918">
        <v>0.103818701612818</v>
      </c>
    </row>
    <row r="1919" spans="1:17" hidden="1" x14ac:dyDescent="0.3">
      <c r="A1919" t="s">
        <v>4018</v>
      </c>
      <c r="B1919" t="s">
        <v>4019</v>
      </c>
      <c r="C1919" t="str">
        <f>IFERROR(VLOOKUP(Table1[[#This Row],[Ticker]],[1]!Table1[[Symbol]:[Industry]],2,FALSE),"-")</f>
        <v>-</v>
      </c>
      <c r="D1919" t="s">
        <v>278</v>
      </c>
      <c r="E1919">
        <v>454.59909043300001</v>
      </c>
      <c r="F1919">
        <v>83.01</v>
      </c>
      <c r="G1919">
        <v>-32.322195755210402</v>
      </c>
      <c r="H1919">
        <v>-15.3448628284657</v>
      </c>
      <c r="I1919">
        <v>0.33945185910499698</v>
      </c>
      <c r="J1919">
        <v>-4.1504910269435698</v>
      </c>
      <c r="K1919">
        <v>85.458678640539404</v>
      </c>
      <c r="L1919">
        <v>81.729427334088797</v>
      </c>
      <c r="M1919">
        <v>30.104779892449798</v>
      </c>
      <c r="N1919">
        <v>0.56732875667739502</v>
      </c>
      <c r="O1919">
        <v>22.033489940970899</v>
      </c>
      <c r="P1919">
        <v>25.772727272727199</v>
      </c>
    </row>
    <row r="1920" spans="1:17" hidden="1" x14ac:dyDescent="0.3">
      <c r="A1920" t="s">
        <v>4020</v>
      </c>
      <c r="B1920" t="s">
        <v>4021</v>
      </c>
      <c r="C1920" t="str">
        <f>IFERROR(VLOOKUP(Table1[[#This Row],[Ticker]],[1]!Table1[[Symbol]:[Industry]],2,FALSE),"-")</f>
        <v>-</v>
      </c>
      <c r="D1920" t="s">
        <v>259</v>
      </c>
      <c r="E1920">
        <v>454.29800899999998</v>
      </c>
      <c r="F1920">
        <v>1412.85</v>
      </c>
      <c r="G1920">
        <v>-38.455764056192699</v>
      </c>
      <c r="H1920">
        <v>-3.73139065512055</v>
      </c>
      <c r="I1920">
        <v>-25.941928045693999</v>
      </c>
      <c r="J1920">
        <v>-1.6344285431393999</v>
      </c>
      <c r="K1920">
        <v>1444.6070231000899</v>
      </c>
      <c r="L1920">
        <v>1464.8701040234901</v>
      </c>
      <c r="M1920">
        <v>45.047260423476303</v>
      </c>
      <c r="N1920">
        <v>1.0436577720009099</v>
      </c>
      <c r="O1920">
        <v>36.957214141628597</v>
      </c>
      <c r="P1920">
        <v>10.378906249999901</v>
      </c>
      <c r="Q1920">
        <v>0.157885531093193</v>
      </c>
    </row>
    <row r="1921" spans="1:17" hidden="1" x14ac:dyDescent="0.3">
      <c r="A1921" t="s">
        <v>4022</v>
      </c>
      <c r="B1921" t="s">
        <v>4023</v>
      </c>
      <c r="C1921" t="str">
        <f>IFERROR(VLOOKUP(Table1[[#This Row],[Ticker]],[1]!Table1[[Symbol]:[Industry]],2,FALSE),"-")</f>
        <v>-</v>
      </c>
      <c r="D1921" t="s">
        <v>1001</v>
      </c>
      <c r="E1921">
        <v>453.56630976000002</v>
      </c>
      <c r="F1921">
        <v>57.25</v>
      </c>
      <c r="G1921">
        <v>-30.6047943321589</v>
      </c>
      <c r="H1921">
        <v>-7.6115477716562303</v>
      </c>
      <c r="I1921">
        <v>-10.578828494904201</v>
      </c>
      <c r="J1921">
        <v>-5.3037673412829696</v>
      </c>
      <c r="K1921">
        <v>56.397903099913002</v>
      </c>
      <c r="L1921">
        <v>55.941799436166498</v>
      </c>
      <c r="M1921">
        <v>42.682053529874104</v>
      </c>
      <c r="N1921">
        <v>0.615347635568535</v>
      </c>
      <c r="O1921">
        <v>25.240174672489001</v>
      </c>
      <c r="P1921">
        <v>20.5263157894736</v>
      </c>
      <c r="Q1921">
        <v>5.5007905942635001E-2</v>
      </c>
    </row>
    <row r="1922" spans="1:17" hidden="1" x14ac:dyDescent="0.3">
      <c r="A1922" t="s">
        <v>4024</v>
      </c>
      <c r="B1922" t="s">
        <v>4025</v>
      </c>
      <c r="C1922" t="str">
        <f>IFERROR(VLOOKUP(Table1[[#This Row],[Ticker]],[1]!Table1[[Symbol]:[Industry]],2,FALSE),"-")</f>
        <v>-</v>
      </c>
      <c r="D1922" t="s">
        <v>141</v>
      </c>
      <c r="E1922">
        <v>451.56474350000002</v>
      </c>
      <c r="F1922">
        <v>430.25</v>
      </c>
      <c r="G1922">
        <v>184.75044620006199</v>
      </c>
      <c r="H1922">
        <v>62.662295476691199</v>
      </c>
      <c r="I1922">
        <v>84.417286147642798</v>
      </c>
      <c r="J1922">
        <v>18.1032198696462</v>
      </c>
      <c r="K1922">
        <v>290.92036863191697</v>
      </c>
      <c r="L1922">
        <v>244.11077016859301</v>
      </c>
      <c r="M1922">
        <v>90.570224012293295</v>
      </c>
      <c r="N1922">
        <v>2.2982569494271199</v>
      </c>
      <c r="O1922">
        <v>9.4712376525275896</v>
      </c>
      <c r="P1922">
        <v>332.19487694625798</v>
      </c>
      <c r="Q1922">
        <v>0.14651218008719</v>
      </c>
    </row>
    <row r="1923" spans="1:17" hidden="1" x14ac:dyDescent="0.3">
      <c r="A1923" t="s">
        <v>4026</v>
      </c>
      <c r="B1923" t="s">
        <v>4027</v>
      </c>
      <c r="C1923" t="str">
        <f>IFERROR(VLOOKUP(Table1[[#This Row],[Ticker]],[1]!Table1[[Symbol]:[Industry]],2,FALSE),"-")</f>
        <v>-</v>
      </c>
      <c r="D1923" t="s">
        <v>149</v>
      </c>
      <c r="E1923">
        <v>450.86801312699998</v>
      </c>
      <c r="F1923">
        <v>39.520000000000003</v>
      </c>
      <c r="G1923">
        <v>-59.0617898038238</v>
      </c>
      <c r="H1923">
        <v>-12.9383070372688</v>
      </c>
      <c r="I1923">
        <v>-44.941233928779802</v>
      </c>
      <c r="J1923">
        <v>-2.9129827138417701</v>
      </c>
      <c r="K1923">
        <v>40.908732183939797</v>
      </c>
      <c r="L1923">
        <v>46.809442756337802</v>
      </c>
      <c r="M1923">
        <v>40.757063126393398</v>
      </c>
      <c r="N1923">
        <v>0.68108197837901896</v>
      </c>
      <c r="O1923">
        <v>76.745951417003994</v>
      </c>
      <c r="P1923">
        <v>5.3304904051172599</v>
      </c>
      <c r="Q1923">
        <v>-0.105211909346306</v>
      </c>
    </row>
    <row r="1924" spans="1:17" hidden="1" x14ac:dyDescent="0.3">
      <c r="A1924" t="s">
        <v>4028</v>
      </c>
      <c r="B1924" t="s">
        <v>4029</v>
      </c>
      <c r="C1924" t="str">
        <f>IFERROR(VLOOKUP(Table1[[#This Row],[Ticker]],[1]!Table1[[Symbol]:[Industry]],2,FALSE),"-")</f>
        <v>-</v>
      </c>
      <c r="D1924" t="s">
        <v>991</v>
      </c>
      <c r="E1924">
        <v>450.44836508999998</v>
      </c>
      <c r="F1924">
        <v>132.62</v>
      </c>
      <c r="G1924">
        <v>130.771224436826</v>
      </c>
      <c r="H1924">
        <v>28.269920912312401</v>
      </c>
      <c r="I1924">
        <v>24.299504200592601</v>
      </c>
      <c r="J1924">
        <v>0.24184102692842999</v>
      </c>
      <c r="K1924">
        <v>114.691412905338</v>
      </c>
      <c r="L1924">
        <v>90.320632215475499</v>
      </c>
      <c r="M1924">
        <v>52.981091360276999</v>
      </c>
      <c r="N1924">
        <v>0.22186396433123901</v>
      </c>
      <c r="O1924">
        <v>14.296486201176201</v>
      </c>
      <c r="P1924">
        <v>191.47252747252699</v>
      </c>
      <c r="Q1924">
        <v>4.7374639253709001E-2</v>
      </c>
    </row>
    <row r="1925" spans="1:17" hidden="1" x14ac:dyDescent="0.3">
      <c r="A1925" t="s">
        <v>4030</v>
      </c>
      <c r="B1925" t="s">
        <v>4031</v>
      </c>
      <c r="C1925" t="str">
        <f>IFERROR(VLOOKUP(Table1[[#This Row],[Ticker]],[1]!Table1[[Symbol]:[Industry]],2,FALSE),"-")</f>
        <v>-</v>
      </c>
      <c r="D1925" t="s">
        <v>54</v>
      </c>
      <c r="E1925">
        <v>448.95811950000001</v>
      </c>
      <c r="F1925">
        <v>1513.15</v>
      </c>
      <c r="G1925">
        <v>159.65225806128299</v>
      </c>
      <c r="H1925">
        <v>7.2414416423887804</v>
      </c>
      <c r="I1925">
        <v>123.712489770365</v>
      </c>
      <c r="J1925">
        <v>-8.2258092080195606</v>
      </c>
      <c r="K1925">
        <v>1305.4553803484901</v>
      </c>
      <c r="L1925">
        <v>903.10783887463299</v>
      </c>
      <c r="M1925">
        <v>38.901523652282499</v>
      </c>
      <c r="N1925">
        <v>0.15863925915590901</v>
      </c>
      <c r="O1925">
        <v>15.629646763374399</v>
      </c>
      <c r="P1925">
        <v>220.548670691664</v>
      </c>
      <c r="Q1925">
        <v>6.9140662099616002E-2</v>
      </c>
    </row>
    <row r="1926" spans="1:17" hidden="1" x14ac:dyDescent="0.3">
      <c r="A1926" t="s">
        <v>4032</v>
      </c>
      <c r="B1926" t="s">
        <v>4033</v>
      </c>
      <c r="C1926" t="str">
        <f>IFERROR(VLOOKUP(Table1[[#This Row],[Ticker]],[1]!Table1[[Symbol]:[Industry]],2,FALSE),"-")</f>
        <v>-</v>
      </c>
      <c r="D1926" t="s">
        <v>125</v>
      </c>
      <c r="E1926">
        <v>448.68025312499998</v>
      </c>
      <c r="F1926">
        <v>153.9</v>
      </c>
      <c r="G1926">
        <v>492.751518894843</v>
      </c>
      <c r="H1926">
        <v>-8.9605167419441205</v>
      </c>
      <c r="I1926">
        <v>12.211470012558401</v>
      </c>
      <c r="J1926">
        <v>-9.3864152132239909</v>
      </c>
      <c r="K1926">
        <v>162.32602782434199</v>
      </c>
      <c r="L1926">
        <v>132.75192700942</v>
      </c>
      <c r="M1926">
        <v>31.659536770222498</v>
      </c>
      <c r="N1926">
        <v>0.99683813714005498</v>
      </c>
      <c r="O1926">
        <v>38.239116309291703</v>
      </c>
      <c r="P1926">
        <v>710</v>
      </c>
      <c r="Q1926">
        <v>0.17538432820453201</v>
      </c>
    </row>
    <row r="1927" spans="1:17" hidden="1" x14ac:dyDescent="0.3">
      <c r="A1927" t="s">
        <v>4034</v>
      </c>
      <c r="B1927" t="s">
        <v>4035</v>
      </c>
      <c r="C1927" t="str">
        <f>IFERROR(VLOOKUP(Table1[[#This Row],[Ticker]],[1]!Table1[[Symbol]:[Industry]],2,FALSE),"-")</f>
        <v>-</v>
      </c>
      <c r="D1927" t="s">
        <v>259</v>
      </c>
      <c r="E1927">
        <v>448.53232880000002</v>
      </c>
      <c r="F1927">
        <v>803.6</v>
      </c>
      <c r="G1927">
        <v>98.878006174431903</v>
      </c>
      <c r="H1927">
        <v>10.407906712013499</v>
      </c>
      <c r="I1927">
        <v>86.493240911962204</v>
      </c>
      <c r="J1927">
        <v>-10.264974292590701</v>
      </c>
      <c r="K1927">
        <v>724.18512015908198</v>
      </c>
      <c r="L1927">
        <v>572.87084138515797</v>
      </c>
      <c r="M1927">
        <v>58.708887196129801</v>
      </c>
      <c r="N1927">
        <v>1.6415767275633999</v>
      </c>
      <c r="O1927">
        <v>11.996017919362799</v>
      </c>
      <c r="P1927">
        <v>149.25558312654999</v>
      </c>
      <c r="Q1927">
        <v>0.13899288887842701</v>
      </c>
    </row>
    <row r="1928" spans="1:17" hidden="1" x14ac:dyDescent="0.3">
      <c r="A1928" t="s">
        <v>4036</v>
      </c>
      <c r="B1928" t="s">
        <v>4037</v>
      </c>
      <c r="C1928" t="str">
        <f>IFERROR(VLOOKUP(Table1[[#This Row],[Ticker]],[1]!Table1[[Symbol]:[Industry]],2,FALSE),"-")</f>
        <v>-</v>
      </c>
      <c r="D1928" t="s">
        <v>259</v>
      </c>
      <c r="E1928">
        <v>447.69200000000001</v>
      </c>
      <c r="F1928">
        <v>389.3</v>
      </c>
      <c r="G1928">
        <v>47.931087363779703</v>
      </c>
      <c r="H1928">
        <v>4.5589254928600402</v>
      </c>
      <c r="I1928">
        <v>59.525807663092301</v>
      </c>
      <c r="J1928">
        <v>-6.1369871211087004</v>
      </c>
      <c r="K1928">
        <v>334.61626661008199</v>
      </c>
      <c r="L1928">
        <v>280.02088491197298</v>
      </c>
      <c r="M1928">
        <v>55.574754476299198</v>
      </c>
      <c r="N1928">
        <v>0.21070152775060499</v>
      </c>
      <c r="O1928">
        <v>6.5245312098638397</v>
      </c>
      <c r="P1928">
        <v>88.980582524271796</v>
      </c>
      <c r="Q1928">
        <v>5.0445664320131998E-2</v>
      </c>
    </row>
    <row r="1929" spans="1:17" hidden="1" x14ac:dyDescent="0.3">
      <c r="A1929" t="s">
        <v>4038</v>
      </c>
      <c r="B1929" t="s">
        <v>4039</v>
      </c>
      <c r="C1929" t="str">
        <f>IFERROR(VLOOKUP(Table1[[#This Row],[Ticker]],[1]!Table1[[Symbol]:[Industry]],2,FALSE),"-")</f>
        <v>-</v>
      </c>
      <c r="D1929" t="s">
        <v>46</v>
      </c>
      <c r="E1929">
        <v>446.12716848000002</v>
      </c>
      <c r="F1929">
        <v>218.15</v>
      </c>
      <c r="G1929">
        <v>-17.926187863149998</v>
      </c>
      <c r="H1929">
        <v>7.4519679581782601</v>
      </c>
      <c r="I1929">
        <v>-3.4720809012796998</v>
      </c>
      <c r="J1929">
        <v>-3.2573874743615701</v>
      </c>
      <c r="M1929">
        <v>61.728774499728303</v>
      </c>
      <c r="O1929">
        <v>13.2248452899381</v>
      </c>
      <c r="P1929">
        <v>30.122278556516498</v>
      </c>
    </row>
    <row r="1930" spans="1:17" hidden="1" x14ac:dyDescent="0.3">
      <c r="A1930" t="s">
        <v>4040</v>
      </c>
      <c r="B1930" t="s">
        <v>4041</v>
      </c>
      <c r="C1930" t="str">
        <f>IFERROR(VLOOKUP(Table1[[#This Row],[Ticker]],[1]!Table1[[Symbol]:[Industry]],2,FALSE),"-")</f>
        <v>-</v>
      </c>
      <c r="D1930" t="s">
        <v>46</v>
      </c>
      <c r="E1930">
        <v>444.6216</v>
      </c>
      <c r="F1930">
        <v>254.75</v>
      </c>
      <c r="G1930">
        <v>82.322978855648103</v>
      </c>
      <c r="H1930">
        <v>-17.434530897656899</v>
      </c>
      <c r="I1930">
        <v>128.03536211275099</v>
      </c>
      <c r="J1930">
        <v>-5.8442790009383598</v>
      </c>
      <c r="K1930">
        <v>269.610415210177</v>
      </c>
      <c r="M1930">
        <v>46.671340909178397</v>
      </c>
      <c r="N1930">
        <v>0.52707052366607499</v>
      </c>
      <c r="O1930">
        <v>95.014720314033298</v>
      </c>
      <c r="P1930">
        <v>165.364583333333</v>
      </c>
    </row>
    <row r="1931" spans="1:17" hidden="1" x14ac:dyDescent="0.3">
      <c r="A1931" t="s">
        <v>4042</v>
      </c>
      <c r="B1931" t="s">
        <v>4043</v>
      </c>
      <c r="C1931" t="str">
        <f>IFERROR(VLOOKUP(Table1[[#This Row],[Ticker]],[1]!Table1[[Symbol]:[Industry]],2,FALSE),"-")</f>
        <v>-</v>
      </c>
      <c r="D1931" t="s">
        <v>259</v>
      </c>
      <c r="E1931">
        <v>444.304032169999</v>
      </c>
      <c r="F1931">
        <v>81.48</v>
      </c>
      <c r="G1931">
        <v>205.548667398514</v>
      </c>
      <c r="H1931">
        <v>6.9351550926811898</v>
      </c>
      <c r="I1931">
        <v>38.793183641080503</v>
      </c>
      <c r="J1931">
        <v>3.1010938782600501</v>
      </c>
      <c r="K1931">
        <v>71.023885614534706</v>
      </c>
      <c r="L1931">
        <v>55.582544290209803</v>
      </c>
      <c r="M1931">
        <v>56.469611051998797</v>
      </c>
      <c r="N1931">
        <v>0.80070226898587804</v>
      </c>
      <c r="O1931">
        <v>5.5473735886107001</v>
      </c>
      <c r="P1931">
        <v>243.79746835443001</v>
      </c>
      <c r="Q1931">
        <v>0.10788982086155199</v>
      </c>
    </row>
    <row r="1932" spans="1:17" hidden="1" x14ac:dyDescent="0.3">
      <c r="A1932" t="s">
        <v>4044</v>
      </c>
      <c r="B1932" t="s">
        <v>4045</v>
      </c>
      <c r="C1932" t="str">
        <f>IFERROR(VLOOKUP(Table1[[#This Row],[Ticker]],[1]!Table1[[Symbol]:[Industry]],2,FALSE),"-")</f>
        <v>-</v>
      </c>
      <c r="D1932" t="s">
        <v>125</v>
      </c>
      <c r="E1932">
        <v>444.0587228</v>
      </c>
      <c r="F1932">
        <v>67.930000000000007</v>
      </c>
      <c r="G1932">
        <v>12.8431990464282</v>
      </c>
      <c r="H1932">
        <v>18.704599537125599</v>
      </c>
      <c r="I1932">
        <v>-7.02297352927748</v>
      </c>
      <c r="J1932">
        <v>6.3673303039295304</v>
      </c>
      <c r="K1932">
        <v>57.987373518557298</v>
      </c>
      <c r="L1932">
        <v>56.848420984262603</v>
      </c>
      <c r="M1932">
        <v>75.903250284075597</v>
      </c>
      <c r="N1932">
        <v>2.3631718742741201</v>
      </c>
      <c r="O1932">
        <v>57.515089062269901</v>
      </c>
      <c r="P1932">
        <v>71.757269279393199</v>
      </c>
      <c r="Q1932">
        <v>7.0536841091690006E-2</v>
      </c>
    </row>
    <row r="1933" spans="1:17" hidden="1" x14ac:dyDescent="0.3">
      <c r="A1933" t="s">
        <v>4046</v>
      </c>
      <c r="B1933" t="s">
        <v>4047</v>
      </c>
      <c r="C1933" t="str">
        <f>IFERROR(VLOOKUP(Table1[[#This Row],[Ticker]],[1]!Table1[[Symbol]:[Industry]],2,FALSE),"-")</f>
        <v>-</v>
      </c>
      <c r="D1933" t="s">
        <v>21</v>
      </c>
      <c r="E1933">
        <v>442.58499999999998</v>
      </c>
      <c r="F1933">
        <v>357.45</v>
      </c>
      <c r="G1933">
        <v>95.253932301005705</v>
      </c>
      <c r="H1933">
        <v>-19.3829004628743</v>
      </c>
      <c r="I1933">
        <v>77.036272840951099</v>
      </c>
      <c r="J1933">
        <v>7.6349606126601799</v>
      </c>
      <c r="K1933">
        <v>348.510697986129</v>
      </c>
      <c r="L1933">
        <v>274.09128384545699</v>
      </c>
      <c r="M1933">
        <v>52.998758757678701</v>
      </c>
      <c r="N1933">
        <v>0.49118446932655302</v>
      </c>
      <c r="O1933">
        <v>28.045880542733201</v>
      </c>
      <c r="Q1933">
        <v>0.16607668815926399</v>
      </c>
    </row>
    <row r="1934" spans="1:17" hidden="1" x14ac:dyDescent="0.3">
      <c r="A1934" t="s">
        <v>4048</v>
      </c>
      <c r="B1934" t="s">
        <v>4049</v>
      </c>
      <c r="C1934" t="str">
        <f>IFERROR(VLOOKUP(Table1[[#This Row],[Ticker]],[1]!Table1[[Symbol]:[Industry]],2,FALSE),"-")</f>
        <v>-</v>
      </c>
      <c r="D1934" t="s">
        <v>472</v>
      </c>
      <c r="E1934">
        <v>442.11869999999999</v>
      </c>
      <c r="F1934">
        <v>439.55</v>
      </c>
      <c r="G1934">
        <v>-6.1491854194291502</v>
      </c>
      <c r="H1934">
        <v>-10.854951024672101</v>
      </c>
      <c r="I1934">
        <v>12.9837078888746</v>
      </c>
      <c r="J1934">
        <v>0.18309609573866301</v>
      </c>
      <c r="K1934">
        <v>418.24182886515302</v>
      </c>
      <c r="L1934">
        <v>389.85028115559402</v>
      </c>
      <c r="M1934">
        <v>49.8360357837742</v>
      </c>
      <c r="N1934">
        <v>0.82359228202915802</v>
      </c>
      <c r="O1934">
        <v>8.3266977590717701</v>
      </c>
      <c r="P1934">
        <v>37.187890137328303</v>
      </c>
      <c r="Q1934">
        <v>-3.6398199911250001E-3</v>
      </c>
    </row>
    <row r="1935" spans="1:17" hidden="1" x14ac:dyDescent="0.3">
      <c r="A1935" t="s">
        <v>4050</v>
      </c>
      <c r="B1935" t="s">
        <v>4051</v>
      </c>
      <c r="C1935" t="str">
        <f>IFERROR(VLOOKUP(Table1[[#This Row],[Ticker]],[1]!Table1[[Symbol]:[Industry]],2,FALSE),"-")</f>
        <v>-</v>
      </c>
      <c r="D1935" t="s">
        <v>4052</v>
      </c>
      <c r="E1935">
        <v>441.42875161000001</v>
      </c>
      <c r="F1935">
        <v>177</v>
      </c>
      <c r="G1935">
        <v>89.213938547128706</v>
      </c>
      <c r="H1935">
        <v>-4.7482094516383997</v>
      </c>
      <c r="I1935">
        <v>28.5306785863424</v>
      </c>
      <c r="J1935">
        <v>-4.0936973805673897</v>
      </c>
      <c r="K1935">
        <v>164.59267439116701</v>
      </c>
      <c r="L1935">
        <v>137.47563542598101</v>
      </c>
      <c r="M1935">
        <v>50.435116034879201</v>
      </c>
      <c r="N1935">
        <v>1.5050181151876001</v>
      </c>
      <c r="O1935">
        <v>11.864406779661</v>
      </c>
      <c r="P1935">
        <v>160.29411764705799</v>
      </c>
    </row>
    <row r="1936" spans="1:17" hidden="1" x14ac:dyDescent="0.3">
      <c r="A1936" t="s">
        <v>4053</v>
      </c>
      <c r="B1936" t="s">
        <v>4054</v>
      </c>
      <c r="C1936" t="str">
        <f>IFERROR(VLOOKUP(Table1[[#This Row],[Ticker]],[1]!Table1[[Symbol]:[Industry]],2,FALSE),"-")</f>
        <v>-</v>
      </c>
      <c r="D1936" t="s">
        <v>935</v>
      </c>
      <c r="E1936">
        <v>440.7321</v>
      </c>
      <c r="F1936">
        <v>1370.15</v>
      </c>
      <c r="G1936">
        <v>-37.532429199303202</v>
      </c>
      <c r="H1936">
        <v>-8.1150110331108003</v>
      </c>
      <c r="I1936">
        <v>-28.5619497605372</v>
      </c>
      <c r="J1936">
        <v>-3.1310499721072902</v>
      </c>
      <c r="K1936">
        <v>1425.93738995524</v>
      </c>
      <c r="L1936">
        <v>1447.4497426342</v>
      </c>
      <c r="M1936">
        <v>46.186062543047498</v>
      </c>
      <c r="N1936">
        <v>0.45914474311012998</v>
      </c>
      <c r="O1936">
        <v>31.3724774659708</v>
      </c>
      <c r="P1936">
        <v>6.1720263463773897</v>
      </c>
      <c r="Q1936">
        <v>0.12402925206644599</v>
      </c>
    </row>
    <row r="1937" spans="1:17" hidden="1" x14ac:dyDescent="0.3">
      <c r="A1937" t="s">
        <v>4055</v>
      </c>
      <c r="B1937" t="s">
        <v>4056</v>
      </c>
      <c r="C1937" t="str">
        <f>IFERROR(VLOOKUP(Table1[[#This Row],[Ticker]],[1]!Table1[[Symbol]:[Industry]],2,FALSE),"-")</f>
        <v>-</v>
      </c>
      <c r="D1937" t="s">
        <v>197</v>
      </c>
      <c r="E1937">
        <v>440.23200000000003</v>
      </c>
      <c r="F1937">
        <v>86.84</v>
      </c>
      <c r="G1937">
        <v>-30.8658927632653</v>
      </c>
      <c r="H1937">
        <v>-5.0140128865230897</v>
      </c>
      <c r="I1937">
        <v>-22.791580096373998</v>
      </c>
      <c r="J1937">
        <v>1.3259907121924901</v>
      </c>
      <c r="K1937">
        <v>86.982250139381904</v>
      </c>
      <c r="L1937">
        <v>86.465313565607403</v>
      </c>
      <c r="M1937">
        <v>53.6686510621035</v>
      </c>
      <c r="N1937">
        <v>1.2210183038011599</v>
      </c>
      <c r="O1937">
        <v>44.979272224781198</v>
      </c>
      <c r="P1937">
        <v>25.855072463768099</v>
      </c>
      <c r="Q1937">
        <v>9.2260058101461997E-2</v>
      </c>
    </row>
    <row r="1938" spans="1:17" hidden="1" x14ac:dyDescent="0.3">
      <c r="A1938" t="s">
        <v>4057</v>
      </c>
      <c r="B1938" t="s">
        <v>4058</v>
      </c>
      <c r="C1938" t="str">
        <f>IFERROR(VLOOKUP(Table1[[#This Row],[Ticker]],[1]!Table1[[Symbol]:[Industry]],2,FALSE),"-")</f>
        <v>-</v>
      </c>
      <c r="D1938" t="s">
        <v>278</v>
      </c>
      <c r="E1938">
        <v>439.63833460900003</v>
      </c>
      <c r="F1938">
        <v>84.94</v>
      </c>
      <c r="G1938">
        <v>37.698281214360698</v>
      </c>
      <c r="H1938">
        <v>15.152164404615499</v>
      </c>
      <c r="I1938">
        <v>23.707815527508501</v>
      </c>
      <c r="J1938">
        <v>-4.1878473310577498</v>
      </c>
      <c r="K1938">
        <v>78.068541293743493</v>
      </c>
      <c r="L1938">
        <v>67.686315093222206</v>
      </c>
      <c r="M1938">
        <v>53.573342442495402</v>
      </c>
      <c r="N1938">
        <v>2.1375161885965901</v>
      </c>
      <c r="O1938">
        <v>10.0541558747351</v>
      </c>
      <c r="P1938">
        <v>81.689839572192497</v>
      </c>
      <c r="Q1938">
        <v>4.7148044021743003E-2</v>
      </c>
    </row>
    <row r="1939" spans="1:17" hidden="1" x14ac:dyDescent="0.3">
      <c r="A1939" t="s">
        <v>4059</v>
      </c>
      <c r="B1939" t="s">
        <v>4060</v>
      </c>
      <c r="C1939" t="str">
        <f>IFERROR(VLOOKUP(Table1[[#This Row],[Ticker]],[1]!Table1[[Symbol]:[Industry]],2,FALSE),"-")</f>
        <v>-</v>
      </c>
      <c r="D1939" t="s">
        <v>215</v>
      </c>
      <c r="E1939">
        <v>439.19299999999998</v>
      </c>
      <c r="F1939">
        <v>249.3</v>
      </c>
      <c r="G1939">
        <v>30.779672248339701</v>
      </c>
      <c r="H1939">
        <v>-4.4954004628743602</v>
      </c>
      <c r="I1939">
        <v>-12.5745716103131</v>
      </c>
      <c r="J1939">
        <v>-2.5860264070030898</v>
      </c>
      <c r="K1939">
        <v>256.34339180307501</v>
      </c>
      <c r="L1939">
        <v>245.55531628951101</v>
      </c>
      <c r="M1939">
        <v>47.168276746522103</v>
      </c>
      <c r="N1939">
        <v>0.335589199748831</v>
      </c>
      <c r="O1939">
        <v>48.014440433212897</v>
      </c>
      <c r="P1939">
        <v>70.753424657534197</v>
      </c>
    </row>
    <row r="1940" spans="1:17" hidden="1" x14ac:dyDescent="0.3">
      <c r="A1940" t="s">
        <v>4061</v>
      </c>
      <c r="B1940" t="s">
        <v>4062</v>
      </c>
      <c r="C1940" t="str">
        <f>IFERROR(VLOOKUP(Table1[[#This Row],[Ticker]],[1]!Table1[[Symbol]:[Industry]],2,FALSE),"-")</f>
        <v>-</v>
      </c>
      <c r="D1940" t="s">
        <v>4063</v>
      </c>
      <c r="E1940">
        <v>432.58339658099999</v>
      </c>
      <c r="F1940">
        <v>66.72</v>
      </c>
      <c r="G1940">
        <v>-78.767756923990305</v>
      </c>
      <c r="H1940">
        <v>-21.262092135792599</v>
      </c>
      <c r="I1940">
        <v>-6.4289424271555404</v>
      </c>
      <c r="J1940">
        <v>-9.6521738273301292</v>
      </c>
      <c r="K1940">
        <v>69.267038808748396</v>
      </c>
      <c r="L1940">
        <v>76.104881618566196</v>
      </c>
      <c r="M1940">
        <v>32.294260874296597</v>
      </c>
      <c r="N1940">
        <v>0.28619704738111501</v>
      </c>
      <c r="O1940">
        <v>110.318214123844</v>
      </c>
      <c r="P1940">
        <v>32.275971451229097</v>
      </c>
      <c r="Q1940">
        <v>-0.14416177950794701</v>
      </c>
    </row>
    <row r="1941" spans="1:17" hidden="1" x14ac:dyDescent="0.3">
      <c r="A1941" t="s">
        <v>4064</v>
      </c>
      <c r="B1941" t="s">
        <v>4065</v>
      </c>
      <c r="C1941" t="str">
        <f>IFERROR(VLOOKUP(Table1[[#This Row],[Ticker]],[1]!Table1[[Symbol]:[Industry]],2,FALSE),"-")</f>
        <v>-</v>
      </c>
      <c r="D1941" t="s">
        <v>197</v>
      </c>
      <c r="E1941">
        <v>432.16657337499998</v>
      </c>
      <c r="F1941">
        <v>202.41</v>
      </c>
      <c r="G1941">
        <v>18.313149400836402</v>
      </c>
      <c r="H1941">
        <v>11.7766128641127</v>
      </c>
      <c r="I1941">
        <v>18.275008886553</v>
      </c>
      <c r="J1941">
        <v>-0.954778799659874</v>
      </c>
      <c r="K1941">
        <v>183.01236414556601</v>
      </c>
      <c r="L1941">
        <v>165.51060638857101</v>
      </c>
      <c r="M1941">
        <v>51.393819653039998</v>
      </c>
      <c r="N1941">
        <v>0.71269033592060904</v>
      </c>
      <c r="O1941">
        <v>13.136702732078399</v>
      </c>
      <c r="P1941">
        <v>57.824561403508703</v>
      </c>
      <c r="Q1941">
        <v>2.0479269633638001E-2</v>
      </c>
    </row>
    <row r="1942" spans="1:17" hidden="1" x14ac:dyDescent="0.3">
      <c r="A1942" t="s">
        <v>4066</v>
      </c>
      <c r="B1942" t="s">
        <v>4067</v>
      </c>
      <c r="C1942" t="str">
        <f>IFERROR(VLOOKUP(Table1[[#This Row],[Ticker]],[1]!Table1[[Symbol]:[Industry]],2,FALSE),"-")</f>
        <v>-</v>
      </c>
      <c r="D1942" t="s">
        <v>407</v>
      </c>
      <c r="E1942">
        <v>432.043415957999</v>
      </c>
      <c r="F1942">
        <v>3.9</v>
      </c>
      <c r="G1942">
        <v>-28.4750968723257</v>
      </c>
      <c r="H1942">
        <v>-8.1273617219542604</v>
      </c>
      <c r="I1942">
        <v>-29.550692149603702</v>
      </c>
      <c r="J1942">
        <v>-6.052354332018</v>
      </c>
      <c r="K1942">
        <v>3.9832616214512799</v>
      </c>
      <c r="L1942">
        <v>4.1680790277476101</v>
      </c>
      <c r="M1942">
        <v>55.586431363659997</v>
      </c>
      <c r="N1942">
        <v>1.1194207123945199</v>
      </c>
      <c r="O1942">
        <v>78.717948717948701</v>
      </c>
      <c r="P1942">
        <v>41.020320998499997</v>
      </c>
      <c r="Q1942">
        <v>1.1943566053908001E-2</v>
      </c>
    </row>
    <row r="1943" spans="1:17" hidden="1" x14ac:dyDescent="0.3">
      <c r="A1943" t="s">
        <v>4068</v>
      </c>
      <c r="B1943" t="s">
        <v>4069</v>
      </c>
      <c r="C1943" t="str">
        <f>IFERROR(VLOOKUP(Table1[[#This Row],[Ticker]],[1]!Table1[[Symbol]:[Industry]],2,FALSE),"-")</f>
        <v>-</v>
      </c>
      <c r="D1943" t="s">
        <v>1543</v>
      </c>
      <c r="E1943">
        <v>431.39894399999997</v>
      </c>
      <c r="F1943">
        <v>33.700000000000003</v>
      </c>
      <c r="G1943">
        <v>11.439675975858099</v>
      </c>
      <c r="H1943">
        <v>48.704599537125603</v>
      </c>
      <c r="I1943">
        <v>35.307437389087603</v>
      </c>
      <c r="J1943">
        <v>3.80868993059851</v>
      </c>
      <c r="K1943">
        <v>25.238967763911301</v>
      </c>
      <c r="L1943">
        <v>23.011983874595099</v>
      </c>
      <c r="M1943">
        <v>88.081948008398001</v>
      </c>
      <c r="N1943">
        <v>3.3280029653909602</v>
      </c>
      <c r="O1943">
        <v>15.430267062314501</v>
      </c>
      <c r="P1943">
        <v>84.153005464480799</v>
      </c>
      <c r="Q1943">
        <v>7.3917651014561006E-2</v>
      </c>
    </row>
    <row r="1944" spans="1:17" hidden="1" x14ac:dyDescent="0.3">
      <c r="A1944" t="s">
        <v>4070</v>
      </c>
      <c r="B1944" t="s">
        <v>4071</v>
      </c>
      <c r="C1944" t="str">
        <f>IFERROR(VLOOKUP(Table1[[#This Row],[Ticker]],[1]!Table1[[Symbol]:[Industry]],2,FALSE),"-")</f>
        <v>-</v>
      </c>
      <c r="D1944" t="s">
        <v>266</v>
      </c>
      <c r="E1944">
        <v>430.62476800000002</v>
      </c>
      <c r="F1944">
        <v>257</v>
      </c>
      <c r="G1944">
        <v>11.292979870515399</v>
      </c>
      <c r="H1944">
        <v>-8.3771010174030103</v>
      </c>
      <c r="I1944">
        <v>25.747086832385701</v>
      </c>
      <c r="J1944">
        <v>-1.02030485740382</v>
      </c>
      <c r="K1944">
        <v>268.19683036527903</v>
      </c>
      <c r="M1944">
        <v>45.389527822189798</v>
      </c>
      <c r="O1944">
        <v>47.392996108949397</v>
      </c>
      <c r="P1944">
        <v>50.2923976608187</v>
      </c>
    </row>
    <row r="1945" spans="1:17" hidden="1" x14ac:dyDescent="0.3">
      <c r="A1945" t="s">
        <v>4072</v>
      </c>
      <c r="B1945" t="s">
        <v>4073</v>
      </c>
      <c r="C1945" t="str">
        <f>IFERROR(VLOOKUP(Table1[[#This Row],[Ticker]],[1]!Table1[[Symbol]:[Industry]],2,FALSE),"-")</f>
        <v>-</v>
      </c>
      <c r="D1945" t="s">
        <v>278</v>
      </c>
      <c r="E1945">
        <v>430.29930263999898</v>
      </c>
      <c r="F1945">
        <v>787.1</v>
      </c>
      <c r="G1945">
        <v>301.224763325791</v>
      </c>
      <c r="H1945">
        <v>0.62651753194923199</v>
      </c>
      <c r="I1945">
        <v>167.63772386010501</v>
      </c>
      <c r="J1945">
        <v>-3.13743392032038</v>
      </c>
      <c r="K1945">
        <v>690.74675619873005</v>
      </c>
      <c r="L1945">
        <v>462.243379374847</v>
      </c>
      <c r="M1945">
        <v>47.463951367386599</v>
      </c>
      <c r="N1945">
        <v>0.28138317463442403</v>
      </c>
      <c r="O1945">
        <v>6.6509973319781501</v>
      </c>
      <c r="P1945">
        <v>363</v>
      </c>
      <c r="Q1945">
        <v>0.22828189972745699</v>
      </c>
    </row>
    <row r="1946" spans="1:17" hidden="1" x14ac:dyDescent="0.3">
      <c r="A1946" t="s">
        <v>4074</v>
      </c>
      <c r="B1946" t="s">
        <v>4075</v>
      </c>
      <c r="C1946" t="str">
        <f>IFERROR(VLOOKUP(Table1[[#This Row],[Ticker]],[1]!Table1[[Symbol]:[Industry]],2,FALSE),"-")</f>
        <v>-</v>
      </c>
      <c r="D1946" t="s">
        <v>472</v>
      </c>
      <c r="E1946">
        <v>429.93591329999998</v>
      </c>
      <c r="F1946">
        <v>571.9</v>
      </c>
      <c r="G1946">
        <v>-8.0681536682817292</v>
      </c>
      <c r="H1946">
        <v>-15.1073292002872</v>
      </c>
      <c r="I1946">
        <v>-5.5691928088317502</v>
      </c>
      <c r="J1946">
        <v>-7.4810135491198899</v>
      </c>
      <c r="K1946">
        <v>634.44132580954397</v>
      </c>
      <c r="L1946">
        <v>575.30800863829199</v>
      </c>
      <c r="M1946">
        <v>19.9177046356725</v>
      </c>
      <c r="N1946">
        <v>0.50598776818460101</v>
      </c>
      <c r="O1946">
        <v>39.744710613743599</v>
      </c>
      <c r="P1946">
        <v>53.695243214189702</v>
      </c>
      <c r="Q1946">
        <v>3.5258091583679999E-2</v>
      </c>
    </row>
    <row r="1947" spans="1:17" hidden="1" x14ac:dyDescent="0.3">
      <c r="A1947" t="s">
        <v>4076</v>
      </c>
      <c r="B1947" t="s">
        <v>4077</v>
      </c>
      <c r="C1947" t="str">
        <f>IFERROR(VLOOKUP(Table1[[#This Row],[Ticker]],[1]!Table1[[Symbol]:[Industry]],2,FALSE),"-")</f>
        <v>-</v>
      </c>
      <c r="D1947" t="s">
        <v>197</v>
      </c>
      <c r="E1947">
        <v>428.89596749999998</v>
      </c>
      <c r="F1947">
        <v>430</v>
      </c>
      <c r="G1947">
        <v>98.473378048009906</v>
      </c>
      <c r="H1947">
        <v>-2.6309727557500202</v>
      </c>
      <c r="I1947">
        <v>28.004538482549901</v>
      </c>
      <c r="J1947">
        <v>-8.4376200325010995</v>
      </c>
      <c r="K1947">
        <v>399.739546857969</v>
      </c>
      <c r="L1947">
        <v>333.04494611413998</v>
      </c>
      <c r="M1947">
        <v>44.455474037353397</v>
      </c>
      <c r="N1947">
        <v>0.64449887229355496</v>
      </c>
      <c r="O1947">
        <v>10.697674418604599</v>
      </c>
      <c r="P1947">
        <v>157.94841031793601</v>
      </c>
      <c r="Q1947">
        <v>0.12144064171713401</v>
      </c>
    </row>
    <row r="1948" spans="1:17" hidden="1" x14ac:dyDescent="0.3">
      <c r="A1948" t="s">
        <v>4078</v>
      </c>
      <c r="B1948" t="s">
        <v>4079</v>
      </c>
      <c r="C1948" t="str">
        <f>IFERROR(VLOOKUP(Table1[[#This Row],[Ticker]],[1]!Table1[[Symbol]:[Industry]],2,FALSE),"-")</f>
        <v>-</v>
      </c>
      <c r="D1948" t="s">
        <v>1978</v>
      </c>
      <c r="E1948">
        <v>428.576566788999</v>
      </c>
      <c r="F1948">
        <v>77.069999999999993</v>
      </c>
      <c r="G1948">
        <v>40.766545581483101</v>
      </c>
      <c r="H1948">
        <v>-14.913846235717999</v>
      </c>
      <c r="I1948">
        <v>32.845388141213299</v>
      </c>
      <c r="J1948">
        <v>-8.2393088758992494</v>
      </c>
      <c r="K1948">
        <v>74.332478338247896</v>
      </c>
      <c r="L1948">
        <v>65.949021015208103</v>
      </c>
      <c r="M1948">
        <v>36.247639161259997</v>
      </c>
      <c r="N1948">
        <v>0.61217369202271199</v>
      </c>
      <c r="O1948">
        <v>21.123653821201501</v>
      </c>
      <c r="P1948">
        <v>74.761904761904702</v>
      </c>
      <c r="Q1948">
        <v>5.5686214785887998E-2</v>
      </c>
    </row>
    <row r="1949" spans="1:17" hidden="1" x14ac:dyDescent="0.3">
      <c r="A1949" t="s">
        <v>4080</v>
      </c>
      <c r="B1949" t="s">
        <v>4081</v>
      </c>
      <c r="C1949" t="str">
        <f>IFERROR(VLOOKUP(Table1[[#This Row],[Ticker]],[1]!Table1[[Symbol]:[Industry]],2,FALSE),"-")</f>
        <v>-</v>
      </c>
      <c r="D1949" t="s">
        <v>538</v>
      </c>
      <c r="E1949">
        <v>428.0625</v>
      </c>
      <c r="F1949">
        <v>563.20000000000005</v>
      </c>
      <c r="G1949">
        <v>-19.863314949113001</v>
      </c>
      <c r="H1949">
        <v>-8.3042822358582704</v>
      </c>
      <c r="I1949">
        <v>-16.375167957130301</v>
      </c>
      <c r="J1949">
        <v>-6.94356496366506</v>
      </c>
      <c r="K1949">
        <v>582.38093604110395</v>
      </c>
      <c r="L1949">
        <v>587.59802601291301</v>
      </c>
      <c r="M1949">
        <v>40.492526911189003</v>
      </c>
      <c r="N1949">
        <v>0.637110791737589</v>
      </c>
      <c r="O1949">
        <v>52.308238636363598</v>
      </c>
      <c r="Q1949">
        <v>9.2672070264640007E-3</v>
      </c>
    </row>
    <row r="1950" spans="1:17" hidden="1" x14ac:dyDescent="0.3">
      <c r="A1950" t="s">
        <v>4082</v>
      </c>
      <c r="B1950" t="s">
        <v>4083</v>
      </c>
      <c r="C1950" t="str">
        <f>IFERROR(VLOOKUP(Table1[[#This Row],[Ticker]],[1]!Table1[[Symbol]:[Industry]],2,FALSE),"-")</f>
        <v>-</v>
      </c>
      <c r="D1950" t="s">
        <v>125</v>
      </c>
      <c r="E1950">
        <v>426.49291239000001</v>
      </c>
      <c r="F1950">
        <v>351</v>
      </c>
      <c r="G1950">
        <v>-70.799158688442304</v>
      </c>
      <c r="H1950">
        <v>-12.2136049516524</v>
      </c>
      <c r="I1950">
        <v>-47.188529987441498</v>
      </c>
      <c r="J1950">
        <v>-1.9030671869726401</v>
      </c>
      <c r="K1950">
        <v>427.80232088817598</v>
      </c>
      <c r="L1950">
        <v>489.22583197192102</v>
      </c>
      <c r="M1950">
        <v>46.640900914625703</v>
      </c>
      <c r="N1950">
        <v>2.4666176505466798E-2</v>
      </c>
      <c r="O1950">
        <v>139.031339031339</v>
      </c>
      <c r="P1950">
        <v>1.13816452960668</v>
      </c>
    </row>
    <row r="1951" spans="1:17" hidden="1" x14ac:dyDescent="0.3">
      <c r="A1951" t="s">
        <v>4084</v>
      </c>
      <c r="B1951" t="s">
        <v>4085</v>
      </c>
      <c r="C1951" t="str">
        <f>IFERROR(VLOOKUP(Table1[[#This Row],[Ticker]],[1]!Table1[[Symbol]:[Industry]],2,FALSE),"-")</f>
        <v>-</v>
      </c>
      <c r="D1951" t="s">
        <v>4052</v>
      </c>
      <c r="E1951">
        <v>424.47355679999998</v>
      </c>
      <c r="F1951">
        <v>220</v>
      </c>
      <c r="G1951">
        <v>5.3144702826082799</v>
      </c>
      <c r="H1951">
        <v>-17.3777534040508</v>
      </c>
      <c r="I1951">
        <v>44.853357918163098</v>
      </c>
      <c r="J1951">
        <v>-7.1705113926379704</v>
      </c>
      <c r="K1951">
        <v>228.79712297795001</v>
      </c>
      <c r="L1951">
        <v>186.23817947062901</v>
      </c>
      <c r="M1951">
        <v>39.262380518723603</v>
      </c>
      <c r="N1951">
        <v>0.39971735961849397</v>
      </c>
      <c r="O1951">
        <v>26.318181818181799</v>
      </c>
      <c r="P1951">
        <v>77.419354838709594</v>
      </c>
      <c r="Q1951">
        <v>0.10326966309836499</v>
      </c>
    </row>
    <row r="1952" spans="1:17" hidden="1" x14ac:dyDescent="0.3">
      <c r="A1952" t="s">
        <v>4086</v>
      </c>
      <c r="B1952" t="s">
        <v>4087</v>
      </c>
      <c r="C1952" t="str">
        <f>IFERROR(VLOOKUP(Table1[[#This Row],[Ticker]],[1]!Table1[[Symbol]:[Industry]],2,FALSE),"-")</f>
        <v>-</v>
      </c>
      <c r="D1952" t="s">
        <v>605</v>
      </c>
      <c r="E1952">
        <v>424.41600352500001</v>
      </c>
      <c r="F1952">
        <v>223.4</v>
      </c>
      <c r="G1952">
        <v>33.149977526315801</v>
      </c>
      <c r="H1952">
        <v>-25.5595159378659</v>
      </c>
      <c r="I1952">
        <v>13.8688143133809</v>
      </c>
      <c r="J1952">
        <v>-1.2648732513852201</v>
      </c>
      <c r="K1952">
        <v>245.20428676081201</v>
      </c>
      <c r="L1952">
        <v>204.63101966482799</v>
      </c>
      <c r="M1952">
        <v>44.576023046617301</v>
      </c>
      <c r="N1952">
        <v>0.278116180414132</v>
      </c>
      <c r="O1952">
        <v>40.980304386750198</v>
      </c>
      <c r="P1952">
        <v>92.586206896551701</v>
      </c>
    </row>
    <row r="1953" spans="1:17" hidden="1" x14ac:dyDescent="0.3">
      <c r="A1953" t="s">
        <v>4088</v>
      </c>
      <c r="B1953" t="s">
        <v>4089</v>
      </c>
      <c r="C1953" t="str">
        <f>IFERROR(VLOOKUP(Table1[[#This Row],[Ticker]],[1]!Table1[[Symbol]:[Industry]],2,FALSE),"-")</f>
        <v>-</v>
      </c>
      <c r="D1953" t="s">
        <v>991</v>
      </c>
      <c r="E1953">
        <v>424.30821635500001</v>
      </c>
      <c r="F1953">
        <v>230.96</v>
      </c>
      <c r="G1953">
        <v>17.7428552786673</v>
      </c>
      <c r="H1953">
        <v>-8.2383353592528401</v>
      </c>
      <c r="I1953">
        <v>20.993734841797401</v>
      </c>
      <c r="J1953">
        <v>-3.4332709925114102</v>
      </c>
      <c r="K1953">
        <v>228.17906999988401</v>
      </c>
      <c r="L1953">
        <v>197.181847735128</v>
      </c>
      <c r="M1953">
        <v>42.725346842353098</v>
      </c>
      <c r="N1953">
        <v>0.14281452198314101</v>
      </c>
      <c r="O1953">
        <v>14.7817803948735</v>
      </c>
      <c r="P1953">
        <v>68.460977388767304</v>
      </c>
      <c r="Q1953">
        <v>8.1886981619300001E-3</v>
      </c>
    </row>
    <row r="1954" spans="1:17" hidden="1" x14ac:dyDescent="0.3">
      <c r="A1954" t="s">
        <v>4090</v>
      </c>
      <c r="B1954" t="s">
        <v>4091</v>
      </c>
      <c r="C1954" t="str">
        <f>IFERROR(VLOOKUP(Table1[[#This Row],[Ticker]],[1]!Table1[[Symbol]:[Industry]],2,FALSE),"-")</f>
        <v>-</v>
      </c>
      <c r="D1954" t="s">
        <v>605</v>
      </c>
      <c r="E1954">
        <v>423.63102791</v>
      </c>
      <c r="F1954">
        <v>195.95</v>
      </c>
      <c r="G1954">
        <v>-22.281552241456101</v>
      </c>
      <c r="H1954">
        <v>1.01101893798155</v>
      </c>
      <c r="I1954">
        <v>1.65764255204808</v>
      </c>
      <c r="J1954">
        <v>4.0767477835908501</v>
      </c>
      <c r="K1954">
        <v>177.877510313481</v>
      </c>
      <c r="L1954">
        <v>179.76060320747601</v>
      </c>
      <c r="M1954">
        <v>71.4498521794699</v>
      </c>
      <c r="N1954">
        <v>1.1877300830812501</v>
      </c>
      <c r="O1954">
        <v>27.226333248277601</v>
      </c>
      <c r="P1954">
        <v>30.633333333333301</v>
      </c>
      <c r="Q1954">
        <v>0.27146071776348002</v>
      </c>
    </row>
    <row r="1955" spans="1:17" hidden="1" x14ac:dyDescent="0.3">
      <c r="A1955" t="s">
        <v>4092</v>
      </c>
      <c r="B1955" t="s">
        <v>4093</v>
      </c>
      <c r="C1955" t="str">
        <f>IFERROR(VLOOKUP(Table1[[#This Row],[Ticker]],[1]!Table1[[Symbol]:[Industry]],2,FALSE),"-")</f>
        <v>-</v>
      </c>
      <c r="D1955" t="s">
        <v>46</v>
      </c>
      <c r="E1955">
        <v>423.32678428000003</v>
      </c>
      <c r="F1955">
        <v>87</v>
      </c>
      <c r="G1955">
        <v>194.69165907956801</v>
      </c>
      <c r="H1955">
        <v>12.8379328704589</v>
      </c>
      <c r="I1955">
        <v>36.348879448854497</v>
      </c>
      <c r="J1955">
        <v>0.73635657568602897</v>
      </c>
      <c r="K1955">
        <v>73.724149570595301</v>
      </c>
      <c r="L1955">
        <v>55.116296265676802</v>
      </c>
      <c r="M1955">
        <v>62.587968091655497</v>
      </c>
      <c r="N1955">
        <v>0.63692234017080296</v>
      </c>
      <c r="O1955">
        <v>1.14942528735633</v>
      </c>
      <c r="P1955">
        <v>243.72031160934799</v>
      </c>
      <c r="Q1955">
        <v>0.239714348478131</v>
      </c>
    </row>
    <row r="1956" spans="1:17" hidden="1" x14ac:dyDescent="0.3">
      <c r="A1956" t="s">
        <v>4094</v>
      </c>
      <c r="B1956" t="s">
        <v>4095</v>
      </c>
      <c r="C1956" t="str">
        <f>IFERROR(VLOOKUP(Table1[[#This Row],[Ticker]],[1]!Table1[[Symbol]:[Industry]],2,FALSE),"-")</f>
        <v>-</v>
      </c>
      <c r="D1956" t="s">
        <v>46</v>
      </c>
      <c r="E1956">
        <v>423.01303264000001</v>
      </c>
      <c r="F1956">
        <v>347.05</v>
      </c>
      <c r="G1956">
        <v>198.681172574497</v>
      </c>
      <c r="H1956">
        <v>-7.3605194755102703</v>
      </c>
      <c r="I1956">
        <v>213.13527953636699</v>
      </c>
      <c r="J1956">
        <v>-10.3681755880566</v>
      </c>
      <c r="K1956">
        <v>308.458255577393</v>
      </c>
      <c r="M1956">
        <v>39.021603608822701</v>
      </c>
      <c r="N1956">
        <v>0.53713958536293505</v>
      </c>
      <c r="O1956">
        <v>7.4052730154156396</v>
      </c>
      <c r="P1956">
        <v>249.84879032257999</v>
      </c>
    </row>
    <row r="1957" spans="1:17" hidden="1" x14ac:dyDescent="0.3">
      <c r="A1957" t="s">
        <v>4096</v>
      </c>
      <c r="B1957" t="s">
        <v>4097</v>
      </c>
      <c r="C1957" t="str">
        <f>IFERROR(VLOOKUP(Table1[[#This Row],[Ticker]],[1]!Table1[[Symbol]:[Industry]],2,FALSE),"-")</f>
        <v>-</v>
      </c>
      <c r="D1957" t="s">
        <v>259</v>
      </c>
      <c r="E1957">
        <v>422.64935439999999</v>
      </c>
      <c r="F1957">
        <v>14.53</v>
      </c>
      <c r="G1957">
        <v>-7.3886754932091403</v>
      </c>
      <c r="H1957">
        <v>-8.9573427200922104</v>
      </c>
      <c r="I1957">
        <v>-12.8561558867221</v>
      </c>
      <c r="J1957">
        <v>-3.07257578471348</v>
      </c>
      <c r="K1957">
        <v>14.4633957465604</v>
      </c>
      <c r="L1957">
        <v>14.108494673214199</v>
      </c>
      <c r="M1957">
        <v>50.125121397830199</v>
      </c>
      <c r="N1957">
        <v>1.03033603245077</v>
      </c>
      <c r="O1957">
        <v>47.9697178251892</v>
      </c>
      <c r="P1957">
        <v>45.299999999999898</v>
      </c>
      <c r="Q1957">
        <v>0.119922700775987</v>
      </c>
    </row>
    <row r="1958" spans="1:17" hidden="1" x14ac:dyDescent="0.3">
      <c r="A1958" t="s">
        <v>4098</v>
      </c>
      <c r="B1958" t="s">
        <v>4099</v>
      </c>
      <c r="C1958" t="str">
        <f>IFERROR(VLOOKUP(Table1[[#This Row],[Ticker]],[1]!Table1[[Symbol]:[Industry]],2,FALSE),"-")</f>
        <v>-</v>
      </c>
      <c r="D1958" t="s">
        <v>545</v>
      </c>
      <c r="E1958">
        <v>421.3621</v>
      </c>
      <c r="F1958">
        <v>179.4</v>
      </c>
      <c r="G1958">
        <v>-30.055402906758701</v>
      </c>
      <c r="H1958">
        <v>-24.908244499571602</v>
      </c>
      <c r="I1958">
        <v>-15.6012959448883</v>
      </c>
      <c r="J1958">
        <v>-7.3788768631021897</v>
      </c>
      <c r="K1958">
        <v>186.99760348958699</v>
      </c>
      <c r="M1958">
        <v>26.2075455742862</v>
      </c>
      <c r="N1958">
        <v>0.35996427153632399</v>
      </c>
      <c r="O1958">
        <v>84.894091415830502</v>
      </c>
      <c r="P1958">
        <v>20.7674183776506</v>
      </c>
    </row>
    <row r="1959" spans="1:17" hidden="1" x14ac:dyDescent="0.3">
      <c r="A1959" t="s">
        <v>4100</v>
      </c>
      <c r="B1959" t="s">
        <v>4101</v>
      </c>
      <c r="C1959" t="str">
        <f>IFERROR(VLOOKUP(Table1[[#This Row],[Ticker]],[1]!Table1[[Symbol]:[Industry]],2,FALSE),"-")</f>
        <v>-</v>
      </c>
      <c r="D1959" t="s">
        <v>991</v>
      </c>
      <c r="E1959">
        <v>420.06828395000002</v>
      </c>
      <c r="F1959">
        <v>153.1</v>
      </c>
      <c r="G1959">
        <v>221.16635544174099</v>
      </c>
      <c r="H1959">
        <v>49.279827485081697</v>
      </c>
      <c r="I1959">
        <v>294.724525194254</v>
      </c>
      <c r="J1959">
        <v>5.95359034213865</v>
      </c>
      <c r="K1959">
        <v>97.304187107981605</v>
      </c>
      <c r="L1959">
        <v>60.282756017244203</v>
      </c>
      <c r="M1959">
        <v>95.980856252341695</v>
      </c>
      <c r="N1959">
        <v>0.40318943193226597</v>
      </c>
      <c r="O1959">
        <v>0</v>
      </c>
      <c r="P1959">
        <v>343.768115942029</v>
      </c>
      <c r="Q1959">
        <v>0.103082825886483</v>
      </c>
    </row>
    <row r="1960" spans="1:17" hidden="1" x14ac:dyDescent="0.3">
      <c r="A1960" t="s">
        <v>4102</v>
      </c>
      <c r="B1960" t="s">
        <v>4103</v>
      </c>
      <c r="C1960" t="str">
        <f>IFERROR(VLOOKUP(Table1[[#This Row],[Ticker]],[1]!Table1[[Symbol]:[Industry]],2,FALSE),"-")</f>
        <v>-</v>
      </c>
      <c r="D1960" t="s">
        <v>605</v>
      </c>
      <c r="E1960">
        <v>419.68745571599999</v>
      </c>
      <c r="F1960">
        <v>12.37</v>
      </c>
      <c r="G1960">
        <v>97.065020457393899</v>
      </c>
      <c r="H1960">
        <v>16.988250195268499</v>
      </c>
      <c r="I1960">
        <v>73.888332443127695</v>
      </c>
      <c r="J1960">
        <v>-3.85567674642938</v>
      </c>
      <c r="K1960">
        <v>10.286703189063401</v>
      </c>
      <c r="L1960">
        <v>8.0356927026772897</v>
      </c>
      <c r="M1960">
        <v>58.9272434348416</v>
      </c>
      <c r="N1960">
        <v>0.77327848931867005</v>
      </c>
      <c r="O1960">
        <v>9.9434114793856203</v>
      </c>
      <c r="P1960">
        <v>186.719714031916</v>
      </c>
      <c r="Q1960">
        <v>0.157069325196352</v>
      </c>
    </row>
    <row r="1961" spans="1:17" hidden="1" x14ac:dyDescent="0.3">
      <c r="A1961" t="s">
        <v>4104</v>
      </c>
      <c r="B1961" t="s">
        <v>4105</v>
      </c>
      <c r="C1961" t="str">
        <f>IFERROR(VLOOKUP(Table1[[#This Row],[Ticker]],[1]!Table1[[Symbol]:[Industry]],2,FALSE),"-")</f>
        <v>-</v>
      </c>
      <c r="D1961" t="s">
        <v>479</v>
      </c>
      <c r="E1961">
        <v>419.11946999999998</v>
      </c>
      <c r="F1961">
        <v>1612.35</v>
      </c>
      <c r="G1961">
        <v>-26.184052414580499</v>
      </c>
      <c r="H1961">
        <v>8.3682947858914307</v>
      </c>
      <c r="I1961">
        <v>-22.315117640015401</v>
      </c>
      <c r="J1961">
        <v>-5.90338215203872</v>
      </c>
      <c r="K1961">
        <v>1596.7265688319901</v>
      </c>
      <c r="L1961">
        <v>1632.92389658705</v>
      </c>
      <c r="M1961">
        <v>37.326230861646501</v>
      </c>
      <c r="N1961">
        <v>0.49837543717952898</v>
      </c>
      <c r="O1961">
        <v>64.480416782956496</v>
      </c>
      <c r="P1961">
        <v>19.837229179828299</v>
      </c>
      <c r="Q1961">
        <v>6.2371294828277003E-2</v>
      </c>
    </row>
    <row r="1962" spans="1:17" hidden="1" x14ac:dyDescent="0.3">
      <c r="A1962" t="s">
        <v>4106</v>
      </c>
      <c r="B1962" t="s">
        <v>4107</v>
      </c>
      <c r="C1962" t="str">
        <f>IFERROR(VLOOKUP(Table1[[#This Row],[Ticker]],[1]!Table1[[Symbol]:[Industry]],2,FALSE),"-")</f>
        <v>-</v>
      </c>
      <c r="D1962" t="s">
        <v>3440</v>
      </c>
      <c r="E1962">
        <v>419.04834299999999</v>
      </c>
      <c r="F1962">
        <v>251.55</v>
      </c>
      <c r="G1962">
        <v>124.31825918103399</v>
      </c>
      <c r="H1962">
        <v>-6.51499654365821</v>
      </c>
      <c r="I1962">
        <v>14.2441230737829</v>
      </c>
      <c r="J1962">
        <v>-11.4468792917603</v>
      </c>
      <c r="K1962">
        <v>252.20749553139899</v>
      </c>
      <c r="L1962">
        <v>210.48280284196201</v>
      </c>
      <c r="M1962">
        <v>28.4353350421421</v>
      </c>
      <c r="N1962">
        <v>0.92064714946070803</v>
      </c>
      <c r="O1962">
        <v>24.826078314450399</v>
      </c>
      <c r="P1962">
        <v>184.77358490565999</v>
      </c>
    </row>
    <row r="1963" spans="1:17" hidden="1" x14ac:dyDescent="0.3">
      <c r="A1963" t="s">
        <v>4108</v>
      </c>
      <c r="B1963" t="s">
        <v>4109</v>
      </c>
      <c r="C1963" t="str">
        <f>IFERROR(VLOOKUP(Table1[[#This Row],[Ticker]],[1]!Table1[[Symbol]:[Industry]],2,FALSE),"-")</f>
        <v>-</v>
      </c>
      <c r="D1963" t="s">
        <v>3301</v>
      </c>
      <c r="E1963">
        <v>417.29515199999997</v>
      </c>
      <c r="F1963">
        <v>190.3</v>
      </c>
      <c r="G1963">
        <v>-4.6537584571317101</v>
      </c>
      <c r="H1963">
        <v>-21.828435977727999</v>
      </c>
      <c r="I1963">
        <v>9.8003485047386008</v>
      </c>
      <c r="J1963">
        <v>-4.7928831903958304</v>
      </c>
      <c r="K1963">
        <v>212.20392350515101</v>
      </c>
      <c r="M1963">
        <v>42.9115636640879</v>
      </c>
      <c r="O1963">
        <v>70.467682606410904</v>
      </c>
      <c r="P1963">
        <v>33.543859649122801</v>
      </c>
    </row>
    <row r="1964" spans="1:17" hidden="1" x14ac:dyDescent="0.3">
      <c r="A1964" t="s">
        <v>4110</v>
      </c>
      <c r="B1964" t="s">
        <v>4111</v>
      </c>
      <c r="C1964" t="str">
        <f>IFERROR(VLOOKUP(Table1[[#This Row],[Ticker]],[1]!Table1[[Symbol]:[Industry]],2,FALSE),"-")</f>
        <v>-</v>
      </c>
      <c r="D1964" t="s">
        <v>991</v>
      </c>
      <c r="E1964">
        <v>416.399312159999</v>
      </c>
      <c r="F1964">
        <v>3.93</v>
      </c>
      <c r="G1964">
        <v>-14.195636332322501</v>
      </c>
      <c r="H1964">
        <v>-15.4543045724634</v>
      </c>
      <c r="I1964">
        <v>-6.2774738491738802</v>
      </c>
      <c r="J1964">
        <v>-12.1183359678359</v>
      </c>
      <c r="K1964">
        <v>4.0463277465270497</v>
      </c>
      <c r="L1964">
        <v>3.9720040678571098</v>
      </c>
      <c r="M1964">
        <v>40.519228159987797</v>
      </c>
      <c r="N1964">
        <v>0.84879902504812499</v>
      </c>
      <c r="O1964">
        <v>92.500095240498297</v>
      </c>
      <c r="P1964">
        <v>46.788918201014198</v>
      </c>
      <c r="Q1964">
        <v>0.13202133815179201</v>
      </c>
    </row>
    <row r="1965" spans="1:17" hidden="1" x14ac:dyDescent="0.3">
      <c r="A1965" t="s">
        <v>4112</v>
      </c>
      <c r="B1965" t="s">
        <v>4113</v>
      </c>
      <c r="C1965" t="str">
        <f>IFERROR(VLOOKUP(Table1[[#This Row],[Ticker]],[1]!Table1[[Symbol]:[Industry]],2,FALSE),"-")</f>
        <v>-</v>
      </c>
      <c r="E1965">
        <v>415.42167599999999</v>
      </c>
      <c r="F1965">
        <v>196.95</v>
      </c>
      <c r="G1965">
        <v>-18.162983269658199</v>
      </c>
      <c r="H1965">
        <v>-21.267487791990799</v>
      </c>
      <c r="I1965">
        <v>-3.7088763077879099</v>
      </c>
      <c r="J1965">
        <v>-0.187119907469847</v>
      </c>
      <c r="M1965">
        <v>54.711624520257097</v>
      </c>
      <c r="O1965">
        <v>26.428027418126401</v>
      </c>
      <c r="P1965">
        <v>25.645933014354</v>
      </c>
    </row>
    <row r="1966" spans="1:17" hidden="1" x14ac:dyDescent="0.3">
      <c r="A1966" t="s">
        <v>4114</v>
      </c>
      <c r="B1966" t="s">
        <v>4115</v>
      </c>
      <c r="C1966" t="str">
        <f>IFERROR(VLOOKUP(Table1[[#This Row],[Ticker]],[1]!Table1[[Symbol]:[Industry]],2,FALSE),"-")</f>
        <v>-</v>
      </c>
      <c r="D1966" t="s">
        <v>2435</v>
      </c>
      <c r="E1966">
        <v>415.35</v>
      </c>
      <c r="F1966">
        <v>109</v>
      </c>
      <c r="G1966">
        <v>134.75939892078</v>
      </c>
      <c r="H1966">
        <v>-9.3636452149958398</v>
      </c>
      <c r="I1966">
        <v>-34.214169056499202</v>
      </c>
      <c r="J1966">
        <v>-3.3477128399256899</v>
      </c>
      <c r="K1966">
        <v>123.180499863607</v>
      </c>
      <c r="L1966">
        <v>136.28377550027901</v>
      </c>
      <c r="M1966">
        <v>45.976010674990299</v>
      </c>
      <c r="N1966">
        <v>0.32589298652297299</v>
      </c>
      <c r="O1966">
        <v>279.17431192660501</v>
      </c>
      <c r="P1966">
        <v>186.84210526315701</v>
      </c>
      <c r="Q1966">
        <v>0.210535566166768</v>
      </c>
    </row>
    <row r="1967" spans="1:17" hidden="1" x14ac:dyDescent="0.3">
      <c r="A1967" t="s">
        <v>4116</v>
      </c>
      <c r="B1967" t="s">
        <v>4117</v>
      </c>
      <c r="C1967" t="str">
        <f>IFERROR(VLOOKUP(Table1[[#This Row],[Ticker]],[1]!Table1[[Symbol]:[Industry]],2,FALSE),"-")</f>
        <v>-</v>
      </c>
      <c r="D1967" t="s">
        <v>132</v>
      </c>
      <c r="E1967">
        <v>415.079841759999</v>
      </c>
      <c r="F1967">
        <v>27.59</v>
      </c>
      <c r="G1967">
        <v>-36.2100546269549</v>
      </c>
      <c r="H1967">
        <v>-15.6645709396869</v>
      </c>
      <c r="I1967">
        <v>-23.2247074618443</v>
      </c>
      <c r="J1967">
        <v>-7.1823807729831097</v>
      </c>
      <c r="K1967">
        <v>29.814093183923301</v>
      </c>
      <c r="L1967">
        <v>31.237319111291999</v>
      </c>
      <c r="M1967">
        <v>22.5616981265234</v>
      </c>
      <c r="N1967">
        <v>0.49851313081368998</v>
      </c>
      <c r="O1967">
        <v>62.377673069952799</v>
      </c>
      <c r="P1967">
        <v>7.3540856031128303</v>
      </c>
      <c r="Q1967">
        <v>-4.9603549279200005E-4</v>
      </c>
    </row>
    <row r="1968" spans="1:17" hidden="1" x14ac:dyDescent="0.3">
      <c r="A1968" t="s">
        <v>4118</v>
      </c>
      <c r="B1968" t="s">
        <v>4119</v>
      </c>
      <c r="C1968" t="str">
        <f>IFERROR(VLOOKUP(Table1[[#This Row],[Ticker]],[1]!Table1[[Symbol]:[Industry]],2,FALSE),"-")</f>
        <v>-</v>
      </c>
      <c r="D1968" t="s">
        <v>132</v>
      </c>
      <c r="E1968">
        <v>414.806867329</v>
      </c>
      <c r="F1968">
        <v>113.51</v>
      </c>
      <c r="G1968">
        <v>12.7560891653377</v>
      </c>
      <c r="H1968">
        <v>-0.11444808192198901</v>
      </c>
      <c r="I1968">
        <v>-0.54859174760628404</v>
      </c>
      <c r="J1968">
        <v>0.91680141622890099</v>
      </c>
      <c r="K1968">
        <v>106.22063438252</v>
      </c>
      <c r="L1968">
        <v>102.284364663585</v>
      </c>
      <c r="M1968">
        <v>50.232752740329701</v>
      </c>
      <c r="N1968">
        <v>0.44577629875742802</v>
      </c>
      <c r="O1968">
        <v>34.041053651660597</v>
      </c>
      <c r="P1968">
        <v>55.0683060109289</v>
      </c>
      <c r="Q1968">
        <v>3.6467873936663002E-2</v>
      </c>
    </row>
    <row r="1969" spans="1:17" hidden="1" x14ac:dyDescent="0.3">
      <c r="A1969" t="s">
        <v>4120</v>
      </c>
      <c r="B1969" t="s">
        <v>4121</v>
      </c>
      <c r="C1969" t="str">
        <f>IFERROR(VLOOKUP(Table1[[#This Row],[Ticker]],[1]!Table1[[Symbol]:[Industry]],2,FALSE),"-")</f>
        <v>-</v>
      </c>
      <c r="D1969" t="s">
        <v>2266</v>
      </c>
      <c r="E1969">
        <v>411.36750000000001</v>
      </c>
      <c r="F1969">
        <v>1881.1</v>
      </c>
      <c r="G1969">
        <v>356.69131967969702</v>
      </c>
      <c r="H1969">
        <v>49.1432549993105</v>
      </c>
      <c r="I1969">
        <v>113.562974002736</v>
      </c>
      <c r="J1969">
        <v>5.3594387910282997</v>
      </c>
      <c r="K1969">
        <v>1391.98759260732</v>
      </c>
      <c r="L1969">
        <v>1049.3717434211201</v>
      </c>
      <c r="M1969">
        <v>74.781657814404099</v>
      </c>
      <c r="N1969">
        <v>1.5891640688142199</v>
      </c>
      <c r="O1969">
        <v>6.0071234915740801</v>
      </c>
      <c r="P1969">
        <v>404.31635388739898</v>
      </c>
      <c r="Q1969">
        <v>0.20955575285349401</v>
      </c>
    </row>
    <row r="1970" spans="1:17" hidden="1" x14ac:dyDescent="0.3">
      <c r="A1970" t="s">
        <v>4122</v>
      </c>
      <c r="B1970" t="s">
        <v>4123</v>
      </c>
      <c r="C1970" t="str">
        <f>IFERROR(VLOOKUP(Table1[[#This Row],[Ticker]],[1]!Table1[[Symbol]:[Industry]],2,FALSE),"-")</f>
        <v>-</v>
      </c>
      <c r="D1970" t="s">
        <v>77</v>
      </c>
      <c r="E1970">
        <v>410.13714599999997</v>
      </c>
      <c r="F1970">
        <v>274.60000000000002</v>
      </c>
      <c r="G1970">
        <v>548.19698662671499</v>
      </c>
      <c r="H1970">
        <v>-1.6508418282624999</v>
      </c>
      <c r="I1970">
        <v>132.474982296452</v>
      </c>
      <c r="J1970">
        <v>-3.36906951231067</v>
      </c>
      <c r="K1970">
        <v>245.960225030597</v>
      </c>
      <c r="L1970">
        <v>165.880800683633</v>
      </c>
      <c r="M1970">
        <v>56.4211194330395</v>
      </c>
      <c r="N1970">
        <v>0.51871769662977596</v>
      </c>
      <c r="O1970">
        <v>5.8266569555717398</v>
      </c>
      <c r="P1970">
        <v>580.039623576027</v>
      </c>
      <c r="Q1970">
        <v>0.22672935809794001</v>
      </c>
    </row>
    <row r="1971" spans="1:17" hidden="1" x14ac:dyDescent="0.3">
      <c r="A1971" t="s">
        <v>4124</v>
      </c>
      <c r="B1971" t="s">
        <v>4125</v>
      </c>
      <c r="C1971" t="str">
        <f>IFERROR(VLOOKUP(Table1[[#This Row],[Ticker]],[1]!Table1[[Symbol]:[Industry]],2,FALSE),"-")</f>
        <v>-</v>
      </c>
      <c r="D1971" t="s">
        <v>132</v>
      </c>
      <c r="E1971">
        <v>409.82655063999999</v>
      </c>
      <c r="F1971">
        <v>120.12</v>
      </c>
      <c r="G1971">
        <v>-20.362358527038101</v>
      </c>
      <c r="H1971">
        <v>-7.7514004628743596</v>
      </c>
      <c r="I1971">
        <v>-26.936722758525899</v>
      </c>
      <c r="J1971">
        <v>-6.96714759155621</v>
      </c>
      <c r="K1971">
        <v>124.098362360575</v>
      </c>
      <c r="L1971">
        <v>124.488993139851</v>
      </c>
      <c r="M1971">
        <v>39.976777229302698</v>
      </c>
      <c r="N1971">
        <v>0.69323191728195499</v>
      </c>
      <c r="O1971">
        <v>53.929403929403897</v>
      </c>
      <c r="Q1971">
        <v>1.1208060782623E-2</v>
      </c>
    </row>
    <row r="1972" spans="1:17" hidden="1" x14ac:dyDescent="0.3">
      <c r="A1972" t="s">
        <v>4126</v>
      </c>
      <c r="B1972" t="s">
        <v>4127</v>
      </c>
      <c r="C1972" t="str">
        <f>IFERROR(VLOOKUP(Table1[[#This Row],[Ticker]],[1]!Table1[[Symbol]:[Industry]],2,FALSE),"-")</f>
        <v>-</v>
      </c>
      <c r="D1972" t="s">
        <v>278</v>
      </c>
      <c r="E1972">
        <v>409.27308920000002</v>
      </c>
      <c r="F1972">
        <v>322.3</v>
      </c>
      <c r="G1972">
        <v>-23.633807001351499</v>
      </c>
      <c r="H1972">
        <v>45.785641948980498</v>
      </c>
      <c r="I1972">
        <v>21.533883805661802</v>
      </c>
      <c r="J1972">
        <v>48.632892788011702</v>
      </c>
      <c r="K1972">
        <v>214.450181839766</v>
      </c>
      <c r="L1972">
        <v>214.479041313664</v>
      </c>
      <c r="M1972">
        <v>96.539626873815706</v>
      </c>
      <c r="N1972">
        <v>2.1721068249258102</v>
      </c>
      <c r="O1972">
        <v>0.372323921811967</v>
      </c>
      <c r="P1972">
        <v>81.016568379668598</v>
      </c>
    </row>
    <row r="1973" spans="1:17" hidden="1" x14ac:dyDescent="0.3">
      <c r="A1973" t="s">
        <v>4128</v>
      </c>
      <c r="B1973" t="s">
        <v>4129</v>
      </c>
      <c r="C1973" t="str">
        <f>IFERROR(VLOOKUP(Table1[[#This Row],[Ticker]],[1]!Table1[[Symbol]:[Industry]],2,FALSE),"-")</f>
        <v>-</v>
      </c>
      <c r="D1973" t="s">
        <v>138</v>
      </c>
      <c r="E1973">
        <v>409.120241219999</v>
      </c>
      <c r="F1973">
        <v>47.64</v>
      </c>
      <c r="G1973">
        <v>115.6404974565</v>
      </c>
      <c r="H1973">
        <v>43.693832816081603</v>
      </c>
      <c r="I1973">
        <v>78.903188183139306</v>
      </c>
      <c r="J1973">
        <v>1.0161972817456599</v>
      </c>
      <c r="K1973">
        <v>36.844925194347802</v>
      </c>
      <c r="L1973">
        <v>29.197071011891399</v>
      </c>
      <c r="M1973">
        <v>61.627034584751698</v>
      </c>
      <c r="N1973">
        <v>0.86220560352004405</v>
      </c>
      <c r="O1973">
        <v>1.7842149454240199</v>
      </c>
      <c r="P1973">
        <v>207.156673114119</v>
      </c>
      <c r="Q1973">
        <v>9.9690371047922E-2</v>
      </c>
    </row>
    <row r="1974" spans="1:17" hidden="1" x14ac:dyDescent="0.3">
      <c r="A1974" t="s">
        <v>4130</v>
      </c>
      <c r="B1974" t="s">
        <v>4131</v>
      </c>
      <c r="C1974" t="str">
        <f>IFERROR(VLOOKUP(Table1[[#This Row],[Ticker]],[1]!Table1[[Symbol]:[Industry]],2,FALSE),"-")</f>
        <v>-</v>
      </c>
      <c r="D1974" t="s">
        <v>197</v>
      </c>
      <c r="E1974">
        <v>408.12179200000003</v>
      </c>
      <c r="F1974">
        <v>181.05</v>
      </c>
      <c r="G1974">
        <v>-39.067848325176598</v>
      </c>
      <c r="H1974">
        <v>-11.9329825916522</v>
      </c>
      <c r="I1974">
        <v>-1.0698663189545901</v>
      </c>
      <c r="J1974">
        <v>-5.0289993428459301</v>
      </c>
      <c r="K1974">
        <v>186.06567577334599</v>
      </c>
      <c r="M1974">
        <v>45.520947334771797</v>
      </c>
      <c r="N1974">
        <v>0.58742495711835296</v>
      </c>
      <c r="O1974">
        <v>44.518088925711098</v>
      </c>
      <c r="P1974">
        <v>38.100686498855801</v>
      </c>
    </row>
    <row r="1975" spans="1:17" hidden="1" x14ac:dyDescent="0.3">
      <c r="A1975" t="s">
        <v>4132</v>
      </c>
      <c r="B1975" t="s">
        <v>4133</v>
      </c>
      <c r="C1975" t="str">
        <f>IFERROR(VLOOKUP(Table1[[#This Row],[Ticker]],[1]!Table1[[Symbol]:[Industry]],2,FALSE),"-")</f>
        <v>-</v>
      </c>
      <c r="D1975" t="s">
        <v>21</v>
      </c>
      <c r="E1975">
        <v>408.02410418400001</v>
      </c>
      <c r="F1975">
        <v>294.05</v>
      </c>
      <c r="G1975">
        <v>148.471948370039</v>
      </c>
      <c r="H1975">
        <v>9.3159936335745908</v>
      </c>
      <c r="I1975">
        <v>74.926708730674804</v>
      </c>
      <c r="J1975">
        <v>-3.8528873148968401</v>
      </c>
      <c r="K1975">
        <v>230.50643033426701</v>
      </c>
      <c r="L1975">
        <v>184.806022541674</v>
      </c>
      <c r="M1975">
        <v>65.561153610573996</v>
      </c>
      <c r="N1975">
        <v>1.4509434145765401</v>
      </c>
      <c r="O1975">
        <v>3.3803774868219598</v>
      </c>
      <c r="P1975">
        <v>186.04085603112799</v>
      </c>
      <c r="Q1975">
        <v>0.13105872341535299</v>
      </c>
    </row>
    <row r="1976" spans="1:17" hidden="1" x14ac:dyDescent="0.3">
      <c r="A1976" t="s">
        <v>4134</v>
      </c>
      <c r="B1976" t="s">
        <v>4135</v>
      </c>
      <c r="C1976" t="str">
        <f>IFERROR(VLOOKUP(Table1[[#This Row],[Ticker]],[1]!Table1[[Symbol]:[Industry]],2,FALSE),"-")</f>
        <v>-</v>
      </c>
      <c r="D1976" t="s">
        <v>991</v>
      </c>
      <c r="E1976">
        <v>407.027672</v>
      </c>
      <c r="F1976">
        <v>217.96</v>
      </c>
      <c r="G1976">
        <v>-24.947099921357001</v>
      </c>
      <c r="H1976">
        <v>-11.3736613324395</v>
      </c>
      <c r="I1976">
        <v>3.9362682313170998</v>
      </c>
      <c r="J1976">
        <v>-7.1190417556135301</v>
      </c>
      <c r="K1976">
        <v>222.112958721442</v>
      </c>
      <c r="L1976">
        <v>212.023772365784</v>
      </c>
      <c r="M1976">
        <v>35.693922601152003</v>
      </c>
      <c r="N1976">
        <v>0.16564419532460101</v>
      </c>
      <c r="O1976">
        <v>21.265369792622501</v>
      </c>
      <c r="P1976">
        <v>30.3978462458869</v>
      </c>
      <c r="Q1976">
        <v>-7.0284760998470003E-2</v>
      </c>
    </row>
    <row r="1977" spans="1:17" hidden="1" x14ac:dyDescent="0.3">
      <c r="A1977" t="s">
        <v>4136</v>
      </c>
      <c r="B1977" t="s">
        <v>4137</v>
      </c>
      <c r="C1977" t="str">
        <f>IFERROR(VLOOKUP(Table1[[#This Row],[Ticker]],[1]!Table1[[Symbol]:[Industry]],2,FALSE),"-")</f>
        <v>-</v>
      </c>
      <c r="D1977" t="s">
        <v>1001</v>
      </c>
      <c r="E1977">
        <v>406.92013185000002</v>
      </c>
      <c r="F1977">
        <v>470.6</v>
      </c>
      <c r="G1977">
        <v>-23.708445772841301</v>
      </c>
      <c r="H1977">
        <v>-14.2838106801827</v>
      </c>
      <c r="I1977">
        <v>-3.1790893855728801</v>
      </c>
      <c r="J1977">
        <v>-3.6759630799615501</v>
      </c>
      <c r="K1977">
        <v>492.55802578094301</v>
      </c>
      <c r="L1977">
        <v>462.62820222838201</v>
      </c>
      <c r="M1977">
        <v>46.671258229407599</v>
      </c>
      <c r="N1977">
        <v>0.367016557322623</v>
      </c>
      <c r="O1977">
        <v>27.2630684232894</v>
      </c>
      <c r="P1977">
        <v>29.552649690295901</v>
      </c>
      <c r="Q1977">
        <v>6.4443498229447005E-2</v>
      </c>
    </row>
    <row r="1978" spans="1:17" hidden="1" x14ac:dyDescent="0.3">
      <c r="A1978" t="s">
        <v>4138</v>
      </c>
      <c r="B1978" t="s">
        <v>4139</v>
      </c>
      <c r="C1978" t="str">
        <f>IFERROR(VLOOKUP(Table1[[#This Row],[Ticker]],[1]!Table1[[Symbol]:[Industry]],2,FALSE),"-")</f>
        <v>-</v>
      </c>
      <c r="D1978" t="s">
        <v>390</v>
      </c>
      <c r="E1978">
        <v>406.74072530000001</v>
      </c>
      <c r="F1978">
        <v>3.69</v>
      </c>
      <c r="G1978">
        <v>80.2263285679294</v>
      </c>
      <c r="H1978">
        <v>9.9700083421570795</v>
      </c>
      <c r="I1978">
        <v>39.632746608303002</v>
      </c>
      <c r="J1978">
        <v>-0.79486237233396695</v>
      </c>
      <c r="K1978">
        <v>3.19623874859567</v>
      </c>
      <c r="L1978">
        <v>2.6615297681232399</v>
      </c>
      <c r="M1978">
        <v>83.077613646866993</v>
      </c>
      <c r="N1978">
        <v>2.08228309372346</v>
      </c>
      <c r="O1978">
        <v>3.2520325203251899</v>
      </c>
      <c r="P1978">
        <v>138.064516129032</v>
      </c>
      <c r="Q1978">
        <v>-1.9576133222621001E-2</v>
      </c>
    </row>
    <row r="1979" spans="1:17" hidden="1" x14ac:dyDescent="0.3">
      <c r="A1979" t="s">
        <v>4140</v>
      </c>
      <c r="B1979" t="s">
        <v>4141</v>
      </c>
      <c r="C1979" t="str">
        <f>IFERROR(VLOOKUP(Table1[[#This Row],[Ticker]],[1]!Table1[[Symbol]:[Industry]],2,FALSE),"-")</f>
        <v>-</v>
      </c>
      <c r="D1979" t="s">
        <v>390</v>
      </c>
      <c r="E1979">
        <v>406.56</v>
      </c>
      <c r="F1979">
        <v>383.3</v>
      </c>
      <c r="G1979">
        <v>-36.989877731296502</v>
      </c>
      <c r="H1979">
        <v>-10.7130793564402</v>
      </c>
      <c r="I1979">
        <v>-10.366332584118901</v>
      </c>
      <c r="J1979">
        <v>-2.4689499557747601</v>
      </c>
      <c r="K1979">
        <v>422.80317883368502</v>
      </c>
      <c r="L1979">
        <v>438.90360194374603</v>
      </c>
      <c r="M1979">
        <v>33.323374546697202</v>
      </c>
      <c r="N1979">
        <v>0.42497416707547198</v>
      </c>
      <c r="O1979">
        <v>65.536133576832697</v>
      </c>
      <c r="P1979">
        <v>20.4399057344854</v>
      </c>
    </row>
    <row r="1980" spans="1:17" hidden="1" x14ac:dyDescent="0.3">
      <c r="A1980" t="s">
        <v>4142</v>
      </c>
      <c r="B1980" t="s">
        <v>4143</v>
      </c>
      <c r="C1980" t="str">
        <f>IFERROR(VLOOKUP(Table1[[#This Row],[Ticker]],[1]!Table1[[Symbol]:[Industry]],2,FALSE),"-")</f>
        <v>-</v>
      </c>
      <c r="D1980" t="s">
        <v>132</v>
      </c>
      <c r="E1980">
        <v>404.44329486999999</v>
      </c>
      <c r="F1980">
        <v>65.959999999999994</v>
      </c>
      <c r="G1980">
        <v>57.970312690975803</v>
      </c>
      <c r="H1980">
        <v>13.2724566799827</v>
      </c>
      <c r="I1980">
        <v>45.878796745231597</v>
      </c>
      <c r="J1980">
        <v>5.0481523252224703</v>
      </c>
      <c r="K1980">
        <v>56.356772901629</v>
      </c>
      <c r="L1980">
        <v>47.934462000904297</v>
      </c>
      <c r="M1980">
        <v>67.011484338826605</v>
      </c>
      <c r="N1980">
        <v>0.37259159818649101</v>
      </c>
      <c r="O1980">
        <v>6.7465130382049701</v>
      </c>
      <c r="P1980">
        <v>118.41059602649</v>
      </c>
      <c r="Q1980">
        <v>9.1351656812533003E-2</v>
      </c>
    </row>
    <row r="1981" spans="1:17" hidden="1" x14ac:dyDescent="0.3">
      <c r="A1981" t="s">
        <v>4144</v>
      </c>
      <c r="B1981" t="s">
        <v>4145</v>
      </c>
      <c r="C1981" t="str">
        <f>IFERROR(VLOOKUP(Table1[[#This Row],[Ticker]],[1]!Table1[[Symbol]:[Industry]],2,FALSE),"-")</f>
        <v>-</v>
      </c>
      <c r="D1981" t="s">
        <v>125</v>
      </c>
      <c r="E1981">
        <v>403.88822492999998</v>
      </c>
      <c r="F1981">
        <v>213.55</v>
      </c>
      <c r="G1981">
        <v>19.2897055843045</v>
      </c>
      <c r="H1981">
        <v>-6.7124905321584301</v>
      </c>
      <c r="I1981">
        <v>26.902010553098901</v>
      </c>
      <c r="J1981">
        <v>-3.7225037534313401</v>
      </c>
      <c r="K1981">
        <v>213.66347856506101</v>
      </c>
      <c r="L1981">
        <v>192.50908537911801</v>
      </c>
      <c r="M1981">
        <v>40.4306711469793</v>
      </c>
      <c r="N1981">
        <v>0.72016549894761095</v>
      </c>
      <c r="O1981">
        <v>21.704518848044899</v>
      </c>
      <c r="P1981">
        <v>83.147512864494004</v>
      </c>
      <c r="Q1981">
        <v>7.9933003935296995E-2</v>
      </c>
    </row>
    <row r="1982" spans="1:17" hidden="1" x14ac:dyDescent="0.3">
      <c r="A1982" t="s">
        <v>4146</v>
      </c>
      <c r="B1982" t="s">
        <v>4147</v>
      </c>
      <c r="C1982" t="str">
        <f>IFERROR(VLOOKUP(Table1[[#This Row],[Ticker]],[1]!Table1[[Symbol]:[Industry]],2,FALSE),"-")</f>
        <v>-</v>
      </c>
      <c r="D1982" t="s">
        <v>46</v>
      </c>
      <c r="E1982">
        <v>403.53897599999999</v>
      </c>
      <c r="F1982">
        <v>167.9</v>
      </c>
      <c r="G1982">
        <v>91.8748847029199</v>
      </c>
      <c r="H1982">
        <v>-7.1761233544406204</v>
      </c>
      <c r="I1982">
        <v>112.926970698429</v>
      </c>
      <c r="J1982">
        <v>-8.8061171423276807</v>
      </c>
      <c r="K1982">
        <v>158.50880647652301</v>
      </c>
      <c r="M1982">
        <v>42.4593115135986</v>
      </c>
      <c r="N1982">
        <v>0.48370078302882202</v>
      </c>
      <c r="O1982">
        <v>14.353782013103</v>
      </c>
      <c r="P1982">
        <v>166.50793650793599</v>
      </c>
    </row>
    <row r="1983" spans="1:17" hidden="1" x14ac:dyDescent="0.3">
      <c r="A1983" t="s">
        <v>4148</v>
      </c>
      <c r="B1983" t="s">
        <v>4149</v>
      </c>
      <c r="C1983" t="str">
        <f>IFERROR(VLOOKUP(Table1[[#This Row],[Ticker]],[1]!Table1[[Symbol]:[Industry]],2,FALSE),"-")</f>
        <v>-</v>
      </c>
      <c r="D1983" t="s">
        <v>278</v>
      </c>
      <c r="E1983">
        <v>403.20822113000003</v>
      </c>
      <c r="F1983">
        <v>327.05</v>
      </c>
      <c r="G1983">
        <v>-19.973302247755498</v>
      </c>
      <c r="H1983">
        <v>-9.1299033868509802</v>
      </c>
      <c r="I1983">
        <v>-23.6779282682438</v>
      </c>
      <c r="J1983">
        <v>-5.9781805044775096</v>
      </c>
      <c r="K1983">
        <v>341.92166345985203</v>
      </c>
      <c r="L1983">
        <v>351.95545863001399</v>
      </c>
      <c r="M1983">
        <v>35.879888055242702</v>
      </c>
      <c r="N1983">
        <v>0.64091923896900205</v>
      </c>
      <c r="O1983">
        <v>49.457269530652802</v>
      </c>
      <c r="P1983">
        <v>16.761870760442601</v>
      </c>
      <c r="Q1983">
        <v>-2.0295462518483999E-2</v>
      </c>
    </row>
    <row r="1984" spans="1:17" hidden="1" x14ac:dyDescent="0.3">
      <c r="A1984" t="s">
        <v>4150</v>
      </c>
      <c r="B1984" t="s">
        <v>4151</v>
      </c>
      <c r="C1984" t="str">
        <f>IFERROR(VLOOKUP(Table1[[#This Row],[Ticker]],[1]!Table1[[Symbol]:[Industry]],2,FALSE),"-")</f>
        <v>-</v>
      </c>
      <c r="D1984" t="s">
        <v>278</v>
      </c>
      <c r="E1984">
        <v>402.88172100000003</v>
      </c>
      <c r="F1984">
        <v>25.25</v>
      </c>
      <c r="G1984">
        <v>50.219884143321799</v>
      </c>
      <c r="H1984">
        <v>-10.420756368992</v>
      </c>
      <c r="I1984">
        <v>9.5582899307472307</v>
      </c>
      <c r="J1984">
        <v>-8.1491584940395594</v>
      </c>
      <c r="K1984">
        <v>24.857089297916598</v>
      </c>
      <c r="L1984">
        <v>22.658381499869002</v>
      </c>
      <c r="M1984">
        <v>42.859603629168397</v>
      </c>
      <c r="N1984">
        <v>0.17954000848464099</v>
      </c>
      <c r="O1984">
        <v>26.7326732673267</v>
      </c>
      <c r="P1984">
        <v>102.211732913162</v>
      </c>
      <c r="Q1984">
        <v>8.2644909088230994E-2</v>
      </c>
    </row>
    <row r="1985" spans="1:17" hidden="1" x14ac:dyDescent="0.3">
      <c r="A1985" t="s">
        <v>4152</v>
      </c>
      <c r="B1985" t="s">
        <v>4153</v>
      </c>
      <c r="C1985" t="str">
        <f>IFERROR(VLOOKUP(Table1[[#This Row],[Ticker]],[1]!Table1[[Symbol]:[Industry]],2,FALSE),"-")</f>
        <v>-</v>
      </c>
      <c r="D1985" t="s">
        <v>605</v>
      </c>
      <c r="E1985">
        <v>402.72918611399899</v>
      </c>
      <c r="F1985">
        <v>22.05</v>
      </c>
      <c r="G1985">
        <v>-12.97471242101</v>
      </c>
      <c r="K1985">
        <v>22.064075533845699</v>
      </c>
      <c r="L1985">
        <v>20.559754299100199</v>
      </c>
      <c r="M1985">
        <v>35.6509857849477</v>
      </c>
      <c r="N1985">
        <v>1</v>
      </c>
      <c r="O1985">
        <v>18.367346938775501</v>
      </c>
      <c r="P1985">
        <v>32.035928143712503</v>
      </c>
      <c r="Q1985">
        <v>2.5042493907753999E-2</v>
      </c>
    </row>
    <row r="1986" spans="1:17" hidden="1" x14ac:dyDescent="0.3">
      <c r="A1986" t="s">
        <v>4154</v>
      </c>
      <c r="B1986" t="s">
        <v>4155</v>
      </c>
      <c r="C1986" t="str">
        <f>IFERROR(VLOOKUP(Table1[[#This Row],[Ticker]],[1]!Table1[[Symbol]:[Industry]],2,FALSE),"-")</f>
        <v>-</v>
      </c>
      <c r="D1986" t="s">
        <v>197</v>
      </c>
      <c r="E1986">
        <v>402.72342412500001</v>
      </c>
      <c r="F1986">
        <v>997.1</v>
      </c>
      <c r="G1986">
        <v>66.862026263123298</v>
      </c>
      <c r="H1986">
        <v>6.6996022530408901</v>
      </c>
      <c r="I1986">
        <v>36.212332679122397</v>
      </c>
      <c r="J1986">
        <v>-10.6398359441329</v>
      </c>
      <c r="K1986">
        <v>977.42710645188197</v>
      </c>
      <c r="L1986">
        <v>782.10875245791101</v>
      </c>
      <c r="M1986">
        <v>33.9689628621677</v>
      </c>
      <c r="N1986">
        <v>0.48373054584380598</v>
      </c>
      <c r="O1986">
        <v>26.366462741951601</v>
      </c>
      <c r="P1986">
        <v>103.48979591836699</v>
      </c>
      <c r="Q1986">
        <v>0.100962219969099</v>
      </c>
    </row>
    <row r="1987" spans="1:17" hidden="1" x14ac:dyDescent="0.3">
      <c r="A1987" t="s">
        <v>4156</v>
      </c>
      <c r="B1987" t="s">
        <v>4157</v>
      </c>
      <c r="C1987" t="str">
        <f>IFERROR(VLOOKUP(Table1[[#This Row],[Ticker]],[1]!Table1[[Symbol]:[Industry]],2,FALSE),"-")</f>
        <v>-</v>
      </c>
      <c r="D1987" t="s">
        <v>158</v>
      </c>
      <c r="E1987">
        <v>401.30279066999998</v>
      </c>
      <c r="F1987">
        <v>177.8</v>
      </c>
      <c r="G1987">
        <v>-9.2219472941394898</v>
      </c>
      <c r="H1987">
        <v>-2.5856782406521499</v>
      </c>
      <c r="I1987">
        <v>10.8480369076179</v>
      </c>
      <c r="J1987">
        <v>-0.86425984838143699</v>
      </c>
      <c r="K1987">
        <v>176.413361523975</v>
      </c>
      <c r="L1987">
        <v>167.56380362777099</v>
      </c>
      <c r="M1987">
        <v>59.392802636159097</v>
      </c>
      <c r="N1987">
        <v>0.58201581027667904</v>
      </c>
      <c r="O1987">
        <v>18.110236220472402</v>
      </c>
      <c r="P1987">
        <v>57.275541795665603</v>
      </c>
    </row>
    <row r="1988" spans="1:17" hidden="1" x14ac:dyDescent="0.3">
      <c r="A1988" t="s">
        <v>4158</v>
      </c>
      <c r="B1988" t="s">
        <v>4159</v>
      </c>
      <c r="C1988" t="str">
        <f>IFERROR(VLOOKUP(Table1[[#This Row],[Ticker]],[1]!Table1[[Symbol]:[Industry]],2,FALSE),"-")</f>
        <v>-</v>
      </c>
      <c r="D1988" t="s">
        <v>80</v>
      </c>
      <c r="E1988">
        <v>401.21714831999998</v>
      </c>
      <c r="F1988">
        <v>225.9</v>
      </c>
      <c r="G1988">
        <v>20.321144675188702</v>
      </c>
      <c r="H1988">
        <v>-7.0060387607466996</v>
      </c>
      <c r="I1988">
        <v>-18.048160594301699</v>
      </c>
      <c r="J1988">
        <v>-10.547620032501101</v>
      </c>
      <c r="K1988">
        <v>224.846964180611</v>
      </c>
      <c r="L1988">
        <v>208.28014164335599</v>
      </c>
      <c r="M1988">
        <v>43.415106444466602</v>
      </c>
      <c r="N1988">
        <v>1.5278442483624599</v>
      </c>
      <c r="O1988">
        <v>41.323594510845503</v>
      </c>
      <c r="P1988">
        <v>74.3055555555555</v>
      </c>
      <c r="Q1988">
        <v>0.13379059903603599</v>
      </c>
    </row>
    <row r="1989" spans="1:17" hidden="1" x14ac:dyDescent="0.3">
      <c r="A1989" t="s">
        <v>4160</v>
      </c>
      <c r="B1989" t="s">
        <v>4161</v>
      </c>
      <c r="C1989" t="str">
        <f>IFERROR(VLOOKUP(Table1[[#This Row],[Ticker]],[1]!Table1[[Symbol]:[Industry]],2,FALSE),"-")</f>
        <v>-</v>
      </c>
      <c r="D1989" t="s">
        <v>114</v>
      </c>
      <c r="E1989">
        <v>400.77727920000001</v>
      </c>
      <c r="F1989">
        <v>164.5</v>
      </c>
      <c r="G1989">
        <v>-18.871566471159198</v>
      </c>
      <c r="H1989">
        <v>-8.8862117452238696</v>
      </c>
      <c r="I1989">
        <v>12.4585346400867</v>
      </c>
      <c r="J1989">
        <v>-3.7445062600460099</v>
      </c>
      <c r="K1989">
        <v>167.26571165894401</v>
      </c>
      <c r="L1989">
        <v>154.502869677718</v>
      </c>
      <c r="M1989">
        <v>43.246591630663602</v>
      </c>
      <c r="N1989">
        <v>0.22349906099420899</v>
      </c>
      <c r="O1989">
        <v>30.7294832826747</v>
      </c>
      <c r="P1989">
        <v>34.285714285714199</v>
      </c>
      <c r="Q1989">
        <v>5.6487937104966003E-2</v>
      </c>
    </row>
    <row r="1990" spans="1:17" hidden="1" x14ac:dyDescent="0.3">
      <c r="A1990" t="s">
        <v>4162</v>
      </c>
      <c r="B1990" t="s">
        <v>4163</v>
      </c>
      <c r="C1990" t="str">
        <f>IFERROR(VLOOKUP(Table1[[#This Row],[Ticker]],[1]!Table1[[Symbol]:[Industry]],2,FALSE),"-")</f>
        <v>-</v>
      </c>
      <c r="D1990" t="s">
        <v>429</v>
      </c>
      <c r="E1990">
        <v>400.58676864</v>
      </c>
      <c r="F1990">
        <v>116.23</v>
      </c>
      <c r="G1990">
        <v>106.904367501218</v>
      </c>
      <c r="H1990">
        <v>6.1998376323637299</v>
      </c>
      <c r="I1990">
        <v>90.784604340916601</v>
      </c>
      <c r="J1990">
        <v>-11.672862614854401</v>
      </c>
      <c r="K1990">
        <v>115.567856277153</v>
      </c>
      <c r="L1990">
        <v>91.527753733269506</v>
      </c>
      <c r="M1990">
        <v>46.497242572655502</v>
      </c>
      <c r="N1990">
        <v>1.2594882923819399</v>
      </c>
      <c r="O1990">
        <v>21.741374860190898</v>
      </c>
      <c r="P1990">
        <v>172.4140625</v>
      </c>
    </row>
    <row r="1991" spans="1:17" hidden="1" x14ac:dyDescent="0.3">
      <c r="A1991" t="s">
        <v>4164</v>
      </c>
      <c r="B1991" t="s">
        <v>4165</v>
      </c>
      <c r="C1991" t="str">
        <f>IFERROR(VLOOKUP(Table1[[#This Row],[Ticker]],[1]!Table1[[Symbol]:[Industry]],2,FALSE),"-")</f>
        <v>-</v>
      </c>
      <c r="D1991" t="s">
        <v>77</v>
      </c>
      <c r="E1991">
        <v>399.85176000000001</v>
      </c>
      <c r="F1991">
        <v>294</v>
      </c>
      <c r="G1991">
        <v>-37.003927271892501</v>
      </c>
      <c r="I1991">
        <v>-19.388529987441501</v>
      </c>
      <c r="K1991">
        <v>240.93553543611401</v>
      </c>
      <c r="M1991" s="1">
        <v>6.0965434000000003E-8</v>
      </c>
      <c r="N1991">
        <v>1.29729729729729</v>
      </c>
      <c r="O1991">
        <v>6.12244897959184</v>
      </c>
      <c r="P1991">
        <v>0.34129692832765002</v>
      </c>
    </row>
    <row r="1992" spans="1:17" hidden="1" x14ac:dyDescent="0.3">
      <c r="A1992" t="s">
        <v>4166</v>
      </c>
      <c r="B1992" t="s">
        <v>4167</v>
      </c>
      <c r="C1992" t="str">
        <f>IFERROR(VLOOKUP(Table1[[#This Row],[Ticker]],[1]!Table1[[Symbol]:[Industry]],2,FALSE),"-")</f>
        <v>-</v>
      </c>
      <c r="D1992" t="s">
        <v>605</v>
      </c>
      <c r="E1992">
        <v>399.57308435700003</v>
      </c>
      <c r="F1992">
        <v>213.51</v>
      </c>
      <c r="G1992">
        <v>-3.2221550216010701</v>
      </c>
      <c r="H1992">
        <v>-14.816889464566399</v>
      </c>
      <c r="I1992">
        <v>-10.9528370662053</v>
      </c>
      <c r="J1992">
        <v>-5.7757777477223398</v>
      </c>
      <c r="K1992">
        <v>225.57515919135801</v>
      </c>
      <c r="L1992">
        <v>210.10055089930199</v>
      </c>
      <c r="M1992">
        <v>35.400597682158697</v>
      </c>
      <c r="N1992">
        <v>0.204051059148461</v>
      </c>
      <c r="O1992">
        <v>39.4782445787082</v>
      </c>
      <c r="P1992">
        <v>46.742268041237097</v>
      </c>
      <c r="Q1992">
        <v>1.3060121627976E-2</v>
      </c>
    </row>
    <row r="1993" spans="1:17" hidden="1" x14ac:dyDescent="0.3">
      <c r="A1993" t="s">
        <v>4168</v>
      </c>
      <c r="B1993" t="s">
        <v>4169</v>
      </c>
      <c r="C1993" t="str">
        <f>IFERROR(VLOOKUP(Table1[[#This Row],[Ticker]],[1]!Table1[[Symbol]:[Industry]],2,FALSE),"-")</f>
        <v>-</v>
      </c>
      <c r="D1993" t="s">
        <v>1060</v>
      </c>
      <c r="E1993">
        <v>399.4341</v>
      </c>
      <c r="F1993">
        <v>48.27</v>
      </c>
      <c r="G1993">
        <v>-17.863888425108801</v>
      </c>
      <c r="H1993">
        <v>-13.345975175517999</v>
      </c>
      <c r="I1993">
        <v>-33.731684233542097</v>
      </c>
      <c r="J1993">
        <v>-5.9692176058074802</v>
      </c>
      <c r="K1993">
        <v>50.222629286015099</v>
      </c>
      <c r="L1993">
        <v>52.803232192879598</v>
      </c>
      <c r="M1993">
        <v>39.586894427022898</v>
      </c>
      <c r="N1993">
        <v>1.44375974194264</v>
      </c>
      <c r="O1993">
        <v>104.06049305987101</v>
      </c>
      <c r="P1993">
        <v>28.8918558077436</v>
      </c>
      <c r="Q1993">
        <v>5.4998673352841997E-2</v>
      </c>
    </row>
    <row r="1994" spans="1:17" hidden="1" x14ac:dyDescent="0.3">
      <c r="A1994" t="s">
        <v>4170</v>
      </c>
      <c r="B1994" t="s">
        <v>4171</v>
      </c>
      <c r="C1994" t="str">
        <f>IFERROR(VLOOKUP(Table1[[#This Row],[Ticker]],[1]!Table1[[Symbol]:[Industry]],2,FALSE),"-")</f>
        <v>-</v>
      </c>
      <c r="D1994" t="s">
        <v>259</v>
      </c>
      <c r="E1994">
        <v>397.55680532399998</v>
      </c>
      <c r="F1994">
        <v>150.03</v>
      </c>
      <c r="G1994">
        <v>-16.3905399889425</v>
      </c>
      <c r="H1994">
        <v>7.4580879092186398</v>
      </c>
      <c r="I1994">
        <v>-2.5989354962403501</v>
      </c>
      <c r="J1994">
        <v>7.6374750245331002</v>
      </c>
      <c r="K1994">
        <v>131.94152479313701</v>
      </c>
      <c r="L1994">
        <v>129.465007355404</v>
      </c>
      <c r="M1994">
        <v>85.327888039361596</v>
      </c>
      <c r="N1994">
        <v>2.5319480039242399</v>
      </c>
      <c r="O1994">
        <v>9.9780043991201701</v>
      </c>
      <c r="P1994">
        <v>24.402985074626798</v>
      </c>
      <c r="Q1994">
        <v>5.0231160870075002E-2</v>
      </c>
    </row>
    <row r="1995" spans="1:17" hidden="1" x14ac:dyDescent="0.3">
      <c r="A1995" t="s">
        <v>4172</v>
      </c>
      <c r="B1995" t="s">
        <v>4173</v>
      </c>
      <c r="C1995" t="str">
        <f>IFERROR(VLOOKUP(Table1[[#This Row],[Ticker]],[1]!Table1[[Symbol]:[Industry]],2,FALSE),"-")</f>
        <v>-</v>
      </c>
      <c r="D1995" t="s">
        <v>642</v>
      </c>
      <c r="E1995">
        <v>396.69954061999999</v>
      </c>
      <c r="F1995">
        <v>133.36000000000001</v>
      </c>
      <c r="G1995">
        <v>-38.518634150151598</v>
      </c>
      <c r="H1995">
        <v>-12.4774011551554</v>
      </c>
      <c r="I1995">
        <v>-1.62464109855269</v>
      </c>
      <c r="J1995">
        <v>-13.337352652821901</v>
      </c>
      <c r="K1995">
        <v>138.97725340481699</v>
      </c>
      <c r="L1995">
        <v>133.43714861137099</v>
      </c>
      <c r="M1995">
        <v>30.158351784006701</v>
      </c>
      <c r="N1995">
        <v>1.07617032222906</v>
      </c>
      <c r="O1995">
        <v>23.125374925014899</v>
      </c>
      <c r="P1995">
        <v>23.998140399814002</v>
      </c>
      <c r="Q1995">
        <v>5.9498394350526E-2</v>
      </c>
    </row>
    <row r="1996" spans="1:17" hidden="1" x14ac:dyDescent="0.3">
      <c r="A1996" t="s">
        <v>4174</v>
      </c>
      <c r="B1996" t="s">
        <v>4175</v>
      </c>
      <c r="C1996" t="str">
        <f>IFERROR(VLOOKUP(Table1[[#This Row],[Ticker]],[1]!Table1[[Symbol]:[Industry]],2,FALSE),"-")</f>
        <v>-</v>
      </c>
      <c r="D1996" t="s">
        <v>605</v>
      </c>
      <c r="E1996">
        <v>396.11898993899899</v>
      </c>
      <c r="F1996">
        <v>60</v>
      </c>
      <c r="G1996">
        <v>-6.9727097901027504</v>
      </c>
      <c r="H1996">
        <v>-2.2698315204379398</v>
      </c>
      <c r="I1996">
        <v>37.051624452712801</v>
      </c>
      <c r="J1996">
        <v>-10.981289784665901</v>
      </c>
      <c r="K1996">
        <v>58.778820267213199</v>
      </c>
      <c r="L1996">
        <v>51.855636787213101</v>
      </c>
      <c r="M1996">
        <v>34.755229192598001</v>
      </c>
      <c r="N1996">
        <v>1.3313418915445601</v>
      </c>
      <c r="O1996">
        <v>19.516666666666602</v>
      </c>
      <c r="P1996">
        <v>60</v>
      </c>
      <c r="Q1996">
        <v>4.9271141526250001E-3</v>
      </c>
    </row>
    <row r="1997" spans="1:17" hidden="1" x14ac:dyDescent="0.3">
      <c r="A1997" t="s">
        <v>4176</v>
      </c>
      <c r="B1997" t="s">
        <v>4177</v>
      </c>
      <c r="C1997" t="str">
        <f>IFERROR(VLOOKUP(Table1[[#This Row],[Ticker]],[1]!Table1[[Symbol]:[Industry]],2,FALSE),"-")</f>
        <v>-</v>
      </c>
      <c r="D1997" t="s">
        <v>1509</v>
      </c>
      <c r="E1997">
        <v>395.87114580000002</v>
      </c>
      <c r="F1997">
        <v>192.36</v>
      </c>
      <c r="G1997">
        <v>-30.706990261614699</v>
      </c>
      <c r="H1997">
        <v>-2.0559905577110298</v>
      </c>
      <c r="I1997">
        <v>-33.534999037136402</v>
      </c>
      <c r="J1997">
        <v>-7.8453423868123204</v>
      </c>
      <c r="K1997">
        <v>195.01888019255301</v>
      </c>
      <c r="L1997">
        <v>212.506128319011</v>
      </c>
      <c r="M1997">
        <v>41.861626264251797</v>
      </c>
      <c r="N1997">
        <v>1.08917242666556</v>
      </c>
      <c r="O1997">
        <v>98.949885631108302</v>
      </c>
      <c r="P1997">
        <v>17.042896257986001</v>
      </c>
      <c r="Q1997">
        <v>0.161709797877261</v>
      </c>
    </row>
    <row r="1998" spans="1:17" hidden="1" x14ac:dyDescent="0.3">
      <c r="A1998" t="s">
        <v>4178</v>
      </c>
      <c r="B1998" t="s">
        <v>4179</v>
      </c>
      <c r="C1998" t="str">
        <f>IFERROR(VLOOKUP(Table1[[#This Row],[Ticker]],[1]!Table1[[Symbol]:[Industry]],2,FALSE),"-")</f>
        <v>-</v>
      </c>
      <c r="D1998" t="s">
        <v>738</v>
      </c>
      <c r="E1998">
        <v>395.06293835999998</v>
      </c>
      <c r="F1998">
        <v>360.1</v>
      </c>
      <c r="G1998">
        <v>-43.365978472653403</v>
      </c>
      <c r="H1998">
        <v>-9.1705193218284098</v>
      </c>
      <c r="I1998">
        <v>-14.8397616548201</v>
      </c>
      <c r="J1998">
        <v>-7.5253249505338902</v>
      </c>
      <c r="K1998">
        <v>369.63302762508101</v>
      </c>
      <c r="L1998">
        <v>380.837997765382</v>
      </c>
      <c r="M1998">
        <v>35.456617438261802</v>
      </c>
      <c r="N1998">
        <v>1.1377981482399699</v>
      </c>
      <c r="O1998">
        <v>34.323798944737497</v>
      </c>
      <c r="P1998">
        <v>16.0863958736299</v>
      </c>
      <c r="Q1998">
        <v>4.6311387922E-4</v>
      </c>
    </row>
    <row r="1999" spans="1:17" hidden="1" x14ac:dyDescent="0.3">
      <c r="A1999" t="s">
        <v>4180</v>
      </c>
      <c r="B1999" t="s">
        <v>4181</v>
      </c>
      <c r="C1999" t="str">
        <f>IFERROR(VLOOKUP(Table1[[#This Row],[Ticker]],[1]!Table1[[Symbol]:[Industry]],2,FALSE),"-")</f>
        <v>-</v>
      </c>
      <c r="D1999" t="s">
        <v>197</v>
      </c>
      <c r="E1999">
        <v>394.91793000000001</v>
      </c>
      <c r="F1999">
        <v>179.55</v>
      </c>
      <c r="G1999">
        <v>-5.9751290628765696</v>
      </c>
      <c r="H1999">
        <v>-17.9485330515096</v>
      </c>
      <c r="I1999">
        <v>-8.4713325352122801</v>
      </c>
      <c r="J1999">
        <v>-9.3025535743306609</v>
      </c>
      <c r="K1999">
        <v>188.23672124371799</v>
      </c>
      <c r="L1999">
        <v>172.782052679401</v>
      </c>
      <c r="M1999">
        <v>30.863308771324199</v>
      </c>
      <c r="N1999">
        <v>0.62800760633014197</v>
      </c>
      <c r="O1999">
        <v>31.3840155945419</v>
      </c>
      <c r="P1999">
        <v>47.595561035758301</v>
      </c>
      <c r="Q1999">
        <v>9.6316424976446005E-2</v>
      </c>
    </row>
    <row r="2000" spans="1:17" hidden="1" x14ac:dyDescent="0.3">
      <c r="A2000" t="s">
        <v>4182</v>
      </c>
      <c r="B2000" t="s">
        <v>4183</v>
      </c>
      <c r="C2000" t="str">
        <f>IFERROR(VLOOKUP(Table1[[#This Row],[Ticker]],[1]!Table1[[Symbol]:[Industry]],2,FALSE),"-")</f>
        <v>-</v>
      </c>
      <c r="D2000" t="s">
        <v>533</v>
      </c>
      <c r="E2000">
        <v>394.66941800000001</v>
      </c>
      <c r="F2000">
        <v>16.559999999999999</v>
      </c>
      <c r="G2000">
        <v>81.147716748437205</v>
      </c>
      <c r="H2000">
        <v>19.828923861449901</v>
      </c>
      <c r="I2000">
        <v>62.318469469964697</v>
      </c>
      <c r="J2000">
        <v>-0.27992772480880501</v>
      </c>
      <c r="K2000">
        <v>14.7455311019968</v>
      </c>
      <c r="L2000">
        <v>12.183601916256899</v>
      </c>
      <c r="M2000">
        <v>68.680667889862306</v>
      </c>
      <c r="N2000">
        <v>1.2456520473361801</v>
      </c>
      <c r="O2000">
        <v>9.2391304347826093</v>
      </c>
      <c r="P2000">
        <v>156.744186046511</v>
      </c>
    </row>
    <row r="2001" spans="1:17" hidden="1" x14ac:dyDescent="0.3">
      <c r="A2001" t="s">
        <v>4184</v>
      </c>
      <c r="B2001" t="s">
        <v>4185</v>
      </c>
      <c r="C2001" t="str">
        <f>IFERROR(VLOOKUP(Table1[[#This Row],[Ticker]],[1]!Table1[[Symbol]:[Industry]],2,FALSE),"-")</f>
        <v>-</v>
      </c>
      <c r="D2001" t="s">
        <v>54</v>
      </c>
      <c r="E2001">
        <v>393.34415999999999</v>
      </c>
      <c r="F2001">
        <v>47.5</v>
      </c>
      <c r="G2001">
        <v>-64.082294581266197</v>
      </c>
      <c r="H2001">
        <v>14.0045995371256</v>
      </c>
      <c r="I2001">
        <v>-15.3477136609109</v>
      </c>
      <c r="J2001">
        <v>5.2710061293669401</v>
      </c>
      <c r="K2001">
        <v>43.0557078772515</v>
      </c>
      <c r="L2001">
        <v>52.163117587392598</v>
      </c>
      <c r="M2001">
        <v>65.711323391034995</v>
      </c>
      <c r="N2001">
        <v>0.50732230883719898</v>
      </c>
      <c r="O2001">
        <v>95.684210526315795</v>
      </c>
      <c r="P2001">
        <v>36.494252873563198</v>
      </c>
      <c r="Q2001">
        <v>5.8182194990649E-2</v>
      </c>
    </row>
    <row r="2002" spans="1:17" hidden="1" x14ac:dyDescent="0.3">
      <c r="A2002" t="s">
        <v>4186</v>
      </c>
      <c r="B2002" t="s">
        <v>4187</v>
      </c>
      <c r="C2002" t="str">
        <f>IFERROR(VLOOKUP(Table1[[#This Row],[Ticker]],[1]!Table1[[Symbol]:[Industry]],2,FALSE),"-")</f>
        <v>-</v>
      </c>
      <c r="D2002" t="s">
        <v>164</v>
      </c>
      <c r="E2002">
        <v>391.87313714999999</v>
      </c>
      <c r="F2002">
        <v>2727.05</v>
      </c>
      <c r="G2002">
        <v>-7.3198058990835904</v>
      </c>
      <c r="H2002">
        <v>-11.224799298665999</v>
      </c>
      <c r="I2002">
        <v>9.3655196070179798</v>
      </c>
      <c r="J2002">
        <v>-2.0438147227665802</v>
      </c>
      <c r="K2002">
        <v>2769.9114956779099</v>
      </c>
      <c r="L2002">
        <v>2580.56407851522</v>
      </c>
      <c r="M2002">
        <v>44.472461174888799</v>
      </c>
      <c r="N2002">
        <v>0.33087105975279701</v>
      </c>
      <c r="O2002">
        <v>30.1772978126547</v>
      </c>
      <c r="P2002">
        <v>39.9851137005287</v>
      </c>
      <c r="Q2002">
        <v>-0.1079396057047</v>
      </c>
    </row>
    <row r="2003" spans="1:17" hidden="1" x14ac:dyDescent="0.3">
      <c r="A2003" t="s">
        <v>4188</v>
      </c>
      <c r="B2003" t="s">
        <v>4189</v>
      </c>
      <c r="C2003" t="str">
        <f>IFERROR(VLOOKUP(Table1[[#This Row],[Ticker]],[1]!Table1[[Symbol]:[Industry]],2,FALSE),"-")</f>
        <v>-</v>
      </c>
      <c r="D2003" t="s">
        <v>590</v>
      </c>
      <c r="E2003">
        <v>390.52466991</v>
      </c>
      <c r="F2003">
        <v>217.95</v>
      </c>
      <c r="G2003">
        <v>0.24827214159717301</v>
      </c>
      <c r="H2003">
        <v>-15.007857420540899</v>
      </c>
      <c r="I2003">
        <v>52.552990480394598</v>
      </c>
      <c r="J2003">
        <v>-5.3865683234739201</v>
      </c>
      <c r="K2003">
        <v>222.407669526863</v>
      </c>
      <c r="L2003">
        <v>177.69072754262399</v>
      </c>
      <c r="M2003">
        <v>34.479963258048997</v>
      </c>
      <c r="N2003">
        <v>0.28571619122020098</v>
      </c>
      <c r="O2003">
        <v>22.711631108052298</v>
      </c>
      <c r="P2003">
        <v>86.202477573686394</v>
      </c>
      <c r="Q2003">
        <v>0.14070561230408801</v>
      </c>
    </row>
    <row r="2004" spans="1:17" hidden="1" x14ac:dyDescent="0.3">
      <c r="A2004" t="s">
        <v>4190</v>
      </c>
      <c r="B2004" t="s">
        <v>4191</v>
      </c>
      <c r="C2004" t="str">
        <f>IFERROR(VLOOKUP(Table1[[#This Row],[Ticker]],[1]!Table1[[Symbol]:[Industry]],2,FALSE),"-")</f>
        <v>-</v>
      </c>
      <c r="D2004" t="s">
        <v>132</v>
      </c>
      <c r="E2004">
        <v>390.37181850000002</v>
      </c>
      <c r="F2004">
        <v>160.94999999999999</v>
      </c>
      <c r="G2004">
        <v>-27.9033408563186</v>
      </c>
      <c r="H2004">
        <v>-5.0571982156833304</v>
      </c>
      <c r="I2004">
        <v>-29.701251316779601</v>
      </c>
      <c r="J2004">
        <v>-6.7983984756148699</v>
      </c>
      <c r="K2004">
        <v>166.412234687411</v>
      </c>
      <c r="L2004">
        <v>165.925058638145</v>
      </c>
      <c r="M2004">
        <v>34.141584087092298</v>
      </c>
      <c r="N2004">
        <v>0.36187317796789298</v>
      </c>
      <c r="O2004">
        <v>47.1264367816092</v>
      </c>
      <c r="P2004">
        <v>30.8004876066639</v>
      </c>
      <c r="Q2004">
        <v>0.13641036321147201</v>
      </c>
    </row>
    <row r="2005" spans="1:17" hidden="1" x14ac:dyDescent="0.3">
      <c r="A2005" t="s">
        <v>4192</v>
      </c>
      <c r="B2005" t="s">
        <v>4193</v>
      </c>
      <c r="C2005" t="str">
        <f>IFERROR(VLOOKUP(Table1[[#This Row],[Ticker]],[1]!Table1[[Symbol]:[Industry]],2,FALSE),"-")</f>
        <v>-</v>
      </c>
      <c r="D2005" t="s">
        <v>443</v>
      </c>
      <c r="E2005">
        <v>390.335090976</v>
      </c>
      <c r="F2005">
        <v>99.38</v>
      </c>
      <c r="G2005">
        <v>108.03185013734</v>
      </c>
      <c r="H2005">
        <v>11.756809319093801</v>
      </c>
      <c r="I2005">
        <v>44.494512853411898</v>
      </c>
      <c r="J2005">
        <v>-7.3414661863472599</v>
      </c>
      <c r="K2005">
        <v>86.724613009674798</v>
      </c>
      <c r="L2005">
        <v>68.749848880083604</v>
      </c>
      <c r="M2005">
        <v>47.316421723674097</v>
      </c>
      <c r="N2005">
        <v>0.37263840943540799</v>
      </c>
      <c r="O2005">
        <v>19.541155162004401</v>
      </c>
      <c r="P2005">
        <v>145.080147965474</v>
      </c>
      <c r="Q2005">
        <v>0.12532873745008599</v>
      </c>
    </row>
    <row r="2006" spans="1:17" hidden="1" x14ac:dyDescent="0.3">
      <c r="A2006" t="s">
        <v>4194</v>
      </c>
      <c r="B2006" t="s">
        <v>4195</v>
      </c>
      <c r="C2006" t="str">
        <f>IFERROR(VLOOKUP(Table1[[#This Row],[Ticker]],[1]!Table1[[Symbol]:[Industry]],2,FALSE),"-")</f>
        <v>-</v>
      </c>
      <c r="D2006" t="s">
        <v>21</v>
      </c>
      <c r="E2006">
        <v>390.29558155000001</v>
      </c>
      <c r="F2006">
        <v>384.55</v>
      </c>
      <c r="G2006">
        <v>-45.242028909676698</v>
      </c>
      <c r="H2006">
        <v>-7.1735142506754901</v>
      </c>
      <c r="I2006">
        <v>-12.919635665246499</v>
      </c>
      <c r="J2006">
        <v>-5.5468260383542596</v>
      </c>
      <c r="K2006">
        <v>392.889949226684</v>
      </c>
      <c r="L2006">
        <v>401.79845519704901</v>
      </c>
      <c r="M2006">
        <v>37.206103097459597</v>
      </c>
      <c r="N2006">
        <v>0.477820765248894</v>
      </c>
      <c r="O2006">
        <v>48.225198283708202</v>
      </c>
      <c r="P2006">
        <v>12.7381999413661</v>
      </c>
      <c r="Q2006">
        <v>0.108439253139843</v>
      </c>
    </row>
    <row r="2007" spans="1:17" hidden="1" x14ac:dyDescent="0.3">
      <c r="A2007" t="s">
        <v>4196</v>
      </c>
      <c r="B2007" t="s">
        <v>4197</v>
      </c>
      <c r="C2007" t="str">
        <f>IFERROR(VLOOKUP(Table1[[#This Row],[Ticker]],[1]!Table1[[Symbol]:[Industry]],2,FALSE),"-")</f>
        <v>-</v>
      </c>
      <c r="D2007" t="s">
        <v>789</v>
      </c>
      <c r="E2007">
        <v>389.91199999999998</v>
      </c>
      <c r="F2007">
        <v>293.25</v>
      </c>
      <c r="G2007">
        <v>-18.771497562383001</v>
      </c>
      <c r="H2007">
        <v>9.4871686921085896</v>
      </c>
      <c r="I2007">
        <v>-28.471004214245699</v>
      </c>
      <c r="J2007">
        <v>-19.208309687673498</v>
      </c>
      <c r="K2007">
        <v>291.224435508569</v>
      </c>
      <c r="L2007">
        <v>291.568644953015</v>
      </c>
      <c r="M2007">
        <v>44.029764622803903</v>
      </c>
      <c r="N2007">
        <v>1.5537054717129799</v>
      </c>
      <c r="O2007">
        <v>50.383631713554898</v>
      </c>
      <c r="P2007">
        <v>33.295454545454497</v>
      </c>
    </row>
    <row r="2008" spans="1:17" hidden="1" x14ac:dyDescent="0.3">
      <c r="A2008" t="s">
        <v>4198</v>
      </c>
      <c r="B2008" t="s">
        <v>4199</v>
      </c>
      <c r="C2008" t="str">
        <f>IFERROR(VLOOKUP(Table1[[#This Row],[Ticker]],[1]!Table1[[Symbol]:[Industry]],2,FALSE),"-")</f>
        <v>-</v>
      </c>
      <c r="D2008" t="s">
        <v>2718</v>
      </c>
      <c r="E2008">
        <v>389.55700000000002</v>
      </c>
      <c r="F2008">
        <v>404.95</v>
      </c>
      <c r="G2008">
        <v>48.978975017644999</v>
      </c>
      <c r="H2008">
        <v>17.465073845426001</v>
      </c>
      <c r="I2008">
        <v>-9.18545717515034</v>
      </c>
      <c r="J2008">
        <v>12.878012425732701</v>
      </c>
      <c r="K2008">
        <v>336.67362665998502</v>
      </c>
      <c r="L2008">
        <v>316.37127874897601</v>
      </c>
      <c r="M2008">
        <v>89.741055634937496</v>
      </c>
      <c r="N2008">
        <v>1.0648811226746699</v>
      </c>
      <c r="O2008">
        <v>0</v>
      </c>
      <c r="P2008">
        <v>84.655722754217905</v>
      </c>
      <c r="Q2008">
        <v>0.24492741845072699</v>
      </c>
    </row>
    <row r="2009" spans="1:17" hidden="1" x14ac:dyDescent="0.3">
      <c r="A2009" t="s">
        <v>4200</v>
      </c>
      <c r="B2009" t="s">
        <v>4201</v>
      </c>
      <c r="C2009" t="str">
        <f>IFERROR(VLOOKUP(Table1[[#This Row],[Ticker]],[1]!Table1[[Symbol]:[Industry]],2,FALSE),"-")</f>
        <v>-</v>
      </c>
      <c r="D2009" t="s">
        <v>171</v>
      </c>
      <c r="E2009">
        <v>389.2346162</v>
      </c>
      <c r="F2009">
        <v>370.05</v>
      </c>
      <c r="G2009">
        <v>119.379358977368</v>
      </c>
      <c r="H2009">
        <v>-8.0819797147062094</v>
      </c>
      <c r="I2009">
        <v>78.924467360038506</v>
      </c>
      <c r="J2009">
        <v>-2.7181240112809402</v>
      </c>
      <c r="K2009">
        <v>340.16742730533502</v>
      </c>
      <c r="L2009">
        <v>259.29100023611898</v>
      </c>
      <c r="M2009">
        <v>52.428961380291199</v>
      </c>
      <c r="N2009">
        <v>0.35183850036049003</v>
      </c>
      <c r="O2009">
        <v>12.6334279151466</v>
      </c>
      <c r="P2009">
        <v>158.59538784067001</v>
      </c>
    </row>
    <row r="2010" spans="1:17" hidden="1" x14ac:dyDescent="0.3">
      <c r="A2010" t="s">
        <v>4202</v>
      </c>
      <c r="B2010" t="s">
        <v>4203</v>
      </c>
      <c r="C2010" t="str">
        <f>IFERROR(VLOOKUP(Table1[[#This Row],[Ticker]],[1]!Table1[[Symbol]:[Industry]],2,FALSE),"-")</f>
        <v>-</v>
      </c>
      <c r="D2010" t="s">
        <v>197</v>
      </c>
      <c r="E2010">
        <v>387.224203875</v>
      </c>
      <c r="F2010">
        <v>529.35</v>
      </c>
      <c r="G2010">
        <v>42.171169756802499</v>
      </c>
      <c r="H2010">
        <v>-8.9065085975292497</v>
      </c>
      <c r="I2010">
        <v>42.971966831704101</v>
      </c>
      <c r="J2010">
        <v>-5.7114123901074398</v>
      </c>
      <c r="K2010">
        <v>487.17884373009201</v>
      </c>
      <c r="L2010">
        <v>406.75696648631498</v>
      </c>
      <c r="M2010">
        <v>53.156291559901497</v>
      </c>
      <c r="N2010">
        <v>0.31270959941222498</v>
      </c>
      <c r="O2010">
        <v>25.814678379144201</v>
      </c>
      <c r="P2010">
        <v>91.758739358811795</v>
      </c>
      <c r="Q2010">
        <v>5.2341246687504998E-2</v>
      </c>
    </row>
    <row r="2011" spans="1:17" hidden="1" x14ac:dyDescent="0.3">
      <c r="A2011" t="s">
        <v>4204</v>
      </c>
      <c r="B2011" t="s">
        <v>4205</v>
      </c>
      <c r="C2011" t="str">
        <f>IFERROR(VLOOKUP(Table1[[#This Row],[Ticker]],[1]!Table1[[Symbol]:[Industry]],2,FALSE),"-")</f>
        <v>-</v>
      </c>
      <c r="D2011" t="s">
        <v>183</v>
      </c>
      <c r="E2011">
        <v>387.06064528600001</v>
      </c>
      <c r="F2011">
        <v>144.52000000000001</v>
      </c>
      <c r="G2011">
        <v>20.685067536176199</v>
      </c>
      <c r="H2011">
        <v>7.5356072890636199</v>
      </c>
      <c r="I2011">
        <v>32.063383145960699</v>
      </c>
      <c r="J2011">
        <v>-13.7691434341529</v>
      </c>
      <c r="K2011">
        <v>123.501895253744</v>
      </c>
      <c r="L2011">
        <v>109.652274505196</v>
      </c>
      <c r="M2011">
        <v>54.7376828414993</v>
      </c>
      <c r="N2011">
        <v>1.27114401380703</v>
      </c>
      <c r="O2011">
        <v>28.494326044838001</v>
      </c>
      <c r="P2011">
        <v>97.296928327645006</v>
      </c>
      <c r="Q2011">
        <v>2.3082923206712999E-2</v>
      </c>
    </row>
    <row r="2012" spans="1:17" hidden="1" x14ac:dyDescent="0.3">
      <c r="A2012" t="s">
        <v>4206</v>
      </c>
      <c r="B2012" t="s">
        <v>4207</v>
      </c>
      <c r="C2012" t="str">
        <f>IFERROR(VLOOKUP(Table1[[#This Row],[Ticker]],[1]!Table1[[Symbol]:[Industry]],2,FALSE),"-")</f>
        <v>-</v>
      </c>
      <c r="D2012" t="s">
        <v>226</v>
      </c>
      <c r="E2012">
        <v>385.341199872</v>
      </c>
      <c r="F2012">
        <v>133.54</v>
      </c>
      <c r="G2012">
        <v>-7.7924743854475498</v>
      </c>
      <c r="H2012">
        <v>-9.1811147485886497</v>
      </c>
      <c r="I2012">
        <v>21.860687947907699</v>
      </c>
      <c r="J2012">
        <v>-4.8643029877924802</v>
      </c>
      <c r="K2012">
        <v>128.60485850378501</v>
      </c>
      <c r="L2012">
        <v>114.792687995313</v>
      </c>
      <c r="M2012">
        <v>46.384364137533403</v>
      </c>
      <c r="N2012">
        <v>0.57111603254675103</v>
      </c>
      <c r="O2012">
        <v>8.1323947880784697</v>
      </c>
      <c r="P2012">
        <v>55.0987224157955</v>
      </c>
      <c r="Q2012">
        <v>6.6339542656460001E-3</v>
      </c>
    </row>
    <row r="2013" spans="1:17" hidden="1" x14ac:dyDescent="0.3">
      <c r="A2013" t="s">
        <v>4208</v>
      </c>
      <c r="B2013" t="s">
        <v>4209</v>
      </c>
      <c r="C2013" t="str">
        <f>IFERROR(VLOOKUP(Table1[[#This Row],[Ticker]],[1]!Table1[[Symbol]:[Industry]],2,FALSE),"-")</f>
        <v>-</v>
      </c>
      <c r="D2013" t="s">
        <v>259</v>
      </c>
      <c r="E2013">
        <v>384.91399999999999</v>
      </c>
      <c r="F2013">
        <v>1136.75</v>
      </c>
      <c r="G2013">
        <v>138.77990798581399</v>
      </c>
      <c r="H2013">
        <v>-14.646194113668001</v>
      </c>
      <c r="I2013">
        <v>55.566966399017097</v>
      </c>
      <c r="J2013">
        <v>-5.7648281067707501</v>
      </c>
      <c r="K2013">
        <v>1078.76079275403</v>
      </c>
      <c r="L2013">
        <v>812.36933755359803</v>
      </c>
      <c r="M2013">
        <v>38.0942804493083</v>
      </c>
      <c r="N2013">
        <v>0.32465459084278903</v>
      </c>
      <c r="O2013">
        <v>19.639322630305699</v>
      </c>
      <c r="P2013">
        <v>239.277719743321</v>
      </c>
      <c r="Q2013">
        <v>0.19729956630947401</v>
      </c>
    </row>
    <row r="2014" spans="1:17" hidden="1" x14ac:dyDescent="0.3">
      <c r="A2014" t="s">
        <v>4210</v>
      </c>
      <c r="B2014" t="s">
        <v>4211</v>
      </c>
      <c r="C2014" t="str">
        <f>IFERROR(VLOOKUP(Table1[[#This Row],[Ticker]],[1]!Table1[[Symbol]:[Industry]],2,FALSE),"-")</f>
        <v>-</v>
      </c>
      <c r="D2014" t="s">
        <v>80</v>
      </c>
      <c r="E2014">
        <v>383.339426</v>
      </c>
      <c r="F2014">
        <v>356.5</v>
      </c>
      <c r="G2014">
        <v>-47.032359799317803</v>
      </c>
      <c r="H2014">
        <v>-6.9124028243134497</v>
      </c>
      <c r="I2014">
        <v>-16.866888932880698</v>
      </c>
      <c r="J2014">
        <v>-1.9164239148876301</v>
      </c>
      <c r="K2014">
        <v>366.82265412213798</v>
      </c>
      <c r="L2014">
        <v>383.75251238912102</v>
      </c>
      <c r="M2014">
        <v>47.270302892603503</v>
      </c>
      <c r="N2014">
        <v>1.40164704078433</v>
      </c>
      <c r="O2014">
        <v>29.8737727910238</v>
      </c>
      <c r="P2014">
        <v>9.6754345485309905</v>
      </c>
    </row>
    <row r="2015" spans="1:17" hidden="1" x14ac:dyDescent="0.3">
      <c r="A2015" t="s">
        <v>4212</v>
      </c>
      <c r="B2015" t="s">
        <v>4213</v>
      </c>
      <c r="C2015" t="str">
        <f>IFERROR(VLOOKUP(Table1[[#This Row],[Ticker]],[1]!Table1[[Symbol]:[Industry]],2,FALSE),"-")</f>
        <v>-</v>
      </c>
      <c r="D2015" t="s">
        <v>533</v>
      </c>
      <c r="E2015">
        <v>382.58850000000001</v>
      </c>
      <c r="F2015">
        <v>462.85</v>
      </c>
      <c r="G2015">
        <v>530.88645812514403</v>
      </c>
      <c r="H2015">
        <v>-2.9645634584690801</v>
      </c>
      <c r="I2015">
        <v>64.121273934127004</v>
      </c>
      <c r="J2015">
        <v>-2.00287758520704</v>
      </c>
      <c r="K2015">
        <v>400.31086645516802</v>
      </c>
      <c r="L2015">
        <v>280.20000681692801</v>
      </c>
      <c r="M2015">
        <v>59.847119520669601</v>
      </c>
      <c r="N2015">
        <v>0.55134476731016602</v>
      </c>
      <c r="O2015">
        <v>12.887544560872801</v>
      </c>
      <c r="P2015">
        <v>611.96738963236396</v>
      </c>
      <c r="Q2015">
        <v>0.21960340147746199</v>
      </c>
    </row>
    <row r="2016" spans="1:17" hidden="1" x14ac:dyDescent="0.3">
      <c r="A2016" t="s">
        <v>4214</v>
      </c>
      <c r="B2016" t="s">
        <v>4215</v>
      </c>
      <c r="C2016" t="str">
        <f>IFERROR(VLOOKUP(Table1[[#This Row],[Ticker]],[1]!Table1[[Symbol]:[Industry]],2,FALSE),"-")</f>
        <v>-</v>
      </c>
      <c r="D2016" t="s">
        <v>605</v>
      </c>
      <c r="E2016">
        <v>381.79345050000001</v>
      </c>
      <c r="F2016">
        <v>92.53</v>
      </c>
      <c r="G2016">
        <v>-7.27095074552473</v>
      </c>
      <c r="H2016">
        <v>0.59348842601452201</v>
      </c>
      <c r="I2016">
        <v>8.1099102675427996</v>
      </c>
      <c r="J2016">
        <v>-6.59433117056457</v>
      </c>
      <c r="K2016">
        <v>85.2303242566379</v>
      </c>
      <c r="L2016">
        <v>78.683499671777994</v>
      </c>
      <c r="M2016">
        <v>57.648203814725498</v>
      </c>
      <c r="N2016">
        <v>1.0632147203231801</v>
      </c>
      <c r="O2016">
        <v>35.037285204798401</v>
      </c>
      <c r="P2016">
        <v>60.6423611111111</v>
      </c>
      <c r="Q2016">
        <v>0.13519554318862401</v>
      </c>
    </row>
    <row r="2017" spans="1:17" hidden="1" x14ac:dyDescent="0.3">
      <c r="A2017" t="s">
        <v>4216</v>
      </c>
      <c r="B2017" t="s">
        <v>4217</v>
      </c>
      <c r="C2017" t="str">
        <f>IFERROR(VLOOKUP(Table1[[#This Row],[Ticker]],[1]!Table1[[Symbol]:[Industry]],2,FALSE),"-")</f>
        <v>-</v>
      </c>
      <c r="D2017" t="s">
        <v>991</v>
      </c>
      <c r="E2017">
        <v>381.23571297500001</v>
      </c>
      <c r="F2017">
        <v>209</v>
      </c>
      <c r="G2017">
        <v>-31.3135364202113</v>
      </c>
      <c r="H2017">
        <v>-31.086309553783401</v>
      </c>
      <c r="I2017">
        <v>-16.859429458341001</v>
      </c>
      <c r="J2017">
        <v>-6.7558018506829196</v>
      </c>
      <c r="K2017">
        <v>258.68266209552098</v>
      </c>
      <c r="M2017">
        <v>35.629271031540398</v>
      </c>
      <c r="N2017">
        <v>0.43123306857342902</v>
      </c>
      <c r="O2017">
        <v>91.052631578947299</v>
      </c>
      <c r="P2017">
        <v>10.787172011661699</v>
      </c>
    </row>
    <row r="2018" spans="1:17" hidden="1" x14ac:dyDescent="0.3">
      <c r="A2018" t="s">
        <v>4218</v>
      </c>
      <c r="B2018" t="s">
        <v>4219</v>
      </c>
      <c r="C2018" t="str">
        <f>IFERROR(VLOOKUP(Table1[[#This Row],[Ticker]],[1]!Table1[[Symbol]:[Industry]],2,FALSE),"-")</f>
        <v>-</v>
      </c>
      <c r="D2018" t="s">
        <v>132</v>
      </c>
      <c r="E2018">
        <v>380.93700000000001</v>
      </c>
      <c r="F2018">
        <v>465.05</v>
      </c>
      <c r="G2018">
        <v>798.25736305068801</v>
      </c>
      <c r="H2018">
        <v>7.8571677045320998</v>
      </c>
      <c r="I2018">
        <v>276.72163950408299</v>
      </c>
      <c r="J2018">
        <v>17.658159188278098</v>
      </c>
      <c r="K2018">
        <v>343.94153580767102</v>
      </c>
      <c r="L2018">
        <v>210.94482254521799</v>
      </c>
      <c r="M2018">
        <v>81.203146215964196</v>
      </c>
      <c r="N2018">
        <v>1.17061172162011</v>
      </c>
      <c r="O2018">
        <v>0</v>
      </c>
      <c r="P2018">
        <v>899.033297529538</v>
      </c>
      <c r="Q2018">
        <v>0.17828947098210901</v>
      </c>
    </row>
    <row r="2019" spans="1:17" hidden="1" x14ac:dyDescent="0.3">
      <c r="A2019" t="s">
        <v>4220</v>
      </c>
      <c r="B2019" t="s">
        <v>4221</v>
      </c>
      <c r="C2019" t="str">
        <f>IFERROR(VLOOKUP(Table1[[#This Row],[Ticker]],[1]!Table1[[Symbol]:[Industry]],2,FALSE),"-")</f>
        <v>-</v>
      </c>
      <c r="D2019" t="s">
        <v>4222</v>
      </c>
      <c r="E2019">
        <v>380.058868496</v>
      </c>
      <c r="F2019">
        <v>80.58</v>
      </c>
      <c r="G2019">
        <v>-78.140537649078595</v>
      </c>
      <c r="H2019">
        <v>-23.7946997621736</v>
      </c>
      <c r="I2019">
        <v>-44.630064976154898</v>
      </c>
      <c r="J2019">
        <v>-6.8470334667489698</v>
      </c>
      <c r="K2019">
        <v>88.569147640333995</v>
      </c>
      <c r="L2019">
        <v>107.547491802184</v>
      </c>
      <c r="M2019">
        <v>31.759394017670498</v>
      </c>
      <c r="N2019">
        <v>0.52686689896863403</v>
      </c>
      <c r="O2019">
        <v>119.657483246463</v>
      </c>
      <c r="P2019">
        <v>2</v>
      </c>
      <c r="Q2019">
        <v>-3.6331979690493003E-2</v>
      </c>
    </row>
    <row r="2020" spans="1:17" hidden="1" x14ac:dyDescent="0.3">
      <c r="A2020" t="s">
        <v>4223</v>
      </c>
      <c r="B2020" t="s">
        <v>4224</v>
      </c>
      <c r="C2020" t="str">
        <f>IFERROR(VLOOKUP(Table1[[#This Row],[Ticker]],[1]!Table1[[Symbol]:[Industry]],2,FALSE),"-")</f>
        <v>-</v>
      </c>
      <c r="D2020" t="s">
        <v>149</v>
      </c>
      <c r="E2020">
        <v>379.68</v>
      </c>
      <c r="F2020">
        <v>284.75</v>
      </c>
      <c r="G2020">
        <v>239.65116605134</v>
      </c>
      <c r="H2020">
        <v>5.8382040936756603</v>
      </c>
      <c r="I2020">
        <v>110.04757224898</v>
      </c>
      <c r="J2020">
        <v>-14.135671980552999</v>
      </c>
      <c r="K2020">
        <v>266.27766946603498</v>
      </c>
      <c r="L2020">
        <v>197.55352834271</v>
      </c>
      <c r="M2020">
        <v>36.877886436870199</v>
      </c>
      <c r="N2020">
        <v>1.6607855698877401</v>
      </c>
      <c r="O2020">
        <v>16.7690956979806</v>
      </c>
      <c r="P2020">
        <v>283.76010781671101</v>
      </c>
      <c r="Q2020">
        <v>0.14751593685810199</v>
      </c>
    </row>
    <row r="2021" spans="1:17" hidden="1" x14ac:dyDescent="0.3">
      <c r="A2021" t="s">
        <v>4225</v>
      </c>
      <c r="B2021" t="s">
        <v>4226</v>
      </c>
      <c r="C2021" t="str">
        <f>IFERROR(VLOOKUP(Table1[[#This Row],[Ticker]],[1]!Table1[[Symbol]:[Industry]],2,FALSE),"-")</f>
        <v>-</v>
      </c>
      <c r="D2021" t="s">
        <v>46</v>
      </c>
      <c r="E2021">
        <v>379.33727984000001</v>
      </c>
      <c r="F2021">
        <v>202.05</v>
      </c>
      <c r="G2021">
        <v>-40.603079487130799</v>
      </c>
      <c r="H2021">
        <v>-13.1090368265107</v>
      </c>
      <c r="I2021">
        <v>5.8126895247535302</v>
      </c>
      <c r="J2021">
        <v>-9.5378504472476404</v>
      </c>
      <c r="K2021">
        <v>214.29507316466101</v>
      </c>
      <c r="L2021">
        <v>201.864921076332</v>
      </c>
      <c r="M2021">
        <v>22.812585507840701</v>
      </c>
      <c r="N2021">
        <v>0.46009191273572397</v>
      </c>
      <c r="O2021">
        <v>30.5122494432071</v>
      </c>
      <c r="P2021">
        <v>43.247075505140003</v>
      </c>
      <c r="Q2021">
        <v>0.118440510909437</v>
      </c>
    </row>
    <row r="2022" spans="1:17" hidden="1" x14ac:dyDescent="0.3">
      <c r="A2022" t="s">
        <v>4227</v>
      </c>
      <c r="B2022" t="s">
        <v>4228</v>
      </c>
      <c r="C2022" t="str">
        <f>IFERROR(VLOOKUP(Table1[[#This Row],[Ticker]],[1]!Table1[[Symbol]:[Industry]],2,FALSE),"-")</f>
        <v>-</v>
      </c>
      <c r="D2022" t="s">
        <v>472</v>
      </c>
      <c r="E2022">
        <v>378.88888200000002</v>
      </c>
      <c r="F2022">
        <v>300</v>
      </c>
      <c r="G2022">
        <v>-65.397454225059406</v>
      </c>
      <c r="H2022">
        <v>-26.605953226693401</v>
      </c>
      <c r="I2022">
        <v>-50.943347263189096</v>
      </c>
      <c r="J2022">
        <v>-4.0863542097162897</v>
      </c>
      <c r="K2022">
        <v>347.84079611645802</v>
      </c>
      <c r="M2022">
        <v>38.1179205588071</v>
      </c>
      <c r="N2022">
        <v>0.49980776624375201</v>
      </c>
      <c r="O2022">
        <v>82.3</v>
      </c>
      <c r="P2022">
        <v>10.905730129389999</v>
      </c>
    </row>
    <row r="2023" spans="1:17" hidden="1" x14ac:dyDescent="0.3">
      <c r="A2023" t="s">
        <v>4229</v>
      </c>
      <c r="B2023" t="s">
        <v>4230</v>
      </c>
      <c r="C2023" t="str">
        <f>IFERROR(VLOOKUP(Table1[[#This Row],[Ticker]],[1]!Table1[[Symbol]:[Industry]],2,FALSE),"-")</f>
        <v>-</v>
      </c>
      <c r="D2023" t="s">
        <v>125</v>
      </c>
      <c r="E2023">
        <v>378.82982018000001</v>
      </c>
      <c r="F2023">
        <v>152.5</v>
      </c>
      <c r="G2023">
        <v>-3.69137644511023</v>
      </c>
      <c r="H2023">
        <v>8.2865544243436808</v>
      </c>
      <c r="I2023">
        <v>4.5139480301443404</v>
      </c>
      <c r="J2023">
        <v>0.72833194005464097</v>
      </c>
      <c r="K2023">
        <v>138.29553466838999</v>
      </c>
      <c r="L2023">
        <v>134.25310346588299</v>
      </c>
      <c r="M2023">
        <v>62.753912663679998</v>
      </c>
      <c r="N2023">
        <v>1.2947136260252201</v>
      </c>
      <c r="O2023">
        <v>20.655737704918</v>
      </c>
      <c r="P2023">
        <v>43.867924528301799</v>
      </c>
      <c r="Q2023">
        <v>2.1586880145313E-2</v>
      </c>
    </row>
    <row r="2024" spans="1:17" hidden="1" x14ac:dyDescent="0.3">
      <c r="A2024" t="s">
        <v>4231</v>
      </c>
      <c r="B2024" t="s">
        <v>4232</v>
      </c>
      <c r="C2024" t="str">
        <f>IFERROR(VLOOKUP(Table1[[#This Row],[Ticker]],[1]!Table1[[Symbol]:[Industry]],2,FALSE),"-")</f>
        <v>-</v>
      </c>
      <c r="E2024">
        <v>378.25436250000001</v>
      </c>
      <c r="F2024">
        <v>183.55</v>
      </c>
      <c r="G2024">
        <v>272.00774808919198</v>
      </c>
      <c r="H2024">
        <v>4.3708786068930703</v>
      </c>
      <c r="I2024">
        <v>-2.7414344221698701</v>
      </c>
      <c r="J2024">
        <v>-12.163581570962601</v>
      </c>
      <c r="K2024">
        <v>170.12485214575901</v>
      </c>
      <c r="L2024">
        <v>132.708214562303</v>
      </c>
      <c r="M2024">
        <v>33.794496974789197</v>
      </c>
      <c r="N2024">
        <v>0.48531292187570402</v>
      </c>
      <c r="O2024">
        <v>16.044674475619701</v>
      </c>
      <c r="P2024">
        <v>402.87671232876698</v>
      </c>
    </row>
    <row r="2025" spans="1:17" hidden="1" x14ac:dyDescent="0.3">
      <c r="A2025" t="s">
        <v>4233</v>
      </c>
      <c r="B2025" t="s">
        <v>4234</v>
      </c>
      <c r="C2025" t="str">
        <f>IFERROR(VLOOKUP(Table1[[#This Row],[Ticker]],[1]!Table1[[Symbol]:[Industry]],2,FALSE),"-")</f>
        <v>-</v>
      </c>
      <c r="D2025" t="s">
        <v>278</v>
      </c>
      <c r="E2025">
        <v>377.48750000000001</v>
      </c>
      <c r="F2025">
        <v>324.64999999999998</v>
      </c>
      <c r="G2025">
        <v>-46.822341021591598</v>
      </c>
      <c r="H2025">
        <v>-9.3090875732121994</v>
      </c>
      <c r="I2025">
        <v>-23.287080712079199</v>
      </c>
      <c r="J2025">
        <v>-3.3171381047902599</v>
      </c>
      <c r="K2025">
        <v>338.18334813933001</v>
      </c>
      <c r="L2025">
        <v>348.28795441252697</v>
      </c>
      <c r="M2025">
        <v>31.398344438294099</v>
      </c>
      <c r="N2025">
        <v>0.61524483619182702</v>
      </c>
      <c r="O2025">
        <v>35.5151701832743</v>
      </c>
      <c r="P2025">
        <v>3.72204472843449</v>
      </c>
      <c r="Q2025">
        <v>5.1457269883743002E-2</v>
      </c>
    </row>
    <row r="2026" spans="1:17" hidden="1" x14ac:dyDescent="0.3">
      <c r="A2026" t="s">
        <v>4235</v>
      </c>
      <c r="B2026" t="s">
        <v>4236</v>
      </c>
      <c r="C2026" t="str">
        <f>IFERROR(VLOOKUP(Table1[[#This Row],[Ticker]],[1]!Table1[[Symbol]:[Industry]],2,FALSE),"-")</f>
        <v>-</v>
      </c>
      <c r="D2026" t="s">
        <v>1796</v>
      </c>
      <c r="E2026">
        <v>376.74843401700002</v>
      </c>
      <c r="F2026">
        <v>133.12</v>
      </c>
      <c r="G2026">
        <v>-18.307455712638099</v>
      </c>
      <c r="H2026">
        <v>-2.3211580386319302</v>
      </c>
      <c r="I2026">
        <v>-5.5229837689541901</v>
      </c>
      <c r="J2026">
        <v>-4.8085586606599398</v>
      </c>
      <c r="K2026">
        <v>138.14339599130301</v>
      </c>
      <c r="L2026">
        <v>135.50759860964499</v>
      </c>
      <c r="M2026">
        <v>48.570418604677002</v>
      </c>
      <c r="N2026">
        <v>0.96614860507176403</v>
      </c>
      <c r="O2026">
        <v>34.953425480769198</v>
      </c>
      <c r="P2026">
        <v>23.202221193891699</v>
      </c>
      <c r="Q2026">
        <v>-2.4780950281907001E-2</v>
      </c>
    </row>
    <row r="2027" spans="1:17" hidden="1" x14ac:dyDescent="0.3">
      <c r="A2027" t="s">
        <v>4237</v>
      </c>
      <c r="B2027" t="s">
        <v>4238</v>
      </c>
      <c r="C2027" t="str">
        <f>IFERROR(VLOOKUP(Table1[[#This Row],[Ticker]],[1]!Table1[[Symbol]:[Industry]],2,FALSE),"-")</f>
        <v>-</v>
      </c>
      <c r="D2027" t="s">
        <v>364</v>
      </c>
      <c r="E2027">
        <v>376.246306094999</v>
      </c>
      <c r="F2027">
        <v>28.6</v>
      </c>
      <c r="G2027">
        <v>10.800754571884999</v>
      </c>
      <c r="H2027">
        <v>-11.249432720938801</v>
      </c>
      <c r="I2027">
        <v>0.54961434245532104</v>
      </c>
      <c r="J2027">
        <v>-9.5641220351713301</v>
      </c>
      <c r="K2027">
        <v>28.6317986617772</v>
      </c>
      <c r="L2027">
        <v>26.555214901057901</v>
      </c>
      <c r="M2027">
        <v>35.206390636929001</v>
      </c>
      <c r="N2027">
        <v>1.0893595794986399</v>
      </c>
      <c r="O2027">
        <v>23.9510489510489</v>
      </c>
      <c r="P2027">
        <v>48.9583333333333</v>
      </c>
      <c r="Q2027">
        <v>9.1958148561258002E-2</v>
      </c>
    </row>
    <row r="2028" spans="1:17" hidden="1" x14ac:dyDescent="0.3">
      <c r="A2028" t="s">
        <v>4239</v>
      </c>
      <c r="B2028" t="s">
        <v>4240</v>
      </c>
      <c r="C2028" t="str">
        <f>IFERROR(VLOOKUP(Table1[[#This Row],[Ticker]],[1]!Table1[[Symbol]:[Industry]],2,FALSE),"-")</f>
        <v>-</v>
      </c>
      <c r="D2028" t="s">
        <v>4241</v>
      </c>
      <c r="E2028">
        <v>375.31564484400002</v>
      </c>
      <c r="F2028">
        <v>46.57</v>
      </c>
      <c r="G2028">
        <v>-53.296507753832003</v>
      </c>
      <c r="H2028">
        <v>0.104071368111558</v>
      </c>
      <c r="I2028">
        <v>-23.250668657342501</v>
      </c>
      <c r="J2028">
        <v>-5.1281958952742199</v>
      </c>
      <c r="K2028">
        <v>48.818521599908401</v>
      </c>
      <c r="L2028">
        <v>53.885672366313699</v>
      </c>
      <c r="M2028">
        <v>38.911088287332099</v>
      </c>
      <c r="N2028">
        <v>1.20596397152345</v>
      </c>
      <c r="O2028">
        <v>77.152673394889405</v>
      </c>
      <c r="P2028">
        <v>36.568914956011703</v>
      </c>
      <c r="Q2028">
        <v>7.6376031196910998E-2</v>
      </c>
    </row>
    <row r="2029" spans="1:17" hidden="1" x14ac:dyDescent="0.3">
      <c r="A2029" t="s">
        <v>4242</v>
      </c>
      <c r="B2029" t="s">
        <v>4243</v>
      </c>
      <c r="C2029" t="str">
        <f>IFERROR(VLOOKUP(Table1[[#This Row],[Ticker]],[1]!Table1[[Symbol]:[Industry]],2,FALSE),"-")</f>
        <v>-</v>
      </c>
      <c r="D2029" t="s">
        <v>443</v>
      </c>
      <c r="E2029">
        <v>374.566507</v>
      </c>
      <c r="F2029">
        <v>296</v>
      </c>
      <c r="G2029">
        <v>-35.660671067914599</v>
      </c>
      <c r="H2029">
        <v>-4.4792688287398201</v>
      </c>
      <c r="I2029">
        <v>-48.487226449266501</v>
      </c>
      <c r="J2029">
        <v>4.6720835179987104</v>
      </c>
      <c r="K2029">
        <v>311.306816440239</v>
      </c>
      <c r="L2029">
        <v>346.903251028169</v>
      </c>
      <c r="M2029">
        <v>54.672172590697301</v>
      </c>
      <c r="N2029">
        <v>0.40453033662568</v>
      </c>
      <c r="O2029">
        <v>148.175675675675</v>
      </c>
      <c r="P2029">
        <v>22.0618556701031</v>
      </c>
      <c r="Q2029">
        <v>0.170499756097893</v>
      </c>
    </row>
    <row r="2030" spans="1:17" hidden="1" x14ac:dyDescent="0.3">
      <c r="A2030" t="s">
        <v>4244</v>
      </c>
      <c r="B2030" t="s">
        <v>4245</v>
      </c>
      <c r="C2030" t="str">
        <f>IFERROR(VLOOKUP(Table1[[#This Row],[Ticker]],[1]!Table1[[Symbol]:[Industry]],2,FALSE),"-")</f>
        <v>-</v>
      </c>
      <c r="D2030" t="s">
        <v>364</v>
      </c>
      <c r="E2030">
        <v>373.8122745</v>
      </c>
      <c r="F2030">
        <v>108.15</v>
      </c>
      <c r="G2030">
        <v>-35.495198196527902</v>
      </c>
      <c r="H2030">
        <v>-17.574870661549799</v>
      </c>
      <c r="I2030">
        <v>-29.640051285616</v>
      </c>
      <c r="J2030">
        <v>-12.290359758528499</v>
      </c>
      <c r="K2030">
        <v>119.193752030254</v>
      </c>
      <c r="L2030">
        <v>122.617000615896</v>
      </c>
      <c r="M2030">
        <v>25.048125380840801</v>
      </c>
      <c r="N2030">
        <v>0.76759598586011801</v>
      </c>
      <c r="O2030">
        <v>59.084604715672597</v>
      </c>
      <c r="P2030">
        <v>9.2424242424242493</v>
      </c>
      <c r="Q2030">
        <v>0.139604379918192</v>
      </c>
    </row>
    <row r="2031" spans="1:17" hidden="1" x14ac:dyDescent="0.3">
      <c r="A2031" t="s">
        <v>4246</v>
      </c>
      <c r="B2031" t="s">
        <v>4247</v>
      </c>
      <c r="C2031" t="str">
        <f>IFERROR(VLOOKUP(Table1[[#This Row],[Ticker]],[1]!Table1[[Symbol]:[Industry]],2,FALSE),"-")</f>
        <v>-</v>
      </c>
      <c r="D2031" t="s">
        <v>753</v>
      </c>
      <c r="E2031">
        <v>373.16630627000001</v>
      </c>
      <c r="F2031">
        <v>230.23</v>
      </c>
      <c r="G2031">
        <v>17.424738569360201</v>
      </c>
      <c r="H2031">
        <v>-2.1698190675255198</v>
      </c>
      <c r="I2031">
        <v>9.5088960170780403</v>
      </c>
      <c r="J2031">
        <v>-2.2924052228608498</v>
      </c>
      <c r="K2031">
        <v>221.34897139621299</v>
      </c>
      <c r="L2031">
        <v>198.25246634246</v>
      </c>
      <c r="M2031">
        <v>43.478451693180702</v>
      </c>
      <c r="N2031">
        <v>0.87635080707440305</v>
      </c>
      <c r="O2031">
        <v>1.1988011988012</v>
      </c>
      <c r="P2031">
        <v>60.104311543810802</v>
      </c>
      <c r="Q2031">
        <v>8.1463636799704003E-2</v>
      </c>
    </row>
    <row r="2032" spans="1:17" hidden="1" x14ac:dyDescent="0.3">
      <c r="A2032" t="s">
        <v>4248</v>
      </c>
      <c r="B2032" t="s">
        <v>4249</v>
      </c>
      <c r="C2032" t="str">
        <f>IFERROR(VLOOKUP(Table1[[#This Row],[Ticker]],[1]!Table1[[Symbol]:[Industry]],2,FALSE),"-")</f>
        <v>-</v>
      </c>
      <c r="D2032" t="s">
        <v>132</v>
      </c>
      <c r="E2032">
        <v>372.44179988100001</v>
      </c>
      <c r="F2032">
        <v>115.93</v>
      </c>
      <c r="G2032">
        <v>-50.459695566370499</v>
      </c>
      <c r="H2032">
        <v>-4.1688698506294601</v>
      </c>
      <c r="I2032">
        <v>3.49780994999323</v>
      </c>
      <c r="J2032">
        <v>-8.4503318969078798</v>
      </c>
      <c r="K2032">
        <v>107.681737293308</v>
      </c>
      <c r="L2032">
        <v>112.2708260754</v>
      </c>
      <c r="M2032">
        <v>45.809276772295298</v>
      </c>
      <c r="N2032">
        <v>1.1787948104930699</v>
      </c>
      <c r="O2032">
        <v>41.464676960234598</v>
      </c>
      <c r="P2032">
        <v>42.507682851874598</v>
      </c>
      <c r="Q2032">
        <v>9.2353178485644005E-2</v>
      </c>
    </row>
    <row r="2033" spans="1:17" hidden="1" x14ac:dyDescent="0.3">
      <c r="A2033" t="s">
        <v>4250</v>
      </c>
      <c r="B2033" t="s">
        <v>4251</v>
      </c>
      <c r="C2033" t="str">
        <f>IFERROR(VLOOKUP(Table1[[#This Row],[Ticker]],[1]!Table1[[Symbol]:[Industry]],2,FALSE),"-")</f>
        <v>-</v>
      </c>
      <c r="D2033" t="s">
        <v>259</v>
      </c>
      <c r="E2033">
        <v>371.93641507799998</v>
      </c>
      <c r="F2033">
        <v>85.26</v>
      </c>
      <c r="G2033">
        <v>-25.533410016643501</v>
      </c>
      <c r="H2033">
        <v>-9.8189331502560293</v>
      </c>
      <c r="I2033">
        <v>-15.463843794972901</v>
      </c>
      <c r="J2033">
        <v>-4.9110437651936198</v>
      </c>
      <c r="K2033">
        <v>87.217897184658199</v>
      </c>
      <c r="L2033">
        <v>94.891921147070903</v>
      </c>
      <c r="M2033">
        <v>31.4249550637069</v>
      </c>
      <c r="N2033">
        <v>0.41309505299738802</v>
      </c>
      <c r="O2033">
        <v>103.49519117992</v>
      </c>
      <c r="P2033">
        <v>13.8317757009345</v>
      </c>
    </row>
    <row r="2034" spans="1:17" hidden="1" x14ac:dyDescent="0.3">
      <c r="A2034" t="s">
        <v>4252</v>
      </c>
      <c r="B2034" t="s">
        <v>4253</v>
      </c>
      <c r="C2034" t="str">
        <f>IFERROR(VLOOKUP(Table1[[#This Row],[Ticker]],[1]!Table1[[Symbol]:[Industry]],2,FALSE),"-")</f>
        <v>-</v>
      </c>
      <c r="D2034" t="s">
        <v>54</v>
      </c>
      <c r="E2034">
        <v>371.92306041000001</v>
      </c>
      <c r="F2034">
        <v>302.95</v>
      </c>
      <c r="G2034">
        <v>120.40548961188701</v>
      </c>
      <c r="H2034">
        <v>-7.5988487387364199</v>
      </c>
      <c r="I2034">
        <v>-2.26407625382957</v>
      </c>
      <c r="J2034">
        <v>-5.5183471630718497</v>
      </c>
      <c r="K2034">
        <v>315.36806544403998</v>
      </c>
      <c r="L2034">
        <v>285.17961958963798</v>
      </c>
      <c r="M2034">
        <v>47.885133996388198</v>
      </c>
      <c r="N2034">
        <v>0.33886216111870399</v>
      </c>
      <c r="O2034">
        <v>37.646476316223797</v>
      </c>
      <c r="P2034">
        <v>160.93884582256601</v>
      </c>
      <c r="Q2034">
        <v>0.14708432473116201</v>
      </c>
    </row>
    <row r="2035" spans="1:17" hidden="1" x14ac:dyDescent="0.3">
      <c r="A2035" t="s">
        <v>4254</v>
      </c>
      <c r="B2035" t="s">
        <v>4255</v>
      </c>
      <c r="C2035" t="str">
        <f>IFERROR(VLOOKUP(Table1[[#This Row],[Ticker]],[1]!Table1[[Symbol]:[Industry]],2,FALSE),"-")</f>
        <v>-</v>
      </c>
      <c r="D2035" t="s">
        <v>54</v>
      </c>
      <c r="E2035">
        <v>370.35648112500002</v>
      </c>
      <c r="F2035">
        <v>380.45</v>
      </c>
      <c r="G2035">
        <v>-20.371790186932699</v>
      </c>
      <c r="H2035">
        <v>28.843933470518898</v>
      </c>
      <c r="I2035">
        <v>16.643529198748201</v>
      </c>
      <c r="J2035">
        <v>5.6446699660430797</v>
      </c>
      <c r="K2035">
        <v>310.78894578747003</v>
      </c>
      <c r="L2035">
        <v>317.20104233407397</v>
      </c>
      <c r="M2035">
        <v>69.163244046758194</v>
      </c>
      <c r="N2035">
        <v>2.09380157138362</v>
      </c>
      <c r="O2035">
        <v>23.2224996714417</v>
      </c>
      <c r="P2035">
        <v>58.5208333333333</v>
      </c>
      <c r="Q2035">
        <v>-0.122432062190545</v>
      </c>
    </row>
    <row r="2036" spans="1:17" hidden="1" x14ac:dyDescent="0.3">
      <c r="A2036" t="s">
        <v>4256</v>
      </c>
      <c r="B2036" t="s">
        <v>4257</v>
      </c>
      <c r="C2036" t="str">
        <f>IFERROR(VLOOKUP(Table1[[#This Row],[Ticker]],[1]!Table1[[Symbol]:[Industry]],2,FALSE),"-")</f>
        <v>-</v>
      </c>
      <c r="D2036" t="s">
        <v>538</v>
      </c>
      <c r="E2036">
        <v>369.97500000000002</v>
      </c>
      <c r="F2036">
        <v>499.8</v>
      </c>
      <c r="G2036">
        <v>19.588964323222498</v>
      </c>
      <c r="H2036">
        <v>-12.7869044598998</v>
      </c>
      <c r="I2036">
        <v>4.14338490617543</v>
      </c>
      <c r="J2036">
        <v>-8.0374148602518503</v>
      </c>
      <c r="K2036">
        <v>515.71086309576503</v>
      </c>
      <c r="L2036">
        <v>475.96535070218403</v>
      </c>
      <c r="M2036">
        <v>30.139834356889299</v>
      </c>
      <c r="N2036">
        <v>0.67284142226316401</v>
      </c>
      <c r="O2036">
        <v>23.049219687875102</v>
      </c>
      <c r="P2036">
        <v>71.281699794379705</v>
      </c>
      <c r="Q2036">
        <v>4.1571850339643002E-2</v>
      </c>
    </row>
    <row r="2037" spans="1:17" hidden="1" x14ac:dyDescent="0.3">
      <c r="A2037" t="s">
        <v>4258</v>
      </c>
      <c r="B2037" t="s">
        <v>4259</v>
      </c>
      <c r="C2037" t="str">
        <f>IFERROR(VLOOKUP(Table1[[#This Row],[Ticker]],[1]!Table1[[Symbol]:[Industry]],2,FALSE),"-")</f>
        <v>-</v>
      </c>
      <c r="D2037" t="s">
        <v>2300</v>
      </c>
      <c r="E2037">
        <v>369.61649999999997</v>
      </c>
      <c r="F2037">
        <v>82.1</v>
      </c>
      <c r="G2037">
        <v>-51.312965541759198</v>
      </c>
      <c r="H2037">
        <v>-39.525795599652398</v>
      </c>
      <c r="I2037">
        <v>-34.459237058148602</v>
      </c>
      <c r="J2037">
        <v>-5.4681630189264503</v>
      </c>
      <c r="K2037">
        <v>112.416261240035</v>
      </c>
      <c r="L2037">
        <v>116.926312549344</v>
      </c>
      <c r="M2037">
        <v>30.9999155006481</v>
      </c>
      <c r="N2037">
        <v>0.90954450505609796</v>
      </c>
      <c r="O2037">
        <v>126.309378806333</v>
      </c>
      <c r="P2037">
        <v>1.04615384615383</v>
      </c>
      <c r="Q2037">
        <v>6.3961689715703998E-2</v>
      </c>
    </row>
    <row r="2038" spans="1:17" hidden="1" x14ac:dyDescent="0.3">
      <c r="A2038" t="s">
        <v>4260</v>
      </c>
      <c r="B2038" t="s">
        <v>4261</v>
      </c>
      <c r="C2038" t="str">
        <f>IFERROR(VLOOKUP(Table1[[#This Row],[Ticker]],[1]!Table1[[Symbol]:[Industry]],2,FALSE),"-")</f>
        <v>-</v>
      </c>
      <c r="D2038" t="s">
        <v>533</v>
      </c>
      <c r="E2038">
        <v>368.97500000000002</v>
      </c>
      <c r="F2038">
        <v>3797.5</v>
      </c>
      <c r="G2038">
        <v>80.914380250531195</v>
      </c>
      <c r="H2038">
        <v>10.794875752598699</v>
      </c>
      <c r="I2038">
        <v>49.902218911236801</v>
      </c>
      <c r="J2038">
        <v>-2.3837249824605302</v>
      </c>
      <c r="K2038">
        <v>3265.66382471104</v>
      </c>
      <c r="L2038">
        <v>2724.54027475779</v>
      </c>
      <c r="M2038">
        <v>68.2884658382536</v>
      </c>
      <c r="N2038">
        <v>0.67993778438109298</v>
      </c>
      <c r="O2038">
        <v>1.88281764318629</v>
      </c>
      <c r="P2038">
        <v>123.100196809916</v>
      </c>
      <c r="Q2038">
        <v>8.9885538043896998E-2</v>
      </c>
    </row>
    <row r="2039" spans="1:17" hidden="1" x14ac:dyDescent="0.3">
      <c r="A2039" t="s">
        <v>4262</v>
      </c>
      <c r="B2039" t="s">
        <v>4263</v>
      </c>
      <c r="C2039" t="str">
        <f>IFERROR(VLOOKUP(Table1[[#This Row],[Ticker]],[1]!Table1[[Symbol]:[Industry]],2,FALSE),"-")</f>
        <v>-</v>
      </c>
      <c r="D2039" t="s">
        <v>605</v>
      </c>
      <c r="E2039">
        <v>368.82625830000001</v>
      </c>
      <c r="F2039">
        <v>297</v>
      </c>
      <c r="G2039">
        <v>1145.57671788939</v>
      </c>
      <c r="H2039">
        <v>21.811653479034302</v>
      </c>
      <c r="I2039">
        <v>412.96861286970102</v>
      </c>
      <c r="J2039">
        <v>25.470169860558201</v>
      </c>
      <c r="K2039">
        <v>227.501567597709</v>
      </c>
      <c r="L2039">
        <v>140.673689478564</v>
      </c>
      <c r="M2039">
        <v>82.000709095576397</v>
      </c>
      <c r="N2039">
        <v>1.4810426540284301</v>
      </c>
      <c r="O2039">
        <v>2.49158249158247</v>
      </c>
      <c r="P2039">
        <v>1287.85046728971</v>
      </c>
      <c r="Q2039">
        <v>0.21048526498431699</v>
      </c>
    </row>
    <row r="2040" spans="1:17" hidden="1" x14ac:dyDescent="0.3">
      <c r="A2040" t="s">
        <v>4264</v>
      </c>
      <c r="B2040" t="s">
        <v>4265</v>
      </c>
      <c r="C2040" t="str">
        <f>IFERROR(VLOOKUP(Table1[[#This Row],[Ticker]],[1]!Table1[[Symbol]:[Industry]],2,FALSE),"-")</f>
        <v>-</v>
      </c>
      <c r="D2040" t="s">
        <v>1001</v>
      </c>
      <c r="E2040">
        <v>368.09268016999999</v>
      </c>
      <c r="F2040">
        <v>40.94</v>
      </c>
      <c r="G2040">
        <v>-21.492232636643401</v>
      </c>
      <c r="H2040">
        <v>-4.4704004628743697</v>
      </c>
      <c r="I2040">
        <v>24.5178824908946</v>
      </c>
      <c r="J2040">
        <v>-2.1626200325011098</v>
      </c>
      <c r="K2040">
        <v>39.698528789093899</v>
      </c>
      <c r="L2040">
        <v>37.220835433121202</v>
      </c>
      <c r="M2040">
        <v>56.631574362892799</v>
      </c>
      <c r="N2040">
        <v>0.90702359659196596</v>
      </c>
      <c r="O2040">
        <v>23.106985832926199</v>
      </c>
      <c r="P2040">
        <v>51.349353049907499</v>
      </c>
      <c r="Q2040">
        <v>4.2925638438930998E-2</v>
      </c>
    </row>
    <row r="2041" spans="1:17" hidden="1" x14ac:dyDescent="0.3">
      <c r="A2041" t="s">
        <v>4266</v>
      </c>
      <c r="B2041" t="s">
        <v>4267</v>
      </c>
      <c r="C2041" t="str">
        <f>IFERROR(VLOOKUP(Table1[[#This Row],[Ticker]],[1]!Table1[[Symbol]:[Industry]],2,FALSE),"-")</f>
        <v>-</v>
      </c>
      <c r="D2041" t="s">
        <v>54</v>
      </c>
      <c r="E2041">
        <v>367.45693599999998</v>
      </c>
      <c r="F2041">
        <v>319.55</v>
      </c>
      <c r="G2041">
        <v>36.3415735770038</v>
      </c>
      <c r="H2041">
        <v>5.6942547095394298</v>
      </c>
      <c r="I2041">
        <v>86.601256160020895</v>
      </c>
      <c r="J2041">
        <v>0.89302512878922002</v>
      </c>
      <c r="K2041">
        <v>293.18454231456099</v>
      </c>
      <c r="L2041">
        <v>228.658101582798</v>
      </c>
      <c r="M2041">
        <v>58.5501628453721</v>
      </c>
      <c r="N2041">
        <v>0.61226410162580303</v>
      </c>
      <c r="O2041">
        <v>6.0866843999373996</v>
      </c>
      <c r="P2041">
        <v>134.963235294117</v>
      </c>
    </row>
    <row r="2042" spans="1:17" hidden="1" x14ac:dyDescent="0.3">
      <c r="A2042" t="s">
        <v>4268</v>
      </c>
      <c r="B2042" t="s">
        <v>4269</v>
      </c>
      <c r="C2042" t="str">
        <f>IFERROR(VLOOKUP(Table1[[#This Row],[Ticker]],[1]!Table1[[Symbol]:[Industry]],2,FALSE),"-")</f>
        <v>-</v>
      </c>
      <c r="D2042" t="s">
        <v>138</v>
      </c>
      <c r="E2042">
        <v>367.13977920000002</v>
      </c>
      <c r="F2042">
        <v>130.13999999999999</v>
      </c>
      <c r="G2042">
        <v>-30.645125285237199</v>
      </c>
      <c r="H2042">
        <v>13.091730904417799</v>
      </c>
      <c r="I2042">
        <v>7.5059037937484101</v>
      </c>
      <c r="J2042">
        <v>-8.8618522475518091</v>
      </c>
      <c r="K2042">
        <v>127.217991747927</v>
      </c>
      <c r="L2042">
        <v>127.992694310863</v>
      </c>
      <c r="M2042">
        <v>36.053353542886498</v>
      </c>
      <c r="N2042">
        <v>0.16857762501117901</v>
      </c>
      <c r="O2042">
        <v>44.613493161210997</v>
      </c>
      <c r="P2042">
        <v>32.660550458715498</v>
      </c>
      <c r="Q2042">
        <v>3.0949685861185999E-2</v>
      </c>
    </row>
    <row r="2043" spans="1:17" hidden="1" x14ac:dyDescent="0.3">
      <c r="A2043" t="s">
        <v>4270</v>
      </c>
      <c r="B2043" t="s">
        <v>4271</v>
      </c>
      <c r="C2043" t="str">
        <f>IFERROR(VLOOKUP(Table1[[#This Row],[Ticker]],[1]!Table1[[Symbol]:[Industry]],2,FALSE),"-")</f>
        <v>-</v>
      </c>
      <c r="D2043" t="s">
        <v>21</v>
      </c>
      <c r="E2043">
        <v>366.72</v>
      </c>
      <c r="F2043">
        <v>256.85000000000002</v>
      </c>
      <c r="G2043">
        <v>-29.816817684167901</v>
      </c>
      <c r="H2043">
        <v>-3.7904659210818101</v>
      </c>
      <c r="I2043">
        <v>-34.1173353043487</v>
      </c>
      <c r="J2043">
        <v>-11.295055044317101</v>
      </c>
      <c r="K2043">
        <v>252.27652821215099</v>
      </c>
      <c r="L2043">
        <v>259.87170812057798</v>
      </c>
      <c r="M2043">
        <v>45.206896589054303</v>
      </c>
      <c r="N2043">
        <v>1.0815131396505799</v>
      </c>
      <c r="O2043">
        <v>58.730776717928698</v>
      </c>
      <c r="P2043">
        <v>22.8947368421052</v>
      </c>
    </row>
    <row r="2044" spans="1:17" hidden="1" x14ac:dyDescent="0.3">
      <c r="A2044" t="s">
        <v>4272</v>
      </c>
      <c r="B2044" t="s">
        <v>4273</v>
      </c>
      <c r="C2044" t="str">
        <f>IFERROR(VLOOKUP(Table1[[#This Row],[Ticker]],[1]!Table1[[Symbol]:[Industry]],2,FALSE),"-")</f>
        <v>-</v>
      </c>
      <c r="D2044" t="s">
        <v>387</v>
      </c>
      <c r="E2044">
        <v>366.26720231299998</v>
      </c>
      <c r="F2044">
        <v>210.35</v>
      </c>
      <c r="G2044">
        <v>-42.559954436578401</v>
      </c>
      <c r="H2044">
        <v>1.2460308085155201</v>
      </c>
      <c r="I2044">
        <v>5.6951446761043298</v>
      </c>
      <c r="J2044">
        <v>1.99456416478123</v>
      </c>
      <c r="K2044">
        <v>195.70975927226499</v>
      </c>
      <c r="L2044">
        <v>197.32939865739601</v>
      </c>
      <c r="M2044">
        <v>64.475530354329095</v>
      </c>
      <c r="N2044">
        <v>0.68219546274704701</v>
      </c>
      <c r="O2044">
        <v>18.279058711670999</v>
      </c>
      <c r="P2044">
        <v>45.520581113801398</v>
      </c>
      <c r="Q2044">
        <v>-7.2356587284889001E-2</v>
      </c>
    </row>
    <row r="2045" spans="1:17" hidden="1" x14ac:dyDescent="0.3">
      <c r="A2045" t="s">
        <v>4274</v>
      </c>
      <c r="B2045" t="s">
        <v>4275</v>
      </c>
      <c r="C2045" t="str">
        <f>IFERROR(VLOOKUP(Table1[[#This Row],[Ticker]],[1]!Table1[[Symbol]:[Industry]],2,FALSE),"-")</f>
        <v>-</v>
      </c>
      <c r="D2045" t="s">
        <v>642</v>
      </c>
      <c r="E2045">
        <v>365.74037499999997</v>
      </c>
      <c r="F2045">
        <v>268</v>
      </c>
      <c r="G2045">
        <v>-21.7810353066014</v>
      </c>
      <c r="H2045">
        <v>-8.0850506086469398</v>
      </c>
      <c r="I2045">
        <v>4.2913792066560204</v>
      </c>
      <c r="J2045">
        <v>-4.5496794530583902</v>
      </c>
      <c r="K2045">
        <v>268.548824960113</v>
      </c>
      <c r="L2045">
        <v>256.99630433129499</v>
      </c>
      <c r="M2045">
        <v>51.084128057711098</v>
      </c>
      <c r="N2045">
        <v>0.35522264890448702</v>
      </c>
      <c r="O2045">
        <v>29.477611940298399</v>
      </c>
      <c r="P2045">
        <v>37.506413545407803</v>
      </c>
      <c r="Q2045">
        <v>8.2888903402992001E-2</v>
      </c>
    </row>
    <row r="2046" spans="1:17" hidden="1" x14ac:dyDescent="0.3">
      <c r="A2046" t="s">
        <v>4276</v>
      </c>
      <c r="B2046" t="s">
        <v>4277</v>
      </c>
      <c r="C2046" t="str">
        <f>IFERROR(VLOOKUP(Table1[[#This Row],[Ticker]],[1]!Table1[[Symbol]:[Industry]],2,FALSE),"-")</f>
        <v>-</v>
      </c>
      <c r="D2046" t="s">
        <v>54</v>
      </c>
      <c r="E2046">
        <v>365.70240000000001</v>
      </c>
      <c r="F2046">
        <v>8.9700000000000006</v>
      </c>
      <c r="G2046">
        <v>-104.52630653438899</v>
      </c>
      <c r="H2046">
        <v>-18.7676121831012</v>
      </c>
      <c r="I2046">
        <v>-85.580019349143697</v>
      </c>
      <c r="J2046">
        <v>-9.5420633420005796</v>
      </c>
      <c r="K2046">
        <v>11.8398529447174</v>
      </c>
      <c r="L2046">
        <v>18.787264703316499</v>
      </c>
      <c r="M2046">
        <v>29.288861815169401</v>
      </c>
      <c r="N2046">
        <v>0.25680723569429398</v>
      </c>
      <c r="O2046">
        <v>326.42140468227399</v>
      </c>
      <c r="P2046">
        <v>7.1684587813620304</v>
      </c>
      <c r="Q2046">
        <v>0.15162397866135099</v>
      </c>
    </row>
    <row r="2047" spans="1:17" hidden="1" x14ac:dyDescent="0.3">
      <c r="A2047" t="s">
        <v>4278</v>
      </c>
      <c r="B2047" t="s">
        <v>4279</v>
      </c>
      <c r="C2047" t="str">
        <f>IFERROR(VLOOKUP(Table1[[#This Row],[Ticker]],[1]!Table1[[Symbol]:[Industry]],2,FALSE),"-")</f>
        <v>-</v>
      </c>
      <c r="D2047" t="s">
        <v>2266</v>
      </c>
      <c r="E2047">
        <v>365.203125</v>
      </c>
      <c r="F2047">
        <v>649</v>
      </c>
      <c r="G2047">
        <v>308.90439191316602</v>
      </c>
      <c r="H2047">
        <v>-20.612971522305799</v>
      </c>
      <c r="I2047">
        <v>119.645801641484</v>
      </c>
      <c r="J2047">
        <v>-5.2846349578742302</v>
      </c>
      <c r="K2047">
        <v>661.58251057006305</v>
      </c>
      <c r="L2047">
        <v>441.18857124936301</v>
      </c>
      <c r="M2047">
        <v>44.038741325936698</v>
      </c>
      <c r="N2047">
        <v>0.56187869183114802</v>
      </c>
      <c r="O2047">
        <v>44.830508474576199</v>
      </c>
      <c r="P2047">
        <v>457.081545064377</v>
      </c>
    </row>
    <row r="2048" spans="1:17" hidden="1" x14ac:dyDescent="0.3">
      <c r="A2048" t="s">
        <v>4280</v>
      </c>
      <c r="B2048" t="s">
        <v>4281</v>
      </c>
      <c r="C2048" t="str">
        <f>IFERROR(VLOOKUP(Table1[[#This Row],[Ticker]],[1]!Table1[[Symbol]:[Industry]],2,FALSE),"-")</f>
        <v>-</v>
      </c>
      <c r="D2048" t="s">
        <v>125</v>
      </c>
      <c r="E2048">
        <v>364.93754280000002</v>
      </c>
      <c r="F2048">
        <v>17.239999999999998</v>
      </c>
      <c r="G2048">
        <v>-45.426596849061198</v>
      </c>
      <c r="H2048">
        <v>-6.20968617716008</v>
      </c>
      <c r="I2048">
        <v>-21.876064613480299</v>
      </c>
      <c r="J2048">
        <v>-6.3658930130024904</v>
      </c>
      <c r="K2048">
        <v>17.620827932723699</v>
      </c>
      <c r="L2048">
        <v>18.756901582077202</v>
      </c>
      <c r="M2048">
        <v>33.878300050079503</v>
      </c>
      <c r="N2048">
        <v>0.68211202224552803</v>
      </c>
      <c r="O2048">
        <v>87.935034802784202</v>
      </c>
      <c r="P2048">
        <v>7.7499999999999902</v>
      </c>
      <c r="Q2048">
        <v>3.6544395576034998E-2</v>
      </c>
    </row>
    <row r="2049" spans="1:17" hidden="1" x14ac:dyDescent="0.3">
      <c r="A2049" t="s">
        <v>4282</v>
      </c>
      <c r="B2049" t="s">
        <v>4283</v>
      </c>
      <c r="C2049" t="str">
        <f>IFERROR(VLOOKUP(Table1[[#This Row],[Ticker]],[1]!Table1[[Symbol]:[Industry]],2,FALSE),"-")</f>
        <v>-</v>
      </c>
      <c r="D2049" t="s">
        <v>407</v>
      </c>
      <c r="E2049">
        <v>364.02433042500002</v>
      </c>
      <c r="F2049">
        <v>145</v>
      </c>
      <c r="G2049">
        <v>310.905454653741</v>
      </c>
      <c r="H2049">
        <v>-1.0947628433207099</v>
      </c>
      <c r="I2049">
        <v>67.324845808736697</v>
      </c>
      <c r="J2049">
        <v>2.5486555326226799</v>
      </c>
      <c r="K2049">
        <v>136.89807304887299</v>
      </c>
      <c r="L2049">
        <v>106.124532109867</v>
      </c>
      <c r="M2049">
        <v>61.861480567796796</v>
      </c>
      <c r="N2049">
        <v>1.0767113111494599</v>
      </c>
      <c r="O2049">
        <v>5.7241379310345</v>
      </c>
      <c r="P2049">
        <v>398.96765313145198</v>
      </c>
      <c r="Q2049">
        <v>0.172934836546212</v>
      </c>
    </row>
    <row r="2050" spans="1:17" hidden="1" x14ac:dyDescent="0.3">
      <c r="A2050" t="s">
        <v>4284</v>
      </c>
      <c r="B2050" t="s">
        <v>4285</v>
      </c>
      <c r="C2050" t="str">
        <f>IFERROR(VLOOKUP(Table1[[#This Row],[Ticker]],[1]!Table1[[Symbol]:[Industry]],2,FALSE),"-")</f>
        <v>-</v>
      </c>
      <c r="D2050" t="s">
        <v>46</v>
      </c>
      <c r="E2050">
        <v>363.47777772000001</v>
      </c>
      <c r="F2050">
        <v>51.37</v>
      </c>
      <c r="G2050">
        <v>-57.928967884563697</v>
      </c>
      <c r="H2050">
        <v>-1.85803782551172</v>
      </c>
      <c r="I2050">
        <v>16.040041441129802</v>
      </c>
      <c r="J2050">
        <v>11.815930788626201</v>
      </c>
      <c r="K2050">
        <v>47.162401703634401</v>
      </c>
      <c r="L2050">
        <v>53.053485382278097</v>
      </c>
      <c r="M2050">
        <v>66.897804421016801</v>
      </c>
      <c r="N2050">
        <v>0.60516534780294995</v>
      </c>
      <c r="O2050">
        <v>132.62604633054301</v>
      </c>
      <c r="P2050">
        <v>55.196374622356402</v>
      </c>
      <c r="Q2050">
        <v>1.0390334743692E-2</v>
      </c>
    </row>
    <row r="2051" spans="1:17" hidden="1" x14ac:dyDescent="0.3">
      <c r="A2051" t="s">
        <v>4286</v>
      </c>
      <c r="B2051" t="s">
        <v>4287</v>
      </c>
      <c r="C2051" t="str">
        <f>IFERROR(VLOOKUP(Table1[[#This Row],[Ticker]],[1]!Table1[[Symbol]:[Industry]],2,FALSE),"-")</f>
        <v>-</v>
      </c>
      <c r="D2051" t="s">
        <v>733</v>
      </c>
      <c r="E2051">
        <v>363.29748840000002</v>
      </c>
      <c r="F2051">
        <v>80.39</v>
      </c>
      <c r="G2051">
        <v>-69.403801997855595</v>
      </c>
      <c r="H2051">
        <v>-8.4007259066613393</v>
      </c>
      <c r="I2051">
        <v>-24.074542755868698</v>
      </c>
      <c r="J2051">
        <v>-5.8878097858217702</v>
      </c>
      <c r="K2051">
        <v>85.522905130944196</v>
      </c>
      <c r="L2051">
        <v>97.869429212129006</v>
      </c>
      <c r="M2051">
        <v>37.072810698816198</v>
      </c>
      <c r="N2051">
        <v>0.57977694335889396</v>
      </c>
      <c r="O2051">
        <v>83.853713148401496</v>
      </c>
      <c r="P2051">
        <v>5.7902355573101696</v>
      </c>
      <c r="Q2051">
        <v>-9.2856608899997001E-2</v>
      </c>
    </row>
    <row r="2052" spans="1:17" hidden="1" x14ac:dyDescent="0.3">
      <c r="A2052" t="s">
        <v>4288</v>
      </c>
      <c r="B2052" t="s">
        <v>4289</v>
      </c>
      <c r="C2052" t="str">
        <f>IFERROR(VLOOKUP(Table1[[#This Row],[Ticker]],[1]!Table1[[Symbol]:[Industry]],2,FALSE),"-")</f>
        <v>-</v>
      </c>
      <c r="D2052" t="s">
        <v>390</v>
      </c>
      <c r="E2052">
        <v>362.70013391999998</v>
      </c>
      <c r="F2052">
        <v>4122.2</v>
      </c>
      <c r="G2052">
        <v>-21.6233856124135</v>
      </c>
      <c r="H2052">
        <v>-32.316859690342099</v>
      </c>
      <c r="I2052">
        <v>-2.30114375705464</v>
      </c>
      <c r="J2052">
        <v>-20.941605616763599</v>
      </c>
      <c r="K2052">
        <v>4757.6506268880603</v>
      </c>
      <c r="L2052">
        <v>4095.3296496521798</v>
      </c>
      <c r="M2052">
        <v>17.653065015551</v>
      </c>
      <c r="N2052">
        <v>2.0140357907737498</v>
      </c>
      <c r="O2052">
        <v>45.553345301052801</v>
      </c>
      <c r="P2052">
        <v>31.889297712366002</v>
      </c>
      <c r="Q2052">
        <v>7.6377825934266994E-2</v>
      </c>
    </row>
    <row r="2053" spans="1:17" hidden="1" x14ac:dyDescent="0.3">
      <c r="A2053" t="s">
        <v>4290</v>
      </c>
      <c r="B2053" t="s">
        <v>4291</v>
      </c>
      <c r="C2053" t="str">
        <f>IFERROR(VLOOKUP(Table1[[#This Row],[Ticker]],[1]!Table1[[Symbol]:[Industry]],2,FALSE),"-")</f>
        <v>-</v>
      </c>
      <c r="D2053" t="s">
        <v>1543</v>
      </c>
      <c r="E2053">
        <v>362.61399999999998</v>
      </c>
      <c r="F2053">
        <v>580.70000000000005</v>
      </c>
      <c r="G2053">
        <v>45.254038866485601</v>
      </c>
      <c r="H2053">
        <v>-1.85100241137818</v>
      </c>
      <c r="I2053">
        <v>6.1646615019201096</v>
      </c>
      <c r="J2053">
        <v>-5.47423588366083</v>
      </c>
      <c r="K2053">
        <v>583.71505907222502</v>
      </c>
      <c r="L2053">
        <v>513.89919053092694</v>
      </c>
      <c r="M2053">
        <v>39.435476189041196</v>
      </c>
      <c r="N2053">
        <v>0.80361239292655295</v>
      </c>
      <c r="O2053">
        <v>9.8587911141725595</v>
      </c>
      <c r="P2053">
        <v>86.690242726249807</v>
      </c>
      <c r="Q2053">
        <v>0.109409840364382</v>
      </c>
    </row>
    <row r="2054" spans="1:17" hidden="1" x14ac:dyDescent="0.3">
      <c r="A2054" t="s">
        <v>4292</v>
      </c>
      <c r="B2054" t="s">
        <v>4293</v>
      </c>
      <c r="C2054" t="str">
        <f>IFERROR(VLOOKUP(Table1[[#This Row],[Ticker]],[1]!Table1[[Symbol]:[Industry]],2,FALSE),"-")</f>
        <v>-</v>
      </c>
      <c r="D2054" t="s">
        <v>54</v>
      </c>
      <c r="E2054">
        <v>362.43477511999998</v>
      </c>
      <c r="F2054">
        <v>774.8</v>
      </c>
      <c r="G2054">
        <v>-44.026675574702402</v>
      </c>
      <c r="H2054">
        <v>-8.05718198181399</v>
      </c>
      <c r="I2054">
        <v>-12.181116042163501</v>
      </c>
      <c r="J2054">
        <v>-4.5223741517198803</v>
      </c>
      <c r="K2054">
        <v>804.55307995468502</v>
      </c>
      <c r="L2054">
        <v>838.95959783837498</v>
      </c>
      <c r="M2054">
        <v>34.640454075407902</v>
      </c>
      <c r="N2054">
        <v>0.77412408181950099</v>
      </c>
      <c r="O2054">
        <v>36.035105833763502</v>
      </c>
      <c r="P2054">
        <v>19.1999999999999</v>
      </c>
      <c r="Q2054">
        <v>3.3580092021925002E-2</v>
      </c>
    </row>
    <row r="2055" spans="1:17" hidden="1" x14ac:dyDescent="0.3">
      <c r="A2055" t="s">
        <v>4294</v>
      </c>
      <c r="B2055" t="s">
        <v>4295</v>
      </c>
      <c r="C2055" t="str">
        <f>IFERROR(VLOOKUP(Table1[[#This Row],[Ticker]],[1]!Table1[[Symbol]:[Industry]],2,FALSE),"-")</f>
        <v>-</v>
      </c>
      <c r="D2055" t="s">
        <v>259</v>
      </c>
      <c r="E2055">
        <v>362.29500000000002</v>
      </c>
      <c r="F2055">
        <v>223.6</v>
      </c>
      <c r="G2055">
        <v>-17.5569226635976</v>
      </c>
      <c r="H2055">
        <v>-10.825872565878599</v>
      </c>
      <c r="I2055">
        <v>-19.3828319817435</v>
      </c>
      <c r="J2055">
        <v>3.1962524928489602</v>
      </c>
      <c r="K2055">
        <v>217.143447503099</v>
      </c>
      <c r="L2055">
        <v>223.929482825192</v>
      </c>
      <c r="M2055">
        <v>60.505086397006501</v>
      </c>
      <c r="N2055">
        <v>1.1538130116329099</v>
      </c>
      <c r="O2055">
        <v>54.271019677996399</v>
      </c>
      <c r="P2055">
        <v>15.854922279792699</v>
      </c>
      <c r="Q2055">
        <v>0.109723548547141</v>
      </c>
    </row>
    <row r="2056" spans="1:17" hidden="1" x14ac:dyDescent="0.3">
      <c r="A2056" t="s">
        <v>4296</v>
      </c>
      <c r="B2056" t="s">
        <v>4297</v>
      </c>
      <c r="C2056" t="str">
        <f>IFERROR(VLOOKUP(Table1[[#This Row],[Ticker]],[1]!Table1[[Symbol]:[Industry]],2,FALSE),"-")</f>
        <v>-</v>
      </c>
      <c r="D2056" t="s">
        <v>4298</v>
      </c>
      <c r="E2056">
        <v>360.9248</v>
      </c>
      <c r="F2056">
        <v>701.4</v>
      </c>
      <c r="G2056">
        <v>345.30022019354499</v>
      </c>
      <c r="H2056">
        <v>126.377082758602</v>
      </c>
      <c r="I2056">
        <v>508.86147001255802</v>
      </c>
      <c r="J2056">
        <v>18.949804036519001</v>
      </c>
      <c r="K2056">
        <v>373.807453728128</v>
      </c>
      <c r="L2056">
        <v>224.99597916762801</v>
      </c>
      <c r="M2056">
        <v>99.011339386350997</v>
      </c>
      <c r="N2056">
        <v>0.67308850090307004</v>
      </c>
      <c r="O2056">
        <v>0.51325919589393298</v>
      </c>
      <c r="P2056">
        <v>568</v>
      </c>
    </row>
    <row r="2057" spans="1:17" hidden="1" x14ac:dyDescent="0.3">
      <c r="A2057" t="s">
        <v>4299</v>
      </c>
      <c r="B2057" t="s">
        <v>4300</v>
      </c>
      <c r="C2057" t="str">
        <f>IFERROR(VLOOKUP(Table1[[#This Row],[Ticker]],[1]!Table1[[Symbol]:[Industry]],2,FALSE),"-")</f>
        <v>-</v>
      </c>
      <c r="D2057" t="s">
        <v>407</v>
      </c>
      <c r="E2057">
        <v>360.69110504000002</v>
      </c>
      <c r="F2057">
        <v>147.15</v>
      </c>
      <c r="G2057">
        <v>-54.2114050843686</v>
      </c>
      <c r="H2057">
        <v>-17.8606986348851</v>
      </c>
      <c r="I2057">
        <v>-39.757298122498298</v>
      </c>
      <c r="J2057">
        <v>-7.08893582197478</v>
      </c>
      <c r="M2057">
        <v>45.796368224713099</v>
      </c>
      <c r="O2057">
        <v>35.881753312945897</v>
      </c>
      <c r="P2057">
        <v>16.878474980142901</v>
      </c>
    </row>
    <row r="2058" spans="1:17" hidden="1" x14ac:dyDescent="0.3">
      <c r="A2058" t="s">
        <v>4301</v>
      </c>
      <c r="B2058" t="s">
        <v>4302</v>
      </c>
      <c r="C2058" t="str">
        <f>IFERROR(VLOOKUP(Table1[[#This Row],[Ticker]],[1]!Table1[[Symbol]:[Industry]],2,FALSE),"-")</f>
        <v>-</v>
      </c>
      <c r="D2058" t="s">
        <v>2266</v>
      </c>
      <c r="E2058">
        <v>360.64061249999997</v>
      </c>
      <c r="F2058">
        <v>552.4</v>
      </c>
      <c r="G2058">
        <v>67.363998463598193</v>
      </c>
      <c r="H2058">
        <v>20.4424104823992</v>
      </c>
      <c r="I2058">
        <v>13.822871437736501</v>
      </c>
      <c r="J2058">
        <v>-6.2468368424342398</v>
      </c>
      <c r="K2058">
        <v>461.86299250000701</v>
      </c>
      <c r="L2058">
        <v>462.82299488325702</v>
      </c>
      <c r="M2058">
        <v>63.913866291617701</v>
      </c>
      <c r="N2058">
        <v>1.15812917594654</v>
      </c>
      <c r="O2058">
        <v>17.668356263577099</v>
      </c>
      <c r="P2058">
        <v>109.163195759182</v>
      </c>
    </row>
    <row r="2059" spans="1:17" hidden="1" x14ac:dyDescent="0.3">
      <c r="A2059" t="s">
        <v>4303</v>
      </c>
      <c r="B2059" t="s">
        <v>4304</v>
      </c>
      <c r="C2059" t="str">
        <f>IFERROR(VLOOKUP(Table1[[#This Row],[Ticker]],[1]!Table1[[Symbol]:[Industry]],2,FALSE),"-")</f>
        <v>-</v>
      </c>
      <c r="D2059" t="s">
        <v>46</v>
      </c>
      <c r="E2059">
        <v>360.590352</v>
      </c>
      <c r="F2059">
        <v>319.7</v>
      </c>
      <c r="G2059">
        <v>-48.424502572273397</v>
      </c>
      <c r="H2059">
        <v>-13.886704810700399</v>
      </c>
      <c r="I2059">
        <v>-33.970395610403102</v>
      </c>
      <c r="J2059">
        <v>-10.2464435619128</v>
      </c>
      <c r="K2059">
        <v>359.67610977197</v>
      </c>
      <c r="M2059">
        <v>28.255952397169001</v>
      </c>
      <c r="N2059">
        <v>0.69028119028118995</v>
      </c>
      <c r="O2059">
        <v>85.1736002502346</v>
      </c>
      <c r="P2059">
        <v>4.8196721311475299</v>
      </c>
    </row>
    <row r="2060" spans="1:17" hidden="1" x14ac:dyDescent="0.3">
      <c r="A2060" t="s">
        <v>4305</v>
      </c>
      <c r="B2060" t="s">
        <v>4306</v>
      </c>
      <c r="C2060" t="str">
        <f>IFERROR(VLOOKUP(Table1[[#This Row],[Ticker]],[1]!Table1[[Symbol]:[Industry]],2,FALSE),"-")</f>
        <v>-</v>
      </c>
      <c r="D2060" t="s">
        <v>218</v>
      </c>
      <c r="E2060">
        <v>360.19555278000001</v>
      </c>
      <c r="F2060">
        <v>11.88</v>
      </c>
      <c r="G2060">
        <v>15.7350028022408</v>
      </c>
      <c r="H2060">
        <v>-19.216590053952402</v>
      </c>
      <c r="I2060">
        <v>2.0084549371815399</v>
      </c>
      <c r="J2060">
        <v>-9.5381854606109595</v>
      </c>
      <c r="K2060">
        <v>12.722603397344299</v>
      </c>
      <c r="L2060">
        <v>11.605167384590899</v>
      </c>
      <c r="M2060">
        <v>21.244199024730001</v>
      </c>
      <c r="N2060">
        <v>0.180275766126302</v>
      </c>
      <c r="O2060">
        <v>54.797979797979799</v>
      </c>
      <c r="P2060">
        <v>57.350993377483398</v>
      </c>
      <c r="Q2060">
        <v>6.6041736242596003E-2</v>
      </c>
    </row>
    <row r="2061" spans="1:17" hidden="1" x14ac:dyDescent="0.3">
      <c r="A2061" t="s">
        <v>4307</v>
      </c>
      <c r="B2061" t="s">
        <v>4308</v>
      </c>
      <c r="C2061" t="str">
        <f>IFERROR(VLOOKUP(Table1[[#This Row],[Ticker]],[1]!Table1[[Symbol]:[Industry]],2,FALSE),"-")</f>
        <v>-</v>
      </c>
      <c r="D2061" t="s">
        <v>281</v>
      </c>
      <c r="E2061">
        <v>360.07070331</v>
      </c>
      <c r="F2061">
        <v>54.66</v>
      </c>
      <c r="G2061">
        <v>-31.327741767259699</v>
      </c>
      <c r="H2061">
        <v>-19.395400462874299</v>
      </c>
      <c r="I2061">
        <v>3.6209896052083899</v>
      </c>
      <c r="J2061">
        <v>-10.829595341142999</v>
      </c>
      <c r="K2061">
        <v>52.437414166010598</v>
      </c>
      <c r="L2061">
        <v>47.915766408173099</v>
      </c>
      <c r="M2061">
        <v>35.9980197581339</v>
      </c>
      <c r="N2061">
        <v>0.94243488892817096</v>
      </c>
      <c r="O2061">
        <v>18.916941090376799</v>
      </c>
      <c r="P2061">
        <v>55.682141839931603</v>
      </c>
      <c r="Q2061">
        <v>0.10867787558702099</v>
      </c>
    </row>
    <row r="2062" spans="1:17" hidden="1" x14ac:dyDescent="0.3">
      <c r="A2062" t="s">
        <v>4309</v>
      </c>
      <c r="B2062" t="s">
        <v>4310</v>
      </c>
      <c r="C2062" t="str">
        <f>IFERROR(VLOOKUP(Table1[[#This Row],[Ticker]],[1]!Table1[[Symbol]:[Industry]],2,FALSE),"-")</f>
        <v>-</v>
      </c>
      <c r="D2062" t="s">
        <v>605</v>
      </c>
      <c r="E2062">
        <v>359.09485799999999</v>
      </c>
      <c r="F2062">
        <v>366.3</v>
      </c>
      <c r="G2062">
        <v>272.90874426615699</v>
      </c>
      <c r="H2062">
        <v>48.530915326599299</v>
      </c>
      <c r="I2062">
        <v>40.363407997054502</v>
      </c>
      <c r="J2062">
        <v>19.337980803444498</v>
      </c>
      <c r="K2062">
        <v>258.62910870423298</v>
      </c>
      <c r="L2062">
        <v>204.87137248270301</v>
      </c>
      <c r="M2062">
        <v>90.653631862393198</v>
      </c>
      <c r="N2062">
        <v>2.1663358475585501</v>
      </c>
      <c r="O2062">
        <v>5.37810537810536</v>
      </c>
      <c r="P2062">
        <v>348.347613219094</v>
      </c>
      <c r="Q2062">
        <v>0.16140230430246699</v>
      </c>
    </row>
    <row r="2063" spans="1:17" hidden="1" x14ac:dyDescent="0.3">
      <c r="A2063" t="s">
        <v>4311</v>
      </c>
      <c r="B2063" t="s">
        <v>4312</v>
      </c>
      <c r="C2063" t="str">
        <f>IFERROR(VLOOKUP(Table1[[#This Row],[Ticker]],[1]!Table1[[Symbol]:[Industry]],2,FALSE),"-")</f>
        <v>-</v>
      </c>
      <c r="D2063" t="s">
        <v>467</v>
      </c>
      <c r="E2063">
        <v>358.96447157399899</v>
      </c>
      <c r="F2063">
        <v>45.58</v>
      </c>
      <c r="G2063">
        <v>-36.086334428303502</v>
      </c>
      <c r="H2063">
        <v>-10.0171395933091</v>
      </c>
      <c r="I2063">
        <v>15.6917619833613</v>
      </c>
      <c r="J2063">
        <v>-1.70207089955312</v>
      </c>
      <c r="K2063">
        <v>43.808726819271897</v>
      </c>
      <c r="L2063">
        <v>42.754250369424497</v>
      </c>
      <c r="M2063">
        <v>49.735861751951198</v>
      </c>
      <c r="N2063">
        <v>0.26774096218596699</v>
      </c>
      <c r="O2063">
        <v>30.978499341816601</v>
      </c>
      <c r="P2063">
        <v>59.370629370629302</v>
      </c>
      <c r="Q2063">
        <v>8.6529809759386997E-2</v>
      </c>
    </row>
    <row r="2064" spans="1:17" hidden="1" x14ac:dyDescent="0.3">
      <c r="A2064" t="s">
        <v>4313</v>
      </c>
      <c r="B2064" t="s">
        <v>4314</v>
      </c>
      <c r="C2064" t="str">
        <f>IFERROR(VLOOKUP(Table1[[#This Row],[Ticker]],[1]!Table1[[Symbol]:[Industry]],2,FALSE),"-")</f>
        <v>-</v>
      </c>
      <c r="D2064" t="s">
        <v>278</v>
      </c>
      <c r="E2064">
        <v>358.84</v>
      </c>
      <c r="F2064">
        <v>3610.95</v>
      </c>
      <c r="G2064">
        <v>87.801523634629604</v>
      </c>
      <c r="H2064">
        <v>-20.937361110213899</v>
      </c>
      <c r="I2064">
        <v>16.330548667572401</v>
      </c>
      <c r="J2064">
        <v>-6.4458911104093204</v>
      </c>
      <c r="K2064">
        <v>3812.7710818875398</v>
      </c>
      <c r="L2064">
        <v>3348.7152290906201</v>
      </c>
      <c r="M2064">
        <v>20.3666827142237</v>
      </c>
      <c r="N2064">
        <v>0.769769764732818</v>
      </c>
      <c r="O2064">
        <v>41.098602860743</v>
      </c>
      <c r="P2064">
        <v>124.004342431761</v>
      </c>
      <c r="Q2064">
        <v>0.140310787381841</v>
      </c>
    </row>
    <row r="2065" spans="1:17" hidden="1" x14ac:dyDescent="0.3">
      <c r="A2065" t="s">
        <v>4315</v>
      </c>
      <c r="B2065" t="s">
        <v>4316</v>
      </c>
      <c r="C2065" t="str">
        <f>IFERROR(VLOOKUP(Table1[[#This Row],[Ticker]],[1]!Table1[[Symbol]:[Industry]],2,FALSE),"-")</f>
        <v>-</v>
      </c>
      <c r="D2065" t="s">
        <v>281</v>
      </c>
      <c r="E2065">
        <v>358.64162858999998</v>
      </c>
      <c r="F2065">
        <v>22.2</v>
      </c>
      <c r="G2065">
        <v>116.202055788118</v>
      </c>
      <c r="H2065">
        <v>5.2045995371256399</v>
      </c>
      <c r="I2065">
        <v>56.7291170713819</v>
      </c>
      <c r="J2065">
        <v>-0.98835803988117099</v>
      </c>
      <c r="K2065">
        <v>21.756568996902001</v>
      </c>
      <c r="L2065">
        <v>17.892582242213699</v>
      </c>
      <c r="M2065">
        <v>55.466538588435</v>
      </c>
      <c r="N2065">
        <v>0.20506915539660101</v>
      </c>
      <c r="O2065">
        <v>38.063063063062998</v>
      </c>
      <c r="P2065">
        <v>179.24528301886701</v>
      </c>
      <c r="Q2065">
        <v>0.10275688400803699</v>
      </c>
    </row>
    <row r="2066" spans="1:17" hidden="1" x14ac:dyDescent="0.3">
      <c r="A2066" t="s">
        <v>4317</v>
      </c>
      <c r="B2066" t="s">
        <v>4318</v>
      </c>
      <c r="C2066" t="str">
        <f>IFERROR(VLOOKUP(Table1[[#This Row],[Ticker]],[1]!Table1[[Symbol]:[Industry]],2,FALSE),"-")</f>
        <v>-</v>
      </c>
      <c r="D2066" t="s">
        <v>122</v>
      </c>
      <c r="E2066">
        <v>358.61080500000003</v>
      </c>
      <c r="F2066">
        <v>13.7</v>
      </c>
      <c r="G2066">
        <v>-46.217636949311903</v>
      </c>
      <c r="H2066">
        <v>-12.153058120532</v>
      </c>
      <c r="I2066">
        <v>-13.9923035723472</v>
      </c>
      <c r="J2066">
        <v>-0.19757028125732801</v>
      </c>
      <c r="K2066">
        <v>14.227423431541199</v>
      </c>
      <c r="L2066">
        <v>14.4308782774958</v>
      </c>
      <c r="M2066">
        <v>53.631452624059499</v>
      </c>
      <c r="N2066">
        <v>0.498813982963838</v>
      </c>
      <c r="O2066">
        <v>29.489051094890499</v>
      </c>
      <c r="P2066">
        <v>21.7777777777777</v>
      </c>
      <c r="Q2066">
        <v>-2.2523223312656999E-2</v>
      </c>
    </row>
    <row r="2067" spans="1:17" hidden="1" x14ac:dyDescent="0.3">
      <c r="A2067" t="s">
        <v>4319</v>
      </c>
      <c r="B2067" t="s">
        <v>4320</v>
      </c>
      <c r="C2067" t="str">
        <f>IFERROR(VLOOKUP(Table1[[#This Row],[Ticker]],[1]!Table1[[Symbol]:[Industry]],2,FALSE),"-")</f>
        <v>-</v>
      </c>
      <c r="D2067" t="s">
        <v>472</v>
      </c>
      <c r="E2067">
        <v>358.15559999999999</v>
      </c>
      <c r="F2067">
        <v>278.95</v>
      </c>
      <c r="G2067">
        <v>-6.2743272486592003</v>
      </c>
      <c r="H2067">
        <v>-9.2605011340152998</v>
      </c>
      <c r="I2067">
        <v>-2.4997326233559298</v>
      </c>
      <c r="J2067">
        <v>-4.3255510669838602</v>
      </c>
      <c r="K2067">
        <v>279.66549988398901</v>
      </c>
      <c r="L2067">
        <v>261.84589946747002</v>
      </c>
      <c r="M2067">
        <v>43.404866021375497</v>
      </c>
      <c r="N2067">
        <v>0.617550244280481</v>
      </c>
      <c r="O2067">
        <v>20.971500268865299</v>
      </c>
      <c r="P2067">
        <v>32.2037914691943</v>
      </c>
      <c r="Q2067">
        <v>7.1044113535690002E-3</v>
      </c>
    </row>
    <row r="2068" spans="1:17" hidden="1" x14ac:dyDescent="0.3">
      <c r="A2068" t="s">
        <v>4321</v>
      </c>
      <c r="B2068" t="s">
        <v>4322</v>
      </c>
      <c r="C2068" t="str">
        <f>IFERROR(VLOOKUP(Table1[[#This Row],[Ticker]],[1]!Table1[[Symbol]:[Industry]],2,FALSE),"-")</f>
        <v>-</v>
      </c>
      <c r="D2068" t="s">
        <v>991</v>
      </c>
      <c r="E2068">
        <v>356.31657821499999</v>
      </c>
      <c r="F2068">
        <v>1090.8499999999999</v>
      </c>
      <c r="G2068">
        <v>-2.9614932820151298</v>
      </c>
      <c r="H2068">
        <v>12.0543377570209</v>
      </c>
      <c r="I2068">
        <v>14.819687198354</v>
      </c>
      <c r="J2068">
        <v>3.8171418722607902</v>
      </c>
      <c r="K2068">
        <v>1028.47586775641</v>
      </c>
      <c r="L2068">
        <v>957.57224174471799</v>
      </c>
      <c r="M2068">
        <v>75.779554169742795</v>
      </c>
      <c r="N2068">
        <v>0.582369092717827</v>
      </c>
      <c r="O2068">
        <v>27.148553880001799</v>
      </c>
      <c r="P2068">
        <v>45.446666666666601</v>
      </c>
      <c r="Q2068">
        <v>-4.3492746683880999E-2</v>
      </c>
    </row>
    <row r="2069" spans="1:17" hidden="1" x14ac:dyDescent="0.3">
      <c r="A2069" t="s">
        <v>4323</v>
      </c>
      <c r="B2069" t="s">
        <v>4324</v>
      </c>
      <c r="C2069" t="str">
        <f>IFERROR(VLOOKUP(Table1[[#This Row],[Ticker]],[1]!Table1[[Symbol]:[Industry]],2,FALSE),"-")</f>
        <v>-</v>
      </c>
      <c r="D2069" t="s">
        <v>4325</v>
      </c>
      <c r="E2069">
        <v>355.16</v>
      </c>
      <c r="F2069">
        <v>267</v>
      </c>
      <c r="G2069">
        <v>24.252072200059601</v>
      </c>
      <c r="H2069">
        <v>-11.8368117244566</v>
      </c>
      <c r="I2069">
        <v>37.170080721675603</v>
      </c>
      <c r="J2069">
        <v>-6.6345145565731398</v>
      </c>
      <c r="K2069">
        <v>254.414365568216</v>
      </c>
      <c r="L2069">
        <v>214.69452865989501</v>
      </c>
      <c r="M2069">
        <v>41.252212205391103</v>
      </c>
      <c r="N2069">
        <v>0.32543562248679297</v>
      </c>
      <c r="O2069">
        <v>11.2359550561797</v>
      </c>
      <c r="P2069">
        <v>80.344478216818601</v>
      </c>
    </row>
    <row r="2070" spans="1:17" hidden="1" x14ac:dyDescent="0.3">
      <c r="A2070" t="s">
        <v>4326</v>
      </c>
      <c r="B2070" t="s">
        <v>4327</v>
      </c>
      <c r="C2070" t="str">
        <f>IFERROR(VLOOKUP(Table1[[#This Row],[Ticker]],[1]!Table1[[Symbol]:[Industry]],2,FALSE),"-")</f>
        <v>-</v>
      </c>
      <c r="D2070" t="s">
        <v>4328</v>
      </c>
      <c r="E2070">
        <v>354.02231039999998</v>
      </c>
      <c r="F2070">
        <v>731</v>
      </c>
      <c r="G2070">
        <v>1292.5533100498999</v>
      </c>
      <c r="H2070">
        <v>100.752412948204</v>
      </c>
      <c r="I2070">
        <v>1261.8567530314201</v>
      </c>
      <c r="J2070">
        <v>27.2360402303906</v>
      </c>
      <c r="K2070">
        <v>407.59887679816501</v>
      </c>
      <c r="L2070">
        <v>189.61116510552</v>
      </c>
      <c r="M2070">
        <v>84.852883937125497</v>
      </c>
      <c r="N2070">
        <v>0.99431818181818099</v>
      </c>
      <c r="O2070">
        <v>0.54719562243501496</v>
      </c>
      <c r="P2070">
        <v>1743.631778058</v>
      </c>
    </row>
    <row r="2071" spans="1:17" hidden="1" x14ac:dyDescent="0.3">
      <c r="A2071" t="s">
        <v>4329</v>
      </c>
      <c r="B2071" t="s">
        <v>4330</v>
      </c>
      <c r="C2071" t="str">
        <f>IFERROR(VLOOKUP(Table1[[#This Row],[Ticker]],[1]!Table1[[Symbol]:[Industry]],2,FALSE),"-")</f>
        <v>-</v>
      </c>
      <c r="D2071" t="s">
        <v>281</v>
      </c>
      <c r="E2071">
        <v>353.56490589999999</v>
      </c>
      <c r="F2071">
        <v>71.010000000000005</v>
      </c>
      <c r="G2071">
        <v>50.937285830610797</v>
      </c>
      <c r="H2071">
        <v>-11.724481395659</v>
      </c>
      <c r="I2071">
        <v>8.9637831798182006</v>
      </c>
      <c r="J2071">
        <v>-10.771020951668399</v>
      </c>
      <c r="K2071">
        <v>74.085500270946397</v>
      </c>
      <c r="L2071">
        <v>69.078860788499099</v>
      </c>
      <c r="M2071">
        <v>20.228570540562298</v>
      </c>
      <c r="N2071">
        <v>0.78387556592296903</v>
      </c>
      <c r="O2071">
        <v>28.291789888747999</v>
      </c>
      <c r="P2071">
        <v>87.608982826948406</v>
      </c>
      <c r="Q2071">
        <v>7.5704569935749005E-2</v>
      </c>
    </row>
    <row r="2072" spans="1:17" hidden="1" x14ac:dyDescent="0.3">
      <c r="A2072" t="s">
        <v>4331</v>
      </c>
      <c r="B2072" t="s">
        <v>4332</v>
      </c>
      <c r="C2072" t="str">
        <f>IFERROR(VLOOKUP(Table1[[#This Row],[Ticker]],[1]!Table1[[Symbol]:[Industry]],2,FALSE),"-")</f>
        <v>-</v>
      </c>
      <c r="D2072" t="s">
        <v>733</v>
      </c>
      <c r="E2072">
        <v>353.34213735999998</v>
      </c>
      <c r="F2072">
        <v>60.36</v>
      </c>
      <c r="G2072">
        <v>-9.4085598702043995</v>
      </c>
      <c r="H2072">
        <v>-18.6213569078419</v>
      </c>
      <c r="I2072">
        <v>16.299177653754398</v>
      </c>
      <c r="J2072">
        <v>-9.7727348385185202</v>
      </c>
      <c r="K2072">
        <v>58.811352581889899</v>
      </c>
      <c r="L2072">
        <v>53.434198895531303</v>
      </c>
      <c r="M2072">
        <v>34.330727369863503</v>
      </c>
      <c r="N2072">
        <v>0.494551683800799</v>
      </c>
      <c r="O2072">
        <v>19.118621603710999</v>
      </c>
      <c r="P2072">
        <v>51.088861076345403</v>
      </c>
      <c r="Q2072">
        <v>8.0653612188671994E-2</v>
      </c>
    </row>
    <row r="2073" spans="1:17" hidden="1" x14ac:dyDescent="0.3">
      <c r="A2073" t="s">
        <v>4333</v>
      </c>
      <c r="B2073" t="s">
        <v>4334</v>
      </c>
      <c r="C2073" t="str">
        <f>IFERROR(VLOOKUP(Table1[[#This Row],[Ticker]],[1]!Table1[[Symbol]:[Industry]],2,FALSE),"-")</f>
        <v>-</v>
      </c>
      <c r="D2073" t="s">
        <v>1680</v>
      </c>
      <c r="E2073">
        <v>353.22745599999899</v>
      </c>
      <c r="F2073">
        <v>66.25</v>
      </c>
      <c r="G2073">
        <v>-7.4294914094058004</v>
      </c>
      <c r="H2073">
        <v>-1.50635507946277</v>
      </c>
      <c r="I2073">
        <v>-5.6496195472324402</v>
      </c>
      <c r="J2073">
        <v>-2.23318503857644</v>
      </c>
      <c r="K2073">
        <v>64.138222965940798</v>
      </c>
      <c r="L2073">
        <v>61.385346966885898</v>
      </c>
      <c r="M2073">
        <v>59.429581906584403</v>
      </c>
      <c r="N2073">
        <v>0.274619059864737</v>
      </c>
      <c r="O2073">
        <v>17.735849056603701</v>
      </c>
      <c r="P2073">
        <v>32.8986960882647</v>
      </c>
      <c r="Q2073">
        <v>-2.7277470216565999E-2</v>
      </c>
    </row>
    <row r="2074" spans="1:17" hidden="1" x14ac:dyDescent="0.3">
      <c r="A2074" t="s">
        <v>4335</v>
      </c>
      <c r="B2074" t="s">
        <v>4336</v>
      </c>
      <c r="C2074" t="str">
        <f>IFERROR(VLOOKUP(Table1[[#This Row],[Ticker]],[1]!Table1[[Symbol]:[Industry]],2,FALSE),"-")</f>
        <v>-</v>
      </c>
      <c r="D2074" t="s">
        <v>991</v>
      </c>
      <c r="E2074">
        <v>352.75694516999999</v>
      </c>
      <c r="F2074">
        <v>44.35</v>
      </c>
      <c r="G2074">
        <v>-7.0529566352344997</v>
      </c>
      <c r="H2074">
        <v>25.179155750143298</v>
      </c>
      <c r="I2074">
        <v>38.718474588411901</v>
      </c>
      <c r="J2074">
        <v>-10.127128539117299</v>
      </c>
      <c r="K2074">
        <v>38.397504146214203</v>
      </c>
      <c r="L2074">
        <v>33.120867920878702</v>
      </c>
      <c r="M2074">
        <v>45.817214208741497</v>
      </c>
      <c r="N2074">
        <v>0.75569038170402902</v>
      </c>
      <c r="O2074">
        <v>14.994363021420501</v>
      </c>
      <c r="P2074">
        <v>72.904483430799203</v>
      </c>
      <c r="Q2074">
        <v>5.5613812418041003E-2</v>
      </c>
    </row>
    <row r="2075" spans="1:17" hidden="1" x14ac:dyDescent="0.3">
      <c r="A2075" t="s">
        <v>4337</v>
      </c>
      <c r="B2075" t="s">
        <v>4338</v>
      </c>
      <c r="C2075" t="str">
        <f>IFERROR(VLOOKUP(Table1[[#This Row],[Ticker]],[1]!Table1[[Symbol]:[Industry]],2,FALSE),"-")</f>
        <v>-</v>
      </c>
      <c r="D2075" t="s">
        <v>125</v>
      </c>
      <c r="E2075">
        <v>352.749763709999</v>
      </c>
      <c r="F2075">
        <v>68.760000000000005</v>
      </c>
      <c r="G2075">
        <v>19.677856660207699</v>
      </c>
      <c r="H2075">
        <v>-1.23103264678241</v>
      </c>
      <c r="I2075">
        <v>-11.9769095673894</v>
      </c>
      <c r="J2075">
        <v>-7.5527885718269498</v>
      </c>
      <c r="K2075">
        <v>67.117190102780697</v>
      </c>
      <c r="L2075">
        <v>65.072541332166907</v>
      </c>
      <c r="M2075">
        <v>48.985389553852002</v>
      </c>
      <c r="N2075">
        <v>0.62396786982823804</v>
      </c>
      <c r="O2075">
        <v>38.016288539848702</v>
      </c>
      <c r="P2075">
        <v>60.766892681786302</v>
      </c>
      <c r="Q2075">
        <v>3.5131813586846E-2</v>
      </c>
    </row>
    <row r="2076" spans="1:17" hidden="1" x14ac:dyDescent="0.3">
      <c r="A2076" t="s">
        <v>4339</v>
      </c>
      <c r="B2076" t="s">
        <v>4340</v>
      </c>
      <c r="C2076" t="str">
        <f>IFERROR(VLOOKUP(Table1[[#This Row],[Ticker]],[1]!Table1[[Symbol]:[Industry]],2,FALSE),"-")</f>
        <v>-</v>
      </c>
      <c r="D2076" t="s">
        <v>1001</v>
      </c>
      <c r="E2076">
        <v>352.65084000000002</v>
      </c>
      <c r="F2076">
        <v>18.239999999999998</v>
      </c>
      <c r="G2076">
        <v>-36.094605453248903</v>
      </c>
      <c r="H2076">
        <v>9.8077036150319099</v>
      </c>
      <c r="I2076">
        <v>5.4397528408412299</v>
      </c>
      <c r="J2076">
        <v>0.71648955653999602</v>
      </c>
      <c r="K2076">
        <v>17.299805594231199</v>
      </c>
      <c r="L2076">
        <v>16.895983769564602</v>
      </c>
      <c r="M2076">
        <v>63.144485226385598</v>
      </c>
      <c r="N2076">
        <v>1.49741007242012</v>
      </c>
      <c r="O2076">
        <v>9.9232456140350997</v>
      </c>
      <c r="P2076">
        <v>29.361702127659498</v>
      </c>
      <c r="Q2076">
        <v>-5.5993325392233E-2</v>
      </c>
    </row>
    <row r="2077" spans="1:17" hidden="1" x14ac:dyDescent="0.3">
      <c r="A2077" t="s">
        <v>4341</v>
      </c>
      <c r="B2077" t="s">
        <v>4342</v>
      </c>
      <c r="C2077" t="str">
        <f>IFERROR(VLOOKUP(Table1[[#This Row],[Ticker]],[1]!Table1[[Symbol]:[Industry]],2,FALSE),"-")</f>
        <v>-</v>
      </c>
      <c r="D2077" t="s">
        <v>197</v>
      </c>
      <c r="E2077">
        <v>352.60399999999998</v>
      </c>
      <c r="F2077">
        <v>35.26</v>
      </c>
      <c r="G2077">
        <v>172.12288029206701</v>
      </c>
      <c r="H2077">
        <v>27.614003808388201</v>
      </c>
      <c r="I2077">
        <v>100.939643387171</v>
      </c>
      <c r="J2077">
        <v>-4.2431755880566602</v>
      </c>
      <c r="K2077">
        <v>29.356058135821101</v>
      </c>
      <c r="L2077">
        <v>22.041580354065001</v>
      </c>
      <c r="M2077">
        <v>69.553922511195907</v>
      </c>
      <c r="N2077">
        <v>1.3147669308027501</v>
      </c>
      <c r="O2077">
        <v>6.2677254679523502</v>
      </c>
      <c r="P2077">
        <v>247.389162561576</v>
      </c>
      <c r="Q2077">
        <v>0.112004550781096</v>
      </c>
    </row>
    <row r="2078" spans="1:17" hidden="1" x14ac:dyDescent="0.3">
      <c r="A2078" t="s">
        <v>4343</v>
      </c>
      <c r="B2078" t="s">
        <v>4344</v>
      </c>
      <c r="C2078" t="str">
        <f>IFERROR(VLOOKUP(Table1[[#This Row],[Ticker]],[1]!Table1[[Symbol]:[Industry]],2,FALSE),"-")</f>
        <v>-</v>
      </c>
      <c r="D2078" t="s">
        <v>54</v>
      </c>
      <c r="E2078">
        <v>352.39848799999999</v>
      </c>
      <c r="F2078">
        <v>300.14999999999998</v>
      </c>
      <c r="G2078">
        <v>148.671381742276</v>
      </c>
      <c r="H2078">
        <v>-0.85278877902555905</v>
      </c>
      <c r="I2078">
        <v>89.397553374597607</v>
      </c>
      <c r="J2078">
        <v>-12.625630425968</v>
      </c>
      <c r="K2078">
        <v>281.70306101733001</v>
      </c>
      <c r="L2078">
        <v>205.79180730820099</v>
      </c>
      <c r="M2078">
        <v>34.903690929870599</v>
      </c>
      <c r="N2078">
        <v>0.43455777071838297</v>
      </c>
      <c r="O2078">
        <v>20.139930034982498</v>
      </c>
      <c r="P2078">
        <v>189.245446660884</v>
      </c>
      <c r="Q2078">
        <v>0.18052607644475599</v>
      </c>
    </row>
    <row r="2079" spans="1:17" hidden="1" x14ac:dyDescent="0.3">
      <c r="A2079" t="s">
        <v>4345</v>
      </c>
      <c r="B2079" t="s">
        <v>4346</v>
      </c>
      <c r="C2079" t="str">
        <f>IFERROR(VLOOKUP(Table1[[#This Row],[Ticker]],[1]!Table1[[Symbol]:[Industry]],2,FALSE),"-")</f>
        <v>-</v>
      </c>
      <c r="D2079" t="s">
        <v>642</v>
      </c>
      <c r="E2079">
        <v>352.09315930000002</v>
      </c>
      <c r="F2079">
        <v>227.68</v>
      </c>
      <c r="G2079">
        <v>-28.422241764210799</v>
      </c>
      <c r="H2079">
        <v>-12.3090498294456</v>
      </c>
      <c r="I2079">
        <v>-15.972048918399199</v>
      </c>
      <c r="J2079">
        <v>-8.2937594705864193</v>
      </c>
      <c r="K2079">
        <v>238.708439323693</v>
      </c>
      <c r="L2079">
        <v>235.145273070076</v>
      </c>
      <c r="M2079">
        <v>30.849716789687999</v>
      </c>
      <c r="N2079">
        <v>0.45967624949899499</v>
      </c>
      <c r="O2079">
        <v>26.493323963457399</v>
      </c>
      <c r="P2079">
        <v>13.84</v>
      </c>
      <c r="Q2079">
        <v>4.1375896531197998E-2</v>
      </c>
    </row>
    <row r="2080" spans="1:17" hidden="1" x14ac:dyDescent="0.3">
      <c r="A2080" t="s">
        <v>4347</v>
      </c>
      <c r="B2080" t="s">
        <v>4348</v>
      </c>
      <c r="C2080" t="str">
        <f>IFERROR(VLOOKUP(Table1[[#This Row],[Ticker]],[1]!Table1[[Symbol]:[Industry]],2,FALSE),"-")</f>
        <v>-</v>
      </c>
      <c r="D2080" t="s">
        <v>789</v>
      </c>
      <c r="E2080">
        <v>351.96197601</v>
      </c>
      <c r="F2080">
        <v>25.83</v>
      </c>
      <c r="G2080">
        <v>69.691823388789501</v>
      </c>
      <c r="H2080">
        <v>-7.1337295211374601</v>
      </c>
      <c r="I2080">
        <v>23.374412791849899</v>
      </c>
      <c r="J2080">
        <v>-2.8976349801842098</v>
      </c>
      <c r="K2080">
        <v>26.115769153621802</v>
      </c>
      <c r="L2080">
        <v>22.856970610665101</v>
      </c>
      <c r="M2080">
        <v>56.954962986170798</v>
      </c>
      <c r="N2080">
        <v>0.857753263979119</v>
      </c>
      <c r="O2080">
        <v>30.4684475416182</v>
      </c>
      <c r="P2080">
        <v>109.43243243243199</v>
      </c>
      <c r="Q2080">
        <v>9.7026115861593001E-2</v>
      </c>
    </row>
    <row r="2081" spans="1:17" hidden="1" x14ac:dyDescent="0.3">
      <c r="A2081" t="s">
        <v>4349</v>
      </c>
      <c r="B2081" t="s">
        <v>4350</v>
      </c>
      <c r="C2081" t="str">
        <f>IFERROR(VLOOKUP(Table1[[#This Row],[Ticker]],[1]!Table1[[Symbol]:[Industry]],2,FALSE),"-")</f>
        <v>-</v>
      </c>
      <c r="D2081" t="s">
        <v>1978</v>
      </c>
      <c r="E2081">
        <v>351.062476</v>
      </c>
      <c r="F2081">
        <v>476.35</v>
      </c>
      <c r="G2081">
        <v>-36.333865019487298</v>
      </c>
      <c r="H2081">
        <v>-17.834987704900598</v>
      </c>
      <c r="I2081">
        <v>-21.879758057617</v>
      </c>
      <c r="J2081">
        <v>-5.9584533658344396</v>
      </c>
      <c r="M2081">
        <v>41.048150133457803</v>
      </c>
      <c r="O2081">
        <v>40.2750078723627</v>
      </c>
      <c r="P2081">
        <v>16.695247427731498</v>
      </c>
    </row>
    <row r="2082" spans="1:17" hidden="1" x14ac:dyDescent="0.3">
      <c r="A2082" t="s">
        <v>4351</v>
      </c>
      <c r="B2082" t="s">
        <v>4352</v>
      </c>
      <c r="C2082" t="str">
        <f>IFERROR(VLOOKUP(Table1[[#This Row],[Ticker]],[1]!Table1[[Symbol]:[Industry]],2,FALSE),"-")</f>
        <v>-</v>
      </c>
      <c r="D2082" t="s">
        <v>390</v>
      </c>
      <c r="E2082">
        <v>351.061475685</v>
      </c>
      <c r="F2082">
        <v>256.05</v>
      </c>
      <c r="G2082">
        <v>-35.4926839860005</v>
      </c>
      <c r="H2082">
        <v>-16.2791658107597</v>
      </c>
      <c r="I2082">
        <v>-13.387717639756699</v>
      </c>
      <c r="J2082">
        <v>-7.3745701791286802</v>
      </c>
      <c r="K2082">
        <v>270.11226576151603</v>
      </c>
      <c r="L2082">
        <v>263.19797155429399</v>
      </c>
      <c r="M2082">
        <v>31.195096386983401</v>
      </c>
      <c r="N2082">
        <v>0.26105299586011999</v>
      </c>
      <c r="O2082">
        <v>38.312829525483203</v>
      </c>
      <c r="P2082">
        <v>22.805755395683398</v>
      </c>
      <c r="Q2082">
        <v>-2.3065144151999999E-4</v>
      </c>
    </row>
    <row r="2083" spans="1:17" hidden="1" x14ac:dyDescent="0.3">
      <c r="A2083" t="s">
        <v>4353</v>
      </c>
      <c r="B2083" t="s">
        <v>4354</v>
      </c>
      <c r="C2083" t="str">
        <f>IFERROR(VLOOKUP(Table1[[#This Row],[Ticker]],[1]!Table1[[Symbol]:[Industry]],2,FALSE),"-")</f>
        <v>-</v>
      </c>
      <c r="D2083" t="s">
        <v>407</v>
      </c>
      <c r="E2083">
        <v>350.48252078000002</v>
      </c>
      <c r="F2083">
        <v>1007.6</v>
      </c>
      <c r="G2083">
        <v>66.8950356345145</v>
      </c>
      <c r="H2083">
        <v>5.93633426506599</v>
      </c>
      <c r="I2083">
        <v>16.565205721146501</v>
      </c>
      <c r="J2083">
        <v>-5.8332511004622596</v>
      </c>
      <c r="K2083">
        <v>941.10144625186103</v>
      </c>
      <c r="L2083">
        <v>780.27954051610197</v>
      </c>
      <c r="M2083">
        <v>32.283167971507801</v>
      </c>
      <c r="N2083">
        <v>0.38509797137434598</v>
      </c>
      <c r="O2083">
        <v>11.55220325526</v>
      </c>
      <c r="P2083">
        <v>114.38297872340399</v>
      </c>
      <c r="Q2083">
        <v>0.107991314860784</v>
      </c>
    </row>
    <row r="2084" spans="1:17" hidden="1" x14ac:dyDescent="0.3">
      <c r="A2084" t="s">
        <v>4355</v>
      </c>
      <c r="B2084" t="s">
        <v>4356</v>
      </c>
      <c r="C2084" t="str">
        <f>IFERROR(VLOOKUP(Table1[[#This Row],[Ticker]],[1]!Table1[[Symbol]:[Industry]],2,FALSE),"-")</f>
        <v>-</v>
      </c>
      <c r="D2084" t="s">
        <v>34</v>
      </c>
      <c r="E2084">
        <v>350.22207600000002</v>
      </c>
      <c r="F2084">
        <v>9.06</v>
      </c>
      <c r="G2084">
        <v>-99.566185221488595</v>
      </c>
      <c r="H2084">
        <v>-18.2661952872736</v>
      </c>
      <c r="I2084">
        <v>-33.109460219999697</v>
      </c>
      <c r="J2084">
        <v>-14.9913583502581</v>
      </c>
      <c r="K2084">
        <v>10.7485400158633</v>
      </c>
      <c r="L2084">
        <v>13.9230397874163</v>
      </c>
      <c r="M2084">
        <v>29.459459719033699</v>
      </c>
      <c r="N2084">
        <v>2.54905809101803</v>
      </c>
      <c r="O2084">
        <v>268.10154525386298</v>
      </c>
      <c r="P2084">
        <v>0.89086859688196596</v>
      </c>
      <c r="Q2084">
        <v>0.16664068633774901</v>
      </c>
    </row>
    <row r="2085" spans="1:17" hidden="1" x14ac:dyDescent="0.3">
      <c r="A2085" t="s">
        <v>4357</v>
      </c>
      <c r="B2085" t="s">
        <v>4358</v>
      </c>
      <c r="C2085" t="str">
        <f>IFERROR(VLOOKUP(Table1[[#This Row],[Ticker]],[1]!Table1[[Symbol]:[Industry]],2,FALSE),"-")</f>
        <v>-</v>
      </c>
      <c r="D2085" t="s">
        <v>1208</v>
      </c>
      <c r="E2085">
        <v>350.21699999999998</v>
      </c>
      <c r="F2085">
        <v>329.5</v>
      </c>
      <c r="G2085">
        <v>332.24187009294099</v>
      </c>
      <c r="H2085">
        <v>4.87959953712563</v>
      </c>
      <c r="I2085">
        <v>121.379585954587</v>
      </c>
      <c r="J2085">
        <v>-3.7501200325010999</v>
      </c>
      <c r="K2085">
        <v>272.470848578524</v>
      </c>
      <c r="L2085">
        <v>184.544122545964</v>
      </c>
      <c r="M2085">
        <v>54.586528935766196</v>
      </c>
      <c r="N2085">
        <v>0.293122886133032</v>
      </c>
      <c r="O2085">
        <v>2.5796661608497602</v>
      </c>
      <c r="P2085">
        <v>410.06191950464398</v>
      </c>
    </row>
    <row r="2086" spans="1:17" hidden="1" x14ac:dyDescent="0.3">
      <c r="A2086" t="s">
        <v>4359</v>
      </c>
      <c r="B2086" t="s">
        <v>4360</v>
      </c>
      <c r="C2086" t="str">
        <f>IFERROR(VLOOKUP(Table1[[#This Row],[Ticker]],[1]!Table1[[Symbol]:[Industry]],2,FALSE),"-")</f>
        <v>-</v>
      </c>
      <c r="D2086" t="s">
        <v>4361</v>
      </c>
      <c r="E2086">
        <v>349.58473335000002</v>
      </c>
      <c r="F2086">
        <v>662.6</v>
      </c>
      <c r="G2086">
        <v>6.3862146205222299</v>
      </c>
      <c r="H2086">
        <v>-21.9220808927729</v>
      </c>
      <c r="I2086">
        <v>-11.668545942766601</v>
      </c>
      <c r="J2086">
        <v>0.74932645148952204</v>
      </c>
      <c r="K2086">
        <v>722.76679719257004</v>
      </c>
      <c r="L2086">
        <v>653.39655391255906</v>
      </c>
      <c r="M2086">
        <v>41.223607970768697</v>
      </c>
      <c r="N2086">
        <v>1.4170604414979899</v>
      </c>
      <c r="O2086">
        <v>33.564744944159301</v>
      </c>
      <c r="P2086">
        <v>49.977365323675798</v>
      </c>
      <c r="Q2086">
        <v>0.19563098308537799</v>
      </c>
    </row>
    <row r="2087" spans="1:17" hidden="1" x14ac:dyDescent="0.3">
      <c r="A2087" t="s">
        <v>4362</v>
      </c>
      <c r="B2087" t="s">
        <v>4363</v>
      </c>
      <c r="C2087" t="str">
        <f>IFERROR(VLOOKUP(Table1[[#This Row],[Ticker]],[1]!Table1[[Symbol]:[Industry]],2,FALSE),"-")</f>
        <v>-</v>
      </c>
      <c r="D2087" t="s">
        <v>132</v>
      </c>
      <c r="E2087">
        <v>349.13920999999999</v>
      </c>
      <c r="F2087">
        <v>201.74</v>
      </c>
      <c r="G2087">
        <v>-22.5872889937202</v>
      </c>
      <c r="H2087">
        <v>5.5636417413679196</v>
      </c>
      <c r="I2087">
        <v>-1.51259661581607</v>
      </c>
      <c r="J2087">
        <v>-7.2253558815577099</v>
      </c>
      <c r="K2087">
        <v>192.11912438504999</v>
      </c>
      <c r="L2087">
        <v>189.16716111842001</v>
      </c>
      <c r="M2087">
        <v>47.4536832420509</v>
      </c>
      <c r="N2087">
        <v>1.5743753826484701</v>
      </c>
      <c r="O2087">
        <v>18.444532566669899</v>
      </c>
      <c r="P2087">
        <v>24.4924406047516</v>
      </c>
      <c r="Q2087">
        <v>-2.7274017815306001E-2</v>
      </c>
    </row>
    <row r="2088" spans="1:17" hidden="1" x14ac:dyDescent="0.3">
      <c r="A2088" t="s">
        <v>4364</v>
      </c>
      <c r="B2088" t="s">
        <v>4365</v>
      </c>
      <c r="C2088" t="str">
        <f>IFERROR(VLOOKUP(Table1[[#This Row],[Ticker]],[1]!Table1[[Symbol]:[Industry]],2,FALSE),"-")</f>
        <v>-</v>
      </c>
      <c r="D2088" t="s">
        <v>83</v>
      </c>
      <c r="E2088">
        <v>348.70507121999998</v>
      </c>
      <c r="F2088">
        <v>150.9</v>
      </c>
      <c r="G2088">
        <v>675.10923470844205</v>
      </c>
      <c r="H2088">
        <v>26.863917658407701</v>
      </c>
      <c r="I2088">
        <v>216.682756264495</v>
      </c>
      <c r="J2088">
        <v>5.9629647628205102</v>
      </c>
      <c r="K2088">
        <v>111.992087725798</v>
      </c>
      <c r="L2088">
        <v>71.628628173995594</v>
      </c>
      <c r="M2088">
        <v>96.661614054169306</v>
      </c>
      <c r="N2088">
        <v>0.95673947456706598</v>
      </c>
      <c r="O2088">
        <v>0</v>
      </c>
      <c r="P2088">
        <v>787.64705882352905</v>
      </c>
      <c r="Q2088">
        <v>0.19467714271315201</v>
      </c>
    </row>
    <row r="2089" spans="1:17" hidden="1" x14ac:dyDescent="0.3">
      <c r="A2089" t="s">
        <v>4366</v>
      </c>
      <c r="B2089" t="s">
        <v>4367</v>
      </c>
      <c r="C2089" t="str">
        <f>IFERROR(VLOOKUP(Table1[[#This Row],[Ticker]],[1]!Table1[[Symbol]:[Industry]],2,FALSE),"-")</f>
        <v>-</v>
      </c>
      <c r="D2089" t="s">
        <v>21</v>
      </c>
      <c r="E2089">
        <v>348.67924593599997</v>
      </c>
      <c r="F2089">
        <v>113.26</v>
      </c>
      <c r="G2089">
        <v>-40.907269626951397</v>
      </c>
      <c r="H2089">
        <v>-13.127217177943701</v>
      </c>
      <c r="I2089">
        <v>-0.92580505170893801</v>
      </c>
      <c r="J2089">
        <v>-6.8107779272379396</v>
      </c>
      <c r="K2089">
        <v>120.973121000437</v>
      </c>
      <c r="L2089">
        <v>122.983754734188</v>
      </c>
      <c r="M2089">
        <v>28.285898013511702</v>
      </c>
      <c r="N2089">
        <v>0.40949624222469799</v>
      </c>
      <c r="O2089">
        <v>48.3312731767614</v>
      </c>
      <c r="P2089">
        <v>22.975027144408202</v>
      </c>
      <c r="Q2089">
        <v>2.7842833043670002E-3</v>
      </c>
    </row>
    <row r="2090" spans="1:17" hidden="1" x14ac:dyDescent="0.3">
      <c r="A2090" t="s">
        <v>4368</v>
      </c>
      <c r="B2090" t="s">
        <v>4369</v>
      </c>
      <c r="C2090" t="str">
        <f>IFERROR(VLOOKUP(Table1[[#This Row],[Ticker]],[1]!Table1[[Symbol]:[Industry]],2,FALSE),"-")</f>
        <v>-</v>
      </c>
      <c r="D2090" t="s">
        <v>2545</v>
      </c>
      <c r="E2090">
        <v>347.96724999999998</v>
      </c>
      <c r="F2090">
        <v>790.5</v>
      </c>
      <c r="G2090">
        <v>70.797711679244799</v>
      </c>
      <c r="H2090">
        <v>10.489762741873401</v>
      </c>
      <c r="I2090">
        <v>43.970931127071502</v>
      </c>
      <c r="J2090">
        <v>-1.0126853066525401</v>
      </c>
      <c r="K2090">
        <v>657.76188207948803</v>
      </c>
      <c r="L2090">
        <v>532.30695832430104</v>
      </c>
      <c r="M2090">
        <v>59.225774097086898</v>
      </c>
      <c r="N2090">
        <v>0.85097753144384902</v>
      </c>
      <c r="O2090">
        <v>5.5028462998102299</v>
      </c>
      <c r="P2090">
        <v>122.676056338028</v>
      </c>
      <c r="Q2090">
        <v>0.18733756234840701</v>
      </c>
    </row>
    <row r="2091" spans="1:17" hidden="1" x14ac:dyDescent="0.3">
      <c r="A2091" t="s">
        <v>4370</v>
      </c>
      <c r="B2091" t="s">
        <v>4371</v>
      </c>
      <c r="C2091" t="str">
        <f>IFERROR(VLOOKUP(Table1[[#This Row],[Ticker]],[1]!Table1[[Symbol]:[Industry]],2,FALSE),"-")</f>
        <v>-</v>
      </c>
      <c r="D2091" t="s">
        <v>538</v>
      </c>
      <c r="E2091">
        <v>347.28</v>
      </c>
      <c r="F2091">
        <v>707.05</v>
      </c>
      <c r="G2091">
        <v>25.981023764973699</v>
      </c>
      <c r="H2091">
        <v>10.3549844883122</v>
      </c>
      <c r="I2091">
        <v>43.762467163555499</v>
      </c>
      <c r="J2091">
        <v>6.5930144585528598</v>
      </c>
      <c r="K2091">
        <v>611.50104446605303</v>
      </c>
      <c r="L2091">
        <v>529.84561819654596</v>
      </c>
      <c r="M2091">
        <v>74.615649133833301</v>
      </c>
      <c r="N2091">
        <v>0.84918831002366801</v>
      </c>
      <c r="O2091">
        <v>4.5187751927020701</v>
      </c>
      <c r="P2091">
        <v>72.241169305724696</v>
      </c>
      <c r="Q2091">
        <v>1.7135788576315002E-2</v>
      </c>
    </row>
    <row r="2092" spans="1:17" hidden="1" x14ac:dyDescent="0.3">
      <c r="A2092" t="s">
        <v>4372</v>
      </c>
      <c r="B2092" t="s">
        <v>4373</v>
      </c>
      <c r="C2092" t="str">
        <f>IFERROR(VLOOKUP(Table1[[#This Row],[Ticker]],[1]!Table1[[Symbol]:[Industry]],2,FALSE),"-")</f>
        <v>-</v>
      </c>
      <c r="D2092" t="s">
        <v>4374</v>
      </c>
      <c r="E2092">
        <v>347.03137500000003</v>
      </c>
      <c r="F2092">
        <v>173.7</v>
      </c>
      <c r="G2092">
        <v>112.87418469058601</v>
      </c>
      <c r="H2092">
        <v>26.295113371117701</v>
      </c>
      <c r="I2092">
        <v>108.22518607958</v>
      </c>
      <c r="J2092">
        <v>8.1859623557577201</v>
      </c>
      <c r="K2092">
        <v>122.44171369404</v>
      </c>
      <c r="L2092">
        <v>92.817544106589907</v>
      </c>
      <c r="M2092">
        <v>82.929374652818595</v>
      </c>
      <c r="N2092">
        <v>1.1770039203667499</v>
      </c>
      <c r="O2092">
        <v>0.54691997697180394</v>
      </c>
      <c r="P2092">
        <v>209.570486544288</v>
      </c>
    </row>
    <row r="2093" spans="1:17" hidden="1" x14ac:dyDescent="0.3">
      <c r="A2093" t="s">
        <v>4375</v>
      </c>
      <c r="B2093" t="s">
        <v>4376</v>
      </c>
      <c r="C2093" t="str">
        <f>IFERROR(VLOOKUP(Table1[[#This Row],[Ticker]],[1]!Table1[[Symbol]:[Industry]],2,FALSE),"-")</f>
        <v>-</v>
      </c>
      <c r="D2093" t="s">
        <v>1223</v>
      </c>
      <c r="E2093">
        <v>346.0346945</v>
      </c>
      <c r="F2093">
        <v>143.94999999999999</v>
      </c>
      <c r="G2093">
        <v>332.51220176036497</v>
      </c>
      <c r="H2093">
        <v>-3.8904182564686698</v>
      </c>
      <c r="I2093">
        <v>63.385047809870898</v>
      </c>
      <c r="J2093">
        <v>-5.9329383845610302</v>
      </c>
      <c r="K2093">
        <v>139.55708931209901</v>
      </c>
      <c r="L2093">
        <v>105.801278135321</v>
      </c>
      <c r="M2093">
        <v>34.156003192399702</v>
      </c>
      <c r="N2093">
        <v>4.1000155183715102E-2</v>
      </c>
      <c r="O2093">
        <v>18.964918374435499</v>
      </c>
      <c r="P2093">
        <v>366.61264181523399</v>
      </c>
      <c r="Q2093">
        <v>0.30993226272642399</v>
      </c>
    </row>
    <row r="2094" spans="1:17" hidden="1" x14ac:dyDescent="0.3">
      <c r="A2094" t="s">
        <v>4377</v>
      </c>
      <c r="B2094" t="s">
        <v>4378</v>
      </c>
      <c r="C2094" t="str">
        <f>IFERROR(VLOOKUP(Table1[[#This Row],[Ticker]],[1]!Table1[[Symbol]:[Industry]],2,FALSE),"-")</f>
        <v>-</v>
      </c>
      <c r="E2094">
        <v>345.78966750000001</v>
      </c>
      <c r="F2094">
        <v>1112.5</v>
      </c>
      <c r="G2094">
        <v>1084.6691181080901</v>
      </c>
      <c r="H2094">
        <v>9.1182131507392494</v>
      </c>
      <c r="I2094">
        <v>130.96508090663099</v>
      </c>
      <c r="J2094">
        <v>-9.8398717716492197</v>
      </c>
      <c r="K2094">
        <v>1121.1866263935101</v>
      </c>
      <c r="M2094">
        <v>37.033492002632997</v>
      </c>
      <c r="N2094">
        <v>1.07944811969363E-3</v>
      </c>
      <c r="O2094">
        <v>24.755056179775199</v>
      </c>
      <c r="P2094">
        <v>1177.2675086107899</v>
      </c>
    </row>
    <row r="2095" spans="1:17" hidden="1" x14ac:dyDescent="0.3">
      <c r="A2095" t="s">
        <v>4379</v>
      </c>
      <c r="B2095" t="s">
        <v>4380</v>
      </c>
      <c r="C2095" t="str">
        <f>IFERROR(VLOOKUP(Table1[[#This Row],[Ticker]],[1]!Table1[[Symbol]:[Industry]],2,FALSE),"-")</f>
        <v>-</v>
      </c>
      <c r="D2095" t="s">
        <v>998</v>
      </c>
      <c r="E2095">
        <v>345.20962559999998</v>
      </c>
      <c r="F2095">
        <v>96.9</v>
      </c>
      <c r="G2095">
        <v>5.0217698303491103</v>
      </c>
      <c r="H2095">
        <v>-31.902807870281698</v>
      </c>
      <c r="I2095">
        <v>-15.6562465228746</v>
      </c>
      <c r="J2095">
        <v>-11.4468792917603</v>
      </c>
      <c r="K2095">
        <v>117.734949448056</v>
      </c>
      <c r="L2095">
        <v>119.990931794351</v>
      </c>
      <c r="M2095">
        <v>20.936708915483798</v>
      </c>
      <c r="N2095">
        <v>0.81436872049388698</v>
      </c>
      <c r="O2095">
        <v>80.598555211558207</v>
      </c>
      <c r="P2095">
        <v>43.982169390787497</v>
      </c>
    </row>
    <row r="2096" spans="1:17" hidden="1" x14ac:dyDescent="0.3">
      <c r="A2096" t="s">
        <v>4381</v>
      </c>
      <c r="B2096" t="s">
        <v>4382</v>
      </c>
      <c r="C2096" t="str">
        <f>IFERROR(VLOOKUP(Table1[[#This Row],[Ticker]],[1]!Table1[[Symbol]:[Industry]],2,FALSE),"-")</f>
        <v>-</v>
      </c>
      <c r="D2096" t="s">
        <v>387</v>
      </c>
      <c r="E2096">
        <v>345.13515705999998</v>
      </c>
      <c r="F2096">
        <v>271.60000000000002</v>
      </c>
      <c r="G2096">
        <v>20.913268562499098</v>
      </c>
      <c r="H2096">
        <v>-19.431297898771799</v>
      </c>
      <c r="I2096">
        <v>-7.2952993429340696</v>
      </c>
      <c r="J2096">
        <v>-8.8847548540866192</v>
      </c>
      <c r="K2096">
        <v>280.89815476368102</v>
      </c>
      <c r="L2096">
        <v>255.04246835085701</v>
      </c>
      <c r="M2096">
        <v>29.532113685887499</v>
      </c>
      <c r="N2096">
        <v>0.59589802192456298</v>
      </c>
      <c r="O2096">
        <v>26.178203240058899</v>
      </c>
      <c r="P2096">
        <v>71.844353052831394</v>
      </c>
      <c r="Q2096">
        <v>5.7546691921763003E-2</v>
      </c>
    </row>
    <row r="2097" spans="1:17" hidden="1" x14ac:dyDescent="0.3">
      <c r="A2097" t="s">
        <v>4383</v>
      </c>
      <c r="B2097" t="s">
        <v>4384</v>
      </c>
      <c r="C2097" t="str">
        <f>IFERROR(VLOOKUP(Table1[[#This Row],[Ticker]],[1]!Table1[[Symbol]:[Industry]],2,FALSE),"-")</f>
        <v>-</v>
      </c>
      <c r="D2097" t="s">
        <v>281</v>
      </c>
      <c r="E2097">
        <v>345.107668768</v>
      </c>
      <c r="F2097">
        <v>197.33</v>
      </c>
      <c r="G2097">
        <v>53.35679993478</v>
      </c>
      <c r="H2097">
        <v>-7.6119053172432896</v>
      </c>
      <c r="I2097">
        <v>-10.7812906573497</v>
      </c>
      <c r="J2097">
        <v>-6.1895440344250998</v>
      </c>
      <c r="K2097">
        <v>197.99699235589301</v>
      </c>
      <c r="L2097">
        <v>173.131178601263</v>
      </c>
      <c r="M2097">
        <v>42.815739532893701</v>
      </c>
      <c r="N2097">
        <v>0.16672791749365101</v>
      </c>
      <c r="O2097">
        <v>20.701363198702602</v>
      </c>
      <c r="P2097">
        <v>104.80539699014</v>
      </c>
    </row>
    <row r="2098" spans="1:17" hidden="1" x14ac:dyDescent="0.3">
      <c r="A2098" t="s">
        <v>4385</v>
      </c>
      <c r="B2098" t="s">
        <v>4386</v>
      </c>
      <c r="C2098" t="str">
        <f>IFERROR(VLOOKUP(Table1[[#This Row],[Ticker]],[1]!Table1[[Symbol]:[Industry]],2,FALSE),"-")</f>
        <v>-</v>
      </c>
      <c r="D2098" t="s">
        <v>125</v>
      </c>
      <c r="E2098">
        <v>344.58955200000003</v>
      </c>
      <c r="F2098">
        <v>31.24</v>
      </c>
      <c r="G2098">
        <v>104.82402971735399</v>
      </c>
      <c r="H2098">
        <v>36.014514551289899</v>
      </c>
      <c r="I2098">
        <v>45.3198033458917</v>
      </c>
      <c r="J2098">
        <v>8.3211062950146797</v>
      </c>
      <c r="K2098">
        <v>22.967206995187698</v>
      </c>
      <c r="L2098">
        <v>18.040802620752</v>
      </c>
      <c r="M2098">
        <v>97.656665844273604</v>
      </c>
      <c r="N2098">
        <v>0.23858418051852801</v>
      </c>
      <c r="O2098">
        <v>0</v>
      </c>
      <c r="P2098">
        <v>151.935483870967</v>
      </c>
      <c r="Q2098">
        <v>8.7663559018939005E-2</v>
      </c>
    </row>
    <row r="2099" spans="1:17" hidden="1" x14ac:dyDescent="0.3">
      <c r="A2099" t="s">
        <v>4387</v>
      </c>
      <c r="B2099" t="s">
        <v>4388</v>
      </c>
      <c r="C2099" t="str">
        <f>IFERROR(VLOOKUP(Table1[[#This Row],[Ticker]],[1]!Table1[[Symbol]:[Industry]],2,FALSE),"-")</f>
        <v>-</v>
      </c>
      <c r="D2099" t="s">
        <v>278</v>
      </c>
      <c r="E2099">
        <v>342.25277999999997</v>
      </c>
      <c r="F2099">
        <v>190</v>
      </c>
      <c r="G2099">
        <v>7.7605959676609002</v>
      </c>
      <c r="H2099">
        <v>2.8600178414490398</v>
      </c>
      <c r="I2099">
        <v>2.4852870472587201</v>
      </c>
      <c r="J2099">
        <v>-3.2484221023587998</v>
      </c>
      <c r="K2099">
        <v>184.15156940356599</v>
      </c>
      <c r="L2099">
        <v>183.11398687364601</v>
      </c>
      <c r="M2099">
        <v>56.255166086444198</v>
      </c>
      <c r="N2099">
        <v>1.8941194628800699</v>
      </c>
      <c r="O2099">
        <v>31.052631578947299</v>
      </c>
      <c r="P2099">
        <v>53.846153846153797</v>
      </c>
    </row>
    <row r="2100" spans="1:17" hidden="1" x14ac:dyDescent="0.3">
      <c r="A2100" t="s">
        <v>4389</v>
      </c>
      <c r="B2100" t="s">
        <v>4390</v>
      </c>
      <c r="C2100" t="str">
        <f>IFERROR(VLOOKUP(Table1[[#This Row],[Ticker]],[1]!Table1[[Symbol]:[Industry]],2,FALSE),"-")</f>
        <v>-</v>
      </c>
      <c r="D2100" t="s">
        <v>21</v>
      </c>
      <c r="E2100">
        <v>342.15496100399997</v>
      </c>
      <c r="F2100">
        <v>98.74</v>
      </c>
      <c r="G2100">
        <v>-19.6380914947664</v>
      </c>
      <c r="H2100">
        <v>-28.702540036951198</v>
      </c>
      <c r="I2100">
        <v>-45.341831702144198</v>
      </c>
      <c r="J2100">
        <v>-20.7823213653956</v>
      </c>
      <c r="K2100">
        <v>120.411179681159</v>
      </c>
      <c r="L2100">
        <v>123.453140780227</v>
      </c>
      <c r="M2100">
        <v>23.474516277934399</v>
      </c>
      <c r="N2100">
        <v>1.30594321090556</v>
      </c>
      <c r="O2100">
        <v>75.916548511241601</v>
      </c>
      <c r="P2100">
        <v>14.414831981460001</v>
      </c>
      <c r="Q2100">
        <v>9.4134440765061E-2</v>
      </c>
    </row>
    <row r="2101" spans="1:17" hidden="1" x14ac:dyDescent="0.3">
      <c r="A2101" t="s">
        <v>4391</v>
      </c>
      <c r="B2101" t="s">
        <v>4392</v>
      </c>
      <c r="C2101" t="str">
        <f>IFERROR(VLOOKUP(Table1[[#This Row],[Ticker]],[1]!Table1[[Symbol]:[Industry]],2,FALSE),"-")</f>
        <v>-</v>
      </c>
      <c r="D2101" t="s">
        <v>1364</v>
      </c>
      <c r="E2101">
        <v>341.18332379999998</v>
      </c>
      <c r="F2101">
        <v>156.65</v>
      </c>
      <c r="G2101">
        <v>-39.451012059898702</v>
      </c>
      <c r="H2101">
        <v>-12.111499534081799</v>
      </c>
      <c r="I2101">
        <v>-24.9969050980284</v>
      </c>
      <c r="J2101">
        <v>-1.3768092216903001</v>
      </c>
      <c r="O2101">
        <v>12.9907436961378</v>
      </c>
      <c r="P2101">
        <v>15.865384615384601</v>
      </c>
    </row>
    <row r="2102" spans="1:17" hidden="1" x14ac:dyDescent="0.3">
      <c r="A2102" t="s">
        <v>4393</v>
      </c>
      <c r="B2102" t="s">
        <v>4394</v>
      </c>
      <c r="C2102" t="str">
        <f>IFERROR(VLOOKUP(Table1[[#This Row],[Ticker]],[1]!Table1[[Symbol]:[Industry]],2,FALSE),"-")</f>
        <v>-</v>
      </c>
      <c r="D2102" t="s">
        <v>404</v>
      </c>
      <c r="E2102">
        <v>340.87676211600001</v>
      </c>
      <c r="F2102">
        <v>136.03</v>
      </c>
      <c r="G2102">
        <v>54.627548108947103</v>
      </c>
      <c r="H2102">
        <v>36.7329427262531</v>
      </c>
      <c r="I2102">
        <v>41.432252265914997</v>
      </c>
      <c r="J2102">
        <v>-5.54556409043097</v>
      </c>
      <c r="K2102">
        <v>118.253700632201</v>
      </c>
      <c r="L2102">
        <v>100.258348826814</v>
      </c>
      <c r="M2102">
        <v>52.342631939321102</v>
      </c>
      <c r="N2102">
        <v>1.23789147919102</v>
      </c>
      <c r="O2102">
        <v>13.607292509005299</v>
      </c>
      <c r="P2102">
        <v>92.4045261669024</v>
      </c>
      <c r="Q2102">
        <v>4.6058787512436E-2</v>
      </c>
    </row>
    <row r="2103" spans="1:17" hidden="1" x14ac:dyDescent="0.3">
      <c r="A2103" t="s">
        <v>4395</v>
      </c>
      <c r="B2103" t="s">
        <v>4396</v>
      </c>
      <c r="C2103" t="str">
        <f>IFERROR(VLOOKUP(Table1[[#This Row],[Ticker]],[1]!Table1[[Symbol]:[Industry]],2,FALSE),"-")</f>
        <v>-</v>
      </c>
      <c r="D2103" t="s">
        <v>533</v>
      </c>
      <c r="E2103">
        <v>340.56267007999998</v>
      </c>
      <c r="F2103">
        <v>220</v>
      </c>
      <c r="G2103">
        <v>33.347331514421299</v>
      </c>
      <c r="H2103">
        <v>2.1712662037922899</v>
      </c>
      <c r="I2103">
        <v>63.487898525260803</v>
      </c>
      <c r="J2103">
        <v>-3.2785291234101899</v>
      </c>
      <c r="K2103">
        <v>193.543492837305</v>
      </c>
      <c r="M2103">
        <v>59.709951141106302</v>
      </c>
      <c r="N2103">
        <v>1.3322314049586701</v>
      </c>
      <c r="O2103">
        <v>4.5454545454545396</v>
      </c>
      <c r="P2103">
        <v>92.644483362521896</v>
      </c>
    </row>
    <row r="2104" spans="1:17" hidden="1" x14ac:dyDescent="0.3">
      <c r="A2104" t="s">
        <v>4397</v>
      </c>
      <c r="B2104" t="s">
        <v>4398</v>
      </c>
      <c r="C2104" t="str">
        <f>IFERROR(VLOOKUP(Table1[[#This Row],[Ticker]],[1]!Table1[[Symbol]:[Industry]],2,FALSE),"-")</f>
        <v>-</v>
      </c>
      <c r="D2104" t="s">
        <v>114</v>
      </c>
      <c r="E2104">
        <v>340.53613192</v>
      </c>
      <c r="F2104">
        <v>418.6</v>
      </c>
      <c r="G2104">
        <v>-7.2036612160976796</v>
      </c>
      <c r="H2104">
        <v>-7.4399336744698896</v>
      </c>
      <c r="I2104">
        <v>11.6695862450233</v>
      </c>
      <c r="J2104">
        <v>-6.4110686190536397</v>
      </c>
      <c r="K2104">
        <v>403.01763232377698</v>
      </c>
      <c r="L2104">
        <v>371.88305837333002</v>
      </c>
      <c r="M2104">
        <v>50.140984694693003</v>
      </c>
      <c r="N2104">
        <v>0.68256871807869102</v>
      </c>
      <c r="O2104">
        <v>12.2790253225035</v>
      </c>
      <c r="P2104">
        <v>44.344827586206897</v>
      </c>
      <c r="Q2104">
        <v>2.9435620404707E-2</v>
      </c>
    </row>
    <row r="2105" spans="1:17" hidden="1" x14ac:dyDescent="0.3">
      <c r="A2105" t="s">
        <v>4399</v>
      </c>
      <c r="B2105" t="s">
        <v>4400</v>
      </c>
      <c r="C2105" t="str">
        <f>IFERROR(VLOOKUP(Table1[[#This Row],[Ticker]],[1]!Table1[[Symbol]:[Industry]],2,FALSE),"-")</f>
        <v>-</v>
      </c>
      <c r="D2105" t="s">
        <v>4325</v>
      </c>
      <c r="E2105">
        <v>340.22739460000003</v>
      </c>
      <c r="F2105">
        <v>38.22</v>
      </c>
      <c r="G2105">
        <v>-18.126481043331498</v>
      </c>
      <c r="H2105">
        <v>-26.509085702366001</v>
      </c>
      <c r="I2105">
        <v>15.5968562338527</v>
      </c>
      <c r="J2105">
        <v>-12.748158149092999</v>
      </c>
      <c r="K2105">
        <v>40.967526273469701</v>
      </c>
      <c r="L2105">
        <v>33.900250494486698</v>
      </c>
      <c r="M2105">
        <v>24.428919839649801</v>
      </c>
      <c r="N2105">
        <v>0.21637768412937</v>
      </c>
      <c r="O2105">
        <v>57.509157509157497</v>
      </c>
      <c r="P2105">
        <v>55.365853658536501</v>
      </c>
      <c r="Q2105">
        <v>8.6359524595839995E-2</v>
      </c>
    </row>
    <row r="2106" spans="1:17" hidden="1" x14ac:dyDescent="0.3">
      <c r="A2106" t="s">
        <v>4401</v>
      </c>
      <c r="B2106" t="s">
        <v>4402</v>
      </c>
      <c r="C2106" t="str">
        <f>IFERROR(VLOOKUP(Table1[[#This Row],[Ticker]],[1]!Table1[[Symbol]:[Industry]],2,FALSE),"-")</f>
        <v>-</v>
      </c>
      <c r="D2106" t="s">
        <v>4403</v>
      </c>
      <c r="E2106">
        <v>339.798519</v>
      </c>
      <c r="F2106">
        <v>143.30000000000001</v>
      </c>
      <c r="G2106">
        <v>-51.729801970468401</v>
      </c>
      <c r="H2106">
        <v>4.3405580465378497</v>
      </c>
      <c r="I2106">
        <v>-10.408313488748</v>
      </c>
      <c r="J2106">
        <v>-10.2071005519816</v>
      </c>
      <c r="K2106">
        <v>135.48643104154601</v>
      </c>
      <c r="L2106">
        <v>149.08562138360199</v>
      </c>
      <c r="M2106">
        <v>59.224689665363201</v>
      </c>
      <c r="N2106">
        <v>2.4839969581299801</v>
      </c>
      <c r="O2106">
        <v>54.221912072575002</v>
      </c>
      <c r="P2106">
        <v>23.004291845493501</v>
      </c>
    </row>
    <row r="2107" spans="1:17" hidden="1" x14ac:dyDescent="0.3">
      <c r="A2107" t="s">
        <v>4404</v>
      </c>
      <c r="B2107" t="s">
        <v>4405</v>
      </c>
      <c r="C2107" t="str">
        <f>IFERROR(VLOOKUP(Table1[[#This Row],[Ticker]],[1]!Table1[[Symbol]:[Industry]],2,FALSE),"-")</f>
        <v>-</v>
      </c>
      <c r="D2107" t="s">
        <v>364</v>
      </c>
      <c r="E2107">
        <v>337.82227499999999</v>
      </c>
      <c r="F2107">
        <v>161</v>
      </c>
      <c r="G2107">
        <v>-66.660450714494104</v>
      </c>
      <c r="H2107">
        <v>-2.3825023234861602</v>
      </c>
      <c r="I2107">
        <v>-45.832974431886001</v>
      </c>
      <c r="J2107">
        <v>-5.9617656491429996</v>
      </c>
      <c r="K2107">
        <v>166.66740174909199</v>
      </c>
      <c r="M2107">
        <v>47.373096351337502</v>
      </c>
      <c r="N2107">
        <v>0.96197795530387298</v>
      </c>
      <c r="O2107">
        <v>69.565217391304301</v>
      </c>
      <c r="P2107">
        <v>7.3333333333333197</v>
      </c>
    </row>
    <row r="2108" spans="1:17" hidden="1" x14ac:dyDescent="0.3">
      <c r="A2108" t="s">
        <v>4406</v>
      </c>
      <c r="B2108" t="s">
        <v>4407</v>
      </c>
      <c r="C2108" t="str">
        <f>IFERROR(VLOOKUP(Table1[[#This Row],[Ticker]],[1]!Table1[[Symbol]:[Industry]],2,FALSE),"-")</f>
        <v>-</v>
      </c>
      <c r="D2108" t="s">
        <v>998</v>
      </c>
      <c r="E2108">
        <v>337.47446500000001</v>
      </c>
      <c r="F2108">
        <v>590</v>
      </c>
      <c r="G2108">
        <v>55.458950352275302</v>
      </c>
      <c r="H2108">
        <v>-14.7109719866909</v>
      </c>
      <c r="I2108">
        <v>29.067967468187</v>
      </c>
      <c r="J2108">
        <v>-7.0541820419202503</v>
      </c>
      <c r="K2108">
        <v>617.88216788278396</v>
      </c>
      <c r="L2108">
        <v>519.21503233212002</v>
      </c>
      <c r="M2108">
        <v>24.925323991623099</v>
      </c>
      <c r="N2108">
        <v>0.70151625504866499</v>
      </c>
      <c r="O2108">
        <v>16.5254237288135</v>
      </c>
      <c r="P2108">
        <v>130.46875</v>
      </c>
    </row>
    <row r="2109" spans="1:17" hidden="1" x14ac:dyDescent="0.3">
      <c r="A2109" t="s">
        <v>4408</v>
      </c>
      <c r="B2109" t="s">
        <v>4409</v>
      </c>
      <c r="C2109" t="str">
        <f>IFERROR(VLOOKUP(Table1[[#This Row],[Ticker]],[1]!Table1[[Symbol]:[Industry]],2,FALSE),"-")</f>
        <v>-</v>
      </c>
      <c r="D2109" t="s">
        <v>1001</v>
      </c>
      <c r="E2109">
        <v>337.08136489999998</v>
      </c>
      <c r="F2109">
        <v>21.9</v>
      </c>
      <c r="G2109">
        <v>-56.064090236509102</v>
      </c>
      <c r="H2109">
        <v>-12.9226011303754</v>
      </c>
      <c r="I2109">
        <v>-10.8191869217481</v>
      </c>
      <c r="J2109">
        <v>-2.9561552947072598</v>
      </c>
      <c r="K2109">
        <v>23.024962150981299</v>
      </c>
      <c r="L2109">
        <v>23.548992686252401</v>
      </c>
      <c r="M2109">
        <v>44.003178299509898</v>
      </c>
      <c r="N2109">
        <v>0.39923273722520197</v>
      </c>
      <c r="O2109">
        <v>36.529680365296798</v>
      </c>
      <c r="P2109">
        <v>20.3296703296703</v>
      </c>
      <c r="Q2109">
        <v>-2.0760106440509001E-2</v>
      </c>
    </row>
    <row r="2110" spans="1:17" hidden="1" x14ac:dyDescent="0.3">
      <c r="A2110" t="s">
        <v>4410</v>
      </c>
      <c r="B2110" t="s">
        <v>4411</v>
      </c>
      <c r="C2110" t="str">
        <f>IFERROR(VLOOKUP(Table1[[#This Row],[Ticker]],[1]!Table1[[Symbol]:[Industry]],2,FALSE),"-")</f>
        <v>-</v>
      </c>
      <c r="D2110" t="s">
        <v>4412</v>
      </c>
      <c r="E2110">
        <v>336.43054899999998</v>
      </c>
      <c r="F2110">
        <v>18.47</v>
      </c>
      <c r="G2110">
        <v>11.4467346565841</v>
      </c>
      <c r="H2110">
        <v>-19.281009137098099</v>
      </c>
      <c r="I2110">
        <v>-44.094879193790703</v>
      </c>
      <c r="J2110">
        <v>-2.8198039405470698</v>
      </c>
      <c r="K2110">
        <v>18.784516442363898</v>
      </c>
      <c r="L2110">
        <v>20.663340182521502</v>
      </c>
      <c r="M2110">
        <v>44.398703073489202</v>
      </c>
      <c r="N2110">
        <v>0.98621435272344904</v>
      </c>
      <c r="O2110">
        <v>84.082295614510002</v>
      </c>
      <c r="P2110">
        <v>66.246624662466203</v>
      </c>
      <c r="Q2110">
        <v>0.119943138954728</v>
      </c>
    </row>
    <row r="2111" spans="1:17" hidden="1" x14ac:dyDescent="0.3">
      <c r="A2111" t="s">
        <v>4413</v>
      </c>
      <c r="B2111" t="s">
        <v>4414</v>
      </c>
      <c r="C2111" t="str">
        <f>IFERROR(VLOOKUP(Table1[[#This Row],[Ticker]],[1]!Table1[[Symbol]:[Industry]],2,FALSE),"-")</f>
        <v>-</v>
      </c>
      <c r="D2111" t="s">
        <v>290</v>
      </c>
      <c r="E2111">
        <v>336.13471762</v>
      </c>
      <c r="F2111">
        <v>33.950000000000003</v>
      </c>
      <c r="G2111">
        <v>-32.718549358071002</v>
      </c>
      <c r="H2111">
        <v>-2.8786339958084901</v>
      </c>
      <c r="I2111">
        <v>-5.3423253669795301</v>
      </c>
      <c r="J2111">
        <v>-3.7537453225243</v>
      </c>
      <c r="K2111">
        <v>34.318678303156098</v>
      </c>
      <c r="L2111">
        <v>35.139985702120597</v>
      </c>
      <c r="M2111">
        <v>47.514281633513903</v>
      </c>
      <c r="N2111">
        <v>1.3986578799509199</v>
      </c>
      <c r="O2111">
        <v>29.602356406480101</v>
      </c>
      <c r="P2111">
        <v>20.176991150442401</v>
      </c>
    </row>
    <row r="2112" spans="1:17" hidden="1" x14ac:dyDescent="0.3">
      <c r="A2112" t="s">
        <v>4415</v>
      </c>
      <c r="B2112" t="s">
        <v>4416</v>
      </c>
      <c r="C2112" t="str">
        <f>IFERROR(VLOOKUP(Table1[[#This Row],[Ticker]],[1]!Table1[[Symbol]:[Industry]],2,FALSE),"-")</f>
        <v>-</v>
      </c>
      <c r="D2112" t="s">
        <v>1208</v>
      </c>
      <c r="E2112">
        <v>335.58</v>
      </c>
      <c r="F2112">
        <v>15.44</v>
      </c>
      <c r="G2112">
        <v>44.614505907830903</v>
      </c>
      <c r="H2112">
        <v>5.2663212896237104</v>
      </c>
      <c r="I2112">
        <v>9.6896593129699191</v>
      </c>
      <c r="J2112">
        <v>-5.6358958945700603</v>
      </c>
      <c r="K2112">
        <v>13.3580683215399</v>
      </c>
      <c r="L2112">
        <v>12.4303746055802</v>
      </c>
      <c r="M2112">
        <v>52.542347914107502</v>
      </c>
      <c r="N2112">
        <v>1.7493637373529101</v>
      </c>
      <c r="O2112">
        <v>14.3134715025906</v>
      </c>
      <c r="P2112">
        <v>82.721893491124206</v>
      </c>
      <c r="Q2112">
        <v>6.7275749225154002E-2</v>
      </c>
    </row>
    <row r="2113" spans="1:17" hidden="1" x14ac:dyDescent="0.3">
      <c r="A2113" t="s">
        <v>4417</v>
      </c>
      <c r="B2113" t="s">
        <v>4418</v>
      </c>
      <c r="C2113" t="str">
        <f>IFERROR(VLOOKUP(Table1[[#This Row],[Ticker]],[1]!Table1[[Symbol]:[Industry]],2,FALSE),"-")</f>
        <v>-</v>
      </c>
      <c r="D2113" t="s">
        <v>991</v>
      </c>
      <c r="E2113">
        <v>335.15541764</v>
      </c>
      <c r="F2113">
        <v>14.01</v>
      </c>
      <c r="G2113">
        <v>-5.6264207330956904</v>
      </c>
      <c r="H2113">
        <v>-22.886205060575499</v>
      </c>
      <c r="I2113">
        <v>9.3988003293004692</v>
      </c>
      <c r="J2113">
        <v>-4.5931183142880503</v>
      </c>
      <c r="K2113">
        <v>14.805512448703499</v>
      </c>
      <c r="L2113">
        <v>13.5277627030248</v>
      </c>
      <c r="M2113">
        <v>35.506539538346502</v>
      </c>
      <c r="N2113">
        <v>0.26396073521919</v>
      </c>
      <c r="O2113">
        <v>39.900071377587402</v>
      </c>
      <c r="P2113">
        <v>40.1</v>
      </c>
      <c r="Q2113">
        <v>6.8667677968484997E-2</v>
      </c>
    </row>
    <row r="2114" spans="1:17" hidden="1" x14ac:dyDescent="0.3">
      <c r="A2114" t="s">
        <v>4419</v>
      </c>
      <c r="B2114" t="s">
        <v>4420</v>
      </c>
      <c r="C2114" t="str">
        <f>IFERROR(VLOOKUP(Table1[[#This Row],[Ticker]],[1]!Table1[[Symbol]:[Industry]],2,FALSE),"-")</f>
        <v>-</v>
      </c>
      <c r="D2114" t="s">
        <v>552</v>
      </c>
      <c r="E2114">
        <v>334.78406875799999</v>
      </c>
      <c r="F2114">
        <v>23.78</v>
      </c>
      <c r="G2114">
        <v>87.327869963130496</v>
      </c>
      <c r="H2114">
        <v>7.6975021758881397</v>
      </c>
      <c r="I2114">
        <v>33.595596996685401</v>
      </c>
      <c r="J2114">
        <v>5.3102003685450896</v>
      </c>
      <c r="K2114">
        <v>22.668608336054699</v>
      </c>
      <c r="L2114">
        <v>19.285267688201301</v>
      </c>
      <c r="M2114">
        <v>67.096512455106094</v>
      </c>
      <c r="N2114">
        <v>0.72832117482735204</v>
      </c>
      <c r="O2114">
        <v>24.474348191757699</v>
      </c>
      <c r="P2114">
        <v>151.64021164021099</v>
      </c>
      <c r="Q2114">
        <v>0.10638817450206001</v>
      </c>
    </row>
    <row r="2115" spans="1:17" hidden="1" x14ac:dyDescent="0.3">
      <c r="A2115" t="s">
        <v>4421</v>
      </c>
      <c r="B2115" t="s">
        <v>4422</v>
      </c>
      <c r="C2115" t="str">
        <f>IFERROR(VLOOKUP(Table1[[#This Row],[Ticker]],[1]!Table1[[Symbol]:[Industry]],2,FALSE),"-")</f>
        <v>-</v>
      </c>
      <c r="D2115" t="s">
        <v>281</v>
      </c>
      <c r="E2115">
        <v>334.73171140300002</v>
      </c>
      <c r="F2115">
        <v>177.83</v>
      </c>
      <c r="G2115">
        <v>-6.4778149542466803</v>
      </c>
      <c r="H2115">
        <v>-12.533238300712201</v>
      </c>
      <c r="I2115">
        <v>29.699972907512901</v>
      </c>
      <c r="J2115">
        <v>-5.8348987321669501</v>
      </c>
      <c r="K2115">
        <v>176.09465611617799</v>
      </c>
      <c r="L2115">
        <v>163.43200461612301</v>
      </c>
      <c r="M2115">
        <v>32.374749001504</v>
      </c>
      <c r="N2115">
        <v>0.46005038730998199</v>
      </c>
      <c r="O2115">
        <v>34.369903840746701</v>
      </c>
      <c r="P2115">
        <v>63.371612310518998</v>
      </c>
      <c r="Q2115">
        <v>6.0818415728152997E-2</v>
      </c>
    </row>
    <row r="2116" spans="1:17" hidden="1" x14ac:dyDescent="0.3">
      <c r="A2116" t="s">
        <v>4423</v>
      </c>
      <c r="B2116" t="s">
        <v>4424</v>
      </c>
      <c r="C2116" t="str">
        <f>IFERROR(VLOOKUP(Table1[[#This Row],[Ticker]],[1]!Table1[[Symbol]:[Industry]],2,FALSE),"-")</f>
        <v>-</v>
      </c>
      <c r="D2116" t="s">
        <v>259</v>
      </c>
      <c r="E2116">
        <v>333.85352</v>
      </c>
      <c r="F2116">
        <v>684.75</v>
      </c>
      <c r="G2116">
        <v>80.812642553793594</v>
      </c>
      <c r="H2116">
        <v>-6.9989975851765198</v>
      </c>
      <c r="I2116">
        <v>16.117026651279399</v>
      </c>
      <c r="J2116">
        <v>-5.9376200325011004</v>
      </c>
      <c r="K2116">
        <v>676.52078820584404</v>
      </c>
      <c r="L2116">
        <v>597.28742688985506</v>
      </c>
      <c r="M2116">
        <v>42.286118793552603</v>
      </c>
      <c r="N2116">
        <v>0.87164469477811302</v>
      </c>
      <c r="O2116">
        <v>10.405257393209199</v>
      </c>
      <c r="P2116">
        <v>124.43461160275299</v>
      </c>
      <c r="Q2116">
        <v>0.152983838496599</v>
      </c>
    </row>
    <row r="2117" spans="1:17" hidden="1" x14ac:dyDescent="0.3">
      <c r="A2117" t="s">
        <v>4425</v>
      </c>
      <c r="B2117" t="s">
        <v>4426</v>
      </c>
      <c r="C2117" t="str">
        <f>IFERROR(VLOOKUP(Table1[[#This Row],[Ticker]],[1]!Table1[[Symbol]:[Industry]],2,FALSE),"-")</f>
        <v>-</v>
      </c>
      <c r="D2117" t="s">
        <v>467</v>
      </c>
      <c r="E2117">
        <v>333.78531999699999</v>
      </c>
      <c r="F2117">
        <v>128.6</v>
      </c>
      <c r="G2117">
        <v>-18.3561146338015</v>
      </c>
      <c r="H2117">
        <v>-9.9859428931385903</v>
      </c>
      <c r="I2117">
        <v>0.809999424323113</v>
      </c>
      <c r="J2117">
        <v>1.78808846952318</v>
      </c>
      <c r="K2117">
        <v>127.635082661236</v>
      </c>
      <c r="L2117">
        <v>124.833489817426</v>
      </c>
      <c r="M2117">
        <v>62.7270517412936</v>
      </c>
      <c r="N2117">
        <v>0.12911376733441501</v>
      </c>
      <c r="O2117">
        <v>37.916018662519399</v>
      </c>
      <c r="P2117">
        <v>27.263730826323599</v>
      </c>
      <c r="Q2117">
        <v>-4.8736363932439996E-3</v>
      </c>
    </row>
    <row r="2118" spans="1:17" hidden="1" x14ac:dyDescent="0.3">
      <c r="A2118" t="s">
        <v>4427</v>
      </c>
      <c r="B2118" t="s">
        <v>4428</v>
      </c>
      <c r="C2118" t="str">
        <f>IFERROR(VLOOKUP(Table1[[#This Row],[Ticker]],[1]!Table1[[Symbol]:[Industry]],2,FALSE),"-")</f>
        <v>-</v>
      </c>
      <c r="D2118" t="s">
        <v>83</v>
      </c>
      <c r="E2118">
        <v>330.65882850000003</v>
      </c>
      <c r="F2118">
        <v>157.15</v>
      </c>
      <c r="G2118">
        <v>-10.3975055737323</v>
      </c>
      <c r="H2118">
        <v>7.64052186722272</v>
      </c>
      <c r="I2118">
        <v>-9.4928897540052706</v>
      </c>
      <c r="J2118">
        <v>-10.632741983720599</v>
      </c>
      <c r="K2118">
        <v>147.46328839494899</v>
      </c>
      <c r="L2118">
        <v>150.98054112042499</v>
      </c>
      <c r="M2118">
        <v>40.780689038812099</v>
      </c>
      <c r="N2118">
        <v>0.61740799927507495</v>
      </c>
      <c r="O2118">
        <v>61.438116449252298</v>
      </c>
      <c r="P2118">
        <v>37.850877192982402</v>
      </c>
      <c r="Q2118">
        <v>3.4254204528167999E-2</v>
      </c>
    </row>
    <row r="2119" spans="1:17" hidden="1" x14ac:dyDescent="0.3">
      <c r="A2119" t="s">
        <v>4429</v>
      </c>
      <c r="B2119" t="s">
        <v>4430</v>
      </c>
      <c r="C2119" t="str">
        <f>IFERROR(VLOOKUP(Table1[[#This Row],[Ticker]],[1]!Table1[[Symbol]:[Industry]],2,FALSE),"-")</f>
        <v>-</v>
      </c>
      <c r="D2119" t="s">
        <v>407</v>
      </c>
      <c r="E2119">
        <v>329.90040199999999</v>
      </c>
      <c r="F2119">
        <v>887.95</v>
      </c>
      <c r="G2119">
        <v>48.488394732247798</v>
      </c>
      <c r="H2119">
        <v>0.70512315964140804</v>
      </c>
      <c r="I2119">
        <v>-24.7972891115291</v>
      </c>
      <c r="J2119">
        <v>1.5621599099905299</v>
      </c>
      <c r="K2119">
        <v>894.084155021995</v>
      </c>
      <c r="L2119">
        <v>861.98815720695097</v>
      </c>
      <c r="M2119">
        <v>46.728381837120899</v>
      </c>
      <c r="N2119">
        <v>0.80010526957822103</v>
      </c>
      <c r="O2119">
        <v>53.150515231713499</v>
      </c>
      <c r="P2119">
        <v>83.460743801652896</v>
      </c>
      <c r="Q2119">
        <v>4.1113492684023999E-2</v>
      </c>
    </row>
    <row r="2120" spans="1:17" hidden="1" x14ac:dyDescent="0.3">
      <c r="A2120" t="s">
        <v>4431</v>
      </c>
      <c r="B2120" t="s">
        <v>4432</v>
      </c>
      <c r="C2120" t="str">
        <f>IFERROR(VLOOKUP(Table1[[#This Row],[Ticker]],[1]!Table1[[Symbol]:[Industry]],2,FALSE),"-")</f>
        <v>-</v>
      </c>
      <c r="D2120" t="s">
        <v>215</v>
      </c>
      <c r="E2120">
        <v>329.48451</v>
      </c>
      <c r="F2120">
        <v>102.55</v>
      </c>
      <c r="G2120">
        <v>14.971965770802599</v>
      </c>
      <c r="H2120">
        <v>-1.51540046287436</v>
      </c>
      <c r="I2120">
        <v>6.4641270173893304</v>
      </c>
      <c r="J2120">
        <v>-1.6702945078549301</v>
      </c>
      <c r="K2120">
        <v>104.41923928002799</v>
      </c>
      <c r="L2120">
        <v>98.916056546483901</v>
      </c>
      <c r="M2120">
        <v>49.820803034447898</v>
      </c>
      <c r="N2120">
        <v>0.62678489576519303</v>
      </c>
      <c r="O2120">
        <v>25.685031691857599</v>
      </c>
      <c r="P2120">
        <v>62.7777777777777</v>
      </c>
      <c r="Q2120">
        <v>7.0894435602021993E-2</v>
      </c>
    </row>
    <row r="2121" spans="1:17" hidden="1" x14ac:dyDescent="0.3">
      <c r="A2121" t="s">
        <v>4433</v>
      </c>
      <c r="B2121" t="s">
        <v>4434</v>
      </c>
      <c r="C2121" t="str">
        <f>IFERROR(VLOOKUP(Table1[[#This Row],[Ticker]],[1]!Table1[[Symbol]:[Industry]],2,FALSE),"-")</f>
        <v>-</v>
      </c>
      <c r="D2121" t="s">
        <v>4435</v>
      </c>
      <c r="E2121">
        <v>329.39579400000002</v>
      </c>
      <c r="F2121">
        <v>890</v>
      </c>
      <c r="G2121">
        <v>-4.33547362552968</v>
      </c>
      <c r="H2121">
        <v>-14.2777941325083</v>
      </c>
      <c r="I2121">
        <v>17.664580786458199</v>
      </c>
      <c r="J2121">
        <v>-3.5822146270956901</v>
      </c>
      <c r="K2121">
        <v>873.86064062666298</v>
      </c>
      <c r="L2121">
        <v>848.55760752620802</v>
      </c>
      <c r="M2121">
        <v>50.731910498446801</v>
      </c>
      <c r="N2121">
        <v>0.43876371136598002</v>
      </c>
      <c r="O2121">
        <v>28.539325842696599</v>
      </c>
      <c r="P2121">
        <v>67.293233082706706</v>
      </c>
      <c r="Q2121">
        <v>0.12958727892864799</v>
      </c>
    </row>
    <row r="2122" spans="1:17" hidden="1" x14ac:dyDescent="0.3">
      <c r="A2122" t="s">
        <v>4436</v>
      </c>
      <c r="B2122" t="s">
        <v>4437</v>
      </c>
      <c r="C2122" t="str">
        <f>IFERROR(VLOOKUP(Table1[[#This Row],[Ticker]],[1]!Table1[[Symbol]:[Industry]],2,FALSE),"-")</f>
        <v>-</v>
      </c>
      <c r="D2122" t="s">
        <v>278</v>
      </c>
      <c r="E2122">
        <v>327.99549999999999</v>
      </c>
      <c r="F2122">
        <v>305.8</v>
      </c>
      <c r="G2122">
        <v>-25.348223541490601</v>
      </c>
      <c r="H2122">
        <v>-19.244413435237501</v>
      </c>
      <c r="I2122">
        <v>-7.1307329800502099</v>
      </c>
      <c r="J2122">
        <v>-12.868665977249201</v>
      </c>
      <c r="K2122">
        <v>322.34258000460198</v>
      </c>
      <c r="L2122">
        <v>303.50493310813602</v>
      </c>
      <c r="M2122">
        <v>20.942090085106202</v>
      </c>
      <c r="N2122">
        <v>0.35546640376699701</v>
      </c>
      <c r="O2122">
        <v>36.674296926095401</v>
      </c>
      <c r="P2122">
        <v>21.6872264226024</v>
      </c>
      <c r="Q2122">
        <v>6.2680923632072005E-2</v>
      </c>
    </row>
    <row r="2123" spans="1:17" hidden="1" x14ac:dyDescent="0.3">
      <c r="A2123" t="s">
        <v>4438</v>
      </c>
      <c r="B2123" t="s">
        <v>4439</v>
      </c>
      <c r="C2123" t="str">
        <f>IFERROR(VLOOKUP(Table1[[#This Row],[Ticker]],[1]!Table1[[Symbol]:[Industry]],2,FALSE),"-")</f>
        <v>-</v>
      </c>
      <c r="D2123" t="s">
        <v>125</v>
      </c>
      <c r="E2123">
        <v>327.98806000000002</v>
      </c>
      <c r="F2123">
        <v>790.5</v>
      </c>
      <c r="G2123">
        <v>35.636176610010097</v>
      </c>
      <c r="H2123">
        <v>-16.427218644692498</v>
      </c>
      <c r="I2123">
        <v>67.523750714312797</v>
      </c>
      <c r="J2123">
        <v>-2.0713559839285698</v>
      </c>
      <c r="K2123">
        <v>691.06370581875603</v>
      </c>
      <c r="L2123">
        <v>543.47555428336</v>
      </c>
      <c r="M2123">
        <v>56.450111605400998</v>
      </c>
      <c r="N2123">
        <v>0.237103291344015</v>
      </c>
      <c r="O2123">
        <v>15.117014547754501</v>
      </c>
      <c r="P2123">
        <v>103.737113402061</v>
      </c>
      <c r="Q2123">
        <v>0.130458876244511</v>
      </c>
    </row>
    <row r="2124" spans="1:17" hidden="1" x14ac:dyDescent="0.3">
      <c r="A2124" t="s">
        <v>4440</v>
      </c>
      <c r="B2124" t="s">
        <v>4441</v>
      </c>
      <c r="C2124" t="str">
        <f>IFERROR(VLOOKUP(Table1[[#This Row],[Ticker]],[1]!Table1[[Symbol]:[Industry]],2,FALSE),"-")</f>
        <v>-</v>
      </c>
      <c r="D2124" t="s">
        <v>21</v>
      </c>
      <c r="E2124">
        <v>327.49761380500001</v>
      </c>
      <c r="F2124">
        <v>139.16</v>
      </c>
      <c r="G2124">
        <v>36.530018828062502</v>
      </c>
      <c r="H2124">
        <v>-6.9779179453918498</v>
      </c>
      <c r="I2124">
        <v>0.49372329506582302</v>
      </c>
      <c r="J2124">
        <v>-9.1589342419740998</v>
      </c>
      <c r="K2124">
        <v>143.48600612694401</v>
      </c>
      <c r="L2124">
        <v>128.14326366116299</v>
      </c>
      <c r="M2124">
        <v>35.276780233402498</v>
      </c>
      <c r="N2124">
        <v>0.28890334546878499</v>
      </c>
      <c r="O2124">
        <v>28.140270192584001</v>
      </c>
      <c r="P2124">
        <v>88.819538670284899</v>
      </c>
      <c r="Q2124">
        <v>7.4096061628784002E-2</v>
      </c>
    </row>
    <row r="2125" spans="1:17" hidden="1" x14ac:dyDescent="0.3">
      <c r="A2125" t="s">
        <v>4442</v>
      </c>
      <c r="B2125" t="s">
        <v>4443</v>
      </c>
      <c r="C2125" t="str">
        <f>IFERROR(VLOOKUP(Table1[[#This Row],[Ticker]],[1]!Table1[[Symbol]:[Industry]],2,FALSE),"-")</f>
        <v>-</v>
      </c>
      <c r="D2125" t="s">
        <v>215</v>
      </c>
      <c r="E2125">
        <v>327.09570000000002</v>
      </c>
      <c r="F2125">
        <v>265.64999999999998</v>
      </c>
      <c r="G2125">
        <v>-33.690041346134301</v>
      </c>
      <c r="H2125">
        <v>38.609862695020297</v>
      </c>
      <c r="I2125">
        <v>23.427796543170601</v>
      </c>
      <c r="J2125">
        <v>9.3382208206572006</v>
      </c>
      <c r="K2125">
        <v>216.22553594371101</v>
      </c>
      <c r="L2125">
        <v>208.23501734979101</v>
      </c>
      <c r="M2125">
        <v>70.942057333566893</v>
      </c>
      <c r="N2125">
        <v>1.91221658398039</v>
      </c>
      <c r="O2125">
        <v>9.1661961227178708</v>
      </c>
      <c r="P2125">
        <v>88.940256045519206</v>
      </c>
      <c r="Q2125">
        <v>8.5461220041152003E-2</v>
      </c>
    </row>
    <row r="2126" spans="1:17" hidden="1" x14ac:dyDescent="0.3">
      <c r="A2126" t="s">
        <v>4444</v>
      </c>
      <c r="B2126" t="s">
        <v>4445</v>
      </c>
      <c r="C2126" t="str">
        <f>IFERROR(VLOOKUP(Table1[[#This Row],[Ticker]],[1]!Table1[[Symbol]:[Industry]],2,FALSE),"-")</f>
        <v>-</v>
      </c>
      <c r="D2126" t="s">
        <v>54</v>
      </c>
      <c r="E2126">
        <v>326.79111749999998</v>
      </c>
      <c r="F2126">
        <v>251</v>
      </c>
      <c r="G2126">
        <v>14.993175240830899</v>
      </c>
      <c r="H2126">
        <v>-11.4520852556739</v>
      </c>
      <c r="I2126">
        <v>6.8688957551326597</v>
      </c>
      <c r="J2126">
        <v>-11.4580533841193</v>
      </c>
      <c r="K2126">
        <v>258.71491063403403</v>
      </c>
      <c r="L2126">
        <v>225.581703532652</v>
      </c>
      <c r="M2126">
        <v>22.298983072309099</v>
      </c>
      <c r="N2126">
        <v>0.21109349250874301</v>
      </c>
      <c r="O2126">
        <v>23.466135458167301</v>
      </c>
      <c r="P2126">
        <v>47.733961153619703</v>
      </c>
      <c r="Q2126">
        <v>0.12894094429481601</v>
      </c>
    </row>
    <row r="2127" spans="1:17" hidden="1" x14ac:dyDescent="0.3">
      <c r="A2127" t="s">
        <v>4446</v>
      </c>
      <c r="B2127" t="s">
        <v>4447</v>
      </c>
      <c r="C2127" t="str">
        <f>IFERROR(VLOOKUP(Table1[[#This Row],[Ticker]],[1]!Table1[[Symbol]:[Industry]],2,FALSE),"-")</f>
        <v>-</v>
      </c>
      <c r="D2127" t="s">
        <v>1263</v>
      </c>
      <c r="E2127">
        <v>325.92852004999997</v>
      </c>
      <c r="F2127">
        <v>249.5</v>
      </c>
      <c r="G2127">
        <v>87.017012173495104</v>
      </c>
      <c r="H2127">
        <v>-19.461036201705902</v>
      </c>
      <c r="I2127">
        <v>-46.102815701727302</v>
      </c>
      <c r="J2127">
        <v>-3.42489802092657</v>
      </c>
      <c r="K2127">
        <v>277.96948933647701</v>
      </c>
      <c r="L2127">
        <v>282.60251337270199</v>
      </c>
      <c r="M2127">
        <v>42.547490284825997</v>
      </c>
      <c r="N2127">
        <v>0.62975960517399998</v>
      </c>
      <c r="O2127">
        <v>82.324649298597095</v>
      </c>
      <c r="P2127">
        <v>162.493424513414</v>
      </c>
      <c r="Q2127">
        <v>0.13230207999204299</v>
      </c>
    </row>
    <row r="2128" spans="1:17" hidden="1" x14ac:dyDescent="0.3">
      <c r="A2128" t="s">
        <v>4448</v>
      </c>
      <c r="B2128" t="s">
        <v>4449</v>
      </c>
      <c r="C2128" t="str">
        <f>IFERROR(VLOOKUP(Table1[[#This Row],[Ticker]],[1]!Table1[[Symbol]:[Industry]],2,FALSE),"-")</f>
        <v>-</v>
      </c>
      <c r="D2128" t="s">
        <v>46</v>
      </c>
      <c r="E2128">
        <v>325.22320925000002</v>
      </c>
      <c r="F2128">
        <v>59.92</v>
      </c>
      <c r="G2128">
        <v>36.235904425162097</v>
      </c>
      <c r="H2128">
        <v>-6.5787337962076897</v>
      </c>
      <c r="I2128">
        <v>4.6481298903588097</v>
      </c>
      <c r="J2128">
        <v>-9.5804321384279607</v>
      </c>
      <c r="K2128">
        <v>64.144714946871403</v>
      </c>
      <c r="L2128">
        <v>57.138554683891897</v>
      </c>
      <c r="M2128">
        <v>32.899176690922403</v>
      </c>
      <c r="N2128">
        <v>0.406599234119081</v>
      </c>
      <c r="O2128">
        <v>47.696929238985298</v>
      </c>
      <c r="P2128">
        <v>76.494845360824698</v>
      </c>
    </row>
    <row r="2129" spans="1:17" hidden="1" x14ac:dyDescent="0.3">
      <c r="A2129" t="s">
        <v>4450</v>
      </c>
      <c r="B2129" t="s">
        <v>4451</v>
      </c>
      <c r="C2129" t="str">
        <f>IFERROR(VLOOKUP(Table1[[#This Row],[Ticker]],[1]!Table1[[Symbol]:[Industry]],2,FALSE),"-")</f>
        <v>-</v>
      </c>
      <c r="D2129" t="s">
        <v>54</v>
      </c>
      <c r="E2129">
        <v>324.74934000000002</v>
      </c>
      <c r="F2129">
        <v>910</v>
      </c>
      <c r="G2129">
        <v>198.166429233824</v>
      </c>
      <c r="H2129">
        <v>-4.2804178268564996</v>
      </c>
      <c r="I2129">
        <v>117.72321268146401</v>
      </c>
      <c r="J2129">
        <v>-6.0988251064968697</v>
      </c>
      <c r="K2129">
        <v>829.24833803649096</v>
      </c>
      <c r="L2129">
        <v>592.32202551009595</v>
      </c>
      <c r="M2129">
        <v>43.125920346770599</v>
      </c>
      <c r="N2129">
        <v>0.44564288273078401</v>
      </c>
      <c r="O2129">
        <v>9.7802197802197899</v>
      </c>
      <c r="P2129">
        <v>247.32824427480901</v>
      </c>
      <c r="Q2129">
        <v>7.7297347014155998E-2</v>
      </c>
    </row>
    <row r="2130" spans="1:17" hidden="1" x14ac:dyDescent="0.3">
      <c r="A2130" t="s">
        <v>4452</v>
      </c>
      <c r="B2130" t="s">
        <v>4453</v>
      </c>
      <c r="C2130" t="str">
        <f>IFERROR(VLOOKUP(Table1[[#This Row],[Ticker]],[1]!Table1[[Symbol]:[Industry]],2,FALSE),"-")</f>
        <v>-</v>
      </c>
      <c r="D2130" t="s">
        <v>472</v>
      </c>
      <c r="E2130">
        <v>323.81729999999999</v>
      </c>
      <c r="F2130">
        <v>167.4</v>
      </c>
      <c r="G2130">
        <v>-53.526847475627697</v>
      </c>
      <c r="H2130">
        <v>8.6220895237744806</v>
      </c>
      <c r="I2130">
        <v>25.749563214781499</v>
      </c>
      <c r="J2130">
        <v>-0.109306779489064</v>
      </c>
      <c r="K2130">
        <v>149.92155669113799</v>
      </c>
      <c r="L2130">
        <v>147.100086320337</v>
      </c>
      <c r="M2130">
        <v>60.593184983762299</v>
      </c>
      <c r="N2130">
        <v>1.3953488372092999</v>
      </c>
      <c r="O2130">
        <v>40.979689366786097</v>
      </c>
      <c r="P2130">
        <v>67.400000000000006</v>
      </c>
    </row>
    <row r="2131" spans="1:17" hidden="1" x14ac:dyDescent="0.3">
      <c r="A2131" t="s">
        <v>4454</v>
      </c>
      <c r="B2131" t="s">
        <v>4455</v>
      </c>
      <c r="C2131" t="str">
        <f>IFERROR(VLOOKUP(Table1[[#This Row],[Ticker]],[1]!Table1[[Symbol]:[Industry]],2,FALSE),"-")</f>
        <v>-</v>
      </c>
      <c r="D2131" t="s">
        <v>605</v>
      </c>
      <c r="E2131">
        <v>323.06897249999997</v>
      </c>
      <c r="F2131">
        <v>265.39999999999998</v>
      </c>
      <c r="G2131">
        <v>189.464869103956</v>
      </c>
      <c r="H2131">
        <v>-8.2137847588350894</v>
      </c>
      <c r="I2131">
        <v>-25.871288608131199</v>
      </c>
      <c r="J2131">
        <v>-5.5777715476526097</v>
      </c>
      <c r="K2131">
        <v>273.73561263334602</v>
      </c>
      <c r="L2131">
        <v>232.54396912301999</v>
      </c>
      <c r="M2131">
        <v>37.805913825418003</v>
      </c>
      <c r="N2131">
        <v>0.178829033725388</v>
      </c>
      <c r="O2131">
        <v>28.108515448379801</v>
      </c>
      <c r="P2131">
        <v>253.86666666666599</v>
      </c>
    </row>
    <row r="2132" spans="1:17" hidden="1" x14ac:dyDescent="0.3">
      <c r="A2132" t="s">
        <v>4456</v>
      </c>
      <c r="B2132" t="s">
        <v>4457</v>
      </c>
      <c r="C2132" t="str">
        <f>IFERROR(VLOOKUP(Table1[[#This Row],[Ticker]],[1]!Table1[[Symbol]:[Industry]],2,FALSE),"-")</f>
        <v>-</v>
      </c>
      <c r="D2132" t="s">
        <v>390</v>
      </c>
      <c r="E2132">
        <v>322.21748706199998</v>
      </c>
      <c r="F2132">
        <v>77.06</v>
      </c>
      <c r="G2132">
        <v>-38.379932279815201</v>
      </c>
      <c r="H2132">
        <v>-8.5891119301986407</v>
      </c>
      <c r="I2132">
        <v>-9.6876215318161396</v>
      </c>
      <c r="J2132">
        <v>-6.1510723105601102</v>
      </c>
      <c r="K2132">
        <v>80.780207507379004</v>
      </c>
      <c r="L2132">
        <v>79.488455902291193</v>
      </c>
      <c r="M2132">
        <v>35.457114333107299</v>
      </c>
      <c r="N2132">
        <v>0.20075688495639199</v>
      </c>
      <c r="O2132">
        <v>36.270438619257703</v>
      </c>
      <c r="P2132">
        <v>18.553846153846099</v>
      </c>
      <c r="Q2132">
        <v>-8.0012126960400998E-2</v>
      </c>
    </row>
    <row r="2133" spans="1:17" hidden="1" x14ac:dyDescent="0.3">
      <c r="A2133" t="s">
        <v>4458</v>
      </c>
      <c r="B2133" t="s">
        <v>4459</v>
      </c>
      <c r="C2133" t="str">
        <f>IFERROR(VLOOKUP(Table1[[#This Row],[Ticker]],[1]!Table1[[Symbol]:[Industry]],2,FALSE),"-")</f>
        <v>-</v>
      </c>
      <c r="D2133" t="s">
        <v>21</v>
      </c>
      <c r="E2133">
        <v>322.00125671699999</v>
      </c>
      <c r="F2133">
        <v>10.07</v>
      </c>
      <c r="G2133">
        <v>21.598648735589201</v>
      </c>
      <c r="H2133">
        <v>-2.8543748218487202</v>
      </c>
      <c r="I2133">
        <v>21.392760249857499</v>
      </c>
      <c r="J2133">
        <v>-3.5806548583717501</v>
      </c>
      <c r="K2133">
        <v>9.0982406742885509</v>
      </c>
      <c r="L2133">
        <v>8.2389538084452791</v>
      </c>
      <c r="M2133">
        <v>45.9213124585633</v>
      </c>
      <c r="N2133">
        <v>0.53274977009437996</v>
      </c>
      <c r="O2133">
        <v>17.033342093798101</v>
      </c>
      <c r="P2133">
        <v>71.564272183117694</v>
      </c>
      <c r="Q2133">
        <v>3.2820077351594999E-2</v>
      </c>
    </row>
    <row r="2134" spans="1:17" hidden="1" x14ac:dyDescent="0.3">
      <c r="A2134" t="s">
        <v>4460</v>
      </c>
      <c r="B2134" t="s">
        <v>4461</v>
      </c>
      <c r="C2134" t="str">
        <f>IFERROR(VLOOKUP(Table1[[#This Row],[Ticker]],[1]!Table1[[Symbol]:[Industry]],2,FALSE),"-")</f>
        <v>-</v>
      </c>
      <c r="D2134" t="s">
        <v>125</v>
      </c>
      <c r="E2134">
        <v>320.4708</v>
      </c>
      <c r="F2134">
        <v>191.5</v>
      </c>
      <c r="G2134">
        <v>128.70158073776199</v>
      </c>
      <c r="H2134">
        <v>18.4345358428581</v>
      </c>
      <c r="I2134">
        <v>73.920161321249694</v>
      </c>
      <c r="J2134">
        <v>-6.28699891448868</v>
      </c>
      <c r="K2134">
        <v>158.17098254284599</v>
      </c>
      <c r="L2134">
        <v>119.429146236957</v>
      </c>
      <c r="M2134">
        <v>56.829838084755302</v>
      </c>
      <c r="N2134">
        <v>0.21512936716279299</v>
      </c>
      <c r="O2134">
        <v>7.2062663185378604</v>
      </c>
      <c r="P2134">
        <v>172.01704545454501</v>
      </c>
      <c r="Q2134">
        <v>7.0318833664946997E-2</v>
      </c>
    </row>
    <row r="2135" spans="1:17" hidden="1" x14ac:dyDescent="0.3">
      <c r="A2135" t="s">
        <v>4462</v>
      </c>
      <c r="B2135" t="s">
        <v>4463</v>
      </c>
      <c r="C2135" t="str">
        <f>IFERROR(VLOOKUP(Table1[[#This Row],[Ticker]],[1]!Table1[[Symbol]:[Industry]],2,FALSE),"-")</f>
        <v>-</v>
      </c>
      <c r="D2135" t="s">
        <v>180</v>
      </c>
      <c r="E2135">
        <v>320.45393321999899</v>
      </c>
      <c r="F2135">
        <v>3.97</v>
      </c>
      <c r="G2135">
        <v>-96.9875008650274</v>
      </c>
      <c r="H2135">
        <v>-4.9727274318481198</v>
      </c>
      <c r="I2135">
        <v>-55.454052608346402</v>
      </c>
      <c r="J2135">
        <v>21.9195228246417</v>
      </c>
      <c r="K2135">
        <v>4.2609013667540401</v>
      </c>
      <c r="L2135">
        <v>6.8711087089128098</v>
      </c>
      <c r="M2135">
        <v>68.032547246540801</v>
      </c>
      <c r="N2135">
        <v>1.31194388856157</v>
      </c>
      <c r="O2135">
        <v>270.025188916876</v>
      </c>
      <c r="P2135">
        <v>21.7791411042944</v>
      </c>
      <c r="Q2135">
        <v>9.9664502040832006E-2</v>
      </c>
    </row>
    <row r="2136" spans="1:17" hidden="1" x14ac:dyDescent="0.3">
      <c r="A2136" t="s">
        <v>4464</v>
      </c>
      <c r="B2136" t="s">
        <v>4465</v>
      </c>
      <c r="C2136" t="str">
        <f>IFERROR(VLOOKUP(Table1[[#This Row],[Ticker]],[1]!Table1[[Symbol]:[Industry]],2,FALSE),"-")</f>
        <v>-</v>
      </c>
      <c r="D2136" t="s">
        <v>1680</v>
      </c>
      <c r="E2136">
        <v>319.171027199999</v>
      </c>
      <c r="F2136">
        <v>63.11</v>
      </c>
      <c r="G2136">
        <v>-6.82282712363837</v>
      </c>
      <c r="H2136">
        <v>-1.0493988140697399</v>
      </c>
      <c r="I2136">
        <v>-5.5508549918718497</v>
      </c>
      <c r="J2136">
        <v>-1.2383038619459901</v>
      </c>
      <c r="K2136">
        <v>61.072433364027098</v>
      </c>
      <c r="L2136">
        <v>58.413292825342197</v>
      </c>
      <c r="M2136">
        <v>55.8285238094657</v>
      </c>
      <c r="N2136">
        <v>0.591378918005106</v>
      </c>
      <c r="O2136">
        <v>2.83631754080178</v>
      </c>
      <c r="P2136">
        <v>32.835192591033397</v>
      </c>
      <c r="Q2136">
        <v>-2.0749357399728999E-2</v>
      </c>
    </row>
    <row r="2137" spans="1:17" hidden="1" x14ac:dyDescent="0.3">
      <c r="A2137" t="s">
        <v>4466</v>
      </c>
      <c r="B2137" t="s">
        <v>4467</v>
      </c>
      <c r="C2137" t="str">
        <f>IFERROR(VLOOKUP(Table1[[#This Row],[Ticker]],[1]!Table1[[Symbol]:[Industry]],2,FALSE),"-")</f>
        <v>-</v>
      </c>
      <c r="D2137" t="s">
        <v>46</v>
      </c>
      <c r="E2137">
        <v>318.17099999999999</v>
      </c>
      <c r="F2137">
        <v>145</v>
      </c>
      <c r="G2137">
        <v>52.284347177672203</v>
      </c>
      <c r="H2137">
        <v>-22.0787337962077</v>
      </c>
      <c r="I2137">
        <v>66.738454139542498</v>
      </c>
      <c r="J2137">
        <v>-1.54311528351875</v>
      </c>
      <c r="K2137">
        <v>179.85980543950299</v>
      </c>
      <c r="M2137">
        <v>25.661915975182701</v>
      </c>
      <c r="N2137">
        <v>0.71981898043391401</v>
      </c>
      <c r="O2137">
        <v>95.172413793103402</v>
      </c>
      <c r="P2137">
        <v>93.3333333333333</v>
      </c>
    </row>
    <row r="2138" spans="1:17" hidden="1" x14ac:dyDescent="0.3">
      <c r="A2138" t="s">
        <v>4468</v>
      </c>
      <c r="B2138" t="s">
        <v>4469</v>
      </c>
      <c r="C2138" t="str">
        <f>IFERROR(VLOOKUP(Table1[[#This Row],[Ticker]],[1]!Table1[[Symbol]:[Industry]],2,FALSE),"-")</f>
        <v>-</v>
      </c>
      <c r="D2138" t="s">
        <v>83</v>
      </c>
      <c r="E2138">
        <v>316.40384749999998</v>
      </c>
      <c r="F2138">
        <v>191.15</v>
      </c>
      <c r="G2138">
        <v>161.782555062976</v>
      </c>
      <c r="H2138">
        <v>7.2882252681197901</v>
      </c>
      <c r="I2138">
        <v>108.290336600515</v>
      </c>
      <c r="J2138">
        <v>14.9386054576949</v>
      </c>
      <c r="K2138">
        <v>126.49410757618701</v>
      </c>
      <c r="M2138">
        <v>84.679986374139801</v>
      </c>
      <c r="N2138">
        <v>1.0833333333333299</v>
      </c>
      <c r="O2138">
        <v>0</v>
      </c>
      <c r="P2138">
        <v>193.62519201228801</v>
      </c>
    </row>
    <row r="2139" spans="1:17" hidden="1" x14ac:dyDescent="0.3">
      <c r="A2139" t="s">
        <v>4470</v>
      </c>
      <c r="B2139" t="s">
        <v>4471</v>
      </c>
      <c r="C2139" t="str">
        <f>IFERROR(VLOOKUP(Table1[[#This Row],[Ticker]],[1]!Table1[[Symbol]:[Industry]],2,FALSE),"-")</f>
        <v>-</v>
      </c>
      <c r="D2139" t="s">
        <v>472</v>
      </c>
      <c r="E2139">
        <v>315.95080937500001</v>
      </c>
      <c r="F2139">
        <v>247.1</v>
      </c>
      <c r="G2139">
        <v>54.086633178603797</v>
      </c>
      <c r="H2139">
        <v>-13.8934000854446</v>
      </c>
      <c r="I2139">
        <v>37.825037851754303</v>
      </c>
      <c r="J2139">
        <v>5.2173016677226096</v>
      </c>
      <c r="K2139">
        <v>221.59555589272</v>
      </c>
      <c r="L2139">
        <v>189.30128549905999</v>
      </c>
      <c r="M2139">
        <v>66.192107309859793</v>
      </c>
      <c r="N2139">
        <v>0.35379906887104101</v>
      </c>
      <c r="O2139">
        <v>8.4581141238365003</v>
      </c>
      <c r="P2139">
        <v>102.54098360655701</v>
      </c>
      <c r="Q2139">
        <v>5.3148080825668E-2</v>
      </c>
    </row>
    <row r="2140" spans="1:17" hidden="1" x14ac:dyDescent="0.3">
      <c r="A2140" t="s">
        <v>4472</v>
      </c>
      <c r="B2140" t="s">
        <v>4473</v>
      </c>
      <c r="C2140" t="str">
        <f>IFERROR(VLOOKUP(Table1[[#This Row],[Ticker]],[1]!Table1[[Symbol]:[Industry]],2,FALSE),"-")</f>
        <v>-</v>
      </c>
      <c r="D2140" t="s">
        <v>407</v>
      </c>
      <c r="E2140">
        <v>315.829587</v>
      </c>
      <c r="F2140">
        <v>1112.4000000000001</v>
      </c>
      <c r="G2140">
        <v>242.010496977759</v>
      </c>
      <c r="H2140">
        <v>26.4371148745489</v>
      </c>
      <c r="I2140">
        <v>84.719028152093301</v>
      </c>
      <c r="J2140">
        <v>13.8015104022814</v>
      </c>
      <c r="K2140">
        <v>865.62741312981802</v>
      </c>
      <c r="L2140">
        <v>693.24344959771895</v>
      </c>
      <c r="M2140">
        <v>91.270745997599505</v>
      </c>
      <c r="N2140">
        <v>1.9331353813791601</v>
      </c>
      <c r="O2140">
        <v>3.2901833872707602</v>
      </c>
      <c r="P2140">
        <v>297.28571428571399</v>
      </c>
      <c r="Q2140">
        <v>0.22096270043706301</v>
      </c>
    </row>
    <row r="2141" spans="1:17" hidden="1" x14ac:dyDescent="0.3">
      <c r="A2141" t="s">
        <v>4474</v>
      </c>
      <c r="B2141" t="s">
        <v>4475</v>
      </c>
      <c r="C2141" t="str">
        <f>IFERROR(VLOOKUP(Table1[[#This Row],[Ticker]],[1]!Table1[[Symbol]:[Industry]],2,FALSE),"-")</f>
        <v>-</v>
      </c>
      <c r="D2141" t="s">
        <v>278</v>
      </c>
      <c r="E2141">
        <v>315.79851300000001</v>
      </c>
      <c r="F2141">
        <v>213.5</v>
      </c>
      <c r="G2141">
        <v>-64.204430074608894</v>
      </c>
      <c r="H2141">
        <v>-16.009923284451101</v>
      </c>
      <c r="I2141">
        <v>-36.302316542701703</v>
      </c>
      <c r="J2141">
        <v>-5.7598560713887403</v>
      </c>
      <c r="K2141">
        <v>220.955452641725</v>
      </c>
      <c r="L2141">
        <v>251.20618879429699</v>
      </c>
      <c r="M2141">
        <v>40.5877668394957</v>
      </c>
      <c r="N2141">
        <v>0.70721142448355201</v>
      </c>
      <c r="O2141">
        <v>52.693208430913302</v>
      </c>
      <c r="P2141">
        <v>10.909090909090899</v>
      </c>
      <c r="Q2141">
        <v>4.3646465382254002E-2</v>
      </c>
    </row>
    <row r="2142" spans="1:17" hidden="1" x14ac:dyDescent="0.3">
      <c r="A2142" t="s">
        <v>4476</v>
      </c>
      <c r="B2142" t="s">
        <v>4477</v>
      </c>
      <c r="C2142" t="str">
        <f>IFERROR(VLOOKUP(Table1[[#This Row],[Ticker]],[1]!Table1[[Symbol]:[Industry]],2,FALSE),"-")</f>
        <v>-</v>
      </c>
      <c r="D2142" t="s">
        <v>605</v>
      </c>
      <c r="E2142">
        <v>315.41929199999998</v>
      </c>
      <c r="F2142">
        <v>78.13</v>
      </c>
      <c r="G2142">
        <v>-25.615580525110602</v>
      </c>
      <c r="H2142">
        <v>-8.5605437528629995</v>
      </c>
      <c r="I2142">
        <v>4.2145828530253304</v>
      </c>
      <c r="J2142">
        <v>-5.4959289776595304</v>
      </c>
      <c r="K2142">
        <v>76.802813599496702</v>
      </c>
      <c r="L2142">
        <v>73.653511183038603</v>
      </c>
      <c r="M2142">
        <v>38.895011226129</v>
      </c>
      <c r="N2142">
        <v>0.70201953045937404</v>
      </c>
      <c r="O2142">
        <v>30.551644694739501</v>
      </c>
      <c r="P2142">
        <v>28.081967213114702</v>
      </c>
      <c r="Q2142">
        <v>4.5374654751E-4</v>
      </c>
    </row>
    <row r="2143" spans="1:17" hidden="1" x14ac:dyDescent="0.3">
      <c r="A2143" t="s">
        <v>4478</v>
      </c>
      <c r="B2143" t="s">
        <v>4479</v>
      </c>
      <c r="C2143" t="str">
        <f>IFERROR(VLOOKUP(Table1[[#This Row],[Ticker]],[1]!Table1[[Symbol]:[Industry]],2,FALSE),"-")</f>
        <v>-</v>
      </c>
      <c r="D2143" t="s">
        <v>281</v>
      </c>
      <c r="E2143">
        <v>315.34506299999998</v>
      </c>
      <c r="F2143">
        <v>230</v>
      </c>
      <c r="G2143">
        <v>161.337732712893</v>
      </c>
      <c r="H2143">
        <v>28.818226495446599</v>
      </c>
      <c r="I2143">
        <v>150.053330477674</v>
      </c>
      <c r="J2143">
        <v>1.77734077893273</v>
      </c>
      <c r="K2143">
        <v>177.903775881992</v>
      </c>
      <c r="L2143">
        <v>126.040332162391</v>
      </c>
      <c r="M2143">
        <v>84.189100162797303</v>
      </c>
      <c r="N2143">
        <v>0.97230629563095905</v>
      </c>
      <c r="O2143">
        <v>0</v>
      </c>
      <c r="P2143">
        <v>273.98373983739799</v>
      </c>
      <c r="Q2143">
        <v>0.218347069341471</v>
      </c>
    </row>
    <row r="2144" spans="1:17" hidden="1" x14ac:dyDescent="0.3">
      <c r="A2144" t="s">
        <v>4480</v>
      </c>
      <c r="B2144" t="s">
        <v>4481</v>
      </c>
      <c r="C2144" t="str">
        <f>IFERROR(VLOOKUP(Table1[[#This Row],[Ticker]],[1]!Table1[[Symbol]:[Industry]],2,FALSE),"-")</f>
        <v>-</v>
      </c>
      <c r="D2144" t="s">
        <v>197</v>
      </c>
      <c r="E2144">
        <v>315.09860328000002</v>
      </c>
      <c r="F2144">
        <v>631.95000000000005</v>
      </c>
      <c r="G2144">
        <v>-43.035722952684502</v>
      </c>
      <c r="H2144">
        <v>-14.538878723743901</v>
      </c>
      <c r="I2144">
        <v>-7.1967252795078398</v>
      </c>
      <c r="J2144">
        <v>-8.0565918250397601</v>
      </c>
      <c r="K2144">
        <v>659.79869170354698</v>
      </c>
      <c r="L2144">
        <v>649.72479766381798</v>
      </c>
      <c r="M2144">
        <v>17.2538235745882</v>
      </c>
      <c r="N2144">
        <v>0.54880435115522697</v>
      </c>
      <c r="O2144">
        <v>36.316164253501</v>
      </c>
      <c r="P2144">
        <v>26.39</v>
      </c>
      <c r="Q2144">
        <v>9.0245163003402004E-2</v>
      </c>
    </row>
    <row r="2145" spans="1:17" hidden="1" x14ac:dyDescent="0.3">
      <c r="A2145" t="s">
        <v>4482</v>
      </c>
      <c r="B2145" t="s">
        <v>4483</v>
      </c>
      <c r="C2145" t="str">
        <f>IFERROR(VLOOKUP(Table1[[#This Row],[Ticker]],[1]!Table1[[Symbol]:[Industry]],2,FALSE),"-")</f>
        <v>-</v>
      </c>
      <c r="D2145" t="s">
        <v>533</v>
      </c>
      <c r="E2145">
        <v>315.04059999999998</v>
      </c>
      <c r="F2145">
        <v>148.5</v>
      </c>
      <c r="G2145">
        <v>960.06912775656997</v>
      </c>
      <c r="H2145">
        <v>0.60305242038864504</v>
      </c>
      <c r="I2145">
        <v>119.00115482631099</v>
      </c>
      <c r="J2145">
        <v>-4.9527469030280997</v>
      </c>
      <c r="K2145">
        <v>134.07976497868</v>
      </c>
      <c r="L2145">
        <v>87.571338941443997</v>
      </c>
      <c r="M2145">
        <v>48.672779443598799</v>
      </c>
      <c r="N2145">
        <v>0.29058029533917801</v>
      </c>
      <c r="O2145">
        <v>20.404040404040401</v>
      </c>
      <c r="P2145">
        <v>1220</v>
      </c>
    </row>
    <row r="2146" spans="1:17" hidden="1" x14ac:dyDescent="0.3">
      <c r="A2146" t="s">
        <v>4484</v>
      </c>
      <c r="B2146" t="s">
        <v>4485</v>
      </c>
      <c r="C2146" t="str">
        <f>IFERROR(VLOOKUP(Table1[[#This Row],[Ticker]],[1]!Table1[[Symbol]:[Industry]],2,FALSE),"-")</f>
        <v>-</v>
      </c>
      <c r="D2146" t="s">
        <v>364</v>
      </c>
      <c r="E2146">
        <v>314.93913600000002</v>
      </c>
      <c r="F2146">
        <v>41.1</v>
      </c>
      <c r="G2146">
        <v>13.4298225499517</v>
      </c>
      <c r="H2146">
        <v>-56.523106864393696</v>
      </c>
      <c r="I2146">
        <v>-17.144627548417098</v>
      </c>
      <c r="J2146">
        <v>-54.295583449855499</v>
      </c>
      <c r="K2146">
        <v>42.1031321103262</v>
      </c>
      <c r="L2146">
        <v>39.194757927164197</v>
      </c>
      <c r="M2146">
        <v>44.614429864576699</v>
      </c>
      <c r="N2146">
        <v>1.8219004547126401</v>
      </c>
      <c r="O2146">
        <v>57.542579075425699</v>
      </c>
      <c r="P2146">
        <v>47.532156745438201</v>
      </c>
      <c r="Q2146">
        <v>4.3655481747986002E-2</v>
      </c>
    </row>
    <row r="2147" spans="1:17" hidden="1" x14ac:dyDescent="0.3">
      <c r="A2147" t="s">
        <v>4486</v>
      </c>
      <c r="B2147" t="s">
        <v>4487</v>
      </c>
      <c r="C2147" t="str">
        <f>IFERROR(VLOOKUP(Table1[[#This Row],[Ticker]],[1]!Table1[[Symbol]:[Industry]],2,FALSE),"-")</f>
        <v>-</v>
      </c>
      <c r="D2147" t="s">
        <v>278</v>
      </c>
      <c r="E2147">
        <v>314.45426949</v>
      </c>
      <c r="F2147">
        <v>732.7</v>
      </c>
      <c r="G2147">
        <v>43.360615083208401</v>
      </c>
      <c r="H2147">
        <v>2.75698860298235</v>
      </c>
      <c r="I2147">
        <v>86.706177533449804</v>
      </c>
      <c r="J2147">
        <v>-1.6529349411879899</v>
      </c>
      <c r="K2147">
        <v>627.72915672651595</v>
      </c>
      <c r="L2147">
        <v>505.84603584534898</v>
      </c>
      <c r="M2147">
        <v>54.396358185804303</v>
      </c>
      <c r="N2147">
        <v>0.716904284506932</v>
      </c>
      <c r="O2147">
        <v>6.4555752695509598</v>
      </c>
      <c r="P2147">
        <v>110.545977011494</v>
      </c>
      <c r="Q2147">
        <v>-1.9973542417286001E-2</v>
      </c>
    </row>
    <row r="2148" spans="1:17" hidden="1" x14ac:dyDescent="0.3">
      <c r="A2148" t="s">
        <v>4488</v>
      </c>
      <c r="B2148" t="s">
        <v>4489</v>
      </c>
      <c r="C2148" t="str">
        <f>IFERROR(VLOOKUP(Table1[[#This Row],[Ticker]],[1]!Table1[[Symbol]:[Industry]],2,FALSE),"-")</f>
        <v>-</v>
      </c>
      <c r="D2148" t="s">
        <v>132</v>
      </c>
      <c r="E2148">
        <v>314.35199999999998</v>
      </c>
      <c r="F2148">
        <v>335</v>
      </c>
      <c r="G2148">
        <v>251.45255755869701</v>
      </c>
      <c r="H2148">
        <v>10.5923188353712</v>
      </c>
      <c r="I2148">
        <v>192.36643996170301</v>
      </c>
      <c r="J2148">
        <v>5.0019224511590199</v>
      </c>
      <c r="K2148">
        <v>259.748959687796</v>
      </c>
      <c r="M2148">
        <v>72.827877991020799</v>
      </c>
      <c r="N2148">
        <v>0.70121614151464895</v>
      </c>
      <c r="O2148">
        <v>5.9402985074626704</v>
      </c>
      <c r="P2148">
        <v>295.513577331759</v>
      </c>
    </row>
    <row r="2149" spans="1:17" hidden="1" x14ac:dyDescent="0.3">
      <c r="A2149" t="s">
        <v>4490</v>
      </c>
      <c r="B2149" t="s">
        <v>4491</v>
      </c>
      <c r="C2149" t="str">
        <f>IFERROR(VLOOKUP(Table1[[#This Row],[Ticker]],[1]!Table1[[Symbol]:[Industry]],2,FALSE),"-")</f>
        <v>-</v>
      </c>
      <c r="D2149" t="s">
        <v>1001</v>
      </c>
      <c r="E2149">
        <v>314.18203083999998</v>
      </c>
      <c r="F2149">
        <v>65.16</v>
      </c>
      <c r="G2149">
        <v>50.538315431640399</v>
      </c>
      <c r="H2149">
        <v>-12.3629242191627</v>
      </c>
      <c r="I2149">
        <v>49.133320255338802</v>
      </c>
      <c r="J2149">
        <v>-5.9394448500193402</v>
      </c>
      <c r="K2149">
        <v>65.8983018684591</v>
      </c>
      <c r="L2149">
        <v>54.104570589442901</v>
      </c>
      <c r="M2149">
        <v>41.089330873247903</v>
      </c>
      <c r="N2149">
        <v>0.348721464005743</v>
      </c>
      <c r="O2149">
        <v>31.860036832412501</v>
      </c>
      <c r="P2149">
        <v>101.421947449768</v>
      </c>
      <c r="Q2149">
        <v>8.9216035641109998E-2</v>
      </c>
    </row>
    <row r="2150" spans="1:17" hidden="1" x14ac:dyDescent="0.3">
      <c r="A2150" t="s">
        <v>4492</v>
      </c>
      <c r="B2150" t="s">
        <v>4493</v>
      </c>
      <c r="C2150" t="str">
        <f>IFERROR(VLOOKUP(Table1[[#This Row],[Ticker]],[1]!Table1[[Symbol]:[Industry]],2,FALSE),"-")</f>
        <v>-</v>
      </c>
      <c r="D2150" t="s">
        <v>132</v>
      </c>
      <c r="E2150">
        <v>313.88416987900001</v>
      </c>
      <c r="F2150">
        <v>84.09</v>
      </c>
      <c r="G2150">
        <v>-21.168775406800702</v>
      </c>
      <c r="H2150">
        <v>-18.342339238384501</v>
      </c>
      <c r="I2150">
        <v>66.857745209753801</v>
      </c>
      <c r="J2150">
        <v>-6.53790891887245</v>
      </c>
      <c r="K2150">
        <v>79.182591280488694</v>
      </c>
      <c r="L2150">
        <v>69.999761713611704</v>
      </c>
      <c r="M2150">
        <v>37.583490806845703</v>
      </c>
      <c r="N2150">
        <v>0.26197644194090403</v>
      </c>
      <c r="O2150">
        <v>17.0769413723391</v>
      </c>
      <c r="P2150">
        <v>101.220387652548</v>
      </c>
      <c r="Q2150">
        <v>0.116829145599728</v>
      </c>
    </row>
    <row r="2151" spans="1:17" hidden="1" x14ac:dyDescent="0.3">
      <c r="A2151" t="s">
        <v>4494</v>
      </c>
      <c r="B2151" t="s">
        <v>4495</v>
      </c>
      <c r="C2151" t="str">
        <f>IFERROR(VLOOKUP(Table1[[#This Row],[Ticker]],[1]!Table1[[Symbol]:[Industry]],2,FALSE),"-")</f>
        <v>-</v>
      </c>
      <c r="D2151" t="s">
        <v>642</v>
      </c>
      <c r="E2151">
        <v>313.328593605999</v>
      </c>
      <c r="F2151">
        <v>47.88</v>
      </c>
      <c r="G2151">
        <v>-1.25237429925966</v>
      </c>
      <c r="H2151">
        <v>-7.9930482436066201</v>
      </c>
      <c r="I2151">
        <v>-13.0748044972455</v>
      </c>
      <c r="J2151">
        <v>-5.7838603267389397</v>
      </c>
      <c r="K2151">
        <v>50.072469146158298</v>
      </c>
      <c r="L2151">
        <v>50.475548489404602</v>
      </c>
      <c r="M2151">
        <v>29.3736366915487</v>
      </c>
      <c r="N2151">
        <v>0.780817852631982</v>
      </c>
      <c r="O2151">
        <v>62.511095998660998</v>
      </c>
      <c r="P2151">
        <v>33.011803944225399</v>
      </c>
      <c r="Q2151">
        <v>0.14477800446729999</v>
      </c>
    </row>
    <row r="2152" spans="1:17" hidden="1" x14ac:dyDescent="0.3">
      <c r="A2152" t="s">
        <v>4496</v>
      </c>
      <c r="B2152" t="s">
        <v>4497</v>
      </c>
      <c r="C2152" t="str">
        <f>IFERROR(VLOOKUP(Table1[[#This Row],[Ticker]],[1]!Table1[[Symbol]:[Industry]],2,FALSE),"-")</f>
        <v>-</v>
      </c>
      <c r="D2152" t="s">
        <v>80</v>
      </c>
      <c r="E2152">
        <v>313.28892400000001</v>
      </c>
      <c r="F2152">
        <v>13.27</v>
      </c>
      <c r="G2152">
        <v>112.99131139017101</v>
      </c>
      <c r="H2152">
        <v>-2.2992071978670299</v>
      </c>
      <c r="I2152">
        <v>170.463964589564</v>
      </c>
      <c r="J2152">
        <v>-11.5382693831504</v>
      </c>
      <c r="K2152">
        <v>14.1077735761673</v>
      </c>
      <c r="L2152">
        <v>11.2221568987092</v>
      </c>
      <c r="M2152">
        <v>32.699835007148401</v>
      </c>
      <c r="N2152">
        <v>1.0606136712243399</v>
      </c>
      <c r="O2152">
        <v>26.601356443104699</v>
      </c>
      <c r="P2152">
        <v>258.64864864864802</v>
      </c>
      <c r="Q2152">
        <v>5.0631699872335997E-2</v>
      </c>
    </row>
    <row r="2153" spans="1:17" hidden="1" x14ac:dyDescent="0.3">
      <c r="A2153" t="s">
        <v>4498</v>
      </c>
      <c r="B2153" t="s">
        <v>4499</v>
      </c>
      <c r="C2153" t="str">
        <f>IFERROR(VLOOKUP(Table1[[#This Row],[Ticker]],[1]!Table1[[Symbol]:[Industry]],2,FALSE),"-")</f>
        <v>-</v>
      </c>
      <c r="D2153" t="s">
        <v>244</v>
      </c>
      <c r="E2153">
        <v>312.85402199999999</v>
      </c>
      <c r="F2153">
        <v>259.14999999999998</v>
      </c>
      <c r="G2153">
        <v>-66.0267639334389</v>
      </c>
      <c r="H2153">
        <v>-17.814673662095601</v>
      </c>
      <c r="I2153">
        <v>-51.572656971568499</v>
      </c>
      <c r="J2153">
        <v>-11.9494845824082</v>
      </c>
      <c r="K2153">
        <v>326.31776941741498</v>
      </c>
      <c r="M2153">
        <v>20.8701873198541</v>
      </c>
      <c r="O2153">
        <v>81.362145475593294</v>
      </c>
      <c r="P2153">
        <v>0.83657587548637802</v>
      </c>
    </row>
    <row r="2154" spans="1:17" hidden="1" x14ac:dyDescent="0.3">
      <c r="A2154" t="s">
        <v>4500</v>
      </c>
      <c r="B2154" t="s">
        <v>4501</v>
      </c>
      <c r="C2154" t="str">
        <f>IFERROR(VLOOKUP(Table1[[#This Row],[Ticker]],[1]!Table1[[Symbol]:[Industry]],2,FALSE),"-")</f>
        <v>-</v>
      </c>
      <c r="D2154" t="s">
        <v>259</v>
      </c>
      <c r="E2154">
        <v>312.26076</v>
      </c>
      <c r="F2154">
        <v>1453.05</v>
      </c>
      <c r="G2154">
        <v>61.562128124559997</v>
      </c>
      <c r="H2154">
        <v>-18.986418426946202</v>
      </c>
      <c r="I2154">
        <v>41.876006648717699</v>
      </c>
      <c r="J2154">
        <v>-0.83195249044702702</v>
      </c>
      <c r="K2154">
        <v>1476.78416022084</v>
      </c>
      <c r="L2154">
        <v>1232.02746810246</v>
      </c>
      <c r="M2154">
        <v>43.991160996894003</v>
      </c>
      <c r="N2154">
        <v>0.45295217650166397</v>
      </c>
      <c r="O2154">
        <v>16.671828223392101</v>
      </c>
      <c r="P2154">
        <v>105.23305084745699</v>
      </c>
      <c r="Q2154">
        <v>0.132511373587409</v>
      </c>
    </row>
    <row r="2155" spans="1:17" hidden="1" x14ac:dyDescent="0.3">
      <c r="A2155" t="s">
        <v>4502</v>
      </c>
      <c r="B2155" t="s">
        <v>4503</v>
      </c>
      <c r="C2155" t="str">
        <f>IFERROR(VLOOKUP(Table1[[#This Row],[Ticker]],[1]!Table1[[Symbol]:[Industry]],2,FALSE),"-")</f>
        <v>-</v>
      </c>
      <c r="D2155" t="s">
        <v>4504</v>
      </c>
      <c r="E2155">
        <v>312.13928016</v>
      </c>
      <c r="F2155">
        <v>22.99</v>
      </c>
      <c r="G2155">
        <v>-50.346713517904597</v>
      </c>
      <c r="H2155">
        <v>-31.556506185473701</v>
      </c>
      <c r="I2155">
        <v>-63.910977068157997</v>
      </c>
      <c r="J2155">
        <v>31.938420395560701</v>
      </c>
      <c r="K2155">
        <v>28.971739216629398</v>
      </c>
      <c r="L2155">
        <v>35.280665657532303</v>
      </c>
      <c r="M2155">
        <v>55.980667094497697</v>
      </c>
      <c r="N2155">
        <v>1.89828724860159</v>
      </c>
      <c r="O2155">
        <v>147.49891257068199</v>
      </c>
      <c r="P2155">
        <v>36.6825208085612</v>
      </c>
      <c r="Q2155">
        <v>0.25406764851893998</v>
      </c>
    </row>
    <row r="2156" spans="1:17" hidden="1" x14ac:dyDescent="0.3">
      <c r="A2156" t="s">
        <v>4505</v>
      </c>
      <c r="B2156" t="s">
        <v>4506</v>
      </c>
      <c r="C2156" t="str">
        <f>IFERROR(VLOOKUP(Table1[[#This Row],[Ticker]],[1]!Table1[[Symbol]:[Industry]],2,FALSE),"-")</f>
        <v>-</v>
      </c>
      <c r="D2156" t="s">
        <v>77</v>
      </c>
      <c r="E2156">
        <v>311.888568615</v>
      </c>
      <c r="F2156">
        <v>53.03</v>
      </c>
      <c r="G2156">
        <v>85.493428624458602</v>
      </c>
      <c r="H2156">
        <v>-29.241879336113801</v>
      </c>
      <c r="I2156">
        <v>21.834363160366198</v>
      </c>
      <c r="J2156">
        <v>-7.7048614118114402</v>
      </c>
      <c r="K2156">
        <v>54.217959056171502</v>
      </c>
      <c r="L2156">
        <v>44.539192283732</v>
      </c>
      <c r="M2156">
        <v>27.012511043600501</v>
      </c>
      <c r="N2156">
        <v>0.36740332647290103</v>
      </c>
      <c r="O2156">
        <v>39.166509522911497</v>
      </c>
      <c r="P2156">
        <v>128.38070628768301</v>
      </c>
      <c r="Q2156">
        <v>0.109865420996729</v>
      </c>
    </row>
    <row r="2157" spans="1:17" hidden="1" x14ac:dyDescent="0.3">
      <c r="A2157" t="s">
        <v>4507</v>
      </c>
      <c r="B2157" t="s">
        <v>4508</v>
      </c>
      <c r="C2157" t="str">
        <f>IFERROR(VLOOKUP(Table1[[#This Row],[Ticker]],[1]!Table1[[Symbol]:[Industry]],2,FALSE),"-")</f>
        <v>-</v>
      </c>
      <c r="D2157" t="s">
        <v>259</v>
      </c>
      <c r="E2157">
        <v>311.76369868</v>
      </c>
      <c r="F2157">
        <v>1300.1500000000001</v>
      </c>
      <c r="G2157">
        <v>-13.9151993075885</v>
      </c>
      <c r="H2157">
        <v>-14.5126477895387</v>
      </c>
      <c r="I2157">
        <v>-44.327924778259401</v>
      </c>
      <c r="J2157">
        <v>-10.977829822710801</v>
      </c>
      <c r="K2157">
        <v>1392.4745686876599</v>
      </c>
      <c r="L2157">
        <v>1458.43205768549</v>
      </c>
      <c r="M2157">
        <v>38.073159403040002</v>
      </c>
      <c r="N2157">
        <v>0.47697938005476898</v>
      </c>
      <c r="O2157">
        <v>76.902665077106406</v>
      </c>
      <c r="P2157">
        <v>23.859197866056899</v>
      </c>
      <c r="Q2157">
        <v>0.17788335709257899</v>
      </c>
    </row>
    <row r="2158" spans="1:17" hidden="1" x14ac:dyDescent="0.3">
      <c r="A2158" t="s">
        <v>4509</v>
      </c>
      <c r="B2158" t="s">
        <v>4510</v>
      </c>
      <c r="C2158" t="str">
        <f>IFERROR(VLOOKUP(Table1[[#This Row],[Ticker]],[1]!Table1[[Symbol]:[Industry]],2,FALSE),"-")</f>
        <v>-</v>
      </c>
      <c r="D2158" t="s">
        <v>642</v>
      </c>
      <c r="E2158">
        <v>311.12396548800001</v>
      </c>
      <c r="F2158">
        <v>20.91</v>
      </c>
      <c r="G2158">
        <v>3.93658382990886</v>
      </c>
      <c r="H2158">
        <v>-12.599975626273</v>
      </c>
      <c r="I2158">
        <v>17.514695819010001</v>
      </c>
      <c r="J2158">
        <v>-7.9095690713924798</v>
      </c>
      <c r="K2158">
        <v>21.2552433684838</v>
      </c>
      <c r="L2158">
        <v>19.613912346346002</v>
      </c>
      <c r="M2158">
        <v>42.161135148943799</v>
      </c>
      <c r="N2158">
        <v>0.50164827283831404</v>
      </c>
      <c r="O2158">
        <v>21.233859397417501</v>
      </c>
      <c r="P2158">
        <v>57.811320754716903</v>
      </c>
      <c r="Q2158">
        <v>1.3407129151292999E-2</v>
      </c>
    </row>
    <row r="2159" spans="1:17" hidden="1" x14ac:dyDescent="0.3">
      <c r="A2159" t="s">
        <v>4511</v>
      </c>
      <c r="B2159" t="s">
        <v>4512</v>
      </c>
      <c r="C2159" t="str">
        <f>IFERROR(VLOOKUP(Table1[[#This Row],[Ticker]],[1]!Table1[[Symbol]:[Industry]],2,FALSE),"-")</f>
        <v>-</v>
      </c>
      <c r="D2159" t="s">
        <v>54</v>
      </c>
      <c r="E2159">
        <v>309.12633825</v>
      </c>
      <c r="F2159">
        <v>324.95</v>
      </c>
      <c r="G2159">
        <v>-48.873148885989998</v>
      </c>
      <c r="H2159">
        <v>-2.72562514739267</v>
      </c>
      <c r="I2159">
        <v>-13.354593698022599</v>
      </c>
      <c r="J2159">
        <v>-4.9376200325011101</v>
      </c>
      <c r="K2159">
        <v>330.01965276293299</v>
      </c>
      <c r="L2159">
        <v>335.81408136083502</v>
      </c>
      <c r="M2159">
        <v>40.865842732453302</v>
      </c>
      <c r="N2159">
        <v>0.41536972616671702</v>
      </c>
      <c r="O2159">
        <v>24.019079858439699</v>
      </c>
      <c r="P2159">
        <v>27.4313725490195</v>
      </c>
      <c r="Q2159">
        <v>8.3891247833425997E-2</v>
      </c>
    </row>
    <row r="2160" spans="1:17" hidden="1" x14ac:dyDescent="0.3">
      <c r="A2160" t="s">
        <v>4513</v>
      </c>
      <c r="B2160" t="s">
        <v>4514</v>
      </c>
      <c r="C2160" t="str">
        <f>IFERROR(VLOOKUP(Table1[[#This Row],[Ticker]],[1]!Table1[[Symbol]:[Industry]],2,FALSE),"-")</f>
        <v>-</v>
      </c>
      <c r="D2160" t="s">
        <v>125</v>
      </c>
      <c r="E2160">
        <v>308.80430538000002</v>
      </c>
      <c r="F2160">
        <v>121.85</v>
      </c>
      <c r="G2160">
        <v>53.621594405330299</v>
      </c>
      <c r="H2160">
        <v>59.164393351558601</v>
      </c>
      <c r="I2160">
        <v>30.4876836047914</v>
      </c>
      <c r="J2160">
        <v>-4.3447849015303897</v>
      </c>
      <c r="K2160">
        <v>94.997390967900103</v>
      </c>
      <c r="L2160">
        <v>80.803287679093003</v>
      </c>
      <c r="M2160">
        <v>74.185516742298105</v>
      </c>
      <c r="N2160">
        <v>1.92462141371135</v>
      </c>
      <c r="O2160">
        <v>11.120229790726301</v>
      </c>
      <c r="P2160">
        <v>106.525423728813</v>
      </c>
    </row>
    <row r="2161" spans="1:17" hidden="1" x14ac:dyDescent="0.3">
      <c r="A2161" t="s">
        <v>4515</v>
      </c>
      <c r="B2161" t="s">
        <v>4516</v>
      </c>
      <c r="C2161" t="str">
        <f>IFERROR(VLOOKUP(Table1[[#This Row],[Ticker]],[1]!Table1[[Symbol]:[Industry]],2,FALSE),"-")</f>
        <v>-</v>
      </c>
      <c r="D2161" t="s">
        <v>278</v>
      </c>
      <c r="E2161">
        <v>308.67442454000002</v>
      </c>
      <c r="F2161">
        <v>392.9</v>
      </c>
      <c r="G2161">
        <v>-40.246879868066998</v>
      </c>
      <c r="H2161">
        <v>-16.037309920516599</v>
      </c>
      <c r="I2161">
        <v>-33.039023761593597</v>
      </c>
      <c r="J2161">
        <v>-4.73082990904431</v>
      </c>
      <c r="K2161">
        <v>438.94962647445902</v>
      </c>
      <c r="L2161">
        <v>466.44412724819398</v>
      </c>
      <c r="M2161">
        <v>37.038133785367698</v>
      </c>
      <c r="N2161">
        <v>0.71706628456190602</v>
      </c>
      <c r="O2161">
        <v>49.401883430898401</v>
      </c>
      <c r="P2161">
        <v>4.07947019867549</v>
      </c>
      <c r="Q2161">
        <v>2.7541133017922E-2</v>
      </c>
    </row>
    <row r="2162" spans="1:17" hidden="1" x14ac:dyDescent="0.3">
      <c r="A2162" t="s">
        <v>4517</v>
      </c>
      <c r="B2162" t="s">
        <v>4518</v>
      </c>
      <c r="C2162" t="str">
        <f>IFERROR(VLOOKUP(Table1[[#This Row],[Ticker]],[1]!Table1[[Symbol]:[Industry]],2,FALSE),"-")</f>
        <v>-</v>
      </c>
      <c r="D2162" t="s">
        <v>642</v>
      </c>
      <c r="E2162">
        <v>306.84035657999999</v>
      </c>
      <c r="F2162">
        <v>314.39999999999998</v>
      </c>
      <c r="G2162">
        <v>40.384150232282103</v>
      </c>
      <c r="H2162">
        <v>3.5254328704589701</v>
      </c>
      <c r="I2162">
        <v>-15.310607909519501</v>
      </c>
      <c r="J2162">
        <v>-10.4177085280763</v>
      </c>
      <c r="K2162">
        <v>299.87490283792499</v>
      </c>
      <c r="L2162">
        <v>269.22708146624598</v>
      </c>
      <c r="M2162">
        <v>51.293097906594397</v>
      </c>
      <c r="N2162">
        <v>1.0213757232026499</v>
      </c>
      <c r="O2162">
        <v>17.6208651399491</v>
      </c>
      <c r="P2162">
        <v>108.142999006951</v>
      </c>
      <c r="Q2162">
        <v>0.112094676353995</v>
      </c>
    </row>
    <row r="2163" spans="1:17" hidden="1" x14ac:dyDescent="0.3">
      <c r="A2163" t="s">
        <v>4519</v>
      </c>
      <c r="B2163" t="s">
        <v>4520</v>
      </c>
      <c r="C2163" t="str">
        <f>IFERROR(VLOOKUP(Table1[[#This Row],[Ticker]],[1]!Table1[[Symbol]:[Industry]],2,FALSE),"-")</f>
        <v>-</v>
      </c>
      <c r="D2163" t="s">
        <v>1414</v>
      </c>
      <c r="E2163">
        <v>306.731762</v>
      </c>
      <c r="F2163">
        <v>171.15</v>
      </c>
      <c r="G2163">
        <v>17.1129766277115</v>
      </c>
      <c r="H2163">
        <v>-14.6407040435697</v>
      </c>
      <c r="I2163">
        <v>-0.84103254106773295</v>
      </c>
      <c r="J2163">
        <v>-0.45436503837653502</v>
      </c>
      <c r="K2163">
        <v>166.54488194090101</v>
      </c>
      <c r="L2163">
        <v>147.3784013062</v>
      </c>
      <c r="M2163">
        <v>49.566106922155903</v>
      </c>
      <c r="N2163">
        <v>0.64532991552355301</v>
      </c>
      <c r="O2163">
        <v>18.025124160093402</v>
      </c>
      <c r="P2163">
        <v>76.352395672333799</v>
      </c>
      <c r="Q2163">
        <v>7.1659220574708998E-2</v>
      </c>
    </row>
    <row r="2164" spans="1:17" hidden="1" x14ac:dyDescent="0.3">
      <c r="A2164" t="s">
        <v>4521</v>
      </c>
      <c r="B2164" t="s">
        <v>4522</v>
      </c>
      <c r="C2164" t="str">
        <f>IFERROR(VLOOKUP(Table1[[#This Row],[Ticker]],[1]!Table1[[Symbol]:[Industry]],2,FALSE),"-")</f>
        <v>-</v>
      </c>
      <c r="D2164" t="s">
        <v>2435</v>
      </c>
      <c r="E2164">
        <v>305.05142760000001</v>
      </c>
      <c r="F2164">
        <v>187.8</v>
      </c>
      <c r="G2164">
        <v>24.657363050688001</v>
      </c>
      <c r="H2164">
        <v>-13.330351919185</v>
      </c>
      <c r="I2164">
        <v>4.5595219606103603</v>
      </c>
      <c r="J2164">
        <v>-16.434195374966801</v>
      </c>
      <c r="K2164">
        <v>200.910178308203</v>
      </c>
      <c r="L2164">
        <v>166.184240951058</v>
      </c>
      <c r="M2164">
        <v>19.138661344410899</v>
      </c>
      <c r="N2164">
        <v>0.44055944055944002</v>
      </c>
      <c r="O2164">
        <v>45.367412140574999</v>
      </c>
      <c r="P2164">
        <v>67.081850533807796</v>
      </c>
      <c r="Q2164">
        <v>0.12659017381752799</v>
      </c>
    </row>
    <row r="2165" spans="1:17" hidden="1" x14ac:dyDescent="0.3">
      <c r="A2165" t="s">
        <v>4523</v>
      </c>
      <c r="B2165" t="s">
        <v>4524</v>
      </c>
      <c r="C2165" t="str">
        <f>IFERROR(VLOOKUP(Table1[[#This Row],[Ticker]],[1]!Table1[[Symbol]:[Industry]],2,FALSE),"-")</f>
        <v>-</v>
      </c>
      <c r="D2165" t="s">
        <v>429</v>
      </c>
      <c r="E2165">
        <v>304.99560000000002</v>
      </c>
      <c r="F2165">
        <v>279.3</v>
      </c>
      <c r="G2165">
        <v>46.282363050687998</v>
      </c>
      <c r="H2165">
        <v>19.896668373638899</v>
      </c>
      <c r="I2165">
        <v>4.0990733183435299</v>
      </c>
      <c r="J2165">
        <v>-6.3835501603599099</v>
      </c>
      <c r="K2165">
        <v>251.37688552347899</v>
      </c>
      <c r="L2165">
        <v>222.32595131011701</v>
      </c>
      <c r="M2165">
        <v>45.940823488135599</v>
      </c>
      <c r="N2165">
        <v>0.27900832674369802</v>
      </c>
      <c r="O2165">
        <v>27.909058360186101</v>
      </c>
      <c r="P2165">
        <v>80.193548387096698</v>
      </c>
      <c r="Q2165">
        <v>0.124459267149141</v>
      </c>
    </row>
    <row r="2166" spans="1:17" hidden="1" x14ac:dyDescent="0.3">
      <c r="A2166" t="s">
        <v>4525</v>
      </c>
      <c r="B2166" t="s">
        <v>4526</v>
      </c>
      <c r="C2166" t="str">
        <f>IFERROR(VLOOKUP(Table1[[#This Row],[Ticker]],[1]!Table1[[Symbol]:[Industry]],2,FALSE),"-")</f>
        <v>-</v>
      </c>
      <c r="D2166" t="s">
        <v>429</v>
      </c>
      <c r="E2166">
        <v>304.90975042399998</v>
      </c>
      <c r="F2166">
        <v>31.33</v>
      </c>
      <c r="G2166">
        <v>11.216723781281599</v>
      </c>
      <c r="H2166">
        <v>-15.0899341343311</v>
      </c>
      <c r="I2166">
        <v>16.787058877654701</v>
      </c>
      <c r="J2166">
        <v>-6.9023347472158099</v>
      </c>
      <c r="K2166">
        <v>32.628905036225099</v>
      </c>
      <c r="L2166">
        <v>29.397547020776202</v>
      </c>
      <c r="M2166">
        <v>42.663678073516401</v>
      </c>
      <c r="N2166">
        <v>0.11645728856318401</v>
      </c>
      <c r="O2166">
        <v>41.844877114586602</v>
      </c>
      <c r="P2166">
        <v>64.031413612565402</v>
      </c>
      <c r="Q2166">
        <v>6.2390274931580003E-2</v>
      </c>
    </row>
    <row r="2167" spans="1:17" hidden="1" x14ac:dyDescent="0.3">
      <c r="A2167" t="s">
        <v>4527</v>
      </c>
      <c r="B2167" t="s">
        <v>4528</v>
      </c>
      <c r="C2167" t="str">
        <f>IFERROR(VLOOKUP(Table1[[#This Row],[Ticker]],[1]!Table1[[Symbol]:[Industry]],2,FALSE),"-")</f>
        <v>-</v>
      </c>
      <c r="D2167" t="s">
        <v>46</v>
      </c>
      <c r="E2167">
        <v>304.41399999999999</v>
      </c>
      <c r="F2167">
        <v>280.45</v>
      </c>
      <c r="G2167">
        <v>-14.6956026970145</v>
      </c>
      <c r="H2167">
        <v>-10.495400462874301</v>
      </c>
      <c r="I2167">
        <v>25.6617122976897</v>
      </c>
      <c r="J2167">
        <v>-2.1876200325010999</v>
      </c>
      <c r="K2167">
        <v>301.17622185542899</v>
      </c>
      <c r="M2167">
        <v>39.253885898395801</v>
      </c>
      <c r="N2167">
        <v>0.34330417862142198</v>
      </c>
      <c r="O2167">
        <v>51.363879479408098</v>
      </c>
      <c r="P2167">
        <v>63.623103850641698</v>
      </c>
    </row>
    <row r="2168" spans="1:17" hidden="1" x14ac:dyDescent="0.3">
      <c r="A2168" t="s">
        <v>4529</v>
      </c>
      <c r="B2168" t="s">
        <v>4530</v>
      </c>
      <c r="C2168" t="str">
        <f>IFERROR(VLOOKUP(Table1[[#This Row],[Ticker]],[1]!Table1[[Symbol]:[Industry]],2,FALSE),"-")</f>
        <v>-</v>
      </c>
      <c r="D2168" t="s">
        <v>132</v>
      </c>
      <c r="E2168">
        <v>304.09950296</v>
      </c>
      <c r="F2168">
        <v>43.54</v>
      </c>
      <c r="G2168">
        <v>-9.5736113946924206</v>
      </c>
      <c r="H2168">
        <v>-11.8558629934503</v>
      </c>
      <c r="I2168">
        <v>-26.962777131782101</v>
      </c>
      <c r="J2168">
        <v>-3.7006223965673</v>
      </c>
      <c r="K2168">
        <v>43.014568665933403</v>
      </c>
      <c r="L2168">
        <v>42.696200576977802</v>
      </c>
      <c r="M2168">
        <v>43.6277011494481</v>
      </c>
      <c r="N2168">
        <v>0.89405983509407205</v>
      </c>
      <c r="O2168">
        <v>44.694533762057802</v>
      </c>
      <c r="P2168">
        <v>36.703296703296601</v>
      </c>
    </row>
    <row r="2169" spans="1:17" hidden="1" x14ac:dyDescent="0.3">
      <c r="A2169" t="s">
        <v>4531</v>
      </c>
      <c r="B2169" t="s">
        <v>4532</v>
      </c>
      <c r="C2169" t="str">
        <f>IFERROR(VLOOKUP(Table1[[#This Row],[Ticker]],[1]!Table1[[Symbol]:[Industry]],2,FALSE),"-")</f>
        <v>-</v>
      </c>
      <c r="D2169" t="s">
        <v>89</v>
      </c>
      <c r="E2169">
        <v>303.84329522399997</v>
      </c>
      <c r="F2169">
        <v>23.89</v>
      </c>
      <c r="G2169">
        <v>51.087182223341003</v>
      </c>
      <c r="H2169">
        <v>-10.1354004628743</v>
      </c>
      <c r="I2169">
        <v>11.600445070198299</v>
      </c>
      <c r="J2169">
        <v>-10.575969547064201</v>
      </c>
      <c r="K2169">
        <v>25.470283186809301</v>
      </c>
      <c r="L2169">
        <v>23.091476837357298</v>
      </c>
      <c r="M2169">
        <v>33.526511544274499</v>
      </c>
      <c r="N2169">
        <v>0.36474321917545499</v>
      </c>
      <c r="O2169">
        <v>36.724068301315398</v>
      </c>
      <c r="P2169">
        <v>95.742024406535293</v>
      </c>
      <c r="Q2169">
        <v>0.121943098313649</v>
      </c>
    </row>
    <row r="2170" spans="1:17" hidden="1" x14ac:dyDescent="0.3">
      <c r="A2170" t="s">
        <v>4533</v>
      </c>
      <c r="B2170" t="s">
        <v>4534</v>
      </c>
      <c r="C2170" t="str">
        <f>IFERROR(VLOOKUP(Table1[[#This Row],[Ticker]],[1]!Table1[[Symbol]:[Industry]],2,FALSE),"-")</f>
        <v>-</v>
      </c>
      <c r="D2170" t="s">
        <v>51</v>
      </c>
      <c r="E2170">
        <v>303.08010000000002</v>
      </c>
      <c r="F2170">
        <v>988.8</v>
      </c>
      <c r="G2170">
        <v>21.805098269396801</v>
      </c>
      <c r="H2170">
        <v>-12.3309064180464</v>
      </c>
      <c r="I2170">
        <v>-7.6133426435614897</v>
      </c>
      <c r="J2170">
        <v>-9.4753558815577001</v>
      </c>
      <c r="K2170">
        <v>943.82470665810104</v>
      </c>
      <c r="L2170">
        <v>908.70053799407003</v>
      </c>
      <c r="M2170">
        <v>43.313596683719801</v>
      </c>
      <c r="N2170">
        <v>0.59844448502846603</v>
      </c>
      <c r="O2170">
        <v>49.666262135922302</v>
      </c>
      <c r="P2170">
        <v>68.344588842857902</v>
      </c>
      <c r="Q2170">
        <v>5.7556984290106E-2</v>
      </c>
    </row>
    <row r="2171" spans="1:17" hidden="1" x14ac:dyDescent="0.3">
      <c r="A2171" t="s">
        <v>4535</v>
      </c>
      <c r="B2171" t="s">
        <v>4536</v>
      </c>
      <c r="C2171" t="str">
        <f>IFERROR(VLOOKUP(Table1[[#This Row],[Ticker]],[1]!Table1[[Symbol]:[Industry]],2,FALSE),"-")</f>
        <v>-</v>
      </c>
      <c r="D2171" t="s">
        <v>390</v>
      </c>
      <c r="E2171">
        <v>303.03440999999998</v>
      </c>
      <c r="F2171">
        <v>136</v>
      </c>
      <c r="G2171">
        <v>2.1475108339393101</v>
      </c>
      <c r="H2171">
        <v>0.97034241626342799</v>
      </c>
      <c r="I2171">
        <v>63.799852639789897</v>
      </c>
      <c r="J2171">
        <v>-9.7449749582770693</v>
      </c>
      <c r="K2171">
        <v>137.07597143279801</v>
      </c>
      <c r="L2171">
        <v>115.960477277487</v>
      </c>
      <c r="M2171">
        <v>31.160671531778402</v>
      </c>
      <c r="N2171">
        <v>0.663476874003189</v>
      </c>
      <c r="O2171">
        <v>19.8161764705882</v>
      </c>
      <c r="P2171">
        <v>98.540145985401395</v>
      </c>
      <c r="Q2171">
        <v>0.14042135761960101</v>
      </c>
    </row>
    <row r="2172" spans="1:17" hidden="1" x14ac:dyDescent="0.3">
      <c r="A2172" t="s">
        <v>4537</v>
      </c>
      <c r="B2172" t="s">
        <v>4538</v>
      </c>
      <c r="C2172" t="str">
        <f>IFERROR(VLOOKUP(Table1[[#This Row],[Ticker]],[1]!Table1[[Symbol]:[Industry]],2,FALSE),"-")</f>
        <v>-</v>
      </c>
      <c r="D2172" t="s">
        <v>132</v>
      </c>
      <c r="E2172">
        <v>302.84990675199998</v>
      </c>
      <c r="F2172">
        <v>157.03</v>
      </c>
      <c r="G2172">
        <v>183.47864819124999</v>
      </c>
      <c r="H2172">
        <v>-2.7469822031288</v>
      </c>
      <c r="I2172">
        <v>135.88566356094501</v>
      </c>
      <c r="J2172">
        <v>12.8762359453416</v>
      </c>
      <c r="K2172">
        <v>133.67262212808501</v>
      </c>
      <c r="L2172">
        <v>102.101361232662</v>
      </c>
      <c r="M2172">
        <v>79.973541158559897</v>
      </c>
      <c r="N2172">
        <v>0.24581337428845901</v>
      </c>
      <c r="O2172">
        <v>9.8516207094185795</v>
      </c>
      <c r="P2172">
        <v>269.917550058892</v>
      </c>
      <c r="Q2172">
        <v>0.13792990576428299</v>
      </c>
    </row>
    <row r="2173" spans="1:17" hidden="1" x14ac:dyDescent="0.3">
      <c r="A2173" t="s">
        <v>4539</v>
      </c>
      <c r="B2173" t="s">
        <v>4540</v>
      </c>
      <c r="C2173" t="str">
        <f>IFERROR(VLOOKUP(Table1[[#This Row],[Ticker]],[1]!Table1[[Symbol]:[Industry]],2,FALSE),"-")</f>
        <v>-</v>
      </c>
      <c r="D2173" t="s">
        <v>114</v>
      </c>
      <c r="E2173">
        <v>302.404608</v>
      </c>
      <c r="F2173">
        <v>187.55</v>
      </c>
      <c r="G2173">
        <v>-81.485926759515095</v>
      </c>
      <c r="H2173">
        <v>-25.995400462874301</v>
      </c>
      <c r="I2173">
        <v>-24.519007828491301</v>
      </c>
      <c r="J2173">
        <v>-13.3615945728122</v>
      </c>
      <c r="K2173">
        <v>220.62511728516401</v>
      </c>
      <c r="L2173">
        <v>241.882815882329</v>
      </c>
      <c r="M2173">
        <v>15.190382915070799</v>
      </c>
      <c r="N2173">
        <v>0.48774351625994</v>
      </c>
      <c r="O2173">
        <v>170.59450813116499</v>
      </c>
      <c r="P2173">
        <v>16.4183736809435</v>
      </c>
      <c r="Q2173">
        <v>0.120589991702949</v>
      </c>
    </row>
    <row r="2174" spans="1:17" hidden="1" x14ac:dyDescent="0.3">
      <c r="A2174" t="s">
        <v>4541</v>
      </c>
      <c r="B2174" t="s">
        <v>4542</v>
      </c>
      <c r="C2174" t="str">
        <f>IFERROR(VLOOKUP(Table1[[#This Row],[Ticker]],[1]!Table1[[Symbol]:[Industry]],2,FALSE),"-")</f>
        <v>-</v>
      </c>
      <c r="D2174" t="s">
        <v>46</v>
      </c>
      <c r="E2174">
        <v>302.39981220999999</v>
      </c>
      <c r="F2174">
        <v>240.4</v>
      </c>
      <c r="G2174">
        <v>6.9163818097068503</v>
      </c>
      <c r="H2174">
        <v>-20.8133920946735</v>
      </c>
      <c r="I2174">
        <v>21.370488771577101</v>
      </c>
      <c r="J2174">
        <v>-9.0560717205104098</v>
      </c>
      <c r="K2174">
        <v>253.55049894702501</v>
      </c>
      <c r="M2174">
        <v>34.737273364155698</v>
      </c>
      <c r="N2174">
        <v>0.37</v>
      </c>
      <c r="O2174">
        <v>36.855241264558998</v>
      </c>
      <c r="P2174">
        <v>78.404452690166906</v>
      </c>
    </row>
    <row r="2175" spans="1:17" hidden="1" x14ac:dyDescent="0.3">
      <c r="A2175" t="s">
        <v>4543</v>
      </c>
      <c r="B2175" t="s">
        <v>4544</v>
      </c>
      <c r="C2175" t="str">
        <f>IFERROR(VLOOKUP(Table1[[#This Row],[Ticker]],[1]!Table1[[Symbol]:[Industry]],2,FALSE),"-")</f>
        <v>-</v>
      </c>
      <c r="D2175" t="s">
        <v>239</v>
      </c>
      <c r="E2175">
        <v>301.80099999999999</v>
      </c>
      <c r="F2175">
        <v>375.45</v>
      </c>
      <c r="G2175">
        <v>58.210514151675099</v>
      </c>
      <c r="H2175">
        <v>11.3639022214823</v>
      </c>
      <c r="I2175">
        <v>26.738149475130299</v>
      </c>
      <c r="J2175">
        <v>-7.84088636415939</v>
      </c>
      <c r="K2175">
        <v>350.492291574756</v>
      </c>
      <c r="L2175">
        <v>298.90562069373101</v>
      </c>
      <c r="M2175">
        <v>38.123955592507599</v>
      </c>
      <c r="N2175">
        <v>0.83418549953983001</v>
      </c>
      <c r="O2175">
        <v>15.2616859768277</v>
      </c>
      <c r="P2175">
        <v>99.707446808510596</v>
      </c>
      <c r="Q2175">
        <v>0.157882133633375</v>
      </c>
    </row>
    <row r="2176" spans="1:17" hidden="1" x14ac:dyDescent="0.3">
      <c r="A2176" t="s">
        <v>4545</v>
      </c>
      <c r="B2176" t="s">
        <v>4546</v>
      </c>
      <c r="C2176" t="str">
        <f>IFERROR(VLOOKUP(Table1[[#This Row],[Ticker]],[1]!Table1[[Symbol]:[Industry]],2,FALSE),"-")</f>
        <v>-</v>
      </c>
      <c r="D2176" t="s">
        <v>158</v>
      </c>
      <c r="E2176">
        <v>301.63968</v>
      </c>
      <c r="F2176">
        <v>10.86</v>
      </c>
      <c r="G2176">
        <v>-24.847563057686301</v>
      </c>
      <c r="H2176">
        <v>-18.386481757270499</v>
      </c>
      <c r="I2176">
        <v>-20.4242442731558</v>
      </c>
      <c r="J2176">
        <v>-6.9037772377412701</v>
      </c>
      <c r="K2176">
        <v>11.999908004668301</v>
      </c>
      <c r="L2176">
        <v>12.0591024645482</v>
      </c>
      <c r="M2176">
        <v>9.9195481802480305</v>
      </c>
      <c r="N2176">
        <v>1.09783165808897</v>
      </c>
      <c r="O2176">
        <v>96.593001841620605</v>
      </c>
      <c r="P2176">
        <v>23.4090909090908</v>
      </c>
      <c r="Q2176">
        <v>2.4433333464436002E-2</v>
      </c>
    </row>
    <row r="2177" spans="1:17" hidden="1" x14ac:dyDescent="0.3">
      <c r="A2177" t="s">
        <v>4547</v>
      </c>
      <c r="B2177" t="s">
        <v>4548</v>
      </c>
      <c r="C2177" t="str">
        <f>IFERROR(VLOOKUP(Table1[[#This Row],[Ticker]],[1]!Table1[[Symbol]:[Industry]],2,FALSE),"-")</f>
        <v>-</v>
      </c>
      <c r="D2177" t="s">
        <v>144</v>
      </c>
      <c r="E2177">
        <v>301.59147419999999</v>
      </c>
      <c r="F2177">
        <v>40.409999999999997</v>
      </c>
      <c r="G2177">
        <v>841.89230280972401</v>
      </c>
      <c r="H2177">
        <v>-18.4650026086052</v>
      </c>
      <c r="I2177">
        <v>35.9119252477632</v>
      </c>
      <c r="J2177">
        <v>-7.5012731690324603</v>
      </c>
      <c r="K2177">
        <v>39.785501903863903</v>
      </c>
      <c r="L2177">
        <v>31.2183176898378</v>
      </c>
      <c r="M2177">
        <v>50.634293687474099</v>
      </c>
      <c r="N2177">
        <v>0.75854390555242102</v>
      </c>
      <c r="O2177">
        <v>33.630289532293901</v>
      </c>
      <c r="P2177">
        <v>936.15384615384596</v>
      </c>
      <c r="Q2177">
        <v>0.279121025707954</v>
      </c>
    </row>
    <row r="2178" spans="1:17" hidden="1" x14ac:dyDescent="0.3">
      <c r="A2178" t="s">
        <v>4549</v>
      </c>
      <c r="B2178" t="s">
        <v>4550</v>
      </c>
      <c r="C2178" t="str">
        <f>IFERROR(VLOOKUP(Table1[[#This Row],[Ticker]],[1]!Table1[[Symbol]:[Industry]],2,FALSE),"-")</f>
        <v>-</v>
      </c>
      <c r="D2178" t="s">
        <v>390</v>
      </c>
      <c r="E2178">
        <v>301.44634100000002</v>
      </c>
      <c r="F2178">
        <v>269.10000000000002</v>
      </c>
      <c r="G2178">
        <v>-40.389790730110498</v>
      </c>
      <c r="H2178">
        <v>-14.9674749309594</v>
      </c>
      <c r="I2178">
        <v>-20.502841418584602</v>
      </c>
      <c r="J2178">
        <v>-11.192519508763899</v>
      </c>
      <c r="K2178">
        <v>291.14878350964199</v>
      </c>
      <c r="L2178">
        <v>293.01549138824203</v>
      </c>
      <c r="M2178">
        <v>21.755823158828001</v>
      </c>
      <c r="N2178">
        <v>0.33016172902302898</v>
      </c>
      <c r="O2178">
        <v>50.483091787439498</v>
      </c>
      <c r="P2178">
        <v>25.162790697674399</v>
      </c>
      <c r="Q2178">
        <v>7.1266011981544003E-2</v>
      </c>
    </row>
    <row r="2179" spans="1:17" hidden="1" x14ac:dyDescent="0.3">
      <c r="A2179" t="s">
        <v>4551</v>
      </c>
      <c r="B2179" t="s">
        <v>4552</v>
      </c>
      <c r="C2179" t="str">
        <f>IFERROR(VLOOKUP(Table1[[#This Row],[Ticker]],[1]!Table1[[Symbol]:[Industry]],2,FALSE),"-")</f>
        <v>-</v>
      </c>
      <c r="D2179" t="s">
        <v>789</v>
      </c>
      <c r="E2179">
        <v>301.28801596</v>
      </c>
      <c r="F2179">
        <v>226.45</v>
      </c>
      <c r="G2179">
        <v>55.693594934746002</v>
      </c>
      <c r="H2179">
        <v>9.8610351806899903</v>
      </c>
      <c r="I2179">
        <v>54.555281705800603</v>
      </c>
      <c r="J2179">
        <v>-17.8502706349107</v>
      </c>
      <c r="K2179">
        <v>218.886602874895</v>
      </c>
      <c r="L2179">
        <v>182.51886081501499</v>
      </c>
      <c r="M2179">
        <v>47.478281411941502</v>
      </c>
      <c r="N2179">
        <v>2.1990401960450598</v>
      </c>
      <c r="O2179">
        <v>21.881209980127998</v>
      </c>
      <c r="P2179">
        <v>102.1875</v>
      </c>
    </row>
    <row r="2180" spans="1:17" hidden="1" x14ac:dyDescent="0.3">
      <c r="A2180" t="s">
        <v>4553</v>
      </c>
      <c r="B2180" t="s">
        <v>4554</v>
      </c>
      <c r="C2180" t="str">
        <f>IFERROR(VLOOKUP(Table1[[#This Row],[Ticker]],[1]!Table1[[Symbol]:[Industry]],2,FALSE),"-")</f>
        <v>-</v>
      </c>
      <c r="D2180" t="s">
        <v>46</v>
      </c>
      <c r="E2180">
        <v>300.812717464</v>
      </c>
      <c r="F2180">
        <v>17.420000000000002</v>
      </c>
      <c r="G2180">
        <v>54.4675234784956</v>
      </c>
      <c r="H2180">
        <v>-16.024095231792501</v>
      </c>
      <c r="I2180">
        <v>16.611470012558399</v>
      </c>
      <c r="J2180">
        <v>6.6193755952315598</v>
      </c>
      <c r="K2180">
        <v>17.9598385429682</v>
      </c>
      <c r="L2180">
        <v>16.0550822306679</v>
      </c>
      <c r="M2180">
        <v>53.703377545953202</v>
      </c>
      <c r="N2180">
        <v>0.45734909208961799</v>
      </c>
      <c r="O2180">
        <v>41.044776119402897</v>
      </c>
      <c r="Q2180">
        <v>0.116216319695693</v>
      </c>
    </row>
    <row r="2181" spans="1:17" hidden="1" x14ac:dyDescent="0.3">
      <c r="A2181" t="s">
        <v>4555</v>
      </c>
      <c r="B2181" t="s">
        <v>4556</v>
      </c>
      <c r="C2181" t="str">
        <f>IFERROR(VLOOKUP(Table1[[#This Row],[Ticker]],[1]!Table1[[Symbol]:[Industry]],2,FALSE),"-")</f>
        <v>-</v>
      </c>
      <c r="D2181" t="s">
        <v>4063</v>
      </c>
      <c r="E2181">
        <v>300.20687400000003</v>
      </c>
      <c r="F2181">
        <v>211.85</v>
      </c>
      <c r="G2181">
        <v>-48.437125138288202</v>
      </c>
      <c r="H2181">
        <v>4.0393800008651501</v>
      </c>
      <c r="I2181">
        <v>-28.3759249454247</v>
      </c>
      <c r="J2181">
        <v>-7.7670191741319998</v>
      </c>
      <c r="K2181">
        <v>210.08903464923199</v>
      </c>
      <c r="L2181">
        <v>229.10798454733799</v>
      </c>
      <c r="M2181">
        <v>54.556564872695198</v>
      </c>
      <c r="N2181">
        <v>3.4792368125701398</v>
      </c>
      <c r="O2181">
        <v>62.851073873023303</v>
      </c>
      <c r="P2181">
        <v>26.856287425149599</v>
      </c>
      <c r="Q2181">
        <v>0.109740869267035</v>
      </c>
    </row>
    <row r="2182" spans="1:17" hidden="1" x14ac:dyDescent="0.3">
      <c r="A2182" t="s">
        <v>4557</v>
      </c>
      <c r="B2182" t="s">
        <v>4558</v>
      </c>
      <c r="C2182" t="str">
        <f>IFERROR(VLOOKUP(Table1[[#This Row],[Ticker]],[1]!Table1[[Symbol]:[Industry]],2,FALSE),"-")</f>
        <v>-</v>
      </c>
      <c r="D2182" t="s">
        <v>2300</v>
      </c>
      <c r="E2182">
        <v>300.12658204000002</v>
      </c>
      <c r="F2182">
        <v>24.76</v>
      </c>
      <c r="G2182">
        <v>-15.8707399938084</v>
      </c>
      <c r="H2182">
        <v>7.5407986321482596</v>
      </c>
      <c r="I2182">
        <v>-18.782396972706401</v>
      </c>
      <c r="J2182">
        <v>-12.1512563961374</v>
      </c>
      <c r="K2182">
        <v>23.435568858914198</v>
      </c>
      <c r="L2182">
        <v>23.5968856609128</v>
      </c>
      <c r="M2182">
        <v>50.070432078291702</v>
      </c>
      <c r="N2182">
        <v>1.96299882354196</v>
      </c>
      <c r="O2182">
        <v>48.626817447495903</v>
      </c>
      <c r="P2182">
        <v>37.632017787659798</v>
      </c>
      <c r="Q2182">
        <v>6.8705478755180002E-2</v>
      </c>
    </row>
    <row r="2183" spans="1:17" hidden="1" x14ac:dyDescent="0.3">
      <c r="A2183" t="s">
        <v>4559</v>
      </c>
      <c r="B2183" t="s">
        <v>4560</v>
      </c>
      <c r="C2183" t="str">
        <f>IFERROR(VLOOKUP(Table1[[#This Row],[Ticker]],[1]!Table1[[Symbol]:[Industry]],2,FALSE),"-")</f>
        <v>-</v>
      </c>
      <c r="D2183" t="s">
        <v>54</v>
      </c>
      <c r="E2183">
        <v>299.86397932</v>
      </c>
      <c r="F2183">
        <v>243.4</v>
      </c>
      <c r="G2183">
        <v>-7.1819455280571001</v>
      </c>
      <c r="H2183">
        <v>-2.8690451667943</v>
      </c>
      <c r="I2183">
        <v>-3.6502122304322402</v>
      </c>
      <c r="J2183">
        <v>-6.5439779602876103</v>
      </c>
      <c r="K2183">
        <v>240.83168386986301</v>
      </c>
      <c r="L2183">
        <v>229.954624649669</v>
      </c>
      <c r="M2183">
        <v>51.302347924891599</v>
      </c>
      <c r="N2183">
        <v>1.55620044708665</v>
      </c>
      <c r="O2183">
        <v>33.525061626951498</v>
      </c>
      <c r="P2183">
        <v>28.004207204838199</v>
      </c>
      <c r="Q2183">
        <v>3.0869029133533E-2</v>
      </c>
    </row>
    <row r="2184" spans="1:17" hidden="1" x14ac:dyDescent="0.3">
      <c r="A2184" t="s">
        <v>4561</v>
      </c>
      <c r="B2184" t="s">
        <v>4562</v>
      </c>
      <c r="C2184" t="str">
        <f>IFERROR(VLOOKUP(Table1[[#This Row],[Ticker]],[1]!Table1[[Symbol]:[Industry]],2,FALSE),"-")</f>
        <v>-</v>
      </c>
      <c r="D2184" t="s">
        <v>753</v>
      </c>
      <c r="E2184">
        <v>298.53358683599998</v>
      </c>
      <c r="F2184">
        <v>12</v>
      </c>
      <c r="G2184">
        <v>-24.7953577343253</v>
      </c>
      <c r="H2184">
        <v>-5.9979046364970596</v>
      </c>
      <c r="I2184">
        <v>-14.0293568608265</v>
      </c>
      <c r="J2184">
        <v>-3.93616291343365</v>
      </c>
      <c r="K2184">
        <v>11.944610452978299</v>
      </c>
      <c r="L2184">
        <v>11.6886215696251</v>
      </c>
      <c r="M2184">
        <v>70.589314799391403</v>
      </c>
      <c r="N2184">
        <v>1.3790430083368801</v>
      </c>
      <c r="O2184">
        <v>16.6666666666666</v>
      </c>
      <c r="P2184">
        <v>26.315789473684202</v>
      </c>
    </row>
    <row r="2185" spans="1:17" hidden="1" x14ac:dyDescent="0.3">
      <c r="A2185" t="s">
        <v>4563</v>
      </c>
      <c r="B2185" t="s">
        <v>4564</v>
      </c>
      <c r="C2185" t="str">
        <f>IFERROR(VLOOKUP(Table1[[#This Row],[Ticker]],[1]!Table1[[Symbol]:[Industry]],2,FALSE),"-")</f>
        <v>-</v>
      </c>
      <c r="D2185" t="s">
        <v>1556</v>
      </c>
      <c r="E2185">
        <v>298.33823999999998</v>
      </c>
      <c r="F2185">
        <v>421.5</v>
      </c>
      <c r="G2185">
        <v>-64.767525555295293</v>
      </c>
      <c r="H2185">
        <v>-13.1695577662451</v>
      </c>
      <c r="I2185">
        <v>-28.134956668225001</v>
      </c>
      <c r="J2185">
        <v>-8.7623326761792697</v>
      </c>
      <c r="K2185">
        <v>432.11384079535799</v>
      </c>
      <c r="L2185">
        <v>475.167876865148</v>
      </c>
      <c r="M2185">
        <v>33.327180751272898</v>
      </c>
      <c r="N2185">
        <v>0.51702362077768504</v>
      </c>
      <c r="O2185">
        <v>63.701067615658303</v>
      </c>
      <c r="P2185">
        <v>21.820809248554902</v>
      </c>
      <c r="Q2185">
        <v>3.5813536285460003E-2</v>
      </c>
    </row>
    <row r="2186" spans="1:17" hidden="1" x14ac:dyDescent="0.3">
      <c r="A2186" t="s">
        <v>4565</v>
      </c>
      <c r="B2186" t="s">
        <v>4566</v>
      </c>
      <c r="C2186" t="str">
        <f>IFERROR(VLOOKUP(Table1[[#This Row],[Ticker]],[1]!Table1[[Symbol]:[Industry]],2,FALSE),"-")</f>
        <v>-</v>
      </c>
      <c r="D2186" t="s">
        <v>605</v>
      </c>
      <c r="E2186">
        <v>298.28765399999997</v>
      </c>
      <c r="F2186">
        <v>73.599999999999994</v>
      </c>
      <c r="G2186">
        <v>-10.350395285396401</v>
      </c>
      <c r="H2186">
        <v>-2.1489546381676599</v>
      </c>
      <c r="I2186">
        <v>-16.247950078138299</v>
      </c>
      <c r="J2186">
        <v>-5.8764107845468097</v>
      </c>
      <c r="K2186">
        <v>72.470069103216204</v>
      </c>
      <c r="L2186">
        <v>68.407572501859505</v>
      </c>
      <c r="M2186">
        <v>47.367466362159597</v>
      </c>
      <c r="N2186">
        <v>1.01214579538914</v>
      </c>
      <c r="O2186">
        <v>7.3369565217391299</v>
      </c>
      <c r="P2186">
        <v>35.9940872135994</v>
      </c>
      <c r="Q2186">
        <v>5.8821004496402998E-2</v>
      </c>
    </row>
    <row r="2187" spans="1:17" hidden="1" x14ac:dyDescent="0.3">
      <c r="A2187" t="s">
        <v>4567</v>
      </c>
      <c r="B2187" t="s">
        <v>4568</v>
      </c>
      <c r="C2187" t="str">
        <f>IFERROR(VLOOKUP(Table1[[#This Row],[Ticker]],[1]!Table1[[Symbol]:[Industry]],2,FALSE),"-")</f>
        <v>-</v>
      </c>
      <c r="D2187" t="s">
        <v>278</v>
      </c>
      <c r="E2187">
        <v>298.19902215500002</v>
      </c>
      <c r="F2187">
        <v>140.97999999999999</v>
      </c>
      <c r="G2187">
        <v>-48.496494472220498</v>
      </c>
      <c r="H2187">
        <v>-6.12027789668862</v>
      </c>
      <c r="I2187">
        <v>4.5872344919917603E-2</v>
      </c>
      <c r="J2187">
        <v>-5.6316291065369803</v>
      </c>
      <c r="K2187">
        <v>139.88258923541301</v>
      </c>
      <c r="L2187">
        <v>139.38978486266399</v>
      </c>
      <c r="M2187">
        <v>42.541483263054602</v>
      </c>
      <c r="N2187">
        <v>0.78108071828537295</v>
      </c>
      <c r="O2187">
        <v>32.288267839409798</v>
      </c>
      <c r="P2187">
        <v>54.923076923076898</v>
      </c>
      <c r="Q2187">
        <v>9.9416413082425006E-2</v>
      </c>
    </row>
    <row r="2188" spans="1:17" hidden="1" x14ac:dyDescent="0.3">
      <c r="A2188" t="s">
        <v>4569</v>
      </c>
      <c r="B2188" t="s">
        <v>4570</v>
      </c>
      <c r="C2188" t="str">
        <f>IFERROR(VLOOKUP(Table1[[#This Row],[Ticker]],[1]!Table1[[Symbol]:[Industry]],2,FALSE),"-")</f>
        <v>-</v>
      </c>
      <c r="D2188" t="s">
        <v>278</v>
      </c>
      <c r="E2188">
        <v>297.37531369999999</v>
      </c>
      <c r="F2188">
        <v>45</v>
      </c>
      <c r="G2188">
        <v>4.6864892642803202</v>
      </c>
      <c r="H2188">
        <v>-21.855863408552899</v>
      </c>
      <c r="I2188">
        <v>-9.7845127707988304</v>
      </c>
      <c r="J2188">
        <v>-12.626624685545799</v>
      </c>
      <c r="K2188">
        <v>49.782773808665098</v>
      </c>
      <c r="L2188">
        <v>46.456485273878997</v>
      </c>
      <c r="M2188">
        <v>20.943527178861899</v>
      </c>
      <c r="N2188">
        <v>0.35904382612025099</v>
      </c>
      <c r="O2188">
        <v>46.5555555555555</v>
      </c>
      <c r="P2188">
        <v>45.867098865478098</v>
      </c>
      <c r="Q2188">
        <v>1.1982198822972001E-2</v>
      </c>
    </row>
    <row r="2189" spans="1:17" hidden="1" x14ac:dyDescent="0.3">
      <c r="A2189" t="s">
        <v>4571</v>
      </c>
      <c r="B2189" t="s">
        <v>4572</v>
      </c>
      <c r="C2189" t="str">
        <f>IFERROR(VLOOKUP(Table1[[#This Row],[Ticker]],[1]!Table1[[Symbol]:[Industry]],2,FALSE),"-")</f>
        <v>-</v>
      </c>
      <c r="D2189" t="s">
        <v>21</v>
      </c>
      <c r="E2189">
        <v>295.78595224499998</v>
      </c>
      <c r="F2189">
        <v>131.24</v>
      </c>
      <c r="G2189">
        <v>-40.354313491661102</v>
      </c>
      <c r="H2189">
        <v>-10.201084643219801</v>
      </c>
      <c r="I2189">
        <v>6.6568386325962301</v>
      </c>
      <c r="J2189">
        <v>-0.44748082136421402</v>
      </c>
      <c r="K2189">
        <v>129.50825936083601</v>
      </c>
      <c r="L2189">
        <v>127.204102009233</v>
      </c>
      <c r="M2189">
        <v>53.743891441645097</v>
      </c>
      <c r="N2189">
        <v>0.39174261548145101</v>
      </c>
      <c r="O2189">
        <v>33.153002133495796</v>
      </c>
      <c r="P2189">
        <v>39.6170212765957</v>
      </c>
      <c r="Q2189">
        <v>0.119261601788907</v>
      </c>
    </row>
    <row r="2190" spans="1:17" hidden="1" x14ac:dyDescent="0.3">
      <c r="A2190" t="s">
        <v>4573</v>
      </c>
      <c r="B2190" t="s">
        <v>4574</v>
      </c>
      <c r="C2190" t="str">
        <f>IFERROR(VLOOKUP(Table1[[#This Row],[Ticker]],[1]!Table1[[Symbol]:[Industry]],2,FALSE),"-")</f>
        <v>-</v>
      </c>
      <c r="D2190" t="s">
        <v>1208</v>
      </c>
      <c r="E2190">
        <v>295.26447787199999</v>
      </c>
      <c r="F2190">
        <v>24.05</v>
      </c>
      <c r="G2190">
        <v>-46.102886503679102</v>
      </c>
      <c r="H2190">
        <v>61.366668502642803</v>
      </c>
      <c r="I2190">
        <v>1.67087595315247</v>
      </c>
      <c r="J2190">
        <v>2.6054082899389801</v>
      </c>
      <c r="K2190">
        <v>17.770097019738699</v>
      </c>
      <c r="L2190">
        <v>19.315549599889099</v>
      </c>
      <c r="M2190">
        <v>82.554877206438604</v>
      </c>
      <c r="N2190">
        <v>3.9545713658825998</v>
      </c>
      <c r="O2190">
        <v>58.004158004157901</v>
      </c>
      <c r="P2190">
        <v>115.695067264573</v>
      </c>
      <c r="Q2190">
        <v>1.3733657715816999E-2</v>
      </c>
    </row>
    <row r="2191" spans="1:17" hidden="1" x14ac:dyDescent="0.3">
      <c r="A2191" t="s">
        <v>4575</v>
      </c>
      <c r="B2191" t="s">
        <v>4576</v>
      </c>
      <c r="C2191" t="str">
        <f>IFERROR(VLOOKUP(Table1[[#This Row],[Ticker]],[1]!Table1[[Symbol]:[Industry]],2,FALSE),"-")</f>
        <v>-</v>
      </c>
      <c r="D2191" t="s">
        <v>197</v>
      </c>
      <c r="E2191">
        <v>294.35896500000001</v>
      </c>
      <c r="F2191">
        <v>735</v>
      </c>
      <c r="G2191">
        <v>-41.658587869557302</v>
      </c>
      <c r="H2191">
        <v>-4.0072738137978403</v>
      </c>
      <c r="I2191">
        <v>-11.197675403897501</v>
      </c>
      <c r="J2191">
        <v>-1.35362479818814</v>
      </c>
      <c r="K2191">
        <v>749.55561242603301</v>
      </c>
      <c r="L2191">
        <v>739.39164225210902</v>
      </c>
      <c r="M2191">
        <v>55.890176064134003</v>
      </c>
      <c r="N2191">
        <v>0.49047361822449798</v>
      </c>
      <c r="O2191">
        <v>14.1224489795918</v>
      </c>
      <c r="P2191">
        <v>13.076923076923</v>
      </c>
      <c r="Q2191">
        <v>4.2005215790905999E-2</v>
      </c>
    </row>
    <row r="2192" spans="1:17" hidden="1" x14ac:dyDescent="0.3">
      <c r="A2192" t="s">
        <v>4577</v>
      </c>
      <c r="B2192" t="s">
        <v>4578</v>
      </c>
      <c r="C2192" t="str">
        <f>IFERROR(VLOOKUP(Table1[[#This Row],[Ticker]],[1]!Table1[[Symbol]:[Industry]],2,FALSE),"-")</f>
        <v>-</v>
      </c>
      <c r="D2192" t="s">
        <v>197</v>
      </c>
      <c r="E2192">
        <v>293.71788256299999</v>
      </c>
      <c r="F2192">
        <v>205.14</v>
      </c>
      <c r="G2192">
        <v>-47.578927768782002</v>
      </c>
      <c r="H2192">
        <v>-5.02018458576927</v>
      </c>
      <c r="I2192">
        <v>-1.39192269312437</v>
      </c>
      <c r="J2192">
        <v>-3.4098475184075898</v>
      </c>
      <c r="K2192">
        <v>209.29829045150399</v>
      </c>
      <c r="L2192">
        <v>211.15369307474</v>
      </c>
      <c r="M2192">
        <v>46.2610300904472</v>
      </c>
      <c r="N2192">
        <v>0.66694336091870998</v>
      </c>
      <c r="O2192">
        <v>36.492151701277102</v>
      </c>
      <c r="P2192">
        <v>19.267441860465102</v>
      </c>
      <c r="Q2192">
        <v>-2.8937957109569E-2</v>
      </c>
    </row>
    <row r="2193" spans="1:17" hidden="1" x14ac:dyDescent="0.3">
      <c r="A2193" t="s">
        <v>4579</v>
      </c>
      <c r="B2193" t="s">
        <v>4580</v>
      </c>
      <c r="C2193" t="str">
        <f>IFERROR(VLOOKUP(Table1[[#This Row],[Ticker]],[1]!Table1[[Symbol]:[Industry]],2,FALSE),"-")</f>
        <v>-</v>
      </c>
      <c r="D2193" t="s">
        <v>538</v>
      </c>
      <c r="E2193">
        <v>293.6601</v>
      </c>
      <c r="F2193">
        <v>12.4</v>
      </c>
      <c r="G2193">
        <v>-18.600627816891802</v>
      </c>
      <c r="H2193">
        <v>-19.773178240652101</v>
      </c>
      <c r="I2193">
        <v>-31.871288608131199</v>
      </c>
      <c r="J2193">
        <v>-4.5876200325011096</v>
      </c>
      <c r="K2193">
        <v>12.4435084142474</v>
      </c>
      <c r="L2193">
        <v>12.848319650596</v>
      </c>
      <c r="M2193">
        <v>45.866452835050602</v>
      </c>
      <c r="N2193">
        <v>0.422413170626037</v>
      </c>
      <c r="O2193">
        <v>88.306451612903203</v>
      </c>
      <c r="P2193">
        <v>22.7722772277227</v>
      </c>
      <c r="Q2193">
        <v>0.21980854795155799</v>
      </c>
    </row>
    <row r="2194" spans="1:17" hidden="1" x14ac:dyDescent="0.3">
      <c r="A2194" t="s">
        <v>4581</v>
      </c>
      <c r="B2194" t="s">
        <v>4582</v>
      </c>
      <c r="C2194" t="str">
        <f>IFERROR(VLOOKUP(Table1[[#This Row],[Ticker]],[1]!Table1[[Symbol]:[Industry]],2,FALSE),"-")</f>
        <v>-</v>
      </c>
      <c r="D2194" t="s">
        <v>132</v>
      </c>
      <c r="E2194">
        <v>293.49891200000002</v>
      </c>
      <c r="F2194">
        <v>280.10000000000002</v>
      </c>
      <c r="G2194">
        <v>1.5383154316404699</v>
      </c>
      <c r="H2194">
        <v>-13.880513731482701</v>
      </c>
      <c r="I2194">
        <v>-10.4801330408766</v>
      </c>
      <c r="J2194">
        <v>-8.8542866991677691</v>
      </c>
      <c r="K2194">
        <v>291.71987550055798</v>
      </c>
      <c r="L2194">
        <v>272.75405938502399</v>
      </c>
      <c r="M2194">
        <v>38.979850879854602</v>
      </c>
      <c r="N2194">
        <v>0.31501230516817003</v>
      </c>
      <c r="O2194">
        <v>18.529096751160299</v>
      </c>
      <c r="P2194">
        <v>42.0385395537525</v>
      </c>
      <c r="Q2194">
        <v>5.1009550875326999E-2</v>
      </c>
    </row>
    <row r="2195" spans="1:17" hidden="1" x14ac:dyDescent="0.3">
      <c r="A2195" t="s">
        <v>4583</v>
      </c>
      <c r="B2195" t="s">
        <v>4584</v>
      </c>
      <c r="C2195" t="str">
        <f>IFERROR(VLOOKUP(Table1[[#This Row],[Ticker]],[1]!Table1[[Symbol]:[Industry]],2,FALSE),"-")</f>
        <v>-</v>
      </c>
      <c r="D2195" t="s">
        <v>789</v>
      </c>
      <c r="E2195">
        <v>293.16000000000003</v>
      </c>
      <c r="F2195">
        <v>123</v>
      </c>
      <c r="G2195">
        <v>-48.790645051945198</v>
      </c>
      <c r="H2195">
        <v>-6.7993616593173698</v>
      </c>
      <c r="I2195">
        <v>-47.122891598409801</v>
      </c>
      <c r="J2195">
        <v>-1.47928669916777</v>
      </c>
      <c r="K2195">
        <v>123.94345920644599</v>
      </c>
      <c r="L2195">
        <v>140.82651933114499</v>
      </c>
      <c r="M2195">
        <v>51.200825114808801</v>
      </c>
      <c r="N2195">
        <v>0.94592166726553994</v>
      </c>
      <c r="O2195">
        <v>110.569105691056</v>
      </c>
      <c r="P2195">
        <v>15.330520393811501</v>
      </c>
    </row>
    <row r="2196" spans="1:17" hidden="1" x14ac:dyDescent="0.3">
      <c r="A2196" t="s">
        <v>4585</v>
      </c>
      <c r="B2196" t="s">
        <v>4586</v>
      </c>
      <c r="C2196" t="str">
        <f>IFERROR(VLOOKUP(Table1[[#This Row],[Ticker]],[1]!Table1[[Symbol]:[Industry]],2,FALSE),"-")</f>
        <v>-</v>
      </c>
      <c r="D2196" t="s">
        <v>991</v>
      </c>
      <c r="E2196">
        <v>292.47800085</v>
      </c>
      <c r="F2196">
        <v>4790</v>
      </c>
      <c r="G2196">
        <v>7.92975873204204</v>
      </c>
      <c r="H2196">
        <v>-10.928236283769801</v>
      </c>
      <c r="I2196">
        <v>7.1888432245219898</v>
      </c>
      <c r="J2196">
        <v>-4.2344950325011004</v>
      </c>
      <c r="K2196">
        <v>4689.5225901724698</v>
      </c>
      <c r="L2196">
        <v>4149.9369077232404</v>
      </c>
      <c r="M2196">
        <v>28.8106809760556</v>
      </c>
      <c r="N2196">
        <v>0.25290498974709502</v>
      </c>
      <c r="O2196">
        <v>12.526096033402901</v>
      </c>
      <c r="P2196">
        <v>52.063492063491999</v>
      </c>
      <c r="Q2196">
        <v>2.7082067512188002E-2</v>
      </c>
    </row>
    <row r="2197" spans="1:17" hidden="1" x14ac:dyDescent="0.3">
      <c r="A2197" t="s">
        <v>4587</v>
      </c>
      <c r="B2197" t="s">
        <v>4588</v>
      </c>
      <c r="C2197" t="str">
        <f>IFERROR(VLOOKUP(Table1[[#This Row],[Ticker]],[1]!Table1[[Symbol]:[Industry]],2,FALSE),"-")</f>
        <v>-</v>
      </c>
      <c r="D2197" t="s">
        <v>259</v>
      </c>
      <c r="E2197">
        <v>291.97500000000002</v>
      </c>
      <c r="F2197">
        <v>289</v>
      </c>
      <c r="G2197">
        <v>75.921561469092097</v>
      </c>
      <c r="H2197">
        <v>-16.957174163180099</v>
      </c>
      <c r="I2197">
        <v>67.040314939169704</v>
      </c>
      <c r="J2197">
        <v>-4.1567981146928803</v>
      </c>
      <c r="K2197">
        <v>266.38766031340998</v>
      </c>
      <c r="L2197">
        <v>208.11373599327499</v>
      </c>
      <c r="M2197">
        <v>41.583796043523201</v>
      </c>
      <c r="N2197">
        <v>0.45443442544842899</v>
      </c>
      <c r="O2197">
        <v>18.3391003460207</v>
      </c>
      <c r="P2197">
        <v>125.78125</v>
      </c>
      <c r="Q2197">
        <v>0.18075436703085901</v>
      </c>
    </row>
    <row r="2198" spans="1:17" hidden="1" x14ac:dyDescent="0.3">
      <c r="A2198" t="s">
        <v>4589</v>
      </c>
      <c r="B2198" t="s">
        <v>4590</v>
      </c>
      <c r="C2198" t="str">
        <f>IFERROR(VLOOKUP(Table1[[#This Row],[Ticker]],[1]!Table1[[Symbol]:[Industry]],2,FALSE),"-")</f>
        <v>-</v>
      </c>
      <c r="D2198" t="s">
        <v>259</v>
      </c>
      <c r="E2198">
        <v>291.46499999999997</v>
      </c>
      <c r="F2198">
        <v>764.55</v>
      </c>
      <c r="G2198">
        <v>-15.4018815426716</v>
      </c>
      <c r="H2198">
        <v>5.9393821458212797</v>
      </c>
      <c r="I2198">
        <v>17.846280307066198</v>
      </c>
      <c r="J2198">
        <v>-6.8124401088513196</v>
      </c>
      <c r="K2198">
        <v>728.456563490691</v>
      </c>
      <c r="L2198">
        <v>649.15597781923202</v>
      </c>
      <c r="M2198">
        <v>43.4473234552976</v>
      </c>
      <c r="N2198">
        <v>0.432060898906584</v>
      </c>
      <c r="O2198">
        <v>10.234778627951</v>
      </c>
      <c r="P2198">
        <v>40.284403669724703</v>
      </c>
      <c r="Q2198">
        <v>9.0044951418713007E-2</v>
      </c>
    </row>
    <row r="2199" spans="1:17" hidden="1" x14ac:dyDescent="0.3">
      <c r="A2199" t="s">
        <v>4591</v>
      </c>
      <c r="B2199" t="s">
        <v>4592</v>
      </c>
      <c r="C2199" t="str">
        <f>IFERROR(VLOOKUP(Table1[[#This Row],[Ticker]],[1]!Table1[[Symbol]:[Industry]],2,FALSE),"-")</f>
        <v>-</v>
      </c>
      <c r="D2199" t="s">
        <v>215</v>
      </c>
      <c r="E2199">
        <v>291.445718884999</v>
      </c>
      <c r="F2199">
        <v>154.63999999999999</v>
      </c>
      <c r="G2199">
        <v>-12.105896724766801</v>
      </c>
      <c r="H2199">
        <v>-20.9272996133265</v>
      </c>
      <c r="I2199">
        <v>5.9780436064953797</v>
      </c>
      <c r="J2199">
        <v>-14.232615705994</v>
      </c>
      <c r="K2199">
        <v>161.380676248437</v>
      </c>
      <c r="L2199">
        <v>141.07173072426599</v>
      </c>
      <c r="M2199">
        <v>26.895243635711299</v>
      </c>
      <c r="N2199">
        <v>0.112667334045676</v>
      </c>
      <c r="O2199">
        <v>26.745990688049599</v>
      </c>
      <c r="P2199">
        <v>45.8180103724658</v>
      </c>
      <c r="Q2199">
        <v>3.5397446348558001E-2</v>
      </c>
    </row>
    <row r="2200" spans="1:17" hidden="1" x14ac:dyDescent="0.3">
      <c r="A2200" t="s">
        <v>4593</v>
      </c>
      <c r="B2200" t="s">
        <v>4594</v>
      </c>
      <c r="C2200" t="str">
        <f>IFERROR(VLOOKUP(Table1[[#This Row],[Ticker]],[1]!Table1[[Symbol]:[Industry]],2,FALSE),"-")</f>
        <v>-</v>
      </c>
      <c r="D2200" t="s">
        <v>132</v>
      </c>
      <c r="E2200">
        <v>291.19213051499997</v>
      </c>
      <c r="F2200">
        <v>1.97</v>
      </c>
      <c r="G2200">
        <v>-54.5877349885276</v>
      </c>
      <c r="H2200">
        <v>8.8766925603814499</v>
      </c>
      <c r="I2200">
        <v>-4.8171014160130197</v>
      </c>
      <c r="J2200">
        <v>-2.1876200325010999</v>
      </c>
      <c r="K2200">
        <v>1.8375631191350099</v>
      </c>
      <c r="L2200">
        <v>2.0151721119894002</v>
      </c>
      <c r="M2200">
        <v>69.404236670690494</v>
      </c>
      <c r="N2200">
        <v>0.99296923515048396</v>
      </c>
      <c r="O2200">
        <v>39.5939086294416</v>
      </c>
      <c r="P2200">
        <v>25.4777070063694</v>
      </c>
      <c r="Q2200">
        <v>-0.13756558020703799</v>
      </c>
    </row>
    <row r="2201" spans="1:17" hidden="1" x14ac:dyDescent="0.3">
      <c r="A2201" t="s">
        <v>4595</v>
      </c>
      <c r="B2201" t="s">
        <v>4596</v>
      </c>
      <c r="C2201" t="str">
        <f>IFERROR(VLOOKUP(Table1[[#This Row],[Ticker]],[1]!Table1[[Symbol]:[Industry]],2,FALSE),"-")</f>
        <v>-</v>
      </c>
      <c r="D2201" t="s">
        <v>429</v>
      </c>
      <c r="E2201">
        <v>290.240034165</v>
      </c>
      <c r="F2201">
        <v>132.5</v>
      </c>
      <c r="G2201">
        <v>13.2038874075572</v>
      </c>
      <c r="H2201">
        <v>-10.4583634258373</v>
      </c>
      <c r="I2201">
        <v>27.657994369427598</v>
      </c>
      <c r="J2201">
        <v>-9.1839570288380994</v>
      </c>
      <c r="K2201">
        <v>127.583290863527</v>
      </c>
      <c r="M2201">
        <v>44.347568305148897</v>
      </c>
      <c r="N2201">
        <v>0.74332288401253899</v>
      </c>
      <c r="O2201">
        <v>32</v>
      </c>
      <c r="P2201">
        <v>93.008011653313901</v>
      </c>
    </row>
    <row r="2202" spans="1:17" hidden="1" x14ac:dyDescent="0.3">
      <c r="A2202" t="s">
        <v>4597</v>
      </c>
      <c r="B2202" t="s">
        <v>4598</v>
      </c>
      <c r="C2202" t="str">
        <f>IFERROR(VLOOKUP(Table1[[#This Row],[Ticker]],[1]!Table1[[Symbol]:[Industry]],2,FALSE),"-")</f>
        <v>-</v>
      </c>
      <c r="D2202" t="s">
        <v>51</v>
      </c>
      <c r="E2202">
        <v>289.79912343500001</v>
      </c>
      <c r="F2202">
        <v>43.5</v>
      </c>
      <c r="G2202">
        <v>4.0948630506880797</v>
      </c>
      <c r="H2202">
        <v>-13.9132798807537</v>
      </c>
      <c r="I2202">
        <v>-20.4849879959067</v>
      </c>
      <c r="J2202">
        <v>-0.86203863715226703</v>
      </c>
      <c r="K2202">
        <v>46.1709248750429</v>
      </c>
      <c r="L2202">
        <v>43.240566135058302</v>
      </c>
      <c r="M2202">
        <v>46.465530534617798</v>
      </c>
      <c r="N2202">
        <v>1.1847722681587001</v>
      </c>
      <c r="O2202">
        <v>50.8965517241379</v>
      </c>
      <c r="P2202">
        <v>47.457627118643998</v>
      </c>
      <c r="Q2202">
        <v>0.13902341652342101</v>
      </c>
    </row>
    <row r="2203" spans="1:17" hidden="1" x14ac:dyDescent="0.3">
      <c r="A2203" t="s">
        <v>4599</v>
      </c>
      <c r="B2203" t="s">
        <v>4600</v>
      </c>
      <c r="C2203" t="str">
        <f>IFERROR(VLOOKUP(Table1[[#This Row],[Ticker]],[1]!Table1[[Symbol]:[Industry]],2,FALSE),"-")</f>
        <v>-</v>
      </c>
      <c r="D2203" t="s">
        <v>290</v>
      </c>
      <c r="E2203">
        <v>289.33182299999999</v>
      </c>
      <c r="F2203">
        <v>143.6</v>
      </c>
      <c r="G2203">
        <v>21.134885155726899</v>
      </c>
      <c r="H2203">
        <v>-13.9193203125925</v>
      </c>
      <c r="I2203">
        <v>27.369534528687399</v>
      </c>
      <c r="J2203">
        <v>-4.45113354601461</v>
      </c>
      <c r="K2203">
        <v>150.144138398123</v>
      </c>
      <c r="L2203">
        <v>132.12477043840201</v>
      </c>
      <c r="M2203">
        <v>38.358242422835197</v>
      </c>
      <c r="N2203">
        <v>0.75030559788341999</v>
      </c>
      <c r="O2203">
        <v>19.080779944289599</v>
      </c>
      <c r="P2203">
        <v>69.439528023598797</v>
      </c>
      <c r="Q2203">
        <v>1.7746380648441001E-2</v>
      </c>
    </row>
    <row r="2204" spans="1:17" hidden="1" x14ac:dyDescent="0.3">
      <c r="A2204" t="s">
        <v>4601</v>
      </c>
      <c r="B2204" t="s">
        <v>4602</v>
      </c>
      <c r="C2204" t="str">
        <f>IFERROR(VLOOKUP(Table1[[#This Row],[Ticker]],[1]!Table1[[Symbol]:[Industry]],2,FALSE),"-")</f>
        <v>-</v>
      </c>
      <c r="D2204" t="s">
        <v>407</v>
      </c>
      <c r="E2204">
        <v>289.22887400000002</v>
      </c>
      <c r="F2204">
        <v>146.80000000000001</v>
      </c>
      <c r="G2204">
        <v>231.343904366868</v>
      </c>
      <c r="H2204">
        <v>5.6896431217716001</v>
      </c>
      <c r="I2204">
        <v>182.08107425572399</v>
      </c>
      <c r="J2204">
        <v>-4.2603349492527203</v>
      </c>
      <c r="K2204">
        <v>123.10168805359901</v>
      </c>
      <c r="L2204">
        <v>77.732786958863699</v>
      </c>
      <c r="M2204">
        <v>43.1845756947829</v>
      </c>
      <c r="N2204">
        <v>2.3576871206462</v>
      </c>
      <c r="O2204">
        <v>10.3201634877384</v>
      </c>
      <c r="P2204">
        <v>385.289256198347</v>
      </c>
      <c r="Q2204">
        <v>0.141216566428011</v>
      </c>
    </row>
    <row r="2205" spans="1:17" hidden="1" x14ac:dyDescent="0.3">
      <c r="A2205" t="s">
        <v>4603</v>
      </c>
      <c r="B2205" t="s">
        <v>4604</v>
      </c>
      <c r="C2205" t="str">
        <f>IFERROR(VLOOKUP(Table1[[#This Row],[Ticker]],[1]!Table1[[Symbol]:[Industry]],2,FALSE),"-")</f>
        <v>-</v>
      </c>
      <c r="D2205" t="s">
        <v>197</v>
      </c>
      <c r="E2205">
        <v>289.00972200000001</v>
      </c>
      <c r="F2205">
        <v>228.85</v>
      </c>
      <c r="G2205">
        <v>28.641234018430001</v>
      </c>
      <c r="H2205">
        <v>10.656114688640701</v>
      </c>
      <c r="I2205">
        <v>35.432838960805398</v>
      </c>
      <c r="J2205">
        <v>-3.0571852498924001</v>
      </c>
      <c r="K2205">
        <v>211.805974584778</v>
      </c>
      <c r="L2205">
        <v>183.605251766685</v>
      </c>
      <c r="M2205">
        <v>50.413097089725298</v>
      </c>
      <c r="N2205">
        <v>0.332475570137373</v>
      </c>
      <c r="O2205">
        <v>14.660257810793</v>
      </c>
      <c r="P2205">
        <v>81.626984126984098</v>
      </c>
      <c r="Q2205">
        <v>5.2114863497349E-2</v>
      </c>
    </row>
    <row r="2206" spans="1:17" hidden="1" x14ac:dyDescent="0.3">
      <c r="A2206" t="s">
        <v>4605</v>
      </c>
      <c r="B2206" t="s">
        <v>4606</v>
      </c>
      <c r="C2206" t="str">
        <f>IFERROR(VLOOKUP(Table1[[#This Row],[Ticker]],[1]!Table1[[Symbol]:[Industry]],2,FALSE),"-")</f>
        <v>-</v>
      </c>
      <c r="D2206" t="s">
        <v>1509</v>
      </c>
      <c r="E2206">
        <v>288.31655752199998</v>
      </c>
      <c r="F2206">
        <v>8.98</v>
      </c>
      <c r="G2206">
        <v>46.339181232506199</v>
      </c>
      <c r="H2206">
        <v>-7.5723235397974298</v>
      </c>
      <c r="I2206">
        <v>20.765316166404499</v>
      </c>
      <c r="J2206">
        <v>-9.1496453489568008</v>
      </c>
      <c r="K2206">
        <v>8.8638345388258593</v>
      </c>
      <c r="L2206">
        <v>7.7119652492183199</v>
      </c>
      <c r="M2206">
        <v>45.959009616469601</v>
      </c>
      <c r="N2206">
        <v>1.2027739943915501</v>
      </c>
      <c r="O2206">
        <v>25.167037861915301</v>
      </c>
      <c r="P2206">
        <v>81.414141414141397</v>
      </c>
      <c r="Q2206">
        <v>-1.8720897052934001E-2</v>
      </c>
    </row>
    <row r="2207" spans="1:17" hidden="1" x14ac:dyDescent="0.3">
      <c r="A2207" t="s">
        <v>4607</v>
      </c>
      <c r="B2207" t="s">
        <v>4608</v>
      </c>
      <c r="C2207" t="str">
        <f>IFERROR(VLOOKUP(Table1[[#This Row],[Ticker]],[1]!Table1[[Symbol]:[Industry]],2,FALSE),"-")</f>
        <v>-</v>
      </c>
      <c r="D2207" t="s">
        <v>51</v>
      </c>
      <c r="E2207">
        <v>288.04654082600001</v>
      </c>
      <c r="F2207">
        <v>88.03</v>
      </c>
      <c r="G2207">
        <v>-60.678530239530097</v>
      </c>
      <c r="H2207">
        <v>4.2482543594606597</v>
      </c>
      <c r="I2207">
        <v>-46.224423277659803</v>
      </c>
      <c r="J2207">
        <v>9.6792206985693898</v>
      </c>
      <c r="K2207">
        <v>83.012982232170103</v>
      </c>
      <c r="M2207">
        <v>77.236122469585496</v>
      </c>
      <c r="N2207">
        <v>1.1088932483662799</v>
      </c>
      <c r="O2207">
        <v>49.426331932295703</v>
      </c>
      <c r="P2207">
        <v>41.869460112812199</v>
      </c>
    </row>
    <row r="2208" spans="1:17" hidden="1" x14ac:dyDescent="0.3">
      <c r="A2208" t="s">
        <v>4609</v>
      </c>
      <c r="B2208" t="s">
        <v>4610</v>
      </c>
      <c r="C2208" t="str">
        <f>IFERROR(VLOOKUP(Table1[[#This Row],[Ticker]],[1]!Table1[[Symbol]:[Industry]],2,FALSE),"-")</f>
        <v>-</v>
      </c>
      <c r="D2208" t="s">
        <v>278</v>
      </c>
      <c r="E2208">
        <v>287.505451544999</v>
      </c>
      <c r="F2208">
        <v>115.55</v>
      </c>
      <c r="G2208">
        <v>-67.181193188819407</v>
      </c>
      <c r="H2208">
        <v>-43.331126140705301</v>
      </c>
      <c r="I2208">
        <v>-52.727086226949098</v>
      </c>
      <c r="J2208">
        <v>-10.221193173987899</v>
      </c>
      <c r="O2208">
        <v>70.921678926871493</v>
      </c>
      <c r="P2208">
        <v>3.63228699551569</v>
      </c>
    </row>
    <row r="2209" spans="1:17" hidden="1" x14ac:dyDescent="0.3">
      <c r="A2209" t="s">
        <v>4611</v>
      </c>
      <c r="B2209" t="s">
        <v>4612</v>
      </c>
      <c r="C2209" t="str">
        <f>IFERROR(VLOOKUP(Table1[[#This Row],[Ticker]],[1]!Table1[[Symbol]:[Industry]],2,FALSE),"-")</f>
        <v>-</v>
      </c>
      <c r="D2209" t="s">
        <v>753</v>
      </c>
      <c r="E2209">
        <v>286.83496256799998</v>
      </c>
      <c r="F2209">
        <v>275.73</v>
      </c>
      <c r="G2209">
        <v>1.00727873365604</v>
      </c>
      <c r="H2209">
        <v>-0.49146836714296599</v>
      </c>
      <c r="I2209">
        <v>1.13874508456116</v>
      </c>
      <c r="J2209">
        <v>-0.56583865897419705</v>
      </c>
      <c r="K2209">
        <v>264.08897465329801</v>
      </c>
      <c r="L2209">
        <v>244.27707346055701</v>
      </c>
      <c r="M2209">
        <v>58.2466499100683</v>
      </c>
      <c r="N2209">
        <v>1.00387792219917</v>
      </c>
      <c r="O2209">
        <v>0.31552605810032303</v>
      </c>
      <c r="P2209">
        <v>38.599577762139297</v>
      </c>
      <c r="Q2209">
        <v>4.1697795445031001E-2</v>
      </c>
    </row>
    <row r="2210" spans="1:17" hidden="1" x14ac:dyDescent="0.3">
      <c r="A2210" t="s">
        <v>4613</v>
      </c>
      <c r="B2210" t="s">
        <v>4614</v>
      </c>
      <c r="C2210" t="str">
        <f>IFERROR(VLOOKUP(Table1[[#This Row],[Ticker]],[1]!Table1[[Symbol]:[Industry]],2,FALSE),"-")</f>
        <v>-</v>
      </c>
      <c r="D2210" t="s">
        <v>125</v>
      </c>
      <c r="E2210">
        <v>286.59055124000002</v>
      </c>
      <c r="F2210">
        <v>4.99</v>
      </c>
      <c r="G2210">
        <v>52.9721778655029</v>
      </c>
      <c r="H2210">
        <v>-27.131059377602998</v>
      </c>
      <c r="I2210">
        <v>38.548970012558399</v>
      </c>
      <c r="J2210">
        <v>-7.1400009848820503</v>
      </c>
      <c r="K2210">
        <v>5.3830414050201201</v>
      </c>
      <c r="L2210">
        <v>4.4378283544554602</v>
      </c>
      <c r="M2210">
        <v>14.9549322534367</v>
      </c>
      <c r="N2210">
        <v>0.126048917504857</v>
      </c>
      <c r="O2210">
        <v>47.695390781563098</v>
      </c>
      <c r="P2210">
        <v>95.686274509803894</v>
      </c>
      <c r="Q2210">
        <v>8.2363952775550003E-2</v>
      </c>
    </row>
    <row r="2211" spans="1:17" hidden="1" x14ac:dyDescent="0.3">
      <c r="A2211" t="s">
        <v>4615</v>
      </c>
      <c r="B2211" t="s">
        <v>4616</v>
      </c>
      <c r="C2211" t="str">
        <f>IFERROR(VLOOKUP(Table1[[#This Row],[Ticker]],[1]!Table1[[Symbol]:[Industry]],2,FALSE),"-")</f>
        <v>-</v>
      </c>
      <c r="D2211" t="s">
        <v>259</v>
      </c>
      <c r="E2211">
        <v>285.88139999999999</v>
      </c>
      <c r="F2211">
        <v>280</v>
      </c>
      <c r="G2211">
        <v>92.157363050688005</v>
      </c>
      <c r="H2211">
        <v>-6.2497864277866402</v>
      </c>
      <c r="I2211">
        <v>37.307602609243403</v>
      </c>
      <c r="J2211">
        <v>-5.6358958945700701</v>
      </c>
      <c r="K2211">
        <v>274.08203061606002</v>
      </c>
      <c r="L2211">
        <v>210.39454276087201</v>
      </c>
      <c r="M2211">
        <v>28.868902840463601</v>
      </c>
      <c r="N2211">
        <v>0.21678321678321599</v>
      </c>
      <c r="O2211">
        <v>14.285714285714199</v>
      </c>
      <c r="P2211">
        <v>191.06029106029101</v>
      </c>
    </row>
    <row r="2212" spans="1:17" hidden="1" x14ac:dyDescent="0.3">
      <c r="A2212" t="s">
        <v>4617</v>
      </c>
      <c r="B2212" t="s">
        <v>4618</v>
      </c>
      <c r="C2212" t="str">
        <f>IFERROR(VLOOKUP(Table1[[#This Row],[Ticker]],[1]!Table1[[Symbol]:[Industry]],2,FALSE),"-")</f>
        <v>-</v>
      </c>
      <c r="D2212" t="s">
        <v>114</v>
      </c>
      <c r="E2212">
        <v>284.74305221999998</v>
      </c>
      <c r="F2212">
        <v>58.8</v>
      </c>
      <c r="G2212">
        <v>-40.039358260787303</v>
      </c>
      <c r="H2212">
        <v>28.7268217593478</v>
      </c>
      <c r="I2212">
        <v>-25.585251298917001</v>
      </c>
      <c r="J2212">
        <v>3.1726611625779801</v>
      </c>
      <c r="O2212">
        <v>9.9489795918367605</v>
      </c>
      <c r="P2212">
        <v>7.7910174152153902</v>
      </c>
    </row>
    <row r="2213" spans="1:17" hidden="1" x14ac:dyDescent="0.3">
      <c r="A2213" t="s">
        <v>4619</v>
      </c>
      <c r="B2213" t="s">
        <v>4620</v>
      </c>
      <c r="C2213" t="str">
        <f>IFERROR(VLOOKUP(Table1[[#This Row],[Ticker]],[1]!Table1[[Symbol]:[Industry]],2,FALSE),"-")</f>
        <v>-</v>
      </c>
      <c r="E2213">
        <v>284.553634619999</v>
      </c>
      <c r="F2213">
        <v>230.85</v>
      </c>
      <c r="G2213">
        <v>-16.128351235026201</v>
      </c>
      <c r="H2213">
        <v>0.49385711650019598</v>
      </c>
      <c r="I2213">
        <v>-1.67424427315587</v>
      </c>
      <c r="J2213">
        <v>2.80163754687345</v>
      </c>
      <c r="M2213">
        <v>100</v>
      </c>
      <c r="O2213">
        <v>0</v>
      </c>
      <c r="P2213">
        <v>21.5</v>
      </c>
    </row>
    <row r="2214" spans="1:17" hidden="1" x14ac:dyDescent="0.3">
      <c r="A2214" t="s">
        <v>4621</v>
      </c>
      <c r="B2214" t="s">
        <v>4622</v>
      </c>
      <c r="C2214" t="str">
        <f>IFERROR(VLOOKUP(Table1[[#This Row],[Ticker]],[1]!Table1[[Symbol]:[Industry]],2,FALSE),"-")</f>
        <v>-</v>
      </c>
      <c r="D2214" t="s">
        <v>605</v>
      </c>
      <c r="E2214">
        <v>284.22573525000001</v>
      </c>
      <c r="F2214">
        <v>204.75</v>
      </c>
      <c r="G2214">
        <v>367.547606953127</v>
      </c>
      <c r="H2214">
        <v>-1.9608960714063499</v>
      </c>
      <c r="I2214">
        <v>96.115119647594895</v>
      </c>
      <c r="J2214">
        <v>-1.4479750620869001</v>
      </c>
      <c r="K2214">
        <v>178.94924026260199</v>
      </c>
      <c r="L2214">
        <v>124.26647748685799</v>
      </c>
      <c r="M2214">
        <v>62.6611647052042</v>
      </c>
      <c r="N2214">
        <v>1.6861986574126699</v>
      </c>
      <c r="O2214">
        <v>5.1282051282051304</v>
      </c>
      <c r="P2214">
        <v>404.31034482758599</v>
      </c>
    </row>
    <row r="2215" spans="1:17" hidden="1" x14ac:dyDescent="0.3">
      <c r="A2215" t="s">
        <v>4623</v>
      </c>
      <c r="B2215" t="s">
        <v>4624</v>
      </c>
      <c r="C2215" t="str">
        <f>IFERROR(VLOOKUP(Table1[[#This Row],[Ticker]],[1]!Table1[[Symbol]:[Industry]],2,FALSE),"-")</f>
        <v>-</v>
      </c>
      <c r="D2215" t="s">
        <v>132</v>
      </c>
      <c r="E2215">
        <v>283.72179929999999</v>
      </c>
      <c r="F2215">
        <v>159.94999999999999</v>
      </c>
      <c r="G2215">
        <v>56.466757917652998</v>
      </c>
      <c r="H2215">
        <v>36.285218648834899</v>
      </c>
      <c r="I2215">
        <v>37.9781528683136</v>
      </c>
      <c r="J2215">
        <v>-10.9666897999429</v>
      </c>
      <c r="K2215">
        <v>132.089528030427</v>
      </c>
      <c r="L2215">
        <v>106.520163039875</v>
      </c>
      <c r="M2215">
        <v>51.403057183878303</v>
      </c>
      <c r="N2215">
        <v>0.77982796022988299</v>
      </c>
      <c r="O2215">
        <v>10.597061581744301</v>
      </c>
      <c r="P2215">
        <v>128.17403708987101</v>
      </c>
      <c r="Q2215">
        <v>7.3013765460158003E-2</v>
      </c>
    </row>
    <row r="2216" spans="1:17" hidden="1" x14ac:dyDescent="0.3">
      <c r="A2216" t="s">
        <v>4625</v>
      </c>
      <c r="B2216" t="s">
        <v>4626</v>
      </c>
      <c r="C2216" t="str">
        <f>IFERROR(VLOOKUP(Table1[[#This Row],[Ticker]],[1]!Table1[[Symbol]:[Industry]],2,FALSE),"-")</f>
        <v>-</v>
      </c>
      <c r="D2216" t="s">
        <v>46</v>
      </c>
      <c r="E2216">
        <v>283.54490140000001</v>
      </c>
      <c r="F2216">
        <v>121.74</v>
      </c>
      <c r="G2216">
        <v>60.783945329169001</v>
      </c>
      <c r="H2216">
        <v>-2.9837625688607998</v>
      </c>
      <c r="I2216">
        <v>7.0899976199203696</v>
      </c>
      <c r="J2216">
        <v>-8.5346881783014208</v>
      </c>
      <c r="K2216">
        <v>119.078745784874</v>
      </c>
      <c r="L2216">
        <v>101.95654933992699</v>
      </c>
      <c r="M2216">
        <v>40.814341006421003</v>
      </c>
      <c r="N2216">
        <v>0.56631746959243701</v>
      </c>
      <c r="O2216">
        <v>21.981271562345899</v>
      </c>
      <c r="P2216">
        <v>101.223140495867</v>
      </c>
      <c r="Q2216">
        <v>4.7383858042989002E-2</v>
      </c>
    </row>
    <row r="2217" spans="1:17" hidden="1" x14ac:dyDescent="0.3">
      <c r="A2217" t="s">
        <v>4627</v>
      </c>
      <c r="B2217" t="s">
        <v>4628</v>
      </c>
      <c r="C2217" t="str">
        <f>IFERROR(VLOOKUP(Table1[[#This Row],[Ticker]],[1]!Table1[[Symbol]:[Industry]],2,FALSE),"-")</f>
        <v>-</v>
      </c>
      <c r="D2217" t="s">
        <v>111</v>
      </c>
      <c r="E2217">
        <v>283.28409252</v>
      </c>
      <c r="F2217">
        <v>253.79</v>
      </c>
      <c r="G2217">
        <v>109.74708223203</v>
      </c>
      <c r="H2217">
        <v>-4.9913338094325796</v>
      </c>
      <c r="I2217">
        <v>-26.3917569505107</v>
      </c>
      <c r="J2217">
        <v>2.3167343155967299</v>
      </c>
      <c r="K2217">
        <v>249.28228350433301</v>
      </c>
      <c r="L2217">
        <v>236.47745800754799</v>
      </c>
      <c r="M2217">
        <v>67.662524424435702</v>
      </c>
      <c r="N2217">
        <v>1.2971113910934899</v>
      </c>
      <c r="O2217">
        <v>41.928365971866498</v>
      </c>
      <c r="P2217">
        <v>141.58971918134199</v>
      </c>
      <c r="Q2217">
        <v>0.21434209209965999</v>
      </c>
    </row>
    <row r="2218" spans="1:17" hidden="1" x14ac:dyDescent="0.3">
      <c r="A2218" t="s">
        <v>4629</v>
      </c>
      <c r="B2218" t="s">
        <v>4630</v>
      </c>
      <c r="C2218" t="str">
        <f>IFERROR(VLOOKUP(Table1[[#This Row],[Ticker]],[1]!Table1[[Symbol]:[Industry]],2,FALSE),"-")</f>
        <v>-</v>
      </c>
      <c r="D2218" t="s">
        <v>1060</v>
      </c>
      <c r="E2218">
        <v>282.64401303599999</v>
      </c>
      <c r="F2218">
        <v>15.48</v>
      </c>
      <c r="G2218">
        <v>86.185532064772602</v>
      </c>
      <c r="H2218">
        <v>3.00459953712563</v>
      </c>
      <c r="I2218">
        <v>71.391957817436406</v>
      </c>
      <c r="J2218">
        <v>9.9862930109771497</v>
      </c>
      <c r="K2218">
        <v>13.3942578560978</v>
      </c>
      <c r="L2218">
        <v>11.412345688250101</v>
      </c>
      <c r="M2218">
        <v>87.034548768470799</v>
      </c>
      <c r="N2218">
        <v>0.48128650772797299</v>
      </c>
      <c r="O2218">
        <v>0</v>
      </c>
      <c r="Q2218">
        <v>8.4926454918877001E-2</v>
      </c>
    </row>
    <row r="2219" spans="1:17" hidden="1" x14ac:dyDescent="0.3">
      <c r="A2219" t="s">
        <v>4631</v>
      </c>
      <c r="B2219" t="s">
        <v>4632</v>
      </c>
      <c r="C2219" t="str">
        <f>IFERROR(VLOOKUP(Table1[[#This Row],[Ticker]],[1]!Table1[[Symbol]:[Industry]],2,FALSE),"-")</f>
        <v>-</v>
      </c>
      <c r="D2219" t="s">
        <v>407</v>
      </c>
      <c r="E2219">
        <v>282.20105100000001</v>
      </c>
      <c r="F2219">
        <v>6.54</v>
      </c>
      <c r="G2219">
        <v>134.01102158727301</v>
      </c>
      <c r="H2219">
        <v>41.413690446216499</v>
      </c>
      <c r="I2219">
        <v>234.224373238364</v>
      </c>
      <c r="J2219">
        <v>5.7115396313644302</v>
      </c>
      <c r="K2219">
        <v>4.7203948419561499</v>
      </c>
      <c r="L2219">
        <v>3.49330191801555</v>
      </c>
      <c r="M2219">
        <v>99.480471412286704</v>
      </c>
      <c r="N2219">
        <v>0.955041382784096</v>
      </c>
      <c r="O2219">
        <v>0</v>
      </c>
      <c r="P2219">
        <v>280.23255813953398</v>
      </c>
      <c r="Q2219">
        <v>6.1153669348330997E-2</v>
      </c>
    </row>
    <row r="2220" spans="1:17" hidden="1" x14ac:dyDescent="0.3">
      <c r="A2220" t="s">
        <v>4633</v>
      </c>
      <c r="B2220" t="s">
        <v>4634</v>
      </c>
      <c r="C2220" t="str">
        <f>IFERROR(VLOOKUP(Table1[[#This Row],[Ticker]],[1]!Table1[[Symbol]:[Industry]],2,FALSE),"-")</f>
        <v>-</v>
      </c>
      <c r="E2220">
        <v>281.38779199999999</v>
      </c>
      <c r="F2220">
        <v>123.7</v>
      </c>
      <c r="G2220">
        <v>2233.3581278690399</v>
      </c>
      <c r="H2220">
        <v>43.968303784891503</v>
      </c>
      <c r="I2220">
        <v>1275.62948803057</v>
      </c>
      <c r="J2220">
        <v>6.0401151093871599</v>
      </c>
      <c r="K2220">
        <v>83.608372127403001</v>
      </c>
      <c r="M2220">
        <v>99.999999564308496</v>
      </c>
      <c r="N2220">
        <v>2.38636978236738</v>
      </c>
      <c r="O2220">
        <v>0</v>
      </c>
      <c r="P2220">
        <v>2265.2007648183499</v>
      </c>
    </row>
    <row r="2221" spans="1:17" hidden="1" x14ac:dyDescent="0.3">
      <c r="A2221" t="s">
        <v>4635</v>
      </c>
      <c r="B2221" t="s">
        <v>4636</v>
      </c>
      <c r="C2221" t="str">
        <f>IFERROR(VLOOKUP(Table1[[#This Row],[Ticker]],[1]!Table1[[Symbol]:[Industry]],2,FALSE),"-")</f>
        <v>-</v>
      </c>
      <c r="E2221">
        <v>281.19096000000002</v>
      </c>
      <c r="F2221">
        <v>5.16</v>
      </c>
      <c r="G2221">
        <v>54.438951498341503</v>
      </c>
      <c r="H2221">
        <v>-19.2012828158155</v>
      </c>
      <c r="I2221">
        <v>4.8863515291460997</v>
      </c>
      <c r="J2221">
        <v>-7.9637933176996603</v>
      </c>
      <c r="K2221">
        <v>5.5079733835285003</v>
      </c>
      <c r="L2221">
        <v>4.7745957762114797</v>
      </c>
      <c r="M2221">
        <v>33.378552634286002</v>
      </c>
      <c r="N2221">
        <v>0.38898035764111699</v>
      </c>
      <c r="O2221">
        <v>45.155038759689901</v>
      </c>
      <c r="P2221">
        <v>103.95256916996</v>
      </c>
      <c r="Q2221">
        <v>-2.7535748907501999E-2</v>
      </c>
    </row>
    <row r="2222" spans="1:17" hidden="1" x14ac:dyDescent="0.3">
      <c r="A2222" t="s">
        <v>4637</v>
      </c>
      <c r="B2222" t="s">
        <v>4638</v>
      </c>
      <c r="C2222" t="str">
        <f>IFERROR(VLOOKUP(Table1[[#This Row],[Ticker]],[1]!Table1[[Symbol]:[Industry]],2,FALSE),"-")</f>
        <v>-</v>
      </c>
      <c r="D2222" t="s">
        <v>1067</v>
      </c>
      <c r="E2222">
        <v>280.58111639999998</v>
      </c>
      <c r="F2222">
        <v>125.35</v>
      </c>
      <c r="G2222">
        <v>-40.446355505637101</v>
      </c>
      <c r="H2222">
        <v>-2.1464071742837598</v>
      </c>
      <c r="I2222">
        <v>32.283111803603099</v>
      </c>
      <c r="J2222">
        <v>-5.4390078199713603</v>
      </c>
      <c r="K2222">
        <v>114.78571076491301</v>
      </c>
      <c r="L2222">
        <v>110.33102989461599</v>
      </c>
      <c r="M2222">
        <v>49.2531389721793</v>
      </c>
      <c r="N2222">
        <v>0.73314993122420902</v>
      </c>
      <c r="O2222">
        <v>17.271639409652899</v>
      </c>
      <c r="P2222">
        <v>70.4282800815771</v>
      </c>
    </row>
    <row r="2223" spans="1:17" hidden="1" x14ac:dyDescent="0.3">
      <c r="A2223" t="s">
        <v>4639</v>
      </c>
      <c r="B2223" t="s">
        <v>4640</v>
      </c>
      <c r="C2223" t="str">
        <f>IFERROR(VLOOKUP(Table1[[#This Row],[Ticker]],[1]!Table1[[Symbol]:[Industry]],2,FALSE),"-")</f>
        <v>-</v>
      </c>
      <c r="D2223" t="s">
        <v>21</v>
      </c>
      <c r="E2223">
        <v>279.89112799999998</v>
      </c>
      <c r="F2223">
        <v>19.02</v>
      </c>
      <c r="G2223">
        <v>-48.238241344916297</v>
      </c>
      <c r="H2223">
        <v>-9.1805390019171806</v>
      </c>
      <c r="I2223">
        <v>-29.332974431886001</v>
      </c>
      <c r="J2223">
        <v>1.2003581095753999</v>
      </c>
      <c r="K2223">
        <v>19.353434010705602</v>
      </c>
      <c r="L2223">
        <v>21.2718345137414</v>
      </c>
      <c r="M2223">
        <v>51.530896076709901</v>
      </c>
      <c r="N2223">
        <v>1.7260090174679199</v>
      </c>
      <c r="O2223">
        <v>88.222923238696097</v>
      </c>
      <c r="P2223">
        <v>7.8842881452070301</v>
      </c>
      <c r="Q2223">
        <v>-8.7984781856534994E-2</v>
      </c>
    </row>
    <row r="2224" spans="1:17" hidden="1" x14ac:dyDescent="0.3">
      <c r="A2224" t="s">
        <v>4641</v>
      </c>
      <c r="B2224" t="s">
        <v>4642</v>
      </c>
      <c r="C2224" t="str">
        <f>IFERROR(VLOOKUP(Table1[[#This Row],[Ticker]],[1]!Table1[[Symbol]:[Industry]],2,FALSE),"-")</f>
        <v>-</v>
      </c>
      <c r="D2224" t="s">
        <v>51</v>
      </c>
      <c r="E2224">
        <v>279.31003900000002</v>
      </c>
      <c r="F2224">
        <v>249</v>
      </c>
      <c r="G2224">
        <v>-69.161705545913506</v>
      </c>
      <c r="H2224">
        <v>5.0745808406605599</v>
      </c>
      <c r="I2224">
        <v>-8.0100981842349093</v>
      </c>
      <c r="J2224">
        <v>-5.2831785789344803</v>
      </c>
      <c r="K2224">
        <v>235.99986393574699</v>
      </c>
      <c r="L2224">
        <v>252.99086876330199</v>
      </c>
      <c r="M2224">
        <v>47.884069579765601</v>
      </c>
      <c r="N2224">
        <v>1.18027267142172</v>
      </c>
      <c r="O2224">
        <v>72.088353413654602</v>
      </c>
      <c r="P2224">
        <v>43.764434180138501</v>
      </c>
      <c r="Q2224">
        <v>-0.10757954124175501</v>
      </c>
    </row>
    <row r="2225" spans="1:17" hidden="1" x14ac:dyDescent="0.3">
      <c r="A2225" t="s">
        <v>4643</v>
      </c>
      <c r="B2225" t="s">
        <v>4644</v>
      </c>
      <c r="C2225" t="str">
        <f>IFERROR(VLOOKUP(Table1[[#This Row],[Ticker]],[1]!Table1[[Symbol]:[Industry]],2,FALSE),"-")</f>
        <v>-</v>
      </c>
      <c r="D2225" t="s">
        <v>132</v>
      </c>
      <c r="E2225">
        <v>279.12397833</v>
      </c>
      <c r="F2225">
        <v>24.92</v>
      </c>
      <c r="G2225">
        <v>-19.943220694260201</v>
      </c>
      <c r="H2225">
        <v>-13.106613361371901</v>
      </c>
      <c r="I2225">
        <v>1.5045997835507801</v>
      </c>
      <c r="J2225">
        <v>-0.84670170661731003</v>
      </c>
      <c r="K2225">
        <v>25.612148062080099</v>
      </c>
      <c r="L2225">
        <v>24.213368321289298</v>
      </c>
      <c r="M2225">
        <v>37.814206257647797</v>
      </c>
      <c r="N2225">
        <v>0.44401282103402701</v>
      </c>
      <c r="O2225">
        <v>49.036918138041699</v>
      </c>
      <c r="P2225">
        <v>31.157894736842099</v>
      </c>
      <c r="Q2225">
        <v>4.0022520828008001E-2</v>
      </c>
    </row>
    <row r="2226" spans="1:17" hidden="1" x14ac:dyDescent="0.3">
      <c r="A2226" t="s">
        <v>4645</v>
      </c>
      <c r="B2226" t="s">
        <v>4646</v>
      </c>
      <c r="C2226" t="str">
        <f>IFERROR(VLOOKUP(Table1[[#This Row],[Ticker]],[1]!Table1[[Symbol]:[Industry]],2,FALSE),"-")</f>
        <v>-</v>
      </c>
      <c r="D2226" t="s">
        <v>77</v>
      </c>
      <c r="E2226">
        <v>279.08981</v>
      </c>
      <c r="F2226">
        <v>880.7</v>
      </c>
      <c r="G2226">
        <v>142.305222972867</v>
      </c>
      <c r="H2226">
        <v>-2.8317081020430801</v>
      </c>
      <c r="I2226">
        <v>211.59914278058201</v>
      </c>
      <c r="J2226">
        <v>-4.9194993010624497</v>
      </c>
      <c r="K2226">
        <v>829.36839770898405</v>
      </c>
      <c r="L2226">
        <v>597.571525504904</v>
      </c>
      <c r="M2226">
        <v>45.6174963446907</v>
      </c>
      <c r="N2226">
        <v>0.54326284188865903</v>
      </c>
      <c r="O2226">
        <v>3.0770977631429299</v>
      </c>
      <c r="P2226">
        <v>310.96593560429301</v>
      </c>
      <c r="Q2226">
        <v>3.0678573759691002E-2</v>
      </c>
    </row>
    <row r="2227" spans="1:17" hidden="1" x14ac:dyDescent="0.3">
      <c r="A2227" t="s">
        <v>4647</v>
      </c>
      <c r="B2227" t="s">
        <v>4648</v>
      </c>
      <c r="C2227" t="str">
        <f>IFERROR(VLOOKUP(Table1[[#This Row],[Ticker]],[1]!Table1[[Symbol]:[Industry]],2,FALSE),"-")</f>
        <v>-</v>
      </c>
      <c r="D2227" t="s">
        <v>4649</v>
      </c>
      <c r="E2227">
        <v>278.89814639999997</v>
      </c>
      <c r="F2227">
        <v>35.39</v>
      </c>
      <c r="G2227">
        <v>229.279812030279</v>
      </c>
      <c r="H2227">
        <v>-16.437148035689901</v>
      </c>
      <c r="I2227">
        <v>105.33016101318699</v>
      </c>
      <c r="J2227">
        <v>-5.6212106633235601</v>
      </c>
      <c r="K2227">
        <v>35.733596600738899</v>
      </c>
      <c r="L2227">
        <v>22.319551778840498</v>
      </c>
      <c r="M2227">
        <v>41.574178391928598</v>
      </c>
      <c r="N2227">
        <v>1.0482558600582601</v>
      </c>
      <c r="O2227">
        <v>28.567391918620999</v>
      </c>
      <c r="P2227">
        <v>363.21989528795802</v>
      </c>
      <c r="Q2227">
        <v>0.128557278797126</v>
      </c>
    </row>
    <row r="2228" spans="1:17" hidden="1" x14ac:dyDescent="0.3">
      <c r="A2228" t="s">
        <v>4650</v>
      </c>
      <c r="B2228" t="s">
        <v>4651</v>
      </c>
      <c r="C2228" t="str">
        <f>IFERROR(VLOOKUP(Table1[[#This Row],[Ticker]],[1]!Table1[[Symbol]:[Industry]],2,FALSE),"-")</f>
        <v>-</v>
      </c>
      <c r="D2228" t="s">
        <v>164</v>
      </c>
      <c r="E2228">
        <v>278.06449544999998</v>
      </c>
      <c r="F2228">
        <v>262.35000000000002</v>
      </c>
      <c r="G2228">
        <v>-25.196295485897199</v>
      </c>
      <c r="H2228">
        <v>-5.7965157045100497</v>
      </c>
      <c r="I2228">
        <v>-14.162088909338101</v>
      </c>
      <c r="J2228">
        <v>-3.85428669916777</v>
      </c>
      <c r="K2228">
        <v>269.93534201985699</v>
      </c>
      <c r="L2228">
        <v>264.10006458064601</v>
      </c>
      <c r="M2228">
        <v>40.459243624041797</v>
      </c>
      <c r="N2228">
        <v>0.81284133639035705</v>
      </c>
      <c r="O2228">
        <v>24.413950829045099</v>
      </c>
      <c r="P2228">
        <v>8.4090909090909207</v>
      </c>
      <c r="Q2228">
        <v>9.7013525391319994E-2</v>
      </c>
    </row>
    <row r="2229" spans="1:17" hidden="1" x14ac:dyDescent="0.3">
      <c r="A2229" t="s">
        <v>4652</v>
      </c>
      <c r="B2229" t="s">
        <v>4653</v>
      </c>
      <c r="C2229" t="str">
        <f>IFERROR(VLOOKUP(Table1[[#This Row],[Ticker]],[1]!Table1[[Symbol]:[Industry]],2,FALSE),"-")</f>
        <v>-</v>
      </c>
      <c r="D2229" t="s">
        <v>991</v>
      </c>
      <c r="E2229">
        <v>277.495225019999</v>
      </c>
      <c r="F2229">
        <v>335.4</v>
      </c>
      <c r="G2229">
        <v>63.7613598581272</v>
      </c>
      <c r="H2229">
        <v>-28.966732488163199</v>
      </c>
      <c r="I2229">
        <v>74.433486990000603</v>
      </c>
      <c r="J2229">
        <v>-17.470661969168098</v>
      </c>
      <c r="K2229">
        <v>375.01773937600302</v>
      </c>
      <c r="L2229">
        <v>276.71157664012998</v>
      </c>
      <c r="M2229">
        <v>28.483419814973502</v>
      </c>
      <c r="N2229">
        <v>1.4879538867380799</v>
      </c>
      <c r="O2229">
        <v>44.4245676803816</v>
      </c>
      <c r="P2229">
        <v>128.24466375935501</v>
      </c>
    </row>
    <row r="2230" spans="1:17" hidden="1" x14ac:dyDescent="0.3">
      <c r="A2230" t="s">
        <v>4654</v>
      </c>
      <c r="B2230" t="s">
        <v>4655</v>
      </c>
      <c r="C2230" t="str">
        <f>IFERROR(VLOOKUP(Table1[[#This Row],[Ticker]],[1]!Table1[[Symbol]:[Industry]],2,FALSE),"-")</f>
        <v>-</v>
      </c>
      <c r="D2230" t="s">
        <v>2266</v>
      </c>
      <c r="E2230">
        <v>276.15742</v>
      </c>
      <c r="F2230">
        <v>592.54999999999995</v>
      </c>
      <c r="G2230">
        <v>10.0403634095826</v>
      </c>
      <c r="H2230">
        <v>-13.0151422433878</v>
      </c>
      <c r="I2230">
        <v>-20.6456728445844</v>
      </c>
      <c r="J2230">
        <v>-3.2671654870465501</v>
      </c>
      <c r="K2230">
        <v>651.50411499891595</v>
      </c>
      <c r="M2230">
        <v>44.5644719237403</v>
      </c>
      <c r="N2230">
        <v>0.582856633731476</v>
      </c>
      <c r="O2230">
        <v>53.489157033161703</v>
      </c>
      <c r="P2230">
        <v>48.8632081396809</v>
      </c>
    </row>
    <row r="2231" spans="1:17" hidden="1" x14ac:dyDescent="0.3">
      <c r="A2231" t="s">
        <v>4656</v>
      </c>
      <c r="B2231" t="s">
        <v>4657</v>
      </c>
      <c r="C2231" t="str">
        <f>IFERROR(VLOOKUP(Table1[[#This Row],[Ticker]],[1]!Table1[[Symbol]:[Industry]],2,FALSE),"-")</f>
        <v>-</v>
      </c>
      <c r="D2231" t="s">
        <v>54</v>
      </c>
      <c r="E2231">
        <v>275.46995570399997</v>
      </c>
      <c r="F2231">
        <v>63.62</v>
      </c>
      <c r="G2231">
        <v>19.184069282142001</v>
      </c>
      <c r="H2231">
        <v>-2.96215320657998</v>
      </c>
      <c r="I2231">
        <v>-42.532664591512599</v>
      </c>
      <c r="J2231">
        <v>-5.6850889694546201</v>
      </c>
      <c r="K2231">
        <v>72.245439444331495</v>
      </c>
      <c r="L2231">
        <v>70.944080812778395</v>
      </c>
      <c r="M2231">
        <v>41.697808723243398</v>
      </c>
      <c r="N2231">
        <v>0.52565188678327501</v>
      </c>
      <c r="O2231">
        <v>104.18107513360501</v>
      </c>
      <c r="P2231">
        <v>211.48102815177401</v>
      </c>
      <c r="Q2231">
        <v>0.176791909051426</v>
      </c>
    </row>
    <row r="2232" spans="1:17" hidden="1" x14ac:dyDescent="0.3">
      <c r="A2232" t="s">
        <v>4658</v>
      </c>
      <c r="B2232" t="s">
        <v>4659</v>
      </c>
      <c r="C2232" t="str">
        <f>IFERROR(VLOOKUP(Table1[[#This Row],[Ticker]],[1]!Table1[[Symbol]:[Industry]],2,FALSE),"-")</f>
        <v>-</v>
      </c>
      <c r="D2232" t="s">
        <v>46</v>
      </c>
      <c r="E2232">
        <v>274.987530211999</v>
      </c>
      <c r="F2232">
        <v>38.43</v>
      </c>
      <c r="G2232">
        <v>149.695824589149</v>
      </c>
      <c r="H2232">
        <v>-11.0765361245517</v>
      </c>
      <c r="I2232">
        <v>45.7961833883545</v>
      </c>
      <c r="J2232">
        <v>-2.2384588733755399</v>
      </c>
      <c r="K2232">
        <v>38.2418384200178</v>
      </c>
      <c r="L2232">
        <v>30.148826127991899</v>
      </c>
      <c r="M2232">
        <v>40.508215188839998</v>
      </c>
      <c r="N2232">
        <v>0.28161389165554701</v>
      </c>
      <c r="O2232">
        <v>20.218579234972601</v>
      </c>
      <c r="P2232">
        <v>195.61538461538399</v>
      </c>
      <c r="Q2232">
        <v>6.9863961149025003E-2</v>
      </c>
    </row>
    <row r="2233" spans="1:17" hidden="1" x14ac:dyDescent="0.3">
      <c r="A2233" t="s">
        <v>4660</v>
      </c>
      <c r="B2233" t="s">
        <v>4661</v>
      </c>
      <c r="C2233" t="str">
        <f>IFERROR(VLOOKUP(Table1[[#This Row],[Ticker]],[1]!Table1[[Symbol]:[Industry]],2,FALSE),"-")</f>
        <v>-</v>
      </c>
      <c r="D2233" t="s">
        <v>164</v>
      </c>
      <c r="E2233">
        <v>273.8172525</v>
      </c>
      <c r="F2233">
        <v>298.3</v>
      </c>
      <c r="G2233">
        <v>19.578682847642401</v>
      </c>
      <c r="H2233">
        <v>26.405322745541099</v>
      </c>
      <c r="I2233">
        <v>59.277149609834098</v>
      </c>
      <c r="J2233">
        <v>-2.1206071325178599</v>
      </c>
      <c r="K2233">
        <v>251.48707959627399</v>
      </c>
      <c r="L2233">
        <v>209.66590497708501</v>
      </c>
      <c r="M2233">
        <v>60.801764544708</v>
      </c>
      <c r="N2233">
        <v>1.11618280800386</v>
      </c>
      <c r="O2233">
        <v>9.9564197116996205</v>
      </c>
      <c r="P2233">
        <v>122.528907124207</v>
      </c>
      <c r="Q2233">
        <v>0.13253476623070801</v>
      </c>
    </row>
    <row r="2234" spans="1:17" hidden="1" x14ac:dyDescent="0.3">
      <c r="A2234" t="s">
        <v>4662</v>
      </c>
      <c r="B2234" t="s">
        <v>4663</v>
      </c>
      <c r="C2234" t="str">
        <f>IFERROR(VLOOKUP(Table1[[#This Row],[Ticker]],[1]!Table1[[Symbol]:[Industry]],2,FALSE),"-")</f>
        <v>-</v>
      </c>
      <c r="D2234" t="s">
        <v>982</v>
      </c>
      <c r="E2234">
        <v>273.66412500000001</v>
      </c>
      <c r="F2234">
        <v>280.05</v>
      </c>
      <c r="G2234">
        <v>31.024475583401099</v>
      </c>
      <c r="H2234">
        <v>15.543978228877901</v>
      </c>
      <c r="I2234">
        <v>46.719293042151101</v>
      </c>
      <c r="J2234">
        <v>1.6345180942727899</v>
      </c>
      <c r="K2234">
        <v>271.34088782228997</v>
      </c>
      <c r="L2234">
        <v>239.54633736889599</v>
      </c>
      <c r="M2234">
        <v>61.529093395454197</v>
      </c>
      <c r="N2234">
        <v>1.3683818590660799</v>
      </c>
      <c r="O2234">
        <v>23.6564899125156</v>
      </c>
      <c r="P2234">
        <v>77.246835443037895</v>
      </c>
      <c r="Q2234">
        <v>7.5256547656408004E-2</v>
      </c>
    </row>
    <row r="2235" spans="1:17" hidden="1" x14ac:dyDescent="0.3">
      <c r="A2235" t="s">
        <v>4664</v>
      </c>
      <c r="B2235" t="s">
        <v>4665</v>
      </c>
      <c r="C2235" t="str">
        <f>IFERROR(VLOOKUP(Table1[[#This Row],[Ticker]],[1]!Table1[[Symbol]:[Industry]],2,FALSE),"-")</f>
        <v>-</v>
      </c>
      <c r="D2235" t="s">
        <v>46</v>
      </c>
      <c r="E2235">
        <v>272.54947499999997</v>
      </c>
      <c r="F2235">
        <v>151.94999999999999</v>
      </c>
      <c r="G2235">
        <v>32.605414998740002</v>
      </c>
      <c r="H2235">
        <v>-2.99213248901814</v>
      </c>
      <c r="I2235">
        <v>47.059521960610297</v>
      </c>
      <c r="J2235">
        <v>-1.9940716454043199</v>
      </c>
      <c r="K2235">
        <v>148.49825968401399</v>
      </c>
      <c r="M2235">
        <v>47.309560497087098</v>
      </c>
      <c r="O2235">
        <v>43.961829549193801</v>
      </c>
      <c r="P2235">
        <v>81.758373205741606</v>
      </c>
    </row>
    <row r="2236" spans="1:17" hidden="1" x14ac:dyDescent="0.3">
      <c r="A2236" t="s">
        <v>4666</v>
      </c>
      <c r="B2236" t="s">
        <v>4667</v>
      </c>
      <c r="C2236" t="str">
        <f>IFERROR(VLOOKUP(Table1[[#This Row],[Ticker]],[1]!Table1[[Symbol]:[Industry]],2,FALSE),"-")</f>
        <v>-</v>
      </c>
      <c r="D2236" t="s">
        <v>1509</v>
      </c>
      <c r="E2236">
        <v>272.34889709599997</v>
      </c>
      <c r="F2236">
        <v>32.96</v>
      </c>
      <c r="G2236">
        <v>20.397547808193799</v>
      </c>
      <c r="H2236">
        <v>4.9829710383979</v>
      </c>
      <c r="I2236">
        <v>13.926211048414901</v>
      </c>
      <c r="J2236">
        <v>-13.384730455617699</v>
      </c>
      <c r="K2236">
        <v>32.4659259752056</v>
      </c>
      <c r="L2236">
        <v>29.767672535182701</v>
      </c>
      <c r="M2236">
        <v>48.386311837998598</v>
      </c>
      <c r="N2236">
        <v>2.4733778195777201</v>
      </c>
      <c r="O2236">
        <v>32.2815533980582</v>
      </c>
      <c r="P2236">
        <v>68.163265306122398</v>
      </c>
      <c r="Q2236">
        <v>8.4148568354316999E-2</v>
      </c>
    </row>
    <row r="2237" spans="1:17" hidden="1" x14ac:dyDescent="0.3">
      <c r="A2237" t="s">
        <v>4668</v>
      </c>
      <c r="B2237" t="s">
        <v>4669</v>
      </c>
      <c r="C2237" t="str">
        <f>IFERROR(VLOOKUP(Table1[[#This Row],[Ticker]],[1]!Table1[[Symbol]:[Industry]],2,FALSE),"-")</f>
        <v>-</v>
      </c>
      <c r="D2237" t="s">
        <v>514</v>
      </c>
      <c r="E2237">
        <v>272.31440240000001</v>
      </c>
      <c r="F2237">
        <v>280</v>
      </c>
      <c r="G2237">
        <v>22.5549368031005</v>
      </c>
      <c r="H2237">
        <v>-9.5459055133794095</v>
      </c>
      <c r="I2237">
        <v>44.227631628719998</v>
      </c>
      <c r="J2237">
        <v>-4.9462407221562703</v>
      </c>
      <c r="K2237">
        <v>279.11868247684498</v>
      </c>
      <c r="L2237">
        <v>243.21280346674001</v>
      </c>
      <c r="M2237">
        <v>46.285871630731599</v>
      </c>
      <c r="N2237">
        <v>0.14076969033157399</v>
      </c>
      <c r="O2237">
        <v>21.0178571428571</v>
      </c>
      <c r="P2237">
        <v>83.006535947712393</v>
      </c>
    </row>
    <row r="2238" spans="1:17" hidden="1" x14ac:dyDescent="0.3">
      <c r="A2238" t="s">
        <v>4670</v>
      </c>
      <c r="B2238" t="s">
        <v>4671</v>
      </c>
      <c r="C2238" t="str">
        <f>IFERROR(VLOOKUP(Table1[[#This Row],[Ticker]],[1]!Table1[[Symbol]:[Industry]],2,FALSE),"-")</f>
        <v>-</v>
      </c>
      <c r="D2238" t="s">
        <v>1847</v>
      </c>
      <c r="E2238">
        <v>271.89876800000002</v>
      </c>
      <c r="F2238">
        <v>450.8</v>
      </c>
      <c r="G2238">
        <v>27.1697087297004</v>
      </c>
      <c r="H2238">
        <v>-17.0514086095138</v>
      </c>
      <c r="I2238">
        <v>-38.3908957107395</v>
      </c>
      <c r="J2238">
        <v>0.52769097228358897</v>
      </c>
      <c r="K2238">
        <v>451.74751337951699</v>
      </c>
      <c r="L2238">
        <v>439.04448939178798</v>
      </c>
      <c r="M2238">
        <v>50.539615891543697</v>
      </c>
      <c r="N2238">
        <v>0.75405492498836302</v>
      </c>
      <c r="O2238">
        <v>47.737355811889898</v>
      </c>
      <c r="P2238">
        <v>76.1625635013677</v>
      </c>
    </row>
    <row r="2239" spans="1:17" hidden="1" x14ac:dyDescent="0.3">
      <c r="A2239" t="s">
        <v>4672</v>
      </c>
      <c r="B2239" t="s">
        <v>4673</v>
      </c>
      <c r="C2239" t="str">
        <f>IFERROR(VLOOKUP(Table1[[#This Row],[Ticker]],[1]!Table1[[Symbol]:[Industry]],2,FALSE),"-")</f>
        <v>-</v>
      </c>
      <c r="D2239" t="s">
        <v>197</v>
      </c>
      <c r="E2239">
        <v>271.67308152599998</v>
      </c>
      <c r="F2239">
        <v>131.47999999999999</v>
      </c>
      <c r="G2239">
        <v>97.816751696976198</v>
      </c>
      <c r="H2239">
        <v>-10.822834091192901</v>
      </c>
      <c r="I2239">
        <v>15.890740159542601</v>
      </c>
      <c r="J2239">
        <v>-4.4799277248087996</v>
      </c>
      <c r="K2239">
        <v>135.87766504896101</v>
      </c>
      <c r="L2239">
        <v>119.553917678635</v>
      </c>
      <c r="M2239">
        <v>42.445633809561301</v>
      </c>
      <c r="N2239">
        <v>1.4919147833953099</v>
      </c>
      <c r="O2239">
        <v>27.776087617888599</v>
      </c>
      <c r="P2239">
        <v>149.72459639126299</v>
      </c>
      <c r="Q2239">
        <v>0.100327672084614</v>
      </c>
    </row>
    <row r="2240" spans="1:17" hidden="1" x14ac:dyDescent="0.3">
      <c r="A2240" t="s">
        <v>4674</v>
      </c>
      <c r="B2240" t="s">
        <v>4675</v>
      </c>
      <c r="C2240" t="str">
        <f>IFERROR(VLOOKUP(Table1[[#This Row],[Ticker]],[1]!Table1[[Symbol]:[Industry]],2,FALSE),"-")</f>
        <v>-</v>
      </c>
      <c r="D2240" t="s">
        <v>226</v>
      </c>
      <c r="E2240">
        <v>271.30176513999999</v>
      </c>
      <c r="F2240">
        <v>255.03</v>
      </c>
      <c r="G2240">
        <v>-15.735193288943099</v>
      </c>
      <c r="H2240">
        <v>-3.9698018644706399</v>
      </c>
      <c r="I2240">
        <v>14.0025055612446</v>
      </c>
      <c r="J2240">
        <v>-1.7988175441651799</v>
      </c>
      <c r="K2240">
        <v>243.91776551072701</v>
      </c>
      <c r="L2240">
        <v>224.38062701906</v>
      </c>
      <c r="M2240">
        <v>53.589779173979998</v>
      </c>
      <c r="N2240">
        <v>0.67026851406840304</v>
      </c>
      <c r="O2240">
        <v>14.0650119593773</v>
      </c>
      <c r="P2240">
        <v>45.8147512864494</v>
      </c>
      <c r="Q2240">
        <v>-2.9765114862362E-2</v>
      </c>
    </row>
    <row r="2241" spans="1:17" hidden="1" x14ac:dyDescent="0.3">
      <c r="A2241" t="s">
        <v>4676</v>
      </c>
      <c r="B2241" t="s">
        <v>4677</v>
      </c>
      <c r="C2241" t="str">
        <f>IFERROR(VLOOKUP(Table1[[#This Row],[Ticker]],[1]!Table1[[Symbol]:[Industry]],2,FALSE),"-")</f>
        <v>-</v>
      </c>
      <c r="D2241" t="s">
        <v>1648</v>
      </c>
      <c r="E2241">
        <v>271.04520022999998</v>
      </c>
      <c r="F2241">
        <v>244.4</v>
      </c>
      <c r="G2241">
        <v>-18.141776284040901</v>
      </c>
      <c r="H2241">
        <v>-12.180516394063501</v>
      </c>
      <c r="I2241">
        <v>-32.008617323686103</v>
      </c>
      <c r="J2241">
        <v>-8.6838321537132206</v>
      </c>
      <c r="K2241">
        <v>257.07319032860602</v>
      </c>
      <c r="L2241">
        <v>257.95162852397601</v>
      </c>
      <c r="M2241">
        <v>43.878073890665398</v>
      </c>
      <c r="N2241">
        <v>0.372297263729651</v>
      </c>
      <c r="O2241">
        <v>50.2045826513911</v>
      </c>
      <c r="P2241">
        <v>20.990099009900899</v>
      </c>
      <c r="Q2241">
        <v>9.1031456149886003E-2</v>
      </c>
    </row>
    <row r="2242" spans="1:17" hidden="1" x14ac:dyDescent="0.3">
      <c r="A2242" t="s">
        <v>4678</v>
      </c>
      <c r="B2242" t="s">
        <v>4679</v>
      </c>
      <c r="C2242" t="str">
        <f>IFERROR(VLOOKUP(Table1[[#This Row],[Ticker]],[1]!Table1[[Symbol]:[Industry]],2,FALSE),"-")</f>
        <v>-</v>
      </c>
      <c r="D2242" t="s">
        <v>86</v>
      </c>
      <c r="E2242">
        <v>270.97529200000002</v>
      </c>
      <c r="F2242">
        <v>48.95</v>
      </c>
      <c r="G2242">
        <v>-51.332768528259201</v>
      </c>
      <c r="H2242">
        <v>-14.587143582140399</v>
      </c>
      <c r="I2242">
        <v>-36.878661566388899</v>
      </c>
      <c r="J2242">
        <v>-2.2895568316856001</v>
      </c>
      <c r="M2242">
        <v>44.757946463777401</v>
      </c>
      <c r="O2242">
        <v>30.745658835546401</v>
      </c>
      <c r="P2242">
        <v>9.7533632286995502</v>
      </c>
    </row>
    <row r="2243" spans="1:17" hidden="1" x14ac:dyDescent="0.3">
      <c r="A2243" t="s">
        <v>4680</v>
      </c>
      <c r="B2243" t="s">
        <v>4681</v>
      </c>
      <c r="C2243" t="str">
        <f>IFERROR(VLOOKUP(Table1[[#This Row],[Ticker]],[1]!Table1[[Symbol]:[Industry]],2,FALSE),"-")</f>
        <v>-</v>
      </c>
      <c r="D2243" t="s">
        <v>1657</v>
      </c>
      <c r="E2243">
        <v>270.95784304</v>
      </c>
      <c r="F2243">
        <v>96.98</v>
      </c>
      <c r="G2243">
        <v>127.462175884912</v>
      </c>
      <c r="H2243">
        <v>27.2125923339118</v>
      </c>
      <c r="I2243">
        <v>60.165479532880603</v>
      </c>
      <c r="J2243">
        <v>6.0299989067203796</v>
      </c>
      <c r="K2243">
        <v>71.966733211333505</v>
      </c>
      <c r="L2243">
        <v>54.276358236502297</v>
      </c>
      <c r="M2243">
        <v>84.953405315729697</v>
      </c>
      <c r="N2243">
        <v>1.91099961195788</v>
      </c>
      <c r="O2243">
        <v>0</v>
      </c>
      <c r="P2243">
        <v>216.92810457516299</v>
      </c>
      <c r="Q2243">
        <v>8.9355152622274003E-2</v>
      </c>
    </row>
    <row r="2244" spans="1:17" hidden="1" x14ac:dyDescent="0.3">
      <c r="A2244" t="s">
        <v>4682</v>
      </c>
      <c r="B2244" t="s">
        <v>4683</v>
      </c>
      <c r="C2244" t="str">
        <f>IFERROR(VLOOKUP(Table1[[#This Row],[Ticker]],[1]!Table1[[Symbol]:[Industry]],2,FALSE),"-")</f>
        <v>-</v>
      </c>
      <c r="D2244" t="s">
        <v>46</v>
      </c>
      <c r="E2244">
        <v>270.92780909999999</v>
      </c>
      <c r="F2244">
        <v>66.239999999999995</v>
      </c>
      <c r="G2244">
        <v>60.436027782182897</v>
      </c>
      <c r="H2244">
        <v>42.626274199140397</v>
      </c>
      <c r="I2244">
        <v>52.6756548649332</v>
      </c>
      <c r="J2244">
        <v>-8.8164603314216698</v>
      </c>
      <c r="K2244">
        <v>55.489350466828498</v>
      </c>
      <c r="L2244">
        <v>47.648447126987001</v>
      </c>
      <c r="M2244">
        <v>62.798204896603501</v>
      </c>
      <c r="N2244">
        <v>3.7646064383851501</v>
      </c>
      <c r="O2244">
        <v>13.073671497584501</v>
      </c>
      <c r="P2244">
        <v>99.218045112781894</v>
      </c>
      <c r="Q2244">
        <v>4.9045985161767003E-2</v>
      </c>
    </row>
    <row r="2245" spans="1:17" hidden="1" x14ac:dyDescent="0.3">
      <c r="A2245" t="s">
        <v>4684</v>
      </c>
      <c r="B2245" t="s">
        <v>4685</v>
      </c>
      <c r="C2245" t="str">
        <f>IFERROR(VLOOKUP(Table1[[#This Row],[Ticker]],[1]!Table1[[Symbol]:[Industry]],2,FALSE),"-")</f>
        <v>-</v>
      </c>
      <c r="D2245" t="s">
        <v>46</v>
      </c>
      <c r="E2245">
        <v>270.06349999999998</v>
      </c>
      <c r="F2245">
        <v>177</v>
      </c>
      <c r="G2245">
        <v>-51.5705281057745</v>
      </c>
      <c r="H2245">
        <v>-1.32262861401367</v>
      </c>
      <c r="I2245">
        <v>-8.7329130445318306</v>
      </c>
      <c r="J2245">
        <v>-2.8265089213899901</v>
      </c>
      <c r="K2245">
        <v>183.96255923253801</v>
      </c>
      <c r="M2245">
        <v>43.513685252317302</v>
      </c>
      <c r="N2245">
        <v>0.46195302099884</v>
      </c>
      <c r="O2245">
        <v>82.372881355932194</v>
      </c>
      <c r="P2245">
        <v>22.026887280248101</v>
      </c>
    </row>
    <row r="2246" spans="1:17" hidden="1" x14ac:dyDescent="0.3">
      <c r="A2246" t="s">
        <v>4686</v>
      </c>
      <c r="B2246" t="s">
        <v>4687</v>
      </c>
      <c r="C2246" t="str">
        <f>IFERROR(VLOOKUP(Table1[[#This Row],[Ticker]],[1]!Table1[[Symbol]:[Industry]],2,FALSE),"-")</f>
        <v>-</v>
      </c>
      <c r="D2246" t="s">
        <v>472</v>
      </c>
      <c r="E2246">
        <v>269.79162991499999</v>
      </c>
      <c r="F2246">
        <v>337.65</v>
      </c>
      <c r="G2246">
        <v>-19.029406077277098</v>
      </c>
      <c r="H2246">
        <v>-5.6869273825566102</v>
      </c>
      <c r="I2246">
        <v>12.377034962596801</v>
      </c>
      <c r="J2246">
        <v>-5.13517096444735</v>
      </c>
      <c r="K2246">
        <v>329.64628760451598</v>
      </c>
      <c r="L2246">
        <v>299.746042781472</v>
      </c>
      <c r="M2246">
        <v>45.395364359110999</v>
      </c>
      <c r="N2246">
        <v>0.45249088797602499</v>
      </c>
      <c r="O2246">
        <v>11.046942099807399</v>
      </c>
      <c r="P2246">
        <v>40.511860174781503</v>
      </c>
      <c r="Q2246">
        <v>-2.1505835470740999E-2</v>
      </c>
    </row>
    <row r="2247" spans="1:17" hidden="1" x14ac:dyDescent="0.3">
      <c r="A2247" t="s">
        <v>4688</v>
      </c>
      <c r="B2247" t="s">
        <v>4689</v>
      </c>
      <c r="C2247" t="str">
        <f>IFERROR(VLOOKUP(Table1[[#This Row],[Ticker]],[1]!Table1[[Symbol]:[Industry]],2,FALSE),"-")</f>
        <v>-</v>
      </c>
      <c r="D2247" t="s">
        <v>789</v>
      </c>
      <c r="E2247">
        <v>269.33996250000001</v>
      </c>
      <c r="F2247">
        <v>12.25</v>
      </c>
      <c r="G2247">
        <v>200.17167354505</v>
      </c>
      <c r="H2247">
        <v>0.50459953712563799</v>
      </c>
      <c r="I2247">
        <v>-33.426912441177002</v>
      </c>
      <c r="J2247">
        <v>5.4562648595852297</v>
      </c>
      <c r="K2247">
        <v>11.885922814637199</v>
      </c>
      <c r="L2247">
        <v>11.2458803236613</v>
      </c>
      <c r="M2247">
        <v>60.717486317228897</v>
      </c>
      <c r="N2247">
        <v>3.4836135651182598</v>
      </c>
      <c r="O2247">
        <v>55.918367346938702</v>
      </c>
    </row>
    <row r="2248" spans="1:17" hidden="1" x14ac:dyDescent="0.3">
      <c r="A2248" t="s">
        <v>4690</v>
      </c>
      <c r="B2248" t="s">
        <v>4691</v>
      </c>
      <c r="C2248" t="str">
        <f>IFERROR(VLOOKUP(Table1[[#This Row],[Ticker]],[1]!Table1[[Symbol]:[Industry]],2,FALSE),"-")</f>
        <v>-</v>
      </c>
      <c r="D2248" t="s">
        <v>935</v>
      </c>
      <c r="E2248">
        <v>268.294038319999</v>
      </c>
      <c r="F2248">
        <v>240.1</v>
      </c>
      <c r="G2248">
        <v>334.82402971735399</v>
      </c>
      <c r="H2248">
        <v>-10.009234454969199</v>
      </c>
      <c r="I2248">
        <v>-6.6272474614816404E-2</v>
      </c>
      <c r="J2248">
        <v>-3.9142387375370702</v>
      </c>
      <c r="K2248">
        <v>257.93392252064598</v>
      </c>
      <c r="L2248">
        <v>211.228508022608</v>
      </c>
      <c r="M2248">
        <v>43.791918799809999</v>
      </c>
      <c r="N2248">
        <v>1.5683288533997399</v>
      </c>
      <c r="O2248">
        <v>35.381091211994999</v>
      </c>
      <c r="P2248">
        <v>381.162324649298</v>
      </c>
      <c r="Q2248">
        <v>0.22069355863517401</v>
      </c>
    </row>
    <row r="2249" spans="1:17" hidden="1" x14ac:dyDescent="0.3">
      <c r="A2249" t="s">
        <v>4692</v>
      </c>
      <c r="B2249" t="s">
        <v>4693</v>
      </c>
      <c r="C2249" t="str">
        <f>IFERROR(VLOOKUP(Table1[[#This Row],[Ticker]],[1]!Table1[[Symbol]:[Industry]],2,FALSE),"-")</f>
        <v>-</v>
      </c>
      <c r="D2249" t="s">
        <v>605</v>
      </c>
      <c r="E2249">
        <v>267.14255273499998</v>
      </c>
      <c r="F2249">
        <v>30.8</v>
      </c>
      <c r="G2249">
        <v>-22.234096024045002</v>
      </c>
      <c r="H2249">
        <v>-3.97977042742479</v>
      </c>
      <c r="I2249">
        <v>-18.5121254930595</v>
      </c>
      <c r="J2249">
        <v>-1.89823096497699</v>
      </c>
      <c r="K2249">
        <v>31.318731465776199</v>
      </c>
      <c r="L2249">
        <v>32.024603390144897</v>
      </c>
      <c r="M2249">
        <v>48.5696108304925</v>
      </c>
      <c r="N2249">
        <v>1.34945317079657</v>
      </c>
      <c r="O2249">
        <v>46.7532467532467</v>
      </c>
      <c r="P2249">
        <v>26.229508196721302</v>
      </c>
      <c r="Q2249">
        <v>5.7059459537249996E-3</v>
      </c>
    </row>
    <row r="2250" spans="1:17" hidden="1" x14ac:dyDescent="0.3">
      <c r="A2250" t="s">
        <v>4694</v>
      </c>
      <c r="B2250" t="s">
        <v>4695</v>
      </c>
      <c r="C2250" t="str">
        <f>IFERROR(VLOOKUP(Table1[[#This Row],[Ticker]],[1]!Table1[[Symbol]:[Industry]],2,FALSE),"-")</f>
        <v>-</v>
      </c>
      <c r="D2250" t="s">
        <v>226</v>
      </c>
      <c r="E2250">
        <v>266.98885866000001</v>
      </c>
      <c r="F2250">
        <v>25.25</v>
      </c>
      <c r="G2250">
        <v>-15.7506829263234</v>
      </c>
      <c r="H2250">
        <v>-14.145453485143699</v>
      </c>
      <c r="I2250">
        <v>-19.139502750087502</v>
      </c>
      <c r="J2250">
        <v>-7.1336966409057201</v>
      </c>
      <c r="K2250">
        <v>26.611921220077601</v>
      </c>
      <c r="L2250">
        <v>26.289701787933001</v>
      </c>
      <c r="M2250">
        <v>45.293571496530397</v>
      </c>
      <c r="N2250">
        <v>0.90050871321158399</v>
      </c>
      <c r="O2250">
        <v>49.900990099009903</v>
      </c>
      <c r="P2250">
        <v>45.533141210374602</v>
      </c>
      <c r="Q2250">
        <v>-8.8923680951040005E-3</v>
      </c>
    </row>
    <row r="2251" spans="1:17" hidden="1" x14ac:dyDescent="0.3">
      <c r="A2251" t="s">
        <v>4696</v>
      </c>
      <c r="B2251" t="s">
        <v>4697</v>
      </c>
      <c r="C2251" t="str">
        <f>IFERROR(VLOOKUP(Table1[[#This Row],[Ticker]],[1]!Table1[[Symbol]:[Industry]],2,FALSE),"-")</f>
        <v>-</v>
      </c>
      <c r="D2251" t="s">
        <v>122</v>
      </c>
      <c r="E2251">
        <v>266.93686889999998</v>
      </c>
      <c r="F2251">
        <v>177.85</v>
      </c>
      <c r="G2251">
        <v>13.936051575278199</v>
      </c>
      <c r="H2251">
        <v>-11.736415262028601</v>
      </c>
      <c r="I2251">
        <v>-27.428995338984301</v>
      </c>
      <c r="J2251">
        <v>-4.0058018506829196</v>
      </c>
      <c r="K2251">
        <v>177.30047408640601</v>
      </c>
      <c r="L2251">
        <v>170.56979004870399</v>
      </c>
      <c r="M2251">
        <v>49.253231369657399</v>
      </c>
      <c r="N2251">
        <v>1.3035934835029099</v>
      </c>
      <c r="O2251">
        <v>101.967950520101</v>
      </c>
      <c r="P2251">
        <v>61.242067089755203</v>
      </c>
      <c r="Q2251">
        <v>7.9174727083690999E-2</v>
      </c>
    </row>
    <row r="2252" spans="1:17" hidden="1" x14ac:dyDescent="0.3">
      <c r="A2252" t="s">
        <v>4698</v>
      </c>
      <c r="B2252" t="s">
        <v>4699</v>
      </c>
      <c r="C2252" t="str">
        <f>IFERROR(VLOOKUP(Table1[[#This Row],[Ticker]],[1]!Table1[[Symbol]:[Industry]],2,FALSE),"-")</f>
        <v>-</v>
      </c>
      <c r="D2252" t="s">
        <v>4700</v>
      </c>
      <c r="E2252">
        <v>266.80229400000002</v>
      </c>
      <c r="F2252">
        <v>129.35</v>
      </c>
      <c r="G2252">
        <v>-65.861357219374796</v>
      </c>
      <c r="H2252">
        <v>-12.937187307756499</v>
      </c>
      <c r="I2252">
        <v>-51.228231281493002</v>
      </c>
      <c r="J2252">
        <v>-3.4769639839610802</v>
      </c>
      <c r="K2252">
        <v>146.073015108985</v>
      </c>
      <c r="M2252">
        <v>44.9812384019436</v>
      </c>
      <c r="N2252">
        <v>0.45933644747873897</v>
      </c>
      <c r="O2252">
        <v>104.09741012756</v>
      </c>
      <c r="P2252">
        <v>2.65873015873014</v>
      </c>
    </row>
    <row r="2253" spans="1:17" hidden="1" x14ac:dyDescent="0.3">
      <c r="A2253" t="s">
        <v>4701</v>
      </c>
      <c r="B2253" t="s">
        <v>4702</v>
      </c>
      <c r="C2253" t="str">
        <f>IFERROR(VLOOKUP(Table1[[#This Row],[Ticker]],[1]!Table1[[Symbol]:[Industry]],2,FALSE),"-")</f>
        <v>-</v>
      </c>
      <c r="D2253" t="s">
        <v>2545</v>
      </c>
      <c r="E2253">
        <v>266.75928060000001</v>
      </c>
      <c r="F2253">
        <v>149.5</v>
      </c>
      <c r="G2253">
        <v>97.804060439320907</v>
      </c>
      <c r="H2253">
        <v>15.5462662037923</v>
      </c>
      <c r="I2253">
        <v>65.598006120269503</v>
      </c>
      <c r="J2253">
        <v>0.33907035895797699</v>
      </c>
      <c r="K2253">
        <v>130.74440929767201</v>
      </c>
      <c r="M2253">
        <v>59.905765714136102</v>
      </c>
      <c r="N2253">
        <v>0.39641024369685401</v>
      </c>
      <c r="O2253">
        <v>28.3612040133779</v>
      </c>
      <c r="P2253">
        <v>141.129032258064</v>
      </c>
    </row>
    <row r="2254" spans="1:17" hidden="1" x14ac:dyDescent="0.3">
      <c r="A2254" t="s">
        <v>4703</v>
      </c>
      <c r="B2254" t="s">
        <v>4704</v>
      </c>
      <c r="C2254" t="str">
        <f>IFERROR(VLOOKUP(Table1[[#This Row],[Ticker]],[1]!Table1[[Symbol]:[Industry]],2,FALSE),"-")</f>
        <v>-</v>
      </c>
      <c r="D2254" t="s">
        <v>278</v>
      </c>
      <c r="E2254">
        <v>266.42224950000002</v>
      </c>
      <c r="F2254">
        <v>373.95</v>
      </c>
      <c r="G2254">
        <v>-41.59284812344</v>
      </c>
      <c r="H2254">
        <v>-5.7700390962514998</v>
      </c>
      <c r="I2254">
        <v>-24.596966712007301</v>
      </c>
      <c r="J2254">
        <v>-2.04099246651871</v>
      </c>
      <c r="K2254">
        <v>380.68235390769598</v>
      </c>
      <c r="L2254">
        <v>382.25757394217902</v>
      </c>
      <c r="M2254">
        <v>51.869094733941502</v>
      </c>
      <c r="N2254">
        <v>0.84290593489652799</v>
      </c>
      <c r="O2254">
        <v>37.438160181842498</v>
      </c>
      <c r="P2254">
        <v>14.8847926267281</v>
      </c>
      <c r="Q2254">
        <v>9.5260398753990005E-2</v>
      </c>
    </row>
    <row r="2255" spans="1:17" hidden="1" x14ac:dyDescent="0.3">
      <c r="A2255" t="s">
        <v>4705</v>
      </c>
      <c r="B2255" t="s">
        <v>4706</v>
      </c>
      <c r="C2255" t="str">
        <f>IFERROR(VLOOKUP(Table1[[#This Row],[Ticker]],[1]!Table1[[Symbol]:[Industry]],2,FALSE),"-")</f>
        <v>-</v>
      </c>
      <c r="D2255" t="s">
        <v>138</v>
      </c>
      <c r="E2255">
        <v>266.29753275000002</v>
      </c>
      <c r="F2255">
        <v>367.15</v>
      </c>
      <c r="G2255">
        <v>139.417060132328</v>
      </c>
      <c r="H2255">
        <v>54.725699887424398</v>
      </c>
      <c r="I2255">
        <v>88.0100714111597</v>
      </c>
      <c r="J2255">
        <v>19.689351576331699</v>
      </c>
      <c r="K2255">
        <v>286.92770419386102</v>
      </c>
      <c r="L2255">
        <v>230.13653728260101</v>
      </c>
      <c r="M2255">
        <v>87.726578543034194</v>
      </c>
      <c r="N2255">
        <v>2.23694321308052</v>
      </c>
      <c r="O2255">
        <v>11.9161105815061</v>
      </c>
      <c r="P2255">
        <v>178.038621734191</v>
      </c>
      <c r="Q2255">
        <v>4.0126054634494999E-2</v>
      </c>
    </row>
    <row r="2256" spans="1:17" hidden="1" x14ac:dyDescent="0.3">
      <c r="A2256" t="s">
        <v>4707</v>
      </c>
      <c r="B2256" t="s">
        <v>4708</v>
      </c>
      <c r="C2256" t="str">
        <f>IFERROR(VLOOKUP(Table1[[#This Row],[Ticker]],[1]!Table1[[Symbol]:[Industry]],2,FALSE),"-")</f>
        <v>-</v>
      </c>
      <c r="D2256" t="s">
        <v>407</v>
      </c>
      <c r="E2256">
        <v>266.14191215</v>
      </c>
      <c r="F2256">
        <v>263.3</v>
      </c>
      <c r="G2256">
        <v>31.040134470422</v>
      </c>
      <c r="H2256">
        <v>4.5162274441023698</v>
      </c>
      <c r="I2256">
        <v>-13.0906492189725</v>
      </c>
      <c r="J2256">
        <v>5.9854568905758097</v>
      </c>
      <c r="K2256">
        <v>264.95654397398198</v>
      </c>
      <c r="L2256">
        <v>256.71244065609199</v>
      </c>
      <c r="M2256">
        <v>60.959285983213803</v>
      </c>
      <c r="N2256">
        <v>1.5141819172045801</v>
      </c>
      <c r="O2256">
        <v>56.5894417014811</v>
      </c>
      <c r="P2256">
        <v>78.750848608282396</v>
      </c>
      <c r="Q2256">
        <v>4.0355531877835998E-2</v>
      </c>
    </row>
    <row r="2257" spans="1:17" hidden="1" x14ac:dyDescent="0.3">
      <c r="A2257" t="s">
        <v>4709</v>
      </c>
      <c r="B2257" t="s">
        <v>4710</v>
      </c>
      <c r="C2257" t="str">
        <f>IFERROR(VLOOKUP(Table1[[#This Row],[Ticker]],[1]!Table1[[Symbol]:[Industry]],2,FALSE),"-")</f>
        <v>-</v>
      </c>
      <c r="D2257" t="s">
        <v>533</v>
      </c>
      <c r="E2257">
        <v>265.19794530000001</v>
      </c>
      <c r="F2257">
        <v>210.15</v>
      </c>
      <c r="G2257">
        <v>79.5758741170864</v>
      </c>
      <c r="H2257">
        <v>-6.3558655791534298</v>
      </c>
      <c r="I2257">
        <v>14.2844023433854</v>
      </c>
      <c r="J2257">
        <v>-4.9077675659266404</v>
      </c>
      <c r="K2257">
        <v>203.334757194426</v>
      </c>
      <c r="L2257">
        <v>175.18321027874001</v>
      </c>
      <c r="M2257">
        <v>36.633681454582003</v>
      </c>
      <c r="N2257">
        <v>0.44687572396692199</v>
      </c>
      <c r="O2257">
        <v>28.003806804663299</v>
      </c>
      <c r="P2257">
        <v>137.64559538618099</v>
      </c>
      <c r="Q2257">
        <v>4.5125115052917997E-2</v>
      </c>
    </row>
    <row r="2258" spans="1:17" hidden="1" x14ac:dyDescent="0.3">
      <c r="A2258" t="s">
        <v>4711</v>
      </c>
      <c r="B2258" t="s">
        <v>4712</v>
      </c>
      <c r="C2258" t="str">
        <f>IFERROR(VLOOKUP(Table1[[#This Row],[Ticker]],[1]!Table1[[Symbol]:[Industry]],2,FALSE),"-")</f>
        <v>-</v>
      </c>
      <c r="D2258" t="s">
        <v>2435</v>
      </c>
      <c r="E2258">
        <v>264.87784799999997</v>
      </c>
      <c r="F2258">
        <v>196</v>
      </c>
      <c r="G2258">
        <v>598.95527505665302</v>
      </c>
      <c r="H2258">
        <v>-7.17397189144579</v>
      </c>
      <c r="I2258">
        <v>-6.5601443498956398</v>
      </c>
      <c r="J2258">
        <v>-9.9016369657090095</v>
      </c>
      <c r="K2258">
        <v>185.422666806471</v>
      </c>
      <c r="L2258">
        <v>140.67628321155499</v>
      </c>
      <c r="M2258">
        <v>21.850658972845601</v>
      </c>
      <c r="N2258">
        <v>0.83357670503349901</v>
      </c>
      <c r="O2258">
        <v>29.566326530612201</v>
      </c>
      <c r="P2258">
        <v>630.79791200596503</v>
      </c>
    </row>
    <row r="2259" spans="1:17" hidden="1" x14ac:dyDescent="0.3">
      <c r="A2259" t="s">
        <v>4713</v>
      </c>
      <c r="B2259" t="s">
        <v>4714</v>
      </c>
      <c r="C2259" t="str">
        <f>IFERROR(VLOOKUP(Table1[[#This Row],[Ticker]],[1]!Table1[[Symbol]:[Industry]],2,FALSE),"-")</f>
        <v>-</v>
      </c>
      <c r="D2259" t="s">
        <v>1414</v>
      </c>
      <c r="E2259">
        <v>264.72033814000002</v>
      </c>
      <c r="F2259">
        <v>31.03</v>
      </c>
      <c r="G2259">
        <v>74.336765044043503</v>
      </c>
      <c r="H2259">
        <v>55.202060369108302</v>
      </c>
      <c r="I2259">
        <v>63.018446756744403</v>
      </c>
      <c r="J2259">
        <v>19.709287183993698</v>
      </c>
      <c r="K2259">
        <v>22.318380649880599</v>
      </c>
      <c r="L2259">
        <v>18.6931907420351</v>
      </c>
      <c r="M2259">
        <v>90.472231748986999</v>
      </c>
      <c r="N2259">
        <v>0.98186795745681599</v>
      </c>
      <c r="O2259">
        <v>0</v>
      </c>
      <c r="P2259">
        <v>139.61389961389901</v>
      </c>
      <c r="Q2259">
        <v>1.3445926909663E-2</v>
      </c>
    </row>
    <row r="2260" spans="1:17" hidden="1" x14ac:dyDescent="0.3">
      <c r="A2260" t="s">
        <v>4715</v>
      </c>
      <c r="B2260" t="s">
        <v>4716</v>
      </c>
      <c r="C2260" t="str">
        <f>IFERROR(VLOOKUP(Table1[[#This Row],[Ticker]],[1]!Table1[[Symbol]:[Industry]],2,FALSE),"-")</f>
        <v>-</v>
      </c>
      <c r="D2260" t="s">
        <v>1978</v>
      </c>
      <c r="E2260">
        <v>264.36059734499997</v>
      </c>
      <c r="F2260">
        <v>411.25</v>
      </c>
      <c r="G2260">
        <v>10.6062719526624</v>
      </c>
      <c r="H2260">
        <v>-17.053295199716398</v>
      </c>
      <c r="I2260">
        <v>8.0308051757179104</v>
      </c>
      <c r="J2260">
        <v>-5.1885541754249598</v>
      </c>
      <c r="K2260">
        <v>432.54958011672699</v>
      </c>
      <c r="L2260">
        <v>384.97533628243201</v>
      </c>
      <c r="M2260">
        <v>36.838039984953099</v>
      </c>
      <c r="N2260">
        <v>0.12971645202030399</v>
      </c>
      <c r="O2260">
        <v>26.881458966565301</v>
      </c>
      <c r="P2260">
        <v>53.623459096002897</v>
      </c>
      <c r="Q2260">
        <v>-4.9749742562149998E-3</v>
      </c>
    </row>
    <row r="2261" spans="1:17" hidden="1" x14ac:dyDescent="0.3">
      <c r="A2261" t="s">
        <v>4717</v>
      </c>
      <c r="B2261" t="s">
        <v>4718</v>
      </c>
      <c r="C2261" t="str">
        <f>IFERROR(VLOOKUP(Table1[[#This Row],[Ticker]],[1]!Table1[[Symbol]:[Industry]],2,FALSE),"-")</f>
        <v>-</v>
      </c>
      <c r="D2261" t="s">
        <v>390</v>
      </c>
      <c r="E2261">
        <v>264.33832825000002</v>
      </c>
      <c r="F2261">
        <v>112.9</v>
      </c>
      <c r="G2261">
        <v>15.4502528093312</v>
      </c>
      <c r="H2261">
        <v>-13.4806831894429</v>
      </c>
      <c r="I2261">
        <v>29.904359771201499</v>
      </c>
      <c r="J2261">
        <v>-0.45601830089937301</v>
      </c>
      <c r="K2261">
        <v>118.98416760568399</v>
      </c>
      <c r="M2261">
        <v>52.627420128999603</v>
      </c>
      <c r="N2261">
        <v>0.43310463121783799</v>
      </c>
      <c r="O2261">
        <v>30.203720106288699</v>
      </c>
      <c r="P2261">
        <v>71.763273999695699</v>
      </c>
    </row>
    <row r="2262" spans="1:17" hidden="1" x14ac:dyDescent="0.3">
      <c r="A2262" t="s">
        <v>4719</v>
      </c>
      <c r="B2262" t="s">
        <v>4720</v>
      </c>
      <c r="C2262" t="str">
        <f>IFERROR(VLOOKUP(Table1[[#This Row],[Ticker]],[1]!Table1[[Symbol]:[Industry]],2,FALSE),"-")</f>
        <v>-</v>
      </c>
      <c r="D2262" t="s">
        <v>21</v>
      </c>
      <c r="E2262">
        <v>264.21656949999999</v>
      </c>
      <c r="F2262">
        <v>119.35</v>
      </c>
      <c r="G2262">
        <v>-47.6451060851143</v>
      </c>
      <c r="H2262">
        <v>-14.113013440858101</v>
      </c>
      <c r="I2262">
        <v>-4.5813466226022701</v>
      </c>
      <c r="J2262">
        <v>-5.9705147693432004</v>
      </c>
      <c r="K2262">
        <v>124.696485175793</v>
      </c>
      <c r="L2262">
        <v>136.46312426420201</v>
      </c>
      <c r="M2262">
        <v>35.547455086090501</v>
      </c>
      <c r="N2262">
        <v>0.80697661020854905</v>
      </c>
      <c r="O2262">
        <v>74.277335567658099</v>
      </c>
      <c r="P2262">
        <v>19.171243135297001</v>
      </c>
    </row>
    <row r="2263" spans="1:17" hidden="1" x14ac:dyDescent="0.3">
      <c r="A2263" t="s">
        <v>4721</v>
      </c>
      <c r="B2263" t="s">
        <v>4722</v>
      </c>
      <c r="C2263" t="str">
        <f>IFERROR(VLOOKUP(Table1[[#This Row],[Ticker]],[1]!Table1[[Symbol]:[Industry]],2,FALSE),"-")</f>
        <v>-</v>
      </c>
      <c r="D2263" t="s">
        <v>828</v>
      </c>
      <c r="E2263">
        <v>263.96611999999999</v>
      </c>
      <c r="F2263">
        <v>131.27000000000001</v>
      </c>
      <c r="G2263">
        <v>63.790746061120302</v>
      </c>
      <c r="H2263">
        <v>-7.5026997329473604</v>
      </c>
      <c r="I2263">
        <v>43.876826277914603</v>
      </c>
      <c r="J2263">
        <v>-4.48173767955993</v>
      </c>
      <c r="K2263">
        <v>126.70913125101499</v>
      </c>
      <c r="L2263">
        <v>107.953801080481</v>
      </c>
      <c r="M2263">
        <v>47.839457909735799</v>
      </c>
      <c r="N2263">
        <v>0.20996117974550399</v>
      </c>
      <c r="O2263">
        <v>16.553668012493301</v>
      </c>
      <c r="P2263">
        <v>105.109375</v>
      </c>
      <c r="Q2263">
        <v>0.122836347788851</v>
      </c>
    </row>
    <row r="2264" spans="1:17" hidden="1" x14ac:dyDescent="0.3">
      <c r="A2264" t="s">
        <v>4723</v>
      </c>
      <c r="B2264" t="s">
        <v>4724</v>
      </c>
      <c r="C2264" t="str">
        <f>IFERROR(VLOOKUP(Table1[[#This Row],[Ticker]],[1]!Table1[[Symbol]:[Industry]],2,FALSE),"-")</f>
        <v>-</v>
      </c>
      <c r="D2264" t="s">
        <v>605</v>
      </c>
      <c r="E2264">
        <v>262.58868354999998</v>
      </c>
      <c r="F2264">
        <v>126.99</v>
      </c>
      <c r="G2264">
        <v>-7.3426369493119097</v>
      </c>
      <c r="H2264">
        <v>20.2837466633116</v>
      </c>
      <c r="I2264">
        <v>17.420387210010599</v>
      </c>
      <c r="J2264">
        <v>29.318127093935601</v>
      </c>
      <c r="K2264">
        <v>93.418040001915401</v>
      </c>
      <c r="L2264">
        <v>93.181300944397293</v>
      </c>
      <c r="M2264">
        <v>81.643637616384098</v>
      </c>
      <c r="N2264">
        <v>3.8695572752786802</v>
      </c>
      <c r="O2264">
        <v>7.4887786439877102</v>
      </c>
      <c r="P2264">
        <v>61.667727562062304</v>
      </c>
      <c r="Q2264">
        <v>0.133141172994969</v>
      </c>
    </row>
    <row r="2265" spans="1:17" hidden="1" x14ac:dyDescent="0.3">
      <c r="A2265" t="s">
        <v>4725</v>
      </c>
      <c r="B2265" t="s">
        <v>4726</v>
      </c>
      <c r="C2265" t="str">
        <f>IFERROR(VLOOKUP(Table1[[#This Row],[Ticker]],[1]!Table1[[Symbol]:[Industry]],2,FALSE),"-")</f>
        <v>-</v>
      </c>
      <c r="D2265" t="s">
        <v>552</v>
      </c>
      <c r="E2265">
        <v>261.38678382000001</v>
      </c>
      <c r="F2265">
        <v>211.56</v>
      </c>
      <c r="G2265">
        <v>68.308734857689004</v>
      </c>
      <c r="H2265">
        <v>-14.021980022566501</v>
      </c>
      <c r="I2265">
        <v>13.5273115967168</v>
      </c>
      <c r="J2265">
        <v>-3.8222588065220302</v>
      </c>
      <c r="K2265">
        <v>214.44938961921</v>
      </c>
      <c r="L2265">
        <v>188.55922530942101</v>
      </c>
      <c r="M2265">
        <v>37.776575966442898</v>
      </c>
      <c r="N2265">
        <v>0.45472075519768701</v>
      </c>
      <c r="O2265">
        <v>31.4048024201172</v>
      </c>
      <c r="P2265">
        <v>115.87755102040801</v>
      </c>
      <c r="Q2265">
        <v>0.120755708069035</v>
      </c>
    </row>
    <row r="2266" spans="1:17" hidden="1" x14ac:dyDescent="0.3">
      <c r="A2266" t="s">
        <v>4727</v>
      </c>
      <c r="B2266" t="s">
        <v>4728</v>
      </c>
      <c r="C2266" t="str">
        <f>IFERROR(VLOOKUP(Table1[[#This Row],[Ticker]],[1]!Table1[[Symbol]:[Industry]],2,FALSE),"-")</f>
        <v>-</v>
      </c>
      <c r="D2266" t="s">
        <v>533</v>
      </c>
      <c r="E2266">
        <v>261.17622984000002</v>
      </c>
      <c r="F2266">
        <v>286.10000000000002</v>
      </c>
      <c r="G2266">
        <v>59.0991550716167</v>
      </c>
      <c r="H2266">
        <v>-21.452543320017199</v>
      </c>
      <c r="I2266">
        <v>-51.784310771665297</v>
      </c>
      <c r="J2266">
        <v>-14.616062334399199</v>
      </c>
      <c r="K2266">
        <v>333.47767528030101</v>
      </c>
      <c r="L2266">
        <v>328.53217359084402</v>
      </c>
      <c r="M2266">
        <v>29.795646529763602</v>
      </c>
      <c r="N2266">
        <v>1.74511148418686</v>
      </c>
      <c r="O2266">
        <v>84.306186648025104</v>
      </c>
      <c r="P2266">
        <v>111.690714021457</v>
      </c>
      <c r="Q2266">
        <v>0.25710479025236399</v>
      </c>
    </row>
    <row r="2267" spans="1:17" hidden="1" x14ac:dyDescent="0.3">
      <c r="A2267" t="s">
        <v>4729</v>
      </c>
      <c r="B2267" t="s">
        <v>4730</v>
      </c>
      <c r="C2267" t="str">
        <f>IFERROR(VLOOKUP(Table1[[#This Row],[Ticker]],[1]!Table1[[Symbol]:[Industry]],2,FALSE),"-")</f>
        <v>-</v>
      </c>
      <c r="D2267" t="s">
        <v>278</v>
      </c>
      <c r="E2267">
        <v>261.12337812499999</v>
      </c>
      <c r="F2267">
        <v>50.13</v>
      </c>
      <c r="G2267">
        <v>72.352882398956893</v>
      </c>
      <c r="H2267">
        <v>-14.7680477803765</v>
      </c>
      <c r="I2267">
        <v>-11.293291892203399</v>
      </c>
      <c r="J2267">
        <v>-4.7286976022374496</v>
      </c>
      <c r="K2267">
        <v>52.214282208935899</v>
      </c>
      <c r="L2267">
        <v>48.332752571171099</v>
      </c>
      <c r="M2267">
        <v>38.461253854209097</v>
      </c>
      <c r="N2267">
        <v>0.924456263221626</v>
      </c>
      <c r="O2267">
        <v>39.038499900259303</v>
      </c>
      <c r="P2267">
        <v>114.68950749464599</v>
      </c>
      <c r="Q2267">
        <v>0.107205287899884</v>
      </c>
    </row>
    <row r="2268" spans="1:17" hidden="1" x14ac:dyDescent="0.3">
      <c r="A2268" t="s">
        <v>4731</v>
      </c>
      <c r="B2268" t="s">
        <v>4732</v>
      </c>
      <c r="C2268" t="str">
        <f>IFERROR(VLOOKUP(Table1[[#This Row],[Ticker]],[1]!Table1[[Symbol]:[Industry]],2,FALSE),"-")</f>
        <v>-</v>
      </c>
      <c r="D2268" t="s">
        <v>215</v>
      </c>
      <c r="E2268">
        <v>261.12240000000003</v>
      </c>
      <c r="F2268">
        <v>204.5</v>
      </c>
      <c r="G2268">
        <v>116.096257328088</v>
      </c>
      <c r="H2268">
        <v>-11.506221021936501</v>
      </c>
      <c r="I2268">
        <v>45.884923106370699</v>
      </c>
      <c r="J2268">
        <v>-3.97333431821539</v>
      </c>
      <c r="K2268">
        <v>210.14110628474</v>
      </c>
      <c r="L2268">
        <v>173.984067175072</v>
      </c>
      <c r="M2268">
        <v>45.543896098669499</v>
      </c>
      <c r="N2268">
        <v>0.77958277842142898</v>
      </c>
      <c r="O2268">
        <v>29.339853300733498</v>
      </c>
      <c r="P2268">
        <v>155.625</v>
      </c>
      <c r="Q2268">
        <v>0.16408365294716901</v>
      </c>
    </row>
    <row r="2269" spans="1:17" hidden="1" x14ac:dyDescent="0.3">
      <c r="A2269" t="s">
        <v>4733</v>
      </c>
      <c r="B2269" t="s">
        <v>4734</v>
      </c>
      <c r="C2269" t="str">
        <f>IFERROR(VLOOKUP(Table1[[#This Row],[Ticker]],[1]!Table1[[Symbol]:[Industry]],2,FALSE),"-")</f>
        <v>-</v>
      </c>
      <c r="D2269" t="s">
        <v>132</v>
      </c>
      <c r="E2269">
        <v>261.020445</v>
      </c>
      <c r="F2269">
        <v>165.65</v>
      </c>
      <c r="G2269">
        <v>-23.326423388879501</v>
      </c>
      <c r="H2269">
        <v>-21.945895512379298</v>
      </c>
      <c r="I2269">
        <v>-49.205776334426503</v>
      </c>
      <c r="J2269">
        <v>-2.09758401809533</v>
      </c>
      <c r="K2269">
        <v>183.11720216511699</v>
      </c>
      <c r="L2269">
        <v>186.86088431324399</v>
      </c>
      <c r="M2269">
        <v>25.7043525659026</v>
      </c>
      <c r="N2269">
        <v>0.57837850787935596</v>
      </c>
      <c r="O2269">
        <v>70.811952912767794</v>
      </c>
      <c r="P2269">
        <v>12.994542974079099</v>
      </c>
      <c r="Q2269">
        <v>0.23779618865097699</v>
      </c>
    </row>
    <row r="2270" spans="1:17" hidden="1" x14ac:dyDescent="0.3">
      <c r="A2270" t="s">
        <v>4735</v>
      </c>
      <c r="B2270" t="s">
        <v>4736</v>
      </c>
      <c r="C2270" t="str">
        <f>IFERROR(VLOOKUP(Table1[[#This Row],[Ticker]],[1]!Table1[[Symbol]:[Industry]],2,FALSE),"-")</f>
        <v>-</v>
      </c>
      <c r="D2270" t="s">
        <v>514</v>
      </c>
      <c r="E2270">
        <v>260.85883215000001</v>
      </c>
      <c r="F2270">
        <v>185.65</v>
      </c>
      <c r="G2270">
        <v>-0.87261931262760195</v>
      </c>
      <c r="H2270">
        <v>-15.270632057218499</v>
      </c>
      <c r="I2270">
        <v>-5.9205023681080604</v>
      </c>
      <c r="J2270">
        <v>-2.6228757452323399</v>
      </c>
      <c r="K2270">
        <v>198.76395241815899</v>
      </c>
      <c r="M2270">
        <v>44.475096862796498</v>
      </c>
      <c r="N2270">
        <v>0.52946072893751095</v>
      </c>
      <c r="O2270">
        <v>47.589550228925297</v>
      </c>
      <c r="P2270">
        <v>37.518518518518498</v>
      </c>
    </row>
    <row r="2271" spans="1:17" hidden="1" x14ac:dyDescent="0.3">
      <c r="A2271" t="s">
        <v>4737</v>
      </c>
      <c r="B2271" t="s">
        <v>4738</v>
      </c>
      <c r="C2271" t="str">
        <f>IFERROR(VLOOKUP(Table1[[#This Row],[Ticker]],[1]!Table1[[Symbol]:[Industry]],2,FALSE),"-")</f>
        <v>-</v>
      </c>
      <c r="D2271" t="s">
        <v>467</v>
      </c>
      <c r="E2271">
        <v>260.73625600000003</v>
      </c>
      <c r="F2271">
        <v>184.8</v>
      </c>
      <c r="G2271">
        <v>342.00351689684197</v>
      </c>
      <c r="H2271">
        <v>26.568429324359599</v>
      </c>
      <c r="I2271">
        <v>154.576149924258</v>
      </c>
      <c r="J2271">
        <v>2.8123799674989001</v>
      </c>
      <c r="K2271">
        <v>129.646182338166</v>
      </c>
      <c r="M2271">
        <v>94.697606314781694</v>
      </c>
      <c r="N2271">
        <v>0.100478468899521</v>
      </c>
      <c r="O2271">
        <v>0</v>
      </c>
      <c r="P2271">
        <v>373.84615384615302</v>
      </c>
    </row>
    <row r="2272" spans="1:17" hidden="1" x14ac:dyDescent="0.3">
      <c r="A2272" t="s">
        <v>4739</v>
      </c>
      <c r="B2272" t="s">
        <v>4740</v>
      </c>
      <c r="C2272" t="str">
        <f>IFERROR(VLOOKUP(Table1[[#This Row],[Ticker]],[1]!Table1[[Symbol]:[Industry]],2,FALSE),"-")</f>
        <v>-</v>
      </c>
      <c r="D2272" t="s">
        <v>197</v>
      </c>
      <c r="E2272">
        <v>259.8288</v>
      </c>
      <c r="F2272">
        <v>683.8</v>
      </c>
      <c r="G2272">
        <v>31.7067531487507</v>
      </c>
      <c r="H2272">
        <v>4.6745661494402402</v>
      </c>
      <c r="I2272">
        <v>38.038223052676599</v>
      </c>
      <c r="J2272">
        <v>-4.4503432428457203E-2</v>
      </c>
      <c r="K2272">
        <v>639.638846751757</v>
      </c>
      <c r="L2272">
        <v>530.65475321385895</v>
      </c>
      <c r="M2272">
        <v>61.417078285872201</v>
      </c>
      <c r="N2272">
        <v>0.43814976304748998</v>
      </c>
      <c r="O2272">
        <v>8.5112606025153692</v>
      </c>
      <c r="P2272">
        <v>84.238178633975494</v>
      </c>
      <c r="Q2272">
        <v>0.11600745002807999</v>
      </c>
    </row>
    <row r="2273" spans="1:17" hidden="1" x14ac:dyDescent="0.3">
      <c r="A2273" t="s">
        <v>4741</v>
      </c>
      <c r="B2273" t="s">
        <v>4742</v>
      </c>
      <c r="C2273" t="str">
        <f>IFERROR(VLOOKUP(Table1[[#This Row],[Ticker]],[1]!Table1[[Symbol]:[Industry]],2,FALSE),"-")</f>
        <v>-</v>
      </c>
      <c r="D2273" t="s">
        <v>1414</v>
      </c>
      <c r="E2273">
        <v>259.54897499999998</v>
      </c>
      <c r="F2273">
        <v>223.5</v>
      </c>
      <c r="G2273">
        <v>-32.487224635464301</v>
      </c>
      <c r="H2273">
        <v>-5.7961405391246297</v>
      </c>
      <c r="I2273">
        <v>15.095168886298699</v>
      </c>
      <c r="J2273">
        <v>-8.5493221601606706</v>
      </c>
      <c r="K2273">
        <v>213.87724556475999</v>
      </c>
      <c r="L2273">
        <v>201.77881444501301</v>
      </c>
      <c r="M2273">
        <v>41.668462845652101</v>
      </c>
      <c r="N2273">
        <v>1.02602405273752</v>
      </c>
      <c r="O2273">
        <v>10.0447427293064</v>
      </c>
      <c r="P2273">
        <v>39.426076107298798</v>
      </c>
      <c r="Q2273">
        <v>-5.0369143891279999E-2</v>
      </c>
    </row>
    <row r="2274" spans="1:17" hidden="1" x14ac:dyDescent="0.3">
      <c r="A2274" t="s">
        <v>4743</v>
      </c>
      <c r="B2274" t="s">
        <v>4744</v>
      </c>
      <c r="C2274" t="str">
        <f>IFERROR(VLOOKUP(Table1[[#This Row],[Ticker]],[1]!Table1[[Symbol]:[Industry]],2,FALSE),"-")</f>
        <v>-</v>
      </c>
      <c r="D2274" t="s">
        <v>625</v>
      </c>
      <c r="E2274">
        <v>258.75740624999997</v>
      </c>
      <c r="F2274">
        <v>147.5</v>
      </c>
      <c r="G2274">
        <v>-33.509303615978503</v>
      </c>
      <c r="H2274">
        <v>-7.0621701812418003E-2</v>
      </c>
      <c r="I2274">
        <v>-0.649313525233434</v>
      </c>
      <c r="J2274">
        <v>-2.1876200325010999</v>
      </c>
      <c r="K2274">
        <v>141.217891778649</v>
      </c>
      <c r="L2274">
        <v>134.89626975741101</v>
      </c>
      <c r="M2274">
        <v>62.418174208776101</v>
      </c>
      <c r="N2274">
        <v>0.103896103896103</v>
      </c>
      <c r="O2274">
        <v>11.796610169491499</v>
      </c>
      <c r="P2274">
        <v>22.9166666666666</v>
      </c>
    </row>
    <row r="2275" spans="1:17" hidden="1" x14ac:dyDescent="0.3">
      <c r="A2275" t="s">
        <v>4745</v>
      </c>
      <c r="B2275" t="s">
        <v>4746</v>
      </c>
      <c r="C2275" t="str">
        <f>IFERROR(VLOOKUP(Table1[[#This Row],[Ticker]],[1]!Table1[[Symbol]:[Industry]],2,FALSE),"-")</f>
        <v>-</v>
      </c>
      <c r="D2275" t="s">
        <v>278</v>
      </c>
      <c r="E2275">
        <v>258.59353141999998</v>
      </c>
      <c r="F2275">
        <v>255.85</v>
      </c>
      <c r="G2275">
        <v>-1.8866534494623</v>
      </c>
      <c r="H2275">
        <v>-13.061278244576901</v>
      </c>
      <c r="I2275">
        <v>34.4811165458594</v>
      </c>
      <c r="J2275">
        <v>-6.3172496621307204</v>
      </c>
      <c r="K2275">
        <v>267.29779746167401</v>
      </c>
      <c r="L2275">
        <v>228.585483071971</v>
      </c>
      <c r="M2275">
        <v>35.6838604764541</v>
      </c>
      <c r="N2275">
        <v>0.100923538140297</v>
      </c>
      <c r="O2275">
        <v>56.341606410005802</v>
      </c>
      <c r="P2275">
        <v>76.166220272258002</v>
      </c>
      <c r="Q2275">
        <v>-1.2715339924780999E-2</v>
      </c>
    </row>
    <row r="2276" spans="1:17" hidden="1" x14ac:dyDescent="0.3">
      <c r="A2276" t="s">
        <v>4747</v>
      </c>
      <c r="B2276" t="s">
        <v>4748</v>
      </c>
      <c r="C2276" t="str">
        <f>IFERROR(VLOOKUP(Table1[[#This Row],[Ticker]],[1]!Table1[[Symbol]:[Industry]],2,FALSE),"-")</f>
        <v>-</v>
      </c>
      <c r="D2276" t="s">
        <v>1414</v>
      </c>
      <c r="E2276">
        <v>258.07336467599998</v>
      </c>
      <c r="F2276">
        <v>119.66</v>
      </c>
      <c r="G2276">
        <v>-31.203444350489299</v>
      </c>
      <c r="H2276">
        <v>-8.5037045190864298</v>
      </c>
      <c r="I2276">
        <v>11.1399340297442</v>
      </c>
      <c r="J2276">
        <v>-8.1114012360381604</v>
      </c>
      <c r="K2276">
        <v>119.835928245319</v>
      </c>
      <c r="L2276">
        <v>113.465555974225</v>
      </c>
      <c r="M2276">
        <v>30.2411881978346</v>
      </c>
      <c r="N2276">
        <v>0.44103846492326199</v>
      </c>
      <c r="O2276">
        <v>24.937322413504901</v>
      </c>
      <c r="P2276">
        <v>36.13196814562</v>
      </c>
      <c r="Q2276">
        <v>-4.7125902341776001E-2</v>
      </c>
    </row>
    <row r="2277" spans="1:17" hidden="1" x14ac:dyDescent="0.3">
      <c r="A2277" t="s">
        <v>4749</v>
      </c>
      <c r="B2277" t="s">
        <v>4750</v>
      </c>
      <c r="C2277" t="str">
        <f>IFERROR(VLOOKUP(Table1[[#This Row],[Ticker]],[1]!Table1[[Symbol]:[Industry]],2,FALSE),"-")</f>
        <v>-</v>
      </c>
      <c r="D2277" t="s">
        <v>46</v>
      </c>
      <c r="E2277">
        <v>257.94533840000003</v>
      </c>
      <c r="F2277">
        <v>133.28</v>
      </c>
      <c r="G2277">
        <v>96.964230003477795</v>
      </c>
      <c r="H2277">
        <v>-9.3905053579792597</v>
      </c>
      <c r="I2277">
        <v>-5.1527405137573696</v>
      </c>
      <c r="J2277">
        <v>-1.00467233515715</v>
      </c>
      <c r="K2277">
        <v>129.876326238139</v>
      </c>
      <c r="L2277">
        <v>107.743803788553</v>
      </c>
      <c r="M2277">
        <v>57.3186667338055</v>
      </c>
      <c r="N2277">
        <v>0.20835478287256901</v>
      </c>
      <c r="O2277">
        <v>17.4594837935174</v>
      </c>
      <c r="P2277">
        <v>136.942222222222</v>
      </c>
      <c r="Q2277">
        <v>5.2400503613292002E-2</v>
      </c>
    </row>
    <row r="2278" spans="1:17" hidden="1" x14ac:dyDescent="0.3">
      <c r="A2278" t="s">
        <v>4751</v>
      </c>
      <c r="B2278" t="s">
        <v>4752</v>
      </c>
      <c r="C2278" t="str">
        <f>IFERROR(VLOOKUP(Table1[[#This Row],[Ticker]],[1]!Table1[[Symbol]:[Industry]],2,FALSE),"-")</f>
        <v>-</v>
      </c>
      <c r="D2278" t="s">
        <v>605</v>
      </c>
      <c r="E2278">
        <v>257.65412924999998</v>
      </c>
      <c r="F2278">
        <v>121.14</v>
      </c>
      <c r="G2278">
        <v>0.33412246149004299</v>
      </c>
      <c r="H2278">
        <v>-2.10326035181071</v>
      </c>
      <c r="I2278">
        <v>-5.1699102560844796</v>
      </c>
      <c r="J2278">
        <v>-6.0384022226334801</v>
      </c>
      <c r="K2278">
        <v>119.322295180746</v>
      </c>
      <c r="L2278">
        <v>110.762801857453</v>
      </c>
      <c r="M2278">
        <v>43.159979554336502</v>
      </c>
      <c r="N2278">
        <v>0.73538545183400506</v>
      </c>
      <c r="O2278">
        <v>11.1688954928182</v>
      </c>
      <c r="P2278">
        <v>35.276381909547702</v>
      </c>
      <c r="Q2278">
        <v>6.1054124837628003E-2</v>
      </c>
    </row>
    <row r="2279" spans="1:17" hidden="1" x14ac:dyDescent="0.3">
      <c r="A2279" t="s">
        <v>4753</v>
      </c>
      <c r="B2279" t="s">
        <v>4754</v>
      </c>
      <c r="C2279" t="str">
        <f>IFERROR(VLOOKUP(Table1[[#This Row],[Ticker]],[1]!Table1[[Symbol]:[Industry]],2,FALSE),"-")</f>
        <v>-</v>
      </c>
      <c r="D2279" t="s">
        <v>4755</v>
      </c>
      <c r="E2279">
        <v>257.51246058599997</v>
      </c>
      <c r="F2279">
        <v>153.97</v>
      </c>
      <c r="G2279">
        <v>-27.385377790560199</v>
      </c>
      <c r="H2279">
        <v>9.3750553940211994</v>
      </c>
      <c r="I2279">
        <v>11.1340075751627</v>
      </c>
      <c r="J2279">
        <v>-7.59804543693489</v>
      </c>
      <c r="K2279">
        <v>148.271536490529</v>
      </c>
      <c r="L2279">
        <v>137.202456399239</v>
      </c>
      <c r="M2279">
        <v>41.750757534832303</v>
      </c>
      <c r="N2279">
        <v>0.34711244846170802</v>
      </c>
      <c r="O2279">
        <v>24.537247515749801</v>
      </c>
      <c r="P2279">
        <v>43.227906976744102</v>
      </c>
      <c r="Q2279">
        <v>2.5319383397642E-2</v>
      </c>
    </row>
    <row r="2280" spans="1:17" hidden="1" x14ac:dyDescent="0.3">
      <c r="A2280" t="s">
        <v>4756</v>
      </c>
      <c r="B2280" t="s">
        <v>4757</v>
      </c>
      <c r="C2280" t="str">
        <f>IFERROR(VLOOKUP(Table1[[#This Row],[Ticker]],[1]!Table1[[Symbol]:[Industry]],2,FALSE),"-")</f>
        <v>-</v>
      </c>
      <c r="D2280" t="s">
        <v>467</v>
      </c>
      <c r="E2280">
        <v>257.290398165</v>
      </c>
      <c r="F2280">
        <v>58.57</v>
      </c>
      <c r="G2280">
        <v>-32.739422059294903</v>
      </c>
      <c r="H2280">
        <v>-16.4669112978493</v>
      </c>
      <c r="I2280">
        <v>-38.293324045510403</v>
      </c>
      <c r="J2280">
        <v>-8.4789573449708495</v>
      </c>
      <c r="K2280">
        <v>63.038255264329003</v>
      </c>
      <c r="L2280">
        <v>66.406210035942806</v>
      </c>
      <c r="M2280">
        <v>37.929461506204703</v>
      </c>
      <c r="N2280">
        <v>0.76449438206433895</v>
      </c>
      <c r="O2280">
        <v>46.832849581697097</v>
      </c>
      <c r="P2280">
        <v>11.774809160305299</v>
      </c>
      <c r="Q2280">
        <v>4.0039149265994001E-2</v>
      </c>
    </row>
    <row r="2281" spans="1:17" hidden="1" x14ac:dyDescent="0.3">
      <c r="A2281" t="s">
        <v>4758</v>
      </c>
      <c r="B2281" t="s">
        <v>4759</v>
      </c>
      <c r="C2281" t="str">
        <f>IFERROR(VLOOKUP(Table1[[#This Row],[Ticker]],[1]!Table1[[Symbol]:[Industry]],2,FALSE),"-")</f>
        <v>-</v>
      </c>
      <c r="D2281" t="s">
        <v>1414</v>
      </c>
      <c r="E2281">
        <v>256.37326739999997</v>
      </c>
      <c r="F2281">
        <v>64.72</v>
      </c>
      <c r="G2281">
        <v>-18.735331811248301</v>
      </c>
      <c r="H2281">
        <v>-10.8302420918336</v>
      </c>
      <c r="I2281">
        <v>-21.150611771828199</v>
      </c>
      <c r="J2281">
        <v>-7.9447062419297998</v>
      </c>
      <c r="K2281">
        <v>68.466679708043003</v>
      </c>
      <c r="L2281">
        <v>71.546070823475503</v>
      </c>
      <c r="M2281">
        <v>29.550861648843298</v>
      </c>
      <c r="N2281">
        <v>0.83682438325126396</v>
      </c>
      <c r="O2281">
        <v>72.744128553769997</v>
      </c>
      <c r="P2281">
        <v>28.0316518298714</v>
      </c>
    </row>
    <row r="2282" spans="1:17" hidden="1" x14ac:dyDescent="0.3">
      <c r="A2282" t="s">
        <v>4760</v>
      </c>
      <c r="B2282" t="s">
        <v>4761</v>
      </c>
      <c r="C2282" t="str">
        <f>IFERROR(VLOOKUP(Table1[[#This Row],[Ticker]],[1]!Table1[[Symbol]:[Industry]],2,FALSE),"-")</f>
        <v>-</v>
      </c>
      <c r="E2282">
        <v>256.34944999999999</v>
      </c>
      <c r="F2282">
        <v>104.62</v>
      </c>
      <c r="G2282">
        <v>343.27089620236802</v>
      </c>
      <c r="H2282">
        <v>41.5374312744717</v>
      </c>
      <c r="I2282">
        <v>98.322810218743896</v>
      </c>
      <c r="J2282">
        <v>16.423491078609999</v>
      </c>
      <c r="K2282">
        <v>79.611852034612198</v>
      </c>
      <c r="L2282">
        <v>60.298466902220902</v>
      </c>
      <c r="M2282">
        <v>96.186371687789105</v>
      </c>
      <c r="N2282">
        <v>2.3246880044077298</v>
      </c>
      <c r="O2282">
        <v>3.58440068820493</v>
      </c>
      <c r="P2282">
        <v>462.47311827956901</v>
      </c>
      <c r="Q2282">
        <v>0.27016971472760998</v>
      </c>
    </row>
    <row r="2283" spans="1:17" hidden="1" x14ac:dyDescent="0.3">
      <c r="A2283" t="s">
        <v>4762</v>
      </c>
      <c r="B2283" t="s">
        <v>4763</v>
      </c>
      <c r="C2283" t="str">
        <f>IFERROR(VLOOKUP(Table1[[#This Row],[Ticker]],[1]!Table1[[Symbol]:[Industry]],2,FALSE),"-")</f>
        <v>-</v>
      </c>
      <c r="D2283" t="s">
        <v>266</v>
      </c>
      <c r="E2283">
        <v>255.45519999999999</v>
      </c>
      <c r="F2283">
        <v>383.5</v>
      </c>
      <c r="G2283">
        <v>116.45778389885901</v>
      </c>
      <c r="H2283">
        <v>35.558466408999401</v>
      </c>
      <c r="I2283">
        <v>186.133432814299</v>
      </c>
      <c r="J2283">
        <v>-1.49605710027427</v>
      </c>
      <c r="K2283">
        <v>261.21908650345802</v>
      </c>
      <c r="L2283">
        <v>183.339102254604</v>
      </c>
      <c r="M2283">
        <v>77.258822316085201</v>
      </c>
      <c r="N2283">
        <v>0.89427950760318597</v>
      </c>
      <c r="O2283">
        <v>3.7809647979139398</v>
      </c>
      <c r="P2283">
        <v>245.49549549549499</v>
      </c>
    </row>
    <row r="2284" spans="1:17" hidden="1" x14ac:dyDescent="0.3">
      <c r="A2284" t="s">
        <v>4764</v>
      </c>
      <c r="B2284" t="s">
        <v>4765</v>
      </c>
      <c r="C2284" t="str">
        <f>IFERROR(VLOOKUP(Table1[[#This Row],[Ticker]],[1]!Table1[[Symbol]:[Industry]],2,FALSE),"-")</f>
        <v>-</v>
      </c>
      <c r="D2284" t="s">
        <v>1657</v>
      </c>
      <c r="E2284">
        <v>255.36156600000001</v>
      </c>
      <c r="F2284">
        <v>25.6</v>
      </c>
      <c r="G2284">
        <v>962.17445706778199</v>
      </c>
      <c r="H2284">
        <v>-15.230986943987601</v>
      </c>
      <c r="I2284">
        <v>670.30377770486598</v>
      </c>
      <c r="J2284">
        <v>-4.1883475697873802</v>
      </c>
      <c r="K2284">
        <v>25.212145644517602</v>
      </c>
      <c r="L2284">
        <v>14.366561181457699</v>
      </c>
      <c r="M2284">
        <v>41.537037702754802</v>
      </c>
      <c r="N2284">
        <v>1.08044385163852</v>
      </c>
      <c r="O2284">
        <v>27.539062499999901</v>
      </c>
      <c r="P2284">
        <v>994.017094017094</v>
      </c>
      <c r="Q2284">
        <v>0.41640314445568799</v>
      </c>
    </row>
    <row r="2285" spans="1:17" hidden="1" x14ac:dyDescent="0.3">
      <c r="A2285" t="s">
        <v>4766</v>
      </c>
      <c r="B2285" t="s">
        <v>4767</v>
      </c>
      <c r="C2285" t="str">
        <f>IFERROR(VLOOKUP(Table1[[#This Row],[Ticker]],[1]!Table1[[Symbol]:[Industry]],2,FALSE),"-")</f>
        <v>-</v>
      </c>
      <c r="D2285" t="s">
        <v>605</v>
      </c>
      <c r="E2285">
        <v>254.826481</v>
      </c>
      <c r="F2285">
        <v>454.35</v>
      </c>
      <c r="G2285">
        <v>-39.701083511875197</v>
      </c>
      <c r="H2285">
        <v>-12.9368935708329</v>
      </c>
      <c r="I2285">
        <v>-22.613811589444001</v>
      </c>
      <c r="J2285">
        <v>-2.6905721427132199</v>
      </c>
      <c r="K2285">
        <v>487.61146506973898</v>
      </c>
      <c r="L2285">
        <v>505.16237736519599</v>
      </c>
      <c r="M2285">
        <v>37.6681483323595</v>
      </c>
      <c r="N2285">
        <v>0.325445764345422</v>
      </c>
      <c r="O2285">
        <v>26.0702101903818</v>
      </c>
      <c r="P2285">
        <v>3.02721088435373</v>
      </c>
      <c r="Q2285">
        <v>-0.108175208310992</v>
      </c>
    </row>
    <row r="2286" spans="1:17" hidden="1" x14ac:dyDescent="0.3">
      <c r="A2286" t="s">
        <v>4768</v>
      </c>
      <c r="B2286" t="s">
        <v>4769</v>
      </c>
      <c r="C2286" t="str">
        <f>IFERROR(VLOOKUP(Table1[[#This Row],[Ticker]],[1]!Table1[[Symbol]:[Industry]],2,FALSE),"-")</f>
        <v>-</v>
      </c>
      <c r="D2286" t="s">
        <v>605</v>
      </c>
      <c r="E2286">
        <v>254.59733555999901</v>
      </c>
      <c r="F2286">
        <v>520.9</v>
      </c>
      <c r="G2286">
        <v>-50.4901459294774</v>
      </c>
      <c r="H2286">
        <v>-14.909772126292699</v>
      </c>
      <c r="I2286">
        <v>-22.3597969764044</v>
      </c>
      <c r="J2286">
        <v>-7.7863342034092202</v>
      </c>
      <c r="K2286">
        <v>575.34602814081597</v>
      </c>
      <c r="L2286">
        <v>601.00074133565101</v>
      </c>
      <c r="M2286">
        <v>23.391684842720402</v>
      </c>
      <c r="N2286">
        <v>0.363859130266519</v>
      </c>
      <c r="O2286">
        <v>48.761758494912598</v>
      </c>
      <c r="P2286">
        <v>7.5795125980999396</v>
      </c>
      <c r="Q2286">
        <v>-0.15436375923045301</v>
      </c>
    </row>
    <row r="2287" spans="1:17" hidden="1" x14ac:dyDescent="0.3">
      <c r="A2287" t="s">
        <v>4770</v>
      </c>
      <c r="B2287" t="s">
        <v>4771</v>
      </c>
      <c r="C2287" t="str">
        <f>IFERROR(VLOOKUP(Table1[[#This Row],[Ticker]],[1]!Table1[[Symbol]:[Industry]],2,FALSE),"-")</f>
        <v>-</v>
      </c>
      <c r="D2287" t="s">
        <v>161</v>
      </c>
      <c r="E2287">
        <v>254.59245000000001</v>
      </c>
      <c r="F2287">
        <v>335.2</v>
      </c>
      <c r="G2287">
        <v>0.56897671847398001</v>
      </c>
      <c r="H2287">
        <v>-1.5672586458436499</v>
      </c>
      <c r="I2287">
        <v>4.8134386600246799</v>
      </c>
      <c r="J2287">
        <v>-11.6165893918325</v>
      </c>
      <c r="K2287">
        <v>317.783820888295</v>
      </c>
      <c r="L2287">
        <v>296.69892551009798</v>
      </c>
      <c r="M2287">
        <v>43.070223813342302</v>
      </c>
      <c r="N2287">
        <v>1.06436163755814</v>
      </c>
      <c r="O2287">
        <v>7.7863961813842497</v>
      </c>
      <c r="P2287">
        <v>40.2510460251046</v>
      </c>
      <c r="Q2287">
        <v>9.0946549669216004E-2</v>
      </c>
    </row>
    <row r="2288" spans="1:17" hidden="1" x14ac:dyDescent="0.3">
      <c r="A2288" t="s">
        <v>4772</v>
      </c>
      <c r="B2288" t="s">
        <v>4773</v>
      </c>
      <c r="C2288" t="str">
        <f>IFERROR(VLOOKUP(Table1[[#This Row],[Ticker]],[1]!Table1[[Symbol]:[Industry]],2,FALSE),"-")</f>
        <v>-</v>
      </c>
      <c r="D2288" t="s">
        <v>119</v>
      </c>
      <c r="E2288">
        <v>253.70808607999999</v>
      </c>
      <c r="F2288">
        <v>2.27</v>
      </c>
      <c r="G2288">
        <v>112.243384556064</v>
      </c>
      <c r="H2288">
        <v>-14.783466306495701</v>
      </c>
      <c r="I2288">
        <v>-46.451029987441501</v>
      </c>
      <c r="J2288">
        <v>-8.6253882728444395</v>
      </c>
      <c r="K2288">
        <v>2.3108060328908002</v>
      </c>
      <c r="L2288">
        <v>2.1191063740409102</v>
      </c>
      <c r="M2288">
        <v>19.200972558258801</v>
      </c>
      <c r="N2288">
        <v>0.73306316505375901</v>
      </c>
      <c r="O2288">
        <v>70.044052863436093</v>
      </c>
      <c r="P2288">
        <v>146.739130434782</v>
      </c>
    </row>
    <row r="2289" spans="1:17" hidden="1" x14ac:dyDescent="0.3">
      <c r="A2289" t="s">
        <v>4774</v>
      </c>
      <c r="B2289" t="s">
        <v>4775</v>
      </c>
      <c r="C2289" t="str">
        <f>IFERROR(VLOOKUP(Table1[[#This Row],[Ticker]],[1]!Table1[[Symbol]:[Industry]],2,FALSE),"-")</f>
        <v>-</v>
      </c>
      <c r="D2289" t="s">
        <v>625</v>
      </c>
      <c r="E2289">
        <v>253.38903206399999</v>
      </c>
      <c r="F2289">
        <v>48.81</v>
      </c>
      <c r="G2289">
        <v>-33.435378884795703</v>
      </c>
      <c r="H2289">
        <v>-23.1318398694421</v>
      </c>
      <c r="I2289">
        <v>-26.6636229242445</v>
      </c>
      <c r="J2289">
        <v>-4.7040969647958804</v>
      </c>
      <c r="K2289">
        <v>61.689242094993403</v>
      </c>
      <c r="L2289">
        <v>71.594567120794594</v>
      </c>
      <c r="M2289">
        <v>34.376019283904</v>
      </c>
      <c r="N2289">
        <v>0.53472202402333502</v>
      </c>
      <c r="O2289">
        <v>187.44109813562699</v>
      </c>
      <c r="P2289">
        <v>3.41101694915253</v>
      </c>
      <c r="Q2289">
        <v>3.2923655268859001E-2</v>
      </c>
    </row>
    <row r="2290" spans="1:17" hidden="1" x14ac:dyDescent="0.3">
      <c r="A2290" t="s">
        <v>4776</v>
      </c>
      <c r="B2290" t="s">
        <v>4777</v>
      </c>
      <c r="C2290" t="str">
        <f>IFERROR(VLOOKUP(Table1[[#This Row],[Ticker]],[1]!Table1[[Symbol]:[Industry]],2,FALSE),"-")</f>
        <v>-</v>
      </c>
      <c r="D2290" t="s">
        <v>605</v>
      </c>
      <c r="E2290">
        <v>253.3545</v>
      </c>
      <c r="F2290">
        <v>69.819999999999993</v>
      </c>
      <c r="G2290">
        <v>1031.82402971735</v>
      </c>
      <c r="H2290">
        <v>-21.8182351085436</v>
      </c>
      <c r="I2290">
        <v>231.71147001255801</v>
      </c>
      <c r="J2290">
        <v>-9.9783614702127998</v>
      </c>
      <c r="K2290">
        <v>68.650752596373295</v>
      </c>
      <c r="L2290">
        <v>41.067499800749701</v>
      </c>
      <c r="M2290">
        <v>7.5049895929112003</v>
      </c>
      <c r="N2290">
        <v>3.1582127949565302</v>
      </c>
      <c r="O2290">
        <v>29.7622457748496</v>
      </c>
      <c r="P2290">
        <v>1645.49999999999</v>
      </c>
      <c r="Q2290">
        <v>0.18171552169316399</v>
      </c>
    </row>
    <row r="2291" spans="1:17" hidden="1" x14ac:dyDescent="0.3">
      <c r="A2291" t="s">
        <v>4778</v>
      </c>
      <c r="B2291" t="s">
        <v>4779</v>
      </c>
      <c r="C2291" t="str">
        <f>IFERROR(VLOOKUP(Table1[[#This Row],[Ticker]],[1]!Table1[[Symbol]:[Industry]],2,FALSE),"-")</f>
        <v>-</v>
      </c>
      <c r="D2291" t="s">
        <v>180</v>
      </c>
      <c r="E2291">
        <v>252.36049176799901</v>
      </c>
      <c r="F2291">
        <v>29.1</v>
      </c>
      <c r="G2291">
        <v>3.1921658349108202</v>
      </c>
      <c r="H2291">
        <v>15.634998885128899</v>
      </c>
      <c r="I2291">
        <v>60.5931213887052</v>
      </c>
      <c r="J2291">
        <v>-2.2554166426705899</v>
      </c>
      <c r="K2291">
        <v>26.3202078876418</v>
      </c>
      <c r="L2291">
        <v>23.300361629674601</v>
      </c>
      <c r="M2291">
        <v>49.065577708325598</v>
      </c>
      <c r="N2291">
        <v>0.64706750069157404</v>
      </c>
      <c r="O2291">
        <v>35.738831615120198</v>
      </c>
      <c r="P2291">
        <v>87.138263665594806</v>
      </c>
      <c r="Q2291">
        <v>2.4247725165319998E-2</v>
      </c>
    </row>
    <row r="2292" spans="1:17" hidden="1" x14ac:dyDescent="0.3">
      <c r="A2292" t="s">
        <v>4780</v>
      </c>
      <c r="B2292" t="s">
        <v>4781</v>
      </c>
      <c r="C2292" t="str">
        <f>IFERROR(VLOOKUP(Table1[[#This Row],[Ticker]],[1]!Table1[[Symbol]:[Industry]],2,FALSE),"-")</f>
        <v>-</v>
      </c>
      <c r="D2292" t="s">
        <v>46</v>
      </c>
      <c r="E2292">
        <v>252.05004663699901</v>
      </c>
      <c r="F2292">
        <v>42.99</v>
      </c>
      <c r="G2292">
        <v>-35.127226375633597</v>
      </c>
      <c r="H2292">
        <v>-17.0843332691984</v>
      </c>
      <c r="I2292">
        <v>-8.13821232543396</v>
      </c>
      <c r="J2292">
        <v>-9.6755932598594097</v>
      </c>
      <c r="K2292">
        <v>48.7044223963034</v>
      </c>
      <c r="L2292">
        <v>47.628102567693297</v>
      </c>
      <c r="M2292">
        <v>23.134572980642499</v>
      </c>
      <c r="N2292">
        <v>0.38887707509826802</v>
      </c>
      <c r="O2292">
        <v>65.084903465922295</v>
      </c>
      <c r="P2292">
        <v>24.4283646888567</v>
      </c>
      <c r="Q2292">
        <v>1.2355358813329E-2</v>
      </c>
    </row>
    <row r="2293" spans="1:17" hidden="1" x14ac:dyDescent="0.3">
      <c r="A2293" t="s">
        <v>4782</v>
      </c>
      <c r="B2293" t="s">
        <v>4783</v>
      </c>
      <c r="C2293" t="str">
        <f>IFERROR(VLOOKUP(Table1[[#This Row],[Ticker]],[1]!Table1[[Symbol]:[Industry]],2,FALSE),"-")</f>
        <v>-</v>
      </c>
      <c r="D2293" t="s">
        <v>1414</v>
      </c>
      <c r="E2293">
        <v>252.03299175000001</v>
      </c>
      <c r="F2293">
        <v>137.32</v>
      </c>
      <c r="G2293">
        <v>-16.6895971170268</v>
      </c>
      <c r="H2293">
        <v>12.340748462826699</v>
      </c>
      <c r="I2293">
        <v>31.3872013235009</v>
      </c>
      <c r="J2293">
        <v>-4.6054282516791796</v>
      </c>
      <c r="K2293">
        <v>123.739235254381</v>
      </c>
      <c r="L2293">
        <v>110.758312372661</v>
      </c>
      <c r="M2293">
        <v>57.8564961973359</v>
      </c>
      <c r="N2293">
        <v>2.5804550342733998</v>
      </c>
      <c r="O2293">
        <v>14.3314884940285</v>
      </c>
      <c r="P2293">
        <v>56.847515705311203</v>
      </c>
      <c r="Q2293">
        <v>1.9587844909741001E-2</v>
      </c>
    </row>
    <row r="2294" spans="1:17" hidden="1" x14ac:dyDescent="0.3">
      <c r="A2294" t="s">
        <v>4784</v>
      </c>
      <c r="B2294" t="s">
        <v>4785</v>
      </c>
      <c r="C2294" t="str">
        <f>IFERROR(VLOOKUP(Table1[[#This Row],[Ticker]],[1]!Table1[[Symbol]:[Industry]],2,FALSE),"-")</f>
        <v>-</v>
      </c>
      <c r="D2294" t="s">
        <v>590</v>
      </c>
      <c r="E2294">
        <v>251.89920000000001</v>
      </c>
      <c r="F2294">
        <v>230.67</v>
      </c>
      <c r="G2294">
        <v>-26.777731460812699</v>
      </c>
      <c r="H2294">
        <v>-4.1273131862767398</v>
      </c>
      <c r="I2294">
        <v>-2.1687497676613599</v>
      </c>
      <c r="J2294">
        <v>-1.8239836688647399</v>
      </c>
      <c r="K2294">
        <v>222.70167618317799</v>
      </c>
      <c r="L2294">
        <v>222.49804011129399</v>
      </c>
      <c r="M2294">
        <v>65.091678157148806</v>
      </c>
      <c r="N2294">
        <v>0.62617920736982702</v>
      </c>
      <c r="O2294">
        <v>19.217930376728599</v>
      </c>
      <c r="P2294">
        <v>21.405263157894701</v>
      </c>
      <c r="Q2294">
        <v>2.6992121305272999E-2</v>
      </c>
    </row>
    <row r="2295" spans="1:17" hidden="1" x14ac:dyDescent="0.3">
      <c r="A2295" t="s">
        <v>4786</v>
      </c>
      <c r="B2295" t="s">
        <v>4787</v>
      </c>
      <c r="C2295" t="str">
        <f>IFERROR(VLOOKUP(Table1[[#This Row],[Ticker]],[1]!Table1[[Symbol]:[Industry]],2,FALSE),"-")</f>
        <v>-</v>
      </c>
      <c r="D2295" t="s">
        <v>853</v>
      </c>
      <c r="E2295">
        <v>251.229454</v>
      </c>
      <c r="F2295">
        <v>167.65</v>
      </c>
      <c r="G2295">
        <v>113.798388691713</v>
      </c>
      <c r="H2295">
        <v>-25.310748184696902</v>
      </c>
      <c r="I2295">
        <v>15.6142466884806</v>
      </c>
      <c r="J2295">
        <v>-6.8918047366858097</v>
      </c>
      <c r="K2295">
        <v>170.20565971532901</v>
      </c>
      <c r="M2295">
        <v>32.3111718938599</v>
      </c>
      <c r="N2295">
        <v>0.78033049291464596</v>
      </c>
      <c r="O2295">
        <v>28.2433641515061</v>
      </c>
      <c r="P2295">
        <v>166.111111111111</v>
      </c>
    </row>
    <row r="2296" spans="1:17" hidden="1" x14ac:dyDescent="0.3">
      <c r="A2296" t="s">
        <v>4788</v>
      </c>
      <c r="B2296" t="s">
        <v>4789</v>
      </c>
      <c r="C2296" t="str">
        <f>IFERROR(VLOOKUP(Table1[[#This Row],[Ticker]],[1]!Table1[[Symbol]:[Industry]],2,FALSE),"-")</f>
        <v>-</v>
      </c>
      <c r="D2296" t="s">
        <v>991</v>
      </c>
      <c r="E2296">
        <v>251.14920000000001</v>
      </c>
      <c r="F2296">
        <v>181.05</v>
      </c>
      <c r="G2296">
        <v>6.1002201935452298</v>
      </c>
      <c r="H2296">
        <v>-12.535601467899401</v>
      </c>
      <c r="I2296">
        <v>23.0147270889446</v>
      </c>
      <c r="J2296">
        <v>-9.7400322578105207</v>
      </c>
      <c r="K2296">
        <v>188.75945122402501</v>
      </c>
      <c r="M2296">
        <v>32.823654884204302</v>
      </c>
      <c r="N2296">
        <v>0.58538411721848904</v>
      </c>
      <c r="O2296">
        <v>38.028169014084497</v>
      </c>
      <c r="P2296">
        <v>57.298001737619401</v>
      </c>
    </row>
    <row r="2297" spans="1:17" hidden="1" x14ac:dyDescent="0.3">
      <c r="A2297" t="s">
        <v>4790</v>
      </c>
      <c r="B2297" t="s">
        <v>4791</v>
      </c>
      <c r="C2297" t="str">
        <f>IFERROR(VLOOKUP(Table1[[#This Row],[Ticker]],[1]!Table1[[Symbol]:[Industry]],2,FALSE),"-")</f>
        <v>-</v>
      </c>
      <c r="D2297" t="s">
        <v>215</v>
      </c>
      <c r="E2297">
        <v>250.91821999999999</v>
      </c>
      <c r="F2297">
        <v>140</v>
      </c>
      <c r="G2297">
        <v>31.900053109167601</v>
      </c>
      <c r="H2297">
        <v>-7.1362455332968997</v>
      </c>
      <c r="I2297">
        <v>46.354160071037903</v>
      </c>
      <c r="J2297">
        <v>-7.03965031467592</v>
      </c>
      <c r="K2297">
        <v>132.59510012917499</v>
      </c>
      <c r="M2297">
        <v>51.605091372364299</v>
      </c>
      <c r="N2297">
        <v>0.36824121984506403</v>
      </c>
      <c r="O2297">
        <v>30.357142857142801</v>
      </c>
      <c r="P2297">
        <v>81.818181818181799</v>
      </c>
    </row>
    <row r="2298" spans="1:17" hidden="1" x14ac:dyDescent="0.3">
      <c r="A2298" t="s">
        <v>4792</v>
      </c>
      <c r="B2298" t="s">
        <v>4793</v>
      </c>
      <c r="C2298" t="str">
        <f>IFERROR(VLOOKUP(Table1[[#This Row],[Ticker]],[1]!Table1[[Symbol]:[Industry]],2,FALSE),"-")</f>
        <v>-</v>
      </c>
      <c r="D2298" t="s">
        <v>1414</v>
      </c>
      <c r="E2298">
        <v>250.54530911999899</v>
      </c>
      <c r="F2298">
        <v>85.68</v>
      </c>
      <c r="G2298">
        <v>82.625448157071006</v>
      </c>
      <c r="H2298">
        <v>3.4839564247794601</v>
      </c>
      <c r="I2298">
        <v>84.448925842947105</v>
      </c>
      <c r="J2298">
        <v>-9.9842302019926308</v>
      </c>
      <c r="K2298">
        <v>71.262153120670803</v>
      </c>
      <c r="L2298">
        <v>51.4464999451192</v>
      </c>
      <c r="M2298">
        <v>46.683481056764798</v>
      </c>
      <c r="N2298">
        <v>1.2355683200660399</v>
      </c>
      <c r="O2298">
        <v>10.760971055088699</v>
      </c>
      <c r="P2298">
        <v>204.80256136606101</v>
      </c>
      <c r="Q2298">
        <v>0.13343624599373999</v>
      </c>
    </row>
    <row r="2299" spans="1:17" hidden="1" x14ac:dyDescent="0.3">
      <c r="A2299" t="s">
        <v>4794</v>
      </c>
      <c r="B2299" t="s">
        <v>4795</v>
      </c>
      <c r="C2299" t="str">
        <f>IFERROR(VLOOKUP(Table1[[#This Row],[Ticker]],[1]!Table1[[Symbol]:[Industry]],2,FALSE),"-")</f>
        <v>-</v>
      </c>
      <c r="D2299" t="s">
        <v>1648</v>
      </c>
      <c r="E2299">
        <v>249.98750999999999</v>
      </c>
      <c r="F2299">
        <v>26.68</v>
      </c>
      <c r="G2299">
        <v>-86.397640497927895</v>
      </c>
      <c r="H2299">
        <v>-27.292010632365798</v>
      </c>
      <c r="I2299">
        <v>-37.027084204308998</v>
      </c>
      <c r="J2299">
        <v>-5.20394366628393</v>
      </c>
      <c r="K2299">
        <v>29.012858410126999</v>
      </c>
      <c r="L2299">
        <v>34.090205962315203</v>
      </c>
      <c r="M2299">
        <v>38.373135190426403</v>
      </c>
      <c r="N2299">
        <v>0.24241210937590901</v>
      </c>
      <c r="O2299">
        <v>128.01099450274799</v>
      </c>
      <c r="P2299">
        <v>14.752688172042999</v>
      </c>
      <c r="Q2299">
        <v>0.117824512026657</v>
      </c>
    </row>
    <row r="2300" spans="1:17" hidden="1" x14ac:dyDescent="0.3">
      <c r="A2300" t="s">
        <v>4796</v>
      </c>
      <c r="B2300" t="s">
        <v>4797</v>
      </c>
      <c r="C2300" t="str">
        <f>IFERROR(VLOOKUP(Table1[[#This Row],[Ticker]],[1]!Table1[[Symbol]:[Industry]],2,FALSE),"-")</f>
        <v>-</v>
      </c>
      <c r="D2300" t="s">
        <v>83</v>
      </c>
      <c r="E2300">
        <v>249.98599949999999</v>
      </c>
      <c r="F2300">
        <v>7.65</v>
      </c>
      <c r="G2300">
        <v>-45.502357903888203</v>
      </c>
      <c r="H2300">
        <v>-19.268127735601599</v>
      </c>
      <c r="I2300">
        <v>-37.7839514234457</v>
      </c>
      <c r="J2300">
        <v>-3.2430290034773499</v>
      </c>
      <c r="K2300">
        <v>7.9315875373299001</v>
      </c>
      <c r="L2300">
        <v>9.1403307211462508</v>
      </c>
      <c r="M2300">
        <v>45.5780727597988</v>
      </c>
      <c r="N2300">
        <v>0.332334396105747</v>
      </c>
      <c r="O2300">
        <v>112.687097739859</v>
      </c>
      <c r="P2300">
        <v>15.210843373493899</v>
      </c>
      <c r="Q2300">
        <v>8.0694078002156E-2</v>
      </c>
    </row>
    <row r="2301" spans="1:17" hidden="1" x14ac:dyDescent="0.3">
      <c r="A2301" t="s">
        <v>4798</v>
      </c>
      <c r="B2301" t="s">
        <v>4799</v>
      </c>
      <c r="C2301" t="str">
        <f>IFERROR(VLOOKUP(Table1[[#This Row],[Ticker]],[1]!Table1[[Symbol]:[Industry]],2,FALSE),"-")</f>
        <v>-</v>
      </c>
      <c r="D2301" t="s">
        <v>533</v>
      </c>
      <c r="E2301">
        <v>249.9</v>
      </c>
      <c r="F2301">
        <v>2.39</v>
      </c>
      <c r="G2301">
        <v>-23.8663752611841</v>
      </c>
      <c r="H2301">
        <v>-24.360720328194201</v>
      </c>
      <c r="I2301">
        <v>-9.4122682993138707</v>
      </c>
      <c r="J2301">
        <v>-7.7431755880566602</v>
      </c>
      <c r="K2301">
        <v>2.6158155443717201</v>
      </c>
      <c r="L2301">
        <v>2.54526076722119</v>
      </c>
      <c r="M2301">
        <v>36.293420781774103</v>
      </c>
      <c r="N2301">
        <v>0.37129551158604002</v>
      </c>
      <c r="O2301">
        <v>57.039348038429502</v>
      </c>
      <c r="P2301">
        <v>27.356616350099301</v>
      </c>
      <c r="Q2301">
        <v>6.6932410014509999E-3</v>
      </c>
    </row>
    <row r="2302" spans="1:17" hidden="1" x14ac:dyDescent="0.3">
      <c r="A2302" t="s">
        <v>4800</v>
      </c>
      <c r="B2302" t="s">
        <v>4801</v>
      </c>
      <c r="C2302" t="str">
        <f>IFERROR(VLOOKUP(Table1[[#This Row],[Ticker]],[1]!Table1[[Symbol]:[Industry]],2,FALSE),"-")</f>
        <v>-</v>
      </c>
      <c r="D2302" t="s">
        <v>429</v>
      </c>
      <c r="E2302">
        <v>248.892325</v>
      </c>
      <c r="F2302">
        <v>182.5</v>
      </c>
      <c r="G2302">
        <v>-39.3907625825439</v>
      </c>
      <c r="H2302">
        <v>-17.4352152776891</v>
      </c>
      <c r="I2302">
        <v>-26.569918392517401</v>
      </c>
      <c r="J2302">
        <v>-8.6304061021528398</v>
      </c>
      <c r="K2302">
        <v>198.55178703526499</v>
      </c>
      <c r="L2302">
        <v>202.819148198779</v>
      </c>
      <c r="M2302">
        <v>35.715906303441102</v>
      </c>
      <c r="N2302">
        <v>0.90882305673112895</v>
      </c>
      <c r="O2302">
        <v>61.315068493150598</v>
      </c>
      <c r="P2302">
        <v>22.606650990930401</v>
      </c>
    </row>
    <row r="2303" spans="1:17" hidden="1" x14ac:dyDescent="0.3">
      <c r="A2303" t="s">
        <v>4802</v>
      </c>
      <c r="B2303" t="s">
        <v>4803</v>
      </c>
      <c r="C2303" t="str">
        <f>IFERROR(VLOOKUP(Table1[[#This Row],[Ticker]],[1]!Table1[[Symbol]:[Industry]],2,FALSE),"-")</f>
        <v>-</v>
      </c>
      <c r="D2303" t="s">
        <v>4804</v>
      </c>
      <c r="E2303">
        <v>248.30199999999999</v>
      </c>
      <c r="F2303">
        <v>133.30000000000001</v>
      </c>
      <c r="G2303">
        <v>-4.89025599693095</v>
      </c>
      <c r="H2303">
        <v>5.6672011631418897</v>
      </c>
      <c r="I2303">
        <v>34.002724981326097</v>
      </c>
      <c r="J2303">
        <v>-5.4019057467868201</v>
      </c>
      <c r="K2303">
        <v>125.43972659437399</v>
      </c>
      <c r="M2303">
        <v>41.796215148834897</v>
      </c>
      <c r="N2303">
        <v>0.38758418401806199</v>
      </c>
      <c r="O2303">
        <v>22.1305326331582</v>
      </c>
      <c r="P2303">
        <v>70.897435897435898</v>
      </c>
    </row>
    <row r="2304" spans="1:17" hidden="1" x14ac:dyDescent="0.3">
      <c r="A2304" t="s">
        <v>4805</v>
      </c>
      <c r="B2304" t="s">
        <v>4806</v>
      </c>
      <c r="C2304" t="str">
        <f>IFERROR(VLOOKUP(Table1[[#This Row],[Ticker]],[1]!Table1[[Symbol]:[Industry]],2,FALSE),"-")</f>
        <v>-</v>
      </c>
      <c r="D2304" t="s">
        <v>40</v>
      </c>
      <c r="E2304">
        <v>248.07687999999999</v>
      </c>
      <c r="F2304">
        <v>218.05</v>
      </c>
      <c r="G2304">
        <v>115.744509638629</v>
      </c>
      <c r="H2304">
        <v>-19.285144052617898</v>
      </c>
      <c r="I2304">
        <v>86.206241254388502</v>
      </c>
      <c r="J2304">
        <v>1.76633392145283</v>
      </c>
      <c r="K2304">
        <v>201.48224025141499</v>
      </c>
      <c r="L2304">
        <v>150.42564183354401</v>
      </c>
      <c r="M2304">
        <v>50.305214651635097</v>
      </c>
      <c r="N2304">
        <v>0.20939916768851999</v>
      </c>
      <c r="O2304">
        <v>28.6631506535198</v>
      </c>
      <c r="P2304">
        <v>168.53448275861999</v>
      </c>
      <c r="Q2304">
        <v>6.2676340705681996E-2</v>
      </c>
    </row>
    <row r="2305" spans="1:17" hidden="1" x14ac:dyDescent="0.3">
      <c r="A2305" t="s">
        <v>4807</v>
      </c>
      <c r="B2305" t="s">
        <v>4808</v>
      </c>
      <c r="C2305" t="str">
        <f>IFERROR(VLOOKUP(Table1[[#This Row],[Ticker]],[1]!Table1[[Symbol]:[Industry]],2,FALSE),"-")</f>
        <v>-</v>
      </c>
      <c r="D2305" t="s">
        <v>4809</v>
      </c>
      <c r="E2305">
        <v>247.572</v>
      </c>
      <c r="F2305">
        <v>109.15</v>
      </c>
      <c r="G2305">
        <v>47.091789280196203</v>
      </c>
      <c r="H2305">
        <v>-5.6168957899771703</v>
      </c>
      <c r="I2305">
        <v>29.121537126652299</v>
      </c>
      <c r="J2305">
        <v>-10.187620032501099</v>
      </c>
      <c r="K2305">
        <v>109.228340223666</v>
      </c>
      <c r="L2305">
        <v>89.516044966709103</v>
      </c>
      <c r="M2305">
        <v>22.649387119820702</v>
      </c>
      <c r="N2305">
        <v>0.403666638634261</v>
      </c>
      <c r="O2305">
        <v>15.9413650939074</v>
      </c>
      <c r="P2305">
        <v>137.747767370943</v>
      </c>
      <c r="Q2305">
        <v>6.7322630996683994E-2</v>
      </c>
    </row>
    <row r="2306" spans="1:17" hidden="1" x14ac:dyDescent="0.3">
      <c r="A2306" t="s">
        <v>4810</v>
      </c>
      <c r="B2306" t="s">
        <v>4811</v>
      </c>
      <c r="C2306" t="str">
        <f>IFERROR(VLOOKUP(Table1[[#This Row],[Ticker]],[1]!Table1[[Symbol]:[Industry]],2,FALSE),"-")</f>
        <v>-</v>
      </c>
      <c r="D2306" t="s">
        <v>215</v>
      </c>
      <c r="E2306">
        <v>247.38</v>
      </c>
      <c r="F2306">
        <v>394.85</v>
      </c>
      <c r="G2306">
        <v>295.022227915553</v>
      </c>
      <c r="H2306">
        <v>-8.9265381874252601</v>
      </c>
      <c r="I2306">
        <v>44.236521179156803</v>
      </c>
      <c r="J2306">
        <v>-9.2239667240201992</v>
      </c>
      <c r="K2306">
        <v>382.338481228624</v>
      </c>
      <c r="L2306">
        <v>280.06786074108999</v>
      </c>
      <c r="M2306">
        <v>27.107845340323099</v>
      </c>
      <c r="N2306">
        <v>0.62288351855694901</v>
      </c>
      <c r="O2306">
        <v>13.372166645561601</v>
      </c>
      <c r="Q2306">
        <v>0.30910684067085797</v>
      </c>
    </row>
    <row r="2307" spans="1:17" hidden="1" x14ac:dyDescent="0.3">
      <c r="A2307" t="s">
        <v>4812</v>
      </c>
      <c r="B2307" t="s">
        <v>3725</v>
      </c>
      <c r="C2307" t="str">
        <f>IFERROR(VLOOKUP(Table1[[#This Row],[Ticker]],[1]!Table1[[Symbol]:[Industry]],2,FALSE),"-")</f>
        <v>-</v>
      </c>
      <c r="D2307" t="s">
        <v>1414</v>
      </c>
      <c r="E2307">
        <v>247.30645100000001</v>
      </c>
      <c r="F2307">
        <v>152.91</v>
      </c>
      <c r="G2307">
        <v>17.483534925688001</v>
      </c>
      <c r="H2307">
        <v>17.048182135050901</v>
      </c>
      <c r="I2307">
        <v>27.894130345099899</v>
      </c>
      <c r="J2307">
        <v>2.4857133008322201</v>
      </c>
      <c r="K2307">
        <v>139.00368704050601</v>
      </c>
      <c r="L2307">
        <v>123.05596523105901</v>
      </c>
      <c r="M2307">
        <v>64.607001159000106</v>
      </c>
      <c r="N2307">
        <v>1.1389178165089899</v>
      </c>
      <c r="O2307">
        <v>9.0118370283173093</v>
      </c>
      <c r="P2307">
        <v>54.688922610015098</v>
      </c>
      <c r="Q2307">
        <v>5.3510242870583001E-2</v>
      </c>
    </row>
    <row r="2308" spans="1:17" hidden="1" x14ac:dyDescent="0.3">
      <c r="A2308" t="s">
        <v>4813</v>
      </c>
      <c r="B2308" t="s">
        <v>4814</v>
      </c>
      <c r="C2308" t="str">
        <f>IFERROR(VLOOKUP(Table1[[#This Row],[Ticker]],[1]!Table1[[Symbol]:[Industry]],2,FALSE),"-")</f>
        <v>-</v>
      </c>
      <c r="D2308" t="s">
        <v>77</v>
      </c>
      <c r="E2308">
        <v>246.36119600000001</v>
      </c>
      <c r="F2308">
        <v>18.059999999999999</v>
      </c>
      <c r="G2308">
        <v>-20.560269501716299</v>
      </c>
      <c r="H2308">
        <v>-9.0288743690419899</v>
      </c>
      <c r="I2308">
        <v>-25.4333365047532</v>
      </c>
      <c r="J2308">
        <v>-2.9547433201723399</v>
      </c>
      <c r="K2308">
        <v>18.5075929795529</v>
      </c>
      <c r="L2308">
        <v>19.122060377368499</v>
      </c>
      <c r="M2308">
        <v>41.765050970818102</v>
      </c>
      <c r="N2308">
        <v>0.56780487884966901</v>
      </c>
      <c r="O2308">
        <v>68.604651162790702</v>
      </c>
      <c r="P2308">
        <v>14.6666666666666</v>
      </c>
      <c r="Q2308">
        <v>5.8361646413639001E-2</v>
      </c>
    </row>
    <row r="2309" spans="1:17" hidden="1" x14ac:dyDescent="0.3">
      <c r="A2309" t="s">
        <v>4815</v>
      </c>
      <c r="B2309" t="s">
        <v>4816</v>
      </c>
      <c r="C2309" t="str">
        <f>IFERROR(VLOOKUP(Table1[[#This Row],[Ticker]],[1]!Table1[[Symbol]:[Industry]],2,FALSE),"-")</f>
        <v>-</v>
      </c>
      <c r="D2309" t="s">
        <v>51</v>
      </c>
      <c r="E2309">
        <v>245.660426</v>
      </c>
      <c r="F2309">
        <v>1.4</v>
      </c>
      <c r="G2309">
        <v>-49.441224353667401</v>
      </c>
      <c r="H2309">
        <v>-9.8287337962077004</v>
      </c>
      <c r="I2309">
        <v>-38.292484789701398</v>
      </c>
      <c r="J2309">
        <v>-5.5889805767187903</v>
      </c>
      <c r="K2309">
        <v>1.5319412995457899</v>
      </c>
      <c r="L2309">
        <v>1.76135205716457</v>
      </c>
      <c r="M2309">
        <v>28.939301907769501</v>
      </c>
      <c r="N2309">
        <v>0.77465684289372305</v>
      </c>
      <c r="O2309">
        <v>151.42857142857099</v>
      </c>
      <c r="P2309">
        <v>3.70370370370369</v>
      </c>
      <c r="Q2309">
        <v>0.241430808763201</v>
      </c>
    </row>
    <row r="2310" spans="1:17" hidden="1" x14ac:dyDescent="0.3">
      <c r="A2310" t="s">
        <v>4817</v>
      </c>
      <c r="B2310" t="s">
        <v>4818</v>
      </c>
      <c r="C2310" t="str">
        <f>IFERROR(VLOOKUP(Table1[[#This Row],[Ticker]],[1]!Table1[[Symbol]:[Industry]],2,FALSE),"-")</f>
        <v>-</v>
      </c>
      <c r="D2310" t="s">
        <v>4755</v>
      </c>
      <c r="E2310">
        <v>244.8673302</v>
      </c>
      <c r="F2310">
        <v>440.75</v>
      </c>
      <c r="G2310">
        <v>84.848611821582793</v>
      </c>
      <c r="H2310">
        <v>-16.035039275240401</v>
      </c>
      <c r="I2310">
        <v>27.238213244715901</v>
      </c>
      <c r="J2310">
        <v>-3.64249614070751</v>
      </c>
      <c r="K2310">
        <v>452.97927226832797</v>
      </c>
      <c r="L2310">
        <v>347.50417710696399</v>
      </c>
      <c r="M2310">
        <v>44.660723092022799</v>
      </c>
      <c r="N2310">
        <v>0.27433182047402899</v>
      </c>
      <c r="O2310">
        <v>23.630175836642</v>
      </c>
      <c r="P2310">
        <v>165.75218570997799</v>
      </c>
    </row>
    <row r="2311" spans="1:17" hidden="1" x14ac:dyDescent="0.3">
      <c r="A2311" t="s">
        <v>4819</v>
      </c>
      <c r="B2311" t="s">
        <v>4820</v>
      </c>
      <c r="C2311" t="str">
        <f>IFERROR(VLOOKUP(Table1[[#This Row],[Ticker]],[1]!Table1[[Symbol]:[Industry]],2,FALSE),"-")</f>
        <v>-</v>
      </c>
      <c r="D2311" t="s">
        <v>21</v>
      </c>
      <c r="E2311">
        <v>244.68097159999999</v>
      </c>
      <c r="F2311">
        <v>44.25</v>
      </c>
      <c r="G2311">
        <v>-24.6997798064547</v>
      </c>
      <c r="H2311">
        <v>-17.760706585323302</v>
      </c>
      <c r="I2311">
        <v>26.513909036948601</v>
      </c>
      <c r="J2311">
        <v>-7.7431755880566602</v>
      </c>
      <c r="K2311">
        <v>48.087220554374603</v>
      </c>
      <c r="L2311">
        <v>45.695437098415603</v>
      </c>
      <c r="M2311">
        <v>34.886965551764099</v>
      </c>
      <c r="N2311">
        <v>0.47204479832006202</v>
      </c>
      <c r="O2311">
        <v>55.254237288135599</v>
      </c>
      <c r="P2311">
        <v>63.8888888888888</v>
      </c>
    </row>
    <row r="2312" spans="1:17" hidden="1" x14ac:dyDescent="0.3">
      <c r="A2312" t="s">
        <v>4821</v>
      </c>
      <c r="B2312" t="s">
        <v>4822</v>
      </c>
      <c r="C2312" t="str">
        <f>IFERROR(VLOOKUP(Table1[[#This Row],[Ticker]],[1]!Table1[[Symbol]:[Industry]],2,FALSE),"-")</f>
        <v>-</v>
      </c>
      <c r="D2312" t="s">
        <v>215</v>
      </c>
      <c r="E2312">
        <v>244.54301000000001</v>
      </c>
      <c r="F2312">
        <v>83.95</v>
      </c>
      <c r="G2312">
        <v>315.890696384021</v>
      </c>
      <c r="H2312">
        <v>43.917870362945997</v>
      </c>
      <c r="I2312">
        <v>311.58438774377902</v>
      </c>
      <c r="J2312">
        <v>6.0438066604640497</v>
      </c>
      <c r="K2312">
        <v>57.7435411013576</v>
      </c>
      <c r="L2312">
        <v>37.859050842599203</v>
      </c>
      <c r="M2312">
        <v>99.993219784583104</v>
      </c>
      <c r="N2312">
        <v>1.6130490612079</v>
      </c>
      <c r="O2312">
        <v>0</v>
      </c>
      <c r="P2312">
        <v>414.39950980392098</v>
      </c>
      <c r="Q2312">
        <v>6.6275267800811E-2</v>
      </c>
    </row>
    <row r="2313" spans="1:17" hidden="1" x14ac:dyDescent="0.3">
      <c r="A2313" t="s">
        <v>4823</v>
      </c>
      <c r="B2313" t="s">
        <v>4824</v>
      </c>
      <c r="C2313" t="str">
        <f>IFERROR(VLOOKUP(Table1[[#This Row],[Ticker]],[1]!Table1[[Symbol]:[Industry]],2,FALSE),"-")</f>
        <v>-</v>
      </c>
      <c r="D2313" t="s">
        <v>54</v>
      </c>
      <c r="E2313">
        <v>244.13374356</v>
      </c>
      <c r="F2313">
        <v>51.11</v>
      </c>
      <c r="G2313">
        <v>8.8183907683433205E-2</v>
      </c>
      <c r="H2313">
        <v>-1.2954004628743601</v>
      </c>
      <c r="I2313">
        <v>-24.478150056519901</v>
      </c>
      <c r="J2313">
        <v>-3.9019057467868099</v>
      </c>
      <c r="K2313">
        <v>51.622356766181703</v>
      </c>
      <c r="L2313">
        <v>47.7690660172034</v>
      </c>
      <c r="M2313">
        <v>46.549703460794902</v>
      </c>
      <c r="N2313">
        <v>2.9991314877964701</v>
      </c>
      <c r="O2313">
        <v>14.2633535511641</v>
      </c>
      <c r="P2313">
        <v>53.945783132530103</v>
      </c>
      <c r="Q2313">
        <v>2.0298058761998E-2</v>
      </c>
    </row>
    <row r="2314" spans="1:17" hidden="1" x14ac:dyDescent="0.3">
      <c r="A2314" t="s">
        <v>4825</v>
      </c>
      <c r="B2314" t="s">
        <v>4826</v>
      </c>
      <c r="C2314" t="str">
        <f>IFERROR(VLOOKUP(Table1[[#This Row],[Ticker]],[1]!Table1[[Symbol]:[Industry]],2,FALSE),"-")</f>
        <v>-</v>
      </c>
      <c r="D2314" t="s">
        <v>407</v>
      </c>
      <c r="E2314">
        <v>243.13565779999999</v>
      </c>
      <c r="F2314">
        <v>197.05</v>
      </c>
      <c r="G2314">
        <v>196.57402971735399</v>
      </c>
      <c r="H2314">
        <v>11.240061338721899</v>
      </c>
      <c r="I2314">
        <v>45.462709681979902</v>
      </c>
      <c r="J2314">
        <v>-2.1876200325010999</v>
      </c>
      <c r="K2314">
        <v>178.441760056888</v>
      </c>
      <c r="L2314">
        <v>128.185182738024</v>
      </c>
      <c r="M2314">
        <v>95.9382642270361</v>
      </c>
      <c r="N2314">
        <v>2.6157635467980298</v>
      </c>
      <c r="O2314">
        <v>3.0195381882770702</v>
      </c>
      <c r="P2314">
        <v>228.416666666666</v>
      </c>
    </row>
    <row r="2315" spans="1:17" hidden="1" x14ac:dyDescent="0.3">
      <c r="A2315" t="s">
        <v>4827</v>
      </c>
      <c r="B2315" t="s">
        <v>4828</v>
      </c>
      <c r="C2315" t="str">
        <f>IFERROR(VLOOKUP(Table1[[#This Row],[Ticker]],[1]!Table1[[Symbol]:[Industry]],2,FALSE),"-")</f>
        <v>-</v>
      </c>
      <c r="D2315" t="s">
        <v>753</v>
      </c>
      <c r="E2315">
        <v>242.86609717499999</v>
      </c>
      <c r="F2315">
        <v>550.02</v>
      </c>
      <c r="G2315">
        <v>-10.172947085134499</v>
      </c>
      <c r="H2315">
        <v>1.45691131197213</v>
      </c>
      <c r="I2315">
        <v>-0.46250957927832498</v>
      </c>
      <c r="J2315">
        <v>1.3363589220391801</v>
      </c>
      <c r="K2315">
        <v>523.37320347204297</v>
      </c>
      <c r="L2315">
        <v>497.758889787285</v>
      </c>
      <c r="M2315">
        <v>76.378610990004603</v>
      </c>
      <c r="N2315">
        <v>1.47192871514025</v>
      </c>
      <c r="O2315">
        <v>0.77815352169010499</v>
      </c>
      <c r="P2315">
        <v>28.976433345057998</v>
      </c>
      <c r="Q2315">
        <v>-1.6014498322345E-2</v>
      </c>
    </row>
    <row r="2316" spans="1:17" hidden="1" x14ac:dyDescent="0.3">
      <c r="A2316" t="s">
        <v>4829</v>
      </c>
      <c r="B2316" t="s">
        <v>4830</v>
      </c>
      <c r="C2316" t="str">
        <f>IFERROR(VLOOKUP(Table1[[#This Row],[Ticker]],[1]!Table1[[Symbol]:[Industry]],2,FALSE),"-")</f>
        <v>-</v>
      </c>
      <c r="D2316" t="s">
        <v>2545</v>
      </c>
      <c r="E2316">
        <v>242.73242504000001</v>
      </c>
      <c r="F2316">
        <v>2171.15</v>
      </c>
      <c r="G2316">
        <v>333.61989922819902</v>
      </c>
      <c r="H2316">
        <v>-9.22922368740271</v>
      </c>
      <c r="I2316">
        <v>152.31954454671899</v>
      </c>
      <c r="J2316">
        <v>-5.1078078259283197</v>
      </c>
      <c r="K2316">
        <v>2087.56626416264</v>
      </c>
      <c r="L2316">
        <v>1513.1436219002401</v>
      </c>
      <c r="M2316">
        <v>31.406679738376599</v>
      </c>
      <c r="N2316">
        <v>0.29212378824280499</v>
      </c>
      <c r="O2316">
        <v>19.339981115998398</v>
      </c>
      <c r="P2316">
        <v>382.26343847178998</v>
      </c>
      <c r="Q2316">
        <v>0.16336760707711401</v>
      </c>
    </row>
    <row r="2317" spans="1:17" hidden="1" x14ac:dyDescent="0.3">
      <c r="A2317" t="s">
        <v>4831</v>
      </c>
      <c r="B2317" t="s">
        <v>4832</v>
      </c>
      <c r="C2317" t="str">
        <f>IFERROR(VLOOKUP(Table1[[#This Row],[Ticker]],[1]!Table1[[Symbol]:[Industry]],2,FALSE),"-")</f>
        <v>-</v>
      </c>
      <c r="D2317" t="s">
        <v>46</v>
      </c>
      <c r="E2317">
        <v>242.566147331</v>
      </c>
      <c r="F2317">
        <v>12.13</v>
      </c>
      <c r="G2317">
        <v>-12.921068321860901</v>
      </c>
      <c r="H2317">
        <v>0.123932300170981</v>
      </c>
      <c r="I2317">
        <v>-2.95456772329063</v>
      </c>
      <c r="J2317">
        <v>-10.3708032156842</v>
      </c>
      <c r="K2317">
        <v>12.4284646656603</v>
      </c>
      <c r="L2317">
        <v>12.0354037100326</v>
      </c>
      <c r="M2317">
        <v>32.527759907866297</v>
      </c>
      <c r="N2317">
        <v>0.33733709560886599</v>
      </c>
      <c r="O2317">
        <v>25.309150865622399</v>
      </c>
      <c r="P2317">
        <v>31.135135135135101</v>
      </c>
    </row>
    <row r="2318" spans="1:17" hidden="1" x14ac:dyDescent="0.3">
      <c r="A2318" t="s">
        <v>4833</v>
      </c>
      <c r="B2318" t="s">
        <v>4834</v>
      </c>
      <c r="C2318" t="str">
        <f>IFERROR(VLOOKUP(Table1[[#This Row],[Ticker]],[1]!Table1[[Symbol]:[Industry]],2,FALSE),"-")</f>
        <v>-</v>
      </c>
      <c r="D2318" t="s">
        <v>180</v>
      </c>
      <c r="E2318">
        <v>242.36579549999999</v>
      </c>
      <c r="F2318">
        <v>168.35</v>
      </c>
      <c r="G2318">
        <v>13.851867594175699</v>
      </c>
      <c r="H2318">
        <v>1.0256710823722699</v>
      </c>
      <c r="I2318">
        <v>-4.5534093440099497</v>
      </c>
      <c r="J2318">
        <v>8.4288183236632701</v>
      </c>
      <c r="K2318">
        <v>148.78555358103199</v>
      </c>
      <c r="L2318">
        <v>142.01382882320601</v>
      </c>
      <c r="M2318">
        <v>79.104065426345201</v>
      </c>
      <c r="N2318">
        <v>0.83683706250352197</v>
      </c>
      <c r="O2318">
        <v>6.9201069201069103</v>
      </c>
      <c r="P2318">
        <v>60.3333333333333</v>
      </c>
      <c r="Q2318">
        <v>0.12705140947648699</v>
      </c>
    </row>
    <row r="2319" spans="1:17" hidden="1" x14ac:dyDescent="0.3">
      <c r="A2319" t="s">
        <v>4835</v>
      </c>
      <c r="B2319" t="s">
        <v>4836</v>
      </c>
      <c r="C2319" t="str">
        <f>IFERROR(VLOOKUP(Table1[[#This Row],[Ticker]],[1]!Table1[[Symbol]:[Industry]],2,FALSE),"-")</f>
        <v>-</v>
      </c>
      <c r="D2319" t="s">
        <v>197</v>
      </c>
      <c r="E2319">
        <v>242.27505977800001</v>
      </c>
      <c r="F2319">
        <v>108.81</v>
      </c>
      <c r="G2319">
        <v>11.328415682267</v>
      </c>
      <c r="H2319">
        <v>-8.7729927379398003</v>
      </c>
      <c r="I2319">
        <v>-7.4794390783506701</v>
      </c>
      <c r="J2319">
        <v>-4.8667649081777702</v>
      </c>
      <c r="K2319">
        <v>107.069505582784</v>
      </c>
      <c r="L2319">
        <v>100.906145177924</v>
      </c>
      <c r="M2319">
        <v>41.353315825568998</v>
      </c>
      <c r="N2319">
        <v>0.69490884638649497</v>
      </c>
      <c r="O2319">
        <v>29.3079680176454</v>
      </c>
      <c r="P2319">
        <v>51.757322175732199</v>
      </c>
      <c r="Q2319">
        <v>5.2491322674028999E-2</v>
      </c>
    </row>
    <row r="2320" spans="1:17" hidden="1" x14ac:dyDescent="0.3">
      <c r="A2320" t="s">
        <v>4837</v>
      </c>
      <c r="B2320" t="s">
        <v>4838</v>
      </c>
      <c r="C2320" t="str">
        <f>IFERROR(VLOOKUP(Table1[[#This Row],[Ticker]],[1]!Table1[[Symbol]:[Industry]],2,FALSE),"-")</f>
        <v>-</v>
      </c>
      <c r="D2320" t="s">
        <v>1060</v>
      </c>
      <c r="E2320">
        <v>241.97872339200001</v>
      </c>
      <c r="F2320">
        <v>6.96</v>
      </c>
      <c r="G2320">
        <v>42.157363050687998</v>
      </c>
      <c r="H2320">
        <v>-15.274621242095099</v>
      </c>
      <c r="I2320">
        <v>-13.507932972516199</v>
      </c>
      <c r="J2320">
        <v>-9.8489103550817507</v>
      </c>
      <c r="K2320">
        <v>7.05203969386059</v>
      </c>
      <c r="L2320">
        <v>6.3819416388406296</v>
      </c>
      <c r="M2320">
        <v>25.9362539188431</v>
      </c>
      <c r="N2320">
        <v>0.39571066813241501</v>
      </c>
      <c r="O2320">
        <v>32.902298850574702</v>
      </c>
      <c r="Q2320">
        <v>-5.582181800707E-2</v>
      </c>
    </row>
    <row r="2321" spans="1:17" hidden="1" x14ac:dyDescent="0.3">
      <c r="A2321" t="s">
        <v>4839</v>
      </c>
      <c r="B2321" t="s">
        <v>4840</v>
      </c>
      <c r="C2321" t="str">
        <f>IFERROR(VLOOKUP(Table1[[#This Row],[Ticker]],[1]!Table1[[Symbol]:[Industry]],2,FALSE),"-")</f>
        <v>-</v>
      </c>
      <c r="D2321" t="s">
        <v>77</v>
      </c>
      <c r="E2321">
        <v>240.80425199999999</v>
      </c>
      <c r="F2321">
        <v>135.65</v>
      </c>
      <c r="G2321">
        <v>295.99537784188101</v>
      </c>
      <c r="H2321">
        <v>15.400664867489301</v>
      </c>
      <c r="I2321">
        <v>120.59392615290901</v>
      </c>
      <c r="J2321">
        <v>7.7698267760095199</v>
      </c>
      <c r="K2321">
        <v>99.839111607224595</v>
      </c>
      <c r="L2321">
        <v>70.446860495825106</v>
      </c>
      <c r="M2321">
        <v>76.115072592573298</v>
      </c>
      <c r="N2321">
        <v>0.76952362243751604</v>
      </c>
      <c r="O2321">
        <v>1.3564319941024601</v>
      </c>
      <c r="P2321">
        <v>359.09373313931599</v>
      </c>
      <c r="Q2321">
        <v>0.26289001688227698</v>
      </c>
    </row>
    <row r="2322" spans="1:17" hidden="1" x14ac:dyDescent="0.3">
      <c r="A2322" t="s">
        <v>4841</v>
      </c>
      <c r="B2322" t="s">
        <v>4842</v>
      </c>
      <c r="C2322" t="str">
        <f>IFERROR(VLOOKUP(Table1[[#This Row],[Ticker]],[1]!Table1[[Symbol]:[Industry]],2,FALSE),"-")</f>
        <v>-</v>
      </c>
      <c r="D2322" t="s">
        <v>281</v>
      </c>
      <c r="E2322">
        <v>240.42374118399999</v>
      </c>
      <c r="F2322">
        <v>141.57</v>
      </c>
      <c r="G2322">
        <v>-28.2042767736164</v>
      </c>
      <c r="H2322">
        <v>-3.8875857016587299</v>
      </c>
      <c r="I2322">
        <v>-14.2785518374051</v>
      </c>
      <c r="J2322">
        <v>0.81260220618322798</v>
      </c>
      <c r="K2322">
        <v>136.08295651321501</v>
      </c>
      <c r="L2322">
        <v>140.057976071269</v>
      </c>
      <c r="M2322">
        <v>60.000915641038901</v>
      </c>
      <c r="N2322">
        <v>0.94385045540324197</v>
      </c>
      <c r="O2322">
        <v>29.1940382849473</v>
      </c>
      <c r="P2322">
        <v>14.4462409054163</v>
      </c>
      <c r="Q2322">
        <v>3.1479181431697999E-2</v>
      </c>
    </row>
    <row r="2323" spans="1:17" hidden="1" x14ac:dyDescent="0.3">
      <c r="A2323" t="s">
        <v>4843</v>
      </c>
      <c r="B2323" t="s">
        <v>4844</v>
      </c>
      <c r="C2323" t="str">
        <f>IFERROR(VLOOKUP(Table1[[#This Row],[Ticker]],[1]!Table1[[Symbol]:[Industry]],2,FALSE),"-")</f>
        <v>-</v>
      </c>
      <c r="D2323" t="s">
        <v>46</v>
      </c>
      <c r="E2323">
        <v>240.4067484</v>
      </c>
      <c r="F2323">
        <v>204.64</v>
      </c>
      <c r="G2323">
        <v>85.859490710262506</v>
      </c>
      <c r="H2323">
        <v>-5.54320661873553</v>
      </c>
      <c r="I2323">
        <v>25.9669866500365</v>
      </c>
      <c r="J2323">
        <v>-1.4542866991677701</v>
      </c>
      <c r="K2323">
        <v>195.808090162355</v>
      </c>
      <c r="L2323">
        <v>167.57796369656501</v>
      </c>
      <c r="M2323">
        <v>63.667818964005797</v>
      </c>
      <c r="N2323">
        <v>0.52690801448332103</v>
      </c>
      <c r="O2323">
        <v>17.054339327599699</v>
      </c>
      <c r="P2323">
        <v>122.193268186753</v>
      </c>
      <c r="Q2323">
        <v>0.12867333658423599</v>
      </c>
    </row>
    <row r="2324" spans="1:17" hidden="1" x14ac:dyDescent="0.3">
      <c r="A2324" t="s">
        <v>4845</v>
      </c>
      <c r="B2324" t="s">
        <v>4846</v>
      </c>
      <c r="C2324" t="str">
        <f>IFERROR(VLOOKUP(Table1[[#This Row],[Ticker]],[1]!Table1[[Symbol]:[Industry]],2,FALSE),"-")</f>
        <v>-</v>
      </c>
      <c r="D2324" t="s">
        <v>1001</v>
      </c>
      <c r="E2324">
        <v>240.26627910599899</v>
      </c>
      <c r="F2324">
        <v>74.489999999999995</v>
      </c>
      <c r="G2324">
        <v>0.70184703645319102</v>
      </c>
      <c r="H2324">
        <v>-8.6840896806333507</v>
      </c>
      <c r="I2324">
        <v>18.6662645331063</v>
      </c>
      <c r="J2324">
        <v>-2.8588529092134198</v>
      </c>
      <c r="K2324">
        <v>73.329767157767805</v>
      </c>
      <c r="L2324">
        <v>68.164345131834807</v>
      </c>
      <c r="M2324">
        <v>49.064119333888399</v>
      </c>
      <c r="N2324">
        <v>0.39627159749604202</v>
      </c>
      <c r="O2324">
        <v>36.796885487984902</v>
      </c>
      <c r="P2324">
        <v>62.819672131147499</v>
      </c>
      <c r="Q2324">
        <v>9.0381594178741004E-2</v>
      </c>
    </row>
    <row r="2325" spans="1:17" hidden="1" x14ac:dyDescent="0.3">
      <c r="A2325" t="s">
        <v>4847</v>
      </c>
      <c r="B2325" t="s">
        <v>4848</v>
      </c>
      <c r="C2325" t="str">
        <f>IFERROR(VLOOKUP(Table1[[#This Row],[Ticker]],[1]!Table1[[Symbol]:[Industry]],2,FALSE),"-")</f>
        <v>-</v>
      </c>
      <c r="D2325" t="s">
        <v>364</v>
      </c>
      <c r="E2325">
        <v>239.94221999999999</v>
      </c>
      <c r="F2325">
        <v>346.55</v>
      </c>
      <c r="G2325">
        <v>-9.6027780427863298</v>
      </c>
      <c r="H2325">
        <v>36.656862911611199</v>
      </c>
      <c r="I2325">
        <v>22.349373238364802</v>
      </c>
      <c r="J2325">
        <v>6.6667119256074203</v>
      </c>
      <c r="K2325">
        <v>283.38862681825702</v>
      </c>
      <c r="M2325">
        <v>84.754237526180304</v>
      </c>
      <c r="N2325">
        <v>2.3958333333333299</v>
      </c>
      <c r="O2325">
        <v>1.0243832058866</v>
      </c>
      <c r="P2325">
        <v>72.412935323382996</v>
      </c>
    </row>
    <row r="2326" spans="1:17" hidden="1" x14ac:dyDescent="0.3">
      <c r="A2326" t="s">
        <v>4849</v>
      </c>
      <c r="B2326" t="s">
        <v>4850</v>
      </c>
      <c r="C2326" t="str">
        <f>IFERROR(VLOOKUP(Table1[[#This Row],[Ticker]],[1]!Table1[[Symbol]:[Industry]],2,FALSE),"-")</f>
        <v>-</v>
      </c>
      <c r="D2326" t="s">
        <v>114</v>
      </c>
      <c r="E2326">
        <v>239.30680319999999</v>
      </c>
      <c r="F2326">
        <v>106.58</v>
      </c>
      <c r="G2326">
        <v>25.7035566944426</v>
      </c>
      <c r="H2326">
        <v>-9.8051349761487003</v>
      </c>
      <c r="I2326">
        <v>22.940633936192299</v>
      </c>
      <c r="J2326">
        <v>-5.0385370472096502</v>
      </c>
      <c r="K2326">
        <v>111.404378165572</v>
      </c>
      <c r="L2326">
        <v>97.618378527424895</v>
      </c>
      <c r="M2326">
        <v>45.991233292477602</v>
      </c>
      <c r="N2326">
        <v>9.8646222110074205E-2</v>
      </c>
      <c r="O2326">
        <v>55.188590729968098</v>
      </c>
      <c r="P2326">
        <v>65.496894409937795</v>
      </c>
      <c r="Q2326">
        <v>3.3424178733628997E-2</v>
      </c>
    </row>
    <row r="2327" spans="1:17" hidden="1" x14ac:dyDescent="0.3">
      <c r="A2327" t="s">
        <v>4851</v>
      </c>
      <c r="B2327" t="s">
        <v>4852</v>
      </c>
      <c r="C2327" t="str">
        <f>IFERROR(VLOOKUP(Table1[[#This Row],[Ticker]],[1]!Table1[[Symbol]:[Industry]],2,FALSE),"-")</f>
        <v>-</v>
      </c>
      <c r="D2327" t="s">
        <v>266</v>
      </c>
      <c r="E2327">
        <v>239.10075000000001</v>
      </c>
      <c r="F2327">
        <v>132.5</v>
      </c>
      <c r="G2327">
        <v>-32.962039934386503</v>
      </c>
      <c r="H2327">
        <v>2.6645995371256199</v>
      </c>
      <c r="I2327">
        <v>-5.99718908790397</v>
      </c>
      <c r="J2327">
        <v>7.1593187430090897</v>
      </c>
      <c r="K2327">
        <v>123.527895735163</v>
      </c>
      <c r="L2327">
        <v>126.295810519169</v>
      </c>
      <c r="M2327">
        <v>61.434680546553999</v>
      </c>
      <c r="N2327">
        <v>0.73224570573161096</v>
      </c>
      <c r="O2327">
        <v>42.641509433962199</v>
      </c>
      <c r="P2327">
        <v>46.814404432132903</v>
      </c>
    </row>
    <row r="2328" spans="1:17" hidden="1" x14ac:dyDescent="0.3">
      <c r="A2328" t="s">
        <v>4853</v>
      </c>
      <c r="B2328" t="s">
        <v>4854</v>
      </c>
      <c r="C2328" t="str">
        <f>IFERROR(VLOOKUP(Table1[[#This Row],[Ticker]],[1]!Table1[[Symbol]:[Industry]],2,FALSE),"-")</f>
        <v>-</v>
      </c>
      <c r="D2328" t="s">
        <v>281</v>
      </c>
      <c r="E2328">
        <v>238.869065025</v>
      </c>
      <c r="F2328">
        <v>770</v>
      </c>
      <c r="G2328">
        <v>710.14752160727596</v>
      </c>
      <c r="H2328">
        <v>0.46443889455534798</v>
      </c>
      <c r="I2328">
        <v>104.76957734089</v>
      </c>
      <c r="J2328">
        <v>-5.3913237362048099</v>
      </c>
      <c r="K2328">
        <v>804.48801334690904</v>
      </c>
      <c r="M2328">
        <v>39.404102429186501</v>
      </c>
      <c r="N2328">
        <v>0.48542066075170498</v>
      </c>
      <c r="O2328">
        <v>27.272727272727199</v>
      </c>
      <c r="P2328">
        <v>784.04133180252597</v>
      </c>
    </row>
    <row r="2329" spans="1:17" hidden="1" x14ac:dyDescent="0.3">
      <c r="A2329" t="s">
        <v>4855</v>
      </c>
      <c r="B2329" t="s">
        <v>4856</v>
      </c>
      <c r="C2329" t="str">
        <f>IFERROR(VLOOKUP(Table1[[#This Row],[Ticker]],[1]!Table1[[Symbol]:[Industry]],2,FALSE),"-")</f>
        <v>-</v>
      </c>
      <c r="D2329" t="s">
        <v>533</v>
      </c>
      <c r="E2329">
        <v>238.64824820000001</v>
      </c>
      <c r="F2329">
        <v>58.25</v>
      </c>
      <c r="G2329">
        <v>55.697607738389301</v>
      </c>
      <c r="H2329">
        <v>11.999444897950299</v>
      </c>
      <c r="I2329">
        <v>112.122896332495</v>
      </c>
      <c r="J2329">
        <v>-1.3847654383887</v>
      </c>
      <c r="K2329">
        <v>50.702067403309201</v>
      </c>
      <c r="L2329">
        <v>40.648313577466801</v>
      </c>
      <c r="M2329">
        <v>69.719200665290103</v>
      </c>
      <c r="N2329">
        <v>0.87895547850851397</v>
      </c>
      <c r="O2329">
        <v>1.28755364806867</v>
      </c>
      <c r="P2329">
        <v>136.788617886178</v>
      </c>
      <c r="Q2329">
        <v>1.1194424546295E-2</v>
      </c>
    </row>
    <row r="2330" spans="1:17" hidden="1" x14ac:dyDescent="0.3">
      <c r="A2330" t="s">
        <v>4857</v>
      </c>
      <c r="B2330" t="s">
        <v>4858</v>
      </c>
      <c r="C2330" t="str">
        <f>IFERROR(VLOOKUP(Table1[[#This Row],[Ticker]],[1]!Table1[[Symbol]:[Industry]],2,FALSE),"-")</f>
        <v>-</v>
      </c>
      <c r="D2330" t="s">
        <v>197</v>
      </c>
      <c r="E2330">
        <v>238.36038338</v>
      </c>
      <c r="F2330">
        <v>246.2</v>
      </c>
      <c r="G2330">
        <v>76.624763558732099</v>
      </c>
      <c r="H2330">
        <v>-7.51519234208269</v>
      </c>
      <c r="I2330">
        <v>56.665906209094302</v>
      </c>
      <c r="J2330">
        <v>-3.0842005162375501</v>
      </c>
      <c r="K2330">
        <v>230.08071883859</v>
      </c>
      <c r="L2330">
        <v>190.78169560807601</v>
      </c>
      <c r="M2330">
        <v>51.364055013687199</v>
      </c>
      <c r="N2330">
        <v>0.46375352093245997</v>
      </c>
      <c r="O2330">
        <v>17.790414297319199</v>
      </c>
      <c r="P2330">
        <v>115.681121331581</v>
      </c>
      <c r="Q2330">
        <v>0.13804751945318</v>
      </c>
    </row>
    <row r="2331" spans="1:17" hidden="1" x14ac:dyDescent="0.3">
      <c r="A2331" t="s">
        <v>4859</v>
      </c>
      <c r="B2331" t="s">
        <v>4860</v>
      </c>
      <c r="C2331" t="str">
        <f>IFERROR(VLOOKUP(Table1[[#This Row],[Ticker]],[1]!Table1[[Symbol]:[Industry]],2,FALSE),"-")</f>
        <v>-</v>
      </c>
      <c r="D2331" t="s">
        <v>407</v>
      </c>
      <c r="E2331">
        <v>238.19129520000001</v>
      </c>
      <c r="F2331">
        <v>4.6100000000000003</v>
      </c>
      <c r="G2331">
        <v>127.146127095631</v>
      </c>
      <c r="H2331">
        <v>-10.600663620769099</v>
      </c>
      <c r="I2331">
        <v>72.323404168937003</v>
      </c>
      <c r="J2331">
        <v>-9.0769728508727106</v>
      </c>
      <c r="K2331">
        <v>4.5890748628766502</v>
      </c>
      <c r="L2331">
        <v>3.6781296078110501</v>
      </c>
      <c r="M2331">
        <v>33.157929466978601</v>
      </c>
      <c r="N2331">
        <v>0.842178003366165</v>
      </c>
      <c r="O2331">
        <v>15.618221258134399</v>
      </c>
      <c r="P2331">
        <v>224.647887323943</v>
      </c>
      <c r="Q2331">
        <v>8.1016184181255002E-2</v>
      </c>
    </row>
    <row r="2332" spans="1:17" hidden="1" x14ac:dyDescent="0.3">
      <c r="A2332" t="s">
        <v>4861</v>
      </c>
      <c r="B2332" t="s">
        <v>4862</v>
      </c>
      <c r="C2332" t="str">
        <f>IFERROR(VLOOKUP(Table1[[#This Row],[Ticker]],[1]!Table1[[Symbol]:[Industry]],2,FALSE),"-")</f>
        <v>-</v>
      </c>
      <c r="D2332" t="s">
        <v>390</v>
      </c>
      <c r="E2332">
        <v>238.13399999999999</v>
      </c>
      <c r="F2332">
        <v>195.2</v>
      </c>
      <c r="G2332">
        <v>39.385433226126601</v>
      </c>
      <c r="H2332">
        <v>-4.4411999208689403</v>
      </c>
      <c r="I2332">
        <v>70.756048325811406</v>
      </c>
      <c r="J2332">
        <v>-0.75904860392967899</v>
      </c>
      <c r="K2332">
        <v>177.771482256219</v>
      </c>
      <c r="L2332">
        <v>147.91183195930299</v>
      </c>
      <c r="M2332">
        <v>61.773128649237897</v>
      </c>
      <c r="N2332">
        <v>0.420725108225108</v>
      </c>
      <c r="O2332">
        <v>7.4282786885245802</v>
      </c>
      <c r="P2332">
        <v>103.333333333333</v>
      </c>
    </row>
    <row r="2333" spans="1:17" hidden="1" x14ac:dyDescent="0.3">
      <c r="A2333" t="s">
        <v>4863</v>
      </c>
      <c r="B2333" t="s">
        <v>4864</v>
      </c>
      <c r="C2333" t="str">
        <f>IFERROR(VLOOKUP(Table1[[#This Row],[Ticker]],[1]!Table1[[Symbol]:[Industry]],2,FALSE),"-")</f>
        <v>-</v>
      </c>
      <c r="D2333" t="s">
        <v>390</v>
      </c>
      <c r="E2333">
        <v>237.99035187499999</v>
      </c>
      <c r="F2333">
        <v>49.47</v>
      </c>
      <c r="G2333">
        <v>-9.8983881820783193</v>
      </c>
      <c r="H2333">
        <v>13.4802891116931</v>
      </c>
      <c r="I2333">
        <v>24.938723092815302</v>
      </c>
      <c r="J2333">
        <v>6.5839316916368196</v>
      </c>
      <c r="K2333">
        <v>46.315993246559401</v>
      </c>
      <c r="L2333">
        <v>43.6853426301629</v>
      </c>
      <c r="M2333">
        <v>76.594301714909093</v>
      </c>
      <c r="N2333">
        <v>0.64438831447671197</v>
      </c>
      <c r="O2333">
        <v>31.2388591800356</v>
      </c>
      <c r="P2333">
        <v>51.849624060150298</v>
      </c>
      <c r="Q2333">
        <v>3.3619656814804E-2</v>
      </c>
    </row>
    <row r="2334" spans="1:17" hidden="1" x14ac:dyDescent="0.3">
      <c r="A2334" t="s">
        <v>4865</v>
      </c>
      <c r="B2334" t="s">
        <v>4866</v>
      </c>
      <c r="C2334" t="str">
        <f>IFERROR(VLOOKUP(Table1[[#This Row],[Ticker]],[1]!Table1[[Symbol]:[Industry]],2,FALSE),"-")</f>
        <v>-</v>
      </c>
      <c r="D2334" t="s">
        <v>46</v>
      </c>
      <c r="E2334">
        <v>237.84375</v>
      </c>
      <c r="F2334">
        <v>24.11</v>
      </c>
      <c r="G2334">
        <v>-0.95230035864957996</v>
      </c>
      <c r="H2334">
        <v>-37.290102449629302</v>
      </c>
      <c r="I2334">
        <v>-4.3375765644969198</v>
      </c>
      <c r="J2334">
        <v>-9.8323233452058592</v>
      </c>
      <c r="K2334">
        <v>30.5051112206346</v>
      </c>
      <c r="L2334">
        <v>25.963579672973601</v>
      </c>
      <c r="M2334">
        <v>5.5512017392466797</v>
      </c>
      <c r="N2334">
        <v>0.24907934330502501</v>
      </c>
      <c r="O2334">
        <v>66.113645790128501</v>
      </c>
      <c r="P2334">
        <v>44.659999999999897</v>
      </c>
      <c r="Q2334">
        <v>0.136666095456486</v>
      </c>
    </row>
    <row r="2335" spans="1:17" hidden="1" x14ac:dyDescent="0.3">
      <c r="A2335" t="s">
        <v>4867</v>
      </c>
      <c r="B2335" t="s">
        <v>4868</v>
      </c>
      <c r="C2335" t="str">
        <f>IFERROR(VLOOKUP(Table1[[#This Row],[Ticker]],[1]!Table1[[Symbol]:[Industry]],2,FALSE),"-")</f>
        <v>-</v>
      </c>
      <c r="D2335" t="s">
        <v>54</v>
      </c>
      <c r="E2335">
        <v>237.6956582</v>
      </c>
      <c r="F2335">
        <v>117.02</v>
      </c>
      <c r="G2335">
        <v>29.898897259395699</v>
      </c>
      <c r="H2335">
        <v>3.3004010638431902</v>
      </c>
      <c r="I2335">
        <v>19.476967088581699</v>
      </c>
      <c r="J2335">
        <v>-8.4365826881027601</v>
      </c>
      <c r="K2335">
        <v>105.68397484577299</v>
      </c>
      <c r="L2335">
        <v>94.520185837901295</v>
      </c>
      <c r="M2335">
        <v>44.028204999501703</v>
      </c>
      <c r="N2335">
        <v>1.57925667673029</v>
      </c>
      <c r="O2335">
        <v>9.7675611006665406</v>
      </c>
      <c r="P2335">
        <v>68.132183908045903</v>
      </c>
      <c r="Q2335">
        <v>7.8332842553423002E-2</v>
      </c>
    </row>
    <row r="2336" spans="1:17" hidden="1" x14ac:dyDescent="0.3">
      <c r="A2336" t="s">
        <v>4869</v>
      </c>
      <c r="B2336" t="s">
        <v>4870</v>
      </c>
      <c r="C2336" t="str">
        <f>IFERROR(VLOOKUP(Table1[[#This Row],[Ticker]],[1]!Table1[[Symbol]:[Industry]],2,FALSE),"-")</f>
        <v>-</v>
      </c>
      <c r="E2336">
        <v>237.636956</v>
      </c>
      <c r="F2336">
        <v>138.69999999999999</v>
      </c>
      <c r="G2336">
        <v>-3.0589786391912202</v>
      </c>
      <c r="H2336">
        <v>-12.4287337962077</v>
      </c>
      <c r="I2336">
        <v>18.591862169421098</v>
      </c>
      <c r="J2336">
        <v>-15.875120032501099</v>
      </c>
      <c r="K2336">
        <v>146.98397366779801</v>
      </c>
      <c r="L2336">
        <v>124.118665989306</v>
      </c>
      <c r="M2336">
        <v>21.1876275944737</v>
      </c>
      <c r="N2336">
        <v>1.47332901097687</v>
      </c>
      <c r="O2336">
        <v>33.309300648882399</v>
      </c>
      <c r="P2336">
        <v>62.2222222222222</v>
      </c>
      <c r="Q2336">
        <v>0.231017886319454</v>
      </c>
    </row>
    <row r="2337" spans="1:17" hidden="1" x14ac:dyDescent="0.3">
      <c r="A2337" t="s">
        <v>4871</v>
      </c>
      <c r="B2337" t="s">
        <v>4872</v>
      </c>
      <c r="C2337" t="str">
        <f>IFERROR(VLOOKUP(Table1[[#This Row],[Ticker]],[1]!Table1[[Symbol]:[Industry]],2,FALSE),"-")</f>
        <v>-</v>
      </c>
      <c r="D2337" t="s">
        <v>2435</v>
      </c>
      <c r="E2337">
        <v>237.61760000000001</v>
      </c>
      <c r="F2337">
        <v>247.6</v>
      </c>
      <c r="G2337">
        <v>66.237363050688003</v>
      </c>
      <c r="H2337">
        <v>36.608894015653199</v>
      </c>
      <c r="I2337">
        <v>35.450976185397899</v>
      </c>
      <c r="J2337">
        <v>7.33618949130841</v>
      </c>
      <c r="K2337">
        <v>177.037135116022</v>
      </c>
      <c r="L2337">
        <v>163.363093734138</v>
      </c>
      <c r="M2337">
        <v>81.362406780200402</v>
      </c>
      <c r="N2337">
        <v>2.5852742299023199</v>
      </c>
      <c r="O2337">
        <v>2.9886914378029101</v>
      </c>
      <c r="P2337">
        <v>135.13770180436799</v>
      </c>
    </row>
    <row r="2338" spans="1:17" hidden="1" x14ac:dyDescent="0.3">
      <c r="A2338" t="s">
        <v>4873</v>
      </c>
      <c r="B2338" t="s">
        <v>4874</v>
      </c>
      <c r="C2338" t="str">
        <f>IFERROR(VLOOKUP(Table1[[#This Row],[Ticker]],[1]!Table1[[Symbol]:[Industry]],2,FALSE),"-")</f>
        <v>-</v>
      </c>
      <c r="D2338" t="s">
        <v>1379</v>
      </c>
      <c r="E2338">
        <v>237.47200000000001</v>
      </c>
      <c r="F2338">
        <v>363.65</v>
      </c>
      <c r="G2338">
        <v>1215.00921490254</v>
      </c>
      <c r="H2338">
        <v>12.003814607769201</v>
      </c>
      <c r="I2338">
        <v>265.804304575255</v>
      </c>
      <c r="J2338">
        <v>-9.4251200325011002</v>
      </c>
      <c r="K2338">
        <v>332.17187856265298</v>
      </c>
      <c r="L2338">
        <v>211.85204599509399</v>
      </c>
      <c r="M2338">
        <v>53.7773370944806</v>
      </c>
      <c r="N2338">
        <v>0.72613225375107504</v>
      </c>
      <c r="O2338">
        <v>10.587102983638101</v>
      </c>
      <c r="P2338">
        <v>1738.4732052578299</v>
      </c>
      <c r="Q2338">
        <v>0.24926477063177599</v>
      </c>
    </row>
    <row r="2339" spans="1:17" hidden="1" x14ac:dyDescent="0.3">
      <c r="A2339" t="s">
        <v>4875</v>
      </c>
      <c r="B2339" t="s">
        <v>4876</v>
      </c>
      <c r="C2339" t="str">
        <f>IFERROR(VLOOKUP(Table1[[#This Row],[Ticker]],[1]!Table1[[Symbol]:[Industry]],2,FALSE),"-")</f>
        <v>-</v>
      </c>
      <c r="E2339">
        <v>237.43420800000001</v>
      </c>
      <c r="F2339">
        <v>17.95</v>
      </c>
      <c r="G2339">
        <v>194.520999414324</v>
      </c>
      <c r="H2339">
        <v>-18.220890658952701</v>
      </c>
      <c r="I2339">
        <v>122.584732044643</v>
      </c>
      <c r="J2339">
        <v>-4.0828262755334297</v>
      </c>
      <c r="K2339">
        <v>17.396264130364901</v>
      </c>
      <c r="L2339">
        <v>12.690800459795099</v>
      </c>
      <c r="M2339">
        <v>40.765987203495101</v>
      </c>
      <c r="N2339">
        <v>0.33988746388528801</v>
      </c>
      <c r="O2339">
        <v>20.557103064066801</v>
      </c>
      <c r="P2339">
        <v>255.44554455445501</v>
      </c>
      <c r="Q2339">
        <v>0.118718152507784</v>
      </c>
    </row>
    <row r="2340" spans="1:17" hidden="1" x14ac:dyDescent="0.3">
      <c r="A2340" t="s">
        <v>4877</v>
      </c>
      <c r="B2340" t="s">
        <v>4878</v>
      </c>
      <c r="C2340" t="str">
        <f>IFERROR(VLOOKUP(Table1[[#This Row],[Ticker]],[1]!Table1[[Symbol]:[Industry]],2,FALSE),"-")</f>
        <v>-</v>
      </c>
      <c r="D2340" t="s">
        <v>4325</v>
      </c>
      <c r="E2340">
        <v>236.77400040000001</v>
      </c>
      <c r="F2340">
        <v>16.059999999999999</v>
      </c>
      <c r="G2340">
        <v>-65.148284789843402</v>
      </c>
      <c r="H2340">
        <v>-7.5202038506541502</v>
      </c>
      <c r="I2340">
        <v>-17.076225177947499</v>
      </c>
      <c r="J2340">
        <v>-4.3243721692532198</v>
      </c>
      <c r="K2340">
        <v>16.933427681605501</v>
      </c>
      <c r="L2340">
        <v>18.398282635515798</v>
      </c>
      <c r="M2340">
        <v>23.346467378080401</v>
      </c>
      <c r="N2340">
        <v>0.88566281291218296</v>
      </c>
      <c r="O2340">
        <v>52.552926525529202</v>
      </c>
      <c r="P2340">
        <v>13.900709219858101</v>
      </c>
      <c r="Q2340">
        <v>0.20214705620209</v>
      </c>
    </row>
    <row r="2341" spans="1:17" hidden="1" x14ac:dyDescent="0.3">
      <c r="A2341" t="s">
        <v>4879</v>
      </c>
      <c r="B2341" t="s">
        <v>4880</v>
      </c>
      <c r="C2341" t="str">
        <f>IFERROR(VLOOKUP(Table1[[#This Row],[Ticker]],[1]!Table1[[Symbol]:[Industry]],2,FALSE),"-")</f>
        <v>-</v>
      </c>
      <c r="D2341" t="s">
        <v>327</v>
      </c>
      <c r="E2341">
        <v>236.71080000000001</v>
      </c>
      <c r="F2341">
        <v>153.85</v>
      </c>
      <c r="G2341">
        <v>152.66961455322999</v>
      </c>
      <c r="H2341">
        <v>0.33606021128293001</v>
      </c>
      <c r="I2341">
        <v>39.8419247902794</v>
      </c>
      <c r="J2341">
        <v>1.7099300788574601</v>
      </c>
      <c r="K2341">
        <v>139.010710254283</v>
      </c>
      <c r="L2341">
        <v>125.257225029981</v>
      </c>
      <c r="M2341">
        <v>56.483334651535301</v>
      </c>
      <c r="N2341">
        <v>1.28348822584026</v>
      </c>
      <c r="O2341">
        <v>22.196945076373002</v>
      </c>
      <c r="P2341">
        <v>207.54622688655601</v>
      </c>
    </row>
    <row r="2342" spans="1:17" hidden="1" x14ac:dyDescent="0.3">
      <c r="A2342" t="s">
        <v>4881</v>
      </c>
      <c r="B2342" t="s">
        <v>4882</v>
      </c>
      <c r="C2342" t="str">
        <f>IFERROR(VLOOKUP(Table1[[#This Row],[Ticker]],[1]!Table1[[Symbol]:[Industry]],2,FALSE),"-")</f>
        <v>-</v>
      </c>
      <c r="D2342" t="s">
        <v>605</v>
      </c>
      <c r="E2342">
        <v>236.54358682399999</v>
      </c>
      <c r="F2342">
        <v>186.54</v>
      </c>
      <c r="G2342">
        <v>-4.5550218008984098</v>
      </c>
      <c r="H2342">
        <v>-2.8069078465466899</v>
      </c>
      <c r="I2342">
        <v>16.5238892516108</v>
      </c>
      <c r="J2342">
        <v>-12.736639640344199</v>
      </c>
      <c r="K2342">
        <v>182.80291844822699</v>
      </c>
      <c r="L2342">
        <v>168.82103021726101</v>
      </c>
      <c r="M2342">
        <v>44.982682053403501</v>
      </c>
      <c r="N2342">
        <v>3.1057021034276602</v>
      </c>
      <c r="O2342">
        <v>17.9371716521925</v>
      </c>
      <c r="P2342">
        <v>52.964329643296402</v>
      </c>
      <c r="Q2342">
        <v>5.0714441314040001E-3</v>
      </c>
    </row>
    <row r="2343" spans="1:17" hidden="1" x14ac:dyDescent="0.3">
      <c r="A2343" t="s">
        <v>4883</v>
      </c>
      <c r="B2343" t="s">
        <v>4884</v>
      </c>
      <c r="C2343" t="str">
        <f>IFERROR(VLOOKUP(Table1[[#This Row],[Ticker]],[1]!Table1[[Symbol]:[Industry]],2,FALSE),"-")</f>
        <v>-</v>
      </c>
      <c r="D2343" t="s">
        <v>77</v>
      </c>
      <c r="E2343">
        <v>236.26495312500001</v>
      </c>
      <c r="F2343">
        <v>193.15</v>
      </c>
      <c r="G2343">
        <v>74.690724898421195</v>
      </c>
      <c r="H2343">
        <v>12.303380024930499</v>
      </c>
      <c r="I2343">
        <v>22.322139090316099</v>
      </c>
      <c r="J2343">
        <v>-8.7485956422571896</v>
      </c>
      <c r="K2343">
        <v>169.61228017355299</v>
      </c>
      <c r="L2343">
        <v>145.72421974955699</v>
      </c>
      <c r="M2343">
        <v>57.101287654672397</v>
      </c>
      <c r="N2343">
        <v>1.8828704403518799</v>
      </c>
      <c r="O2343">
        <v>8.6979031840538301</v>
      </c>
      <c r="P2343">
        <v>126.675272855298</v>
      </c>
      <c r="Q2343">
        <v>0.100608907700504</v>
      </c>
    </row>
    <row r="2344" spans="1:17" hidden="1" x14ac:dyDescent="0.3">
      <c r="A2344" t="s">
        <v>4885</v>
      </c>
      <c r="B2344" t="s">
        <v>4886</v>
      </c>
      <c r="C2344" t="str">
        <f>IFERROR(VLOOKUP(Table1[[#This Row],[Ticker]],[1]!Table1[[Symbol]:[Industry]],2,FALSE),"-")</f>
        <v>-</v>
      </c>
      <c r="D2344" t="s">
        <v>144</v>
      </c>
      <c r="E2344">
        <v>235.69099199999999</v>
      </c>
      <c r="F2344">
        <v>241.15</v>
      </c>
      <c r="G2344">
        <v>90.210770048846499</v>
      </c>
      <c r="H2344">
        <v>8.0174451451510702</v>
      </c>
      <c r="I2344">
        <v>21.2831203863364</v>
      </c>
      <c r="J2344">
        <v>-7.1400797265895797</v>
      </c>
      <c r="K2344">
        <v>243.082118475176</v>
      </c>
      <c r="L2344">
        <v>206.94212170689099</v>
      </c>
      <c r="M2344">
        <v>46.5322041287952</v>
      </c>
      <c r="N2344">
        <v>0.71963106376321295</v>
      </c>
      <c r="O2344">
        <v>25.647936968691599</v>
      </c>
      <c r="P2344">
        <v>134.126213592233</v>
      </c>
      <c r="Q2344">
        <v>0.147871756392603</v>
      </c>
    </row>
    <row r="2345" spans="1:17" hidden="1" x14ac:dyDescent="0.3">
      <c r="A2345" t="s">
        <v>4887</v>
      </c>
      <c r="B2345" t="s">
        <v>4888</v>
      </c>
      <c r="C2345" t="str">
        <f>IFERROR(VLOOKUP(Table1[[#This Row],[Ticker]],[1]!Table1[[Symbol]:[Industry]],2,FALSE),"-")</f>
        <v>-</v>
      </c>
      <c r="D2345" t="s">
        <v>21</v>
      </c>
      <c r="E2345">
        <v>235.33359300000001</v>
      </c>
      <c r="F2345">
        <v>283.5</v>
      </c>
      <c r="G2345">
        <v>272.57961697365499</v>
      </c>
      <c r="H2345">
        <v>17.4011512612635</v>
      </c>
      <c r="I2345">
        <v>307.01266761734797</v>
      </c>
      <c r="J2345">
        <v>1.02405879961568</v>
      </c>
      <c r="K2345">
        <v>238.159026223713</v>
      </c>
      <c r="M2345">
        <v>54.284573481218999</v>
      </c>
      <c r="N2345">
        <v>0.60030517185994203</v>
      </c>
      <c r="O2345">
        <v>5.4673721340387997</v>
      </c>
      <c r="P2345">
        <v>357.25806451612902</v>
      </c>
    </row>
    <row r="2346" spans="1:17" hidden="1" x14ac:dyDescent="0.3">
      <c r="A2346" t="s">
        <v>4889</v>
      </c>
      <c r="B2346" t="s">
        <v>4890</v>
      </c>
      <c r="C2346" t="str">
        <f>IFERROR(VLOOKUP(Table1[[#This Row],[Ticker]],[1]!Table1[[Symbol]:[Industry]],2,FALSE),"-")</f>
        <v>-</v>
      </c>
      <c r="D2346" t="s">
        <v>753</v>
      </c>
      <c r="E2346">
        <v>235.24006722999999</v>
      </c>
      <c r="F2346">
        <v>23.58</v>
      </c>
      <c r="G2346">
        <v>12.6072527835966</v>
      </c>
      <c r="H2346">
        <v>0.67081696749400199</v>
      </c>
      <c r="I2346">
        <v>3.4106503404272499</v>
      </c>
      <c r="J2346">
        <v>-0.71384456652798001</v>
      </c>
      <c r="K2346">
        <v>22.225888057018899</v>
      </c>
      <c r="L2346">
        <v>20.179690545621298</v>
      </c>
      <c r="M2346">
        <v>52.769297021364501</v>
      </c>
      <c r="N2346">
        <v>1.2732146076236599</v>
      </c>
      <c r="O2346">
        <v>2.2052586938083198</v>
      </c>
      <c r="P2346">
        <v>51.552156308245998</v>
      </c>
      <c r="Q2346">
        <v>2.7288076423579999E-3</v>
      </c>
    </row>
    <row r="2347" spans="1:17" hidden="1" x14ac:dyDescent="0.3">
      <c r="A2347" t="s">
        <v>4891</v>
      </c>
      <c r="B2347" t="s">
        <v>4892</v>
      </c>
      <c r="C2347" t="str">
        <f>IFERROR(VLOOKUP(Table1[[#This Row],[Ticker]],[1]!Table1[[Symbol]:[Industry]],2,FALSE),"-")</f>
        <v>-</v>
      </c>
      <c r="D2347" t="s">
        <v>54</v>
      </c>
      <c r="E2347">
        <v>235.23856298299901</v>
      </c>
      <c r="F2347">
        <v>194.66</v>
      </c>
      <c r="G2347">
        <v>29.366472781536899</v>
      </c>
      <c r="H2347">
        <v>5.1125540825801696</v>
      </c>
      <c r="I2347">
        <v>22.5036726715594</v>
      </c>
      <c r="J2347">
        <v>-9.4424277248088</v>
      </c>
      <c r="K2347">
        <v>178.095535667581</v>
      </c>
      <c r="L2347">
        <v>161.06857685856599</v>
      </c>
      <c r="M2347">
        <v>50.3568039042664</v>
      </c>
      <c r="N2347">
        <v>1.26175734912006</v>
      </c>
      <c r="O2347">
        <v>8.9078393095654</v>
      </c>
      <c r="P2347">
        <v>64.756665256030402</v>
      </c>
      <c r="Q2347">
        <v>0.15440660697928199</v>
      </c>
    </row>
    <row r="2348" spans="1:17" hidden="1" x14ac:dyDescent="0.3">
      <c r="A2348" t="s">
        <v>4893</v>
      </c>
      <c r="B2348" t="s">
        <v>4894</v>
      </c>
      <c r="C2348" t="str">
        <f>IFERROR(VLOOKUP(Table1[[#This Row],[Ticker]],[1]!Table1[[Symbol]:[Industry]],2,FALSE),"-")</f>
        <v>-</v>
      </c>
      <c r="D2348" t="s">
        <v>51</v>
      </c>
      <c r="E2348">
        <v>235.095100968</v>
      </c>
      <c r="F2348">
        <v>165.54</v>
      </c>
      <c r="G2348">
        <v>-22.394703065014301</v>
      </c>
      <c r="H2348">
        <v>-18.941554309028199</v>
      </c>
      <c r="I2348">
        <v>5.2336922347806203</v>
      </c>
      <c r="J2348">
        <v>-7.9333827443654998</v>
      </c>
      <c r="K2348">
        <v>171.201269095557</v>
      </c>
      <c r="L2348">
        <v>154.68265732254201</v>
      </c>
      <c r="M2348">
        <v>35.884284869094003</v>
      </c>
      <c r="N2348">
        <v>0.14153981216459499</v>
      </c>
      <c r="O2348">
        <v>31.901655189078099</v>
      </c>
      <c r="P2348">
        <v>57.058823529411697</v>
      </c>
      <c r="Q2348">
        <v>5.9217742597616002E-2</v>
      </c>
    </row>
    <row r="2349" spans="1:17" hidden="1" x14ac:dyDescent="0.3">
      <c r="A2349" t="s">
        <v>4895</v>
      </c>
      <c r="B2349" t="s">
        <v>4896</v>
      </c>
      <c r="C2349" t="str">
        <f>IFERROR(VLOOKUP(Table1[[#This Row],[Ticker]],[1]!Table1[[Symbol]:[Industry]],2,FALSE),"-")</f>
        <v>-</v>
      </c>
      <c r="D2349" t="s">
        <v>605</v>
      </c>
      <c r="E2349">
        <v>234.415865</v>
      </c>
      <c r="F2349">
        <v>84.8</v>
      </c>
      <c r="G2349">
        <v>256.43575132907603</v>
      </c>
      <c r="H2349">
        <v>30.681971001416901</v>
      </c>
      <c r="I2349">
        <v>147.69430839955399</v>
      </c>
      <c r="J2349">
        <v>2.9923410569930602</v>
      </c>
      <c r="K2349">
        <v>63.3160684642029</v>
      </c>
      <c r="L2349">
        <v>42.077297372451497</v>
      </c>
      <c r="M2349">
        <v>86.883427480629706</v>
      </c>
      <c r="N2349">
        <v>0.123302554528175</v>
      </c>
      <c r="O2349">
        <v>2.9009433962264102</v>
      </c>
      <c r="P2349">
        <v>303.809523809523</v>
      </c>
      <c r="Q2349">
        <v>0.111901746499896</v>
      </c>
    </row>
    <row r="2350" spans="1:17" hidden="1" x14ac:dyDescent="0.3">
      <c r="A2350" t="s">
        <v>4897</v>
      </c>
      <c r="B2350" t="s">
        <v>4898</v>
      </c>
      <c r="C2350" t="str">
        <f>IFERROR(VLOOKUP(Table1[[#This Row],[Ticker]],[1]!Table1[[Symbol]:[Industry]],2,FALSE),"-")</f>
        <v>-</v>
      </c>
      <c r="D2350" t="s">
        <v>46</v>
      </c>
      <c r="E2350">
        <v>234.189264036</v>
      </c>
      <c r="F2350">
        <v>92.95</v>
      </c>
      <c r="G2350">
        <v>218.91208003182001</v>
      </c>
      <c r="H2350">
        <v>4.8704072792129498</v>
      </c>
      <c r="I2350">
        <v>22.0713349787999</v>
      </c>
      <c r="J2350">
        <v>8.1911948350918298</v>
      </c>
      <c r="K2350">
        <v>81.434264592694106</v>
      </c>
      <c r="L2350">
        <v>73.964883860431499</v>
      </c>
      <c r="M2350">
        <v>83.882209334510904</v>
      </c>
      <c r="N2350">
        <v>2.3161840658425201</v>
      </c>
      <c r="O2350">
        <v>25.895642818719701</v>
      </c>
      <c r="P2350">
        <v>379.123711340206</v>
      </c>
      <c r="Q2350">
        <v>0.122032271971882</v>
      </c>
    </row>
    <row r="2351" spans="1:17" hidden="1" x14ac:dyDescent="0.3">
      <c r="A2351" t="s">
        <v>4899</v>
      </c>
      <c r="B2351" t="s">
        <v>4900</v>
      </c>
      <c r="C2351" t="str">
        <f>IFERROR(VLOOKUP(Table1[[#This Row],[Ticker]],[1]!Table1[[Symbol]:[Industry]],2,FALSE),"-")</f>
        <v>-</v>
      </c>
      <c r="D2351" t="s">
        <v>404</v>
      </c>
      <c r="E2351">
        <v>233.76612</v>
      </c>
      <c r="F2351">
        <v>427.65</v>
      </c>
      <c r="G2351">
        <v>260.85708756859401</v>
      </c>
      <c r="H2351">
        <v>13.197333868795001</v>
      </c>
      <c r="I2351">
        <v>66.546953883526101</v>
      </c>
      <c r="J2351">
        <v>-1.1880959963278499</v>
      </c>
      <c r="K2351">
        <v>385.76980222015902</v>
      </c>
      <c r="L2351">
        <v>253.650554528393</v>
      </c>
      <c r="M2351">
        <v>44.8819860334021</v>
      </c>
      <c r="N2351">
        <v>0.82378854625550602</v>
      </c>
      <c r="O2351">
        <v>3.12171168011223</v>
      </c>
      <c r="P2351">
        <v>304.97159090909003</v>
      </c>
    </row>
    <row r="2352" spans="1:17" hidden="1" x14ac:dyDescent="0.3">
      <c r="A2352" t="s">
        <v>4901</v>
      </c>
      <c r="B2352" t="s">
        <v>4902</v>
      </c>
      <c r="C2352" t="str">
        <f>IFERROR(VLOOKUP(Table1[[#This Row],[Ticker]],[1]!Table1[[Symbol]:[Industry]],2,FALSE),"-")</f>
        <v>-</v>
      </c>
      <c r="D2352" t="s">
        <v>132</v>
      </c>
      <c r="E2352">
        <v>233.58883598400001</v>
      </c>
      <c r="F2352">
        <v>14.14</v>
      </c>
      <c r="G2352">
        <v>-20.063980822829699</v>
      </c>
      <c r="H2352">
        <v>43.904599537125598</v>
      </c>
      <c r="I2352">
        <v>37.9960853971738</v>
      </c>
      <c r="J2352">
        <v>15.031969225002801</v>
      </c>
      <c r="K2352">
        <v>10.909435368053201</v>
      </c>
      <c r="L2352">
        <v>10.8656766723833</v>
      </c>
      <c r="M2352">
        <v>94.944437413021006</v>
      </c>
      <c r="N2352">
        <v>1.9328827630907599</v>
      </c>
      <c r="O2352">
        <v>10.1838755304101</v>
      </c>
      <c r="P2352">
        <v>74.567901234567898</v>
      </c>
      <c r="Q2352">
        <v>6.2561614744158001E-2</v>
      </c>
    </row>
    <row r="2353" spans="1:17" hidden="1" x14ac:dyDescent="0.3">
      <c r="A2353" t="s">
        <v>4903</v>
      </c>
      <c r="B2353" t="s">
        <v>4904</v>
      </c>
      <c r="C2353" t="str">
        <f>IFERROR(VLOOKUP(Table1[[#This Row],[Ticker]],[1]!Table1[[Symbol]:[Industry]],2,FALSE),"-")</f>
        <v>-</v>
      </c>
      <c r="D2353" t="s">
        <v>266</v>
      </c>
      <c r="E2353">
        <v>233.54027207999999</v>
      </c>
      <c r="F2353">
        <v>158</v>
      </c>
      <c r="G2353">
        <v>-9.5042707085066507</v>
      </c>
      <c r="H2353">
        <v>2.0876716374391</v>
      </c>
      <c r="I2353">
        <v>6.2421429390059799</v>
      </c>
      <c r="J2353">
        <v>-2.0567299801450898</v>
      </c>
      <c r="K2353">
        <v>140.66706280060899</v>
      </c>
      <c r="L2353">
        <v>135.530933282657</v>
      </c>
      <c r="M2353">
        <v>51.290614657633903</v>
      </c>
      <c r="N2353">
        <v>0.83042973286875699</v>
      </c>
      <c r="O2353">
        <v>11.329113924050599</v>
      </c>
      <c r="P2353">
        <v>44.954128440366901</v>
      </c>
    </row>
    <row r="2354" spans="1:17" hidden="1" x14ac:dyDescent="0.3">
      <c r="A2354" t="s">
        <v>4905</v>
      </c>
      <c r="B2354" t="s">
        <v>4906</v>
      </c>
      <c r="C2354" t="str">
        <f>IFERROR(VLOOKUP(Table1[[#This Row],[Ticker]],[1]!Table1[[Symbol]:[Industry]],2,FALSE),"-")</f>
        <v>-</v>
      </c>
      <c r="D2354" t="s">
        <v>215</v>
      </c>
      <c r="E2354">
        <v>233.06747100000001</v>
      </c>
      <c r="F2354">
        <v>71.290000000000006</v>
      </c>
      <c r="G2354">
        <v>-2.18516498811152</v>
      </c>
      <c r="H2354">
        <v>-2.5782012408682502</v>
      </c>
      <c r="I2354">
        <v>17.929407374152799</v>
      </c>
      <c r="J2354">
        <v>-8.9610346976427895</v>
      </c>
      <c r="K2354">
        <v>74.215010656596903</v>
      </c>
      <c r="L2354">
        <v>63.840137765370599</v>
      </c>
      <c r="M2354">
        <v>34.357062019364001</v>
      </c>
      <c r="N2354">
        <v>1.35541185150944</v>
      </c>
      <c r="O2354">
        <v>22.5043250572777</v>
      </c>
      <c r="P2354">
        <v>68.070726915520595</v>
      </c>
    </row>
    <row r="2355" spans="1:17" hidden="1" x14ac:dyDescent="0.3">
      <c r="A2355" t="s">
        <v>4907</v>
      </c>
      <c r="B2355" t="s">
        <v>4908</v>
      </c>
      <c r="C2355" t="str">
        <f>IFERROR(VLOOKUP(Table1[[#This Row],[Ticker]],[1]!Table1[[Symbol]:[Industry]],2,FALSE),"-")</f>
        <v>-</v>
      </c>
      <c r="D2355" t="s">
        <v>46</v>
      </c>
      <c r="E2355">
        <v>232.90167840000001</v>
      </c>
      <c r="F2355">
        <v>78.16</v>
      </c>
      <c r="G2355">
        <v>46.808791622116601</v>
      </c>
      <c r="H2355">
        <v>-16.970863930704201</v>
      </c>
      <c r="I2355">
        <v>-5.7154338308477799</v>
      </c>
      <c r="J2355">
        <v>-8.30529461432352</v>
      </c>
      <c r="K2355">
        <v>86.532219275764007</v>
      </c>
      <c r="L2355">
        <v>78.206140115943299</v>
      </c>
      <c r="M2355">
        <v>27.318336894967199</v>
      </c>
      <c r="N2355">
        <v>0.33377586464383602</v>
      </c>
      <c r="O2355">
        <v>46.366427840327503</v>
      </c>
      <c r="P2355">
        <v>89.478787878787799</v>
      </c>
      <c r="Q2355">
        <v>0.12520816722772901</v>
      </c>
    </row>
    <row r="2356" spans="1:17" hidden="1" x14ac:dyDescent="0.3">
      <c r="A2356" t="s">
        <v>4909</v>
      </c>
      <c r="B2356" t="s">
        <v>4910</v>
      </c>
      <c r="C2356" t="str">
        <f>IFERROR(VLOOKUP(Table1[[#This Row],[Ticker]],[1]!Table1[[Symbol]:[Industry]],2,FALSE),"-")</f>
        <v>-</v>
      </c>
      <c r="D2356" t="s">
        <v>1223</v>
      </c>
      <c r="E2356">
        <v>232.57126679999999</v>
      </c>
      <c r="F2356">
        <v>540.4</v>
      </c>
      <c r="G2356">
        <v>-30.577762968238101</v>
      </c>
      <c r="H2356">
        <v>-7.1990807232957401</v>
      </c>
      <c r="I2356">
        <v>-39.001526796260798</v>
      </c>
      <c r="J2356">
        <v>-2.0293774559396098</v>
      </c>
      <c r="K2356">
        <v>542.73822442863604</v>
      </c>
      <c r="L2356">
        <v>583.566961217413</v>
      </c>
      <c r="M2356">
        <v>50.6916469123572</v>
      </c>
      <c r="N2356">
        <v>0.347689623409346</v>
      </c>
      <c r="O2356">
        <v>84.104367135455206</v>
      </c>
      <c r="P2356">
        <v>19.822616407982199</v>
      </c>
    </row>
    <row r="2357" spans="1:17" hidden="1" x14ac:dyDescent="0.3">
      <c r="A2357" t="s">
        <v>4911</v>
      </c>
      <c r="B2357" t="s">
        <v>4912</v>
      </c>
      <c r="C2357" t="str">
        <f>IFERROR(VLOOKUP(Table1[[#This Row],[Ticker]],[1]!Table1[[Symbol]:[Industry]],2,FALSE),"-")</f>
        <v>-</v>
      </c>
      <c r="D2357" t="s">
        <v>164</v>
      </c>
      <c r="E2357">
        <v>231.990465</v>
      </c>
      <c r="F2357">
        <v>773.6</v>
      </c>
      <c r="G2357">
        <v>89.185934479259501</v>
      </c>
      <c r="H2357">
        <v>-7.1271450955004401</v>
      </c>
      <c r="I2357">
        <v>5.7667673141583498</v>
      </c>
      <c r="J2357">
        <v>-5.4103985055924699</v>
      </c>
      <c r="K2357">
        <v>818.11532346753097</v>
      </c>
      <c r="L2357">
        <v>774.86549055437297</v>
      </c>
      <c r="M2357">
        <v>42.443834585294802</v>
      </c>
      <c r="N2357">
        <v>0.55419767741599602</v>
      </c>
      <c r="O2357">
        <v>77.740434332988599</v>
      </c>
      <c r="P2357">
        <v>137.81125115278201</v>
      </c>
      <c r="Q2357">
        <v>0.17236346628928201</v>
      </c>
    </row>
    <row r="2358" spans="1:17" hidden="1" x14ac:dyDescent="0.3">
      <c r="A2358" t="s">
        <v>4913</v>
      </c>
      <c r="B2358" t="s">
        <v>4914</v>
      </c>
      <c r="C2358" t="str">
        <f>IFERROR(VLOOKUP(Table1[[#This Row],[Ticker]],[1]!Table1[[Symbol]:[Industry]],2,FALSE),"-")</f>
        <v>-</v>
      </c>
      <c r="D2358" t="s">
        <v>21</v>
      </c>
      <c r="E2358">
        <v>231.1138737</v>
      </c>
      <c r="F2358">
        <v>178.95</v>
      </c>
      <c r="G2358">
        <v>20.196445463602199</v>
      </c>
      <c r="H2358">
        <v>-23.246834936135699</v>
      </c>
      <c r="I2358">
        <v>34.650552425472497</v>
      </c>
      <c r="J2358">
        <v>-9.5174629644382698</v>
      </c>
      <c r="M2358">
        <v>46.349813438296202</v>
      </c>
      <c r="O2358">
        <v>39.703827884883999</v>
      </c>
      <c r="P2358">
        <v>75.355218030377202</v>
      </c>
    </row>
    <row r="2359" spans="1:17" hidden="1" x14ac:dyDescent="0.3">
      <c r="A2359" t="s">
        <v>4915</v>
      </c>
      <c r="B2359" t="s">
        <v>4916</v>
      </c>
      <c r="C2359" t="str">
        <f>IFERROR(VLOOKUP(Table1[[#This Row],[Ticker]],[1]!Table1[[Symbol]:[Industry]],2,FALSE),"-")</f>
        <v>-</v>
      </c>
      <c r="D2359" t="s">
        <v>278</v>
      </c>
      <c r="E2359">
        <v>230.69754399999999</v>
      </c>
      <c r="F2359">
        <v>172</v>
      </c>
      <c r="G2359">
        <v>-40.280220127379501</v>
      </c>
      <c r="H2359">
        <v>-9.2731782406521397</v>
      </c>
      <c r="I2359">
        <v>-18.3387171455181</v>
      </c>
      <c r="J2359">
        <v>-6.4334300883670199</v>
      </c>
      <c r="K2359">
        <v>180.876451243688</v>
      </c>
      <c r="L2359">
        <v>176.58238672065599</v>
      </c>
      <c r="M2359">
        <v>30.557026501627099</v>
      </c>
      <c r="N2359">
        <v>0.63965140630981598</v>
      </c>
      <c r="O2359">
        <v>25.290697674418599</v>
      </c>
      <c r="P2359">
        <v>24.6376811594202</v>
      </c>
      <c r="Q2359">
        <v>0.176151505367627</v>
      </c>
    </row>
    <row r="2360" spans="1:17" hidden="1" x14ac:dyDescent="0.3">
      <c r="A2360" t="s">
        <v>4917</v>
      </c>
      <c r="B2360" t="s">
        <v>4918</v>
      </c>
      <c r="C2360" t="str">
        <f>IFERROR(VLOOKUP(Table1[[#This Row],[Ticker]],[1]!Table1[[Symbol]:[Industry]],2,FALSE),"-")</f>
        <v>-</v>
      </c>
      <c r="D2360" t="s">
        <v>472</v>
      </c>
      <c r="E2360">
        <v>230.48926470000001</v>
      </c>
      <c r="F2360">
        <v>385.75</v>
      </c>
      <c r="G2360">
        <v>-44.499718348609903</v>
      </c>
      <c r="H2360">
        <v>-6.7529684464556903</v>
      </c>
      <c r="I2360">
        <v>-6.7950666846892904</v>
      </c>
      <c r="J2360">
        <v>-8.5413130397519392</v>
      </c>
      <c r="K2360">
        <v>390.848991796946</v>
      </c>
      <c r="L2360">
        <v>391.97361186291801</v>
      </c>
      <c r="M2360">
        <v>36.5043932918975</v>
      </c>
      <c r="N2360">
        <v>1.8485571493616599</v>
      </c>
      <c r="O2360">
        <v>23.136746597537201</v>
      </c>
      <c r="P2360">
        <v>20.546875</v>
      </c>
      <c r="Q2360">
        <v>7.4234104041053003E-2</v>
      </c>
    </row>
    <row r="2361" spans="1:17" hidden="1" x14ac:dyDescent="0.3">
      <c r="A2361" t="s">
        <v>4919</v>
      </c>
      <c r="B2361" t="s">
        <v>4920</v>
      </c>
      <c r="C2361" t="str">
        <f>IFERROR(VLOOKUP(Table1[[#This Row],[Ticker]],[1]!Table1[[Symbol]:[Industry]],2,FALSE),"-")</f>
        <v>-</v>
      </c>
      <c r="D2361" t="s">
        <v>46</v>
      </c>
      <c r="E2361">
        <v>230.4246</v>
      </c>
      <c r="F2361">
        <v>104.65</v>
      </c>
      <c r="G2361">
        <v>-24.838546969761801</v>
      </c>
      <c r="H2361">
        <v>-24.012271628518501</v>
      </c>
      <c r="I2361">
        <v>-10.384440007891399</v>
      </c>
      <c r="J2361">
        <v>-1.2741584940395601</v>
      </c>
      <c r="M2361">
        <v>49.097907666037699</v>
      </c>
      <c r="O2361">
        <v>33.779264214046798</v>
      </c>
      <c r="P2361">
        <v>14.3715846994535</v>
      </c>
    </row>
    <row r="2362" spans="1:17" hidden="1" x14ac:dyDescent="0.3">
      <c r="A2362" t="s">
        <v>4921</v>
      </c>
      <c r="B2362" t="s">
        <v>4922</v>
      </c>
      <c r="C2362" t="str">
        <f>IFERROR(VLOOKUP(Table1[[#This Row],[Ticker]],[1]!Table1[[Symbol]:[Industry]],2,FALSE),"-")</f>
        <v>-</v>
      </c>
      <c r="D2362" t="s">
        <v>4923</v>
      </c>
      <c r="E2362">
        <v>230.31473265</v>
      </c>
      <c r="F2362">
        <v>22.43</v>
      </c>
      <c r="G2362">
        <v>-47.677533759818402</v>
      </c>
      <c r="H2362">
        <v>-14.086659062631499</v>
      </c>
      <c r="I2362">
        <v>-41.9935720042483</v>
      </c>
      <c r="J2362">
        <v>-8.4402427769408792</v>
      </c>
      <c r="K2362">
        <v>23.819846380710299</v>
      </c>
      <c r="L2362">
        <v>27.295329291090301</v>
      </c>
      <c r="M2362">
        <v>35.937491626069303</v>
      </c>
      <c r="N2362">
        <v>0.50945565975626095</v>
      </c>
      <c r="O2362">
        <v>61.836825679892897</v>
      </c>
      <c r="P2362">
        <v>9.8971092601665802</v>
      </c>
      <c r="Q2362">
        <v>-4.1539694276560998E-2</v>
      </c>
    </row>
    <row r="2363" spans="1:17" hidden="1" x14ac:dyDescent="0.3">
      <c r="A2363" t="s">
        <v>4924</v>
      </c>
      <c r="B2363" t="s">
        <v>4925</v>
      </c>
      <c r="C2363" t="str">
        <f>IFERROR(VLOOKUP(Table1[[#This Row],[Ticker]],[1]!Table1[[Symbol]:[Industry]],2,FALSE),"-")</f>
        <v>-</v>
      </c>
      <c r="D2363" t="s">
        <v>54</v>
      </c>
      <c r="E2363">
        <v>230.19625199999999</v>
      </c>
      <c r="F2363">
        <v>92.45</v>
      </c>
      <c r="G2363">
        <v>-32.112324112202899</v>
      </c>
      <c r="H2363">
        <v>-14.659176956130599</v>
      </c>
      <c r="I2363">
        <v>-17.6582171503326</v>
      </c>
      <c r="J2363">
        <v>-6.7423795002595499</v>
      </c>
      <c r="K2363">
        <v>96.220706063588096</v>
      </c>
      <c r="M2363">
        <v>39.3634266488477</v>
      </c>
      <c r="N2363">
        <v>0.80204223717799905</v>
      </c>
      <c r="O2363">
        <v>31.8009734991887</v>
      </c>
      <c r="P2363">
        <v>12.8126906650396</v>
      </c>
    </row>
    <row r="2364" spans="1:17" hidden="1" x14ac:dyDescent="0.3">
      <c r="A2364" t="s">
        <v>4926</v>
      </c>
      <c r="B2364" t="s">
        <v>4927</v>
      </c>
      <c r="C2364" t="str">
        <f>IFERROR(VLOOKUP(Table1[[#This Row],[Ticker]],[1]!Table1[[Symbol]:[Industry]],2,FALSE),"-")</f>
        <v>-</v>
      </c>
      <c r="D2364" t="s">
        <v>4928</v>
      </c>
      <c r="E2364">
        <v>230.02529999999999</v>
      </c>
      <c r="F2364">
        <v>142.5</v>
      </c>
      <c r="G2364">
        <v>-41.3664464731214</v>
      </c>
      <c r="H2364">
        <v>-14.395400462874299</v>
      </c>
      <c r="I2364">
        <v>-26.912339511251101</v>
      </c>
      <c r="J2364">
        <v>-4.3237532692860299</v>
      </c>
      <c r="O2364">
        <v>21.824561403508699</v>
      </c>
      <c r="P2364">
        <v>13.999999999999901</v>
      </c>
    </row>
    <row r="2365" spans="1:17" hidden="1" x14ac:dyDescent="0.3">
      <c r="A2365" t="s">
        <v>4929</v>
      </c>
      <c r="B2365" t="s">
        <v>4930</v>
      </c>
      <c r="C2365" t="str">
        <f>IFERROR(VLOOKUP(Table1[[#This Row],[Ticker]],[1]!Table1[[Symbol]:[Industry]],2,FALSE),"-")</f>
        <v>-</v>
      </c>
      <c r="D2365" t="s">
        <v>51</v>
      </c>
      <c r="E2365">
        <v>229.58337570999899</v>
      </c>
      <c r="F2365">
        <v>139.96</v>
      </c>
      <c r="G2365">
        <v>13.1936324807399</v>
      </c>
      <c r="H2365">
        <v>-11.6100249688032</v>
      </c>
      <c r="I2365">
        <v>9.3294419455597701</v>
      </c>
      <c r="J2365">
        <v>-5.6783797860945304</v>
      </c>
      <c r="K2365">
        <v>133.897946839122</v>
      </c>
      <c r="L2365">
        <v>118.32103785337399</v>
      </c>
      <c r="M2365">
        <v>43.3725708122331</v>
      </c>
      <c r="N2365">
        <v>0.85980052409496099</v>
      </c>
      <c r="O2365">
        <v>20.748785367247699</v>
      </c>
      <c r="P2365">
        <v>53.802197802197803</v>
      </c>
    </row>
    <row r="2366" spans="1:17" hidden="1" x14ac:dyDescent="0.3">
      <c r="A2366" t="s">
        <v>4931</v>
      </c>
      <c r="B2366" t="s">
        <v>4932</v>
      </c>
      <c r="C2366" t="str">
        <f>IFERROR(VLOOKUP(Table1[[#This Row],[Ticker]],[1]!Table1[[Symbol]:[Industry]],2,FALSE),"-")</f>
        <v>-</v>
      </c>
      <c r="D2366" t="s">
        <v>407</v>
      </c>
      <c r="E2366">
        <v>229.53385509</v>
      </c>
      <c r="F2366">
        <v>4.96</v>
      </c>
      <c r="G2366">
        <v>28.616866000804201</v>
      </c>
      <c r="H2366">
        <v>36.600156128422398</v>
      </c>
      <c r="I2366">
        <v>17.481746413406501</v>
      </c>
      <c r="J2366">
        <v>-7.6922071884644003</v>
      </c>
      <c r="K2366">
        <v>4.0986304561321898</v>
      </c>
      <c r="L2366">
        <v>3.77688381248629</v>
      </c>
      <c r="M2366">
        <v>63.609624306651099</v>
      </c>
      <c r="N2366">
        <v>2.6388057361590702</v>
      </c>
      <c r="O2366">
        <v>31.875731238509101</v>
      </c>
      <c r="P2366">
        <v>81.989512206713997</v>
      </c>
      <c r="Q2366">
        <v>4.8166635940747E-2</v>
      </c>
    </row>
    <row r="2367" spans="1:17" hidden="1" x14ac:dyDescent="0.3">
      <c r="A2367" t="s">
        <v>4933</v>
      </c>
      <c r="B2367" t="s">
        <v>4934</v>
      </c>
      <c r="C2367" t="str">
        <f>IFERROR(VLOOKUP(Table1[[#This Row],[Ticker]],[1]!Table1[[Symbol]:[Industry]],2,FALSE),"-")</f>
        <v>-</v>
      </c>
      <c r="D2367" t="s">
        <v>259</v>
      </c>
      <c r="E2367">
        <v>229.44167357500001</v>
      </c>
      <c r="F2367">
        <v>175.6</v>
      </c>
      <c r="G2367">
        <v>142.961744897323</v>
      </c>
      <c r="H2367">
        <v>24.253685126006399</v>
      </c>
      <c r="I2367">
        <v>166.75386483456401</v>
      </c>
      <c r="J2367">
        <v>0.137961362847732</v>
      </c>
      <c r="K2367">
        <v>133.52757036789299</v>
      </c>
      <c r="L2367">
        <v>88.453192928562203</v>
      </c>
      <c r="M2367">
        <v>67.166084826592794</v>
      </c>
      <c r="N2367">
        <v>0.62431783453394396</v>
      </c>
      <c r="O2367">
        <v>2.4202733485193502</v>
      </c>
      <c r="P2367">
        <v>277.63440860215002</v>
      </c>
    </row>
    <row r="2368" spans="1:17" hidden="1" x14ac:dyDescent="0.3">
      <c r="A2368" t="s">
        <v>4935</v>
      </c>
      <c r="B2368" t="s">
        <v>4936</v>
      </c>
      <c r="C2368" t="str">
        <f>IFERROR(VLOOKUP(Table1[[#This Row],[Ticker]],[1]!Table1[[Symbol]:[Industry]],2,FALSE),"-")</f>
        <v>-</v>
      </c>
      <c r="D2368" t="s">
        <v>77</v>
      </c>
      <c r="E2368">
        <v>229.38256179000001</v>
      </c>
      <c r="F2368">
        <v>80.989999999999995</v>
      </c>
      <c r="G2368">
        <v>82.984949257584603</v>
      </c>
      <c r="H2368">
        <v>7.3692404211035196</v>
      </c>
      <c r="I2368">
        <v>67.098941538754303</v>
      </c>
      <c r="J2368">
        <v>-11.8272496208085</v>
      </c>
      <c r="K2368">
        <v>75.5532649219316</v>
      </c>
      <c r="L2368">
        <v>59.223182982763497</v>
      </c>
      <c r="M2368">
        <v>40.498514218695398</v>
      </c>
      <c r="N2368">
        <v>0.27420745563259202</v>
      </c>
      <c r="O2368">
        <v>18.422027410791401</v>
      </c>
      <c r="P2368">
        <v>137.507331378299</v>
      </c>
      <c r="Q2368">
        <v>0.13328820841112499</v>
      </c>
    </row>
    <row r="2369" spans="1:17" hidden="1" x14ac:dyDescent="0.3">
      <c r="A2369" t="s">
        <v>4937</v>
      </c>
      <c r="B2369" t="s">
        <v>4938</v>
      </c>
      <c r="C2369" t="str">
        <f>IFERROR(VLOOKUP(Table1[[#This Row],[Ticker]],[1]!Table1[[Symbol]:[Industry]],2,FALSE),"-")</f>
        <v>-</v>
      </c>
      <c r="D2369" t="s">
        <v>226</v>
      </c>
      <c r="E2369">
        <v>229.31038703999999</v>
      </c>
      <c r="F2369">
        <v>297.10000000000002</v>
      </c>
      <c r="G2369">
        <v>-15.71990878828</v>
      </c>
      <c r="H2369">
        <v>-11.087757150772401</v>
      </c>
      <c r="I2369">
        <v>-3.7312996890483001</v>
      </c>
      <c r="J2369">
        <v>-3.1666882296651702</v>
      </c>
      <c r="K2369">
        <v>292.00368682294402</v>
      </c>
      <c r="L2369">
        <v>275.11992254006799</v>
      </c>
      <c r="M2369">
        <v>45.672017042450797</v>
      </c>
      <c r="N2369">
        <v>0.65377003030205605</v>
      </c>
      <c r="O2369">
        <v>20.834735779198901</v>
      </c>
      <c r="P2369">
        <v>32.811801519892697</v>
      </c>
      <c r="Q2369">
        <v>4.7140474482888002E-2</v>
      </c>
    </row>
    <row r="2370" spans="1:17" hidden="1" x14ac:dyDescent="0.3">
      <c r="A2370" t="s">
        <v>4939</v>
      </c>
      <c r="B2370" t="s">
        <v>4940</v>
      </c>
      <c r="C2370" t="str">
        <f>IFERROR(VLOOKUP(Table1[[#This Row],[Ticker]],[1]!Table1[[Symbol]:[Industry]],2,FALSE),"-")</f>
        <v>-</v>
      </c>
      <c r="D2370" t="s">
        <v>982</v>
      </c>
      <c r="E2370">
        <v>229.19287360000001</v>
      </c>
      <c r="F2370">
        <v>165.8</v>
      </c>
      <c r="G2370">
        <v>188.35821279962499</v>
      </c>
      <c r="H2370">
        <v>7.3289238614499599</v>
      </c>
      <c r="I2370">
        <v>10.939643387171399</v>
      </c>
      <c r="J2370">
        <v>-5.5170592848375399</v>
      </c>
      <c r="K2370">
        <v>154.31900958201999</v>
      </c>
      <c r="L2370">
        <v>128.27045775851801</v>
      </c>
      <c r="M2370">
        <v>60.094176208366797</v>
      </c>
      <c r="N2370">
        <v>0.72625259762688998</v>
      </c>
      <c r="O2370">
        <v>14.4752714113389</v>
      </c>
      <c r="P2370">
        <v>274.01308369050298</v>
      </c>
      <c r="Q2370">
        <v>0.15821233969770701</v>
      </c>
    </row>
    <row r="2371" spans="1:17" hidden="1" x14ac:dyDescent="0.3">
      <c r="A2371" t="s">
        <v>4941</v>
      </c>
      <c r="B2371" t="s">
        <v>4942</v>
      </c>
      <c r="C2371" t="str">
        <f>IFERROR(VLOOKUP(Table1[[#This Row],[Ticker]],[1]!Table1[[Symbol]:[Industry]],2,FALSE),"-")</f>
        <v>-</v>
      </c>
      <c r="D2371" t="s">
        <v>215</v>
      </c>
      <c r="E2371">
        <v>228.57775574999999</v>
      </c>
      <c r="F2371">
        <v>167.17</v>
      </c>
      <c r="G2371">
        <v>-65.767538135082603</v>
      </c>
      <c r="H2371">
        <v>-11.7342893517632</v>
      </c>
      <c r="I2371">
        <v>-38.478924134243499</v>
      </c>
      <c r="J2371">
        <v>-6.5192535625532404</v>
      </c>
      <c r="K2371">
        <v>181.28785058086299</v>
      </c>
      <c r="L2371">
        <v>209.02458736163001</v>
      </c>
      <c r="M2371">
        <v>27.491741094886901</v>
      </c>
      <c r="N2371">
        <v>0.70458060734559202</v>
      </c>
      <c r="O2371">
        <v>167.99066818208999</v>
      </c>
      <c r="P2371">
        <v>1.93292682926828</v>
      </c>
      <c r="Q2371">
        <v>3.2234816577918997E-2</v>
      </c>
    </row>
    <row r="2372" spans="1:17" hidden="1" x14ac:dyDescent="0.3">
      <c r="A2372" t="s">
        <v>4943</v>
      </c>
      <c r="B2372" t="s">
        <v>4944</v>
      </c>
      <c r="C2372" t="str">
        <f>IFERROR(VLOOKUP(Table1[[#This Row],[Ticker]],[1]!Table1[[Symbol]:[Industry]],2,FALSE),"-")</f>
        <v>-</v>
      </c>
      <c r="D2372" t="s">
        <v>789</v>
      </c>
      <c r="E2372">
        <v>227.97802375000001</v>
      </c>
      <c r="F2372">
        <v>104</v>
      </c>
      <c r="G2372">
        <v>-56.343544390328198</v>
      </c>
      <c r="H2372">
        <v>-16.054069464625599</v>
      </c>
      <c r="I2372">
        <v>-2.15307292372967</v>
      </c>
      <c r="J2372">
        <v>-2.9734746493969699</v>
      </c>
      <c r="K2372">
        <v>102.34779974257999</v>
      </c>
      <c r="M2372">
        <v>39.648175228000902</v>
      </c>
      <c r="N2372">
        <v>0.36265178864456799</v>
      </c>
      <c r="O2372">
        <v>39.423076923076898</v>
      </c>
      <c r="P2372">
        <v>58.6575133485888</v>
      </c>
    </row>
    <row r="2373" spans="1:17" hidden="1" x14ac:dyDescent="0.3">
      <c r="A2373" t="s">
        <v>4945</v>
      </c>
      <c r="B2373" t="s">
        <v>4946</v>
      </c>
      <c r="C2373" t="str">
        <f>IFERROR(VLOOKUP(Table1[[#This Row],[Ticker]],[1]!Table1[[Symbol]:[Industry]],2,FALSE),"-")</f>
        <v>-</v>
      </c>
      <c r="D2373" t="s">
        <v>119</v>
      </c>
      <c r="E2373">
        <v>227.67998000399999</v>
      </c>
      <c r="F2373">
        <v>39.49</v>
      </c>
      <c r="G2373">
        <v>67.099428541871902</v>
      </c>
      <c r="H2373">
        <v>10.476764787638301</v>
      </c>
      <c r="I2373">
        <v>85.124290525378896</v>
      </c>
      <c r="J2373">
        <v>-2.9212400679172399</v>
      </c>
      <c r="K2373">
        <v>35.976420566688603</v>
      </c>
      <c r="L2373">
        <v>28.0671959661274</v>
      </c>
      <c r="M2373">
        <v>58.4608339564586</v>
      </c>
      <c r="N2373">
        <v>0.40018841367732799</v>
      </c>
      <c r="O2373">
        <v>5.1152190427956299</v>
      </c>
      <c r="P2373">
        <v>118.78116343490299</v>
      </c>
      <c r="Q2373">
        <v>0.12697357599973799</v>
      </c>
    </row>
    <row r="2374" spans="1:17" hidden="1" x14ac:dyDescent="0.3">
      <c r="A2374" t="s">
        <v>4947</v>
      </c>
      <c r="B2374" t="s">
        <v>4948</v>
      </c>
      <c r="C2374" t="str">
        <f>IFERROR(VLOOKUP(Table1[[#This Row],[Ticker]],[1]!Table1[[Symbol]:[Industry]],2,FALSE),"-")</f>
        <v>-</v>
      </c>
      <c r="D2374" t="s">
        <v>114</v>
      </c>
      <c r="E2374">
        <v>227.32986</v>
      </c>
      <c r="F2374">
        <v>271.5</v>
      </c>
      <c r="G2374">
        <v>116.544936446652</v>
      </c>
      <c r="H2374">
        <v>-13.8116397791136</v>
      </c>
      <c r="I2374">
        <v>-9.6601722782714194</v>
      </c>
      <c r="J2374">
        <v>-1.7901938402225199</v>
      </c>
      <c r="K2374">
        <v>270.42020966500701</v>
      </c>
      <c r="L2374">
        <v>235.595197811388</v>
      </c>
      <c r="M2374">
        <v>41.1570885426217</v>
      </c>
      <c r="N2374">
        <v>0.498688892856812</v>
      </c>
      <c r="O2374">
        <v>41.697062346904097</v>
      </c>
      <c r="P2374">
        <v>175.921649586256</v>
      </c>
    </row>
    <row r="2375" spans="1:17" hidden="1" x14ac:dyDescent="0.3">
      <c r="A2375" t="s">
        <v>4949</v>
      </c>
      <c r="B2375" t="s">
        <v>4950</v>
      </c>
      <c r="C2375" t="str">
        <f>IFERROR(VLOOKUP(Table1[[#This Row],[Ticker]],[1]!Table1[[Symbol]:[Industry]],2,FALSE),"-")</f>
        <v>-</v>
      </c>
      <c r="D2375" t="s">
        <v>46</v>
      </c>
      <c r="E2375">
        <v>227.0025</v>
      </c>
      <c r="F2375">
        <v>411.95</v>
      </c>
      <c r="G2375">
        <v>12.701222699810801</v>
      </c>
      <c r="H2375">
        <v>-20.994394426656999</v>
      </c>
      <c r="I2375">
        <v>-14.0133731492985</v>
      </c>
      <c r="J2375">
        <v>-9.9653978102788798</v>
      </c>
      <c r="K2375">
        <v>455.90714082825798</v>
      </c>
      <c r="L2375">
        <v>400.71069653203699</v>
      </c>
      <c r="M2375">
        <v>21.708757943673898</v>
      </c>
      <c r="N2375">
        <v>0.30792605722967797</v>
      </c>
      <c r="O2375">
        <v>47.347979123679998</v>
      </c>
      <c r="P2375">
        <v>98.052884615384599</v>
      </c>
    </row>
    <row r="2376" spans="1:17" hidden="1" x14ac:dyDescent="0.3">
      <c r="A2376" t="s">
        <v>4951</v>
      </c>
      <c r="B2376" t="s">
        <v>4952</v>
      </c>
      <c r="C2376" t="str">
        <f>IFERROR(VLOOKUP(Table1[[#This Row],[Ticker]],[1]!Table1[[Symbol]:[Industry]],2,FALSE),"-")</f>
        <v>-</v>
      </c>
      <c r="D2376" t="s">
        <v>125</v>
      </c>
      <c r="E2376">
        <v>226.86108899999999</v>
      </c>
      <c r="F2376">
        <v>28.22</v>
      </c>
      <c r="G2376">
        <v>41.286197406516202</v>
      </c>
      <c r="H2376">
        <v>16.868235900761899</v>
      </c>
      <c r="I2376">
        <v>19.270065654204899</v>
      </c>
      <c r="J2376">
        <v>-9.7040730979669902</v>
      </c>
      <c r="K2376">
        <v>23.267337197210299</v>
      </c>
      <c r="L2376">
        <v>21.1992785779142</v>
      </c>
      <c r="M2376">
        <v>60.071406861641897</v>
      </c>
      <c r="N2376">
        <v>3.19279005420649</v>
      </c>
      <c r="O2376">
        <v>7.9021970233876804</v>
      </c>
      <c r="P2376">
        <v>104.49275362318799</v>
      </c>
      <c r="Q2376">
        <v>8.9570779253486998E-2</v>
      </c>
    </row>
    <row r="2377" spans="1:17" hidden="1" x14ac:dyDescent="0.3">
      <c r="A2377" t="s">
        <v>4953</v>
      </c>
      <c r="B2377" t="s">
        <v>4954</v>
      </c>
      <c r="C2377" t="str">
        <f>IFERROR(VLOOKUP(Table1[[#This Row],[Ticker]],[1]!Table1[[Symbol]:[Industry]],2,FALSE),"-")</f>
        <v>-</v>
      </c>
      <c r="D2377" t="s">
        <v>828</v>
      </c>
      <c r="E2377">
        <v>226.20753791999999</v>
      </c>
      <c r="F2377">
        <v>34.26</v>
      </c>
      <c r="G2377">
        <v>-36.6495277523127</v>
      </c>
      <c r="H2377">
        <v>-11.393768024749001</v>
      </c>
      <c r="I2377">
        <v>2.6955919894248499</v>
      </c>
      <c r="J2377">
        <v>-4.2917174854357603</v>
      </c>
      <c r="K2377">
        <v>35.267729791940603</v>
      </c>
      <c r="L2377">
        <v>32.8417280636911</v>
      </c>
      <c r="M2377">
        <v>34.6380803862641</v>
      </c>
      <c r="N2377">
        <v>0.39364283150801999</v>
      </c>
      <c r="O2377">
        <v>18.768242848803201</v>
      </c>
      <c r="P2377">
        <v>29.0881688018085</v>
      </c>
      <c r="Q2377">
        <v>-6.9773749405159999E-3</v>
      </c>
    </row>
    <row r="2378" spans="1:17" hidden="1" x14ac:dyDescent="0.3">
      <c r="A2378" t="s">
        <v>4955</v>
      </c>
      <c r="B2378" t="s">
        <v>4956</v>
      </c>
      <c r="C2378" t="str">
        <f>IFERROR(VLOOKUP(Table1[[#This Row],[Ticker]],[1]!Table1[[Symbol]:[Industry]],2,FALSE),"-")</f>
        <v>-</v>
      </c>
      <c r="D2378" t="s">
        <v>982</v>
      </c>
      <c r="E2378">
        <v>225.971576588</v>
      </c>
      <c r="F2378">
        <v>120.34</v>
      </c>
      <c r="G2378">
        <v>65.113173197987507</v>
      </c>
      <c r="H2378">
        <v>32.609236199635497</v>
      </c>
      <c r="I2378">
        <v>48.3690457701341</v>
      </c>
      <c r="J2378">
        <v>5.0286920242364799</v>
      </c>
      <c r="K2378">
        <v>101.672467776979</v>
      </c>
      <c r="L2378">
        <v>83.486100166155296</v>
      </c>
      <c r="M2378">
        <v>63.732400331324101</v>
      </c>
      <c r="N2378">
        <v>2.27271595219722</v>
      </c>
      <c r="O2378">
        <v>5.3681236496592799</v>
      </c>
      <c r="P2378">
        <v>118.204895738893</v>
      </c>
      <c r="Q2378">
        <v>6.1245872189018002E-2</v>
      </c>
    </row>
    <row r="2379" spans="1:17" hidden="1" x14ac:dyDescent="0.3">
      <c r="A2379" t="s">
        <v>4957</v>
      </c>
      <c r="B2379" t="s">
        <v>4958</v>
      </c>
      <c r="C2379" t="str">
        <f>IFERROR(VLOOKUP(Table1[[#This Row],[Ticker]],[1]!Table1[[Symbol]:[Industry]],2,FALSE),"-")</f>
        <v>-</v>
      </c>
      <c r="D2379" t="s">
        <v>21</v>
      </c>
      <c r="E2379">
        <v>225.79134999999999</v>
      </c>
      <c r="F2379">
        <v>244.8</v>
      </c>
      <c r="G2379">
        <v>-56.391874119908302</v>
      </c>
      <c r="H2379">
        <v>-6.6128595120153904</v>
      </c>
      <c r="I2379">
        <v>-7.1679086457036201</v>
      </c>
      <c r="J2379">
        <v>-6.5218644682683902</v>
      </c>
      <c r="K2379">
        <v>255.851122448468</v>
      </c>
      <c r="M2379">
        <v>36.7575712198921</v>
      </c>
      <c r="N2379">
        <v>0.736477182132244</v>
      </c>
      <c r="O2379">
        <v>37.254901960784302</v>
      </c>
      <c r="P2379">
        <v>33.0073349633251</v>
      </c>
    </row>
    <row r="2380" spans="1:17" hidden="1" x14ac:dyDescent="0.3">
      <c r="A2380" t="s">
        <v>4959</v>
      </c>
      <c r="B2380" t="s">
        <v>4960</v>
      </c>
      <c r="C2380" t="str">
        <f>IFERROR(VLOOKUP(Table1[[#This Row],[Ticker]],[1]!Table1[[Symbol]:[Industry]],2,FALSE),"-")</f>
        <v>-</v>
      </c>
      <c r="D2380" t="s">
        <v>364</v>
      </c>
      <c r="E2380">
        <v>225.20212649999999</v>
      </c>
      <c r="F2380">
        <v>367.95</v>
      </c>
      <c r="G2380">
        <v>24.333084612657501</v>
      </c>
      <c r="H2380">
        <v>-14.1295468043377</v>
      </c>
      <c r="I2380">
        <v>-32.831480694094402</v>
      </c>
      <c r="J2380">
        <v>-8.8626830047932899</v>
      </c>
      <c r="K2380">
        <v>392.51625995204699</v>
      </c>
      <c r="L2380">
        <v>373.59822344643197</v>
      </c>
      <c r="M2380">
        <v>34.750094421904599</v>
      </c>
      <c r="N2380">
        <v>0.52028731137631501</v>
      </c>
      <c r="O2380">
        <v>43.579290664492397</v>
      </c>
      <c r="P2380">
        <v>66.192411924119199</v>
      </c>
      <c r="Q2380">
        <v>0.13715982114303599</v>
      </c>
    </row>
    <row r="2381" spans="1:17" hidden="1" x14ac:dyDescent="0.3">
      <c r="A2381" t="s">
        <v>4961</v>
      </c>
      <c r="B2381" t="s">
        <v>4962</v>
      </c>
      <c r="C2381" t="str">
        <f>IFERROR(VLOOKUP(Table1[[#This Row],[Ticker]],[1]!Table1[[Symbol]:[Industry]],2,FALSE),"-")</f>
        <v>-</v>
      </c>
      <c r="D2381" t="s">
        <v>54</v>
      </c>
      <c r="E2381">
        <v>225.1489383</v>
      </c>
      <c r="F2381">
        <v>158.6</v>
      </c>
      <c r="G2381">
        <v>13.9964435104581</v>
      </c>
      <c r="H2381">
        <v>-7.8604987356557796</v>
      </c>
      <c r="I2381">
        <v>-12.4249297227162</v>
      </c>
      <c r="J2381">
        <v>-5.0319314097466101</v>
      </c>
      <c r="K2381">
        <v>170.96675072616</v>
      </c>
      <c r="L2381">
        <v>158.665294859422</v>
      </c>
      <c r="M2381">
        <v>37.482729429478297</v>
      </c>
      <c r="N2381">
        <v>0.74032664248434499</v>
      </c>
      <c r="O2381">
        <v>46.847414880201697</v>
      </c>
      <c r="P2381">
        <v>71.552190373174597</v>
      </c>
      <c r="Q2381">
        <v>8.2447554039570006E-2</v>
      </c>
    </row>
    <row r="2382" spans="1:17" hidden="1" x14ac:dyDescent="0.3">
      <c r="A2382" t="s">
        <v>4963</v>
      </c>
      <c r="B2382" t="s">
        <v>4964</v>
      </c>
      <c r="C2382" t="str">
        <f>IFERROR(VLOOKUP(Table1[[#This Row],[Ticker]],[1]!Table1[[Symbol]:[Industry]],2,FALSE),"-")</f>
        <v>-</v>
      </c>
      <c r="D2382" t="s">
        <v>794</v>
      </c>
      <c r="E2382">
        <v>224.52175</v>
      </c>
      <c r="F2382">
        <v>236.9</v>
      </c>
      <c r="G2382">
        <v>50.388132281457302</v>
      </c>
      <c r="H2382">
        <v>44.941685629840798</v>
      </c>
      <c r="I2382">
        <v>49.1492556013106</v>
      </c>
      <c r="J2382">
        <v>31.096491012980199</v>
      </c>
      <c r="K2382">
        <v>167.47476969786101</v>
      </c>
      <c r="L2382">
        <v>147.62194531751399</v>
      </c>
      <c r="M2382">
        <v>99.988262959767098</v>
      </c>
      <c r="N2382">
        <v>1.36859504132231</v>
      </c>
      <c r="O2382">
        <v>0</v>
      </c>
      <c r="P2382">
        <v>86.462022825659204</v>
      </c>
    </row>
    <row r="2383" spans="1:17" hidden="1" x14ac:dyDescent="0.3">
      <c r="A2383" t="s">
        <v>4965</v>
      </c>
      <c r="B2383" t="s">
        <v>4966</v>
      </c>
      <c r="C2383" t="str">
        <f>IFERROR(VLOOKUP(Table1[[#This Row],[Ticker]],[1]!Table1[[Symbol]:[Industry]],2,FALSE),"-")</f>
        <v>-</v>
      </c>
      <c r="D2383" t="s">
        <v>51</v>
      </c>
      <c r="E2383">
        <v>224.17450249999999</v>
      </c>
      <c r="F2383">
        <v>136.76</v>
      </c>
      <c r="G2383">
        <v>2.6974515897928399</v>
      </c>
      <c r="H2383">
        <v>-21.698155778837201</v>
      </c>
      <c r="I2383">
        <v>20.543895630309201</v>
      </c>
      <c r="J2383">
        <v>-10.9466959400918</v>
      </c>
      <c r="K2383">
        <v>145.261932790293</v>
      </c>
      <c r="L2383">
        <v>124.699896351742</v>
      </c>
      <c r="M2383">
        <v>29.428966496888702</v>
      </c>
      <c r="N2383">
        <v>0.22950641315388101</v>
      </c>
      <c r="O2383">
        <v>35.273471775372897</v>
      </c>
      <c r="P2383">
        <v>57.105112004595</v>
      </c>
      <c r="Q2383">
        <v>3.7514607682962997E-2</v>
      </c>
    </row>
    <row r="2384" spans="1:17" hidden="1" x14ac:dyDescent="0.3">
      <c r="A2384" t="s">
        <v>4967</v>
      </c>
      <c r="B2384" t="s">
        <v>4968</v>
      </c>
      <c r="C2384" t="str">
        <f>IFERROR(VLOOKUP(Table1[[#This Row],[Ticker]],[1]!Table1[[Symbol]:[Industry]],2,FALSE),"-")</f>
        <v>-</v>
      </c>
      <c r="D2384" t="s">
        <v>407</v>
      </c>
      <c r="E2384">
        <v>223.58342425000001</v>
      </c>
      <c r="F2384">
        <v>144.15</v>
      </c>
      <c r="G2384">
        <v>23.675757699517501</v>
      </c>
      <c r="H2384">
        <v>45.702619339105802</v>
      </c>
      <c r="I2384">
        <v>35.539541304728999</v>
      </c>
      <c r="J2384">
        <v>-19.2461219461151</v>
      </c>
      <c r="K2384">
        <v>123.34563277309</v>
      </c>
      <c r="L2384">
        <v>105.906443886311</v>
      </c>
      <c r="M2384">
        <v>53.566686662155703</v>
      </c>
      <c r="N2384">
        <v>4.3115622346048204</v>
      </c>
      <c r="O2384">
        <v>37.565036420395401</v>
      </c>
      <c r="P2384">
        <v>79.491968621591298</v>
      </c>
      <c r="Q2384">
        <v>0.115811545322779</v>
      </c>
    </row>
    <row r="2385" spans="1:17" hidden="1" x14ac:dyDescent="0.3">
      <c r="A2385" t="s">
        <v>4969</v>
      </c>
      <c r="B2385" t="s">
        <v>4970</v>
      </c>
      <c r="C2385" t="str">
        <f>IFERROR(VLOOKUP(Table1[[#This Row],[Ticker]],[1]!Table1[[Symbol]:[Industry]],2,FALSE),"-")</f>
        <v>-</v>
      </c>
      <c r="D2385" t="s">
        <v>132</v>
      </c>
      <c r="E2385">
        <v>222.66979312500001</v>
      </c>
      <c r="F2385">
        <v>55.32</v>
      </c>
      <c r="G2385">
        <v>9.2798120302799099</v>
      </c>
      <c r="H2385">
        <v>-4.9279108251017902</v>
      </c>
      <c r="I2385">
        <v>18.700030898167199</v>
      </c>
      <c r="J2385">
        <v>-8.4323171307532601</v>
      </c>
      <c r="K2385">
        <v>57.644953660611101</v>
      </c>
      <c r="L2385">
        <v>51.412638645186</v>
      </c>
      <c r="M2385">
        <v>30.1830929009691</v>
      </c>
      <c r="N2385">
        <v>0.222335276829289</v>
      </c>
      <c r="O2385">
        <v>40.726681127982602</v>
      </c>
      <c r="P2385">
        <v>49.918699186991802</v>
      </c>
      <c r="Q2385">
        <v>1.8843025458415999E-2</v>
      </c>
    </row>
    <row r="2386" spans="1:17" hidden="1" x14ac:dyDescent="0.3">
      <c r="A2386" t="s">
        <v>4971</v>
      </c>
      <c r="B2386" t="s">
        <v>4972</v>
      </c>
      <c r="C2386" t="str">
        <f>IFERROR(VLOOKUP(Table1[[#This Row],[Ticker]],[1]!Table1[[Symbol]:[Industry]],2,FALSE),"-")</f>
        <v>-</v>
      </c>
      <c r="D2386" t="s">
        <v>3301</v>
      </c>
      <c r="E2386">
        <v>222.65638749999999</v>
      </c>
      <c r="F2386">
        <v>118</v>
      </c>
      <c r="G2386">
        <v>72.486367379692396</v>
      </c>
      <c r="H2386">
        <v>16.6191189645285</v>
      </c>
      <c r="I2386">
        <v>53.998543360416001</v>
      </c>
      <c r="J2386">
        <v>8.9808454766495291</v>
      </c>
      <c r="K2386">
        <v>100.66218494801301</v>
      </c>
      <c r="M2386">
        <v>67.443398274995403</v>
      </c>
      <c r="N2386">
        <v>0.82123148417078096</v>
      </c>
      <c r="O2386">
        <v>21.822033898305001</v>
      </c>
      <c r="P2386">
        <v>114.54545454545401</v>
      </c>
    </row>
    <row r="2387" spans="1:17" hidden="1" x14ac:dyDescent="0.3">
      <c r="A2387" t="s">
        <v>4973</v>
      </c>
      <c r="B2387" t="s">
        <v>4974</v>
      </c>
      <c r="C2387" t="str">
        <f>IFERROR(VLOOKUP(Table1[[#This Row],[Ticker]],[1]!Table1[[Symbol]:[Industry]],2,FALSE),"-")</f>
        <v>-</v>
      </c>
      <c r="E2387">
        <v>222.614269669999</v>
      </c>
      <c r="F2387">
        <v>42.99</v>
      </c>
      <c r="G2387">
        <v>-24.715799172087799</v>
      </c>
      <c r="H2387">
        <v>-15.510430316693499</v>
      </c>
      <c r="I2387">
        <v>12.255619590363001</v>
      </c>
      <c r="J2387">
        <v>2.1077467628656898</v>
      </c>
      <c r="K2387">
        <v>42.597834632210997</v>
      </c>
      <c r="L2387">
        <v>39.332510823007503</v>
      </c>
      <c r="M2387">
        <v>56.270686572397601</v>
      </c>
      <c r="N2387">
        <v>0.82486088256949297</v>
      </c>
      <c r="O2387">
        <v>28.3554314956966</v>
      </c>
      <c r="P2387">
        <v>177.89269553975399</v>
      </c>
    </row>
    <row r="2388" spans="1:17" hidden="1" x14ac:dyDescent="0.3">
      <c r="A2388" t="s">
        <v>4975</v>
      </c>
      <c r="B2388" t="s">
        <v>4976</v>
      </c>
      <c r="C2388" t="str">
        <f>IFERROR(VLOOKUP(Table1[[#This Row],[Ticker]],[1]!Table1[[Symbol]:[Industry]],2,FALSE),"-")</f>
        <v>-</v>
      </c>
      <c r="D2388" t="s">
        <v>605</v>
      </c>
      <c r="E2388">
        <v>222.39316614399999</v>
      </c>
      <c r="F2388">
        <v>220.52</v>
      </c>
      <c r="G2388">
        <v>1.7653606271800499</v>
      </c>
      <c r="H2388">
        <v>-9.9308490405548806</v>
      </c>
      <c r="I2388">
        <v>10.8953559927794</v>
      </c>
      <c r="J2388">
        <v>-2.17373435788874</v>
      </c>
      <c r="K2388">
        <v>214.48964732866699</v>
      </c>
      <c r="L2388">
        <v>198.225543902634</v>
      </c>
      <c r="M2388">
        <v>44.930949076443497</v>
      </c>
      <c r="N2388">
        <v>0.355699012198536</v>
      </c>
      <c r="O2388">
        <v>16.891891891891799</v>
      </c>
      <c r="P2388">
        <v>38.691823899371002</v>
      </c>
      <c r="Q2388">
        <v>0.113055838496256</v>
      </c>
    </row>
    <row r="2389" spans="1:17" hidden="1" x14ac:dyDescent="0.3">
      <c r="A2389" t="s">
        <v>4977</v>
      </c>
      <c r="B2389" t="s">
        <v>4978</v>
      </c>
      <c r="C2389" t="str">
        <f>IFERROR(VLOOKUP(Table1[[#This Row],[Ticker]],[1]!Table1[[Symbol]:[Industry]],2,FALSE),"-")</f>
        <v>-</v>
      </c>
      <c r="D2389" t="s">
        <v>197</v>
      </c>
      <c r="E2389">
        <v>222.20477199999999</v>
      </c>
      <c r="F2389">
        <v>1.89</v>
      </c>
      <c r="G2389">
        <v>33.946836734898604</v>
      </c>
      <c r="H2389">
        <v>-13.1492466167205</v>
      </c>
      <c r="I2389">
        <v>-19.461068847545199</v>
      </c>
      <c r="J2389">
        <v>-5.7409195248868903</v>
      </c>
      <c r="K2389">
        <v>2.02497667135041</v>
      </c>
      <c r="L2389">
        <v>2.0048553098216102</v>
      </c>
      <c r="M2389">
        <v>32.654660378821198</v>
      </c>
      <c r="N2389">
        <v>0.534816108942886</v>
      </c>
      <c r="O2389">
        <v>57.142857142857103</v>
      </c>
      <c r="P2389">
        <v>65.789473684210506</v>
      </c>
      <c r="Q2389">
        <v>-3.1699288183749001E-2</v>
      </c>
    </row>
    <row r="2390" spans="1:17" hidden="1" x14ac:dyDescent="0.3">
      <c r="A2390" t="s">
        <v>4979</v>
      </c>
      <c r="B2390" t="s">
        <v>4980</v>
      </c>
      <c r="C2390" t="str">
        <f>IFERROR(VLOOKUP(Table1[[#This Row],[Ticker]],[1]!Table1[[Symbol]:[Industry]],2,FALSE),"-")</f>
        <v>-</v>
      </c>
      <c r="D2390" t="s">
        <v>467</v>
      </c>
      <c r="E2390">
        <v>222.17760000000001</v>
      </c>
      <c r="F2390">
        <v>150.1</v>
      </c>
      <c r="G2390">
        <v>-12.5262617505837</v>
      </c>
      <c r="H2390">
        <v>-23.1295468043377</v>
      </c>
      <c r="I2390">
        <v>16.152395279462301</v>
      </c>
      <c r="J2390">
        <v>-11.753885092741999</v>
      </c>
      <c r="K2390">
        <v>155.081584414427</v>
      </c>
      <c r="L2390">
        <v>142.13173031217099</v>
      </c>
      <c r="M2390">
        <v>30.151605533075699</v>
      </c>
      <c r="N2390">
        <v>0.10222940703349</v>
      </c>
      <c r="O2390">
        <v>28.980679546968599</v>
      </c>
      <c r="P2390">
        <v>39.303944315545202</v>
      </c>
      <c r="Q2390">
        <v>2.4593562991978998E-2</v>
      </c>
    </row>
    <row r="2391" spans="1:17" hidden="1" x14ac:dyDescent="0.3">
      <c r="A2391" t="s">
        <v>4981</v>
      </c>
      <c r="B2391" t="s">
        <v>4982</v>
      </c>
      <c r="C2391" t="str">
        <f>IFERROR(VLOOKUP(Table1[[#This Row],[Ticker]],[1]!Table1[[Symbol]:[Industry]],2,FALSE),"-")</f>
        <v>-</v>
      </c>
      <c r="E2391">
        <v>222.004695516</v>
      </c>
      <c r="F2391">
        <v>9.5</v>
      </c>
      <c r="G2391">
        <v>-31.3135364202113</v>
      </c>
      <c r="H2391">
        <v>-20.151509060159398</v>
      </c>
      <c r="I2391">
        <v>-18.430196654108201</v>
      </c>
      <c r="J2391">
        <v>-8.9876200325011002</v>
      </c>
      <c r="K2391">
        <v>10.610996155387999</v>
      </c>
      <c r="L2391">
        <v>10.7522837920841</v>
      </c>
      <c r="M2391">
        <v>15.680506844827701</v>
      </c>
      <c r="N2391">
        <v>0.148044282908008</v>
      </c>
      <c r="O2391">
        <v>56.105263157894697</v>
      </c>
      <c r="P2391">
        <v>10.465116279069701</v>
      </c>
      <c r="Q2391">
        <v>4.7231232048403002E-2</v>
      </c>
    </row>
    <row r="2392" spans="1:17" hidden="1" x14ac:dyDescent="0.3">
      <c r="A2392" t="s">
        <v>4983</v>
      </c>
      <c r="B2392" t="s">
        <v>4984</v>
      </c>
      <c r="C2392" t="str">
        <f>IFERROR(VLOOKUP(Table1[[#This Row],[Ticker]],[1]!Table1[[Symbol]:[Industry]],2,FALSE),"-")</f>
        <v>-</v>
      </c>
      <c r="D2392" t="s">
        <v>4985</v>
      </c>
      <c r="E2392">
        <v>221.55420000000001</v>
      </c>
      <c r="F2392">
        <v>170</v>
      </c>
      <c r="G2392">
        <v>-20.767824796420701</v>
      </c>
      <c r="H2392">
        <v>-15.529172053490401</v>
      </c>
      <c r="I2392">
        <v>-6.3137178345503804</v>
      </c>
      <c r="J2392">
        <v>-3.3050985425297501</v>
      </c>
      <c r="K2392">
        <v>177.27225273042899</v>
      </c>
      <c r="M2392">
        <v>36.207595168249803</v>
      </c>
      <c r="N2392">
        <v>0.43530303030303003</v>
      </c>
      <c r="O2392">
        <v>29.705882352941099</v>
      </c>
      <c r="P2392">
        <v>61.137440758293799</v>
      </c>
    </row>
    <row r="2393" spans="1:17" hidden="1" x14ac:dyDescent="0.3">
      <c r="A2393" t="s">
        <v>4986</v>
      </c>
      <c r="B2393" t="s">
        <v>4987</v>
      </c>
      <c r="C2393" t="str">
        <f>IFERROR(VLOOKUP(Table1[[#This Row],[Ticker]],[1]!Table1[[Symbol]:[Industry]],2,FALSE),"-")</f>
        <v>-</v>
      </c>
      <c r="D2393" t="s">
        <v>418</v>
      </c>
      <c r="E2393">
        <v>221.15834565</v>
      </c>
      <c r="F2393">
        <v>94</v>
      </c>
      <c r="G2393">
        <v>-27.917816606581098</v>
      </c>
      <c r="H2393">
        <v>-18.8257576057315</v>
      </c>
      <c r="I2393">
        <v>10.589686486350001</v>
      </c>
      <c r="J2393">
        <v>-9.6611012282580901</v>
      </c>
      <c r="K2393">
        <v>103.912446341484</v>
      </c>
      <c r="L2393">
        <v>98.9710118977316</v>
      </c>
      <c r="M2393">
        <v>25.3506670375345</v>
      </c>
      <c r="N2393">
        <v>0.86081681476418304</v>
      </c>
      <c r="O2393">
        <v>63.936170212765902</v>
      </c>
      <c r="P2393">
        <v>39.156180606957797</v>
      </c>
    </row>
    <row r="2394" spans="1:17" hidden="1" x14ac:dyDescent="0.3">
      <c r="A2394" t="s">
        <v>4988</v>
      </c>
      <c r="B2394" t="s">
        <v>4989</v>
      </c>
      <c r="C2394" t="str">
        <f>IFERROR(VLOOKUP(Table1[[#This Row],[Ticker]],[1]!Table1[[Symbol]:[Industry]],2,FALSE),"-")</f>
        <v>-</v>
      </c>
      <c r="D2394" t="s">
        <v>132</v>
      </c>
      <c r="E2394">
        <v>220.57</v>
      </c>
      <c r="F2394">
        <v>161</v>
      </c>
      <c r="G2394">
        <v>-6.0613869493119097</v>
      </c>
      <c r="H2394">
        <v>5.1776240602863801</v>
      </c>
      <c r="I2394">
        <v>5.5591599705576504</v>
      </c>
      <c r="J2394">
        <v>-2.1876200325010999</v>
      </c>
      <c r="K2394">
        <v>152.33545101221799</v>
      </c>
      <c r="L2394">
        <v>138.33376043387401</v>
      </c>
      <c r="M2394">
        <v>71.541127958898699</v>
      </c>
      <c r="N2394">
        <v>1.49114306417677E-2</v>
      </c>
      <c r="O2394">
        <v>11.8012422360248</v>
      </c>
      <c r="P2394">
        <v>74.242424242424207</v>
      </c>
      <c r="Q2394">
        <v>9.8091477922179995E-2</v>
      </c>
    </row>
    <row r="2395" spans="1:17" hidden="1" x14ac:dyDescent="0.3">
      <c r="A2395" t="s">
        <v>4990</v>
      </c>
      <c r="B2395" t="s">
        <v>4991</v>
      </c>
      <c r="C2395" t="str">
        <f>IFERROR(VLOOKUP(Table1[[#This Row],[Ticker]],[1]!Table1[[Symbol]:[Industry]],2,FALSE),"-")</f>
        <v>-</v>
      </c>
      <c r="D2395" t="s">
        <v>46</v>
      </c>
      <c r="E2395">
        <v>220.353301515</v>
      </c>
      <c r="F2395">
        <v>87.9</v>
      </c>
      <c r="G2395">
        <v>-18.642379383310601</v>
      </c>
      <c r="H2395">
        <v>-1.56992771537715</v>
      </c>
      <c r="I2395">
        <v>-23.578497970365799</v>
      </c>
      <c r="J2395">
        <v>12.471611689927601</v>
      </c>
      <c r="K2395">
        <v>87.035295447943497</v>
      </c>
      <c r="L2395">
        <v>86.748817351217596</v>
      </c>
      <c r="M2395">
        <v>62.654883090372103</v>
      </c>
      <c r="N2395">
        <v>0.52887270166201805</v>
      </c>
      <c r="O2395">
        <v>75.085324232081902</v>
      </c>
      <c r="P2395">
        <v>24.240282685512302</v>
      </c>
      <c r="Q2395">
        <v>4.4130702096767997E-2</v>
      </c>
    </row>
    <row r="2396" spans="1:17" hidden="1" x14ac:dyDescent="0.3">
      <c r="A2396" t="s">
        <v>4992</v>
      </c>
      <c r="B2396" t="s">
        <v>4993</v>
      </c>
      <c r="C2396" t="str">
        <f>IFERROR(VLOOKUP(Table1[[#This Row],[Ticker]],[1]!Table1[[Symbol]:[Industry]],2,FALSE),"-")</f>
        <v>-</v>
      </c>
      <c r="D2396" t="s">
        <v>132</v>
      </c>
      <c r="E2396">
        <v>220.28329679999999</v>
      </c>
      <c r="F2396">
        <v>131.05000000000001</v>
      </c>
      <c r="G2396">
        <v>14.011564497543899</v>
      </c>
      <c r="H2396">
        <v>-5.8547754628743602</v>
      </c>
      <c r="I2396">
        <v>39.369843218299998</v>
      </c>
      <c r="J2396">
        <v>-6.5361048809859499</v>
      </c>
      <c r="K2396">
        <v>123.48480643303699</v>
      </c>
      <c r="L2396">
        <v>106.49065411981999</v>
      </c>
      <c r="M2396">
        <v>44.329964924227397</v>
      </c>
      <c r="N2396">
        <v>0.21991171172041399</v>
      </c>
      <c r="O2396">
        <v>18.1838992750858</v>
      </c>
      <c r="P2396">
        <v>86.680911680911606</v>
      </c>
      <c r="Q2396">
        <v>6.5822986548142004E-2</v>
      </c>
    </row>
    <row r="2397" spans="1:17" hidden="1" x14ac:dyDescent="0.3">
      <c r="A2397" t="s">
        <v>4994</v>
      </c>
      <c r="B2397" t="s">
        <v>4995</v>
      </c>
      <c r="C2397" t="str">
        <f>IFERROR(VLOOKUP(Table1[[#This Row],[Ticker]],[1]!Table1[[Symbol]:[Industry]],2,FALSE),"-")</f>
        <v>-</v>
      </c>
      <c r="D2397" t="s">
        <v>21</v>
      </c>
      <c r="E2397">
        <v>219.91399200000001</v>
      </c>
      <c r="F2397">
        <v>90.48</v>
      </c>
      <c r="G2397">
        <v>-34.026420733095598</v>
      </c>
      <c r="H2397">
        <v>-9.74540046287437</v>
      </c>
      <c r="I2397">
        <v>-39.656571224554902</v>
      </c>
      <c r="J2397">
        <v>-6.4402516114484802</v>
      </c>
      <c r="K2397">
        <v>96.799668510156906</v>
      </c>
      <c r="L2397">
        <v>100.516472265281</v>
      </c>
      <c r="M2397">
        <v>43.209660872150103</v>
      </c>
      <c r="N2397">
        <v>0.58723818485533397</v>
      </c>
      <c r="O2397">
        <v>44.617595048629497</v>
      </c>
      <c r="P2397">
        <v>20.319148936170201</v>
      </c>
      <c r="Q2397">
        <v>8.9531376372571997E-2</v>
      </c>
    </row>
    <row r="2398" spans="1:17" hidden="1" x14ac:dyDescent="0.3">
      <c r="A2398" t="s">
        <v>4996</v>
      </c>
      <c r="B2398" t="s">
        <v>4997</v>
      </c>
      <c r="C2398" t="str">
        <f>IFERROR(VLOOKUP(Table1[[#This Row],[Ticker]],[1]!Table1[[Symbol]:[Industry]],2,FALSE),"-")</f>
        <v>-</v>
      </c>
      <c r="D2398" t="s">
        <v>364</v>
      </c>
      <c r="E2398">
        <v>219.83834999999999</v>
      </c>
      <c r="F2398">
        <v>74.680000000000007</v>
      </c>
      <c r="G2398">
        <v>-21.695144323943101</v>
      </c>
      <c r="H2398">
        <v>-3.69218761146875</v>
      </c>
      <c r="I2398">
        <v>-22.916676730009499</v>
      </c>
      <c r="J2398">
        <v>-9.2246570695381394</v>
      </c>
      <c r="K2398">
        <v>75.549663669528698</v>
      </c>
      <c r="L2398">
        <v>76.586371603628194</v>
      </c>
      <c r="M2398">
        <v>44.9578108296094</v>
      </c>
      <c r="N2398">
        <v>2.35593925997386</v>
      </c>
      <c r="O2398">
        <v>44.483128012854799</v>
      </c>
      <c r="P2398">
        <v>11.7964071856287</v>
      </c>
      <c r="Q2398">
        <v>4.2780504120867001E-2</v>
      </c>
    </row>
    <row r="2399" spans="1:17" hidden="1" x14ac:dyDescent="0.3">
      <c r="A2399" t="s">
        <v>4998</v>
      </c>
      <c r="B2399" t="s">
        <v>4999</v>
      </c>
      <c r="C2399" t="str">
        <f>IFERROR(VLOOKUP(Table1[[#This Row],[Ticker]],[1]!Table1[[Symbol]:[Industry]],2,FALSE),"-")</f>
        <v>-</v>
      </c>
      <c r="D2399" t="s">
        <v>2266</v>
      </c>
      <c r="E2399">
        <v>219.78960000000001</v>
      </c>
      <c r="F2399">
        <v>261.55</v>
      </c>
      <c r="G2399">
        <v>-0.73988005708133198</v>
      </c>
      <c r="H2399">
        <v>13.6405644494063</v>
      </c>
      <c r="I2399">
        <v>43.466328561143897</v>
      </c>
      <c r="J2399">
        <v>-0.54611059853883204</v>
      </c>
      <c r="K2399">
        <v>258.429879380611</v>
      </c>
      <c r="M2399">
        <v>49.8531048983453</v>
      </c>
      <c r="N2399">
        <v>0.61595334791210998</v>
      </c>
      <c r="O2399">
        <v>31.5236092525329</v>
      </c>
      <c r="P2399">
        <v>99.656488549618302</v>
      </c>
    </row>
    <row r="2400" spans="1:17" hidden="1" x14ac:dyDescent="0.3">
      <c r="A2400" t="s">
        <v>5000</v>
      </c>
      <c r="B2400" t="s">
        <v>5001</v>
      </c>
      <c r="C2400" t="str">
        <f>IFERROR(VLOOKUP(Table1[[#This Row],[Ticker]],[1]!Table1[[Symbol]:[Industry]],2,FALSE),"-")</f>
        <v>-</v>
      </c>
      <c r="D2400" t="s">
        <v>605</v>
      </c>
      <c r="E2400">
        <v>219.68402699999999</v>
      </c>
      <c r="F2400">
        <v>24.4</v>
      </c>
      <c r="G2400">
        <v>53.991331062873897</v>
      </c>
      <c r="H2400">
        <v>5.0814369536067101</v>
      </c>
      <c r="I2400">
        <v>-34.253947363932198</v>
      </c>
      <c r="J2400">
        <v>-2.7535052386449799</v>
      </c>
      <c r="K2400">
        <v>23.051166790885699</v>
      </c>
      <c r="L2400">
        <v>21.817986518603799</v>
      </c>
      <c r="M2400">
        <v>61.503891356464898</v>
      </c>
      <c r="N2400">
        <v>3.2374976031642899</v>
      </c>
      <c r="O2400">
        <v>26.188524590163901</v>
      </c>
      <c r="P2400">
        <v>98.212835093419898</v>
      </c>
      <c r="Q2400">
        <v>3.7081945788899E-2</v>
      </c>
    </row>
    <row r="2401" spans="1:17" hidden="1" x14ac:dyDescent="0.3">
      <c r="A2401" t="s">
        <v>5002</v>
      </c>
      <c r="B2401" t="s">
        <v>5003</v>
      </c>
      <c r="C2401" t="str">
        <f>IFERROR(VLOOKUP(Table1[[#This Row],[Ticker]],[1]!Table1[[Symbol]:[Industry]],2,FALSE),"-")</f>
        <v>-</v>
      </c>
      <c r="D2401" t="s">
        <v>642</v>
      </c>
      <c r="E2401">
        <v>219.20449500000001</v>
      </c>
      <c r="F2401">
        <v>435</v>
      </c>
      <c r="G2401">
        <v>103.102002532189</v>
      </c>
      <c r="H2401">
        <v>4.6157106482367398</v>
      </c>
      <c r="I2401">
        <v>83.072299505645901</v>
      </c>
      <c r="J2401">
        <v>-8.1663434367564296</v>
      </c>
      <c r="K2401">
        <v>396.590872562426</v>
      </c>
      <c r="L2401">
        <v>293.981389336456</v>
      </c>
      <c r="M2401">
        <v>39.901692364761601</v>
      </c>
      <c r="N2401">
        <v>0.36975049465889498</v>
      </c>
      <c r="O2401">
        <v>22.620689655172399</v>
      </c>
      <c r="P2401">
        <v>138.94534468552499</v>
      </c>
      <c r="Q2401">
        <v>5.6570690297321001E-2</v>
      </c>
    </row>
    <row r="2402" spans="1:17" hidden="1" x14ac:dyDescent="0.3">
      <c r="A2402" t="s">
        <v>5004</v>
      </c>
      <c r="B2402" t="s">
        <v>5005</v>
      </c>
      <c r="C2402" t="str">
        <f>IFERROR(VLOOKUP(Table1[[#This Row],[Ticker]],[1]!Table1[[Symbol]:[Industry]],2,FALSE),"-")</f>
        <v>-</v>
      </c>
      <c r="D2402" t="s">
        <v>57</v>
      </c>
      <c r="E2402">
        <v>218.57719231999999</v>
      </c>
      <c r="F2402">
        <v>23.19</v>
      </c>
      <c r="G2402">
        <v>8.7028175961426406</v>
      </c>
      <c r="H2402">
        <v>27.7008891840436</v>
      </c>
      <c r="I2402">
        <v>34.677043783050202</v>
      </c>
      <c r="J2402">
        <v>11.5025498079518</v>
      </c>
      <c r="K2402">
        <v>21.884277408067</v>
      </c>
      <c r="L2402">
        <v>20.815032231504802</v>
      </c>
      <c r="M2402">
        <v>76.053472395067004</v>
      </c>
      <c r="N2402">
        <v>0.29227564044743498</v>
      </c>
      <c r="O2402">
        <v>85.467874083656696</v>
      </c>
      <c r="P2402">
        <v>67.436823104693104</v>
      </c>
      <c r="Q2402">
        <v>-2.790378902836E-3</v>
      </c>
    </row>
    <row r="2403" spans="1:17" hidden="1" x14ac:dyDescent="0.3">
      <c r="A2403" t="s">
        <v>5006</v>
      </c>
      <c r="B2403" t="s">
        <v>5007</v>
      </c>
      <c r="C2403" t="str">
        <f>IFERROR(VLOOKUP(Table1[[#This Row],[Ticker]],[1]!Table1[[Symbol]:[Industry]],2,FALSE),"-")</f>
        <v>-</v>
      </c>
      <c r="D2403" t="s">
        <v>51</v>
      </c>
      <c r="E2403">
        <v>218.545226971999</v>
      </c>
      <c r="F2403">
        <v>70.010000000000005</v>
      </c>
      <c r="G2403">
        <v>215.77404626816499</v>
      </c>
      <c r="H2403">
        <v>-18.1223434680557</v>
      </c>
      <c r="I2403">
        <v>89.435694532499298</v>
      </c>
      <c r="J2403">
        <v>-4.1287965030893297</v>
      </c>
      <c r="K2403">
        <v>66.066275321262495</v>
      </c>
      <c r="L2403">
        <v>45.488284661687899</v>
      </c>
      <c r="M2403">
        <v>41.762749642993803</v>
      </c>
      <c r="N2403">
        <v>0.51251785601493005</v>
      </c>
      <c r="O2403">
        <v>19.6257677474646</v>
      </c>
      <c r="P2403">
        <v>287.86703601108002</v>
      </c>
      <c r="Q2403">
        <v>0.108685948962068</v>
      </c>
    </row>
    <row r="2404" spans="1:17" hidden="1" x14ac:dyDescent="0.3">
      <c r="A2404" t="s">
        <v>5008</v>
      </c>
      <c r="B2404" t="s">
        <v>5009</v>
      </c>
      <c r="C2404" t="str">
        <f>IFERROR(VLOOKUP(Table1[[#This Row],[Ticker]],[1]!Table1[[Symbol]:[Industry]],2,FALSE),"-")</f>
        <v>-</v>
      </c>
      <c r="D2404" t="s">
        <v>244</v>
      </c>
      <c r="E2404">
        <v>218.47001616</v>
      </c>
      <c r="F2404">
        <v>238.15</v>
      </c>
      <c r="G2404">
        <v>-28.028338780175002</v>
      </c>
      <c r="H2404">
        <v>-28.672615652747702</v>
      </c>
      <c r="I2404">
        <v>-13.5742318183047</v>
      </c>
      <c r="J2404">
        <v>-1.72640409958706</v>
      </c>
      <c r="M2404">
        <v>41.160165917055899</v>
      </c>
      <c r="O2404">
        <v>38.967037581356202</v>
      </c>
      <c r="P2404">
        <v>8.99313501144165</v>
      </c>
    </row>
    <row r="2405" spans="1:17" hidden="1" x14ac:dyDescent="0.3">
      <c r="A2405" t="s">
        <v>5010</v>
      </c>
      <c r="B2405" t="s">
        <v>5011</v>
      </c>
      <c r="C2405" t="str">
        <f>IFERROR(VLOOKUP(Table1[[#This Row],[Ticker]],[1]!Table1[[Symbol]:[Industry]],2,FALSE),"-")</f>
        <v>-</v>
      </c>
      <c r="D2405" t="s">
        <v>2771</v>
      </c>
      <c r="E2405">
        <v>218.29499999999999</v>
      </c>
      <c r="F2405">
        <v>86.44</v>
      </c>
      <c r="G2405">
        <v>88.780129768401196</v>
      </c>
      <c r="H2405">
        <v>-7.5723235397974298</v>
      </c>
      <c r="I2405">
        <v>28.9215580288075</v>
      </c>
      <c r="J2405">
        <v>-4.5780582795130504</v>
      </c>
      <c r="K2405">
        <v>85.528168802485297</v>
      </c>
      <c r="L2405">
        <v>69.184444360406204</v>
      </c>
      <c r="M2405">
        <v>43.547686507162297</v>
      </c>
      <c r="N2405">
        <v>0.31526747471029998</v>
      </c>
      <c r="O2405">
        <v>27.776492364646</v>
      </c>
      <c r="P2405">
        <v>140.111111111111</v>
      </c>
      <c r="Q2405">
        <v>0.15207416119783501</v>
      </c>
    </row>
    <row r="2406" spans="1:17" hidden="1" x14ac:dyDescent="0.3">
      <c r="A2406" t="s">
        <v>5012</v>
      </c>
      <c r="B2406" t="s">
        <v>5013</v>
      </c>
      <c r="C2406" t="str">
        <f>IFERROR(VLOOKUP(Table1[[#This Row],[Ticker]],[1]!Table1[[Symbol]:[Industry]],2,FALSE),"-")</f>
        <v>-</v>
      </c>
      <c r="D2406" t="s">
        <v>125</v>
      </c>
      <c r="E2406">
        <v>217.99994008499999</v>
      </c>
      <c r="F2406">
        <v>307.8</v>
      </c>
      <c r="G2406">
        <v>441.34172059258702</v>
      </c>
      <c r="H2406">
        <v>13.3450664631956</v>
      </c>
      <c r="I2406">
        <v>96.361470012558399</v>
      </c>
      <c r="J2406">
        <v>0.47339691665144401</v>
      </c>
      <c r="K2406">
        <v>261.32297703008499</v>
      </c>
      <c r="L2406">
        <v>182.34156226849899</v>
      </c>
      <c r="M2406">
        <v>67.145284280226505</v>
      </c>
      <c r="N2406">
        <v>0.53353557947525898</v>
      </c>
      <c r="O2406">
        <v>2.8102664067576302</v>
      </c>
      <c r="P2406">
        <v>561.935483870967</v>
      </c>
      <c r="Q2406">
        <v>0.16259920980541701</v>
      </c>
    </row>
    <row r="2407" spans="1:17" hidden="1" x14ac:dyDescent="0.3">
      <c r="A2407" t="s">
        <v>5014</v>
      </c>
      <c r="B2407" t="s">
        <v>5015</v>
      </c>
      <c r="C2407" t="str">
        <f>IFERROR(VLOOKUP(Table1[[#This Row],[Ticker]],[1]!Table1[[Symbol]:[Industry]],2,FALSE),"-")</f>
        <v>-</v>
      </c>
      <c r="D2407" t="s">
        <v>244</v>
      </c>
      <c r="E2407">
        <v>217.83761820000001</v>
      </c>
      <c r="F2407">
        <v>46.48</v>
      </c>
      <c r="G2407">
        <v>64.690132606713405</v>
      </c>
      <c r="H2407">
        <v>11.0015992762333</v>
      </c>
      <c r="I2407">
        <v>22.6114700125583</v>
      </c>
      <c r="J2407">
        <v>-3.85354628749888</v>
      </c>
      <c r="K2407">
        <v>40.270861433574296</v>
      </c>
      <c r="L2407">
        <v>36.514727273755298</v>
      </c>
      <c r="M2407">
        <v>62.914983072968603</v>
      </c>
      <c r="N2407">
        <v>1.90920900812156</v>
      </c>
      <c r="O2407">
        <v>2.06540447504304</v>
      </c>
      <c r="P2407">
        <v>118.72941176470501</v>
      </c>
      <c r="Q2407">
        <v>0.106247661809099</v>
      </c>
    </row>
    <row r="2408" spans="1:17" hidden="1" x14ac:dyDescent="0.3">
      <c r="A2408" t="s">
        <v>5016</v>
      </c>
      <c r="B2408" t="s">
        <v>5017</v>
      </c>
      <c r="C2408" t="str">
        <f>IFERROR(VLOOKUP(Table1[[#This Row],[Ticker]],[1]!Table1[[Symbol]:[Industry]],2,FALSE),"-")</f>
        <v>-</v>
      </c>
      <c r="D2408" t="s">
        <v>364</v>
      </c>
      <c r="E2408">
        <v>217.48055600000001</v>
      </c>
      <c r="F2408">
        <v>84.09</v>
      </c>
      <c r="G2408">
        <v>19.944366660796401</v>
      </c>
      <c r="H2408">
        <v>-8.5099515866888407</v>
      </c>
      <c r="I2408">
        <v>14.5173523654995</v>
      </c>
      <c r="J2408">
        <v>1.21335967358705</v>
      </c>
      <c r="K2408">
        <v>75.879739415636905</v>
      </c>
      <c r="L2408">
        <v>73.661656447851996</v>
      </c>
      <c r="M2408">
        <v>59.269900982116297</v>
      </c>
      <c r="N2408">
        <v>2.3575415931348598</v>
      </c>
      <c r="O2408">
        <v>15.7688191223688</v>
      </c>
      <c r="P2408">
        <v>70.567951318458398</v>
      </c>
      <c r="Q2408">
        <v>4.7559004624457002E-2</v>
      </c>
    </row>
    <row r="2409" spans="1:17" hidden="1" x14ac:dyDescent="0.3">
      <c r="A2409" t="s">
        <v>5018</v>
      </c>
      <c r="B2409" t="s">
        <v>5019</v>
      </c>
      <c r="C2409" t="str">
        <f>IFERROR(VLOOKUP(Table1[[#This Row],[Ticker]],[1]!Table1[[Symbol]:[Industry]],2,FALSE),"-")</f>
        <v>-</v>
      </c>
      <c r="D2409" t="s">
        <v>4403</v>
      </c>
      <c r="E2409">
        <v>217.323612</v>
      </c>
      <c r="F2409">
        <v>290.7</v>
      </c>
      <c r="G2409">
        <v>13.871648764973701</v>
      </c>
      <c r="H2409">
        <v>-16.639641261563</v>
      </c>
      <c r="I2409">
        <v>73.422103422469803</v>
      </c>
      <c r="J2409">
        <v>-8.6003184451995107</v>
      </c>
      <c r="K2409">
        <v>283.26547869824702</v>
      </c>
      <c r="M2409">
        <v>35.7534985719942</v>
      </c>
      <c r="N2409">
        <v>0.22674189340855999</v>
      </c>
      <c r="O2409">
        <v>27.244582043343598</v>
      </c>
      <c r="P2409">
        <v>107.642857142857</v>
      </c>
    </row>
    <row r="2410" spans="1:17" hidden="1" x14ac:dyDescent="0.3">
      <c r="A2410" t="s">
        <v>5020</v>
      </c>
      <c r="B2410" t="s">
        <v>5021</v>
      </c>
      <c r="C2410" t="str">
        <f>IFERROR(VLOOKUP(Table1[[#This Row],[Ticker]],[1]!Table1[[Symbol]:[Industry]],2,FALSE),"-")</f>
        <v>-</v>
      </c>
      <c r="D2410" t="s">
        <v>125</v>
      </c>
      <c r="E2410">
        <v>217.12409124999999</v>
      </c>
      <c r="F2410">
        <v>46.21</v>
      </c>
      <c r="G2410">
        <v>32.022611277638397</v>
      </c>
      <c r="H2410">
        <v>-5.9179057707299902</v>
      </c>
      <c r="I2410">
        <v>-3.8504464493580501</v>
      </c>
      <c r="J2410">
        <v>-7.4325179916847697</v>
      </c>
      <c r="K2410">
        <v>47.109040856642501</v>
      </c>
      <c r="L2410">
        <v>42.289560549652499</v>
      </c>
      <c r="M2410">
        <v>42.834307201718403</v>
      </c>
      <c r="N2410">
        <v>0.20114697198308501</v>
      </c>
      <c r="O2410">
        <v>37.675827742912702</v>
      </c>
      <c r="Q2410">
        <v>5.1879990956277003E-2</v>
      </c>
    </row>
    <row r="2411" spans="1:17" hidden="1" x14ac:dyDescent="0.3">
      <c r="A2411" t="s">
        <v>5022</v>
      </c>
      <c r="B2411" t="s">
        <v>5023</v>
      </c>
      <c r="C2411" t="str">
        <f>IFERROR(VLOOKUP(Table1[[#This Row],[Ticker]],[1]!Table1[[Symbol]:[Industry]],2,FALSE),"-")</f>
        <v>-</v>
      </c>
      <c r="D2411" t="s">
        <v>83</v>
      </c>
      <c r="E2411">
        <v>217.01347200000001</v>
      </c>
      <c r="F2411">
        <v>56.95</v>
      </c>
      <c r="G2411">
        <v>60.5560116993367</v>
      </c>
      <c r="H2411">
        <v>-6.2710844635991201</v>
      </c>
      <c r="I2411">
        <v>26.7886852024318</v>
      </c>
      <c r="J2411">
        <v>-5.8314166908729401</v>
      </c>
      <c r="K2411">
        <v>51.190346827349799</v>
      </c>
      <c r="L2411">
        <v>43.500169809507497</v>
      </c>
      <c r="M2411">
        <v>54.851396686209199</v>
      </c>
      <c r="N2411">
        <v>1.37384413322078</v>
      </c>
      <c r="O2411">
        <v>5.0043898156277402</v>
      </c>
      <c r="P2411">
        <v>96.041308089500802</v>
      </c>
      <c r="Q2411">
        <v>0.118588267876256</v>
      </c>
    </row>
    <row r="2412" spans="1:17" hidden="1" x14ac:dyDescent="0.3">
      <c r="A2412" t="s">
        <v>5024</v>
      </c>
      <c r="B2412" t="s">
        <v>5025</v>
      </c>
      <c r="C2412" t="str">
        <f>IFERROR(VLOOKUP(Table1[[#This Row],[Ticker]],[1]!Table1[[Symbol]:[Industry]],2,FALSE),"-")</f>
        <v>-</v>
      </c>
      <c r="D2412" t="s">
        <v>54</v>
      </c>
      <c r="E2412">
        <v>216.76083199999999</v>
      </c>
      <c r="F2412">
        <v>120.6</v>
      </c>
      <c r="G2412">
        <v>-17.149341656872501</v>
      </c>
      <c r="H2412">
        <v>34.405698438224498</v>
      </c>
      <c r="I2412">
        <v>60.881979990385403</v>
      </c>
      <c r="J2412">
        <v>-11.055680594865899</v>
      </c>
      <c r="K2412">
        <v>102.216156661597</v>
      </c>
      <c r="M2412">
        <v>53.835961285266102</v>
      </c>
      <c r="N2412">
        <v>1.6424629683415599</v>
      </c>
      <c r="O2412">
        <v>22.305140961857301</v>
      </c>
      <c r="P2412">
        <v>128.40909090909</v>
      </c>
    </row>
    <row r="2413" spans="1:17" hidden="1" x14ac:dyDescent="0.3">
      <c r="A2413" t="s">
        <v>5026</v>
      </c>
      <c r="B2413" t="s">
        <v>5027</v>
      </c>
      <c r="C2413" t="str">
        <f>IFERROR(VLOOKUP(Table1[[#This Row],[Ticker]],[1]!Table1[[Symbol]:[Industry]],2,FALSE),"-")</f>
        <v>-</v>
      </c>
      <c r="D2413" t="s">
        <v>197</v>
      </c>
      <c r="E2413">
        <v>216.42621840000001</v>
      </c>
      <c r="F2413">
        <v>244.05</v>
      </c>
      <c r="G2413">
        <v>88.419095902673604</v>
      </c>
      <c r="H2413">
        <v>4.0249743464522902</v>
      </c>
      <c r="I2413">
        <v>74.474677559728207</v>
      </c>
      <c r="J2413">
        <v>-6.1598529673256301</v>
      </c>
      <c r="K2413">
        <v>221.28818124003899</v>
      </c>
      <c r="L2413">
        <v>175.61132905798101</v>
      </c>
      <c r="M2413">
        <v>52.812694193672598</v>
      </c>
      <c r="N2413">
        <v>0.37764880787240201</v>
      </c>
      <c r="O2413">
        <v>8.3589428395820509</v>
      </c>
      <c r="P2413">
        <v>139.26470588235199</v>
      </c>
      <c r="Q2413">
        <v>7.6120481473419002E-2</v>
      </c>
    </row>
    <row r="2414" spans="1:17" hidden="1" x14ac:dyDescent="0.3">
      <c r="A2414" t="s">
        <v>5028</v>
      </c>
      <c r="B2414" t="s">
        <v>5029</v>
      </c>
      <c r="C2414" t="str">
        <f>IFERROR(VLOOKUP(Table1[[#This Row],[Ticker]],[1]!Table1[[Symbol]:[Industry]],2,FALSE),"-")</f>
        <v>-</v>
      </c>
      <c r="D2414" t="s">
        <v>1978</v>
      </c>
      <c r="E2414">
        <v>215.80446597100001</v>
      </c>
      <c r="F2414">
        <v>84.84</v>
      </c>
      <c r="G2414">
        <v>91.655782439518404</v>
      </c>
      <c r="H2414">
        <v>-20.4556982296237</v>
      </c>
      <c r="I2414">
        <v>63.7000505888657</v>
      </c>
      <c r="J2414">
        <v>-1.6891037120263199</v>
      </c>
      <c r="K2414">
        <v>80.937884976965705</v>
      </c>
      <c r="L2414">
        <v>62.371405178836298</v>
      </c>
      <c r="M2414">
        <v>51.373824598923498</v>
      </c>
      <c r="N2414">
        <v>0.54058587832344596</v>
      </c>
      <c r="O2414">
        <v>20.4620462046204</v>
      </c>
      <c r="P2414">
        <v>157.09090909090901</v>
      </c>
      <c r="Q2414">
        <v>8.8804026365224997E-2</v>
      </c>
    </row>
    <row r="2415" spans="1:17" hidden="1" x14ac:dyDescent="0.3">
      <c r="A2415" t="s">
        <v>5030</v>
      </c>
      <c r="B2415" t="s">
        <v>5031</v>
      </c>
      <c r="C2415" t="str">
        <f>IFERROR(VLOOKUP(Table1[[#This Row],[Ticker]],[1]!Table1[[Symbol]:[Industry]],2,FALSE),"-")</f>
        <v>-</v>
      </c>
      <c r="D2415" t="s">
        <v>935</v>
      </c>
      <c r="E2415">
        <v>215.43674999999999</v>
      </c>
      <c r="F2415">
        <v>892.55</v>
      </c>
      <c r="G2415">
        <v>105.75885380005499</v>
      </c>
      <c r="H2415">
        <v>33.2593688180648</v>
      </c>
      <c r="I2415">
        <v>68.057137995105606</v>
      </c>
      <c r="J2415">
        <v>1.98623940029791</v>
      </c>
      <c r="K2415">
        <v>706.11862905682199</v>
      </c>
      <c r="L2415">
        <v>583.60469312488397</v>
      </c>
      <c r="M2415">
        <v>71.939569426770007</v>
      </c>
      <c r="N2415">
        <v>2.0904485722330302</v>
      </c>
      <c r="O2415">
        <v>2.2911881687300402</v>
      </c>
      <c r="P2415">
        <v>173.243532833307</v>
      </c>
      <c r="Q2415">
        <v>0.143058081675485</v>
      </c>
    </row>
    <row r="2416" spans="1:17" hidden="1" x14ac:dyDescent="0.3">
      <c r="A2416" t="s">
        <v>5032</v>
      </c>
      <c r="B2416" t="s">
        <v>5033</v>
      </c>
      <c r="C2416" t="str">
        <f>IFERROR(VLOOKUP(Table1[[#This Row],[Ticker]],[1]!Table1[[Symbol]:[Industry]],2,FALSE),"-")</f>
        <v>-</v>
      </c>
      <c r="E2416">
        <v>215.41</v>
      </c>
      <c r="F2416">
        <v>32.5</v>
      </c>
      <c r="G2416">
        <v>171.895680807697</v>
      </c>
      <c r="H2416">
        <v>18.427448201813998</v>
      </c>
      <c r="I2416">
        <v>125.148783445394</v>
      </c>
      <c r="J2416">
        <v>11.266676441309199</v>
      </c>
      <c r="K2416">
        <v>25.721351995071998</v>
      </c>
      <c r="L2416">
        <v>20.957881040142301</v>
      </c>
      <c r="M2416">
        <v>79.164083942636907</v>
      </c>
      <c r="N2416">
        <v>0.64880997986850197</v>
      </c>
      <c r="O2416">
        <v>4.0307692307692298</v>
      </c>
      <c r="P2416">
        <v>219.567354965585</v>
      </c>
      <c r="Q2416">
        <v>0.101365000607373</v>
      </c>
    </row>
    <row r="2417" spans="1:17" hidden="1" x14ac:dyDescent="0.3">
      <c r="A2417" t="s">
        <v>5034</v>
      </c>
      <c r="B2417" t="s">
        <v>5035</v>
      </c>
      <c r="C2417" t="str">
        <f>IFERROR(VLOOKUP(Table1[[#This Row],[Ticker]],[1]!Table1[[Symbol]:[Industry]],2,FALSE),"-")</f>
        <v>-</v>
      </c>
      <c r="D2417" t="s">
        <v>132</v>
      </c>
      <c r="E2417">
        <v>215.04820749999999</v>
      </c>
      <c r="F2417">
        <v>14.29</v>
      </c>
      <c r="G2417">
        <v>-115.352906970082</v>
      </c>
      <c r="H2417">
        <v>-13.822515719369999</v>
      </c>
      <c r="I2417">
        <v>1.7941222227335401</v>
      </c>
      <c r="J2417">
        <v>-12.3526365341512</v>
      </c>
      <c r="K2417">
        <v>14.734298674881201</v>
      </c>
      <c r="L2417">
        <v>25.771046195012399</v>
      </c>
      <c r="M2417">
        <v>28.937565060757301</v>
      </c>
      <c r="N2417">
        <v>0.70766034930856603</v>
      </c>
      <c r="O2417">
        <v>519.03428971308597</v>
      </c>
      <c r="P2417">
        <v>38.8726919339164</v>
      </c>
      <c r="Q2417">
        <v>-2.2528904404049001E-2</v>
      </c>
    </row>
    <row r="2418" spans="1:17" hidden="1" x14ac:dyDescent="0.3">
      <c r="A2418" t="s">
        <v>5036</v>
      </c>
      <c r="B2418" t="s">
        <v>5037</v>
      </c>
      <c r="C2418" t="str">
        <f>IFERROR(VLOOKUP(Table1[[#This Row],[Ticker]],[1]!Table1[[Symbol]:[Industry]],2,FALSE),"-")</f>
        <v>-</v>
      </c>
      <c r="D2418" t="s">
        <v>223</v>
      </c>
      <c r="E2418">
        <v>214.83946950000001</v>
      </c>
      <c r="F2418">
        <v>166.45</v>
      </c>
      <c r="G2418">
        <v>256.605437729801</v>
      </c>
      <c r="H2418">
        <v>3.2183120848509801</v>
      </c>
      <c r="I2418">
        <v>155.256842657931</v>
      </c>
      <c r="J2418">
        <v>-10.0736189256942</v>
      </c>
      <c r="K2418">
        <v>145.853734662373</v>
      </c>
      <c r="L2418">
        <v>96.300186522786305</v>
      </c>
      <c r="M2418">
        <v>40.141115025651501</v>
      </c>
      <c r="N2418">
        <v>1.3044250020933901</v>
      </c>
      <c r="O2418">
        <v>15.3499549414238</v>
      </c>
      <c r="P2418">
        <v>326.24839948783602</v>
      </c>
      <c r="Q2418">
        <v>0.10013734315372599</v>
      </c>
    </row>
    <row r="2419" spans="1:17" hidden="1" x14ac:dyDescent="0.3">
      <c r="A2419" t="s">
        <v>5038</v>
      </c>
      <c r="B2419" t="s">
        <v>5039</v>
      </c>
      <c r="C2419" t="str">
        <f>IFERROR(VLOOKUP(Table1[[#This Row],[Ticker]],[1]!Table1[[Symbol]:[Industry]],2,FALSE),"-")</f>
        <v>-</v>
      </c>
      <c r="D2419" t="s">
        <v>1414</v>
      </c>
      <c r="E2419">
        <v>214.80545236500001</v>
      </c>
      <c r="F2419">
        <v>209.7</v>
      </c>
      <c r="G2419">
        <v>40.892124170951597</v>
      </c>
      <c r="H2419">
        <v>6.0774046763119296</v>
      </c>
      <c r="I2419">
        <v>10.711653274623099</v>
      </c>
      <c r="J2419">
        <v>-9.5643016468508701</v>
      </c>
      <c r="K2419">
        <v>203.435220441572</v>
      </c>
      <c r="L2419">
        <v>181.03029668103201</v>
      </c>
      <c r="M2419">
        <v>36.792773560201297</v>
      </c>
      <c r="N2419">
        <v>0.39889206049770998</v>
      </c>
      <c r="O2419">
        <v>18.669527896995699</v>
      </c>
      <c r="P2419">
        <v>89.602169981916802</v>
      </c>
      <c r="Q2419">
        <v>5.0554355371047001E-2</v>
      </c>
    </row>
    <row r="2420" spans="1:17" hidden="1" x14ac:dyDescent="0.3">
      <c r="A2420" t="s">
        <v>5040</v>
      </c>
      <c r="B2420" t="s">
        <v>5041</v>
      </c>
      <c r="C2420" t="str">
        <f>IFERROR(VLOOKUP(Table1[[#This Row],[Ticker]],[1]!Table1[[Symbol]:[Industry]],2,FALSE),"-")</f>
        <v>-</v>
      </c>
      <c r="D2420" t="s">
        <v>3440</v>
      </c>
      <c r="E2420">
        <v>214.53072</v>
      </c>
      <c r="F2420">
        <v>220.6</v>
      </c>
      <c r="G2420">
        <v>-2.7805103065401</v>
      </c>
      <c r="H2420">
        <v>13.4989498196115</v>
      </c>
      <c r="I2420">
        <v>16.4706933135292</v>
      </c>
      <c r="J2420">
        <v>-7.6853575890621899</v>
      </c>
      <c r="K2420">
        <v>200.44402575165401</v>
      </c>
      <c r="L2420">
        <v>186.09322662382499</v>
      </c>
      <c r="M2420">
        <v>42.254212365141498</v>
      </c>
      <c r="N2420">
        <v>0.84351953267615898</v>
      </c>
      <c r="O2420">
        <v>21.8948322756119</v>
      </c>
      <c r="P2420">
        <v>53.1944444444444</v>
      </c>
    </row>
    <row r="2421" spans="1:17" hidden="1" x14ac:dyDescent="0.3">
      <c r="A2421" t="s">
        <v>5042</v>
      </c>
      <c r="B2421" t="s">
        <v>5043</v>
      </c>
      <c r="C2421" t="str">
        <f>IFERROR(VLOOKUP(Table1[[#This Row],[Ticker]],[1]!Table1[[Symbol]:[Industry]],2,FALSE),"-")</f>
        <v>-</v>
      </c>
      <c r="D2421" t="s">
        <v>789</v>
      </c>
      <c r="E2421">
        <v>214.42182885</v>
      </c>
      <c r="F2421">
        <v>109.67</v>
      </c>
      <c r="G2421">
        <v>1537.41154874322</v>
      </c>
      <c r="H2421">
        <v>53.935861040736</v>
      </c>
      <c r="I2421">
        <v>108.455786322278</v>
      </c>
      <c r="J2421">
        <v>0.67109859972612096</v>
      </c>
      <c r="K2421">
        <v>84.507884402217101</v>
      </c>
      <c r="L2421">
        <v>58.908418119331103</v>
      </c>
      <c r="M2421">
        <v>81.608408449214593</v>
      </c>
      <c r="N2421">
        <v>2.4403460698156301</v>
      </c>
      <c r="O2421">
        <v>4.1488100665633096</v>
      </c>
      <c r="P2421">
        <v>1858.3928571428501</v>
      </c>
      <c r="Q2421">
        <v>0.37793824184133701</v>
      </c>
    </row>
    <row r="2422" spans="1:17" hidden="1" x14ac:dyDescent="0.3">
      <c r="A2422" t="s">
        <v>5044</v>
      </c>
      <c r="B2422" t="s">
        <v>5045</v>
      </c>
      <c r="C2422" t="str">
        <f>IFERROR(VLOOKUP(Table1[[#This Row],[Ticker]],[1]!Table1[[Symbol]:[Industry]],2,FALSE),"-")</f>
        <v>-</v>
      </c>
      <c r="D2422" t="s">
        <v>4985</v>
      </c>
      <c r="E2422">
        <v>213.97319999999999</v>
      </c>
      <c r="F2422">
        <v>200.15</v>
      </c>
      <c r="G2422">
        <v>71.1492494604244</v>
      </c>
      <c r="H2422">
        <v>-29.091450732174099</v>
      </c>
      <c r="I2422">
        <v>-10.641863320774901</v>
      </c>
      <c r="J2422">
        <v>-2.4014475449743702</v>
      </c>
      <c r="K2422">
        <v>250.071447257655</v>
      </c>
      <c r="L2422">
        <v>224.81124071360099</v>
      </c>
      <c r="M2422">
        <v>29.719346134770301</v>
      </c>
      <c r="N2422">
        <v>0.771222155328115</v>
      </c>
      <c r="O2422">
        <v>72.370721958531007</v>
      </c>
      <c r="P2422">
        <v>122.946254525201</v>
      </c>
    </row>
    <row r="2423" spans="1:17" hidden="1" x14ac:dyDescent="0.3">
      <c r="A2423" t="s">
        <v>5046</v>
      </c>
      <c r="B2423" t="s">
        <v>5047</v>
      </c>
      <c r="C2423" t="str">
        <f>IFERROR(VLOOKUP(Table1[[#This Row],[Ticker]],[1]!Table1[[Symbol]:[Industry]],2,FALSE),"-")</f>
        <v>-</v>
      </c>
      <c r="D2423" t="s">
        <v>46</v>
      </c>
      <c r="E2423">
        <v>213.876452</v>
      </c>
      <c r="F2423">
        <v>211.2</v>
      </c>
      <c r="G2423">
        <v>169.871648764973</v>
      </c>
      <c r="H2423">
        <v>28.025446233726001</v>
      </c>
      <c r="I2423">
        <v>150.29207837757701</v>
      </c>
      <c r="J2423">
        <v>9.6089167640356798</v>
      </c>
      <c r="K2423">
        <v>158.26104413984501</v>
      </c>
      <c r="L2423">
        <v>114.260870046863</v>
      </c>
      <c r="M2423">
        <v>92.455288539892805</v>
      </c>
      <c r="N2423">
        <v>2.0187203487626602</v>
      </c>
      <c r="O2423">
        <v>2.6278409090909101</v>
      </c>
      <c r="P2423">
        <v>283.30308529945501</v>
      </c>
      <c r="Q2423">
        <v>0.16628246396093199</v>
      </c>
    </row>
    <row r="2424" spans="1:17" hidden="1" x14ac:dyDescent="0.3">
      <c r="A2424" t="s">
        <v>5048</v>
      </c>
      <c r="B2424" t="s">
        <v>5049</v>
      </c>
      <c r="C2424" t="str">
        <f>IFERROR(VLOOKUP(Table1[[#This Row],[Ticker]],[1]!Table1[[Symbol]:[Industry]],2,FALSE),"-")</f>
        <v>-</v>
      </c>
      <c r="D2424" t="s">
        <v>605</v>
      </c>
      <c r="E2424">
        <v>213.62880000000001</v>
      </c>
      <c r="F2424">
        <v>110.3</v>
      </c>
      <c r="G2424">
        <v>113.26847416179901</v>
      </c>
      <c r="H2424">
        <v>-19.661092470671601</v>
      </c>
      <c r="I2424">
        <v>67.306714486771398</v>
      </c>
      <c r="J2424">
        <v>-2.5539203988014698</v>
      </c>
      <c r="K2424">
        <v>109.48183665544499</v>
      </c>
      <c r="L2424">
        <v>80.2831009786794</v>
      </c>
      <c r="M2424">
        <v>24.837351462578901</v>
      </c>
      <c r="N2424">
        <v>0.31922991343441498</v>
      </c>
      <c r="O2424">
        <v>23.526745240253799</v>
      </c>
      <c r="P2424">
        <v>182.82051282051199</v>
      </c>
      <c r="Q2424">
        <v>0.114104837570412</v>
      </c>
    </row>
    <row r="2425" spans="1:17" hidden="1" x14ac:dyDescent="0.3">
      <c r="A2425" t="s">
        <v>5050</v>
      </c>
      <c r="B2425" t="s">
        <v>5051</v>
      </c>
      <c r="C2425" t="str">
        <f>IFERROR(VLOOKUP(Table1[[#This Row],[Ticker]],[1]!Table1[[Symbol]:[Industry]],2,FALSE),"-")</f>
        <v>-</v>
      </c>
      <c r="D2425" t="s">
        <v>1648</v>
      </c>
      <c r="E2425">
        <v>213.18437392499999</v>
      </c>
      <c r="F2425">
        <v>449.2</v>
      </c>
      <c r="G2425">
        <v>-31.361706404630102</v>
      </c>
      <c r="H2425">
        <v>-22.485054405079101</v>
      </c>
      <c r="I2425">
        <v>0.51173247975000802</v>
      </c>
      <c r="J2425">
        <v>-10.5491906922579</v>
      </c>
      <c r="K2425">
        <v>506.33187787394598</v>
      </c>
      <c r="L2425">
        <v>457.539266220326</v>
      </c>
      <c r="M2425">
        <v>12.3715888683495</v>
      </c>
      <c r="N2425">
        <v>0.31881491608560097</v>
      </c>
      <c r="O2425">
        <v>44.479073909171802</v>
      </c>
      <c r="P2425">
        <v>24.7777777777777</v>
      </c>
      <c r="Q2425">
        <v>-8.5712542182820997E-2</v>
      </c>
    </row>
    <row r="2426" spans="1:17" hidden="1" x14ac:dyDescent="0.3">
      <c r="A2426" t="s">
        <v>5052</v>
      </c>
      <c r="B2426" t="s">
        <v>5053</v>
      </c>
      <c r="C2426" t="str">
        <f>IFERROR(VLOOKUP(Table1[[#This Row],[Ticker]],[1]!Table1[[Symbol]:[Industry]],2,FALSE),"-")</f>
        <v>-</v>
      </c>
      <c r="D2426" t="s">
        <v>533</v>
      </c>
      <c r="E2426">
        <v>213.14849459999999</v>
      </c>
      <c r="F2426">
        <v>48.54</v>
      </c>
      <c r="G2426">
        <v>-1.35876598156999</v>
      </c>
      <c r="H2426">
        <v>-9.0083229280830999</v>
      </c>
      <c r="I2426">
        <v>-4.1096501741393698</v>
      </c>
      <c r="J2426">
        <v>-7.4538922218502197</v>
      </c>
      <c r="K2426">
        <v>49.328364849278401</v>
      </c>
      <c r="L2426">
        <v>46.061588616123103</v>
      </c>
      <c r="M2426">
        <v>42.1633258818568</v>
      </c>
      <c r="N2426">
        <v>0.40115742283544298</v>
      </c>
      <c r="O2426">
        <v>24.948496085702502</v>
      </c>
      <c r="P2426">
        <v>64.821731748726606</v>
      </c>
      <c r="Q2426">
        <v>7.2159900623057993E-2</v>
      </c>
    </row>
    <row r="2427" spans="1:17" hidden="1" x14ac:dyDescent="0.3">
      <c r="A2427" t="s">
        <v>5054</v>
      </c>
      <c r="B2427" t="s">
        <v>5055</v>
      </c>
      <c r="C2427" t="str">
        <f>IFERROR(VLOOKUP(Table1[[#This Row],[Ticker]],[1]!Table1[[Symbol]:[Industry]],2,FALSE),"-")</f>
        <v>-</v>
      </c>
      <c r="D2427" t="s">
        <v>514</v>
      </c>
      <c r="E2427">
        <v>212.93398445099999</v>
      </c>
      <c r="F2427">
        <v>211.62</v>
      </c>
      <c r="G2427">
        <v>102.574422037118</v>
      </c>
      <c r="H2427">
        <v>-2.8984974868279099</v>
      </c>
      <c r="I2427">
        <v>56.712662937280697</v>
      </c>
      <c r="J2427">
        <v>-13.876860379098201</v>
      </c>
      <c r="K2427">
        <v>206.57577424853</v>
      </c>
      <c r="L2427">
        <v>165.79022026701901</v>
      </c>
      <c r="M2427">
        <v>40.687978097302498</v>
      </c>
      <c r="N2427">
        <v>0.70484022713843697</v>
      </c>
      <c r="O2427">
        <v>12.3428787449201</v>
      </c>
      <c r="P2427">
        <v>156.04355716878399</v>
      </c>
      <c r="Q2427">
        <v>0.130047684930331</v>
      </c>
    </row>
    <row r="2428" spans="1:17" hidden="1" x14ac:dyDescent="0.3">
      <c r="A2428" t="s">
        <v>5056</v>
      </c>
      <c r="B2428" t="s">
        <v>5057</v>
      </c>
      <c r="C2428" t="str">
        <f>IFERROR(VLOOKUP(Table1[[#This Row],[Ticker]],[1]!Table1[[Symbol]:[Industry]],2,FALSE),"-")</f>
        <v>-</v>
      </c>
      <c r="D2428" t="s">
        <v>83</v>
      </c>
      <c r="E2428">
        <v>212.86385661</v>
      </c>
      <c r="F2428">
        <v>216.2</v>
      </c>
      <c r="G2428">
        <v>-3.1521607588357199</v>
      </c>
      <c r="H2428">
        <v>-29.620848491548099</v>
      </c>
      <c r="I2428">
        <v>-3.4791516945016601</v>
      </c>
      <c r="J2428">
        <v>-5.0248293348266797</v>
      </c>
      <c r="K2428">
        <v>208.29976175122599</v>
      </c>
      <c r="L2428">
        <v>192.64974050263399</v>
      </c>
      <c r="M2428">
        <v>34.029658416793801</v>
      </c>
      <c r="N2428">
        <v>0.13913224789568299</v>
      </c>
      <c r="O2428">
        <v>45.212765957446798</v>
      </c>
      <c r="P2428">
        <v>50.1388888888888</v>
      </c>
      <c r="Q2428">
        <v>7.7383912488724005E-2</v>
      </c>
    </row>
    <row r="2429" spans="1:17" hidden="1" x14ac:dyDescent="0.3">
      <c r="A2429" t="s">
        <v>5058</v>
      </c>
      <c r="B2429" t="s">
        <v>5059</v>
      </c>
      <c r="C2429" t="str">
        <f>IFERROR(VLOOKUP(Table1[[#This Row],[Ticker]],[1]!Table1[[Symbol]:[Industry]],2,FALSE),"-")</f>
        <v>-</v>
      </c>
      <c r="D2429" t="s">
        <v>364</v>
      </c>
      <c r="E2429">
        <v>212.784422812</v>
      </c>
      <c r="F2429">
        <v>228.99</v>
      </c>
      <c r="G2429">
        <v>39.300860808535603</v>
      </c>
      <c r="H2429">
        <v>9.79031382283992</v>
      </c>
      <c r="I2429">
        <v>64.928348993450101</v>
      </c>
      <c r="J2429">
        <v>-4.2560033165872202</v>
      </c>
      <c r="K2429">
        <v>208.49133016405199</v>
      </c>
      <c r="L2429">
        <v>173.28265310027399</v>
      </c>
      <c r="M2429">
        <v>61.383680517952797</v>
      </c>
      <c r="N2429">
        <v>0.62983819341937397</v>
      </c>
      <c r="O2429">
        <v>4.44124197563211</v>
      </c>
      <c r="P2429">
        <v>95.801624625908502</v>
      </c>
      <c r="Q2429">
        <v>9.7601559740621999E-2</v>
      </c>
    </row>
    <row r="2430" spans="1:17" hidden="1" x14ac:dyDescent="0.3">
      <c r="A2430" t="s">
        <v>5060</v>
      </c>
      <c r="B2430" t="s">
        <v>5061</v>
      </c>
      <c r="C2430" t="str">
        <f>IFERROR(VLOOKUP(Table1[[#This Row],[Ticker]],[1]!Table1[[Symbol]:[Industry]],2,FALSE),"-")</f>
        <v>-</v>
      </c>
      <c r="D2430" t="s">
        <v>569</v>
      </c>
      <c r="E2430">
        <v>212.455762284</v>
      </c>
      <c r="F2430">
        <v>4.59</v>
      </c>
      <c r="G2430">
        <v>116.265471158796</v>
      </c>
      <c r="H2430">
        <v>-15.4710102189719</v>
      </c>
      <c r="I2430">
        <v>33.1032732912469</v>
      </c>
      <c r="J2430">
        <v>10.698977905643201</v>
      </c>
      <c r="K2430">
        <v>3.8592469006971601</v>
      </c>
      <c r="L2430">
        <v>3.62653694904844</v>
      </c>
      <c r="M2430">
        <v>74.902056911664204</v>
      </c>
      <c r="N2430">
        <v>1.4493929824708001</v>
      </c>
      <c r="O2430">
        <v>26.361655773420399</v>
      </c>
      <c r="P2430">
        <v>154.99999999999901</v>
      </c>
      <c r="Q2430">
        <v>3.2229731607178E-2</v>
      </c>
    </row>
    <row r="2431" spans="1:17" hidden="1" x14ac:dyDescent="0.3">
      <c r="A2431" t="s">
        <v>5062</v>
      </c>
      <c r="B2431" t="s">
        <v>5063</v>
      </c>
      <c r="C2431" t="str">
        <f>IFERROR(VLOOKUP(Table1[[#This Row],[Ticker]],[1]!Table1[[Symbol]:[Industry]],2,FALSE),"-")</f>
        <v>-</v>
      </c>
      <c r="D2431" t="s">
        <v>794</v>
      </c>
      <c r="E2431">
        <v>212.327808</v>
      </c>
      <c r="F2431">
        <v>142.32</v>
      </c>
      <c r="G2431">
        <v>-18.440246511064899</v>
      </c>
      <c r="H2431">
        <v>-16.3308823536048</v>
      </c>
      <c r="I2431">
        <v>-1.3510248916405401</v>
      </c>
      <c r="J2431">
        <v>-2.4792057031481298</v>
      </c>
      <c r="K2431">
        <v>143.10374851421</v>
      </c>
      <c r="L2431">
        <v>139.94168471834399</v>
      </c>
      <c r="M2431">
        <v>44.474824288411398</v>
      </c>
      <c r="N2431">
        <v>0.51953638058699902</v>
      </c>
      <c r="O2431">
        <v>29.461776278808301</v>
      </c>
      <c r="P2431">
        <v>26.0026560424966</v>
      </c>
      <c r="Q2431">
        <v>8.2428081741118001E-2</v>
      </c>
    </row>
    <row r="2432" spans="1:17" hidden="1" x14ac:dyDescent="0.3">
      <c r="A2432" t="s">
        <v>5064</v>
      </c>
      <c r="B2432" t="s">
        <v>5065</v>
      </c>
      <c r="C2432" t="str">
        <f>IFERROR(VLOOKUP(Table1[[#This Row],[Ticker]],[1]!Table1[[Symbol]:[Industry]],2,FALSE),"-")</f>
        <v>-</v>
      </c>
      <c r="D2432" t="s">
        <v>278</v>
      </c>
      <c r="E2432">
        <v>212.326876</v>
      </c>
      <c r="F2432">
        <v>90.41</v>
      </c>
      <c r="G2432">
        <v>-37.073244915768903</v>
      </c>
      <c r="H2432">
        <v>-1.91483496096054</v>
      </c>
      <c r="I2432">
        <v>-17.322121575709399</v>
      </c>
      <c r="J2432">
        <v>-7.7892562102081904</v>
      </c>
      <c r="K2432">
        <v>83.908903747125606</v>
      </c>
      <c r="L2432">
        <v>92.088846786378397</v>
      </c>
      <c r="M2432">
        <v>41.477775740600599</v>
      </c>
      <c r="N2432">
        <v>0.67704649765219205</v>
      </c>
      <c r="O2432">
        <v>48.545514876672897</v>
      </c>
      <c r="P2432">
        <v>26.359189378057302</v>
      </c>
    </row>
    <row r="2433" spans="1:17" hidden="1" x14ac:dyDescent="0.3">
      <c r="A2433" t="s">
        <v>5066</v>
      </c>
      <c r="B2433" t="s">
        <v>5067</v>
      </c>
      <c r="C2433" t="str">
        <f>IFERROR(VLOOKUP(Table1[[#This Row],[Ticker]],[1]!Table1[[Symbol]:[Industry]],2,FALSE),"-")</f>
        <v>-</v>
      </c>
      <c r="D2433" t="s">
        <v>605</v>
      </c>
      <c r="E2433">
        <v>212.045669</v>
      </c>
      <c r="F2433">
        <v>120.88</v>
      </c>
      <c r="G2433">
        <v>51.726079831249898</v>
      </c>
      <c r="H2433">
        <v>-14.438369095622299</v>
      </c>
      <c r="I2433">
        <v>-8.3894317006967807</v>
      </c>
      <c r="J2433">
        <v>-9.1566122805631096</v>
      </c>
      <c r="K2433">
        <v>132.947484247305</v>
      </c>
      <c r="L2433">
        <v>123.23528341039901</v>
      </c>
      <c r="M2433">
        <v>31.678808604889699</v>
      </c>
      <c r="N2433">
        <v>0.568757830051278</v>
      </c>
      <c r="O2433">
        <v>45.400397088021101</v>
      </c>
      <c r="P2433">
        <v>92.637450199203101</v>
      </c>
      <c r="Q2433">
        <v>0.100039820284028</v>
      </c>
    </row>
    <row r="2434" spans="1:17" hidden="1" x14ac:dyDescent="0.3">
      <c r="A2434" t="s">
        <v>5068</v>
      </c>
      <c r="B2434" t="s">
        <v>5069</v>
      </c>
      <c r="C2434" t="str">
        <f>IFERROR(VLOOKUP(Table1[[#This Row],[Ticker]],[1]!Table1[[Symbol]:[Industry]],2,FALSE),"-")</f>
        <v>-</v>
      </c>
      <c r="D2434" t="s">
        <v>2645</v>
      </c>
      <c r="E2434">
        <v>211.80323609999999</v>
      </c>
      <c r="F2434">
        <v>16.88</v>
      </c>
      <c r="G2434">
        <v>2.5699390336458401</v>
      </c>
      <c r="H2434">
        <v>-5.7239016913756098</v>
      </c>
      <c r="I2434">
        <v>-16.310685676064299</v>
      </c>
      <c r="J2434">
        <v>-8.64486261539815</v>
      </c>
      <c r="K2434">
        <v>16.422298282726999</v>
      </c>
      <c r="L2434">
        <v>15.678510016504999</v>
      </c>
      <c r="M2434">
        <v>33.238519408670598</v>
      </c>
      <c r="N2434">
        <v>0.747416504265631</v>
      </c>
      <c r="O2434">
        <v>16.113744075829299</v>
      </c>
      <c r="P2434">
        <v>43.040410252134002</v>
      </c>
      <c r="Q2434">
        <v>9.0551783436328998E-2</v>
      </c>
    </row>
    <row r="2435" spans="1:17" hidden="1" x14ac:dyDescent="0.3">
      <c r="A2435" t="s">
        <v>5070</v>
      </c>
      <c r="B2435" t="s">
        <v>5071</v>
      </c>
      <c r="C2435" t="str">
        <f>IFERROR(VLOOKUP(Table1[[#This Row],[Ticker]],[1]!Table1[[Symbol]:[Industry]],2,FALSE),"-")</f>
        <v>-</v>
      </c>
      <c r="D2435" t="s">
        <v>278</v>
      </c>
      <c r="E2435">
        <v>211.70904402599999</v>
      </c>
      <c r="F2435">
        <v>208.99</v>
      </c>
      <c r="G2435">
        <v>-3.0749228396384698</v>
      </c>
      <c r="H2435">
        <v>-0.63521809205369295</v>
      </c>
      <c r="I2435">
        <v>14.9673914818427</v>
      </c>
      <c r="J2435">
        <v>-5.1137563961374504</v>
      </c>
      <c r="K2435">
        <v>202.505955834471</v>
      </c>
      <c r="L2435">
        <v>191.695625589038</v>
      </c>
      <c r="M2435">
        <v>36.3707742304574</v>
      </c>
      <c r="N2435">
        <v>0.30347334860117497</v>
      </c>
      <c r="O2435">
        <v>38.762620221063202</v>
      </c>
      <c r="P2435">
        <v>43.340192043895698</v>
      </c>
      <c r="Q2435">
        <v>5.7537162604901999E-2</v>
      </c>
    </row>
    <row r="2436" spans="1:17" hidden="1" x14ac:dyDescent="0.3">
      <c r="A2436" t="s">
        <v>5072</v>
      </c>
      <c r="B2436" t="s">
        <v>5073</v>
      </c>
      <c r="C2436" t="str">
        <f>IFERROR(VLOOKUP(Table1[[#This Row],[Ticker]],[1]!Table1[[Symbol]:[Industry]],2,FALSE),"-")</f>
        <v>-</v>
      </c>
      <c r="D2436" t="s">
        <v>226</v>
      </c>
      <c r="E2436">
        <v>211.17986199000001</v>
      </c>
      <c r="F2436">
        <v>424.6</v>
      </c>
      <c r="G2436">
        <v>1.86858962917967</v>
      </c>
      <c r="H2436">
        <v>-5.7515065340536999</v>
      </c>
      <c r="I2436">
        <v>18.854049829660902</v>
      </c>
      <c r="J2436">
        <v>-8.2716908289612796</v>
      </c>
      <c r="K2436">
        <v>417.050922616214</v>
      </c>
      <c r="L2436">
        <v>372.77677339494102</v>
      </c>
      <c r="M2436">
        <v>45.893946091244203</v>
      </c>
      <c r="N2436">
        <v>1.1938724841319699</v>
      </c>
      <c r="O2436">
        <v>9.4441827602449209</v>
      </c>
      <c r="P2436">
        <v>45.162393162393101</v>
      </c>
      <c r="Q2436">
        <v>-2.2468657643321E-2</v>
      </c>
    </row>
    <row r="2437" spans="1:17" hidden="1" x14ac:dyDescent="0.3">
      <c r="A2437" t="s">
        <v>5074</v>
      </c>
      <c r="B2437" t="s">
        <v>5075</v>
      </c>
      <c r="C2437" t="str">
        <f>IFERROR(VLOOKUP(Table1[[#This Row],[Ticker]],[1]!Table1[[Symbol]:[Industry]],2,FALSE),"-")</f>
        <v>-</v>
      </c>
      <c r="D2437" t="s">
        <v>3147</v>
      </c>
      <c r="E2437">
        <v>210.91560000000001</v>
      </c>
      <c r="F2437">
        <v>16.73</v>
      </c>
      <c r="G2437">
        <v>19.788782990265101</v>
      </c>
      <c r="H2437">
        <v>-29.6189959684923</v>
      </c>
      <c r="I2437">
        <v>-32.320733377271999</v>
      </c>
      <c r="J2437">
        <v>-10.6994267321167</v>
      </c>
      <c r="K2437">
        <v>19.770781429104101</v>
      </c>
      <c r="L2437">
        <v>17.952009366462601</v>
      </c>
      <c r="M2437">
        <v>27.353698092015001</v>
      </c>
      <c r="N2437">
        <v>0.99366088350903103</v>
      </c>
      <c r="O2437">
        <v>48.515640565849701</v>
      </c>
      <c r="P2437">
        <v>76.043493511048695</v>
      </c>
      <c r="Q2437">
        <v>0.13251329248743299</v>
      </c>
    </row>
    <row r="2438" spans="1:17" hidden="1" x14ac:dyDescent="0.3">
      <c r="A2438" t="s">
        <v>5076</v>
      </c>
      <c r="B2438" t="s">
        <v>5077</v>
      </c>
      <c r="C2438" t="str">
        <f>IFERROR(VLOOKUP(Table1[[#This Row],[Ticker]],[1]!Table1[[Symbol]:[Industry]],2,FALSE),"-")</f>
        <v>-</v>
      </c>
      <c r="D2438" t="s">
        <v>21</v>
      </c>
      <c r="E2438">
        <v>210.90575905</v>
      </c>
      <c r="F2438">
        <v>13.21</v>
      </c>
      <c r="G2438">
        <v>-34.351862041562804</v>
      </c>
      <c r="H2438">
        <v>-6.3149607358084001</v>
      </c>
      <c r="I2438">
        <v>1.6204790215674301</v>
      </c>
      <c r="J2438">
        <v>-1.2523121603265199</v>
      </c>
      <c r="K2438">
        <v>13.0014217503722</v>
      </c>
      <c r="L2438">
        <v>13.334245160374699</v>
      </c>
      <c r="M2438">
        <v>50.476162339283199</v>
      </c>
      <c r="N2438">
        <v>1.1711977333727801</v>
      </c>
      <c r="O2438">
        <v>26.0408781226343</v>
      </c>
      <c r="P2438">
        <v>34.111675126903499</v>
      </c>
      <c r="Q2438">
        <v>0.109472035029256</v>
      </c>
    </row>
    <row r="2439" spans="1:17" hidden="1" x14ac:dyDescent="0.3">
      <c r="A2439" t="s">
        <v>5078</v>
      </c>
      <c r="B2439" t="s">
        <v>5079</v>
      </c>
      <c r="C2439" t="str">
        <f>IFERROR(VLOOKUP(Table1[[#This Row],[Ticker]],[1]!Table1[[Symbol]:[Industry]],2,FALSE),"-")</f>
        <v>-</v>
      </c>
      <c r="D2439" t="s">
        <v>164</v>
      </c>
      <c r="E2439">
        <v>210.46621159200001</v>
      </c>
      <c r="F2439">
        <v>92.96</v>
      </c>
      <c r="G2439">
        <v>26.792175337377401</v>
      </c>
      <c r="H2439">
        <v>-10.826335714672901</v>
      </c>
      <c r="I2439">
        <v>58.173320815202402</v>
      </c>
      <c r="J2439">
        <v>-2.0007452386129998</v>
      </c>
      <c r="K2439">
        <v>86.962340452751803</v>
      </c>
      <c r="L2439">
        <v>70.916231360656894</v>
      </c>
      <c r="M2439">
        <v>53.060486651278303</v>
      </c>
      <c r="N2439">
        <v>0.55759920113191297</v>
      </c>
      <c r="O2439">
        <v>6.4759036144578399</v>
      </c>
      <c r="P2439">
        <v>111.272727272727</v>
      </c>
      <c r="Q2439">
        <v>0.16412051574710801</v>
      </c>
    </row>
    <row r="2440" spans="1:17" hidden="1" x14ac:dyDescent="0.3">
      <c r="A2440" t="s">
        <v>5080</v>
      </c>
      <c r="B2440" t="s">
        <v>5081</v>
      </c>
      <c r="C2440" t="str">
        <f>IFERROR(VLOOKUP(Table1[[#This Row],[Ticker]],[1]!Table1[[Symbol]:[Industry]],2,FALSE),"-")</f>
        <v>-</v>
      </c>
      <c r="D2440" t="s">
        <v>733</v>
      </c>
      <c r="E2440">
        <v>210.237050286</v>
      </c>
      <c r="F2440">
        <v>81.099999999999994</v>
      </c>
      <c r="G2440">
        <v>151.723796617121</v>
      </c>
      <c r="H2440">
        <v>52.189298146090003</v>
      </c>
      <c r="I2440">
        <v>115.992764976587</v>
      </c>
      <c r="J2440">
        <v>8.1675303280921696</v>
      </c>
      <c r="K2440">
        <v>59.377887827911003</v>
      </c>
      <c r="L2440">
        <v>45.390509899209597</v>
      </c>
      <c r="M2440">
        <v>95.102451026533998</v>
      </c>
      <c r="N2440">
        <v>1.24502681869169</v>
      </c>
      <c r="O2440">
        <v>0</v>
      </c>
      <c r="Q2440">
        <v>0.26199046151806799</v>
      </c>
    </row>
    <row r="2441" spans="1:17" hidden="1" x14ac:dyDescent="0.3">
      <c r="A2441" t="s">
        <v>5082</v>
      </c>
      <c r="B2441" t="s">
        <v>5083</v>
      </c>
      <c r="C2441" t="str">
        <f>IFERROR(VLOOKUP(Table1[[#This Row],[Ticker]],[1]!Table1[[Symbol]:[Industry]],2,FALSE),"-")</f>
        <v>-</v>
      </c>
      <c r="D2441" t="s">
        <v>197</v>
      </c>
      <c r="E2441">
        <v>210.21619050000001</v>
      </c>
      <c r="F2441">
        <v>121.65</v>
      </c>
      <c r="G2441">
        <v>-36.877765754932497</v>
      </c>
      <c r="H2441">
        <v>8.0469724184815696</v>
      </c>
      <c r="I2441">
        <v>5.4902578913462898</v>
      </c>
      <c r="J2441">
        <v>-8.4779426131462596</v>
      </c>
      <c r="K2441">
        <v>113.667790642136</v>
      </c>
      <c r="L2441">
        <v>110.90753199503899</v>
      </c>
      <c r="M2441">
        <v>43.479713252981803</v>
      </c>
      <c r="N2441">
        <v>1.8608108108108099</v>
      </c>
      <c r="O2441">
        <v>37.114673242910001</v>
      </c>
      <c r="P2441">
        <v>35.618729096989902</v>
      </c>
      <c r="Q2441">
        <v>5.7417188930745003E-2</v>
      </c>
    </row>
    <row r="2442" spans="1:17" hidden="1" x14ac:dyDescent="0.3">
      <c r="A2442" t="s">
        <v>5084</v>
      </c>
      <c r="B2442" t="s">
        <v>5085</v>
      </c>
      <c r="C2442" t="str">
        <f>IFERROR(VLOOKUP(Table1[[#This Row],[Ticker]],[1]!Table1[[Symbol]:[Industry]],2,FALSE),"-")</f>
        <v>-</v>
      </c>
      <c r="D2442" t="s">
        <v>77</v>
      </c>
      <c r="E2442">
        <v>210.08362656</v>
      </c>
      <c r="F2442">
        <v>155.30000000000001</v>
      </c>
      <c r="G2442">
        <v>-44.102523954961597</v>
      </c>
      <c r="H2442">
        <v>-0.99024582369911096</v>
      </c>
      <c r="I2442">
        <v>13.115671693230601</v>
      </c>
      <c r="J2442">
        <v>1.7102757936458399</v>
      </c>
      <c r="K2442">
        <v>139.309898808528</v>
      </c>
      <c r="L2442">
        <v>138.75465740362</v>
      </c>
      <c r="M2442">
        <v>69.749485239838094</v>
      </c>
      <c r="N2442">
        <v>0.91239739417928201</v>
      </c>
      <c r="O2442">
        <v>28.139085640695399</v>
      </c>
      <c r="P2442">
        <v>39.407540394972997</v>
      </c>
      <c r="Q2442">
        <v>4.6510529604717001E-2</v>
      </c>
    </row>
    <row r="2443" spans="1:17" hidden="1" x14ac:dyDescent="0.3">
      <c r="A2443" t="s">
        <v>5086</v>
      </c>
      <c r="B2443" t="s">
        <v>5087</v>
      </c>
      <c r="C2443" t="str">
        <f>IFERROR(VLOOKUP(Table1[[#This Row],[Ticker]],[1]!Table1[[Symbol]:[Industry]],2,FALSE),"-")</f>
        <v>-</v>
      </c>
      <c r="D2443" t="s">
        <v>1223</v>
      </c>
      <c r="E2443">
        <v>209.59525730999999</v>
      </c>
      <c r="F2443">
        <v>10.37</v>
      </c>
      <c r="G2443">
        <v>53.3359344792595</v>
      </c>
      <c r="H2443">
        <v>15.0305589050714</v>
      </c>
      <c r="I2443">
        <v>6.8030867790254703</v>
      </c>
      <c r="J2443">
        <v>-5.0316567297488097</v>
      </c>
      <c r="K2443">
        <v>9.7298599083866808</v>
      </c>
      <c r="L2443">
        <v>8.9248675672069293</v>
      </c>
      <c r="M2443">
        <v>53.144646067892502</v>
      </c>
      <c r="N2443">
        <v>2.0415231927415198</v>
      </c>
      <c r="O2443">
        <v>48.505303760848598</v>
      </c>
      <c r="P2443">
        <v>101.35922330097</v>
      </c>
      <c r="Q2443">
        <v>9.0889872799608001E-2</v>
      </c>
    </row>
    <row r="2444" spans="1:17" hidden="1" x14ac:dyDescent="0.3">
      <c r="A2444" t="s">
        <v>5088</v>
      </c>
      <c r="B2444" t="s">
        <v>5089</v>
      </c>
      <c r="C2444" t="str">
        <f>IFERROR(VLOOKUP(Table1[[#This Row],[Ticker]],[1]!Table1[[Symbol]:[Industry]],2,FALSE),"-")</f>
        <v>-</v>
      </c>
      <c r="D2444" t="s">
        <v>1001</v>
      </c>
      <c r="E2444">
        <v>209.34375</v>
      </c>
      <c r="F2444">
        <v>398.45</v>
      </c>
      <c r="G2444">
        <v>120.340907354485</v>
      </c>
      <c r="H2444">
        <v>6.2684884260145202</v>
      </c>
      <c r="I2444">
        <v>6.4691013460989701</v>
      </c>
      <c r="J2444">
        <v>-5.8362850077336796</v>
      </c>
      <c r="K2444">
        <v>372.44902751273497</v>
      </c>
      <c r="L2444">
        <v>299.11717770462502</v>
      </c>
      <c r="M2444">
        <v>52.884502595367898</v>
      </c>
      <c r="N2444">
        <v>0.31314198957161199</v>
      </c>
      <c r="O2444">
        <v>8.1691554774752095</v>
      </c>
      <c r="P2444">
        <v>246.17723718505599</v>
      </c>
      <c r="Q2444">
        <v>8.0429744231603997E-2</v>
      </c>
    </row>
    <row r="2445" spans="1:17" hidden="1" x14ac:dyDescent="0.3">
      <c r="A2445" t="s">
        <v>5090</v>
      </c>
      <c r="B2445" t="s">
        <v>5091</v>
      </c>
      <c r="C2445" t="str">
        <f>IFERROR(VLOOKUP(Table1[[#This Row],[Ticker]],[1]!Table1[[Symbol]:[Industry]],2,FALSE),"-")</f>
        <v>-</v>
      </c>
      <c r="D2445" t="s">
        <v>192</v>
      </c>
      <c r="E2445">
        <v>208.99080000000001</v>
      </c>
      <c r="F2445">
        <v>15.56</v>
      </c>
      <c r="G2445">
        <v>2.8759777693027999</v>
      </c>
      <c r="H2445">
        <v>-24.566719871942102</v>
      </c>
      <c r="I2445">
        <v>59.228950148767197</v>
      </c>
      <c r="J2445">
        <v>-10.3795451349001</v>
      </c>
      <c r="K2445">
        <v>14.887392312911899</v>
      </c>
      <c r="L2445">
        <v>11.692345042894299</v>
      </c>
      <c r="M2445">
        <v>32.056877283592002</v>
      </c>
      <c r="N2445">
        <v>0.39826904835041499</v>
      </c>
      <c r="O2445">
        <v>26.156812339331601</v>
      </c>
      <c r="P2445">
        <v>103.66492146596801</v>
      </c>
      <c r="Q2445">
        <v>0.15974717711164599</v>
      </c>
    </row>
    <row r="2446" spans="1:17" hidden="1" x14ac:dyDescent="0.3">
      <c r="A2446" t="s">
        <v>5092</v>
      </c>
      <c r="B2446" t="s">
        <v>5093</v>
      </c>
      <c r="C2446" t="str">
        <f>IFERROR(VLOOKUP(Table1[[#This Row],[Ticker]],[1]!Table1[[Symbol]:[Industry]],2,FALSE),"-")</f>
        <v>-</v>
      </c>
      <c r="D2446" t="s">
        <v>5094</v>
      </c>
      <c r="E2446">
        <v>208.85033924999999</v>
      </c>
      <c r="F2446">
        <v>86.4</v>
      </c>
      <c r="G2446">
        <v>15.096138560892101</v>
      </c>
      <c r="H2446">
        <v>56.240795856143997</v>
      </c>
      <c r="I2446">
        <v>58.938000624803301</v>
      </c>
      <c r="J2446">
        <v>29.754826010664299</v>
      </c>
      <c r="K2446">
        <v>62.271227698073801</v>
      </c>
      <c r="M2446">
        <v>98.375214015196605</v>
      </c>
      <c r="N2446">
        <v>1.99991795208401</v>
      </c>
      <c r="O2446">
        <v>6.1342592592592498</v>
      </c>
      <c r="P2446">
        <v>90.939226519336998</v>
      </c>
    </row>
    <row r="2447" spans="1:17" hidden="1" x14ac:dyDescent="0.3">
      <c r="A2447" t="s">
        <v>5095</v>
      </c>
      <c r="B2447" t="s">
        <v>5096</v>
      </c>
      <c r="C2447" t="str">
        <f>IFERROR(VLOOKUP(Table1[[#This Row],[Ticker]],[1]!Table1[[Symbol]:[Industry]],2,FALSE),"-")</f>
        <v>-</v>
      </c>
      <c r="D2447" t="s">
        <v>132</v>
      </c>
      <c r="E2447">
        <v>208.56175999999999</v>
      </c>
      <c r="F2447">
        <v>4.18</v>
      </c>
      <c r="G2447">
        <v>28.9265938199188</v>
      </c>
      <c r="H2447">
        <v>-19.058507258990801</v>
      </c>
      <c r="I2447">
        <v>-22.388529987441601</v>
      </c>
      <c r="J2447">
        <v>-2.1876200325010999</v>
      </c>
      <c r="K2447">
        <v>4.3314400420296399</v>
      </c>
      <c r="L2447">
        <v>4.2734241996759001</v>
      </c>
      <c r="M2447">
        <v>19.461474005657799</v>
      </c>
      <c r="N2447">
        <v>0.32679786916325898</v>
      </c>
      <c r="O2447">
        <v>38.755980861243998</v>
      </c>
      <c r="P2447">
        <v>70.612244897959101</v>
      </c>
      <c r="Q2447">
        <v>2.8488962567787001E-2</v>
      </c>
    </row>
    <row r="2448" spans="1:17" hidden="1" x14ac:dyDescent="0.3">
      <c r="A2448" t="s">
        <v>5097</v>
      </c>
      <c r="B2448" t="s">
        <v>5098</v>
      </c>
      <c r="C2448" t="str">
        <f>IFERROR(VLOOKUP(Table1[[#This Row],[Ticker]],[1]!Table1[[Symbol]:[Industry]],2,FALSE),"-")</f>
        <v>-</v>
      </c>
      <c r="D2448" t="s">
        <v>1657</v>
      </c>
      <c r="E2448">
        <v>208.05174</v>
      </c>
      <c r="F2448">
        <v>332.55</v>
      </c>
      <c r="G2448">
        <v>192.501457462079</v>
      </c>
      <c r="H2448">
        <v>-0.104847284874674</v>
      </c>
      <c r="I2448">
        <v>43.769696327072502</v>
      </c>
      <c r="J2448">
        <v>-0.39472976974994201</v>
      </c>
      <c r="K2448">
        <v>313.67430697026202</v>
      </c>
      <c r="L2448">
        <v>254.83552106226699</v>
      </c>
      <c r="M2448">
        <v>60.485324331827499</v>
      </c>
      <c r="N2448">
        <v>0.88125196602705202</v>
      </c>
      <c r="O2448">
        <v>2.25529995489399</v>
      </c>
      <c r="P2448">
        <v>250.052631578947</v>
      </c>
      <c r="Q2448">
        <v>9.5778620804071998E-2</v>
      </c>
    </row>
    <row r="2449" spans="1:17" hidden="1" x14ac:dyDescent="0.3">
      <c r="A2449" t="s">
        <v>5099</v>
      </c>
      <c r="B2449" t="s">
        <v>5100</v>
      </c>
      <c r="C2449" t="str">
        <f>IFERROR(VLOOKUP(Table1[[#This Row],[Ticker]],[1]!Table1[[Symbol]:[Industry]],2,FALSE),"-")</f>
        <v>-</v>
      </c>
      <c r="D2449" t="s">
        <v>514</v>
      </c>
      <c r="E2449">
        <v>207.94985004</v>
      </c>
      <c r="F2449">
        <v>102</v>
      </c>
      <c r="G2449">
        <v>64.122780918123198</v>
      </c>
      <c r="H2449">
        <v>29.436607234367401</v>
      </c>
      <c r="I2449">
        <v>43.748910770852198</v>
      </c>
      <c r="J2449">
        <v>-2.52174891078272</v>
      </c>
      <c r="K2449">
        <v>87.977943823942496</v>
      </c>
      <c r="L2449">
        <v>72.909236829184906</v>
      </c>
      <c r="M2449">
        <v>59.964505068191102</v>
      </c>
      <c r="N2449">
        <v>0.94307255244755195</v>
      </c>
      <c r="O2449">
        <v>8.8235294117646905</v>
      </c>
      <c r="P2449">
        <v>146.376811594202</v>
      </c>
      <c r="Q2449">
        <v>0.122243683044783</v>
      </c>
    </row>
    <row r="2450" spans="1:17" hidden="1" x14ac:dyDescent="0.3">
      <c r="A2450" t="s">
        <v>5101</v>
      </c>
      <c r="B2450" t="s">
        <v>5102</v>
      </c>
      <c r="C2450" t="str">
        <f>IFERROR(VLOOKUP(Table1[[#This Row],[Ticker]],[1]!Table1[[Symbol]:[Industry]],2,FALSE),"-")</f>
        <v>-</v>
      </c>
      <c r="D2450" t="s">
        <v>259</v>
      </c>
      <c r="E2450">
        <v>207.94198090500001</v>
      </c>
      <c r="F2450">
        <v>468.2</v>
      </c>
      <c r="G2450">
        <v>11.4692699989586</v>
      </c>
      <c r="H2450">
        <v>-3.2236847821658401</v>
      </c>
      <c r="I2450">
        <v>-7.7783228002708</v>
      </c>
      <c r="J2450">
        <v>6.5408939258068299</v>
      </c>
      <c r="K2450">
        <v>410.22076847997403</v>
      </c>
      <c r="L2450">
        <v>395.43617318569397</v>
      </c>
      <c r="M2450">
        <v>73.041907302949198</v>
      </c>
      <c r="N2450">
        <v>0.77121525207097097</v>
      </c>
      <c r="O2450">
        <v>30.158052114480899</v>
      </c>
      <c r="P2450">
        <v>67.154587647268798</v>
      </c>
      <c r="Q2450">
        <v>0.154499706252022</v>
      </c>
    </row>
    <row r="2451" spans="1:17" hidden="1" x14ac:dyDescent="0.3">
      <c r="A2451" t="s">
        <v>5103</v>
      </c>
      <c r="B2451" t="s">
        <v>5104</v>
      </c>
      <c r="C2451" t="str">
        <f>IFERROR(VLOOKUP(Table1[[#This Row],[Ticker]],[1]!Table1[[Symbol]:[Industry]],2,FALSE),"-")</f>
        <v>-</v>
      </c>
      <c r="D2451" t="s">
        <v>1060</v>
      </c>
      <c r="E2451">
        <v>207.90273706400001</v>
      </c>
      <c r="F2451">
        <v>6.19</v>
      </c>
      <c r="G2451">
        <v>61.594863050687998</v>
      </c>
      <c r="H2451">
        <v>-11.6278604337622</v>
      </c>
      <c r="I2451">
        <v>26.564958384651401</v>
      </c>
      <c r="J2451">
        <v>-0.75677742518791202</v>
      </c>
      <c r="K2451">
        <v>6.4540995148365301</v>
      </c>
      <c r="L2451">
        <v>5.5807152961464999</v>
      </c>
      <c r="M2451">
        <v>39.919388250820099</v>
      </c>
      <c r="N2451">
        <v>0.399936405269819</v>
      </c>
      <c r="O2451">
        <v>39.2568659127624</v>
      </c>
      <c r="Q2451">
        <v>6.6120789549860004E-2</v>
      </c>
    </row>
    <row r="2452" spans="1:17" hidden="1" x14ac:dyDescent="0.3">
      <c r="A2452" t="s">
        <v>5105</v>
      </c>
      <c r="B2452" t="s">
        <v>5106</v>
      </c>
      <c r="C2452" t="str">
        <f>IFERROR(VLOOKUP(Table1[[#This Row],[Ticker]],[1]!Table1[[Symbol]:[Industry]],2,FALSE),"-")</f>
        <v>-</v>
      </c>
      <c r="D2452" t="s">
        <v>125</v>
      </c>
      <c r="E2452">
        <v>207.45</v>
      </c>
      <c r="F2452">
        <v>231.7</v>
      </c>
      <c r="G2452">
        <v>-24.400021600366799</v>
      </c>
      <c r="H2452">
        <v>-13.0271464946203</v>
      </c>
      <c r="I2452">
        <v>-33.5455772101664</v>
      </c>
      <c r="J2452">
        <v>-7.1360736407485197</v>
      </c>
      <c r="K2452">
        <v>252.14869348834301</v>
      </c>
      <c r="L2452">
        <v>262.03276271840099</v>
      </c>
      <c r="M2452">
        <v>25.258558364718301</v>
      </c>
      <c r="N2452">
        <v>0.44327184014376197</v>
      </c>
      <c r="O2452">
        <v>52.352179542511799</v>
      </c>
      <c r="P2452">
        <v>11.4478114478114</v>
      </c>
      <c r="Q2452">
        <v>1.5167221566779E-2</v>
      </c>
    </row>
    <row r="2453" spans="1:17" hidden="1" x14ac:dyDescent="0.3">
      <c r="A2453" t="s">
        <v>5107</v>
      </c>
      <c r="B2453" t="s">
        <v>5108</v>
      </c>
      <c r="C2453" t="str">
        <f>IFERROR(VLOOKUP(Table1[[#This Row],[Ticker]],[1]!Table1[[Symbol]:[Industry]],2,FALSE),"-")</f>
        <v>-</v>
      </c>
      <c r="D2453" t="s">
        <v>1001</v>
      </c>
      <c r="E2453">
        <v>206.95650891</v>
      </c>
      <c r="F2453">
        <v>117.9</v>
      </c>
      <c r="G2453">
        <v>-3.2992440142922699</v>
      </c>
      <c r="H2453">
        <v>8.7175272937796109</v>
      </c>
      <c r="I2453">
        <v>19.816171513780301</v>
      </c>
      <c r="J2453">
        <v>0.75101436680744404</v>
      </c>
      <c r="K2453">
        <v>109.46889651596901</v>
      </c>
      <c r="L2453">
        <v>98.241553138275606</v>
      </c>
      <c r="M2453">
        <v>72.111600627552306</v>
      </c>
      <c r="N2453">
        <v>1.9749842561551001</v>
      </c>
      <c r="O2453">
        <v>7.7184054283290804</v>
      </c>
      <c r="P2453">
        <v>56.573705179282797</v>
      </c>
      <c r="Q2453">
        <v>8.022634046379E-2</v>
      </c>
    </row>
    <row r="2454" spans="1:17" hidden="1" x14ac:dyDescent="0.3">
      <c r="A2454" t="s">
        <v>5109</v>
      </c>
      <c r="B2454" t="s">
        <v>5110</v>
      </c>
      <c r="C2454" t="str">
        <f>IFERROR(VLOOKUP(Table1[[#This Row],[Ticker]],[1]!Table1[[Symbol]:[Industry]],2,FALSE),"-")</f>
        <v>-</v>
      </c>
      <c r="D2454" t="s">
        <v>1978</v>
      </c>
      <c r="E2454">
        <v>206.3892098</v>
      </c>
      <c r="F2454">
        <v>48.92</v>
      </c>
      <c r="G2454">
        <v>130.462993077497</v>
      </c>
      <c r="H2454">
        <v>-14.8800158474897</v>
      </c>
      <c r="I2454">
        <v>17.191937687936601</v>
      </c>
      <c r="J2454">
        <v>-8.0462058910869594</v>
      </c>
      <c r="K2454">
        <v>47.819121492322601</v>
      </c>
      <c r="L2454">
        <v>40.034855032375297</v>
      </c>
      <c r="M2454">
        <v>13.201249205948301</v>
      </c>
      <c r="N2454">
        <v>0.546418547574124</v>
      </c>
      <c r="O2454">
        <v>19.787408013082501</v>
      </c>
      <c r="P2454">
        <v>165.14905149051401</v>
      </c>
      <c r="Q2454">
        <v>0.143920049291307</v>
      </c>
    </row>
    <row r="2455" spans="1:17" hidden="1" x14ac:dyDescent="0.3">
      <c r="A2455" t="s">
        <v>5111</v>
      </c>
      <c r="B2455" t="s">
        <v>5112</v>
      </c>
      <c r="C2455" t="str">
        <f>IFERROR(VLOOKUP(Table1[[#This Row],[Ticker]],[1]!Table1[[Symbol]:[Industry]],2,FALSE),"-")</f>
        <v>-</v>
      </c>
      <c r="D2455" t="s">
        <v>125</v>
      </c>
      <c r="E2455">
        <v>206.02914045200001</v>
      </c>
      <c r="F2455">
        <v>22.32</v>
      </c>
      <c r="G2455">
        <v>69.965681314702493</v>
      </c>
      <c r="H2455">
        <v>-4.3199618663831396</v>
      </c>
      <c r="I2455">
        <v>34.448204706435902</v>
      </c>
      <c r="J2455">
        <v>-10.8276200325011</v>
      </c>
      <c r="K2455">
        <v>21.607726440156199</v>
      </c>
      <c r="L2455">
        <v>16.875674203990101</v>
      </c>
      <c r="M2455">
        <v>32.391428544683599</v>
      </c>
      <c r="N2455">
        <v>0.86132367643809804</v>
      </c>
      <c r="O2455">
        <v>19.937275985663</v>
      </c>
      <c r="P2455">
        <v>151.634723788049</v>
      </c>
      <c r="Q2455">
        <v>7.1580706925056997E-2</v>
      </c>
    </row>
    <row r="2456" spans="1:17" hidden="1" x14ac:dyDescent="0.3">
      <c r="A2456" t="s">
        <v>5113</v>
      </c>
      <c r="B2456" t="s">
        <v>5114</v>
      </c>
      <c r="C2456" t="str">
        <f>IFERROR(VLOOKUP(Table1[[#This Row],[Ticker]],[1]!Table1[[Symbol]:[Industry]],2,FALSE),"-")</f>
        <v>-</v>
      </c>
      <c r="D2456" t="s">
        <v>472</v>
      </c>
      <c r="E2456">
        <v>205.33655999999999</v>
      </c>
      <c r="F2456">
        <v>89.26</v>
      </c>
      <c r="G2456">
        <v>-34.877957037612099</v>
      </c>
      <c r="H2456">
        <v>-9.8875573256194595</v>
      </c>
      <c r="I2456">
        <v>-21.769890458785898</v>
      </c>
      <c r="J2456">
        <v>-7.29433586667251</v>
      </c>
      <c r="K2456">
        <v>85.869979752303607</v>
      </c>
      <c r="L2456">
        <v>89.435160443001493</v>
      </c>
      <c r="M2456">
        <v>35.0911724531841</v>
      </c>
      <c r="N2456">
        <v>0.74478817095207495</v>
      </c>
      <c r="O2456">
        <v>33.878557024423003</v>
      </c>
      <c r="P2456">
        <v>31.264705882352899</v>
      </c>
      <c r="Q2456">
        <v>-1.7543143479328002E-2</v>
      </c>
    </row>
    <row r="2457" spans="1:17" hidden="1" x14ac:dyDescent="0.3">
      <c r="A2457" t="s">
        <v>5115</v>
      </c>
      <c r="B2457" t="s">
        <v>5116</v>
      </c>
      <c r="C2457" t="str">
        <f>IFERROR(VLOOKUP(Table1[[#This Row],[Ticker]],[1]!Table1[[Symbol]:[Industry]],2,FALSE),"-")</f>
        <v>-</v>
      </c>
      <c r="D2457" t="s">
        <v>1556</v>
      </c>
      <c r="E2457">
        <v>205.21376785000001</v>
      </c>
      <c r="F2457">
        <v>188.65</v>
      </c>
      <c r="G2457">
        <v>0.21896613084210101</v>
      </c>
      <c r="H2457">
        <v>-13.9151625410486</v>
      </c>
      <c r="I2457">
        <v>-10.231472333366</v>
      </c>
      <c r="J2457">
        <v>-4.0034095061853101</v>
      </c>
      <c r="K2457">
        <v>188.83138770328</v>
      </c>
      <c r="L2457">
        <v>181.174564646226</v>
      </c>
      <c r="M2457">
        <v>30.8465569378582</v>
      </c>
      <c r="N2457">
        <v>0.76665393490855904</v>
      </c>
      <c r="O2457">
        <v>34.640869334746803</v>
      </c>
      <c r="P2457">
        <v>37.700729927007302</v>
      </c>
      <c r="Q2457">
        <v>2.6325968405696999E-2</v>
      </c>
    </row>
    <row r="2458" spans="1:17" hidden="1" x14ac:dyDescent="0.3">
      <c r="A2458" t="s">
        <v>5117</v>
      </c>
      <c r="B2458" t="s">
        <v>5118</v>
      </c>
      <c r="C2458" t="str">
        <f>IFERROR(VLOOKUP(Table1[[#This Row],[Ticker]],[1]!Table1[[Symbol]:[Industry]],2,FALSE),"-")</f>
        <v>-</v>
      </c>
      <c r="D2458" t="s">
        <v>605</v>
      </c>
      <c r="E2458">
        <v>204.65181659999999</v>
      </c>
      <c r="F2458">
        <v>60</v>
      </c>
      <c r="G2458">
        <v>153.871648764973</v>
      </c>
      <c r="H2458">
        <v>-6.3302628481954599</v>
      </c>
      <c r="I2458">
        <v>-14.7366908086563</v>
      </c>
      <c r="J2458">
        <v>-0.89674223559921196</v>
      </c>
      <c r="K2458">
        <v>60.7016863497104</v>
      </c>
      <c r="M2458">
        <v>41.099512619690898</v>
      </c>
      <c r="N2458">
        <v>1.2817704760478701</v>
      </c>
      <c r="O2458">
        <v>25.8333333333333</v>
      </c>
      <c r="P2458">
        <v>185.71428571428501</v>
      </c>
    </row>
    <row r="2459" spans="1:17" hidden="1" x14ac:dyDescent="0.3">
      <c r="A2459" t="s">
        <v>5119</v>
      </c>
      <c r="B2459" t="s">
        <v>5120</v>
      </c>
      <c r="C2459" t="str">
        <f>IFERROR(VLOOKUP(Table1[[#This Row],[Ticker]],[1]!Table1[[Symbol]:[Industry]],2,FALSE),"-")</f>
        <v>-</v>
      </c>
      <c r="D2459" t="s">
        <v>132</v>
      </c>
      <c r="E2459">
        <v>204.221</v>
      </c>
      <c r="F2459">
        <v>49.86</v>
      </c>
      <c r="G2459">
        <v>25.444429296744801</v>
      </c>
      <c r="H2459">
        <v>-13.016979893544701</v>
      </c>
      <c r="I2459">
        <v>31.669765976683902</v>
      </c>
      <c r="J2459">
        <v>-9.8613920436225104</v>
      </c>
      <c r="K2459">
        <v>51.909142717007597</v>
      </c>
      <c r="L2459">
        <v>44.170894054102597</v>
      </c>
      <c r="M2459">
        <v>22.1355339354797</v>
      </c>
      <c r="N2459">
        <v>8.4960713223620796E-2</v>
      </c>
      <c r="O2459">
        <v>30.9867629362214</v>
      </c>
      <c r="P2459">
        <v>70.170648464163804</v>
      </c>
      <c r="Q2459">
        <v>1.8019465009327999E-2</v>
      </c>
    </row>
    <row r="2460" spans="1:17" hidden="1" x14ac:dyDescent="0.3">
      <c r="A2460" t="s">
        <v>5121</v>
      </c>
      <c r="B2460" t="s">
        <v>5122</v>
      </c>
      <c r="C2460" t="str">
        <f>IFERROR(VLOOKUP(Table1[[#This Row],[Ticker]],[1]!Table1[[Symbol]:[Industry]],2,FALSE),"-")</f>
        <v>-</v>
      </c>
      <c r="D2460" t="s">
        <v>54</v>
      </c>
      <c r="E2460">
        <v>204.15274270399999</v>
      </c>
      <c r="F2460">
        <v>127.37</v>
      </c>
      <c r="G2460">
        <v>-8.1824427745546195</v>
      </c>
      <c r="H2460">
        <v>-4.1218596068432403</v>
      </c>
      <c r="I2460">
        <v>13.8530980393487</v>
      </c>
      <c r="J2460">
        <v>-7.8557250570019397</v>
      </c>
      <c r="K2460">
        <v>123.542271125021</v>
      </c>
      <c r="L2460">
        <v>112.43237806270901</v>
      </c>
      <c r="M2460">
        <v>43.954190204257102</v>
      </c>
      <c r="N2460">
        <v>0.68775302317253995</v>
      </c>
      <c r="O2460">
        <v>13.8337128052131</v>
      </c>
      <c r="P2460">
        <v>40.275330396475702</v>
      </c>
      <c r="Q2460">
        <v>-4.0088997026297001E-2</v>
      </c>
    </row>
    <row r="2461" spans="1:17" hidden="1" x14ac:dyDescent="0.3">
      <c r="A2461" t="s">
        <v>5123</v>
      </c>
      <c r="B2461" t="s">
        <v>5124</v>
      </c>
      <c r="C2461" t="str">
        <f>IFERROR(VLOOKUP(Table1[[#This Row],[Ticker]],[1]!Table1[[Symbol]:[Industry]],2,FALSE),"-")</f>
        <v>-</v>
      </c>
      <c r="D2461" t="s">
        <v>605</v>
      </c>
      <c r="E2461">
        <v>203.63309147999999</v>
      </c>
      <c r="F2461">
        <v>9.15</v>
      </c>
      <c r="G2461">
        <v>-30.288807870510499</v>
      </c>
      <c r="H2461">
        <v>-4.6043329247480003</v>
      </c>
      <c r="I2461">
        <v>-23.058633080225</v>
      </c>
      <c r="J2461">
        <v>-5.1505829954640596</v>
      </c>
      <c r="K2461">
        <v>9.2440893356371294</v>
      </c>
      <c r="L2461">
        <v>9.5174029912489093</v>
      </c>
      <c r="M2461">
        <v>40.585997978213598</v>
      </c>
      <c r="N2461">
        <v>1.0897166460144401</v>
      </c>
      <c r="O2461">
        <v>51.912568306010897</v>
      </c>
      <c r="P2461">
        <v>14.375</v>
      </c>
      <c r="Q2461">
        <v>1.1219514229552001E-2</v>
      </c>
    </row>
    <row r="2462" spans="1:17" hidden="1" x14ac:dyDescent="0.3">
      <c r="A2462" t="s">
        <v>5125</v>
      </c>
      <c r="B2462" t="s">
        <v>5126</v>
      </c>
      <c r="C2462" t="str">
        <f>IFERROR(VLOOKUP(Table1[[#This Row],[Ticker]],[1]!Table1[[Symbol]:[Industry]],2,FALSE),"-")</f>
        <v>-</v>
      </c>
      <c r="D2462" t="s">
        <v>144</v>
      </c>
      <c r="E2462">
        <v>203.63220000000001</v>
      </c>
      <c r="F2462">
        <v>186.7</v>
      </c>
      <c r="G2462">
        <v>75.601807495132505</v>
      </c>
      <c r="H2462">
        <v>59.320389010809798</v>
      </c>
      <c r="I2462">
        <v>30.727297065315199</v>
      </c>
      <c r="J2462">
        <v>-8.7659091770733895</v>
      </c>
      <c r="K2462">
        <v>145.98521743952901</v>
      </c>
      <c r="L2462">
        <v>124.29342049642401</v>
      </c>
      <c r="M2462">
        <v>62.6103646964742</v>
      </c>
      <c r="N2462">
        <v>2.2905388886948601</v>
      </c>
      <c r="O2462">
        <v>12.5602570969469</v>
      </c>
      <c r="P2462">
        <v>155.22898154477099</v>
      </c>
      <c r="Q2462">
        <v>0.289460036389594</v>
      </c>
    </row>
    <row r="2463" spans="1:17" hidden="1" x14ac:dyDescent="0.3">
      <c r="A2463" t="s">
        <v>5127</v>
      </c>
      <c r="B2463" t="s">
        <v>5128</v>
      </c>
      <c r="C2463" t="str">
        <f>IFERROR(VLOOKUP(Table1[[#This Row],[Ticker]],[1]!Table1[[Symbol]:[Industry]],2,FALSE),"-")</f>
        <v>-</v>
      </c>
      <c r="D2463" t="s">
        <v>281</v>
      </c>
      <c r="E2463">
        <v>203.43204</v>
      </c>
      <c r="F2463">
        <v>174.35</v>
      </c>
      <c r="G2463">
        <v>80.572080399615899</v>
      </c>
      <c r="H2463">
        <v>2.8024919561253299</v>
      </c>
      <c r="I2463">
        <v>31.184115943534099</v>
      </c>
      <c r="J2463">
        <v>-5.5313434669017703</v>
      </c>
      <c r="K2463">
        <v>158.02673911093299</v>
      </c>
      <c r="L2463">
        <v>134.272624404635</v>
      </c>
      <c r="M2463">
        <v>55.503117932106001</v>
      </c>
      <c r="N2463">
        <v>0.52110128657951704</v>
      </c>
      <c r="O2463">
        <v>3.6420992256954201</v>
      </c>
      <c r="P2463">
        <v>124.61994331357801</v>
      </c>
      <c r="Q2463">
        <v>0.137169918699413</v>
      </c>
    </row>
    <row r="2464" spans="1:17" hidden="1" x14ac:dyDescent="0.3">
      <c r="A2464" t="s">
        <v>5129</v>
      </c>
      <c r="B2464" t="s">
        <v>5130</v>
      </c>
      <c r="C2464" t="str">
        <f>IFERROR(VLOOKUP(Table1[[#This Row],[Ticker]],[1]!Table1[[Symbol]:[Industry]],2,FALSE),"-")</f>
        <v>-</v>
      </c>
      <c r="D2464" t="s">
        <v>1509</v>
      </c>
      <c r="E2464">
        <v>203.326123529</v>
      </c>
      <c r="F2464">
        <v>128.53</v>
      </c>
      <c r="G2464">
        <v>54.961116102727701</v>
      </c>
      <c r="H2464">
        <v>-13.6261425123443</v>
      </c>
      <c r="I2464">
        <v>12.731628864653899</v>
      </c>
      <c r="J2464">
        <v>-2.7213865676600699</v>
      </c>
      <c r="K2464">
        <v>131.258217316371</v>
      </c>
      <c r="L2464">
        <v>115.111493285058</v>
      </c>
      <c r="M2464">
        <v>28.9770552673629</v>
      </c>
      <c r="N2464">
        <v>0.23398781366527599</v>
      </c>
      <c r="O2464">
        <v>25.5037734381078</v>
      </c>
      <c r="P2464">
        <v>104.436391849017</v>
      </c>
      <c r="Q2464">
        <v>8.5084452688478002E-2</v>
      </c>
    </row>
    <row r="2465" spans="1:17" hidden="1" x14ac:dyDescent="0.3">
      <c r="A2465" t="s">
        <v>5131</v>
      </c>
      <c r="B2465" t="s">
        <v>5132</v>
      </c>
      <c r="C2465" t="str">
        <f>IFERROR(VLOOKUP(Table1[[#This Row],[Ticker]],[1]!Table1[[Symbol]:[Industry]],2,FALSE),"-")</f>
        <v>-</v>
      </c>
      <c r="D2465" t="s">
        <v>54</v>
      </c>
      <c r="E2465">
        <v>203.11754400000001</v>
      </c>
      <c r="F2465">
        <v>351.1</v>
      </c>
      <c r="G2465">
        <v>71.457884185604101</v>
      </c>
      <c r="H2465">
        <v>-5.29675010437583</v>
      </c>
      <c r="I2465">
        <v>3.6219176438013499E-2</v>
      </c>
      <c r="J2465">
        <v>-3.9146395311083402</v>
      </c>
      <c r="K2465">
        <v>351.31603126404502</v>
      </c>
      <c r="L2465">
        <v>309.91646913726402</v>
      </c>
      <c r="M2465">
        <v>50.400174464998599</v>
      </c>
      <c r="N2465">
        <v>0.30504568526723702</v>
      </c>
      <c r="O2465">
        <v>16.106522358302399</v>
      </c>
      <c r="P2465">
        <v>116.72839506172799</v>
      </c>
      <c r="Q2465">
        <v>0.108633154029145</v>
      </c>
    </row>
    <row r="2466" spans="1:17" hidden="1" x14ac:dyDescent="0.3">
      <c r="A2466" t="s">
        <v>5133</v>
      </c>
      <c r="B2466" t="s">
        <v>5134</v>
      </c>
      <c r="C2466" t="str">
        <f>IFERROR(VLOOKUP(Table1[[#This Row],[Ticker]],[1]!Table1[[Symbol]:[Industry]],2,FALSE),"-")</f>
        <v>-</v>
      </c>
      <c r="D2466" t="s">
        <v>3301</v>
      </c>
      <c r="E2466">
        <v>202.50828390000001</v>
      </c>
      <c r="F2466">
        <v>274.3</v>
      </c>
      <c r="G2466">
        <v>168.43103573815301</v>
      </c>
      <c r="H2466">
        <v>-10.2342320779946</v>
      </c>
      <c r="I2466">
        <v>38.641049079680101</v>
      </c>
      <c r="J2466">
        <v>-4.2233343182153797</v>
      </c>
      <c r="K2466">
        <v>286.06689131713</v>
      </c>
      <c r="L2466">
        <v>259.99795665804902</v>
      </c>
      <c r="M2466">
        <v>43.747204182035503</v>
      </c>
      <c r="N2466">
        <v>0.29545454545454503</v>
      </c>
      <c r="O2466">
        <v>31.2431644185198</v>
      </c>
      <c r="P2466">
        <v>218.58304297328601</v>
      </c>
    </row>
    <row r="2467" spans="1:17" hidden="1" x14ac:dyDescent="0.3">
      <c r="A2467" t="s">
        <v>5135</v>
      </c>
      <c r="B2467" t="s">
        <v>5136</v>
      </c>
      <c r="C2467" t="str">
        <f>IFERROR(VLOOKUP(Table1[[#This Row],[Ticker]],[1]!Table1[[Symbol]:[Industry]],2,FALSE),"-")</f>
        <v>-</v>
      </c>
      <c r="D2467" t="s">
        <v>407</v>
      </c>
      <c r="E2467">
        <v>202.41735016499999</v>
      </c>
      <c r="F2467">
        <v>128.80000000000001</v>
      </c>
      <c r="G2467">
        <v>4.4536593469843897</v>
      </c>
      <c r="H2467">
        <v>-4.4507576057315097</v>
      </c>
      <c r="I2467">
        <v>18.907766308854701</v>
      </c>
      <c r="J2467">
        <v>0.14114709078656301</v>
      </c>
      <c r="K2467">
        <v>113.93084300396301</v>
      </c>
      <c r="M2467">
        <v>50.136925892188799</v>
      </c>
      <c r="N2467">
        <v>0.54824561403508698</v>
      </c>
      <c r="O2467">
        <v>17.236024844720401</v>
      </c>
      <c r="P2467">
        <v>53.0600118835413</v>
      </c>
    </row>
    <row r="2468" spans="1:17" hidden="1" x14ac:dyDescent="0.3">
      <c r="A2468" t="s">
        <v>5137</v>
      </c>
      <c r="B2468" t="s">
        <v>5138</v>
      </c>
      <c r="C2468" t="str">
        <f>IFERROR(VLOOKUP(Table1[[#This Row],[Ticker]],[1]!Table1[[Symbol]:[Industry]],2,FALSE),"-")</f>
        <v>-</v>
      </c>
      <c r="D2468" t="s">
        <v>281</v>
      </c>
      <c r="E2468">
        <v>202.29302225000001</v>
      </c>
      <c r="F2468">
        <v>113.65</v>
      </c>
      <c r="G2468">
        <v>-31.842636949311899</v>
      </c>
      <c r="I2468">
        <v>-17.388529987441501</v>
      </c>
      <c r="M2468">
        <v>0</v>
      </c>
      <c r="O2468">
        <v>0</v>
      </c>
      <c r="P2468">
        <v>0</v>
      </c>
    </row>
    <row r="2469" spans="1:17" hidden="1" x14ac:dyDescent="0.3">
      <c r="A2469" t="s">
        <v>5139</v>
      </c>
      <c r="B2469" t="s">
        <v>5140</v>
      </c>
      <c r="C2469" t="str">
        <f>IFERROR(VLOOKUP(Table1[[#This Row],[Ticker]],[1]!Table1[[Symbol]:[Industry]],2,FALSE),"-")</f>
        <v>-</v>
      </c>
      <c r="D2469" t="s">
        <v>54</v>
      </c>
      <c r="E2469">
        <v>201.87375</v>
      </c>
      <c r="F2469">
        <v>195.7</v>
      </c>
      <c r="G2469">
        <v>-14.410893774994401</v>
      </c>
      <c r="H2469">
        <v>4.9516681673006797</v>
      </c>
      <c r="I2469">
        <v>-9.6835217320756009</v>
      </c>
      <c r="J2469">
        <v>-0.640829622601646</v>
      </c>
      <c r="K2469">
        <v>181.95178044483501</v>
      </c>
      <c r="L2469">
        <v>181.23718337247001</v>
      </c>
      <c r="M2469">
        <v>78.187733920333102</v>
      </c>
      <c r="N2469">
        <v>1.7320363881205501</v>
      </c>
      <c r="O2469">
        <v>17.526826775677002</v>
      </c>
      <c r="P2469">
        <v>31.6958277254374</v>
      </c>
      <c r="Q2469">
        <v>-1.4638669353797E-2</v>
      </c>
    </row>
    <row r="2470" spans="1:17" hidden="1" x14ac:dyDescent="0.3">
      <c r="A2470" t="s">
        <v>5141</v>
      </c>
      <c r="B2470" t="s">
        <v>5142</v>
      </c>
      <c r="C2470" t="str">
        <f>IFERROR(VLOOKUP(Table1[[#This Row],[Ticker]],[1]!Table1[[Symbol]:[Industry]],2,FALSE),"-")</f>
        <v>-</v>
      </c>
      <c r="D2470" t="s">
        <v>89</v>
      </c>
      <c r="E2470">
        <v>201.85381425999901</v>
      </c>
      <c r="F2470">
        <v>156.05000000000001</v>
      </c>
      <c r="G2470">
        <v>68.6326970691875</v>
      </c>
      <c r="H2470">
        <v>-14.995400462874301</v>
      </c>
      <c r="I2470">
        <v>12.9790556433019</v>
      </c>
      <c r="J2470">
        <v>-8.7580836493263892</v>
      </c>
      <c r="K2470">
        <v>165.853300036815</v>
      </c>
      <c r="L2470">
        <v>153.078364549176</v>
      </c>
      <c r="M2470">
        <v>33.868784150802199</v>
      </c>
      <c r="N2470">
        <v>0.66946925906463395</v>
      </c>
      <c r="O2470">
        <v>67.766741429029096</v>
      </c>
      <c r="P2470">
        <v>124.37095614665699</v>
      </c>
      <c r="Q2470">
        <v>0.12175594161353499</v>
      </c>
    </row>
    <row r="2471" spans="1:17" hidden="1" x14ac:dyDescent="0.3">
      <c r="A2471" t="s">
        <v>5143</v>
      </c>
      <c r="B2471" t="s">
        <v>5144</v>
      </c>
      <c r="C2471" t="str">
        <f>IFERROR(VLOOKUP(Table1[[#This Row],[Ticker]],[1]!Table1[[Symbol]:[Industry]],2,FALSE),"-")</f>
        <v>-</v>
      </c>
      <c r="D2471" t="s">
        <v>605</v>
      </c>
      <c r="E2471">
        <v>201.76759999999999</v>
      </c>
      <c r="F2471">
        <v>100.6</v>
      </c>
      <c r="G2471">
        <v>27.410172928794701</v>
      </c>
      <c r="H2471">
        <v>-20.363169057915599</v>
      </c>
      <c r="I2471">
        <v>11.255971291330701</v>
      </c>
      <c r="J2471">
        <v>-6.1498841834444997</v>
      </c>
      <c r="K2471">
        <v>97.218602329868304</v>
      </c>
      <c r="L2471">
        <v>84.391535735752598</v>
      </c>
      <c r="M2471">
        <v>44.747650416201402</v>
      </c>
      <c r="N2471">
        <v>0.40264352991722402</v>
      </c>
      <c r="O2471">
        <v>27.236580516898599</v>
      </c>
      <c r="P2471">
        <v>69.445848071416506</v>
      </c>
      <c r="Q2471">
        <v>7.3094682697386004E-2</v>
      </c>
    </row>
    <row r="2472" spans="1:17" hidden="1" x14ac:dyDescent="0.3">
      <c r="A2472" t="s">
        <v>5145</v>
      </c>
      <c r="B2472" t="s">
        <v>5146</v>
      </c>
      <c r="C2472" t="str">
        <f>IFERROR(VLOOKUP(Table1[[#This Row],[Ticker]],[1]!Table1[[Symbol]:[Industry]],2,FALSE),"-")</f>
        <v>-</v>
      </c>
      <c r="D2472" t="s">
        <v>54</v>
      </c>
      <c r="E2472">
        <v>201.22126430399999</v>
      </c>
      <c r="F2472">
        <v>130.71</v>
      </c>
      <c r="G2472">
        <v>5.0981697557692804</v>
      </c>
      <c r="H2472">
        <v>-13.675798494117601</v>
      </c>
      <c r="I2472">
        <v>14.842122516351999</v>
      </c>
      <c r="J2472">
        <v>-10.2266232827719</v>
      </c>
      <c r="K2472">
        <v>128.372165675373</v>
      </c>
      <c r="L2472">
        <v>114.56532903618</v>
      </c>
      <c r="M2472">
        <v>32.603734008723102</v>
      </c>
      <c r="N2472">
        <v>0.16500408749640899</v>
      </c>
      <c r="O2472">
        <v>20.862979114069201</v>
      </c>
      <c r="P2472">
        <v>60.972906403940797</v>
      </c>
      <c r="Q2472">
        <v>6.0037309118710002E-3</v>
      </c>
    </row>
    <row r="2473" spans="1:17" hidden="1" x14ac:dyDescent="0.3">
      <c r="A2473" t="s">
        <v>5147</v>
      </c>
      <c r="B2473" t="s">
        <v>5148</v>
      </c>
      <c r="C2473" t="str">
        <f>IFERROR(VLOOKUP(Table1[[#This Row],[Ticker]],[1]!Table1[[Symbol]:[Industry]],2,FALSE),"-")</f>
        <v>-</v>
      </c>
      <c r="D2473" t="s">
        <v>34</v>
      </c>
      <c r="E2473">
        <v>200.898178</v>
      </c>
      <c r="F2473">
        <v>92.05</v>
      </c>
      <c r="G2473">
        <v>-53.568827425502299</v>
      </c>
      <c r="H2473">
        <v>-14.5944103638644</v>
      </c>
      <c r="I2473">
        <v>-39.114720463631997</v>
      </c>
      <c r="J2473">
        <v>-5.5918753516500397</v>
      </c>
      <c r="K2473">
        <v>93.6708470239533</v>
      </c>
      <c r="M2473">
        <v>42.311940876760303</v>
      </c>
      <c r="N2473">
        <v>0.61529401500610703</v>
      </c>
      <c r="O2473">
        <v>34.111895708853801</v>
      </c>
      <c r="P2473">
        <v>14.918851435705299</v>
      </c>
    </row>
    <row r="2474" spans="1:17" hidden="1" x14ac:dyDescent="0.3">
      <c r="A2474" t="s">
        <v>5149</v>
      </c>
      <c r="B2474" t="s">
        <v>5150</v>
      </c>
      <c r="C2474" t="str">
        <f>IFERROR(VLOOKUP(Table1[[#This Row],[Ticker]],[1]!Table1[[Symbol]:[Industry]],2,FALSE),"-")</f>
        <v>-</v>
      </c>
      <c r="D2474" t="s">
        <v>125</v>
      </c>
      <c r="E2474">
        <v>200.58436800000001</v>
      </c>
      <c r="F2474">
        <v>404.5</v>
      </c>
      <c r="G2474">
        <v>140.54793544125999</v>
      </c>
      <c r="H2474">
        <v>-28.221269188743001</v>
      </c>
      <c r="I2474">
        <v>12.446167492898599</v>
      </c>
      <c r="J2474">
        <v>-5.8100130072541099</v>
      </c>
      <c r="K2474">
        <v>466.31982171834898</v>
      </c>
      <c r="L2474">
        <v>381.00033811791798</v>
      </c>
      <c r="M2474">
        <v>28.776087184921</v>
      </c>
      <c r="N2474">
        <v>1.2369227569858801</v>
      </c>
      <c r="O2474">
        <v>85.957972805933196</v>
      </c>
      <c r="P2474">
        <v>222.56778309409799</v>
      </c>
      <c r="Q2474">
        <v>0.13243882769173901</v>
      </c>
    </row>
    <row r="2475" spans="1:17" hidden="1" x14ac:dyDescent="0.3">
      <c r="A2475" t="s">
        <v>5151</v>
      </c>
      <c r="B2475" t="s">
        <v>5152</v>
      </c>
      <c r="C2475" t="str">
        <f>IFERROR(VLOOKUP(Table1[[#This Row],[Ticker]],[1]!Table1[[Symbol]:[Industry]],2,FALSE),"-")</f>
        <v>-</v>
      </c>
      <c r="D2475" t="s">
        <v>132</v>
      </c>
      <c r="E2475">
        <v>200.456914047</v>
      </c>
      <c r="F2475">
        <v>104.07</v>
      </c>
      <c r="G2475">
        <v>131.55903351386101</v>
      </c>
      <c r="H2475">
        <v>15.2836693045675</v>
      </c>
      <c r="I2475">
        <v>44.613338007577099</v>
      </c>
      <c r="J2475">
        <v>-1.3950564317183201</v>
      </c>
      <c r="K2475">
        <v>91.911332595352206</v>
      </c>
      <c r="L2475">
        <v>72.3888999375053</v>
      </c>
      <c r="M2475">
        <v>55.121423846331297</v>
      </c>
      <c r="N2475">
        <v>0.55335291714491297</v>
      </c>
      <c r="O2475">
        <v>20.207552608820901</v>
      </c>
      <c r="P2475">
        <v>179.68288094598199</v>
      </c>
      <c r="Q2475">
        <v>0.184031807446013</v>
      </c>
    </row>
    <row r="2476" spans="1:17" hidden="1" x14ac:dyDescent="0.3">
      <c r="A2476" t="s">
        <v>5153</v>
      </c>
      <c r="B2476" t="s">
        <v>5154</v>
      </c>
      <c r="C2476" t="str">
        <f>IFERROR(VLOOKUP(Table1[[#This Row],[Ticker]],[1]!Table1[[Symbol]:[Industry]],2,FALSE),"-")</f>
        <v>-</v>
      </c>
      <c r="D2476" t="s">
        <v>514</v>
      </c>
      <c r="E2476">
        <v>200.41200000000001</v>
      </c>
      <c r="F2476">
        <v>197</v>
      </c>
      <c r="G2476">
        <v>34.052099892793301</v>
      </c>
      <c r="H2476">
        <v>-24.663467689765099</v>
      </c>
      <c r="I2476">
        <v>48.506206854663603</v>
      </c>
      <c r="J2476">
        <v>-8.12821409190704</v>
      </c>
      <c r="K2476">
        <v>178.03384108261</v>
      </c>
      <c r="M2476">
        <v>39.841299063405202</v>
      </c>
      <c r="N2476">
        <v>0.24659803362781399</v>
      </c>
      <c r="O2476">
        <v>30.456852791878099</v>
      </c>
      <c r="P2476">
        <v>146.25</v>
      </c>
    </row>
    <row r="2477" spans="1:17" hidden="1" x14ac:dyDescent="0.3">
      <c r="A2477" t="s">
        <v>5155</v>
      </c>
      <c r="B2477" t="s">
        <v>5156</v>
      </c>
      <c r="C2477" t="str">
        <f>IFERROR(VLOOKUP(Table1[[#This Row],[Ticker]],[1]!Table1[[Symbol]:[Industry]],2,FALSE),"-")</f>
        <v>-</v>
      </c>
      <c r="D2477" t="s">
        <v>46</v>
      </c>
      <c r="E2477">
        <v>200.18115</v>
      </c>
      <c r="F2477">
        <v>261</v>
      </c>
      <c r="G2477">
        <v>-16.228019009112501</v>
      </c>
      <c r="H2477">
        <v>-13.4749208549625</v>
      </c>
      <c r="I2477">
        <v>7.7313166089150798</v>
      </c>
      <c r="J2477">
        <v>-7.1757435479405203</v>
      </c>
      <c r="K2477">
        <v>275.58001258406699</v>
      </c>
      <c r="L2477">
        <v>257.97614952817901</v>
      </c>
      <c r="M2477">
        <v>34.249214284531803</v>
      </c>
      <c r="N2477">
        <v>0.35540077591487601</v>
      </c>
      <c r="O2477">
        <v>29.8850574712643</v>
      </c>
      <c r="P2477">
        <v>25.119846596356599</v>
      </c>
    </row>
    <row r="2478" spans="1:17" hidden="1" x14ac:dyDescent="0.3">
      <c r="A2478" t="s">
        <v>5157</v>
      </c>
      <c r="B2478" t="s">
        <v>5158</v>
      </c>
      <c r="C2478" t="str">
        <f>IFERROR(VLOOKUP(Table1[[#This Row],[Ticker]],[1]!Table1[[Symbol]:[Industry]],2,FALSE),"-")</f>
        <v>-</v>
      </c>
      <c r="D2478" t="s">
        <v>269</v>
      </c>
      <c r="E2478">
        <v>200.081505432</v>
      </c>
      <c r="F2478">
        <v>12.96</v>
      </c>
      <c r="G2478">
        <v>10.574945468270499</v>
      </c>
      <c r="H2478">
        <v>-24.039992493234799</v>
      </c>
      <c r="I2478">
        <v>9.6702935419701905</v>
      </c>
      <c r="J2478">
        <v>-14.4634821014666</v>
      </c>
      <c r="K2478">
        <v>13.719757460070101</v>
      </c>
      <c r="L2478">
        <v>12.2413861998328</v>
      </c>
      <c r="M2478">
        <v>25.872899776719098</v>
      </c>
      <c r="N2478">
        <v>1.6010486116675</v>
      </c>
      <c r="O2478">
        <v>50.077160493827101</v>
      </c>
      <c r="P2478">
        <v>89.197080291970806</v>
      </c>
      <c r="Q2478">
        <v>1.8542240319905999E-2</v>
      </c>
    </row>
    <row r="2479" spans="1:17" hidden="1" x14ac:dyDescent="0.3">
      <c r="A2479" t="s">
        <v>5159</v>
      </c>
      <c r="B2479" t="s">
        <v>5160</v>
      </c>
      <c r="C2479" t="str">
        <f>IFERROR(VLOOKUP(Table1[[#This Row],[Ticker]],[1]!Table1[[Symbol]:[Industry]],2,FALSE),"-")</f>
        <v>-</v>
      </c>
      <c r="D2479" t="s">
        <v>472</v>
      </c>
      <c r="E2479">
        <v>200.01300000000001</v>
      </c>
      <c r="F2479">
        <v>182</v>
      </c>
      <c r="G2479">
        <v>23.712918606243601</v>
      </c>
      <c r="H2479">
        <v>-6.1170220844959804</v>
      </c>
      <c r="I2479">
        <v>10.8256299280216</v>
      </c>
      <c r="J2479">
        <v>3.6263334558709799</v>
      </c>
      <c r="K2479">
        <v>183.211293050215</v>
      </c>
      <c r="L2479">
        <v>172.99864391249599</v>
      </c>
      <c r="M2479">
        <v>51.843161443841701</v>
      </c>
      <c r="N2479">
        <v>0.45871094576486299</v>
      </c>
      <c r="O2479">
        <v>73.076923076922995</v>
      </c>
      <c r="P2479">
        <v>72.921615201900195</v>
      </c>
      <c r="Q2479">
        <v>6.6591640181482004E-2</v>
      </c>
    </row>
    <row r="2480" spans="1:17" hidden="1" x14ac:dyDescent="0.3">
      <c r="A2480" t="s">
        <v>5161</v>
      </c>
      <c r="B2480" t="s">
        <v>5162</v>
      </c>
      <c r="C2480" t="str">
        <f>IFERROR(VLOOKUP(Table1[[#This Row],[Ticker]],[1]!Table1[[Symbol]:[Industry]],2,FALSE),"-")</f>
        <v>-</v>
      </c>
      <c r="D2480" t="s">
        <v>407</v>
      </c>
      <c r="E2480">
        <v>199.303065</v>
      </c>
      <c r="F2480">
        <v>3.28</v>
      </c>
      <c r="G2480">
        <v>-83.536304106896594</v>
      </c>
      <c r="H2480">
        <v>-3.9223345602955799</v>
      </c>
      <c r="I2480">
        <v>-26.023627480477799</v>
      </c>
      <c r="J2480">
        <v>-7.0656688129889096</v>
      </c>
      <c r="K2480">
        <v>3.5041831972324902</v>
      </c>
      <c r="L2480">
        <v>4.6139611068775999</v>
      </c>
      <c r="M2480">
        <v>48.341934860364802</v>
      </c>
      <c r="N2480">
        <v>1.5248648699718099</v>
      </c>
      <c r="O2480">
        <v>123.78048780487801</v>
      </c>
      <c r="P2480">
        <v>4.1269841269841301</v>
      </c>
      <c r="Q2480">
        <v>4.3908149791271001E-2</v>
      </c>
    </row>
    <row r="2481" spans="1:17" hidden="1" x14ac:dyDescent="0.3">
      <c r="A2481" t="s">
        <v>5163</v>
      </c>
      <c r="B2481" t="s">
        <v>5164</v>
      </c>
      <c r="C2481" t="str">
        <f>IFERROR(VLOOKUP(Table1[[#This Row],[Ticker]],[1]!Table1[[Symbol]:[Industry]],2,FALSE),"-")</f>
        <v>-</v>
      </c>
      <c r="D2481" t="s">
        <v>605</v>
      </c>
      <c r="E2481">
        <v>198.87212334</v>
      </c>
      <c r="F2481">
        <v>124.45</v>
      </c>
      <c r="G2481">
        <v>-16.075195088846701</v>
      </c>
      <c r="H2481">
        <v>-12.8956926469503</v>
      </c>
      <c r="I2481">
        <v>5.7074146218561399</v>
      </c>
      <c r="J2481">
        <v>-5.7260815709626396</v>
      </c>
      <c r="K2481">
        <v>126.775193077705</v>
      </c>
      <c r="L2481">
        <v>119.231772287449</v>
      </c>
      <c r="M2481">
        <v>38.437115205524002</v>
      </c>
      <c r="N2481">
        <v>0.118548399661121</v>
      </c>
      <c r="O2481">
        <v>30.164724789071901</v>
      </c>
      <c r="P2481">
        <v>45.5555555555555</v>
      </c>
      <c r="Q2481">
        <v>8.7084585057959005E-2</v>
      </c>
    </row>
    <row r="2482" spans="1:17" hidden="1" x14ac:dyDescent="0.3">
      <c r="A2482" t="s">
        <v>5165</v>
      </c>
      <c r="B2482" t="s">
        <v>5166</v>
      </c>
      <c r="C2482" t="str">
        <f>IFERROR(VLOOKUP(Table1[[#This Row],[Ticker]],[1]!Table1[[Symbol]:[Industry]],2,FALSE),"-")</f>
        <v>-</v>
      </c>
      <c r="E2482">
        <v>198.8536</v>
      </c>
      <c r="F2482">
        <v>62.48</v>
      </c>
      <c r="G2482">
        <v>2235.7208340624302</v>
      </c>
      <c r="H2482">
        <v>43.345371551600898</v>
      </c>
      <c r="I2482">
        <v>252.31561202439201</v>
      </c>
      <c r="J2482">
        <v>6.02357544692675</v>
      </c>
      <c r="K2482">
        <v>43.724014018517899</v>
      </c>
      <c r="L2482">
        <v>26.4390479899205</v>
      </c>
      <c r="M2482">
        <v>99.928537213819396</v>
      </c>
      <c r="N2482">
        <v>0.82197981963281097</v>
      </c>
      <c r="O2482">
        <v>3.2010243277857897E-2</v>
      </c>
      <c r="P2482">
        <v>2307.70712909441</v>
      </c>
      <c r="Q2482">
        <v>0.24990070254744501</v>
      </c>
    </row>
    <row r="2483" spans="1:17" hidden="1" x14ac:dyDescent="0.3">
      <c r="A2483" t="s">
        <v>5167</v>
      </c>
      <c r="B2483" t="s">
        <v>5168</v>
      </c>
      <c r="C2483" t="str">
        <f>IFERROR(VLOOKUP(Table1[[#This Row],[Ticker]],[1]!Table1[[Symbol]:[Industry]],2,FALSE),"-")</f>
        <v>-</v>
      </c>
      <c r="D2483" t="s">
        <v>1526</v>
      </c>
      <c r="E2483">
        <v>198.80650399999999</v>
      </c>
      <c r="F2483">
        <v>132.08000000000001</v>
      </c>
      <c r="G2483">
        <v>-10.1099180553026</v>
      </c>
      <c r="H2483">
        <v>-7.4873122802102703</v>
      </c>
      <c r="I2483">
        <v>-30.750287940868901</v>
      </c>
      <c r="J2483">
        <v>-1.35434869852297</v>
      </c>
      <c r="K2483">
        <v>134.31692230188801</v>
      </c>
      <c r="L2483">
        <v>136.75918344242501</v>
      </c>
      <c r="M2483">
        <v>43.991365423035397</v>
      </c>
      <c r="N2483">
        <v>0.89580845449612601</v>
      </c>
      <c r="O2483">
        <v>49.000605693518999</v>
      </c>
      <c r="P2483">
        <v>31.357533565390298</v>
      </c>
      <c r="Q2483">
        <v>7.1704034612747006E-2</v>
      </c>
    </row>
    <row r="2484" spans="1:17" hidden="1" x14ac:dyDescent="0.3">
      <c r="A2484" t="s">
        <v>5169</v>
      </c>
      <c r="B2484" t="s">
        <v>5170</v>
      </c>
      <c r="C2484" t="str">
        <f>IFERROR(VLOOKUP(Table1[[#This Row],[Ticker]],[1]!Table1[[Symbol]:[Industry]],2,FALSE),"-")</f>
        <v>-</v>
      </c>
      <c r="D2484" t="s">
        <v>2902</v>
      </c>
      <c r="E2484">
        <v>198.68520240000001</v>
      </c>
      <c r="F2484">
        <v>286.5</v>
      </c>
      <c r="G2484">
        <v>141.40485947414999</v>
      </c>
      <c r="H2484">
        <v>33.630961192899001</v>
      </c>
      <c r="I2484">
        <v>56.881543005259097</v>
      </c>
      <c r="J2484">
        <v>7.1646222059044202</v>
      </c>
      <c r="K2484">
        <v>227.00755414958601</v>
      </c>
      <c r="L2484">
        <v>184.31679949618399</v>
      </c>
      <c r="M2484">
        <v>73.031049642438106</v>
      </c>
      <c r="N2484">
        <v>1.6857272693077801</v>
      </c>
      <c r="O2484">
        <v>6.0732984293193599</v>
      </c>
      <c r="P2484">
        <v>192.34693877551001</v>
      </c>
      <c r="Q2484">
        <v>0.10847422472853099</v>
      </c>
    </row>
    <row r="2485" spans="1:17" hidden="1" x14ac:dyDescent="0.3">
      <c r="A2485" t="s">
        <v>5171</v>
      </c>
      <c r="B2485" t="s">
        <v>5172</v>
      </c>
      <c r="C2485" t="str">
        <f>IFERROR(VLOOKUP(Table1[[#This Row],[Ticker]],[1]!Table1[[Symbol]:[Industry]],2,FALSE),"-")</f>
        <v>-</v>
      </c>
      <c r="D2485" t="s">
        <v>34</v>
      </c>
      <c r="E2485">
        <v>198.5746</v>
      </c>
      <c r="F2485">
        <v>741.7</v>
      </c>
      <c r="G2485">
        <v>78.026062754203494</v>
      </c>
      <c r="H2485">
        <v>33.192672931620997</v>
      </c>
      <c r="I2485">
        <v>72.474518777437396</v>
      </c>
      <c r="J2485">
        <v>21.906972327346701</v>
      </c>
      <c r="K2485">
        <v>560.25744712345704</v>
      </c>
      <c r="L2485">
        <v>447.87973410714</v>
      </c>
      <c r="M2485">
        <v>81.104544252607198</v>
      </c>
      <c r="N2485">
        <v>1.31376841224993</v>
      </c>
      <c r="O2485">
        <v>6.2424160711878001</v>
      </c>
      <c r="P2485">
        <v>145.47410226708499</v>
      </c>
      <c r="Q2485">
        <v>0.134433405655246</v>
      </c>
    </row>
    <row r="2486" spans="1:17" hidden="1" x14ac:dyDescent="0.3">
      <c r="A2486" t="s">
        <v>5173</v>
      </c>
      <c r="B2486" t="s">
        <v>5174</v>
      </c>
      <c r="C2486" t="str">
        <f>IFERROR(VLOOKUP(Table1[[#This Row],[Ticker]],[1]!Table1[[Symbol]:[Industry]],2,FALSE),"-")</f>
        <v>-</v>
      </c>
      <c r="D2486" t="s">
        <v>642</v>
      </c>
      <c r="E2486">
        <v>198.35852459500001</v>
      </c>
      <c r="F2486">
        <v>216.05</v>
      </c>
      <c r="G2486">
        <v>-20.867520190873499</v>
      </c>
      <c r="H2486">
        <v>-12.321487419396099</v>
      </c>
      <c r="I2486">
        <v>0.54269271998200297</v>
      </c>
      <c r="J2486">
        <v>-4.55604108513268</v>
      </c>
      <c r="K2486">
        <v>226.96997736750501</v>
      </c>
      <c r="L2486">
        <v>218.37500671446</v>
      </c>
      <c r="M2486">
        <v>41.857060020877199</v>
      </c>
      <c r="N2486">
        <v>2.3387461326884198</v>
      </c>
      <c r="O2486">
        <v>37.583715954922702</v>
      </c>
      <c r="P2486">
        <v>24.095347501435899</v>
      </c>
      <c r="Q2486">
        <v>-2.6094465344941E-2</v>
      </c>
    </row>
    <row r="2487" spans="1:17" hidden="1" x14ac:dyDescent="0.3">
      <c r="A2487" t="s">
        <v>5175</v>
      </c>
      <c r="B2487" t="s">
        <v>5176</v>
      </c>
      <c r="C2487" t="str">
        <f>IFERROR(VLOOKUP(Table1[[#This Row],[Ticker]],[1]!Table1[[Symbol]:[Industry]],2,FALSE),"-")</f>
        <v>-</v>
      </c>
      <c r="D2487" t="s">
        <v>472</v>
      </c>
      <c r="E2487">
        <v>197.64722592999999</v>
      </c>
      <c r="F2487">
        <v>22.06</v>
      </c>
      <c r="G2487">
        <v>66.717219036286593</v>
      </c>
      <c r="H2487">
        <v>90.764822585452805</v>
      </c>
      <c r="I2487">
        <v>124.497434924839</v>
      </c>
      <c r="J2487">
        <v>14.8597337279445</v>
      </c>
      <c r="K2487">
        <v>15.6743597425007</v>
      </c>
      <c r="L2487">
        <v>12.727674462741801</v>
      </c>
      <c r="M2487">
        <v>74.205026874124499</v>
      </c>
      <c r="N2487">
        <v>2.1526292829484901</v>
      </c>
      <c r="O2487">
        <v>0</v>
      </c>
      <c r="P2487">
        <v>158.31381733020999</v>
      </c>
      <c r="Q2487">
        <v>-2.6345928686189998E-2</v>
      </c>
    </row>
    <row r="2488" spans="1:17" hidden="1" x14ac:dyDescent="0.3">
      <c r="A2488" t="s">
        <v>5177</v>
      </c>
      <c r="B2488" t="s">
        <v>5178</v>
      </c>
      <c r="C2488" t="str">
        <f>IFERROR(VLOOKUP(Table1[[#This Row],[Ticker]],[1]!Table1[[Symbol]:[Industry]],2,FALSE),"-")</f>
        <v>-</v>
      </c>
      <c r="D2488" t="s">
        <v>281</v>
      </c>
      <c r="E2488">
        <v>197.56511716</v>
      </c>
      <c r="F2488">
        <v>35.01</v>
      </c>
      <c r="G2488">
        <v>23.550172637905099</v>
      </c>
      <c r="H2488">
        <v>-9.4030521779139402</v>
      </c>
      <c r="I2488">
        <v>-12.0319245104629</v>
      </c>
      <c r="J2488">
        <v>-13.1999657115134</v>
      </c>
      <c r="K2488">
        <v>36.907668086944497</v>
      </c>
      <c r="L2488">
        <v>35.040110570722199</v>
      </c>
      <c r="M2488">
        <v>36.915251282509999</v>
      </c>
      <c r="N2488">
        <v>0.46278701252193</v>
      </c>
      <c r="O2488">
        <v>36.389602970579801</v>
      </c>
      <c r="P2488">
        <v>56.294642857142797</v>
      </c>
      <c r="Q2488">
        <v>0.111926877561057</v>
      </c>
    </row>
    <row r="2489" spans="1:17" hidden="1" x14ac:dyDescent="0.3">
      <c r="A2489" t="s">
        <v>5179</v>
      </c>
      <c r="B2489" t="s">
        <v>5180</v>
      </c>
      <c r="C2489" t="str">
        <f>IFERROR(VLOOKUP(Table1[[#This Row],[Ticker]],[1]!Table1[[Symbol]:[Industry]],2,FALSE),"-")</f>
        <v>-</v>
      </c>
      <c r="D2489" t="s">
        <v>54</v>
      </c>
      <c r="E2489">
        <v>197.30188799999999</v>
      </c>
      <c r="F2489">
        <v>119.5</v>
      </c>
      <c r="G2489">
        <v>-50.743213807133401</v>
      </c>
      <c r="H2489">
        <v>-9.8701165870227303</v>
      </c>
      <c r="I2489">
        <v>-36.289106845263099</v>
      </c>
      <c r="J2489">
        <v>-0.97304513371568002</v>
      </c>
      <c r="K2489">
        <v>129.180348022457</v>
      </c>
      <c r="M2489">
        <v>37.712313103897202</v>
      </c>
      <c r="N2489">
        <v>0.39623641664457898</v>
      </c>
      <c r="O2489">
        <v>64.686192468619197</v>
      </c>
      <c r="P2489">
        <v>17.156862745098</v>
      </c>
    </row>
    <row r="2490" spans="1:17" hidden="1" x14ac:dyDescent="0.3">
      <c r="A2490" t="s">
        <v>5181</v>
      </c>
      <c r="B2490" t="s">
        <v>5182</v>
      </c>
      <c r="C2490" t="str">
        <f>IFERROR(VLOOKUP(Table1[[#This Row],[Ticker]],[1]!Table1[[Symbol]:[Industry]],2,FALSE),"-")</f>
        <v>-</v>
      </c>
      <c r="D2490" t="s">
        <v>290</v>
      </c>
      <c r="E2490">
        <v>197.217524736</v>
      </c>
      <c r="F2490">
        <v>41.79</v>
      </c>
      <c r="G2490">
        <v>-48.695004637334101</v>
      </c>
      <c r="H2490">
        <v>-15.1964313907094</v>
      </c>
      <c r="I2490">
        <v>-39.130103021149402</v>
      </c>
      <c r="J2490">
        <v>-11.9208422084077</v>
      </c>
      <c r="K2490">
        <v>49.198656865915602</v>
      </c>
      <c r="L2490">
        <v>55.4175496342868</v>
      </c>
      <c r="M2490">
        <v>22.8542195902304</v>
      </c>
      <c r="N2490">
        <v>0.78491777039170896</v>
      </c>
      <c r="O2490">
        <v>138.573821488394</v>
      </c>
      <c r="P2490">
        <v>0.94202898550723702</v>
      </c>
      <c r="Q2490">
        <v>6.1993272656808998E-2</v>
      </c>
    </row>
    <row r="2491" spans="1:17" hidden="1" x14ac:dyDescent="0.3">
      <c r="A2491" t="s">
        <v>5183</v>
      </c>
      <c r="B2491" t="s">
        <v>5184</v>
      </c>
      <c r="C2491" t="str">
        <f>IFERROR(VLOOKUP(Table1[[#This Row],[Ticker]],[1]!Table1[[Symbol]:[Industry]],2,FALSE),"-")</f>
        <v>-</v>
      </c>
      <c r="D2491" t="s">
        <v>407</v>
      </c>
      <c r="E2491">
        <v>197.20024893799999</v>
      </c>
      <c r="F2491">
        <v>37.869999999999997</v>
      </c>
      <c r="G2491">
        <v>235.827265963309</v>
      </c>
      <c r="H2491">
        <v>8.5507533832794795</v>
      </c>
      <c r="I2491">
        <v>209.07698725393701</v>
      </c>
      <c r="J2491">
        <v>7.7465511224958998</v>
      </c>
      <c r="K2491">
        <v>31.5724772868999</v>
      </c>
      <c r="L2491">
        <v>21.6391592686862</v>
      </c>
      <c r="M2491">
        <v>61.885642046812698</v>
      </c>
      <c r="N2491">
        <v>0.774383092927451</v>
      </c>
      <c r="O2491">
        <v>7.2088724584103501</v>
      </c>
      <c r="P2491">
        <v>359.030303030303</v>
      </c>
      <c r="Q2491">
        <v>0.16116671027125601</v>
      </c>
    </row>
    <row r="2492" spans="1:17" hidden="1" x14ac:dyDescent="0.3">
      <c r="A2492" t="s">
        <v>5185</v>
      </c>
      <c r="B2492" t="s">
        <v>5186</v>
      </c>
      <c r="C2492" t="str">
        <f>IFERROR(VLOOKUP(Table1[[#This Row],[Ticker]],[1]!Table1[[Symbol]:[Industry]],2,FALSE),"-")</f>
        <v>-</v>
      </c>
      <c r="D2492" t="s">
        <v>828</v>
      </c>
      <c r="E2492">
        <v>196.84827279999999</v>
      </c>
      <c r="F2492">
        <v>100.7</v>
      </c>
      <c r="G2492">
        <v>13.467608360933401</v>
      </c>
      <c r="H2492">
        <v>-7.6772186446925401</v>
      </c>
      <c r="I2492">
        <v>27.921715322803699</v>
      </c>
      <c r="J2492">
        <v>14.205822590449699</v>
      </c>
      <c r="K2492">
        <v>101.740361402633</v>
      </c>
      <c r="M2492">
        <v>63.199091605525702</v>
      </c>
      <c r="O2492">
        <v>38.033763654418998</v>
      </c>
      <c r="P2492">
        <v>60.606060606060502</v>
      </c>
    </row>
    <row r="2493" spans="1:17" hidden="1" x14ac:dyDescent="0.3">
      <c r="A2493" t="s">
        <v>5187</v>
      </c>
      <c r="B2493" t="s">
        <v>5188</v>
      </c>
      <c r="C2493" t="str">
        <f>IFERROR(VLOOKUP(Table1[[#This Row],[Ticker]],[1]!Table1[[Symbol]:[Industry]],2,FALSE),"-")</f>
        <v>-</v>
      </c>
      <c r="D2493" t="s">
        <v>171</v>
      </c>
      <c r="E2493">
        <v>196.08</v>
      </c>
      <c r="F2493">
        <v>24.04</v>
      </c>
      <c r="G2493">
        <v>14.297180679867401</v>
      </c>
      <c r="H2493">
        <v>-23.201868124565799</v>
      </c>
      <c r="I2493">
        <v>3.4154901130609199</v>
      </c>
      <c r="J2493">
        <v>-9.6621387187978094</v>
      </c>
      <c r="K2493">
        <v>25.629173239071701</v>
      </c>
      <c r="L2493">
        <v>22.2559090883666</v>
      </c>
      <c r="M2493">
        <v>22.9391060199337</v>
      </c>
      <c r="N2493">
        <v>0.267576501288322</v>
      </c>
      <c r="O2493">
        <v>30.199667221297801</v>
      </c>
      <c r="P2493">
        <v>65.793103448275801</v>
      </c>
      <c r="Q2493">
        <v>8.5837101076594993E-2</v>
      </c>
    </row>
    <row r="2494" spans="1:17" hidden="1" x14ac:dyDescent="0.3">
      <c r="A2494" t="s">
        <v>5189</v>
      </c>
      <c r="B2494" t="s">
        <v>5190</v>
      </c>
      <c r="C2494" t="str">
        <f>IFERROR(VLOOKUP(Table1[[#This Row],[Ticker]],[1]!Table1[[Symbol]:[Industry]],2,FALSE),"-")</f>
        <v>-</v>
      </c>
      <c r="D2494" t="s">
        <v>171</v>
      </c>
      <c r="E2494">
        <v>196.01234355</v>
      </c>
      <c r="F2494">
        <v>30.93</v>
      </c>
      <c r="G2494">
        <v>-9.1045417112166707</v>
      </c>
      <c r="H2494">
        <v>-3.1055699543997801</v>
      </c>
      <c r="I2494">
        <v>4.3831235558654997</v>
      </c>
      <c r="J2494">
        <v>0.59588512213806499</v>
      </c>
      <c r="K2494">
        <v>30.2486693496786</v>
      </c>
      <c r="L2494">
        <v>28.7514017938168</v>
      </c>
      <c r="M2494">
        <v>42.479346075459603</v>
      </c>
      <c r="N2494">
        <v>0.26966790900294602</v>
      </c>
      <c r="O2494">
        <v>48.722922728742297</v>
      </c>
      <c r="P2494">
        <v>36.556291390728397</v>
      </c>
      <c r="Q2494">
        <v>3.5760433428085998E-2</v>
      </c>
    </row>
    <row r="2495" spans="1:17" hidden="1" x14ac:dyDescent="0.3">
      <c r="A2495" t="s">
        <v>5191</v>
      </c>
      <c r="B2495" t="s">
        <v>5192</v>
      </c>
      <c r="C2495" t="str">
        <f>IFERROR(VLOOKUP(Table1[[#This Row],[Ticker]],[1]!Table1[[Symbol]:[Industry]],2,FALSE),"-")</f>
        <v>-</v>
      </c>
      <c r="D2495" t="s">
        <v>21</v>
      </c>
      <c r="E2495">
        <v>195.97284877999999</v>
      </c>
      <c r="F2495">
        <v>101.85</v>
      </c>
      <c r="G2495">
        <v>48.742469433666798</v>
      </c>
      <c r="H2495">
        <v>1.72454838623049</v>
      </c>
      <c r="I2495">
        <v>-0.58807127184526897</v>
      </c>
      <c r="J2495">
        <v>5.9686299674988899</v>
      </c>
      <c r="K2495">
        <v>103.689077790922</v>
      </c>
      <c r="L2495">
        <v>95.443802125044002</v>
      </c>
      <c r="M2495">
        <v>60.957512835523097</v>
      </c>
      <c r="N2495">
        <v>0.10322598123806501</v>
      </c>
      <c r="O2495">
        <v>44.918998527245897</v>
      </c>
      <c r="P2495">
        <v>81.874999999999901</v>
      </c>
      <c r="Q2495">
        <v>5.1813043890158998E-2</v>
      </c>
    </row>
    <row r="2496" spans="1:17" hidden="1" x14ac:dyDescent="0.3">
      <c r="A2496" t="s">
        <v>5193</v>
      </c>
      <c r="B2496" t="s">
        <v>5194</v>
      </c>
      <c r="C2496" t="str">
        <f>IFERROR(VLOOKUP(Table1[[#This Row],[Ticker]],[1]!Table1[[Symbol]:[Industry]],2,FALSE),"-")</f>
        <v>-</v>
      </c>
      <c r="D2496" t="s">
        <v>472</v>
      </c>
      <c r="E2496">
        <v>195.705240135</v>
      </c>
      <c r="F2496">
        <v>79</v>
      </c>
      <c r="G2496">
        <v>133.436073594677</v>
      </c>
      <c r="H2496">
        <v>89.886080125502701</v>
      </c>
      <c r="I2496">
        <v>196.22798450243499</v>
      </c>
      <c r="J2496">
        <v>-9.7979352187475204</v>
      </c>
      <c r="K2496">
        <v>54.737019276718101</v>
      </c>
      <c r="L2496">
        <v>35.523459911744098</v>
      </c>
      <c r="M2496">
        <v>63.428151410312999</v>
      </c>
      <c r="N2496">
        <v>1.43841409688961</v>
      </c>
      <c r="O2496">
        <v>10.5949367088607</v>
      </c>
      <c r="P2496">
        <v>305.12820512820502</v>
      </c>
      <c r="Q2496">
        <v>0.110893440772204</v>
      </c>
    </row>
    <row r="2497" spans="1:17" hidden="1" x14ac:dyDescent="0.3">
      <c r="A2497" t="s">
        <v>5195</v>
      </c>
      <c r="B2497" t="s">
        <v>5196</v>
      </c>
      <c r="C2497" t="str">
        <f>IFERROR(VLOOKUP(Table1[[#This Row],[Ticker]],[1]!Table1[[Symbol]:[Industry]],2,FALSE),"-")</f>
        <v>-</v>
      </c>
      <c r="D2497" t="s">
        <v>5197</v>
      </c>
      <c r="E2497">
        <v>195.61638802499999</v>
      </c>
      <c r="F2497">
        <v>180.05</v>
      </c>
      <c r="G2497">
        <v>-50.001727858402802</v>
      </c>
      <c r="H2497">
        <v>11.8168813524223</v>
      </c>
      <c r="I2497">
        <v>-21.079356411619099</v>
      </c>
      <c r="J2497">
        <v>-6.4707226702655198</v>
      </c>
      <c r="K2497">
        <v>174.86626913942001</v>
      </c>
      <c r="L2497">
        <v>189.658393820539</v>
      </c>
      <c r="M2497">
        <v>58.860512044139199</v>
      </c>
      <c r="N2497">
        <v>0.52245795421701702</v>
      </c>
      <c r="O2497">
        <v>63.287975562343703</v>
      </c>
      <c r="P2497">
        <v>22.316576086956498</v>
      </c>
      <c r="Q2497">
        <v>-5.2369130594855998E-2</v>
      </c>
    </row>
    <row r="2498" spans="1:17" hidden="1" x14ac:dyDescent="0.3">
      <c r="A2498" t="s">
        <v>5198</v>
      </c>
      <c r="B2498" t="s">
        <v>5199</v>
      </c>
      <c r="C2498" t="str">
        <f>IFERROR(VLOOKUP(Table1[[#This Row],[Ticker]],[1]!Table1[[Symbol]:[Industry]],2,FALSE),"-")</f>
        <v>-</v>
      </c>
      <c r="D2498" t="s">
        <v>77</v>
      </c>
      <c r="E2498">
        <v>194.911416</v>
      </c>
      <c r="F2498">
        <v>84.84</v>
      </c>
      <c r="G2498">
        <v>112.653040284117</v>
      </c>
      <c r="H2498">
        <v>0.50459953712564298</v>
      </c>
      <c r="I2498">
        <v>-12.388529987441499</v>
      </c>
      <c r="J2498">
        <v>-2.1876200325010999</v>
      </c>
      <c r="K2498">
        <v>83.059056427179598</v>
      </c>
      <c r="L2498">
        <v>75.4008259829195</v>
      </c>
      <c r="M2498">
        <v>100</v>
      </c>
      <c r="N2498">
        <v>0</v>
      </c>
      <c r="O2498">
        <v>0</v>
      </c>
      <c r="P2498">
        <v>144.49567723342901</v>
      </c>
    </row>
    <row r="2499" spans="1:17" hidden="1" x14ac:dyDescent="0.3">
      <c r="A2499" t="s">
        <v>5200</v>
      </c>
      <c r="B2499" t="s">
        <v>5201</v>
      </c>
      <c r="C2499" t="str">
        <f>IFERROR(VLOOKUP(Table1[[#This Row],[Ticker]],[1]!Table1[[Symbol]:[Industry]],2,FALSE),"-")</f>
        <v>-</v>
      </c>
      <c r="D2499" t="s">
        <v>1414</v>
      </c>
      <c r="E2499">
        <v>194.7519595</v>
      </c>
      <c r="F2499">
        <v>376.65</v>
      </c>
      <c r="G2499">
        <v>12.0267289788775</v>
      </c>
      <c r="H2499">
        <v>-10.251775803305099</v>
      </c>
      <c r="I2499">
        <v>-19.136280085263401</v>
      </c>
      <c r="J2499">
        <v>-5.8205314249061697</v>
      </c>
      <c r="K2499">
        <v>393.41361760123698</v>
      </c>
      <c r="L2499">
        <v>372.69930381688403</v>
      </c>
      <c r="M2499">
        <v>41.073708000879599</v>
      </c>
      <c r="N2499">
        <v>0.29802389229495102</v>
      </c>
      <c r="O2499">
        <v>43.0505774591795</v>
      </c>
      <c r="P2499">
        <v>54.428044280442698</v>
      </c>
      <c r="Q2499">
        <v>4.3762759089561003E-2</v>
      </c>
    </row>
    <row r="2500" spans="1:17" hidden="1" x14ac:dyDescent="0.3">
      <c r="A2500" t="s">
        <v>5202</v>
      </c>
      <c r="B2500" t="s">
        <v>5203</v>
      </c>
      <c r="C2500" t="str">
        <f>IFERROR(VLOOKUP(Table1[[#This Row],[Ticker]],[1]!Table1[[Symbol]:[Industry]],2,FALSE),"-")</f>
        <v>-</v>
      </c>
      <c r="D2500" t="s">
        <v>605</v>
      </c>
      <c r="E2500">
        <v>194.473087996</v>
      </c>
      <c r="F2500">
        <v>4.08</v>
      </c>
      <c r="G2500">
        <v>54.303870394947197</v>
      </c>
      <c r="H2500">
        <v>-22.3735929972555</v>
      </c>
      <c r="I2500">
        <v>16.810114842140599</v>
      </c>
      <c r="J2500">
        <v>-9.7097439263064107</v>
      </c>
      <c r="K2500">
        <v>3.9941041394560499</v>
      </c>
      <c r="L2500">
        <v>3.5198318862511302</v>
      </c>
      <c r="M2500">
        <v>43.9616006109352</v>
      </c>
      <c r="N2500">
        <v>0.77993358597240203</v>
      </c>
      <c r="O2500">
        <v>45.8333333333333</v>
      </c>
      <c r="P2500">
        <v>92.351390922401194</v>
      </c>
      <c r="Q2500">
        <v>0.14162223072624699</v>
      </c>
    </row>
    <row r="2501" spans="1:17" hidden="1" x14ac:dyDescent="0.3">
      <c r="A2501" t="s">
        <v>5204</v>
      </c>
      <c r="B2501" t="s">
        <v>5205</v>
      </c>
      <c r="C2501" t="str">
        <f>IFERROR(VLOOKUP(Table1[[#This Row],[Ticker]],[1]!Table1[[Symbol]:[Industry]],2,FALSE),"-")</f>
        <v>-</v>
      </c>
      <c r="D2501" t="s">
        <v>197</v>
      </c>
      <c r="E2501">
        <v>194.16471749999999</v>
      </c>
      <c r="F2501">
        <v>156</v>
      </c>
      <c r="G2501">
        <v>-71.865705000061595</v>
      </c>
      <c r="H2501">
        <v>-9.2819858287280201</v>
      </c>
      <c r="I2501">
        <v>-20.283021117226799</v>
      </c>
      <c r="J2501">
        <v>-4.5938700325011004</v>
      </c>
      <c r="K2501">
        <v>164.040591630623</v>
      </c>
      <c r="L2501">
        <v>173.89036896533</v>
      </c>
      <c r="M2501">
        <v>35.034773043673198</v>
      </c>
      <c r="N2501">
        <v>0.78195826756287401</v>
      </c>
      <c r="O2501">
        <v>89.102564102564102</v>
      </c>
      <c r="P2501">
        <v>11.468381564844501</v>
      </c>
      <c r="Q2501">
        <v>0.113114628768664</v>
      </c>
    </row>
    <row r="2502" spans="1:17" hidden="1" x14ac:dyDescent="0.3">
      <c r="A2502" t="s">
        <v>5206</v>
      </c>
      <c r="B2502" t="s">
        <v>5207</v>
      </c>
      <c r="C2502" t="str">
        <f>IFERROR(VLOOKUP(Table1[[#This Row],[Ticker]],[1]!Table1[[Symbol]:[Industry]],2,FALSE),"-")</f>
        <v>-</v>
      </c>
      <c r="D2502" t="s">
        <v>281</v>
      </c>
      <c r="E2502">
        <v>193.501624244</v>
      </c>
      <c r="F2502">
        <v>43.92</v>
      </c>
      <c r="G2502">
        <v>185.26927640808799</v>
      </c>
      <c r="H2502">
        <v>9.5406164862781893</v>
      </c>
      <c r="I2502">
        <v>200.87233957777499</v>
      </c>
      <c r="J2502">
        <v>9.3667841125766103</v>
      </c>
      <c r="K2502">
        <v>37.7302951526068</v>
      </c>
      <c r="L2502">
        <v>28.495846892014001</v>
      </c>
      <c r="M2502">
        <v>82.182328546502902</v>
      </c>
      <c r="N2502">
        <v>1.5719378855966899</v>
      </c>
      <c r="O2502">
        <v>16.8032786885245</v>
      </c>
      <c r="P2502">
        <v>262.97520661157</v>
      </c>
      <c r="Q2502">
        <v>8.6906578208179E-2</v>
      </c>
    </row>
    <row r="2503" spans="1:17" hidden="1" x14ac:dyDescent="0.3">
      <c r="A2503" t="s">
        <v>5208</v>
      </c>
      <c r="B2503" t="s">
        <v>5209</v>
      </c>
      <c r="C2503" t="str">
        <f>IFERROR(VLOOKUP(Table1[[#This Row],[Ticker]],[1]!Table1[[Symbol]:[Industry]],2,FALSE),"-")</f>
        <v>-</v>
      </c>
      <c r="D2503" t="s">
        <v>642</v>
      </c>
      <c r="E2503">
        <v>193.125</v>
      </c>
      <c r="F2503">
        <v>102.41</v>
      </c>
      <c r="G2503">
        <v>-37.9746259502285</v>
      </c>
      <c r="H2503">
        <v>-5.4569389244128201</v>
      </c>
      <c r="I2503">
        <v>26.546817869199199</v>
      </c>
      <c r="J2503">
        <v>-4.0456476647069204</v>
      </c>
      <c r="K2503">
        <v>103.02125577215701</v>
      </c>
      <c r="L2503">
        <v>97.649508903830494</v>
      </c>
      <c r="M2503">
        <v>49.522055866366202</v>
      </c>
      <c r="N2503">
        <v>0.276558394669978</v>
      </c>
      <c r="O2503">
        <v>17.9084073820916</v>
      </c>
      <c r="P2503">
        <v>49.285714285714199</v>
      </c>
      <c r="Q2503">
        <v>-5.4729743569103997E-2</v>
      </c>
    </row>
    <row r="2504" spans="1:17" hidden="1" x14ac:dyDescent="0.3">
      <c r="A2504" t="s">
        <v>5210</v>
      </c>
      <c r="B2504" t="s">
        <v>5211</v>
      </c>
      <c r="C2504" t="str">
        <f>IFERROR(VLOOKUP(Table1[[#This Row],[Ticker]],[1]!Table1[[Symbol]:[Industry]],2,FALSE),"-")</f>
        <v>-</v>
      </c>
      <c r="D2504" t="s">
        <v>429</v>
      </c>
      <c r="E2504">
        <v>193.11036402599899</v>
      </c>
      <c r="F2504">
        <v>66.989999999999995</v>
      </c>
      <c r="G2504">
        <v>-39.696832272558098</v>
      </c>
      <c r="H2504">
        <v>-13.0755277808926</v>
      </c>
      <c r="I2504">
        <v>-9.4272084725342609</v>
      </c>
      <c r="J2504">
        <v>-5.7496638281215304</v>
      </c>
      <c r="K2504">
        <v>68.811477863507406</v>
      </c>
      <c r="L2504">
        <v>70.519391554251598</v>
      </c>
      <c r="M2504">
        <v>39.737232258271597</v>
      </c>
      <c r="N2504">
        <v>0.65040023017283899</v>
      </c>
      <c r="O2504">
        <v>52.933273622928802</v>
      </c>
      <c r="P2504">
        <v>13.2544378698224</v>
      </c>
      <c r="Q2504">
        <v>-5.3164248352477003E-2</v>
      </c>
    </row>
    <row r="2505" spans="1:17" hidden="1" x14ac:dyDescent="0.3">
      <c r="A2505" t="s">
        <v>5212</v>
      </c>
      <c r="B2505" t="s">
        <v>5213</v>
      </c>
      <c r="C2505" t="str">
        <f>IFERROR(VLOOKUP(Table1[[#This Row],[Ticker]],[1]!Table1[[Symbol]:[Industry]],2,FALSE),"-")</f>
        <v>-</v>
      </c>
      <c r="D2505" t="s">
        <v>141</v>
      </c>
      <c r="E2505">
        <v>192.93181000000001</v>
      </c>
      <c r="F2505">
        <v>21.64</v>
      </c>
      <c r="G2505">
        <v>68.899478078517404</v>
      </c>
      <c r="H2505">
        <v>-13.3375057260322</v>
      </c>
      <c r="I2505">
        <v>-41.325261094647203</v>
      </c>
      <c r="J2505">
        <v>0.90761806273698298</v>
      </c>
      <c r="K2505">
        <v>23.174961824169699</v>
      </c>
      <c r="L2505">
        <v>22.502092628173401</v>
      </c>
      <c r="M2505">
        <v>43.538990616079303</v>
      </c>
      <c r="N2505">
        <v>1.0200686647667501</v>
      </c>
      <c r="O2505">
        <v>84.658040665434299</v>
      </c>
      <c r="P2505">
        <v>124.248704663212</v>
      </c>
      <c r="Q2505">
        <v>9.5522362829455004E-2</v>
      </c>
    </row>
    <row r="2506" spans="1:17" hidden="1" x14ac:dyDescent="0.3">
      <c r="A2506" t="s">
        <v>5214</v>
      </c>
      <c r="B2506" t="s">
        <v>5215</v>
      </c>
      <c r="C2506" t="str">
        <f>IFERROR(VLOOKUP(Table1[[#This Row],[Ticker]],[1]!Table1[[Symbol]:[Industry]],2,FALSE),"-")</f>
        <v>-</v>
      </c>
      <c r="D2506" t="s">
        <v>605</v>
      </c>
      <c r="E2506">
        <v>192.4794723</v>
      </c>
      <c r="F2506">
        <v>58.18</v>
      </c>
      <c r="G2506">
        <v>-83.176806752741399</v>
      </c>
      <c r="H2506">
        <v>-15.7948354911229</v>
      </c>
      <c r="I2506">
        <v>-35.960958258960098</v>
      </c>
      <c r="J2506">
        <v>-8.4940716454043201</v>
      </c>
      <c r="K2506">
        <v>61.962301842712698</v>
      </c>
      <c r="L2506">
        <v>84.098515530788305</v>
      </c>
      <c r="M2506">
        <v>36.882082067505998</v>
      </c>
      <c r="N2506">
        <v>0.25212433636421</v>
      </c>
      <c r="O2506">
        <v>109.264352011</v>
      </c>
      <c r="P2506">
        <v>26.2312866131481</v>
      </c>
      <c r="Q2506">
        <v>0.16854995601394099</v>
      </c>
    </row>
    <row r="2507" spans="1:17" hidden="1" x14ac:dyDescent="0.3">
      <c r="A2507" t="s">
        <v>5216</v>
      </c>
      <c r="B2507" t="s">
        <v>5217</v>
      </c>
      <c r="C2507" t="str">
        <f>IFERROR(VLOOKUP(Table1[[#This Row],[Ticker]],[1]!Table1[[Symbol]:[Industry]],2,FALSE),"-")</f>
        <v>-</v>
      </c>
      <c r="D2507" t="s">
        <v>125</v>
      </c>
      <c r="E2507">
        <v>192.0847995</v>
      </c>
      <c r="F2507">
        <v>549.75</v>
      </c>
      <c r="G2507">
        <v>87.925502167218099</v>
      </c>
      <c r="H2507">
        <v>-8.9142038816777802</v>
      </c>
      <c r="I2507">
        <v>92.000157881535699</v>
      </c>
      <c r="J2507">
        <v>-5.7075924248744903</v>
      </c>
      <c r="K2507">
        <v>533.07168076755102</v>
      </c>
      <c r="L2507">
        <v>398.67244714669602</v>
      </c>
      <c r="M2507">
        <v>41.200335483257398</v>
      </c>
      <c r="N2507">
        <v>0.28142050008007202</v>
      </c>
      <c r="O2507">
        <v>17.689859026830302</v>
      </c>
      <c r="P2507">
        <v>149.206708975521</v>
      </c>
      <c r="Q2507">
        <v>0.161749387739068</v>
      </c>
    </row>
    <row r="2508" spans="1:17" hidden="1" x14ac:dyDescent="0.3">
      <c r="A2508" t="s">
        <v>5218</v>
      </c>
      <c r="B2508" t="s">
        <v>5219</v>
      </c>
      <c r="C2508" t="str">
        <f>IFERROR(VLOOKUP(Table1[[#This Row],[Ticker]],[1]!Table1[[Symbol]:[Industry]],2,FALSE),"-")</f>
        <v>-</v>
      </c>
      <c r="D2508" t="s">
        <v>54</v>
      </c>
      <c r="E2508">
        <v>191.39332192200001</v>
      </c>
      <c r="F2508">
        <v>86.99</v>
      </c>
      <c r="G2508">
        <v>-1.6180860511083199</v>
      </c>
      <c r="H2508">
        <v>-4.0427581634514898</v>
      </c>
      <c r="I2508">
        <v>13.129099419910199</v>
      </c>
      <c r="J2508">
        <v>-10.6249588669518</v>
      </c>
      <c r="K2508">
        <v>85.172522274141599</v>
      </c>
      <c r="L2508">
        <v>78.958400697813701</v>
      </c>
      <c r="M2508">
        <v>50.353309519762902</v>
      </c>
      <c r="N2508">
        <v>0.101851449959995</v>
      </c>
      <c r="O2508">
        <v>39.728704448787198</v>
      </c>
      <c r="P2508">
        <v>44.142502071251002</v>
      </c>
      <c r="Q2508">
        <v>-6.1453424000309002E-2</v>
      </c>
    </row>
    <row r="2509" spans="1:17" hidden="1" x14ac:dyDescent="0.3">
      <c r="A2509" t="s">
        <v>5220</v>
      </c>
      <c r="B2509" t="s">
        <v>5221</v>
      </c>
      <c r="C2509" t="str">
        <f>IFERROR(VLOOKUP(Table1[[#This Row],[Ticker]],[1]!Table1[[Symbol]:[Industry]],2,FALSE),"-")</f>
        <v>-</v>
      </c>
      <c r="D2509" t="s">
        <v>290</v>
      </c>
      <c r="E2509">
        <v>191.306127159</v>
      </c>
      <c r="F2509">
        <v>74.7</v>
      </c>
      <c r="G2509">
        <v>-95.035541605631195</v>
      </c>
      <c r="H2509">
        <v>-14.4224964531538</v>
      </c>
      <c r="I2509">
        <v>-58.523281760491201</v>
      </c>
      <c r="J2509">
        <v>-10.984372001004999</v>
      </c>
      <c r="K2509">
        <v>84.887592241328605</v>
      </c>
      <c r="L2509">
        <v>120.594882077451</v>
      </c>
      <c r="M2509">
        <v>22.528587092903798</v>
      </c>
      <c r="N2509">
        <v>1.47816675801361</v>
      </c>
      <c r="O2509">
        <v>203.815261044176</v>
      </c>
      <c r="P2509">
        <v>2.3287671232876601</v>
      </c>
      <c r="Q2509">
        <v>3.1989873773700001E-4</v>
      </c>
    </row>
    <row r="2510" spans="1:17" hidden="1" x14ac:dyDescent="0.3">
      <c r="A2510" t="s">
        <v>5222</v>
      </c>
      <c r="B2510" t="s">
        <v>5223</v>
      </c>
      <c r="C2510" t="str">
        <f>IFERROR(VLOOKUP(Table1[[#This Row],[Ticker]],[1]!Table1[[Symbol]:[Industry]],2,FALSE),"-")</f>
        <v>-</v>
      </c>
      <c r="D2510" t="s">
        <v>1543</v>
      </c>
      <c r="E2510">
        <v>190.83600000000001</v>
      </c>
      <c r="F2510">
        <v>186</v>
      </c>
      <c r="G2510">
        <v>-43.271208377883298</v>
      </c>
      <c r="H2510">
        <v>-6.6006636207691001</v>
      </c>
      <c r="I2510">
        <v>17.884197285285602</v>
      </c>
      <c r="J2510">
        <v>0.489719189138416</v>
      </c>
      <c r="K2510">
        <v>186.44934214109099</v>
      </c>
      <c r="M2510">
        <v>47.899798860246896</v>
      </c>
      <c r="N2510">
        <v>0.13869005010737201</v>
      </c>
      <c r="O2510">
        <v>16.6666666666666</v>
      </c>
      <c r="P2510">
        <v>60.344827586206897</v>
      </c>
    </row>
    <row r="2511" spans="1:17" hidden="1" x14ac:dyDescent="0.3">
      <c r="A2511" t="s">
        <v>5224</v>
      </c>
      <c r="B2511" t="s">
        <v>5225</v>
      </c>
      <c r="C2511" t="str">
        <f>IFERROR(VLOOKUP(Table1[[#This Row],[Ticker]],[1]!Table1[[Symbol]:[Industry]],2,FALSE),"-")</f>
        <v>-</v>
      </c>
      <c r="D2511" t="s">
        <v>327</v>
      </c>
      <c r="E2511">
        <v>190.82908800000001</v>
      </c>
      <c r="F2511">
        <v>82.2</v>
      </c>
      <c r="G2511">
        <v>-60.950010817358397</v>
      </c>
      <c r="H2511">
        <v>1.9277733406520701</v>
      </c>
      <c r="I2511">
        <v>-8.4422079198471494</v>
      </c>
      <c r="J2511">
        <v>3.1083301232621299</v>
      </c>
      <c r="K2511">
        <v>78.446196310542106</v>
      </c>
      <c r="L2511">
        <v>86.827546743042106</v>
      </c>
      <c r="M2511">
        <v>60.638384195760899</v>
      </c>
      <c r="N2511">
        <v>0.87857876126383005</v>
      </c>
      <c r="O2511">
        <v>49.635036496350303</v>
      </c>
      <c r="P2511">
        <v>30.4761904761904</v>
      </c>
    </row>
    <row r="2512" spans="1:17" hidden="1" x14ac:dyDescent="0.3">
      <c r="A2512" t="s">
        <v>5226</v>
      </c>
      <c r="B2512" t="s">
        <v>5227</v>
      </c>
      <c r="C2512" t="str">
        <f>IFERROR(VLOOKUP(Table1[[#This Row],[Ticker]],[1]!Table1[[Symbol]:[Industry]],2,FALSE),"-")</f>
        <v>-</v>
      </c>
      <c r="D2512" t="s">
        <v>278</v>
      </c>
      <c r="E2512">
        <v>190.74354200400001</v>
      </c>
      <c r="F2512">
        <v>138.15</v>
      </c>
      <c r="G2512">
        <v>-51.736165556708599</v>
      </c>
      <c r="H2512">
        <v>-9.0192099866838902</v>
      </c>
      <c r="I2512">
        <v>-26.857730511687901</v>
      </c>
      <c r="J2512">
        <v>-2.6133028987657299</v>
      </c>
      <c r="K2512">
        <v>143.438172509742</v>
      </c>
      <c r="L2512">
        <v>156.11735761996701</v>
      </c>
      <c r="M2512">
        <v>50.789786475295202</v>
      </c>
      <c r="N2512">
        <v>0.80345957354920094</v>
      </c>
      <c r="O2512">
        <v>53.976993773800899</v>
      </c>
      <c r="P2512">
        <v>8.7795275590551292</v>
      </c>
      <c r="Q2512">
        <v>-7.1750857094050005E-2</v>
      </c>
    </row>
    <row r="2513" spans="1:17" hidden="1" x14ac:dyDescent="0.3">
      <c r="A2513" t="s">
        <v>5228</v>
      </c>
      <c r="B2513" t="s">
        <v>5229</v>
      </c>
      <c r="C2513" t="str">
        <f>IFERROR(VLOOKUP(Table1[[#This Row],[Ticker]],[1]!Table1[[Symbol]:[Industry]],2,FALSE),"-")</f>
        <v>-</v>
      </c>
      <c r="D2513" t="s">
        <v>119</v>
      </c>
      <c r="E2513">
        <v>190.729391244</v>
      </c>
      <c r="F2513">
        <v>49.6</v>
      </c>
      <c r="G2513">
        <v>-81.436132884271203</v>
      </c>
      <c r="H2513">
        <v>-8.4101291450449107</v>
      </c>
      <c r="I2513">
        <v>12.9662663331891</v>
      </c>
      <c r="J2513">
        <v>4.0931945441334001</v>
      </c>
      <c r="K2513">
        <v>45.656321092168398</v>
      </c>
      <c r="M2513">
        <v>53.082737117710899</v>
      </c>
      <c r="N2513">
        <v>0.47638834806718799</v>
      </c>
      <c r="O2513">
        <v>119.153225806451</v>
      </c>
      <c r="P2513">
        <v>60.7779578606158</v>
      </c>
    </row>
    <row r="2514" spans="1:17" hidden="1" x14ac:dyDescent="0.3">
      <c r="A2514" t="s">
        <v>5230</v>
      </c>
      <c r="B2514" t="s">
        <v>5231</v>
      </c>
      <c r="C2514" t="str">
        <f>IFERROR(VLOOKUP(Table1[[#This Row],[Ticker]],[1]!Table1[[Symbol]:[Industry]],2,FALSE),"-")</f>
        <v>-</v>
      </c>
      <c r="D2514" t="s">
        <v>278</v>
      </c>
      <c r="E2514">
        <v>190.44257949999999</v>
      </c>
      <c r="F2514">
        <v>144.25</v>
      </c>
      <c r="G2514">
        <v>-69.639100942412298</v>
      </c>
      <c r="H2514">
        <v>-7.8287337962076897</v>
      </c>
      <c r="I2514">
        <v>-23.506330182690501</v>
      </c>
      <c r="J2514">
        <v>-1.4582000950228</v>
      </c>
      <c r="K2514">
        <v>147.53321918210801</v>
      </c>
      <c r="L2514">
        <v>161.910919483241</v>
      </c>
      <c r="M2514">
        <v>48.519863170981402</v>
      </c>
      <c r="N2514">
        <v>0.972268029145686</v>
      </c>
      <c r="O2514">
        <v>72.270363951473101</v>
      </c>
      <c r="P2514">
        <v>10.1145038167938</v>
      </c>
      <c r="Q2514">
        <v>4.5715962993490003E-3</v>
      </c>
    </row>
    <row r="2515" spans="1:17" hidden="1" x14ac:dyDescent="0.3">
      <c r="A2515" t="s">
        <v>5232</v>
      </c>
      <c r="B2515" t="s">
        <v>5233</v>
      </c>
      <c r="C2515" t="str">
        <f>IFERROR(VLOOKUP(Table1[[#This Row],[Ticker]],[1]!Table1[[Symbol]:[Industry]],2,FALSE),"-")</f>
        <v>-</v>
      </c>
      <c r="D2515" t="s">
        <v>407</v>
      </c>
      <c r="E2515">
        <v>190.313256</v>
      </c>
      <c r="F2515">
        <v>144.1</v>
      </c>
      <c r="G2515">
        <v>41.771820882013301</v>
      </c>
      <c r="H2515">
        <v>-18.050237275576499</v>
      </c>
      <c r="I2515">
        <v>45.990154819814599</v>
      </c>
      <c r="J2515">
        <v>-4.1222431145558103</v>
      </c>
      <c r="K2515">
        <v>148.69477539800599</v>
      </c>
      <c r="L2515">
        <v>120.828123579028</v>
      </c>
      <c r="M2515">
        <v>36.038441080287001</v>
      </c>
      <c r="N2515">
        <v>0.24931764397296699</v>
      </c>
      <c r="O2515">
        <v>59.611380985426798</v>
      </c>
      <c r="P2515">
        <v>89.605263157894697</v>
      </c>
      <c r="Q2515">
        <v>0.103409971670849</v>
      </c>
    </row>
    <row r="2516" spans="1:17" hidden="1" x14ac:dyDescent="0.3">
      <c r="A2516" t="s">
        <v>5234</v>
      </c>
      <c r="B2516" t="s">
        <v>5235</v>
      </c>
      <c r="C2516" t="str">
        <f>IFERROR(VLOOKUP(Table1[[#This Row],[Ticker]],[1]!Table1[[Symbol]:[Industry]],2,FALSE),"-")</f>
        <v>-</v>
      </c>
      <c r="E2516">
        <v>190.23179999999999</v>
      </c>
      <c r="F2516">
        <v>63.96</v>
      </c>
      <c r="G2516">
        <v>13.9517555740525</v>
      </c>
      <c r="H2516">
        <v>-5.3936529534835298</v>
      </c>
      <c r="I2516">
        <v>-10.109093556713599</v>
      </c>
      <c r="J2516">
        <v>1.53887569399462</v>
      </c>
      <c r="K2516">
        <v>64.619747539521498</v>
      </c>
      <c r="L2516">
        <v>64.908355264228206</v>
      </c>
      <c r="M2516">
        <v>49.8410323005766</v>
      </c>
      <c r="N2516">
        <v>0.38672518852573801</v>
      </c>
      <c r="O2516">
        <v>52.9080675422138</v>
      </c>
      <c r="P2516">
        <v>67.785939139559304</v>
      </c>
      <c r="Q2516">
        <v>0.16442972488659999</v>
      </c>
    </row>
    <row r="2517" spans="1:17" hidden="1" x14ac:dyDescent="0.3">
      <c r="A2517" t="s">
        <v>5236</v>
      </c>
      <c r="B2517" t="s">
        <v>5237</v>
      </c>
      <c r="C2517" t="str">
        <f>IFERROR(VLOOKUP(Table1[[#This Row],[Ticker]],[1]!Table1[[Symbol]:[Industry]],2,FALSE),"-")</f>
        <v>-</v>
      </c>
      <c r="D2517" t="s">
        <v>259</v>
      </c>
      <c r="E2517">
        <v>190.07652921600001</v>
      </c>
      <c r="F2517">
        <v>168.86</v>
      </c>
      <c r="G2517">
        <v>155.33423379898699</v>
      </c>
      <c r="H2517">
        <v>-19.277549921548701</v>
      </c>
      <c r="I2517">
        <v>14.5848971325271</v>
      </c>
      <c r="J2517">
        <v>-6.9899799145069901</v>
      </c>
      <c r="K2517">
        <v>176.59457531285199</v>
      </c>
      <c r="L2517">
        <v>144.70251652652499</v>
      </c>
      <c r="M2517">
        <v>23.836580205325902</v>
      </c>
      <c r="N2517">
        <v>0.27820616970421802</v>
      </c>
      <c r="O2517">
        <v>39.512021793201399</v>
      </c>
      <c r="P2517">
        <v>200.19555555555499</v>
      </c>
      <c r="Q2517">
        <v>0.106739081548652</v>
      </c>
    </row>
    <row r="2518" spans="1:17" hidden="1" x14ac:dyDescent="0.3">
      <c r="A2518" t="s">
        <v>5238</v>
      </c>
      <c r="B2518" t="s">
        <v>5239</v>
      </c>
      <c r="C2518" t="str">
        <f>IFERROR(VLOOKUP(Table1[[#This Row],[Ticker]],[1]!Table1[[Symbol]:[Industry]],2,FALSE),"-")</f>
        <v>-</v>
      </c>
      <c r="D2518" t="s">
        <v>1208</v>
      </c>
      <c r="E2518">
        <v>190.04456409599999</v>
      </c>
      <c r="F2518">
        <v>142.26</v>
      </c>
      <c r="G2518">
        <v>-46.758904891895597</v>
      </c>
      <c r="H2518">
        <v>-16.659814460282199</v>
      </c>
      <c r="I2518">
        <v>-32.177388927243904</v>
      </c>
      <c r="J2518">
        <v>-7.3012942774507703</v>
      </c>
      <c r="K2518">
        <v>148.55688647693799</v>
      </c>
      <c r="L2518">
        <v>164.17128523312999</v>
      </c>
      <c r="M2518">
        <v>38.120845883713002</v>
      </c>
      <c r="N2518">
        <v>0.44431285432592299</v>
      </c>
      <c r="O2518">
        <v>110.916631519752</v>
      </c>
      <c r="P2518">
        <v>13.354581673306701</v>
      </c>
      <c r="Q2518">
        <v>7.0598216949758E-2</v>
      </c>
    </row>
    <row r="2519" spans="1:17" hidden="1" x14ac:dyDescent="0.3">
      <c r="A2519" t="s">
        <v>5240</v>
      </c>
      <c r="B2519" t="s">
        <v>5241</v>
      </c>
      <c r="C2519" t="str">
        <f>IFERROR(VLOOKUP(Table1[[#This Row],[Ticker]],[1]!Table1[[Symbol]:[Industry]],2,FALSE),"-")</f>
        <v>-</v>
      </c>
      <c r="D2519" t="s">
        <v>5242</v>
      </c>
      <c r="E2519">
        <v>189.93825000000001</v>
      </c>
      <c r="F2519">
        <v>86.25</v>
      </c>
      <c r="G2519">
        <v>-18.056357265934601</v>
      </c>
      <c r="H2519">
        <v>-22.716763440158001</v>
      </c>
      <c r="I2519">
        <v>-3.6022503040642699</v>
      </c>
      <c r="J2519">
        <v>-9.2205870654681394</v>
      </c>
      <c r="M2519">
        <v>44.819827295363901</v>
      </c>
      <c r="O2519">
        <v>39.130434782608603</v>
      </c>
      <c r="P2519">
        <v>19.4598337950138</v>
      </c>
    </row>
    <row r="2520" spans="1:17" hidden="1" x14ac:dyDescent="0.3">
      <c r="A2520" t="s">
        <v>5243</v>
      </c>
      <c r="B2520" t="s">
        <v>5244</v>
      </c>
      <c r="C2520" t="str">
        <f>IFERROR(VLOOKUP(Table1[[#This Row],[Ticker]],[1]!Table1[[Symbol]:[Industry]],2,FALSE),"-")</f>
        <v>-</v>
      </c>
      <c r="D2520" t="s">
        <v>998</v>
      </c>
      <c r="E2520">
        <v>189.72</v>
      </c>
      <c r="F2520">
        <v>161.26</v>
      </c>
      <c r="G2520">
        <v>80.202070480010903</v>
      </c>
      <c r="H2520">
        <v>1.0437670231957601</v>
      </c>
      <c r="I2520">
        <v>94.377720833306896</v>
      </c>
      <c r="J2520">
        <v>0.37321574275689601</v>
      </c>
      <c r="K2520">
        <v>146.21161557661699</v>
      </c>
      <c r="L2520">
        <v>110.765928969775</v>
      </c>
      <c r="M2520">
        <v>55.1088936938486</v>
      </c>
      <c r="N2520">
        <v>0.55320959986104001</v>
      </c>
      <c r="O2520">
        <v>12.718591095125801</v>
      </c>
      <c r="Q2520">
        <v>9.1261387251612994E-2</v>
      </c>
    </row>
    <row r="2521" spans="1:17" hidden="1" x14ac:dyDescent="0.3">
      <c r="A2521" t="s">
        <v>5245</v>
      </c>
      <c r="B2521" t="s">
        <v>5246</v>
      </c>
      <c r="C2521" t="str">
        <f>IFERROR(VLOOKUP(Table1[[#This Row],[Ticker]],[1]!Table1[[Symbol]:[Industry]],2,FALSE),"-")</f>
        <v>-</v>
      </c>
      <c r="D2521" t="s">
        <v>390</v>
      </c>
      <c r="E2521">
        <v>189.54939786</v>
      </c>
      <c r="F2521">
        <v>492.25</v>
      </c>
      <c r="G2521">
        <v>-22.1612644002923</v>
      </c>
      <c r="H2521">
        <v>-7.0730402144271496</v>
      </c>
      <c r="I2521">
        <v>-18.938529987441498</v>
      </c>
      <c r="J2521">
        <v>-2.8525978665732898</v>
      </c>
      <c r="K2521">
        <v>496.34690058549597</v>
      </c>
      <c r="L2521">
        <v>497.23784005941502</v>
      </c>
      <c r="M2521">
        <v>35.486342654621197</v>
      </c>
      <c r="N2521">
        <v>1.0637723326772499</v>
      </c>
      <c r="O2521">
        <v>40.782122905027897</v>
      </c>
      <c r="P2521">
        <v>14.490056983370099</v>
      </c>
    </row>
    <row r="2522" spans="1:17" hidden="1" x14ac:dyDescent="0.3">
      <c r="A2522" t="s">
        <v>5247</v>
      </c>
      <c r="B2522" t="s">
        <v>5248</v>
      </c>
      <c r="C2522" t="str">
        <f>IFERROR(VLOOKUP(Table1[[#This Row],[Ticker]],[1]!Table1[[Symbol]:[Industry]],2,FALSE),"-")</f>
        <v>-</v>
      </c>
      <c r="D2522" t="s">
        <v>141</v>
      </c>
      <c r="E2522">
        <v>189.315</v>
      </c>
      <c r="F2522">
        <v>174.2</v>
      </c>
      <c r="G2522">
        <v>-14.5757234521729</v>
      </c>
      <c r="H2522">
        <v>1.0216330010990999</v>
      </c>
      <c r="I2522">
        <v>3.5836922347806199</v>
      </c>
      <c r="J2522">
        <v>3.87298602810495</v>
      </c>
      <c r="K2522">
        <v>165.51931682133599</v>
      </c>
      <c r="L2522">
        <v>157.53439179711401</v>
      </c>
      <c r="M2522">
        <v>55.144128417349599</v>
      </c>
      <c r="N2522">
        <v>3.6231688927186498</v>
      </c>
      <c r="O2522">
        <v>14.9540757749712</v>
      </c>
      <c r="P2522">
        <v>45.1666666666666</v>
      </c>
      <c r="Q2522">
        <v>0.110427345328535</v>
      </c>
    </row>
    <row r="2523" spans="1:17" hidden="1" x14ac:dyDescent="0.3">
      <c r="A2523" t="s">
        <v>5249</v>
      </c>
      <c r="B2523" t="s">
        <v>5250</v>
      </c>
      <c r="C2523" t="str">
        <f>IFERROR(VLOOKUP(Table1[[#This Row],[Ticker]],[1]!Table1[[Symbol]:[Industry]],2,FALSE),"-")</f>
        <v>-</v>
      </c>
      <c r="D2523" t="s">
        <v>390</v>
      </c>
      <c r="E2523">
        <v>189.18034431999999</v>
      </c>
      <c r="F2523">
        <v>76.33</v>
      </c>
      <c r="G2523">
        <v>-60.989578376955002</v>
      </c>
      <c r="H2523">
        <v>-28.573831835423299</v>
      </c>
      <c r="I2523">
        <v>-46.5354714150847</v>
      </c>
      <c r="J2523">
        <v>-14.684795173744</v>
      </c>
      <c r="K2523">
        <v>99.578767827838703</v>
      </c>
      <c r="M2523">
        <v>24.088600442401098</v>
      </c>
      <c r="O2523">
        <v>88.916546574086098</v>
      </c>
      <c r="P2523">
        <v>4.5616438356164304</v>
      </c>
    </row>
    <row r="2524" spans="1:17" hidden="1" x14ac:dyDescent="0.3">
      <c r="A2524" t="s">
        <v>5251</v>
      </c>
      <c r="B2524" t="s">
        <v>5252</v>
      </c>
      <c r="C2524" t="str">
        <f>IFERROR(VLOOKUP(Table1[[#This Row],[Ticker]],[1]!Table1[[Symbol]:[Industry]],2,FALSE),"-")</f>
        <v>-</v>
      </c>
      <c r="D2524" t="s">
        <v>54</v>
      </c>
      <c r="E2524">
        <v>189.02383499999999</v>
      </c>
      <c r="F2524">
        <v>150.65</v>
      </c>
      <c r="G2524">
        <v>97.317691617770507</v>
      </c>
      <c r="H2524">
        <v>-15.306211273685101</v>
      </c>
      <c r="I2524">
        <v>-13.491978263303601</v>
      </c>
      <c r="J2524">
        <v>-4.81407917646996</v>
      </c>
      <c r="K2524">
        <v>160.89929405915501</v>
      </c>
      <c r="L2524">
        <v>143.36656901529099</v>
      </c>
      <c r="M2524">
        <v>31.622107230398498</v>
      </c>
      <c r="N2524">
        <v>0.79734268343455295</v>
      </c>
      <c r="O2524">
        <v>32.758048456687597</v>
      </c>
      <c r="P2524">
        <v>166.49566601804301</v>
      </c>
      <c r="Q2524">
        <v>0.107877975418468</v>
      </c>
    </row>
    <row r="2525" spans="1:17" hidden="1" x14ac:dyDescent="0.3">
      <c r="A2525" t="s">
        <v>5253</v>
      </c>
      <c r="B2525" t="s">
        <v>5254</v>
      </c>
      <c r="C2525" t="str">
        <f>IFERROR(VLOOKUP(Table1[[#This Row],[Ticker]],[1]!Table1[[Symbol]:[Industry]],2,FALSE),"-")</f>
        <v>-</v>
      </c>
      <c r="D2525" t="s">
        <v>605</v>
      </c>
      <c r="E2525">
        <v>188.9034528</v>
      </c>
      <c r="F2525">
        <v>179.5</v>
      </c>
      <c r="G2525">
        <v>-24.486177619168298</v>
      </c>
      <c r="H2525">
        <v>-15.700278511654799</v>
      </c>
      <c r="I2525">
        <v>10.097265467103799</v>
      </c>
      <c r="J2525">
        <v>-6.4830984762445203</v>
      </c>
      <c r="K2525">
        <v>181.02299307293799</v>
      </c>
      <c r="L2525">
        <v>166.87494366885699</v>
      </c>
      <c r="M2525">
        <v>41.075765336767503</v>
      </c>
      <c r="N2525">
        <v>0.29469672310002698</v>
      </c>
      <c r="O2525">
        <v>27.019498607242301</v>
      </c>
      <c r="P2525">
        <v>40.070230198985499</v>
      </c>
      <c r="Q2525">
        <v>7.7767221877206E-2</v>
      </c>
    </row>
    <row r="2526" spans="1:17" hidden="1" x14ac:dyDescent="0.3">
      <c r="A2526" t="s">
        <v>5255</v>
      </c>
      <c r="B2526" t="s">
        <v>5256</v>
      </c>
      <c r="C2526" t="str">
        <f>IFERROR(VLOOKUP(Table1[[#This Row],[Ticker]],[1]!Table1[[Symbol]:[Industry]],2,FALSE),"-")</f>
        <v>-</v>
      </c>
      <c r="D2526" t="s">
        <v>54</v>
      </c>
      <c r="E2526">
        <v>188.80545918999999</v>
      </c>
      <c r="F2526">
        <v>68.33</v>
      </c>
      <c r="G2526">
        <v>8.8988666552194999</v>
      </c>
      <c r="H2526">
        <v>4.0704972625652101</v>
      </c>
      <c r="I2526">
        <v>34.119230544709097</v>
      </c>
      <c r="J2526">
        <v>-6.5910291234102001</v>
      </c>
      <c r="K2526">
        <v>61.8162574177652</v>
      </c>
      <c r="L2526">
        <v>52.396564301599099</v>
      </c>
      <c r="M2526">
        <v>45.266405032869798</v>
      </c>
      <c r="N2526">
        <v>0.380922347199594</v>
      </c>
      <c r="O2526">
        <v>9.4687545733938201</v>
      </c>
      <c r="P2526">
        <v>82.945113788487205</v>
      </c>
      <c r="Q2526">
        <v>5.9431337753981003E-2</v>
      </c>
    </row>
    <row r="2527" spans="1:17" hidden="1" x14ac:dyDescent="0.3">
      <c r="A2527" t="s">
        <v>5257</v>
      </c>
      <c r="B2527" t="s">
        <v>5258</v>
      </c>
      <c r="C2527" t="str">
        <f>IFERROR(VLOOKUP(Table1[[#This Row],[Ticker]],[1]!Table1[[Symbol]:[Industry]],2,FALSE),"-")</f>
        <v>-</v>
      </c>
      <c r="D2527" t="s">
        <v>259</v>
      </c>
      <c r="E2527">
        <v>188.72125</v>
      </c>
      <c r="F2527">
        <v>2740.5</v>
      </c>
      <c r="G2527">
        <v>60.506898056829499</v>
      </c>
      <c r="H2527">
        <v>-11.970810298939901</v>
      </c>
      <c r="I2527">
        <v>19.567991751688801</v>
      </c>
      <c r="J2527">
        <v>-8.1522984730209291</v>
      </c>
      <c r="K2527">
        <v>2782.8764406395599</v>
      </c>
      <c r="L2527">
        <v>2217.2561919206</v>
      </c>
      <c r="M2527">
        <v>30.562388598480599</v>
      </c>
      <c r="N2527">
        <v>0.39875432155371698</v>
      </c>
      <c r="O2527">
        <v>30.483488414522899</v>
      </c>
      <c r="P2527">
        <v>112.606671838634</v>
      </c>
      <c r="Q2527">
        <v>0.10218622600029099</v>
      </c>
    </row>
    <row r="2528" spans="1:17" hidden="1" x14ac:dyDescent="0.3">
      <c r="A2528" t="s">
        <v>5259</v>
      </c>
      <c r="B2528" t="s">
        <v>5260</v>
      </c>
      <c r="C2528" t="str">
        <f>IFERROR(VLOOKUP(Table1[[#This Row],[Ticker]],[1]!Table1[[Symbol]:[Industry]],2,FALSE),"-")</f>
        <v>-</v>
      </c>
      <c r="D2528" t="s">
        <v>1978</v>
      </c>
      <c r="E2528">
        <v>188.55883499999999</v>
      </c>
      <c r="F2528">
        <v>129.44999999999999</v>
      </c>
      <c r="G2528">
        <v>1617.4816873750101</v>
      </c>
      <c r="H2528">
        <v>32.274692189571198</v>
      </c>
      <c r="I2528">
        <v>84.246984031249895</v>
      </c>
      <c r="J2528">
        <v>-2.2663292021193602</v>
      </c>
      <c r="K2528">
        <v>94.847033375593099</v>
      </c>
      <c r="L2528">
        <v>62.222927415319504</v>
      </c>
      <c r="M2528">
        <v>82.773769223843104</v>
      </c>
      <c r="N2528">
        <v>2.5272805184418301</v>
      </c>
      <c r="O2528">
        <v>0</v>
      </c>
      <c r="P2528">
        <v>1716.5871456637601</v>
      </c>
      <c r="Q2528">
        <v>0.23269567538688299</v>
      </c>
    </row>
    <row r="2529" spans="1:17" hidden="1" x14ac:dyDescent="0.3">
      <c r="A2529" t="s">
        <v>5261</v>
      </c>
      <c r="B2529" t="s">
        <v>5262</v>
      </c>
      <c r="C2529" t="str">
        <f>IFERROR(VLOOKUP(Table1[[#This Row],[Ticker]],[1]!Table1[[Symbol]:[Industry]],2,FALSE),"-")</f>
        <v>-</v>
      </c>
      <c r="D2529" t="s">
        <v>407</v>
      </c>
      <c r="E2529">
        <v>186.94854514900001</v>
      </c>
      <c r="F2529">
        <v>23.3</v>
      </c>
      <c r="G2529">
        <v>58.828394147251103</v>
      </c>
      <c r="H2529">
        <v>9.3269548265467908</v>
      </c>
      <c r="I2529">
        <v>10.7038284512609</v>
      </c>
      <c r="J2529">
        <v>-2.5806331329377801</v>
      </c>
      <c r="K2529">
        <v>21.884896774785101</v>
      </c>
      <c r="L2529">
        <v>20.031455044303101</v>
      </c>
      <c r="M2529">
        <v>56.601750323821101</v>
      </c>
      <c r="N2529">
        <v>1.40111343818711</v>
      </c>
      <c r="O2529">
        <v>22.317596566523601</v>
      </c>
      <c r="P2529">
        <v>95.633921074727098</v>
      </c>
      <c r="Q2529">
        <v>4.9252552724940002E-2</v>
      </c>
    </row>
    <row r="2530" spans="1:17" hidden="1" x14ac:dyDescent="0.3">
      <c r="A2530" t="s">
        <v>5263</v>
      </c>
      <c r="B2530" t="s">
        <v>5264</v>
      </c>
      <c r="C2530" t="str">
        <f>IFERROR(VLOOKUP(Table1[[#This Row],[Ticker]],[1]!Table1[[Symbol]:[Industry]],2,FALSE),"-")</f>
        <v>-</v>
      </c>
      <c r="D2530" t="s">
        <v>1364</v>
      </c>
      <c r="E2530">
        <v>186.62299999999999</v>
      </c>
      <c r="F2530">
        <v>441.35</v>
      </c>
      <c r="G2530">
        <v>218.15736305068799</v>
      </c>
      <c r="H2530">
        <v>-14.666305006434101</v>
      </c>
      <c r="I2530">
        <v>6.7430970692311698</v>
      </c>
      <c r="J2530">
        <v>-12.114474786942001</v>
      </c>
      <c r="K2530">
        <v>437.14076679888501</v>
      </c>
      <c r="L2530">
        <v>358.37776386620999</v>
      </c>
      <c r="M2530">
        <v>38.7959822931549</v>
      </c>
      <c r="N2530">
        <v>0.35667943406550401</v>
      </c>
      <c r="O2530">
        <v>30.282089044975599</v>
      </c>
      <c r="P2530">
        <v>286.97939500219201</v>
      </c>
    </row>
    <row r="2531" spans="1:17" hidden="1" x14ac:dyDescent="0.3">
      <c r="A2531" t="s">
        <v>5265</v>
      </c>
      <c r="B2531" t="s">
        <v>5266</v>
      </c>
      <c r="C2531" t="str">
        <f>IFERROR(VLOOKUP(Table1[[#This Row],[Ticker]],[1]!Table1[[Symbol]:[Industry]],2,FALSE),"-")</f>
        <v>-</v>
      </c>
      <c r="D2531" t="s">
        <v>1509</v>
      </c>
      <c r="E2531">
        <v>186.54239999999999</v>
      </c>
      <c r="F2531">
        <v>106.51</v>
      </c>
      <c r="G2531">
        <v>49.296818833000998</v>
      </c>
      <c r="H2531">
        <v>5.73860889750003</v>
      </c>
      <c r="I2531">
        <v>-31.838329184228702</v>
      </c>
      <c r="J2531">
        <v>1.7649103715789201</v>
      </c>
      <c r="K2531">
        <v>98.572432475996294</v>
      </c>
      <c r="L2531">
        <v>93.522622443398006</v>
      </c>
      <c r="M2531">
        <v>73.971788852751601</v>
      </c>
      <c r="N2531">
        <v>2.97527134605109E-2</v>
      </c>
      <c r="O2531">
        <v>48.718430194347903</v>
      </c>
      <c r="P2531">
        <v>93.654545454545399</v>
      </c>
      <c r="Q2531">
        <v>3.2565393850511999E-2</v>
      </c>
    </row>
    <row r="2532" spans="1:17" hidden="1" x14ac:dyDescent="0.3">
      <c r="A2532" t="s">
        <v>5267</v>
      </c>
      <c r="B2532" t="s">
        <v>5268</v>
      </c>
      <c r="C2532" t="str">
        <f>IFERROR(VLOOKUP(Table1[[#This Row],[Ticker]],[1]!Table1[[Symbol]:[Industry]],2,FALSE),"-")</f>
        <v>-</v>
      </c>
      <c r="E2532">
        <v>186.503708061</v>
      </c>
      <c r="F2532">
        <v>3.01</v>
      </c>
      <c r="G2532">
        <v>-6.73229233603079</v>
      </c>
      <c r="H2532">
        <v>8.73904526105364</v>
      </c>
      <c r="I2532">
        <v>-0.52721908492627201</v>
      </c>
      <c r="J2532">
        <v>-3.1876200325010902</v>
      </c>
      <c r="K2532">
        <v>2.6684678081612399</v>
      </c>
      <c r="L2532">
        <v>2.6103202093062401</v>
      </c>
      <c r="M2532">
        <v>71.581204249423195</v>
      </c>
      <c r="N2532">
        <v>1.6759807473783099</v>
      </c>
      <c r="O2532">
        <v>36.350224133271801</v>
      </c>
      <c r="P2532">
        <v>54.869601341682902</v>
      </c>
      <c r="Q2532">
        <v>3.6048122916175998E-2</v>
      </c>
    </row>
    <row r="2533" spans="1:17" hidden="1" x14ac:dyDescent="0.3">
      <c r="A2533" t="s">
        <v>5269</v>
      </c>
      <c r="B2533" t="s">
        <v>5270</v>
      </c>
      <c r="C2533" t="str">
        <f>IFERROR(VLOOKUP(Table1[[#This Row],[Ticker]],[1]!Table1[[Symbol]:[Industry]],2,FALSE),"-")</f>
        <v>-</v>
      </c>
      <c r="D2533" t="s">
        <v>278</v>
      </c>
      <c r="E2533">
        <v>186.45974425</v>
      </c>
      <c r="F2533">
        <v>205.29</v>
      </c>
      <c r="G2533">
        <v>-30.3897088544268</v>
      </c>
      <c r="H2533">
        <v>-13.2127917672221</v>
      </c>
      <c r="I2533">
        <v>1.0024734727660101</v>
      </c>
      <c r="J2533">
        <v>-8.5226635301589297</v>
      </c>
      <c r="K2533">
        <v>211.65634014146301</v>
      </c>
      <c r="L2533">
        <v>203.31511968206999</v>
      </c>
      <c r="M2533">
        <v>32.421486308925097</v>
      </c>
      <c r="N2533">
        <v>0.64314509690694199</v>
      </c>
      <c r="O2533">
        <v>28.3306541965025</v>
      </c>
      <c r="P2533">
        <v>26.215800799262201</v>
      </c>
      <c r="Q2533">
        <v>-4.3424205302564002E-2</v>
      </c>
    </row>
    <row r="2534" spans="1:17" hidden="1" x14ac:dyDescent="0.3">
      <c r="A2534" t="s">
        <v>5271</v>
      </c>
      <c r="B2534" t="s">
        <v>5272</v>
      </c>
      <c r="C2534" t="str">
        <f>IFERROR(VLOOKUP(Table1[[#This Row],[Ticker]],[1]!Table1[[Symbol]:[Industry]],2,FALSE),"-")</f>
        <v>-</v>
      </c>
      <c r="D2534" t="s">
        <v>462</v>
      </c>
      <c r="E2534">
        <v>186.42402000000001</v>
      </c>
      <c r="F2534">
        <v>74.36</v>
      </c>
      <c r="G2534">
        <v>-74.199226096598693</v>
      </c>
      <c r="H2534">
        <v>1.9474566799827799</v>
      </c>
      <c r="I2534">
        <v>-45.957213945174502</v>
      </c>
      <c r="J2534">
        <v>-1.4984308433119</v>
      </c>
      <c r="K2534">
        <v>81.921959464250506</v>
      </c>
      <c r="L2534">
        <v>101.293078315306</v>
      </c>
      <c r="M2534">
        <v>49.8494880206405</v>
      </c>
      <c r="N2534">
        <v>0.60256856411558901</v>
      </c>
      <c r="O2534">
        <v>89.349112426035504</v>
      </c>
      <c r="P2534">
        <v>10.9850746268656</v>
      </c>
      <c r="Q2534">
        <v>4.1598504723399002E-2</v>
      </c>
    </row>
    <row r="2535" spans="1:17" hidden="1" x14ac:dyDescent="0.3">
      <c r="A2535" t="s">
        <v>5273</v>
      </c>
      <c r="B2535" t="s">
        <v>5274</v>
      </c>
      <c r="C2535" t="str">
        <f>IFERROR(VLOOKUP(Table1[[#This Row],[Ticker]],[1]!Table1[[Symbol]:[Industry]],2,FALSE),"-")</f>
        <v>-</v>
      </c>
      <c r="D2535" t="s">
        <v>278</v>
      </c>
      <c r="E2535">
        <v>186.1080795</v>
      </c>
      <c r="F2535">
        <v>576.65</v>
      </c>
      <c r="G2535">
        <v>12.771783113384</v>
      </c>
      <c r="H2535">
        <v>35.667484935613103</v>
      </c>
      <c r="I2535">
        <v>46.829040851231298</v>
      </c>
      <c r="J2535">
        <v>0.778191933310864</v>
      </c>
      <c r="K2535">
        <v>452.91322795645698</v>
      </c>
      <c r="L2535">
        <v>401.76815272703402</v>
      </c>
      <c r="M2535">
        <v>71.738825982691296</v>
      </c>
      <c r="N2535">
        <v>2.1091995395868102</v>
      </c>
      <c r="O2535">
        <v>12.026359143327801</v>
      </c>
      <c r="P2535">
        <v>80.203125</v>
      </c>
      <c r="Q2535">
        <v>9.8438159865100003E-2</v>
      </c>
    </row>
    <row r="2536" spans="1:17" hidden="1" x14ac:dyDescent="0.3">
      <c r="A2536" t="s">
        <v>5275</v>
      </c>
      <c r="B2536" t="s">
        <v>5276</v>
      </c>
      <c r="C2536" t="str">
        <f>IFERROR(VLOOKUP(Table1[[#This Row],[Ticker]],[1]!Table1[[Symbol]:[Industry]],2,FALSE),"-")</f>
        <v>-</v>
      </c>
      <c r="D2536" t="s">
        <v>197</v>
      </c>
      <c r="E2536">
        <v>185.5583475</v>
      </c>
      <c r="F2536">
        <v>189.35</v>
      </c>
      <c r="G2536">
        <v>-0.849900871830087</v>
      </c>
      <c r="H2536">
        <v>-15.3259809253566</v>
      </c>
      <c r="I2536">
        <v>15.1167184380307</v>
      </c>
      <c r="J2536">
        <v>-10.907426795786099</v>
      </c>
      <c r="K2536">
        <v>204.52062386837699</v>
      </c>
      <c r="L2536">
        <v>183.712008772654</v>
      </c>
      <c r="M2536">
        <v>25.04753310241</v>
      </c>
      <c r="N2536">
        <v>0.30692283016062999</v>
      </c>
      <c r="O2536">
        <v>36.968576709796601</v>
      </c>
      <c r="P2536">
        <v>42.368421052631497</v>
      </c>
      <c r="Q2536">
        <v>-6.3852672619420002E-3</v>
      </c>
    </row>
    <row r="2537" spans="1:17" hidden="1" x14ac:dyDescent="0.3">
      <c r="A2537" t="s">
        <v>5277</v>
      </c>
      <c r="B2537" t="s">
        <v>5278</v>
      </c>
      <c r="C2537" t="str">
        <f>IFERROR(VLOOKUP(Table1[[#This Row],[Ticker]],[1]!Table1[[Symbol]:[Industry]],2,FALSE),"-")</f>
        <v>-</v>
      </c>
      <c r="D2537" t="s">
        <v>132</v>
      </c>
      <c r="E2537">
        <v>185.34430860000001</v>
      </c>
      <c r="F2537">
        <v>111.25</v>
      </c>
      <c r="G2537">
        <v>-54.072626463467799</v>
      </c>
      <c r="H2537">
        <v>-16.4657830214922</v>
      </c>
      <c r="I2537">
        <v>-46.5286573759766</v>
      </c>
      <c r="J2537">
        <v>-15.8972974518559</v>
      </c>
      <c r="K2537">
        <v>121.798152587811</v>
      </c>
      <c r="L2537">
        <v>137.09856322303901</v>
      </c>
      <c r="M2537">
        <v>39.740409203617602</v>
      </c>
      <c r="N2537">
        <v>1.4497935451483701</v>
      </c>
      <c r="O2537">
        <v>80.494382022471896</v>
      </c>
      <c r="P2537">
        <v>12.373737373737301</v>
      </c>
      <c r="Q2537">
        <v>0.14432399323817999</v>
      </c>
    </row>
    <row r="2538" spans="1:17" hidden="1" x14ac:dyDescent="0.3">
      <c r="A2538" t="s">
        <v>5279</v>
      </c>
      <c r="B2538" t="s">
        <v>5280</v>
      </c>
      <c r="C2538" t="str">
        <f>IFERROR(VLOOKUP(Table1[[#This Row],[Ticker]],[1]!Table1[[Symbol]:[Industry]],2,FALSE),"-")</f>
        <v>-</v>
      </c>
      <c r="D2538" t="s">
        <v>605</v>
      </c>
      <c r="E2538">
        <v>184.9744704</v>
      </c>
      <c r="F2538">
        <v>173.9</v>
      </c>
      <c r="G2538">
        <v>75.082636729888407</v>
      </c>
      <c r="H2538">
        <v>-19.157428295876301</v>
      </c>
      <c r="I2538">
        <v>90.278057067729193</v>
      </c>
      <c r="J2538">
        <v>-2.2458272501961098</v>
      </c>
      <c r="K2538">
        <v>144.553967279728</v>
      </c>
      <c r="L2538">
        <v>107.629799352809</v>
      </c>
      <c r="M2538">
        <v>56.848500715442199</v>
      </c>
      <c r="N2538">
        <v>0.14092685214047901</v>
      </c>
      <c r="O2538">
        <v>21.5641173087981</v>
      </c>
      <c r="P2538">
        <v>125.844155844155</v>
      </c>
      <c r="Q2538">
        <v>5.8625234885853E-2</v>
      </c>
    </row>
    <row r="2539" spans="1:17" hidden="1" x14ac:dyDescent="0.3">
      <c r="A2539" t="s">
        <v>5281</v>
      </c>
      <c r="B2539" t="s">
        <v>5282</v>
      </c>
      <c r="C2539" t="str">
        <f>IFERROR(VLOOKUP(Table1[[#This Row],[Ticker]],[1]!Table1[[Symbol]:[Industry]],2,FALSE),"-")</f>
        <v>-</v>
      </c>
      <c r="D2539" t="s">
        <v>51</v>
      </c>
      <c r="E2539">
        <v>184.905182</v>
      </c>
      <c r="F2539">
        <v>15.49</v>
      </c>
      <c r="G2539">
        <v>-85.045053867740904</v>
      </c>
      <c r="H2539">
        <v>-0.72181555721398305</v>
      </c>
      <c r="I2539">
        <v>-40.515080855927899</v>
      </c>
      <c r="J2539">
        <v>-8.2851810081108503</v>
      </c>
      <c r="K2539">
        <v>16.135538677306101</v>
      </c>
      <c r="L2539">
        <v>20.545899600363398</v>
      </c>
      <c r="M2539">
        <v>42.148926947168597</v>
      </c>
      <c r="N2539">
        <v>0.23264027431957299</v>
      </c>
      <c r="O2539">
        <v>119.819238218205</v>
      </c>
      <c r="P2539">
        <v>11.0394265232975</v>
      </c>
    </row>
    <row r="2540" spans="1:17" hidden="1" x14ac:dyDescent="0.3">
      <c r="A2540" t="s">
        <v>5283</v>
      </c>
      <c r="B2540" t="s">
        <v>5284</v>
      </c>
      <c r="C2540" t="str">
        <f>IFERROR(VLOOKUP(Table1[[#This Row],[Ticker]],[1]!Table1[[Symbol]:[Industry]],2,FALSE),"-")</f>
        <v>-</v>
      </c>
      <c r="D2540" t="s">
        <v>390</v>
      </c>
      <c r="E2540">
        <v>184.62652</v>
      </c>
      <c r="F2540">
        <v>7.1</v>
      </c>
      <c r="G2540">
        <v>-114.376462287565</v>
      </c>
      <c r="H2540">
        <v>-19.4243104154809</v>
      </c>
      <c r="I2540">
        <v>-83.005963401485104</v>
      </c>
      <c r="J2540">
        <v>-2.4653978102788798</v>
      </c>
      <c r="K2540">
        <v>8.0303302229715801</v>
      </c>
      <c r="L2540">
        <v>16.310908319264499</v>
      </c>
      <c r="M2540">
        <v>45.4388905572645</v>
      </c>
      <c r="N2540">
        <v>0.26794946549687099</v>
      </c>
      <c r="O2540">
        <v>519.43661971830898</v>
      </c>
      <c r="P2540">
        <v>18.3333333333333</v>
      </c>
      <c r="Q2540">
        <v>6.1359767642186001E-2</v>
      </c>
    </row>
    <row r="2541" spans="1:17" hidden="1" x14ac:dyDescent="0.3">
      <c r="A2541" t="s">
        <v>5285</v>
      </c>
      <c r="B2541" t="s">
        <v>5286</v>
      </c>
      <c r="C2541" t="str">
        <f>IFERROR(VLOOKUP(Table1[[#This Row],[Ticker]],[1]!Table1[[Symbol]:[Industry]],2,FALSE),"-")</f>
        <v>-</v>
      </c>
      <c r="D2541" t="s">
        <v>1208</v>
      </c>
      <c r="E2541">
        <v>184.497456</v>
      </c>
      <c r="F2541">
        <v>99.9</v>
      </c>
      <c r="G2541">
        <v>90.899837967075996</v>
      </c>
      <c r="H2541">
        <v>-18.600203956324101</v>
      </c>
      <c r="I2541">
        <v>-8.50569619997564</v>
      </c>
      <c r="J2541">
        <v>-3.8867704572887098</v>
      </c>
      <c r="K2541">
        <v>106.146499035735</v>
      </c>
      <c r="L2541">
        <v>94.036338564707194</v>
      </c>
      <c r="M2541">
        <v>52.6009408408502</v>
      </c>
      <c r="N2541">
        <v>0.72499999999999998</v>
      </c>
      <c r="O2541">
        <v>30.130130130130102</v>
      </c>
      <c r="P2541">
        <v>149.75</v>
      </c>
    </row>
    <row r="2542" spans="1:17" hidden="1" x14ac:dyDescent="0.3">
      <c r="A2542" t="s">
        <v>5287</v>
      </c>
      <c r="B2542" t="s">
        <v>5288</v>
      </c>
      <c r="C2542" t="str">
        <f>IFERROR(VLOOKUP(Table1[[#This Row],[Ticker]],[1]!Table1[[Symbol]:[Industry]],2,FALSE),"-")</f>
        <v>-</v>
      </c>
      <c r="D2542" t="s">
        <v>407</v>
      </c>
      <c r="E2542">
        <v>184.45290499999999</v>
      </c>
      <c r="F2542">
        <v>139.26</v>
      </c>
      <c r="G2542">
        <v>982.23736305068803</v>
      </c>
      <c r="H2542">
        <v>41.999444897950298</v>
      </c>
      <c r="I2542">
        <v>411.313064545587</v>
      </c>
      <c r="J2542">
        <v>6.0378178959071001</v>
      </c>
      <c r="K2542">
        <v>107.997523018378</v>
      </c>
      <c r="M2542">
        <v>94.786699252170905</v>
      </c>
      <c r="N2542">
        <v>0.51159767006448897</v>
      </c>
      <c r="O2542">
        <v>2.0393508545167398</v>
      </c>
      <c r="P2542">
        <v>1014.07999999999</v>
      </c>
    </row>
    <row r="2543" spans="1:17" hidden="1" x14ac:dyDescent="0.3">
      <c r="A2543" t="s">
        <v>5289</v>
      </c>
      <c r="B2543" t="s">
        <v>5290</v>
      </c>
      <c r="C2543" t="str">
        <f>IFERROR(VLOOKUP(Table1[[#This Row],[Ticker]],[1]!Table1[[Symbol]:[Industry]],2,FALSE),"-")</f>
        <v>-</v>
      </c>
      <c r="D2543" t="s">
        <v>1509</v>
      </c>
      <c r="E2543">
        <v>184.21199999999999</v>
      </c>
      <c r="F2543">
        <v>92.8</v>
      </c>
      <c r="G2543">
        <v>-42.439939454128798</v>
      </c>
      <c r="H2543">
        <v>8.2386819341293798</v>
      </c>
      <c r="I2543">
        <v>-27.985832492258499</v>
      </c>
      <c r="J2543">
        <v>1.01237996749889</v>
      </c>
      <c r="M2543">
        <v>53.005236131635698</v>
      </c>
      <c r="O2543">
        <v>19.612068965517199</v>
      </c>
      <c r="P2543">
        <v>22.508250825082499</v>
      </c>
    </row>
    <row r="2544" spans="1:17" hidden="1" x14ac:dyDescent="0.3">
      <c r="A2544" t="s">
        <v>5291</v>
      </c>
      <c r="B2544" t="s">
        <v>5292</v>
      </c>
      <c r="C2544" t="str">
        <f>IFERROR(VLOOKUP(Table1[[#This Row],[Ticker]],[1]!Table1[[Symbol]:[Industry]],2,FALSE),"-")</f>
        <v>-</v>
      </c>
      <c r="D2544" t="s">
        <v>789</v>
      </c>
      <c r="E2544">
        <v>183.948667</v>
      </c>
      <c r="F2544">
        <v>170.59</v>
      </c>
      <c r="G2544">
        <v>-21.069909676584601</v>
      </c>
      <c r="H2544">
        <v>-2.4043795526652501</v>
      </c>
      <c r="I2544">
        <v>-3.58599496409269</v>
      </c>
      <c r="J2544">
        <v>2.9089295084928799</v>
      </c>
      <c r="K2544">
        <v>154.80627797325801</v>
      </c>
      <c r="L2544">
        <v>153.137625405714</v>
      </c>
      <c r="M2544">
        <v>61.368392797812298</v>
      </c>
      <c r="N2544">
        <v>0.234335665047609</v>
      </c>
      <c r="O2544">
        <v>30.0779647107098</v>
      </c>
      <c r="P2544">
        <v>44.3842573000423</v>
      </c>
      <c r="Q2544">
        <v>2.9936413378557E-2</v>
      </c>
    </row>
    <row r="2545" spans="1:17" hidden="1" x14ac:dyDescent="0.3">
      <c r="A2545" t="s">
        <v>5293</v>
      </c>
      <c r="B2545" t="s">
        <v>5294</v>
      </c>
      <c r="C2545" t="str">
        <f>IFERROR(VLOOKUP(Table1[[#This Row],[Ticker]],[1]!Table1[[Symbol]:[Industry]],2,FALSE),"-")</f>
        <v>-</v>
      </c>
      <c r="D2545" t="s">
        <v>1359</v>
      </c>
      <c r="E2545">
        <v>183.70820789999999</v>
      </c>
      <c r="F2545">
        <v>124.52</v>
      </c>
      <c r="G2545">
        <v>-24.033113139788099</v>
      </c>
      <c r="H2545">
        <v>-1.1849442658618401</v>
      </c>
      <c r="I2545">
        <v>-13.387861817392301</v>
      </c>
      <c r="J2545">
        <v>0.79853579492967997</v>
      </c>
      <c r="K2545">
        <v>123.413673334481</v>
      </c>
      <c r="L2545">
        <v>120.630725779556</v>
      </c>
      <c r="M2545">
        <v>62.4894939835931</v>
      </c>
      <c r="N2545">
        <v>4.8397223813931099E-2</v>
      </c>
      <c r="O2545">
        <v>2.7545775778991399</v>
      </c>
      <c r="P2545">
        <v>11.1785714285714</v>
      </c>
    </row>
    <row r="2546" spans="1:17" hidden="1" x14ac:dyDescent="0.3">
      <c r="A2546" t="s">
        <v>5295</v>
      </c>
      <c r="B2546" t="s">
        <v>5296</v>
      </c>
      <c r="C2546" t="str">
        <f>IFERROR(VLOOKUP(Table1[[#This Row],[Ticker]],[1]!Table1[[Symbol]:[Industry]],2,FALSE),"-")</f>
        <v>-</v>
      </c>
      <c r="D2546" t="s">
        <v>1648</v>
      </c>
      <c r="E2546">
        <v>183.5548</v>
      </c>
      <c r="F2546">
        <v>257.45</v>
      </c>
      <c r="G2546">
        <v>-62.9043587326831</v>
      </c>
      <c r="H2546">
        <v>-13.5863095537834</v>
      </c>
      <c r="I2546">
        <v>-27.292292017187801</v>
      </c>
      <c r="J2546">
        <v>-3.88894328391887</v>
      </c>
      <c r="K2546">
        <v>276.52195128125697</v>
      </c>
      <c r="L2546">
        <v>316.83454430655001</v>
      </c>
      <c r="M2546">
        <v>33.584985774403101</v>
      </c>
      <c r="N2546">
        <v>0.38773274917853201</v>
      </c>
      <c r="O2546">
        <v>100.81569236745</v>
      </c>
      <c r="P2546">
        <v>1.35826771653542</v>
      </c>
      <c r="Q2546">
        <v>6.4719658302898997E-2</v>
      </c>
    </row>
    <row r="2547" spans="1:17" hidden="1" x14ac:dyDescent="0.3">
      <c r="A2547" t="s">
        <v>5297</v>
      </c>
      <c r="B2547" t="s">
        <v>5298</v>
      </c>
      <c r="C2547" t="str">
        <f>IFERROR(VLOOKUP(Table1[[#This Row],[Ticker]],[1]!Table1[[Symbol]:[Industry]],2,FALSE),"-")</f>
        <v>-</v>
      </c>
      <c r="D2547" t="s">
        <v>278</v>
      </c>
      <c r="E2547">
        <v>183.20400000000001</v>
      </c>
      <c r="F2547">
        <v>130.35</v>
      </c>
      <c r="G2547">
        <v>-53.788744733743002</v>
      </c>
      <c r="H2547">
        <v>4.3690993260660997</v>
      </c>
      <c r="I2547">
        <v>26.327015767795402</v>
      </c>
      <c r="J2547">
        <v>-4.1267835305999698</v>
      </c>
      <c r="K2547">
        <v>130.24740009275001</v>
      </c>
      <c r="L2547">
        <v>127.149324077285</v>
      </c>
      <c r="M2547">
        <v>40.7921884354271</v>
      </c>
      <c r="N2547">
        <v>0.60105820105820096</v>
      </c>
      <c r="O2547">
        <v>38.473341004986501</v>
      </c>
      <c r="P2547">
        <v>53.262786596119902</v>
      </c>
    </row>
    <row r="2548" spans="1:17" hidden="1" x14ac:dyDescent="0.3">
      <c r="A2548" t="s">
        <v>5299</v>
      </c>
      <c r="B2548" t="s">
        <v>5300</v>
      </c>
      <c r="C2548" t="str">
        <f>IFERROR(VLOOKUP(Table1[[#This Row],[Ticker]],[1]!Table1[[Symbol]:[Industry]],2,FALSE),"-")</f>
        <v>-</v>
      </c>
      <c r="D2548" t="s">
        <v>132</v>
      </c>
      <c r="E2548">
        <v>183.10499999999999</v>
      </c>
      <c r="F2548">
        <v>207.05</v>
      </c>
      <c r="G2548">
        <v>19.842344735669698</v>
      </c>
      <c r="H2548">
        <v>7.2903138228399103</v>
      </c>
      <c r="I2548">
        <v>14.9540714826766</v>
      </c>
      <c r="J2548">
        <v>-3.61688359839258</v>
      </c>
      <c r="K2548">
        <v>188.63596055443401</v>
      </c>
      <c r="L2548">
        <v>175.919864543073</v>
      </c>
      <c r="M2548">
        <v>68.880679074286604</v>
      </c>
      <c r="N2548">
        <v>0.60757854145727497</v>
      </c>
      <c r="O2548">
        <v>32.769862352088801</v>
      </c>
      <c r="P2548">
        <v>63.031496062992098</v>
      </c>
      <c r="Q2548">
        <v>9.3949582528726996E-2</v>
      </c>
    </row>
    <row r="2549" spans="1:17" hidden="1" x14ac:dyDescent="0.3">
      <c r="A2549" t="s">
        <v>5301</v>
      </c>
      <c r="B2549" t="s">
        <v>5302</v>
      </c>
      <c r="C2549" t="str">
        <f>IFERROR(VLOOKUP(Table1[[#This Row],[Ticker]],[1]!Table1[[Symbol]:[Industry]],2,FALSE),"-")</f>
        <v>-</v>
      </c>
      <c r="D2549" t="s">
        <v>21</v>
      </c>
      <c r="E2549">
        <v>182.81369520000001</v>
      </c>
      <c r="F2549">
        <v>134.5</v>
      </c>
      <c r="G2549">
        <v>-16.391993172487801</v>
      </c>
      <c r="H2549">
        <v>7.1295995371256202</v>
      </c>
      <c r="I2549">
        <v>-3.0663880409902502</v>
      </c>
      <c r="J2549">
        <v>2.50171173772162</v>
      </c>
      <c r="K2549">
        <v>120.774522559395</v>
      </c>
      <c r="L2549">
        <v>111.48758172233001</v>
      </c>
      <c r="M2549">
        <v>69.183254552848496</v>
      </c>
      <c r="N2549">
        <v>0.69847410272942101</v>
      </c>
      <c r="O2549">
        <v>11.4869888475836</v>
      </c>
      <c r="P2549">
        <v>56.0324825986078</v>
      </c>
      <c r="Q2549">
        <v>7.1594052807647995E-2</v>
      </c>
    </row>
    <row r="2550" spans="1:17" hidden="1" x14ac:dyDescent="0.3">
      <c r="A2550" t="s">
        <v>5303</v>
      </c>
      <c r="B2550" t="s">
        <v>5304</v>
      </c>
      <c r="C2550" t="str">
        <f>IFERROR(VLOOKUP(Table1[[#This Row],[Ticker]],[1]!Table1[[Symbol]:[Industry]],2,FALSE),"-")</f>
        <v>-</v>
      </c>
      <c r="D2550" t="s">
        <v>259</v>
      </c>
      <c r="E2550">
        <v>182.585025</v>
      </c>
      <c r="F2550">
        <v>11.87</v>
      </c>
      <c r="G2550">
        <v>257.33769091954002</v>
      </c>
      <c r="H2550">
        <v>35.664782603487097</v>
      </c>
      <c r="I2550">
        <v>194.160026443004</v>
      </c>
      <c r="J2550">
        <v>-3.3972974518559398</v>
      </c>
      <c r="K2550">
        <v>9.0303344585593095</v>
      </c>
      <c r="L2550">
        <v>6.1805746778678801</v>
      </c>
      <c r="M2550">
        <v>68.167988746520194</v>
      </c>
      <c r="N2550">
        <v>1.9460308509708599</v>
      </c>
      <c r="O2550">
        <v>10.7834877843302</v>
      </c>
      <c r="P2550">
        <v>384.48979591836701</v>
      </c>
      <c r="Q2550">
        <v>0.12780411828952201</v>
      </c>
    </row>
    <row r="2551" spans="1:17" hidden="1" x14ac:dyDescent="0.3">
      <c r="A2551" t="s">
        <v>5305</v>
      </c>
      <c r="B2551" t="s">
        <v>5306</v>
      </c>
      <c r="C2551" t="str">
        <f>IFERROR(VLOOKUP(Table1[[#This Row],[Ticker]],[1]!Table1[[Symbol]:[Industry]],2,FALSE),"-")</f>
        <v>-</v>
      </c>
      <c r="D2551" t="s">
        <v>54</v>
      </c>
      <c r="E2551">
        <v>182.34303018</v>
      </c>
      <c r="F2551">
        <v>80.930000000000007</v>
      </c>
      <c r="G2551">
        <v>-34.978483747636197</v>
      </c>
      <c r="H2551">
        <v>-3.37082217973053</v>
      </c>
      <c r="I2551">
        <v>-13.831268311177899</v>
      </c>
      <c r="J2551">
        <v>-4.6228219613739103</v>
      </c>
      <c r="K2551">
        <v>82.564955528398201</v>
      </c>
      <c r="L2551">
        <v>88.137568258870601</v>
      </c>
      <c r="M2551">
        <v>35.338913926504603</v>
      </c>
      <c r="N2551">
        <v>1.88354824178608</v>
      </c>
      <c r="O2551">
        <v>39.626838008155097</v>
      </c>
      <c r="P2551">
        <v>10.484641638225201</v>
      </c>
      <c r="Q2551">
        <v>-5.5407896356652997E-2</v>
      </c>
    </row>
    <row r="2552" spans="1:17" hidden="1" x14ac:dyDescent="0.3">
      <c r="A2552" t="s">
        <v>5307</v>
      </c>
      <c r="B2552" t="s">
        <v>5308</v>
      </c>
      <c r="C2552" t="str">
        <f>IFERROR(VLOOKUP(Table1[[#This Row],[Ticker]],[1]!Table1[[Symbol]:[Industry]],2,FALSE),"-")</f>
        <v>-</v>
      </c>
      <c r="D2552" t="s">
        <v>278</v>
      </c>
      <c r="E2552">
        <v>182.03557910999999</v>
      </c>
      <c r="F2552">
        <v>18.46</v>
      </c>
      <c r="G2552">
        <v>157.953281418035</v>
      </c>
      <c r="H2552">
        <v>-18.670423252300001</v>
      </c>
      <c r="I2552">
        <v>85.915434770267595</v>
      </c>
      <c r="J2552">
        <v>-6.9904511750693699</v>
      </c>
      <c r="K2552">
        <v>18.926848297162401</v>
      </c>
      <c r="L2552">
        <v>14.568709787478401</v>
      </c>
      <c r="M2552">
        <v>33.515775585883901</v>
      </c>
      <c r="N2552">
        <v>0.26763095045218399</v>
      </c>
      <c r="O2552">
        <v>22.481040086673801</v>
      </c>
      <c r="P2552">
        <v>207.666666666666</v>
      </c>
    </row>
    <row r="2553" spans="1:17" hidden="1" x14ac:dyDescent="0.3">
      <c r="A2553" t="s">
        <v>5309</v>
      </c>
      <c r="B2553" t="s">
        <v>5310</v>
      </c>
      <c r="C2553" t="str">
        <f>IFERROR(VLOOKUP(Table1[[#This Row],[Ticker]],[1]!Table1[[Symbol]:[Industry]],2,FALSE),"-")</f>
        <v>-</v>
      </c>
      <c r="D2553" t="s">
        <v>21</v>
      </c>
      <c r="E2553">
        <v>181.71727559999999</v>
      </c>
      <c r="F2553">
        <v>143.66999999999999</v>
      </c>
      <c r="G2553">
        <v>109.416808894516</v>
      </c>
      <c r="H2553">
        <v>9.0586232626786796</v>
      </c>
      <c r="I2553">
        <v>51.535632270053902</v>
      </c>
      <c r="J2553">
        <v>2.6754443642420398</v>
      </c>
      <c r="K2553">
        <v>124.42284404912201</v>
      </c>
      <c r="L2553">
        <v>105.917169558132</v>
      </c>
      <c r="M2553">
        <v>65.715505183350999</v>
      </c>
      <c r="N2553">
        <v>2.0862249292209598</v>
      </c>
      <c r="O2553">
        <v>11.9579592120832</v>
      </c>
      <c r="P2553">
        <v>156.324710080285</v>
      </c>
      <c r="Q2553">
        <v>0.123794535174357</v>
      </c>
    </row>
    <row r="2554" spans="1:17" hidden="1" x14ac:dyDescent="0.3">
      <c r="A2554" t="s">
        <v>5311</v>
      </c>
      <c r="B2554" t="s">
        <v>5312</v>
      </c>
      <c r="C2554" t="str">
        <f>IFERROR(VLOOKUP(Table1[[#This Row],[Ticker]],[1]!Table1[[Symbol]:[Industry]],2,FALSE),"-")</f>
        <v>-</v>
      </c>
      <c r="D2554" t="s">
        <v>278</v>
      </c>
      <c r="E2554">
        <v>181.30982700000001</v>
      </c>
      <c r="F2554">
        <v>76.25</v>
      </c>
      <c r="G2554">
        <v>-54.977717594473198</v>
      </c>
      <c r="H2554">
        <v>-14.6437684153966</v>
      </c>
      <c r="I2554">
        <v>-17.3229131895413</v>
      </c>
      <c r="J2554">
        <v>-7.6807536155223097</v>
      </c>
      <c r="K2554">
        <v>81.691419664229699</v>
      </c>
      <c r="L2554">
        <v>86.0943635290174</v>
      </c>
      <c r="M2554">
        <v>34.662284634668502</v>
      </c>
      <c r="N2554">
        <v>0.32837543274778802</v>
      </c>
      <c r="O2554">
        <v>51.344262295081897</v>
      </c>
      <c r="P2554">
        <v>13.7211036539895</v>
      </c>
    </row>
    <row r="2555" spans="1:17" hidden="1" x14ac:dyDescent="0.3">
      <c r="A2555" t="s">
        <v>5313</v>
      </c>
      <c r="B2555" t="s">
        <v>5314</v>
      </c>
      <c r="C2555" t="str">
        <f>IFERROR(VLOOKUP(Table1[[#This Row],[Ticker]],[1]!Table1[[Symbol]:[Industry]],2,FALSE),"-")</f>
        <v>-</v>
      </c>
      <c r="D2555" t="s">
        <v>54</v>
      </c>
      <c r="E2555">
        <v>181.09760900000001</v>
      </c>
      <c r="F2555">
        <v>45.04</v>
      </c>
      <c r="G2555">
        <v>-48.241740789716502</v>
      </c>
      <c r="H2555">
        <v>-16.196080734983202</v>
      </c>
      <c r="I2555">
        <v>-38.729780424046503</v>
      </c>
      <c r="J2555">
        <v>-5.5486070565385397</v>
      </c>
      <c r="K2555">
        <v>47.161907830315499</v>
      </c>
      <c r="L2555">
        <v>50.090218284617102</v>
      </c>
      <c r="M2555">
        <v>34.9388121979202</v>
      </c>
      <c r="N2555">
        <v>0.79976523754205697</v>
      </c>
      <c r="O2555">
        <v>64.076376554174004</v>
      </c>
      <c r="P2555">
        <v>14.169835234474</v>
      </c>
      <c r="Q2555">
        <v>0.139238315673717</v>
      </c>
    </row>
    <row r="2556" spans="1:17" hidden="1" x14ac:dyDescent="0.3">
      <c r="A2556" t="s">
        <v>5315</v>
      </c>
      <c r="B2556" t="s">
        <v>5316</v>
      </c>
      <c r="C2556" t="str">
        <f>IFERROR(VLOOKUP(Table1[[#This Row],[Ticker]],[1]!Table1[[Symbol]:[Industry]],2,FALSE),"-")</f>
        <v>-</v>
      </c>
      <c r="D2556" t="s">
        <v>387</v>
      </c>
      <c r="E2556">
        <v>181.07040000000001</v>
      </c>
      <c r="F2556">
        <v>105.46</v>
      </c>
      <c r="G2556">
        <v>46.751774566352701</v>
      </c>
      <c r="H2556">
        <v>-10.6022041914221</v>
      </c>
      <c r="I2556">
        <v>34.461721992400001</v>
      </c>
      <c r="J2556">
        <v>-5.82642199942108</v>
      </c>
      <c r="K2556">
        <v>107.583051664396</v>
      </c>
      <c r="L2556">
        <v>92.261058657207798</v>
      </c>
      <c r="M2556">
        <v>41.801182328484003</v>
      </c>
      <c r="N2556">
        <v>1.19432694595933</v>
      </c>
      <c r="O2556">
        <v>18.433529300208601</v>
      </c>
      <c r="P2556">
        <v>85.017543859649095</v>
      </c>
      <c r="Q2556">
        <v>0.120507441583337</v>
      </c>
    </row>
    <row r="2557" spans="1:17" hidden="1" x14ac:dyDescent="0.3">
      <c r="A2557" t="s">
        <v>5317</v>
      </c>
      <c r="B2557" t="s">
        <v>5318</v>
      </c>
      <c r="C2557" t="str">
        <f>IFERROR(VLOOKUP(Table1[[#This Row],[Ticker]],[1]!Table1[[Symbol]:[Industry]],2,FALSE),"-")</f>
        <v>-</v>
      </c>
      <c r="D2557" t="s">
        <v>259</v>
      </c>
      <c r="E2557">
        <v>180.64500000000001</v>
      </c>
      <c r="F2557">
        <v>607.1</v>
      </c>
      <c r="G2557">
        <v>-62.7912265762454</v>
      </c>
      <c r="H2557">
        <v>5.2858210503434897</v>
      </c>
      <c r="I2557">
        <v>-29.790232606300201</v>
      </c>
      <c r="J2557">
        <v>-5.8436200325011001</v>
      </c>
      <c r="K2557">
        <v>629.51720318532</v>
      </c>
      <c r="L2557">
        <v>711.73190234037497</v>
      </c>
      <c r="M2557">
        <v>46.377965852148897</v>
      </c>
      <c r="N2557">
        <v>0.41608951438998698</v>
      </c>
      <c r="O2557">
        <v>63.729204414429198</v>
      </c>
      <c r="P2557">
        <v>30.559139784946201</v>
      </c>
      <c r="Q2557">
        <v>3.5705846015400002E-4</v>
      </c>
    </row>
    <row r="2558" spans="1:17" hidden="1" x14ac:dyDescent="0.3">
      <c r="A2558" t="s">
        <v>5319</v>
      </c>
      <c r="B2558" t="s">
        <v>5320</v>
      </c>
      <c r="C2558" t="str">
        <f>IFERROR(VLOOKUP(Table1[[#This Row],[Ticker]],[1]!Table1[[Symbol]:[Industry]],2,FALSE),"-")</f>
        <v>-</v>
      </c>
      <c r="D2558" t="s">
        <v>278</v>
      </c>
      <c r="E2558">
        <v>180.43935250000001</v>
      </c>
      <c r="F2558">
        <v>21.51</v>
      </c>
      <c r="G2558">
        <v>-33.353625960300903</v>
      </c>
      <c r="H2558">
        <v>-9.5502407108476497</v>
      </c>
      <c r="I2558">
        <v>-3.87929515894553</v>
      </c>
      <c r="J2558">
        <v>-8.5816021669627798</v>
      </c>
      <c r="K2558">
        <v>20.4693652269947</v>
      </c>
      <c r="L2558">
        <v>20.947365791719101</v>
      </c>
      <c r="M2558">
        <v>43.412711784201797</v>
      </c>
      <c r="N2558">
        <v>1.46099672957966</v>
      </c>
      <c r="O2558">
        <v>34.356113435611299</v>
      </c>
      <c r="P2558">
        <v>21.800679501698699</v>
      </c>
      <c r="Q2558">
        <v>4.5893961147683002E-2</v>
      </c>
    </row>
    <row r="2559" spans="1:17" hidden="1" x14ac:dyDescent="0.3">
      <c r="A2559" t="s">
        <v>5321</v>
      </c>
      <c r="B2559" t="s">
        <v>5322</v>
      </c>
      <c r="C2559" t="str">
        <f>IFERROR(VLOOKUP(Table1[[#This Row],[Ticker]],[1]!Table1[[Symbol]:[Industry]],2,FALSE),"-")</f>
        <v>-</v>
      </c>
      <c r="D2559" t="s">
        <v>390</v>
      </c>
      <c r="E2559">
        <v>180.37268800000001</v>
      </c>
      <c r="F2559">
        <v>186.6</v>
      </c>
      <c r="G2559">
        <v>-61.507167669251601</v>
      </c>
      <c r="H2559">
        <v>-12.3575698392393</v>
      </c>
      <c r="I2559">
        <v>-29.865077829842999</v>
      </c>
      <c r="J2559">
        <v>-4.9781986295313203</v>
      </c>
      <c r="K2559">
        <v>200.706520068739</v>
      </c>
      <c r="L2559">
        <v>218.24804112398101</v>
      </c>
      <c r="M2559">
        <v>38.644102462470201</v>
      </c>
      <c r="N2559">
        <v>0.74050165168427795</v>
      </c>
      <c r="O2559">
        <v>66.3183279742765</v>
      </c>
      <c r="P2559">
        <v>0.56588520614389004</v>
      </c>
      <c r="Q2559">
        <v>0.15027364092659501</v>
      </c>
    </row>
    <row r="2560" spans="1:17" hidden="1" x14ac:dyDescent="0.3">
      <c r="A2560" t="s">
        <v>5323</v>
      </c>
      <c r="B2560" t="s">
        <v>5324</v>
      </c>
      <c r="C2560" t="str">
        <f>IFERROR(VLOOKUP(Table1[[#This Row],[Ticker]],[1]!Table1[[Symbol]:[Industry]],2,FALSE),"-")</f>
        <v>-</v>
      </c>
      <c r="D2560" t="s">
        <v>290</v>
      </c>
      <c r="E2560">
        <v>180.32930737500001</v>
      </c>
      <c r="F2560">
        <v>111.4</v>
      </c>
      <c r="G2560">
        <v>46.683004076329098</v>
      </c>
      <c r="H2560">
        <v>-10.6860731826432</v>
      </c>
      <c r="I2560">
        <v>45.906691355273097</v>
      </c>
      <c r="J2560">
        <v>-6.2804470367205099</v>
      </c>
      <c r="K2560">
        <v>128.060041707913</v>
      </c>
      <c r="L2560">
        <v>111.409696715588</v>
      </c>
      <c r="M2560">
        <v>28.1818956966275</v>
      </c>
      <c r="N2560">
        <v>0.467773656289805</v>
      </c>
      <c r="O2560">
        <v>61.669658886893998</v>
      </c>
      <c r="P2560">
        <v>85.6666666666666</v>
      </c>
      <c r="Q2560">
        <v>8.0122363222125001E-2</v>
      </c>
    </row>
    <row r="2561" spans="1:17" hidden="1" x14ac:dyDescent="0.3">
      <c r="A2561" t="s">
        <v>5325</v>
      </c>
      <c r="B2561" t="s">
        <v>5326</v>
      </c>
      <c r="C2561" t="str">
        <f>IFERROR(VLOOKUP(Table1[[#This Row],[Ticker]],[1]!Table1[[Symbol]:[Industry]],2,FALSE),"-")</f>
        <v>-</v>
      </c>
      <c r="D2561" t="s">
        <v>533</v>
      </c>
      <c r="E2561">
        <v>180.26603721500001</v>
      </c>
      <c r="F2561">
        <v>262</v>
      </c>
      <c r="G2561">
        <v>99.708401495230703</v>
      </c>
      <c r="H2561">
        <v>-13.1059679775514</v>
      </c>
      <c r="I2561">
        <v>62.680198534895098</v>
      </c>
      <c r="J2561">
        <v>-2.38190796722035</v>
      </c>
      <c r="K2561">
        <v>251.37130211703601</v>
      </c>
      <c r="L2561">
        <v>197.47816439099901</v>
      </c>
      <c r="M2561">
        <v>47.096723520511098</v>
      </c>
      <c r="N2561">
        <v>0.43792164457233101</v>
      </c>
      <c r="O2561">
        <v>27.7480916030534</v>
      </c>
      <c r="P2561">
        <v>146.240601503759</v>
      </c>
      <c r="Q2561">
        <v>0.10438229336850501</v>
      </c>
    </row>
    <row r="2562" spans="1:17" hidden="1" x14ac:dyDescent="0.3">
      <c r="A2562" t="s">
        <v>5327</v>
      </c>
      <c r="B2562" t="s">
        <v>5328</v>
      </c>
      <c r="C2562" t="str">
        <f>IFERROR(VLOOKUP(Table1[[#This Row],[Ticker]],[1]!Table1[[Symbol]:[Industry]],2,FALSE),"-")</f>
        <v>-</v>
      </c>
      <c r="D2562" t="s">
        <v>51</v>
      </c>
      <c r="E2562">
        <v>179.92007333999999</v>
      </c>
      <c r="F2562">
        <v>1.42</v>
      </c>
      <c r="G2562">
        <v>-55.950469921316802</v>
      </c>
      <c r="H2562">
        <v>-11.6849429465345</v>
      </c>
      <c r="I2562">
        <v>-15.959958558870101</v>
      </c>
      <c r="J2562">
        <v>-6.2416740865551601</v>
      </c>
      <c r="K2562">
        <v>1.4716927288919299</v>
      </c>
      <c r="L2562">
        <v>1.6194205254904499</v>
      </c>
      <c r="M2562">
        <v>34.399959544312097</v>
      </c>
      <c r="N2562">
        <v>0.63766399474767299</v>
      </c>
      <c r="O2562">
        <v>109.154929577464</v>
      </c>
      <c r="P2562">
        <v>9.2307692307692193</v>
      </c>
      <c r="Q2562">
        <v>4.3279462626553002E-2</v>
      </c>
    </row>
    <row r="2563" spans="1:17" hidden="1" x14ac:dyDescent="0.3">
      <c r="A2563" t="s">
        <v>5329</v>
      </c>
      <c r="B2563" t="s">
        <v>5330</v>
      </c>
      <c r="C2563" t="str">
        <f>IFERROR(VLOOKUP(Table1[[#This Row],[Ticker]],[1]!Table1[[Symbol]:[Industry]],2,FALSE),"-")</f>
        <v>-</v>
      </c>
      <c r="D2563" t="s">
        <v>991</v>
      </c>
      <c r="E2563">
        <v>179.70699999999999</v>
      </c>
      <c r="F2563">
        <v>564.20000000000005</v>
      </c>
      <c r="G2563">
        <v>55.3892997052575</v>
      </c>
      <c r="H2563">
        <v>-4.4950012423906303E-2</v>
      </c>
      <c r="I2563">
        <v>9.3979868664909993</v>
      </c>
      <c r="J2563">
        <v>-5.5709533658344297</v>
      </c>
      <c r="K2563">
        <v>573.79780604311804</v>
      </c>
      <c r="L2563">
        <v>519.79176624924901</v>
      </c>
      <c r="M2563">
        <v>59.051395428270197</v>
      </c>
      <c r="N2563">
        <v>1.7359656472559599</v>
      </c>
      <c r="O2563">
        <v>30.166607585962399</v>
      </c>
      <c r="P2563">
        <v>94.551724137931004</v>
      </c>
      <c r="Q2563">
        <v>9.5359958853976995E-2</v>
      </c>
    </row>
    <row r="2564" spans="1:17" hidden="1" x14ac:dyDescent="0.3">
      <c r="A2564" t="s">
        <v>5331</v>
      </c>
      <c r="B2564" t="s">
        <v>5332</v>
      </c>
      <c r="C2564" t="str">
        <f>IFERROR(VLOOKUP(Table1[[#This Row],[Ticker]],[1]!Table1[[Symbol]:[Industry]],2,FALSE),"-")</f>
        <v>-</v>
      </c>
      <c r="E2564">
        <v>179.61747700000001</v>
      </c>
      <c r="F2564">
        <v>52.12</v>
      </c>
      <c r="G2564">
        <v>21.451480697746899</v>
      </c>
      <c r="H2564">
        <v>18.9981345456642</v>
      </c>
      <c r="I2564">
        <v>62.583845703166098</v>
      </c>
      <c r="J2564">
        <v>-14.9117579635355</v>
      </c>
      <c r="K2564">
        <v>41.424077103653701</v>
      </c>
      <c r="L2564">
        <v>36.278675962334603</v>
      </c>
      <c r="M2564">
        <v>59.693370534331699</v>
      </c>
      <c r="N2564">
        <v>2.8054946899604798</v>
      </c>
      <c r="O2564">
        <v>14.7352264006139</v>
      </c>
      <c r="P2564">
        <v>108.313349320543</v>
      </c>
      <c r="Q2564">
        <v>4.8683624617922999E-2</v>
      </c>
    </row>
    <row r="2565" spans="1:17" hidden="1" x14ac:dyDescent="0.3">
      <c r="A2565" t="s">
        <v>5333</v>
      </c>
      <c r="B2565" t="s">
        <v>5334</v>
      </c>
      <c r="C2565" t="str">
        <f>IFERROR(VLOOKUP(Table1[[#This Row],[Ticker]],[1]!Table1[[Symbol]:[Industry]],2,FALSE),"-")</f>
        <v>-</v>
      </c>
      <c r="D2565" t="s">
        <v>5335</v>
      </c>
      <c r="E2565">
        <v>179.59021028800001</v>
      </c>
      <c r="F2565">
        <v>73.36</v>
      </c>
      <c r="G2565">
        <v>87.86386200247</v>
      </c>
      <c r="H2565">
        <v>-3.2862770773288901</v>
      </c>
      <c r="I2565">
        <v>8.4865558052831798</v>
      </c>
      <c r="J2565">
        <v>-3.7116842036240998</v>
      </c>
      <c r="K2565">
        <v>74.698948355598802</v>
      </c>
      <c r="L2565">
        <v>64.880121578043102</v>
      </c>
      <c r="M2565">
        <v>50.239802374592102</v>
      </c>
      <c r="N2565">
        <v>0.54321558651789303</v>
      </c>
      <c r="O2565">
        <v>45.610687022900699</v>
      </c>
      <c r="P2565">
        <v>176.72576386269299</v>
      </c>
    </row>
    <row r="2566" spans="1:17" hidden="1" x14ac:dyDescent="0.3">
      <c r="A2566" t="s">
        <v>5336</v>
      </c>
      <c r="B2566" t="s">
        <v>5337</v>
      </c>
      <c r="C2566" t="str">
        <f>IFERROR(VLOOKUP(Table1[[#This Row],[Ticker]],[1]!Table1[[Symbol]:[Industry]],2,FALSE),"-")</f>
        <v>-</v>
      </c>
      <c r="D2566" t="s">
        <v>429</v>
      </c>
      <c r="E2566">
        <v>179.17120499999999</v>
      </c>
      <c r="F2566">
        <v>73.900000000000006</v>
      </c>
      <c r="G2566">
        <v>18.973689581300299</v>
      </c>
      <c r="H2566">
        <v>-1.4911086173808099</v>
      </c>
      <c r="I2566">
        <v>38.354357262294897</v>
      </c>
      <c r="J2566">
        <v>-7.6994310561231503</v>
      </c>
      <c r="K2566">
        <v>70.023750599376498</v>
      </c>
      <c r="L2566">
        <v>56.356905397860601</v>
      </c>
      <c r="M2566">
        <v>30.099928146927301</v>
      </c>
      <c r="N2566">
        <v>1.0985501567398099</v>
      </c>
      <c r="O2566">
        <v>14.682002706359899</v>
      </c>
      <c r="P2566">
        <v>113.583815028901</v>
      </c>
      <c r="Q2566">
        <v>0.163080952914059</v>
      </c>
    </row>
    <row r="2567" spans="1:17" hidden="1" x14ac:dyDescent="0.3">
      <c r="A2567" t="s">
        <v>5338</v>
      </c>
      <c r="B2567" t="s">
        <v>5339</v>
      </c>
      <c r="C2567" t="str">
        <f>IFERROR(VLOOKUP(Table1[[#This Row],[Ticker]],[1]!Table1[[Symbol]:[Industry]],2,FALSE),"-")</f>
        <v>-</v>
      </c>
      <c r="D2567" t="s">
        <v>259</v>
      </c>
      <c r="E2567">
        <v>179.074986</v>
      </c>
      <c r="F2567">
        <v>151.35</v>
      </c>
      <c r="G2567">
        <v>-47.548568444717098</v>
      </c>
      <c r="H2567">
        <v>-13.144696659340299</v>
      </c>
      <c r="I2567">
        <v>-30.004003428550099</v>
      </c>
      <c r="J2567">
        <v>-5.9242860679741902</v>
      </c>
      <c r="K2567">
        <v>169.70167435266401</v>
      </c>
      <c r="L2567">
        <v>183.95636394114001</v>
      </c>
      <c r="M2567">
        <v>37.4478408715852</v>
      </c>
      <c r="N2567">
        <v>0.644820082771694</v>
      </c>
      <c r="O2567">
        <v>59.497852659398703</v>
      </c>
      <c r="P2567">
        <v>11.2867647058823</v>
      </c>
    </row>
    <row r="2568" spans="1:17" hidden="1" x14ac:dyDescent="0.3">
      <c r="A2568" t="s">
        <v>5340</v>
      </c>
      <c r="B2568" t="s">
        <v>5341</v>
      </c>
      <c r="C2568" t="str">
        <f>IFERROR(VLOOKUP(Table1[[#This Row],[Ticker]],[1]!Table1[[Symbol]:[Industry]],2,FALSE),"-")</f>
        <v>-</v>
      </c>
      <c r="D2568" t="s">
        <v>278</v>
      </c>
      <c r="E2568">
        <v>178.8</v>
      </c>
      <c r="F2568">
        <v>15037.5</v>
      </c>
      <c r="G2568">
        <v>-16.116593106168299</v>
      </c>
      <c r="H2568">
        <v>-9.59094186414824</v>
      </c>
      <c r="I2568">
        <v>2.19397498273733</v>
      </c>
      <c r="J2568">
        <v>-7.4942612781318596</v>
      </c>
      <c r="K2568">
        <v>15024.3027741524</v>
      </c>
      <c r="L2568">
        <v>14007.2664855738</v>
      </c>
      <c r="M2568">
        <v>32.960926370868101</v>
      </c>
      <c r="N2568">
        <v>0.334618192062902</v>
      </c>
      <c r="O2568">
        <v>19.501246882793001</v>
      </c>
      <c r="P2568">
        <v>48.7197491914986</v>
      </c>
      <c r="Q2568">
        <v>-2.6359404292752998E-2</v>
      </c>
    </row>
    <row r="2569" spans="1:17" hidden="1" x14ac:dyDescent="0.3">
      <c r="A2569" t="s">
        <v>5342</v>
      </c>
      <c r="B2569" t="s">
        <v>5343</v>
      </c>
      <c r="C2569" t="str">
        <f>IFERROR(VLOOKUP(Table1[[#This Row],[Ticker]],[1]!Table1[[Symbol]:[Industry]],2,FALSE),"-")</f>
        <v>-</v>
      </c>
      <c r="D2569" t="s">
        <v>77</v>
      </c>
      <c r="E2569">
        <v>178.7960995</v>
      </c>
      <c r="F2569">
        <v>3.31</v>
      </c>
      <c r="G2569">
        <v>-6.8991135322801602</v>
      </c>
      <c r="H2569">
        <v>5.3406651108961301</v>
      </c>
      <c r="I2569">
        <v>38.743545484256501</v>
      </c>
      <c r="J2569">
        <v>-7.2867701741441504</v>
      </c>
      <c r="K2569">
        <v>2.9437702661626601</v>
      </c>
      <c r="L2569">
        <v>2.8168515033317898</v>
      </c>
      <c r="M2569">
        <v>49.389633744398601</v>
      </c>
      <c r="N2569">
        <v>0.57720563528352198</v>
      </c>
      <c r="O2569">
        <v>120.845921450151</v>
      </c>
      <c r="P2569">
        <v>72.3958333333333</v>
      </c>
      <c r="Q2569">
        <v>6.9186152829220004E-3</v>
      </c>
    </row>
    <row r="2570" spans="1:17" hidden="1" x14ac:dyDescent="0.3">
      <c r="A2570" t="s">
        <v>5344</v>
      </c>
      <c r="B2570" t="s">
        <v>5345</v>
      </c>
      <c r="C2570" t="str">
        <f>IFERROR(VLOOKUP(Table1[[#This Row],[Ticker]],[1]!Table1[[Symbol]:[Industry]],2,FALSE),"-")</f>
        <v>-</v>
      </c>
      <c r="D2570" t="s">
        <v>46</v>
      </c>
      <c r="E2570">
        <v>178.774744175</v>
      </c>
      <c r="F2570">
        <v>10.02</v>
      </c>
      <c r="G2570">
        <v>36.560724395225797</v>
      </c>
      <c r="H2570">
        <v>15.7816776227679</v>
      </c>
      <c r="I2570">
        <v>3.33436157882345</v>
      </c>
      <c r="J2570">
        <v>-2.1876200325010999</v>
      </c>
      <c r="K2570">
        <v>7.7355229000456296</v>
      </c>
      <c r="L2570">
        <v>7.7326192551420698</v>
      </c>
      <c r="M2570">
        <v>95.674249889226402</v>
      </c>
      <c r="N2570">
        <v>2.54432467478567</v>
      </c>
      <c r="O2570">
        <v>2.2954091816367299</v>
      </c>
      <c r="P2570">
        <v>92.692307692307594</v>
      </c>
      <c r="Q2570">
        <v>-0.113042947453546</v>
      </c>
    </row>
    <row r="2571" spans="1:17" hidden="1" x14ac:dyDescent="0.3">
      <c r="A2571" t="s">
        <v>5346</v>
      </c>
      <c r="B2571" t="s">
        <v>5347</v>
      </c>
      <c r="C2571" t="str">
        <f>IFERROR(VLOOKUP(Table1[[#This Row],[Ticker]],[1]!Table1[[Symbol]:[Industry]],2,FALSE),"-")</f>
        <v>-</v>
      </c>
      <c r="D2571" t="s">
        <v>605</v>
      </c>
      <c r="E2571">
        <v>178.72860797499999</v>
      </c>
      <c r="F2571">
        <v>166</v>
      </c>
      <c r="G2571">
        <v>19.684933840553899</v>
      </c>
      <c r="H2571">
        <v>-11.972447029480501</v>
      </c>
      <c r="I2571">
        <v>-40.632623019299899</v>
      </c>
      <c r="J2571">
        <v>-4.4582355957995903</v>
      </c>
      <c r="K2571">
        <v>180.737658228774</v>
      </c>
      <c r="L2571">
        <v>187.34902981932299</v>
      </c>
      <c r="M2571">
        <v>39.843092850339801</v>
      </c>
      <c r="N2571">
        <v>0.22542145627507601</v>
      </c>
      <c r="O2571">
        <v>75.060240963855406</v>
      </c>
      <c r="P2571">
        <v>52.102991944764099</v>
      </c>
      <c r="Q2571">
        <v>9.6206818103799996E-2</v>
      </c>
    </row>
    <row r="2572" spans="1:17" hidden="1" x14ac:dyDescent="0.3">
      <c r="A2572" t="s">
        <v>5348</v>
      </c>
      <c r="B2572" t="s">
        <v>5349</v>
      </c>
      <c r="C2572" t="str">
        <f>IFERROR(VLOOKUP(Table1[[#This Row],[Ticker]],[1]!Table1[[Symbol]:[Industry]],2,FALSE),"-")</f>
        <v>-</v>
      </c>
      <c r="D2572" t="s">
        <v>259</v>
      </c>
      <c r="E2572">
        <v>178.65135000000001</v>
      </c>
      <c r="F2572">
        <v>86.44</v>
      </c>
      <c r="G2572">
        <v>-78.974135420259898</v>
      </c>
      <c r="H2572">
        <v>-3.1459856073692101</v>
      </c>
      <c r="I2572">
        <v>-36.376346294845497</v>
      </c>
      <c r="J2572">
        <v>-8.2529216373710401</v>
      </c>
      <c r="K2572">
        <v>89.684104194637897</v>
      </c>
      <c r="L2572">
        <v>108.605729194674</v>
      </c>
      <c r="M2572">
        <v>37.7638606161387</v>
      </c>
      <c r="N2572">
        <v>0.65380535283881802</v>
      </c>
      <c r="O2572">
        <v>95.800555298472901</v>
      </c>
      <c r="P2572">
        <v>10.9485303555384</v>
      </c>
      <c r="Q2572">
        <v>0.153118556088298</v>
      </c>
    </row>
    <row r="2573" spans="1:17" hidden="1" x14ac:dyDescent="0.3">
      <c r="A2573" t="s">
        <v>5350</v>
      </c>
      <c r="B2573" t="s">
        <v>5351</v>
      </c>
      <c r="C2573" t="str">
        <f>IFERROR(VLOOKUP(Table1[[#This Row],[Ticker]],[1]!Table1[[Symbol]:[Industry]],2,FALSE),"-")</f>
        <v>-</v>
      </c>
      <c r="D2573" t="s">
        <v>21</v>
      </c>
      <c r="E2573">
        <v>178.613866992</v>
      </c>
      <c r="F2573">
        <v>121.91</v>
      </c>
      <c r="G2573">
        <v>13.6346900196618</v>
      </c>
      <c r="H2573">
        <v>3.9428529526091598</v>
      </c>
      <c r="I2573">
        <v>-11.6556592155421</v>
      </c>
      <c r="J2573">
        <v>-10.257264241433701</v>
      </c>
      <c r="K2573">
        <v>119.710933888128</v>
      </c>
      <c r="L2573">
        <v>118.56079066497701</v>
      </c>
      <c r="M2573">
        <v>45.482994204765902</v>
      </c>
      <c r="N2573">
        <v>1.69857579254227</v>
      </c>
      <c r="O2573">
        <v>27.7991961282913</v>
      </c>
      <c r="P2573">
        <v>66.316507503410605</v>
      </c>
      <c r="Q2573">
        <v>-0.100026209042946</v>
      </c>
    </row>
    <row r="2574" spans="1:17" hidden="1" x14ac:dyDescent="0.3">
      <c r="A2574" t="s">
        <v>5352</v>
      </c>
      <c r="B2574" t="s">
        <v>5353</v>
      </c>
      <c r="C2574" t="str">
        <f>IFERROR(VLOOKUP(Table1[[#This Row],[Ticker]],[1]!Table1[[Symbol]:[Industry]],2,FALSE),"-")</f>
        <v>-</v>
      </c>
      <c r="D2574" t="s">
        <v>605</v>
      </c>
      <c r="E2574">
        <v>178.448482334</v>
      </c>
      <c r="F2574">
        <v>27.99</v>
      </c>
      <c r="G2574">
        <v>-10.410966667316201</v>
      </c>
      <c r="H2574">
        <v>-14.982654415762299</v>
      </c>
      <c r="I2574">
        <v>3.78030118138956</v>
      </c>
      <c r="J2574">
        <v>-2.4034473706305999</v>
      </c>
      <c r="K2574">
        <v>28.312704163553999</v>
      </c>
      <c r="L2574">
        <v>26.205922613418799</v>
      </c>
      <c r="M2574">
        <v>44.7591474278127</v>
      </c>
      <c r="N2574">
        <v>0.22465419322482399</v>
      </c>
      <c r="O2574">
        <v>38.978206502322202</v>
      </c>
      <c r="P2574">
        <v>38.564356435643496</v>
      </c>
      <c r="Q2574">
        <v>5.8053159687066001E-2</v>
      </c>
    </row>
    <row r="2575" spans="1:17" hidden="1" x14ac:dyDescent="0.3">
      <c r="A2575" t="s">
        <v>5354</v>
      </c>
      <c r="B2575" t="s">
        <v>5355</v>
      </c>
      <c r="C2575" t="str">
        <f>IFERROR(VLOOKUP(Table1[[#This Row],[Ticker]],[1]!Table1[[Symbol]:[Industry]],2,FALSE),"-")</f>
        <v>-</v>
      </c>
      <c r="D2575" t="s">
        <v>259</v>
      </c>
      <c r="E2575">
        <v>178.42143057499999</v>
      </c>
      <c r="F2575">
        <v>33.5</v>
      </c>
      <c r="G2575">
        <v>145.24586594564201</v>
      </c>
      <c r="H2575">
        <v>-11.960965201166299</v>
      </c>
      <c r="I2575">
        <v>100.2852841776</v>
      </c>
      <c r="J2575">
        <v>-6.0238639489053298</v>
      </c>
      <c r="K2575">
        <v>33.071021659984403</v>
      </c>
      <c r="L2575">
        <v>25.590522421400699</v>
      </c>
      <c r="M2575">
        <v>35.218619377609102</v>
      </c>
      <c r="N2575">
        <v>0.64811955864528104</v>
      </c>
      <c r="O2575">
        <v>13.4328358208955</v>
      </c>
      <c r="P2575">
        <v>205.93607305936001</v>
      </c>
      <c r="Q2575">
        <v>0.119455875568394</v>
      </c>
    </row>
    <row r="2576" spans="1:17" hidden="1" x14ac:dyDescent="0.3">
      <c r="A2576" t="s">
        <v>5356</v>
      </c>
      <c r="B2576" t="s">
        <v>5357</v>
      </c>
      <c r="C2576" t="str">
        <f>IFERROR(VLOOKUP(Table1[[#This Row],[Ticker]],[1]!Table1[[Symbol]:[Industry]],2,FALSE),"-")</f>
        <v>-</v>
      </c>
      <c r="D2576" t="s">
        <v>1414</v>
      </c>
      <c r="E2576">
        <v>177.7872424</v>
      </c>
      <c r="F2576">
        <v>2019.5</v>
      </c>
      <c r="G2576">
        <v>-44.795223156208401</v>
      </c>
      <c r="H2576">
        <v>-4.02640619502652</v>
      </c>
      <c r="I2576">
        <v>-13.4513194882135</v>
      </c>
      <c r="J2576">
        <v>-3.4677019577443202</v>
      </c>
      <c r="K2576">
        <v>1954.00228195201</v>
      </c>
      <c r="L2576">
        <v>2074.82933199118</v>
      </c>
      <c r="M2576">
        <v>44.137774502926703</v>
      </c>
      <c r="N2576">
        <v>0.54654379324666302</v>
      </c>
      <c r="O2576">
        <v>18.630849220103901</v>
      </c>
      <c r="P2576">
        <v>13.2006726457399</v>
      </c>
      <c r="Q2576">
        <v>-6.1822827954789002E-2</v>
      </c>
    </row>
    <row r="2577" spans="1:17" hidden="1" x14ac:dyDescent="0.3">
      <c r="A2577" t="s">
        <v>5358</v>
      </c>
      <c r="B2577" t="s">
        <v>5359</v>
      </c>
      <c r="C2577" t="str">
        <f>IFERROR(VLOOKUP(Table1[[#This Row],[Ticker]],[1]!Table1[[Symbol]:[Industry]],2,FALSE),"-")</f>
        <v>-</v>
      </c>
      <c r="D2577" t="s">
        <v>125</v>
      </c>
      <c r="E2577">
        <v>177.78199599999999</v>
      </c>
      <c r="F2577">
        <v>495.05</v>
      </c>
      <c r="G2577">
        <v>-41.939794853606799</v>
      </c>
      <c r="H2577">
        <v>-11.0728383213829</v>
      </c>
      <c r="I2577">
        <v>-3.6362321933239299</v>
      </c>
      <c r="J2577">
        <v>-10.3455147693432</v>
      </c>
      <c r="K2577">
        <v>524.28029137396004</v>
      </c>
      <c r="L2577">
        <v>475.56348009854003</v>
      </c>
      <c r="M2577">
        <v>23.445481315538299</v>
      </c>
      <c r="N2577">
        <v>0.422134921122091</v>
      </c>
      <c r="O2577">
        <v>46.914453085546803</v>
      </c>
      <c r="Q2577">
        <v>8.6447943333575E-2</v>
      </c>
    </row>
    <row r="2578" spans="1:17" hidden="1" x14ac:dyDescent="0.3">
      <c r="A2578" t="s">
        <v>5360</v>
      </c>
      <c r="B2578" t="s">
        <v>5361</v>
      </c>
      <c r="C2578" t="str">
        <f>IFERROR(VLOOKUP(Table1[[#This Row],[Ticker]],[1]!Table1[[Symbol]:[Industry]],2,FALSE),"-")</f>
        <v>-</v>
      </c>
      <c r="D2578" t="s">
        <v>1223</v>
      </c>
      <c r="E2578">
        <v>177.45191639999999</v>
      </c>
      <c r="F2578">
        <v>80.680000000000007</v>
      </c>
      <c r="G2578">
        <v>-1.7136046912473799</v>
      </c>
      <c r="H2578">
        <v>-0.42917529731145898</v>
      </c>
      <c r="I2578">
        <v>-11.3004300531877</v>
      </c>
      <c r="J2578">
        <v>-3.5435522358909499</v>
      </c>
      <c r="K2578">
        <v>77.130526850265198</v>
      </c>
      <c r="L2578">
        <v>73.582896795854296</v>
      </c>
      <c r="M2578">
        <v>41.405998855711701</v>
      </c>
      <c r="N2578">
        <v>1.2473586606854601</v>
      </c>
      <c r="O2578">
        <v>22.768963807635</v>
      </c>
      <c r="P2578">
        <v>34.8036758563074</v>
      </c>
      <c r="Q2578">
        <v>6.4660471463705002E-2</v>
      </c>
    </row>
    <row r="2579" spans="1:17" hidden="1" x14ac:dyDescent="0.3">
      <c r="A2579" t="s">
        <v>5362</v>
      </c>
      <c r="B2579" t="s">
        <v>5363</v>
      </c>
      <c r="C2579" t="str">
        <f>IFERROR(VLOOKUP(Table1[[#This Row],[Ticker]],[1]!Table1[[Symbol]:[Industry]],2,FALSE),"-")</f>
        <v>-</v>
      </c>
      <c r="D2579" t="s">
        <v>67</v>
      </c>
      <c r="E2579">
        <v>176.79437393499899</v>
      </c>
      <c r="F2579">
        <v>21.85</v>
      </c>
      <c r="G2579">
        <v>-14.495698173801699</v>
      </c>
      <c r="H2579">
        <v>15.4283883231898</v>
      </c>
      <c r="I2579">
        <v>26.645748193178001</v>
      </c>
      <c r="J2579">
        <v>-13.356974871210699</v>
      </c>
      <c r="K2579">
        <v>18.133390978508899</v>
      </c>
      <c r="L2579">
        <v>17.429159356135301</v>
      </c>
      <c r="M2579">
        <v>61.459749188310298</v>
      </c>
      <c r="N2579">
        <v>1.60367439921248</v>
      </c>
      <c r="O2579">
        <v>42.334096109839798</v>
      </c>
      <c r="P2579">
        <v>78.076609616951899</v>
      </c>
      <c r="Q2579">
        <v>6.5787911336335006E-2</v>
      </c>
    </row>
    <row r="2580" spans="1:17" hidden="1" x14ac:dyDescent="0.3">
      <c r="A2580" t="s">
        <v>5364</v>
      </c>
      <c r="B2580" t="s">
        <v>5365</v>
      </c>
      <c r="C2580" t="str">
        <f>IFERROR(VLOOKUP(Table1[[#This Row],[Ticker]],[1]!Table1[[Symbol]:[Industry]],2,FALSE),"-")</f>
        <v>-</v>
      </c>
      <c r="D2580" t="s">
        <v>46</v>
      </c>
      <c r="E2580">
        <v>176.55642025</v>
      </c>
      <c r="F2580">
        <v>18</v>
      </c>
      <c r="G2580">
        <v>-63.271208377883298</v>
      </c>
      <c r="H2580">
        <v>-12.784170516350301</v>
      </c>
      <c r="I2580">
        <v>-14.5313871302987</v>
      </c>
      <c r="J2580">
        <v>-1.8952223716823999</v>
      </c>
      <c r="K2580">
        <v>19.235546392401599</v>
      </c>
      <c r="L2580">
        <v>21.968985420790201</v>
      </c>
      <c r="M2580">
        <v>39.572128196012301</v>
      </c>
      <c r="N2580">
        <v>2.3514170040485798</v>
      </c>
      <c r="O2580">
        <v>104.166666666666</v>
      </c>
      <c r="P2580">
        <v>18.032786885245802</v>
      </c>
      <c r="Q2580">
        <v>0.23690648470720499</v>
      </c>
    </row>
    <row r="2581" spans="1:17" hidden="1" x14ac:dyDescent="0.3">
      <c r="A2581" t="s">
        <v>5366</v>
      </c>
      <c r="B2581" t="s">
        <v>5367</v>
      </c>
      <c r="C2581" t="str">
        <f>IFERROR(VLOOKUP(Table1[[#This Row],[Ticker]],[1]!Table1[[Symbol]:[Industry]],2,FALSE),"-")</f>
        <v>-</v>
      </c>
      <c r="D2581" t="s">
        <v>122</v>
      </c>
      <c r="E2581">
        <v>176.543886112</v>
      </c>
      <c r="F2581">
        <v>83.1</v>
      </c>
      <c r="G2581">
        <v>-31.176374078324599</v>
      </c>
      <c r="H2581">
        <v>-9.4149406927594192</v>
      </c>
      <c r="I2581">
        <v>-8.2618064155440294</v>
      </c>
      <c r="J2581">
        <v>-8.8347253253574394</v>
      </c>
      <c r="K2581">
        <v>87.382702788299</v>
      </c>
      <c r="L2581">
        <v>89.651669841041496</v>
      </c>
      <c r="M2581">
        <v>31.2441094053207</v>
      </c>
      <c r="N2581">
        <v>0.408038171157935</v>
      </c>
      <c r="O2581">
        <v>92.298435619735201</v>
      </c>
      <c r="P2581">
        <v>18.714285714285701</v>
      </c>
      <c r="Q2581">
        <v>5.9321058592897997E-2</v>
      </c>
    </row>
    <row r="2582" spans="1:17" hidden="1" x14ac:dyDescent="0.3">
      <c r="A2582" t="s">
        <v>5368</v>
      </c>
      <c r="B2582" t="s">
        <v>5369</v>
      </c>
      <c r="C2582" t="str">
        <f>IFERROR(VLOOKUP(Table1[[#This Row],[Ticker]],[1]!Table1[[Symbol]:[Industry]],2,FALSE),"-")</f>
        <v>-</v>
      </c>
      <c r="D2582" t="s">
        <v>278</v>
      </c>
      <c r="E2582">
        <v>176.54170379999999</v>
      </c>
      <c r="F2582">
        <v>306.7</v>
      </c>
      <c r="G2582">
        <v>58.005707216580902</v>
      </c>
      <c r="H2582">
        <v>3.4212662037923001</v>
      </c>
      <c r="I2582">
        <v>79.909636625617196</v>
      </c>
      <c r="J2582">
        <v>-8.0058018506829196</v>
      </c>
      <c r="K2582">
        <v>257.16044391358002</v>
      </c>
      <c r="L2582">
        <v>194.35566653655101</v>
      </c>
      <c r="M2582">
        <v>52.393911599076802</v>
      </c>
      <c r="N2582">
        <v>0.38838271949387498</v>
      </c>
      <c r="O2582">
        <v>8.7218780567329599</v>
      </c>
      <c r="P2582">
        <v>129.308411214953</v>
      </c>
      <c r="Q2582">
        <v>6.4577486894481007E-2</v>
      </c>
    </row>
    <row r="2583" spans="1:17" hidden="1" x14ac:dyDescent="0.3">
      <c r="A2583" t="s">
        <v>5370</v>
      </c>
      <c r="B2583" t="s">
        <v>5371</v>
      </c>
      <c r="C2583" t="str">
        <f>IFERROR(VLOOKUP(Table1[[#This Row],[Ticker]],[1]!Table1[[Symbol]:[Industry]],2,FALSE),"-")</f>
        <v>-</v>
      </c>
      <c r="D2583" t="s">
        <v>21</v>
      </c>
      <c r="E2583">
        <v>176.39065127000001</v>
      </c>
      <c r="F2583">
        <v>0.88</v>
      </c>
      <c r="G2583">
        <v>171.605638912757</v>
      </c>
      <c r="H2583">
        <v>-16.3765885816862</v>
      </c>
      <c r="I2583">
        <v>-53.620414045412602</v>
      </c>
      <c r="J2583">
        <v>-3.2987311436122102</v>
      </c>
      <c r="K2583">
        <v>0.91622857985285</v>
      </c>
      <c r="L2583">
        <v>0.88653218763459596</v>
      </c>
      <c r="M2583">
        <v>43.7530023297182</v>
      </c>
      <c r="N2583">
        <v>0.343641157308751</v>
      </c>
      <c r="O2583">
        <v>94.318181818181799</v>
      </c>
      <c r="P2583">
        <v>203.44827586206799</v>
      </c>
    </row>
    <row r="2584" spans="1:17" hidden="1" x14ac:dyDescent="0.3">
      <c r="A2584" t="s">
        <v>5372</v>
      </c>
      <c r="B2584" t="s">
        <v>5373</v>
      </c>
      <c r="C2584" t="str">
        <f>IFERROR(VLOOKUP(Table1[[#This Row],[Ticker]],[1]!Table1[[Symbol]:[Industry]],2,FALSE),"-")</f>
        <v>-</v>
      </c>
      <c r="D2584" t="s">
        <v>2435</v>
      </c>
      <c r="E2584">
        <v>175.87</v>
      </c>
      <c r="F2584">
        <v>85.85</v>
      </c>
      <c r="G2584">
        <v>67.808525841385702</v>
      </c>
      <c r="H2584">
        <v>5.3032572552464297</v>
      </c>
      <c r="I2584">
        <v>-50.2657778373243</v>
      </c>
      <c r="J2584">
        <v>-15.2126067416983</v>
      </c>
      <c r="K2584">
        <v>90.4529286608593</v>
      </c>
      <c r="L2584">
        <v>92.297806922373297</v>
      </c>
      <c r="M2584">
        <v>29.325748592331902</v>
      </c>
      <c r="N2584">
        <v>0.37167227984134998</v>
      </c>
      <c r="O2584">
        <v>61.409435061153097</v>
      </c>
      <c r="P2584">
        <v>99.651162790697597</v>
      </c>
      <c r="Q2584">
        <v>5.1966480600010002E-2</v>
      </c>
    </row>
    <row r="2585" spans="1:17" hidden="1" x14ac:dyDescent="0.3">
      <c r="A2585" t="s">
        <v>5374</v>
      </c>
      <c r="B2585" t="s">
        <v>5375</v>
      </c>
      <c r="C2585" t="str">
        <f>IFERROR(VLOOKUP(Table1[[#This Row],[Ticker]],[1]!Table1[[Symbol]:[Industry]],2,FALSE),"-")</f>
        <v>-</v>
      </c>
      <c r="D2585" t="s">
        <v>197</v>
      </c>
      <c r="E2585">
        <v>175.59651155500001</v>
      </c>
      <c r="F2585">
        <v>696.7</v>
      </c>
      <c r="G2585">
        <v>39.336724230049199</v>
      </c>
      <c r="H2585">
        <v>16.855055212353399</v>
      </c>
      <c r="I2585">
        <v>26.9603770880789</v>
      </c>
      <c r="J2585">
        <v>-15.508723121624</v>
      </c>
      <c r="K2585">
        <v>655.88521314465595</v>
      </c>
      <c r="L2585">
        <v>552.652680302823</v>
      </c>
      <c r="M2585">
        <v>44.962347022820403</v>
      </c>
      <c r="N2585">
        <v>0.4915484389002</v>
      </c>
      <c r="O2585">
        <v>26.9412946748959</v>
      </c>
      <c r="P2585">
        <v>80.562394712971297</v>
      </c>
      <c r="Q2585">
        <v>0.11262752965581201</v>
      </c>
    </row>
    <row r="2586" spans="1:17" hidden="1" x14ac:dyDescent="0.3">
      <c r="A2586" t="s">
        <v>5376</v>
      </c>
      <c r="B2586" t="s">
        <v>5377</v>
      </c>
      <c r="C2586" t="str">
        <f>IFERROR(VLOOKUP(Table1[[#This Row],[Ticker]],[1]!Table1[[Symbol]:[Industry]],2,FALSE),"-")</f>
        <v>-</v>
      </c>
      <c r="D2586" t="s">
        <v>605</v>
      </c>
      <c r="E2586">
        <v>175.377521952</v>
      </c>
      <c r="F2586">
        <v>13.6</v>
      </c>
      <c r="G2586">
        <v>-20.000531686154002</v>
      </c>
      <c r="H2586">
        <v>-2.2065291132295202</v>
      </c>
      <c r="I2586">
        <v>-11.8803841379458</v>
      </c>
      <c r="J2586">
        <v>-11.936923653671</v>
      </c>
      <c r="K2586">
        <v>12.9126561486623</v>
      </c>
      <c r="L2586">
        <v>13.1132290911304</v>
      </c>
      <c r="M2586">
        <v>46.824223318307197</v>
      </c>
      <c r="N2586">
        <v>3.3842872386907801</v>
      </c>
      <c r="O2586">
        <v>42.647058823529399</v>
      </c>
      <c r="P2586">
        <v>22.4122412241224</v>
      </c>
      <c r="Q2586">
        <v>-1.3947304177276E-2</v>
      </c>
    </row>
    <row r="2587" spans="1:17" hidden="1" x14ac:dyDescent="0.3">
      <c r="A2587" t="s">
        <v>5378</v>
      </c>
      <c r="B2587" t="s">
        <v>5379</v>
      </c>
      <c r="C2587" t="str">
        <f>IFERROR(VLOOKUP(Table1[[#This Row],[Ticker]],[1]!Table1[[Symbol]:[Industry]],2,FALSE),"-")</f>
        <v>-</v>
      </c>
      <c r="E2587">
        <v>175.36955624999999</v>
      </c>
      <c r="F2587">
        <v>963.9</v>
      </c>
      <c r="G2587">
        <v>115.026360361483</v>
      </c>
      <c r="H2587">
        <v>-4.4954004628743602</v>
      </c>
      <c r="I2587">
        <v>-17.388529987441501</v>
      </c>
      <c r="J2587">
        <v>-2.1876200325010999</v>
      </c>
      <c r="K2587">
        <v>950.12465638608205</v>
      </c>
      <c r="L2587">
        <v>753.70519940803399</v>
      </c>
      <c r="M2587">
        <v>59.421302249802601</v>
      </c>
      <c r="N2587">
        <v>7.8636327949352894E-2</v>
      </c>
      <c r="O2587">
        <v>0</v>
      </c>
      <c r="P2587">
        <v>146.86899731079501</v>
      </c>
    </row>
    <row r="2588" spans="1:17" hidden="1" x14ac:dyDescent="0.3">
      <c r="A2588" t="s">
        <v>5380</v>
      </c>
      <c r="B2588" t="s">
        <v>5381</v>
      </c>
      <c r="C2588" t="str">
        <f>IFERROR(VLOOKUP(Table1[[#This Row],[Ticker]],[1]!Table1[[Symbol]:[Industry]],2,FALSE),"-")</f>
        <v>-</v>
      </c>
      <c r="D2588" t="s">
        <v>605</v>
      </c>
      <c r="E2588">
        <v>175.18884714000001</v>
      </c>
      <c r="F2588">
        <v>256.10000000000002</v>
      </c>
      <c r="G2588">
        <v>507.60804969238598</v>
      </c>
      <c r="H2588">
        <v>62.926959785572798</v>
      </c>
      <c r="I2588">
        <v>103.102214739205</v>
      </c>
      <c r="J2588">
        <v>18.985677337694401</v>
      </c>
      <c r="K2588">
        <v>194.65694661452</v>
      </c>
      <c r="L2588">
        <v>153.14783379894001</v>
      </c>
      <c r="M2588">
        <v>88.424263987835204</v>
      </c>
      <c r="N2588">
        <v>1.0350461634219701</v>
      </c>
      <c r="O2588">
        <v>7.7704021866458399</v>
      </c>
      <c r="P2588">
        <v>555.82586427656804</v>
      </c>
      <c r="Q2588">
        <v>0.203407561169791</v>
      </c>
    </row>
    <row r="2589" spans="1:17" hidden="1" x14ac:dyDescent="0.3">
      <c r="A2589" t="s">
        <v>5382</v>
      </c>
      <c r="B2589" t="s">
        <v>5383</v>
      </c>
      <c r="C2589" t="str">
        <f>IFERROR(VLOOKUP(Table1[[#This Row],[Ticker]],[1]!Table1[[Symbol]:[Industry]],2,FALSE),"-")</f>
        <v>-</v>
      </c>
      <c r="D2589" t="s">
        <v>467</v>
      </c>
      <c r="E2589">
        <v>175.131024156</v>
      </c>
      <c r="F2589">
        <v>61.01</v>
      </c>
      <c r="G2589">
        <v>-35.688184624646802</v>
      </c>
      <c r="H2589">
        <v>-8.0103389514508194</v>
      </c>
      <c r="I2589">
        <v>-6.1579009992920897</v>
      </c>
      <c r="J2589">
        <v>-5.5636200325010998</v>
      </c>
      <c r="K2589">
        <v>61.384457912284901</v>
      </c>
      <c r="L2589">
        <v>62.812331937984602</v>
      </c>
      <c r="M2589">
        <v>43.3346386279906</v>
      </c>
      <c r="N2589">
        <v>0.98327879597530798</v>
      </c>
      <c r="O2589">
        <v>32.191444025569503</v>
      </c>
      <c r="P2589">
        <v>16.653919694072599</v>
      </c>
      <c r="Q2589">
        <v>2.4874570003228999E-2</v>
      </c>
    </row>
    <row r="2590" spans="1:17" hidden="1" x14ac:dyDescent="0.3">
      <c r="A2590" t="s">
        <v>5384</v>
      </c>
      <c r="B2590" t="s">
        <v>5385</v>
      </c>
      <c r="C2590" t="str">
        <f>IFERROR(VLOOKUP(Table1[[#This Row],[Ticker]],[1]!Table1[[Symbol]:[Industry]],2,FALSE),"-")</f>
        <v>-</v>
      </c>
      <c r="E2590">
        <v>174.95</v>
      </c>
      <c r="F2590">
        <v>352.9</v>
      </c>
      <c r="G2590">
        <v>-26.3418895651564</v>
      </c>
      <c r="H2590">
        <v>-6.5390734751923896</v>
      </c>
      <c r="I2590">
        <v>-11.157343954930999</v>
      </c>
      <c r="J2590">
        <v>-0.76733017742864795</v>
      </c>
      <c r="K2590">
        <v>342.69722605327399</v>
      </c>
      <c r="L2590">
        <v>331.87097430835598</v>
      </c>
      <c r="M2590">
        <v>46.586199378262002</v>
      </c>
      <c r="N2590">
        <v>0.79702880343861804</v>
      </c>
      <c r="O2590">
        <v>62.935675828846698</v>
      </c>
      <c r="P2590">
        <v>35.704672178427202</v>
      </c>
      <c r="Q2590">
        <v>5.8926158706711002E-2</v>
      </c>
    </row>
    <row r="2591" spans="1:17" hidden="1" x14ac:dyDescent="0.3">
      <c r="A2591" t="s">
        <v>5386</v>
      </c>
      <c r="B2591" t="s">
        <v>5387</v>
      </c>
      <c r="C2591" t="str">
        <f>IFERROR(VLOOKUP(Table1[[#This Row],[Ticker]],[1]!Table1[[Symbol]:[Industry]],2,FALSE),"-")</f>
        <v>-</v>
      </c>
      <c r="D2591" t="s">
        <v>164</v>
      </c>
      <c r="E2591">
        <v>174.84990400000001</v>
      </c>
      <c r="F2591">
        <v>424</v>
      </c>
      <c r="G2591">
        <v>-46.830105620991098</v>
      </c>
      <c r="H2591">
        <v>-16.9426578468406</v>
      </c>
      <c r="I2591">
        <v>-32.375998659120697</v>
      </c>
      <c r="J2591">
        <v>-5.6759921255243597</v>
      </c>
      <c r="K2591">
        <v>459.90871673208397</v>
      </c>
      <c r="M2591">
        <v>26.8865324221027</v>
      </c>
      <c r="N2591">
        <v>0.28647546375476901</v>
      </c>
      <c r="O2591">
        <v>57.216981132075396</v>
      </c>
      <c r="P2591">
        <v>29.7628156082631</v>
      </c>
    </row>
    <row r="2592" spans="1:17" hidden="1" x14ac:dyDescent="0.3">
      <c r="A2592" t="s">
        <v>5388</v>
      </c>
      <c r="B2592" t="s">
        <v>5389</v>
      </c>
      <c r="C2592" t="str">
        <f>IFERROR(VLOOKUP(Table1[[#This Row],[Ticker]],[1]!Table1[[Symbol]:[Industry]],2,FALSE),"-")</f>
        <v>-</v>
      </c>
      <c r="D2592" t="s">
        <v>1394</v>
      </c>
      <c r="E2592">
        <v>174.759540915</v>
      </c>
      <c r="F2592">
        <v>128.15</v>
      </c>
      <c r="G2592">
        <v>10.6887833598861</v>
      </c>
      <c r="H2592">
        <v>-11.173722141196</v>
      </c>
      <c r="I2592">
        <v>12.0559144570028</v>
      </c>
      <c r="J2592">
        <v>-1.4706389004256399</v>
      </c>
      <c r="K2592">
        <v>137.58356885688701</v>
      </c>
      <c r="L2592">
        <v>125.164757613614</v>
      </c>
      <c r="M2592">
        <v>47.605233561900398</v>
      </c>
      <c r="N2592">
        <v>0.28519159639993402</v>
      </c>
      <c r="O2592">
        <v>48.263753413967997</v>
      </c>
      <c r="P2592">
        <v>62.0101137800253</v>
      </c>
      <c r="Q2592">
        <v>7.9286302977194995E-2</v>
      </c>
    </row>
    <row r="2593" spans="1:17" hidden="1" x14ac:dyDescent="0.3">
      <c r="A2593" t="s">
        <v>5390</v>
      </c>
      <c r="B2593" t="s">
        <v>5391</v>
      </c>
      <c r="C2593" t="str">
        <f>IFERROR(VLOOKUP(Table1[[#This Row],[Ticker]],[1]!Table1[[Symbol]:[Industry]],2,FALSE),"-")</f>
        <v>-</v>
      </c>
      <c r="D2593" t="s">
        <v>46</v>
      </c>
      <c r="E2593">
        <v>174.7540352</v>
      </c>
      <c r="F2593">
        <v>117.8</v>
      </c>
      <c r="G2593">
        <v>67.581774765602603</v>
      </c>
      <c r="H2593">
        <v>117.01946051507301</v>
      </c>
      <c r="I2593">
        <v>112.73454092484501</v>
      </c>
      <c r="J2593">
        <v>12.495195414734001</v>
      </c>
      <c r="K2593">
        <v>73.696247792582199</v>
      </c>
      <c r="L2593">
        <v>61.296675534750499</v>
      </c>
      <c r="M2593">
        <v>96.528353061402001</v>
      </c>
      <c r="N2593">
        <v>2.3011253087408701</v>
      </c>
      <c r="O2593">
        <v>2.5466893039061099E-2</v>
      </c>
      <c r="P2593">
        <v>183.44562078921999</v>
      </c>
      <c r="Q2593">
        <v>0.12801288122370599</v>
      </c>
    </row>
    <row r="2594" spans="1:17" hidden="1" x14ac:dyDescent="0.3">
      <c r="A2594" t="s">
        <v>5392</v>
      </c>
      <c r="B2594" t="s">
        <v>5393</v>
      </c>
      <c r="C2594" t="str">
        <f>IFERROR(VLOOKUP(Table1[[#This Row],[Ticker]],[1]!Table1[[Symbol]:[Industry]],2,FALSE),"-")</f>
        <v>-</v>
      </c>
      <c r="D2594" t="s">
        <v>244</v>
      </c>
      <c r="E2594">
        <v>174.49753125000001</v>
      </c>
      <c r="F2594">
        <v>714.95</v>
      </c>
      <c r="G2594">
        <v>190.20691260023699</v>
      </c>
      <c r="H2594">
        <v>-19.432667332999799</v>
      </c>
      <c r="I2594">
        <v>201.99945303690501</v>
      </c>
      <c r="J2594">
        <v>-9.2802126250937</v>
      </c>
      <c r="K2594">
        <v>644.08408047351702</v>
      </c>
      <c r="L2594">
        <v>423.11570323963502</v>
      </c>
      <c r="M2594">
        <v>51.617087491074699</v>
      </c>
      <c r="N2594">
        <v>0.64802145476438</v>
      </c>
      <c r="O2594">
        <v>27.1697321491013</v>
      </c>
      <c r="P2594">
        <v>376.63333333333298</v>
      </c>
    </row>
    <row r="2595" spans="1:17" hidden="1" x14ac:dyDescent="0.3">
      <c r="A2595" t="s">
        <v>5394</v>
      </c>
      <c r="B2595" t="s">
        <v>5395</v>
      </c>
      <c r="C2595" t="str">
        <f>IFERROR(VLOOKUP(Table1[[#This Row],[Ticker]],[1]!Table1[[Symbol]:[Industry]],2,FALSE),"-")</f>
        <v>-</v>
      </c>
      <c r="D2595" t="s">
        <v>51</v>
      </c>
      <c r="E2595">
        <v>174.21</v>
      </c>
      <c r="F2595">
        <v>284.55</v>
      </c>
      <c r="G2595">
        <v>358.76081132655003</v>
      </c>
      <c r="H2595">
        <v>12.2986461984289</v>
      </c>
      <c r="I2595">
        <v>206.51585248267699</v>
      </c>
      <c r="J2595">
        <v>-9.9104867097615301</v>
      </c>
      <c r="K2595">
        <v>245.88766698989701</v>
      </c>
      <c r="L2595">
        <v>161.68445118406899</v>
      </c>
      <c r="M2595">
        <v>41.486564099767897</v>
      </c>
      <c r="N2595">
        <v>1.1475584732347099</v>
      </c>
      <c r="O2595">
        <v>17.360745036021701</v>
      </c>
      <c r="P2595">
        <v>426.944444444444</v>
      </c>
      <c r="Q2595">
        <v>0.154025321276828</v>
      </c>
    </row>
    <row r="2596" spans="1:17" hidden="1" x14ac:dyDescent="0.3">
      <c r="A2596" t="s">
        <v>5396</v>
      </c>
      <c r="B2596" t="s">
        <v>5397</v>
      </c>
      <c r="C2596" t="str">
        <f>IFERROR(VLOOKUP(Table1[[#This Row],[Ticker]],[1]!Table1[[Symbol]:[Industry]],2,FALSE),"-")</f>
        <v>-</v>
      </c>
      <c r="D2596" t="s">
        <v>552</v>
      </c>
      <c r="E2596">
        <v>174.18879999999999</v>
      </c>
      <c r="F2596">
        <v>157.94999999999999</v>
      </c>
      <c r="G2596">
        <v>-56.4308441586697</v>
      </c>
      <c r="H2596">
        <v>-15.3528614873732</v>
      </c>
      <c r="I2596">
        <v>-41.976737196799398</v>
      </c>
      <c r="J2596">
        <v>-6.1180130718050396</v>
      </c>
      <c r="M2596">
        <v>37.034958623412798</v>
      </c>
      <c r="O2596">
        <v>32.953466286799603</v>
      </c>
      <c r="P2596">
        <v>5.0898203592814202</v>
      </c>
    </row>
    <row r="2597" spans="1:17" hidden="1" x14ac:dyDescent="0.3">
      <c r="A2597" t="s">
        <v>5398</v>
      </c>
      <c r="B2597" t="s">
        <v>5399</v>
      </c>
      <c r="C2597" t="str">
        <f>IFERROR(VLOOKUP(Table1[[#This Row],[Ticker]],[1]!Table1[[Symbol]:[Industry]],2,FALSE),"-")</f>
        <v>-</v>
      </c>
      <c r="D2597" t="s">
        <v>5400</v>
      </c>
      <c r="E2597">
        <v>174.18047773499899</v>
      </c>
      <c r="F2597">
        <v>80</v>
      </c>
      <c r="G2597">
        <v>150.54352612869701</v>
      </c>
      <c r="H2597">
        <v>4.1814797599668596</v>
      </c>
      <c r="I2597">
        <v>104.034110477545</v>
      </c>
      <c r="J2597">
        <v>-5.7828757774973898</v>
      </c>
      <c r="K2597">
        <v>74.604118634253297</v>
      </c>
      <c r="L2597">
        <v>52.418201854321303</v>
      </c>
      <c r="M2597">
        <v>34.094029274277503</v>
      </c>
      <c r="N2597">
        <v>0.58303321922251905</v>
      </c>
      <c r="O2597">
        <v>16.862500000000001</v>
      </c>
      <c r="P2597">
        <v>202.80090840272501</v>
      </c>
      <c r="Q2597">
        <v>0.13456344985882501</v>
      </c>
    </row>
    <row r="2598" spans="1:17" hidden="1" x14ac:dyDescent="0.3">
      <c r="A2598" t="s">
        <v>5401</v>
      </c>
      <c r="B2598" t="s">
        <v>5402</v>
      </c>
      <c r="C2598" t="str">
        <f>IFERROR(VLOOKUP(Table1[[#This Row],[Ticker]],[1]!Table1[[Symbol]:[Industry]],2,FALSE),"-")</f>
        <v>-</v>
      </c>
      <c r="D2598" t="s">
        <v>278</v>
      </c>
      <c r="E2598">
        <v>173.83500000000001</v>
      </c>
      <c r="F2598">
        <v>578.79999999999995</v>
      </c>
      <c r="G2598">
        <v>205.05421367189501</v>
      </c>
      <c r="H2598">
        <v>-4.0707904108812896</v>
      </c>
      <c r="I2598">
        <v>74.489474322188698</v>
      </c>
      <c r="J2598">
        <v>-3.6417016651541498</v>
      </c>
      <c r="K2598">
        <v>545.35875660443696</v>
      </c>
      <c r="L2598">
        <v>410.56098219574602</v>
      </c>
      <c r="M2598">
        <v>49.687070085955199</v>
      </c>
      <c r="N2598">
        <v>0.241758101386611</v>
      </c>
      <c r="O2598">
        <v>10.573600552867999</v>
      </c>
      <c r="P2598">
        <v>246.48308889553999</v>
      </c>
      <c r="Q2598">
        <v>0.18114465586570599</v>
      </c>
    </row>
    <row r="2599" spans="1:17" hidden="1" x14ac:dyDescent="0.3">
      <c r="A2599" t="s">
        <v>5403</v>
      </c>
      <c r="B2599" t="s">
        <v>5404</v>
      </c>
      <c r="C2599" t="str">
        <f>IFERROR(VLOOKUP(Table1[[#This Row],[Ticker]],[1]!Table1[[Symbol]:[Industry]],2,FALSE),"-")</f>
        <v>-</v>
      </c>
      <c r="D2599" t="s">
        <v>259</v>
      </c>
      <c r="E2599">
        <v>173.41896</v>
      </c>
      <c r="F2599">
        <v>203.2</v>
      </c>
      <c r="G2599">
        <v>-43.972366679041599</v>
      </c>
      <c r="H2599">
        <v>-2.0078382738196301</v>
      </c>
      <c r="I2599">
        <v>-27.357515366263002</v>
      </c>
      <c r="J2599">
        <v>6.2905263603372203</v>
      </c>
      <c r="K2599">
        <v>193.33715031689101</v>
      </c>
      <c r="L2599">
        <v>207.77954232652701</v>
      </c>
      <c r="M2599">
        <v>65.131122897855704</v>
      </c>
      <c r="N2599">
        <v>1.53056426332288</v>
      </c>
      <c r="O2599">
        <v>28.494094488188999</v>
      </c>
      <c r="P2599">
        <v>16.1142857142857</v>
      </c>
    </row>
    <row r="2600" spans="1:17" hidden="1" x14ac:dyDescent="0.3">
      <c r="A2600" t="s">
        <v>5405</v>
      </c>
      <c r="B2600" t="s">
        <v>5406</v>
      </c>
      <c r="C2600" t="str">
        <f>IFERROR(VLOOKUP(Table1[[#This Row],[Ticker]],[1]!Table1[[Symbol]:[Industry]],2,FALSE),"-")</f>
        <v>-</v>
      </c>
      <c r="D2600" t="s">
        <v>51</v>
      </c>
      <c r="E2600">
        <v>173.39699049000001</v>
      </c>
      <c r="F2600">
        <v>348.7</v>
      </c>
      <c r="G2600">
        <v>288.93689726089599</v>
      </c>
      <c r="H2600">
        <v>52.532901423917998</v>
      </c>
      <c r="I2600">
        <v>104.713380840583</v>
      </c>
      <c r="J2600">
        <v>19.242254123982502</v>
      </c>
      <c r="K2600">
        <v>242.120789225463</v>
      </c>
      <c r="L2600">
        <v>188.54160912421901</v>
      </c>
      <c r="M2600">
        <v>87.695728691094004</v>
      </c>
      <c r="N2600">
        <v>2.5677683351148199</v>
      </c>
      <c r="O2600">
        <v>1.2331517063378199</v>
      </c>
      <c r="P2600">
        <v>325.19204975002998</v>
      </c>
      <c r="Q2600">
        <v>0.18643246352255799</v>
      </c>
    </row>
    <row r="2601" spans="1:17" hidden="1" x14ac:dyDescent="0.3">
      <c r="A2601" t="s">
        <v>5407</v>
      </c>
      <c r="B2601" t="s">
        <v>5408</v>
      </c>
      <c r="C2601" t="str">
        <f>IFERROR(VLOOKUP(Table1[[#This Row],[Ticker]],[1]!Table1[[Symbol]:[Industry]],2,FALSE),"-")</f>
        <v>-</v>
      </c>
      <c r="D2601" t="s">
        <v>552</v>
      </c>
      <c r="E2601">
        <v>173.34667099999999</v>
      </c>
      <c r="F2601">
        <v>80.2</v>
      </c>
      <c r="G2601">
        <v>-79.183411735917304</v>
      </c>
      <c r="H2601">
        <v>-11.972569412645999</v>
      </c>
      <c r="I2601">
        <v>-64.729304774046895</v>
      </c>
      <c r="J2601">
        <v>-10.9150975099785</v>
      </c>
      <c r="K2601">
        <v>94.366875192529605</v>
      </c>
      <c r="M2601">
        <v>32.003866858449697</v>
      </c>
      <c r="O2601">
        <v>102.930174563591</v>
      </c>
      <c r="P2601">
        <v>0.31269543464664801</v>
      </c>
    </row>
    <row r="2602" spans="1:17" hidden="1" x14ac:dyDescent="0.3">
      <c r="A2602" t="s">
        <v>5409</v>
      </c>
      <c r="B2602" t="s">
        <v>5410</v>
      </c>
      <c r="C2602" t="str">
        <f>IFERROR(VLOOKUP(Table1[[#This Row],[Ticker]],[1]!Table1[[Symbol]:[Industry]],2,FALSE),"-")</f>
        <v>-</v>
      </c>
      <c r="D2602" t="s">
        <v>80</v>
      </c>
      <c r="E2602">
        <v>173.06940065399999</v>
      </c>
      <c r="F2602">
        <v>223.56</v>
      </c>
      <c r="G2602">
        <v>-30.201354839741501</v>
      </c>
      <c r="H2602">
        <v>-5.3327796442025797</v>
      </c>
      <c r="I2602">
        <v>-4.73546876295178</v>
      </c>
      <c r="J2602">
        <v>-5.9526412134469</v>
      </c>
      <c r="K2602">
        <v>226.59493798225299</v>
      </c>
      <c r="L2602">
        <v>224.713498833833</v>
      </c>
      <c r="M2602">
        <v>46.786774045930102</v>
      </c>
      <c r="N2602">
        <v>0.57910939175764298</v>
      </c>
      <c r="O2602">
        <v>24.440865986759601</v>
      </c>
      <c r="P2602">
        <v>20.5175202156334</v>
      </c>
      <c r="Q2602">
        <v>-4.4255221090073002E-2</v>
      </c>
    </row>
    <row r="2603" spans="1:17" hidden="1" x14ac:dyDescent="0.3">
      <c r="A2603" t="s">
        <v>5411</v>
      </c>
      <c r="B2603" t="s">
        <v>5412</v>
      </c>
      <c r="C2603" t="str">
        <f>IFERROR(VLOOKUP(Table1[[#This Row],[Ticker]],[1]!Table1[[Symbol]:[Industry]],2,FALSE),"-")</f>
        <v>-</v>
      </c>
      <c r="D2603" t="s">
        <v>605</v>
      </c>
      <c r="E2603">
        <v>172.988986716</v>
      </c>
      <c r="F2603">
        <v>225.54</v>
      </c>
      <c r="G2603">
        <v>-17.326262234917301</v>
      </c>
      <c r="H2603">
        <v>-8.4169690903253507</v>
      </c>
      <c r="I2603">
        <v>-4.9277970031483997</v>
      </c>
      <c r="J2603">
        <v>-1.6086726640800499</v>
      </c>
      <c r="K2603">
        <v>231.66445875440201</v>
      </c>
      <c r="L2603">
        <v>229.27324093254401</v>
      </c>
      <c r="M2603">
        <v>48.504250536864802</v>
      </c>
      <c r="N2603">
        <v>0.64600703547951299</v>
      </c>
      <c r="O2603">
        <v>54.739735745322299</v>
      </c>
      <c r="P2603">
        <v>24.6077348066298</v>
      </c>
      <c r="Q2603">
        <v>-4.4981297503225999E-2</v>
      </c>
    </row>
    <row r="2604" spans="1:17" hidden="1" x14ac:dyDescent="0.3">
      <c r="A2604" t="s">
        <v>5413</v>
      </c>
      <c r="B2604" t="s">
        <v>5414</v>
      </c>
      <c r="C2604" t="str">
        <f>IFERROR(VLOOKUP(Table1[[#This Row],[Ticker]],[1]!Table1[[Symbol]:[Industry]],2,FALSE),"-")</f>
        <v>-</v>
      </c>
      <c r="D2604" t="s">
        <v>77</v>
      </c>
      <c r="E2604">
        <v>172.73444524999999</v>
      </c>
      <c r="F2604">
        <v>30.95</v>
      </c>
      <c r="G2604">
        <v>-59.782101442909102</v>
      </c>
      <c r="H2604">
        <v>-22.994059980300602</v>
      </c>
      <c r="I2604">
        <v>-46.320791755524198</v>
      </c>
      <c r="J2604">
        <v>-4.2179132970837703</v>
      </c>
      <c r="K2604">
        <v>33.117275569573998</v>
      </c>
      <c r="L2604">
        <v>40.1858355487837</v>
      </c>
      <c r="M2604">
        <v>27.483668770822099</v>
      </c>
      <c r="N2604">
        <v>0.46082505238598598</v>
      </c>
      <c r="O2604">
        <v>119.70920840064601</v>
      </c>
      <c r="P2604">
        <v>3.1666666666666701</v>
      </c>
      <c r="Q2604">
        <v>-1.8404444488200999E-2</v>
      </c>
    </row>
    <row r="2605" spans="1:17" hidden="1" x14ac:dyDescent="0.3">
      <c r="A2605" t="s">
        <v>5415</v>
      </c>
      <c r="B2605" t="s">
        <v>5416</v>
      </c>
      <c r="C2605" t="str">
        <f>IFERROR(VLOOKUP(Table1[[#This Row],[Ticker]],[1]!Table1[[Symbol]:[Industry]],2,FALSE),"-")</f>
        <v>-</v>
      </c>
      <c r="D2605" t="s">
        <v>1223</v>
      </c>
      <c r="E2605">
        <v>172.6454142</v>
      </c>
      <c r="F2605">
        <v>18.059999999999999</v>
      </c>
      <c r="G2605">
        <v>-33.690463036268397</v>
      </c>
      <c r="H2605">
        <v>-10.303877699923</v>
      </c>
      <c r="I2605">
        <v>-21.068529987441501</v>
      </c>
      <c r="J2605">
        <v>-2.4646283427504101</v>
      </c>
      <c r="K2605">
        <v>18.576930255200701</v>
      </c>
      <c r="L2605">
        <v>20.312376229528802</v>
      </c>
      <c r="M2605">
        <v>48.902237475612502</v>
      </c>
      <c r="N2605">
        <v>0.944828482256729</v>
      </c>
      <c r="O2605">
        <v>62.790697674418603</v>
      </c>
      <c r="P2605">
        <v>6.23529411764705</v>
      </c>
      <c r="Q2605">
        <v>3.085337436375E-3</v>
      </c>
    </row>
    <row r="2606" spans="1:17" hidden="1" x14ac:dyDescent="0.3">
      <c r="A2606" t="s">
        <v>5417</v>
      </c>
      <c r="B2606" t="s">
        <v>5418</v>
      </c>
      <c r="C2606" t="str">
        <f>IFERROR(VLOOKUP(Table1[[#This Row],[Ticker]],[1]!Table1[[Symbol]:[Industry]],2,FALSE),"-")</f>
        <v>-</v>
      </c>
      <c r="D2606" t="s">
        <v>132</v>
      </c>
      <c r="E2606">
        <v>172.60249999999999</v>
      </c>
      <c r="F2606">
        <v>7042.15</v>
      </c>
      <c r="G2606">
        <v>53.477099892793298</v>
      </c>
      <c r="H2606">
        <v>-40.265239517670103</v>
      </c>
      <c r="I2606">
        <v>67.928768469157603</v>
      </c>
      <c r="J2606">
        <v>-9.9854298615609292</v>
      </c>
      <c r="K2606">
        <v>7291.8484854921999</v>
      </c>
      <c r="L2606">
        <v>5319.6921484327404</v>
      </c>
      <c r="M2606">
        <v>10.2274026955567</v>
      </c>
      <c r="N2606">
        <v>1.03928734582</v>
      </c>
      <c r="O2606">
        <v>52.638043779243503</v>
      </c>
      <c r="P2606">
        <v>103.23665223665201</v>
      </c>
      <c r="Q2606">
        <v>-2.1116814364317001E-2</v>
      </c>
    </row>
    <row r="2607" spans="1:17" hidden="1" x14ac:dyDescent="0.3">
      <c r="A2607" t="s">
        <v>5419</v>
      </c>
      <c r="B2607" t="s">
        <v>5420</v>
      </c>
      <c r="C2607" t="str">
        <f>IFERROR(VLOOKUP(Table1[[#This Row],[Ticker]],[1]!Table1[[Symbol]:[Industry]],2,FALSE),"-")</f>
        <v>-</v>
      </c>
      <c r="D2607" t="s">
        <v>605</v>
      </c>
      <c r="E2607">
        <v>172.536145</v>
      </c>
      <c r="F2607">
        <v>404.2</v>
      </c>
      <c r="G2607">
        <v>-56.27711068272</v>
      </c>
      <c r="H2607">
        <v>-3.6599889915526602</v>
      </c>
      <c r="I2607">
        <v>-3.9129544680704398</v>
      </c>
      <c r="J2607">
        <v>-4.1871353015267898</v>
      </c>
      <c r="K2607">
        <v>409.430426162797</v>
      </c>
      <c r="L2607">
        <v>441.23841931837597</v>
      </c>
      <c r="M2607">
        <v>40.585416249332503</v>
      </c>
      <c r="N2607">
        <v>0.53718631013639295</v>
      </c>
      <c r="O2607">
        <v>37.060860959920802</v>
      </c>
      <c r="P2607">
        <v>25.294482331060099</v>
      </c>
      <c r="Q2607">
        <v>4.8212197359875003E-2</v>
      </c>
    </row>
    <row r="2608" spans="1:17" hidden="1" x14ac:dyDescent="0.3">
      <c r="A2608" t="s">
        <v>5421</v>
      </c>
      <c r="B2608" t="s">
        <v>5422</v>
      </c>
      <c r="C2608" t="str">
        <f>IFERROR(VLOOKUP(Table1[[#This Row],[Ticker]],[1]!Table1[[Symbol]:[Industry]],2,FALSE),"-")</f>
        <v>-</v>
      </c>
      <c r="D2608" t="s">
        <v>278</v>
      </c>
      <c r="E2608">
        <v>172.2757364</v>
      </c>
      <c r="F2608">
        <v>193.45</v>
      </c>
      <c r="G2608">
        <v>21.2972676611809</v>
      </c>
      <c r="H2608">
        <v>-6.9091040704528703</v>
      </c>
      <c r="I2608">
        <v>-8.7697764781771301</v>
      </c>
      <c r="J2608">
        <v>-2.1876200325010999</v>
      </c>
      <c r="K2608">
        <v>182.19213428522701</v>
      </c>
      <c r="L2608">
        <v>167.41819001880901</v>
      </c>
      <c r="M2608">
        <v>53.879842899616797</v>
      </c>
      <c r="N2608">
        <v>1.9940286838985799</v>
      </c>
      <c r="O2608">
        <v>16.490049108296699</v>
      </c>
      <c r="P2608">
        <v>75.863636363636303</v>
      </c>
      <c r="Q2608">
        <v>5.5386583082093002E-2</v>
      </c>
    </row>
    <row r="2609" spans="1:17" hidden="1" x14ac:dyDescent="0.3">
      <c r="A2609" t="s">
        <v>5423</v>
      </c>
      <c r="B2609" t="s">
        <v>5424</v>
      </c>
      <c r="C2609" t="str">
        <f>IFERROR(VLOOKUP(Table1[[#This Row],[Ticker]],[1]!Table1[[Symbol]:[Industry]],2,FALSE),"-")</f>
        <v>-</v>
      </c>
      <c r="D2609" t="s">
        <v>215</v>
      </c>
      <c r="E2609">
        <v>172.25486459999999</v>
      </c>
      <c r="F2609">
        <v>128.44999999999999</v>
      </c>
      <c r="G2609">
        <v>-43.682032968529398</v>
      </c>
      <c r="H2609">
        <v>-8.6338504252520902</v>
      </c>
      <c r="I2609">
        <v>-25.5072710460968</v>
      </c>
      <c r="J2609">
        <v>-8.5111494442658007</v>
      </c>
      <c r="K2609">
        <v>130.68966385776699</v>
      </c>
      <c r="L2609">
        <v>142.009653844524</v>
      </c>
      <c r="M2609">
        <v>48.220257005522299</v>
      </c>
      <c r="N2609">
        <v>1.4369767611448201</v>
      </c>
      <c r="O2609">
        <v>59.595173219151398</v>
      </c>
      <c r="P2609">
        <v>14.4830659536541</v>
      </c>
      <c r="Q2609">
        <v>8.8808154404062006E-2</v>
      </c>
    </row>
    <row r="2610" spans="1:17" hidden="1" x14ac:dyDescent="0.3">
      <c r="A2610" t="s">
        <v>5425</v>
      </c>
      <c r="B2610" t="s">
        <v>5426</v>
      </c>
      <c r="C2610" t="str">
        <f>IFERROR(VLOOKUP(Table1[[#This Row],[Ticker]],[1]!Table1[[Symbol]:[Industry]],2,FALSE),"-")</f>
        <v>-</v>
      </c>
      <c r="D2610" t="s">
        <v>514</v>
      </c>
      <c r="E2610">
        <v>171.80763220999901</v>
      </c>
      <c r="F2610">
        <v>180.45</v>
      </c>
      <c r="G2610">
        <v>-27.866837467894399</v>
      </c>
      <c r="H2610">
        <v>2.4765749301536499</v>
      </c>
      <c r="I2610">
        <v>-13.412730506024101</v>
      </c>
      <c r="J2610">
        <v>-15.170661455909499</v>
      </c>
      <c r="M2610">
        <v>61.053212140873498</v>
      </c>
      <c r="O2610">
        <v>27.154336381269001</v>
      </c>
      <c r="P2610">
        <v>56.913043478260803</v>
      </c>
    </row>
    <row r="2611" spans="1:17" hidden="1" x14ac:dyDescent="0.3">
      <c r="A2611" t="s">
        <v>5427</v>
      </c>
      <c r="B2611" t="s">
        <v>5428</v>
      </c>
      <c r="C2611" t="str">
        <f>IFERROR(VLOOKUP(Table1[[#This Row],[Ticker]],[1]!Table1[[Symbol]:[Industry]],2,FALSE),"-")</f>
        <v>-</v>
      </c>
      <c r="D2611" t="s">
        <v>605</v>
      </c>
      <c r="E2611">
        <v>171.66388538599901</v>
      </c>
      <c r="F2611">
        <v>21.89</v>
      </c>
      <c r="G2611">
        <v>60.174906910337199</v>
      </c>
      <c r="H2611">
        <v>-12.3004888630468</v>
      </c>
      <c r="I2611">
        <v>-13.8897120205385</v>
      </c>
      <c r="J2611">
        <v>6.8940126205601002</v>
      </c>
      <c r="K2611">
        <v>21.791823005643302</v>
      </c>
      <c r="L2611">
        <v>22.3289483454775</v>
      </c>
      <c r="M2611">
        <v>18.822553983264498</v>
      </c>
      <c r="N2611">
        <v>1.3059500679087299</v>
      </c>
      <c r="O2611">
        <v>48.4696208314298</v>
      </c>
      <c r="P2611">
        <v>106.509433962264</v>
      </c>
    </row>
    <row r="2612" spans="1:17" hidden="1" x14ac:dyDescent="0.3">
      <c r="A2612" t="s">
        <v>5429</v>
      </c>
      <c r="B2612" t="s">
        <v>5430</v>
      </c>
      <c r="C2612" t="str">
        <f>IFERROR(VLOOKUP(Table1[[#This Row],[Ticker]],[1]!Table1[[Symbol]:[Industry]],2,FALSE),"-")</f>
        <v>-</v>
      </c>
      <c r="D2612" t="s">
        <v>605</v>
      </c>
      <c r="E2612">
        <v>171.54</v>
      </c>
      <c r="F2612">
        <v>83.19</v>
      </c>
      <c r="G2612">
        <v>-41.172337221791402</v>
      </c>
      <c r="H2612">
        <v>-4.3146775713080903</v>
      </c>
      <c r="I2612">
        <v>-21.103807765219301</v>
      </c>
      <c r="J2612">
        <v>-3.4346509113609498</v>
      </c>
      <c r="K2612">
        <v>84.980394200831597</v>
      </c>
      <c r="L2612">
        <v>86.873437399643606</v>
      </c>
      <c r="M2612">
        <v>49.885184596069003</v>
      </c>
      <c r="N2612">
        <v>0.94884918602068102</v>
      </c>
      <c r="O2612">
        <v>24.9549224666426</v>
      </c>
      <c r="P2612">
        <v>15.381414701802999</v>
      </c>
      <c r="Q2612">
        <v>0.12174474936636</v>
      </c>
    </row>
    <row r="2613" spans="1:17" hidden="1" x14ac:dyDescent="0.3">
      <c r="A2613" t="s">
        <v>5431</v>
      </c>
      <c r="B2613" t="s">
        <v>5432</v>
      </c>
      <c r="C2613" t="str">
        <f>IFERROR(VLOOKUP(Table1[[#This Row],[Ticker]],[1]!Table1[[Symbol]:[Industry]],2,FALSE),"-")</f>
        <v>-</v>
      </c>
      <c r="D2613" t="s">
        <v>122</v>
      </c>
      <c r="E2613">
        <v>171.01346984400001</v>
      </c>
      <c r="F2613">
        <v>92.52</v>
      </c>
      <c r="G2613">
        <v>-6.7310750831861599</v>
      </c>
      <c r="H2613">
        <v>-15.6021965793792</v>
      </c>
      <c r="I2613">
        <v>11.649126916324001</v>
      </c>
      <c r="J2613">
        <v>-8.6158264709272601</v>
      </c>
      <c r="K2613">
        <v>96.562753317202706</v>
      </c>
      <c r="L2613">
        <v>87.142392910970699</v>
      </c>
      <c r="M2613">
        <v>27.471533128834999</v>
      </c>
      <c r="N2613">
        <v>9.5953229237167301E-2</v>
      </c>
      <c r="O2613">
        <v>23.000432338953701</v>
      </c>
      <c r="P2613">
        <v>38.710644677661101</v>
      </c>
      <c r="Q2613">
        <v>5.9842224598776E-2</v>
      </c>
    </row>
    <row r="2614" spans="1:17" hidden="1" x14ac:dyDescent="0.3">
      <c r="A2614" t="s">
        <v>5433</v>
      </c>
      <c r="B2614" t="s">
        <v>5434</v>
      </c>
      <c r="C2614" t="str">
        <f>IFERROR(VLOOKUP(Table1[[#This Row],[Ticker]],[1]!Table1[[Symbol]:[Industry]],2,FALSE),"-")</f>
        <v>-</v>
      </c>
      <c r="D2614" t="s">
        <v>467</v>
      </c>
      <c r="E2614">
        <v>170.915352224</v>
      </c>
      <c r="F2614">
        <v>7.05</v>
      </c>
      <c r="G2614">
        <v>-7.8460447615607398</v>
      </c>
      <c r="H2614">
        <v>-4.3547534867843503</v>
      </c>
      <c r="I2614">
        <v>-18.032286247256302</v>
      </c>
      <c r="J2614">
        <v>-1.76448886183819</v>
      </c>
      <c r="K2614">
        <v>7.1701141900505796</v>
      </c>
      <c r="L2614">
        <v>7.0591841063118901</v>
      </c>
      <c r="M2614">
        <v>51.665708707163503</v>
      </c>
      <c r="N2614">
        <v>1.16716370827736</v>
      </c>
      <c r="O2614">
        <v>60.649576319306</v>
      </c>
      <c r="P2614">
        <v>42.197926820815503</v>
      </c>
      <c r="Q2614">
        <v>8.6798524339532002E-2</v>
      </c>
    </row>
    <row r="2615" spans="1:17" hidden="1" x14ac:dyDescent="0.3">
      <c r="A2615" t="s">
        <v>5435</v>
      </c>
      <c r="B2615" t="s">
        <v>5436</v>
      </c>
      <c r="C2615" t="str">
        <f>IFERROR(VLOOKUP(Table1[[#This Row],[Ticker]],[1]!Table1[[Symbol]:[Industry]],2,FALSE),"-")</f>
        <v>-</v>
      </c>
      <c r="D2615" t="s">
        <v>5437</v>
      </c>
      <c r="E2615">
        <v>170.58600729</v>
      </c>
      <c r="F2615">
        <v>71.599999999999994</v>
      </c>
      <c r="G2615">
        <v>-63.652160758835699</v>
      </c>
      <c r="H2615">
        <v>4.0675183755470696</v>
      </c>
      <c r="I2615">
        <v>-35.372493332229602</v>
      </c>
      <c r="J2615">
        <v>-6.3926134621988497</v>
      </c>
      <c r="K2615">
        <v>74.230596631902799</v>
      </c>
      <c r="M2615">
        <v>48.0704500751891</v>
      </c>
      <c r="N2615">
        <v>0.67570823723796003</v>
      </c>
      <c r="O2615">
        <v>112.290502793296</v>
      </c>
      <c r="P2615">
        <v>8.0754716981131995</v>
      </c>
    </row>
    <row r="2616" spans="1:17" hidden="1" x14ac:dyDescent="0.3">
      <c r="A2616" t="s">
        <v>5438</v>
      </c>
      <c r="B2616" t="s">
        <v>5439</v>
      </c>
      <c r="C2616" t="str">
        <f>IFERROR(VLOOKUP(Table1[[#This Row],[Ticker]],[1]!Table1[[Symbol]:[Industry]],2,FALSE),"-")</f>
        <v>-</v>
      </c>
      <c r="D2616" t="s">
        <v>407</v>
      </c>
      <c r="E2616">
        <v>170.5454441</v>
      </c>
      <c r="F2616">
        <v>77.069999999999993</v>
      </c>
      <c r="G2616">
        <v>-19.134242681982201</v>
      </c>
      <c r="H2616">
        <v>-13.6473223664741</v>
      </c>
      <c r="I2616">
        <v>-23.7319496010034</v>
      </c>
      <c r="J2616">
        <v>-5.91191849364166</v>
      </c>
      <c r="K2616">
        <v>79.893185774498093</v>
      </c>
      <c r="L2616">
        <v>83.662945749700398</v>
      </c>
      <c r="M2616">
        <v>38.657005933584898</v>
      </c>
      <c r="N2616">
        <v>1.0557807291613699</v>
      </c>
      <c r="O2616">
        <v>74.4128714155962</v>
      </c>
      <c r="P2616">
        <v>22.275107091860999</v>
      </c>
      <c r="Q2616">
        <v>1.5044381220019E-2</v>
      </c>
    </row>
    <row r="2617" spans="1:17" hidden="1" x14ac:dyDescent="0.3">
      <c r="A2617" t="s">
        <v>5440</v>
      </c>
      <c r="B2617" t="s">
        <v>5441</v>
      </c>
      <c r="C2617" t="str">
        <f>IFERROR(VLOOKUP(Table1[[#This Row],[Ticker]],[1]!Table1[[Symbol]:[Industry]],2,FALSE),"-")</f>
        <v>-</v>
      </c>
      <c r="D2617" t="s">
        <v>429</v>
      </c>
      <c r="E2617">
        <v>170.53600218</v>
      </c>
      <c r="F2617">
        <v>128.30000000000001</v>
      </c>
      <c r="G2617">
        <v>-58.841214474205202</v>
      </c>
      <c r="H2617">
        <v>-25.8790482616165</v>
      </c>
      <c r="I2617">
        <v>-44.3871075123349</v>
      </c>
      <c r="J2617">
        <v>-12.901905746786801</v>
      </c>
      <c r="M2617">
        <v>25.4577624955086</v>
      </c>
      <c r="O2617">
        <v>51.4029618082618</v>
      </c>
      <c r="P2617">
        <v>2.6400000000000201</v>
      </c>
    </row>
    <row r="2618" spans="1:17" hidden="1" x14ac:dyDescent="0.3">
      <c r="A2618" t="s">
        <v>5442</v>
      </c>
      <c r="B2618" t="s">
        <v>5443</v>
      </c>
      <c r="C2618" t="str">
        <f>IFERROR(VLOOKUP(Table1[[#This Row],[Ticker]],[1]!Table1[[Symbol]:[Industry]],2,FALSE),"-")</f>
        <v>-</v>
      </c>
      <c r="D2618" t="s">
        <v>316</v>
      </c>
      <c r="E2618">
        <v>169.64599049</v>
      </c>
      <c r="F2618">
        <v>2.2999999999999998</v>
      </c>
      <c r="K2618">
        <v>2.2860694928582501</v>
      </c>
      <c r="L2618">
        <v>2.4904968111465999</v>
      </c>
      <c r="M2618">
        <v>41.368652020141496</v>
      </c>
      <c r="N2618">
        <v>1</v>
      </c>
      <c r="Q2618">
        <v>-6.0412528129999996E-4</v>
      </c>
    </row>
    <row r="2619" spans="1:17" hidden="1" x14ac:dyDescent="0.3">
      <c r="A2619" t="s">
        <v>5444</v>
      </c>
      <c r="B2619" t="s">
        <v>5445</v>
      </c>
      <c r="C2619" t="str">
        <f>IFERROR(VLOOKUP(Table1[[#This Row],[Ticker]],[1]!Table1[[Symbol]:[Industry]],2,FALSE),"-")</f>
        <v>-</v>
      </c>
      <c r="D2619" t="s">
        <v>991</v>
      </c>
      <c r="E2619">
        <v>169.071</v>
      </c>
      <c r="F2619">
        <v>132.25</v>
      </c>
      <c r="G2619">
        <v>-3.0695113407432699</v>
      </c>
      <c r="H2619">
        <v>-6.7975587362556498</v>
      </c>
      <c r="I2619">
        <v>7.43449974356359</v>
      </c>
      <c r="J2619">
        <v>-1.8180708824641501</v>
      </c>
      <c r="K2619">
        <v>137.24507512672</v>
      </c>
      <c r="L2619">
        <v>124.134020221488</v>
      </c>
      <c r="M2619">
        <v>39.064808252134497</v>
      </c>
      <c r="N2619">
        <v>0.51002643719332796</v>
      </c>
      <c r="O2619">
        <v>24.007561436672901</v>
      </c>
      <c r="P2619">
        <v>38.336820083681999</v>
      </c>
      <c r="Q2619">
        <v>1.6384189957885001E-2</v>
      </c>
    </row>
    <row r="2620" spans="1:17" hidden="1" x14ac:dyDescent="0.3">
      <c r="A2620" t="s">
        <v>5446</v>
      </c>
      <c r="B2620" t="s">
        <v>5447</v>
      </c>
      <c r="C2620" t="str">
        <f>IFERROR(VLOOKUP(Table1[[#This Row],[Ticker]],[1]!Table1[[Symbol]:[Industry]],2,FALSE),"-")</f>
        <v>-</v>
      </c>
      <c r="D2620" t="s">
        <v>54</v>
      </c>
      <c r="E2620">
        <v>168.77554605</v>
      </c>
      <c r="F2620">
        <v>146.44999999999999</v>
      </c>
      <c r="G2620">
        <v>-50.796704464530499</v>
      </c>
      <c r="H2620">
        <v>-5.8666379210683504</v>
      </c>
      <c r="I2620">
        <v>-16.2140913000495</v>
      </c>
      <c r="J2620">
        <v>-2.4581645032484798</v>
      </c>
      <c r="K2620">
        <v>152.13955092355801</v>
      </c>
      <c r="L2620">
        <v>160.03690717939401</v>
      </c>
      <c r="M2620">
        <v>43.750318809253102</v>
      </c>
      <c r="N2620">
        <v>0.54194592427106603</v>
      </c>
      <c r="O2620">
        <v>49.4025264595425</v>
      </c>
      <c r="P2620">
        <v>5.3597122302158198</v>
      </c>
      <c r="Q2620">
        <v>-7.5699949128765001E-2</v>
      </c>
    </row>
    <row r="2621" spans="1:17" hidden="1" x14ac:dyDescent="0.3">
      <c r="A2621" t="s">
        <v>5448</v>
      </c>
      <c r="B2621" t="s">
        <v>5449</v>
      </c>
      <c r="C2621" t="str">
        <f>IFERROR(VLOOKUP(Table1[[#This Row],[Ticker]],[1]!Table1[[Symbol]:[Industry]],2,FALSE),"-")</f>
        <v>-</v>
      </c>
      <c r="D2621" t="s">
        <v>2409</v>
      </c>
      <c r="E2621">
        <v>168.27767900000001</v>
      </c>
      <c r="F2621">
        <v>43</v>
      </c>
      <c r="G2621">
        <v>-0.14279008866871801</v>
      </c>
      <c r="H2621">
        <v>5.5923188353712501</v>
      </c>
      <c r="I2621">
        <v>-1.79713213797923</v>
      </c>
      <c r="J2621">
        <v>1.3300898170864801</v>
      </c>
      <c r="K2621">
        <v>38.7999662845709</v>
      </c>
      <c r="L2621">
        <v>38.960312196926097</v>
      </c>
      <c r="M2621">
        <v>57.923553750526096</v>
      </c>
      <c r="N2621">
        <v>3.87703937484538</v>
      </c>
      <c r="O2621">
        <v>36.976744186046503</v>
      </c>
      <c r="P2621">
        <v>37.820512820512803</v>
      </c>
      <c r="Q2621">
        <v>0.111410152742244</v>
      </c>
    </row>
    <row r="2622" spans="1:17" hidden="1" x14ac:dyDescent="0.3">
      <c r="A2622" t="s">
        <v>5450</v>
      </c>
      <c r="B2622" t="s">
        <v>5451</v>
      </c>
      <c r="C2622" t="str">
        <f>IFERROR(VLOOKUP(Table1[[#This Row],[Ticker]],[1]!Table1[[Symbol]:[Industry]],2,FALSE),"-")</f>
        <v>-</v>
      </c>
      <c r="D2622" t="s">
        <v>828</v>
      </c>
      <c r="E2622">
        <v>168.01538264000001</v>
      </c>
      <c r="F2622">
        <v>199.72</v>
      </c>
      <c r="G2622">
        <v>22.679606764421099</v>
      </c>
      <c r="H2622">
        <v>-12.420981858223101</v>
      </c>
      <c r="I2622">
        <v>9.82166109536095</v>
      </c>
      <c r="J2622">
        <v>-8.5895112854561795</v>
      </c>
      <c r="K2622">
        <v>192.77646766753099</v>
      </c>
      <c r="L2622">
        <v>169.34390584437401</v>
      </c>
      <c r="M2622">
        <v>40.230324897556699</v>
      </c>
      <c r="N2622">
        <v>0.137670647968203</v>
      </c>
      <c r="O2622">
        <v>24.874824754656501</v>
      </c>
      <c r="P2622">
        <v>99.321357285429102</v>
      </c>
      <c r="Q2622">
        <v>0.108921935413203</v>
      </c>
    </row>
    <row r="2623" spans="1:17" hidden="1" x14ac:dyDescent="0.3">
      <c r="A2623" t="s">
        <v>5452</v>
      </c>
      <c r="B2623" t="s">
        <v>5453</v>
      </c>
      <c r="C2623" t="str">
        <f>IFERROR(VLOOKUP(Table1[[#This Row],[Ticker]],[1]!Table1[[Symbol]:[Industry]],2,FALSE),"-")</f>
        <v>-</v>
      </c>
      <c r="D2623" t="s">
        <v>533</v>
      </c>
      <c r="E2623">
        <v>167.69</v>
      </c>
      <c r="F2623">
        <v>171.75</v>
      </c>
      <c r="G2623">
        <v>171.01400209142099</v>
      </c>
      <c r="H2623">
        <v>-4.8911386668317496</v>
      </c>
      <c r="I2623">
        <v>48.633702975342302</v>
      </c>
      <c r="J2623">
        <v>5.9776692236972302</v>
      </c>
      <c r="K2623">
        <v>152.51371557356299</v>
      </c>
      <c r="L2623">
        <v>123.470862850242</v>
      </c>
      <c r="M2623">
        <v>77.871594923115197</v>
      </c>
      <c r="N2623">
        <v>0.31825790159484602</v>
      </c>
      <c r="O2623">
        <v>15.8660844250363</v>
      </c>
      <c r="P2623">
        <v>215.716911764705</v>
      </c>
      <c r="Q2623">
        <v>0.163487906579729</v>
      </c>
    </row>
    <row r="2624" spans="1:17" hidden="1" x14ac:dyDescent="0.3">
      <c r="A2624" t="s">
        <v>5454</v>
      </c>
      <c r="B2624" t="s">
        <v>5455</v>
      </c>
      <c r="C2624" t="str">
        <f>IFERROR(VLOOKUP(Table1[[#This Row],[Ticker]],[1]!Table1[[Symbol]:[Industry]],2,FALSE),"-")</f>
        <v>-</v>
      </c>
      <c r="D2624" t="s">
        <v>467</v>
      </c>
      <c r="E2624">
        <v>167.62530000000001</v>
      </c>
      <c r="F2624">
        <v>97.05</v>
      </c>
      <c r="G2624">
        <v>-64.633495675073604</v>
      </c>
      <c r="H2624">
        <v>-41.765137304979604</v>
      </c>
      <c r="I2624">
        <v>-50.179388713203302</v>
      </c>
      <c r="J2624">
        <v>-13.1170922417491</v>
      </c>
      <c r="M2624">
        <v>14.8267392283639</v>
      </c>
      <c r="O2624">
        <v>64.451313755795894</v>
      </c>
      <c r="P2624">
        <v>3.6305392418579601</v>
      </c>
    </row>
    <row r="2625" spans="1:17" hidden="1" x14ac:dyDescent="0.3">
      <c r="A2625" t="s">
        <v>5456</v>
      </c>
      <c r="B2625" t="s">
        <v>5457</v>
      </c>
      <c r="C2625" t="str">
        <f>IFERROR(VLOOKUP(Table1[[#This Row],[Ticker]],[1]!Table1[[Symbol]:[Industry]],2,FALSE),"-")</f>
        <v>-</v>
      </c>
      <c r="D2625" t="s">
        <v>429</v>
      </c>
      <c r="E2625">
        <v>167.3709825</v>
      </c>
      <c r="F2625">
        <v>23.81</v>
      </c>
      <c r="G2625">
        <v>-82.523595988201606</v>
      </c>
      <c r="H2625">
        <v>-11.9886410963235</v>
      </c>
      <c r="I2625">
        <v>-32.139693610785599</v>
      </c>
      <c r="J2625">
        <v>1.76203274527667</v>
      </c>
      <c r="K2625">
        <v>24.6316134690776</v>
      </c>
      <c r="L2625">
        <v>30.944855205771201</v>
      </c>
      <c r="M2625">
        <v>51.176712774792399</v>
      </c>
      <c r="N2625">
        <v>0.67859133905130198</v>
      </c>
      <c r="O2625">
        <v>145.69508609827801</v>
      </c>
      <c r="P2625">
        <v>10.5385329619312</v>
      </c>
      <c r="Q2625">
        <v>0.100540591279837</v>
      </c>
    </row>
    <row r="2626" spans="1:17" hidden="1" x14ac:dyDescent="0.3">
      <c r="A2626" t="s">
        <v>5458</v>
      </c>
      <c r="B2626" t="s">
        <v>5459</v>
      </c>
      <c r="C2626" t="str">
        <f>IFERROR(VLOOKUP(Table1[[#This Row],[Ticker]],[1]!Table1[[Symbol]:[Industry]],2,FALSE),"-")</f>
        <v>-</v>
      </c>
      <c r="D2626" t="s">
        <v>407</v>
      </c>
      <c r="E2626">
        <v>167.29165770099999</v>
      </c>
      <c r="F2626">
        <v>174.74</v>
      </c>
      <c r="G2626">
        <v>5.20834344284496</v>
      </c>
      <c r="H2626">
        <v>-10.2608415979455</v>
      </c>
      <c r="I2626">
        <v>29.2669463029486</v>
      </c>
      <c r="J2626">
        <v>-6.3285135032914699</v>
      </c>
      <c r="K2626">
        <v>173.23142150779501</v>
      </c>
      <c r="L2626">
        <v>152.871980411945</v>
      </c>
      <c r="M2626">
        <v>22.9406260776273</v>
      </c>
      <c r="N2626">
        <v>0.79051367433091901</v>
      </c>
      <c r="O2626">
        <v>15.6003204761359</v>
      </c>
      <c r="P2626">
        <v>61.273650207660303</v>
      </c>
      <c r="Q2626">
        <v>6.3347887524019E-2</v>
      </c>
    </row>
    <row r="2627" spans="1:17" hidden="1" x14ac:dyDescent="0.3">
      <c r="A2627" t="s">
        <v>5460</v>
      </c>
      <c r="B2627" t="s">
        <v>5461</v>
      </c>
      <c r="C2627" t="str">
        <f>IFERROR(VLOOKUP(Table1[[#This Row],[Ticker]],[1]!Table1[[Symbol]:[Industry]],2,FALSE),"-")</f>
        <v>-</v>
      </c>
      <c r="D2627" t="s">
        <v>390</v>
      </c>
      <c r="E2627">
        <v>167.19260030000001</v>
      </c>
      <c r="F2627">
        <v>44.03</v>
      </c>
      <c r="G2627">
        <v>-6.2220948665729496</v>
      </c>
      <c r="H2627">
        <v>1.9227212926707</v>
      </c>
      <c r="I2627">
        <v>-12.0536017577765</v>
      </c>
      <c r="J2627">
        <v>8.2162967361647397</v>
      </c>
      <c r="K2627">
        <v>42.244327335131501</v>
      </c>
      <c r="L2627">
        <v>42.052333161403702</v>
      </c>
      <c r="M2627">
        <v>56.579047154384497</v>
      </c>
      <c r="N2627">
        <v>3.6759725216158099</v>
      </c>
      <c r="O2627">
        <v>40.245287304110803</v>
      </c>
      <c r="P2627">
        <v>38.895899053627701</v>
      </c>
      <c r="Q2627">
        <v>0.14129834247707401</v>
      </c>
    </row>
    <row r="2628" spans="1:17" hidden="1" x14ac:dyDescent="0.3">
      <c r="A2628" t="s">
        <v>5462</v>
      </c>
      <c r="B2628" t="s">
        <v>5463</v>
      </c>
      <c r="C2628" t="str">
        <f>IFERROR(VLOOKUP(Table1[[#This Row],[Ticker]],[1]!Table1[[Symbol]:[Industry]],2,FALSE),"-")</f>
        <v>-</v>
      </c>
      <c r="D2628" t="s">
        <v>161</v>
      </c>
      <c r="E2628">
        <v>166.54067558</v>
      </c>
      <c r="F2628">
        <v>146.41999999999999</v>
      </c>
      <c r="G2628">
        <v>-15.2197775307535</v>
      </c>
      <c r="H2628">
        <v>-7.3087337962076901</v>
      </c>
      <c r="I2628">
        <v>-13.3601108044931</v>
      </c>
      <c r="J2628">
        <v>-7.1364366198389098</v>
      </c>
      <c r="K2628">
        <v>152.52184697528801</v>
      </c>
      <c r="L2628">
        <v>145.99492498285301</v>
      </c>
      <c r="M2628">
        <v>33.725122241929697</v>
      </c>
      <c r="N2628">
        <v>0.30259272693769901</v>
      </c>
      <c r="O2628">
        <v>43.832809725447298</v>
      </c>
      <c r="Q2628">
        <v>6.7630680619005998E-2</v>
      </c>
    </row>
    <row r="2629" spans="1:17" hidden="1" x14ac:dyDescent="0.3">
      <c r="A2629" t="s">
        <v>5464</v>
      </c>
      <c r="B2629" t="s">
        <v>5465</v>
      </c>
      <c r="C2629" t="str">
        <f>IFERROR(VLOOKUP(Table1[[#This Row],[Ticker]],[1]!Table1[[Symbol]:[Industry]],2,FALSE),"-")</f>
        <v>-</v>
      </c>
      <c r="D2629" t="s">
        <v>132</v>
      </c>
      <c r="E2629">
        <v>166.50839999999999</v>
      </c>
      <c r="F2629">
        <v>558</v>
      </c>
      <c r="G2629">
        <v>-2.1053665470798699</v>
      </c>
      <c r="H2629">
        <v>-12.0577296271251</v>
      </c>
      <c r="I2629">
        <v>9.4296518307402195</v>
      </c>
      <c r="J2629">
        <v>-2.3665109090663998</v>
      </c>
      <c r="K2629">
        <v>608.442893595589</v>
      </c>
      <c r="L2629">
        <v>585.26159467967295</v>
      </c>
      <c r="M2629">
        <v>43.9175442842824</v>
      </c>
      <c r="N2629">
        <v>0.80376099484379704</v>
      </c>
      <c r="O2629">
        <v>75.501792114695306</v>
      </c>
      <c r="P2629">
        <v>61.832946635730799</v>
      </c>
    </row>
    <row r="2630" spans="1:17" hidden="1" x14ac:dyDescent="0.3">
      <c r="A2630" t="s">
        <v>5466</v>
      </c>
      <c r="B2630" t="s">
        <v>5467</v>
      </c>
      <c r="C2630" t="str">
        <f>IFERROR(VLOOKUP(Table1[[#This Row],[Ticker]],[1]!Table1[[Symbol]:[Industry]],2,FALSE),"-")</f>
        <v>-</v>
      </c>
      <c r="D2630" t="s">
        <v>429</v>
      </c>
      <c r="E2630">
        <v>166.44910443199899</v>
      </c>
      <c r="F2630">
        <v>23.58</v>
      </c>
      <c r="G2630">
        <v>28.219684590104599</v>
      </c>
      <c r="H2630">
        <v>-12.460002232785801</v>
      </c>
      <c r="I2630">
        <v>2.0609636986901001</v>
      </c>
      <c r="J2630">
        <v>-4.5151006368293896</v>
      </c>
      <c r="K2630">
        <v>23.774517451298902</v>
      </c>
      <c r="L2630">
        <v>21.693946403312999</v>
      </c>
      <c r="M2630">
        <v>49.467693072117399</v>
      </c>
      <c r="N2630">
        <v>1.3677028380246501</v>
      </c>
      <c r="O2630">
        <v>22.868808083753802</v>
      </c>
      <c r="P2630">
        <v>83.277467411545601</v>
      </c>
      <c r="Q2630">
        <v>5.5722286194269999E-2</v>
      </c>
    </row>
    <row r="2631" spans="1:17" hidden="1" x14ac:dyDescent="0.3">
      <c r="A2631" t="s">
        <v>5468</v>
      </c>
      <c r="B2631" t="s">
        <v>5469</v>
      </c>
      <c r="C2631" t="str">
        <f>IFERROR(VLOOKUP(Table1[[#This Row],[Ticker]],[1]!Table1[[Symbol]:[Industry]],2,FALSE),"-")</f>
        <v>-</v>
      </c>
      <c r="D2631" t="s">
        <v>21</v>
      </c>
      <c r="E2631">
        <v>166.07521281999999</v>
      </c>
      <c r="F2631">
        <v>0.41</v>
      </c>
      <c r="G2631">
        <v>-49.842636949311903</v>
      </c>
      <c r="H2631">
        <v>-12.828733796207599</v>
      </c>
      <c r="I2631">
        <v>-35.388529987441501</v>
      </c>
      <c r="J2631">
        <v>-6.5354461194576299</v>
      </c>
      <c r="K2631">
        <v>0.47703924642595003</v>
      </c>
      <c r="L2631">
        <v>0.51456363563040897</v>
      </c>
      <c r="M2631">
        <v>16.782857288331702</v>
      </c>
      <c r="N2631">
        <v>0.82730117748064602</v>
      </c>
      <c r="O2631">
        <v>131.70731707317</v>
      </c>
      <c r="P2631">
        <v>17.1428571428571</v>
      </c>
      <c r="Q2631">
        <v>7.6102037626465002E-2</v>
      </c>
    </row>
    <row r="2632" spans="1:17" hidden="1" x14ac:dyDescent="0.3">
      <c r="A2632" t="s">
        <v>5470</v>
      </c>
      <c r="B2632" t="s">
        <v>5471</v>
      </c>
      <c r="C2632" t="str">
        <f>IFERROR(VLOOKUP(Table1[[#This Row],[Ticker]],[1]!Table1[[Symbol]:[Industry]],2,FALSE),"-")</f>
        <v>-</v>
      </c>
      <c r="D2632" t="s">
        <v>239</v>
      </c>
      <c r="E2632">
        <v>165.874541091</v>
      </c>
      <c r="F2632">
        <v>71.53</v>
      </c>
      <c r="G2632">
        <v>104.152084264808</v>
      </c>
      <c r="H2632">
        <v>-17.0597544712097</v>
      </c>
      <c r="I2632">
        <v>18.6000631684519</v>
      </c>
      <c r="J2632">
        <v>-7.2075934013426401</v>
      </c>
      <c r="K2632">
        <v>74.061647287635395</v>
      </c>
      <c r="L2632">
        <v>63.906175600093697</v>
      </c>
      <c r="M2632">
        <v>34.171236314052301</v>
      </c>
      <c r="N2632">
        <v>0.69209184675549096</v>
      </c>
      <c r="O2632">
        <v>29.302390605340399</v>
      </c>
      <c r="P2632">
        <v>150.98245614035</v>
      </c>
      <c r="Q2632">
        <v>0.13493634446166999</v>
      </c>
    </row>
    <row r="2633" spans="1:17" hidden="1" x14ac:dyDescent="0.3">
      <c r="A2633" t="s">
        <v>5472</v>
      </c>
      <c r="B2633" t="s">
        <v>5473</v>
      </c>
      <c r="C2633" t="str">
        <f>IFERROR(VLOOKUP(Table1[[#This Row],[Ticker]],[1]!Table1[[Symbol]:[Industry]],2,FALSE),"-")</f>
        <v>-</v>
      </c>
      <c r="D2633" t="s">
        <v>605</v>
      </c>
      <c r="E2633">
        <v>165.77991</v>
      </c>
      <c r="F2633">
        <v>168.65</v>
      </c>
      <c r="G2633">
        <v>2200.7991334517901</v>
      </c>
      <c r="H2633">
        <v>40.841683126824101</v>
      </c>
      <c r="I2633">
        <v>208.00217037914101</v>
      </c>
      <c r="J2633">
        <v>3.87395790207233</v>
      </c>
      <c r="K2633">
        <v>118.53522482613199</v>
      </c>
      <c r="L2633">
        <v>64.195665520715096</v>
      </c>
      <c r="M2633">
        <v>100</v>
      </c>
      <c r="N2633">
        <v>0.55704550761762495</v>
      </c>
      <c r="O2633">
        <v>0</v>
      </c>
      <c r="P2633">
        <v>2232.6417704011001</v>
      </c>
    </row>
    <row r="2634" spans="1:17" hidden="1" x14ac:dyDescent="0.3">
      <c r="A2634" t="s">
        <v>5474</v>
      </c>
      <c r="B2634" t="s">
        <v>5475</v>
      </c>
      <c r="C2634" t="str">
        <f>IFERROR(VLOOKUP(Table1[[#This Row],[Ticker]],[1]!Table1[[Symbol]:[Industry]],2,FALSE),"-")</f>
        <v>-</v>
      </c>
      <c r="D2634" t="s">
        <v>54</v>
      </c>
      <c r="E2634">
        <v>165.75</v>
      </c>
      <c r="F2634">
        <v>150</v>
      </c>
      <c r="G2634">
        <v>-7.8756948005515799</v>
      </c>
      <c r="H2634">
        <v>-4.4954004628743602</v>
      </c>
      <c r="I2634">
        <v>-3.7521663510779502</v>
      </c>
      <c r="J2634">
        <v>2.9280071574078002</v>
      </c>
      <c r="K2634">
        <v>147.936662194403</v>
      </c>
      <c r="L2634">
        <v>134.00769407392499</v>
      </c>
      <c r="M2634">
        <v>53.144539960984801</v>
      </c>
      <c r="N2634">
        <v>0.18096514745308301</v>
      </c>
      <c r="O2634">
        <v>35.200000000000003</v>
      </c>
      <c r="P2634">
        <v>72.215843857634894</v>
      </c>
    </row>
    <row r="2635" spans="1:17" hidden="1" x14ac:dyDescent="0.3">
      <c r="A2635" t="s">
        <v>5476</v>
      </c>
      <c r="B2635" t="s">
        <v>5477</v>
      </c>
      <c r="C2635" t="str">
        <f>IFERROR(VLOOKUP(Table1[[#This Row],[Ticker]],[1]!Table1[[Symbol]:[Industry]],2,FALSE),"-")</f>
        <v>-</v>
      </c>
      <c r="D2635" t="s">
        <v>364</v>
      </c>
      <c r="E2635">
        <v>165.25178679999999</v>
      </c>
      <c r="F2635">
        <v>166.18</v>
      </c>
      <c r="G2635">
        <v>16.070135636357801</v>
      </c>
      <c r="H2635">
        <v>11.0335135004542</v>
      </c>
      <c r="I2635">
        <v>32.1884277083279</v>
      </c>
      <c r="J2635">
        <v>-9.3401931451739699</v>
      </c>
      <c r="K2635">
        <v>147.69518833596399</v>
      </c>
      <c r="L2635">
        <v>130.19987134611301</v>
      </c>
      <c r="M2635">
        <v>48.3478477768953</v>
      </c>
      <c r="N2635">
        <v>0.27495723084123402</v>
      </c>
      <c r="O2635">
        <v>13.659886869659299</v>
      </c>
      <c r="P2635">
        <v>76.787234042553195</v>
      </c>
      <c r="Q2635">
        <v>0.17091821381643199</v>
      </c>
    </row>
    <row r="2636" spans="1:17" hidden="1" x14ac:dyDescent="0.3">
      <c r="A2636" t="s">
        <v>5478</v>
      </c>
      <c r="B2636" t="s">
        <v>5479</v>
      </c>
      <c r="C2636" t="str">
        <f>IFERROR(VLOOKUP(Table1[[#This Row],[Ticker]],[1]!Table1[[Symbol]:[Industry]],2,FALSE),"-")</f>
        <v>-</v>
      </c>
      <c r="D2636" t="s">
        <v>46</v>
      </c>
      <c r="E2636">
        <v>165.16264888800001</v>
      </c>
      <c r="F2636">
        <v>99.83</v>
      </c>
      <c r="G2636">
        <v>21.931238589813098</v>
      </c>
      <c r="H2636">
        <v>-5.23911905583918</v>
      </c>
      <c r="I2636">
        <v>-17.408560032509101</v>
      </c>
      <c r="J2636">
        <v>-10.7431755880566</v>
      </c>
      <c r="K2636">
        <v>100.433718469607</v>
      </c>
      <c r="L2636">
        <v>98.3852732803592</v>
      </c>
      <c r="M2636">
        <v>44.5915391969734</v>
      </c>
      <c r="N2636">
        <v>1.77738947304164</v>
      </c>
      <c r="O2636">
        <v>59.120504858258997</v>
      </c>
      <c r="P2636">
        <v>90.079969535415003</v>
      </c>
      <c r="Q2636">
        <v>6.2353423648051E-2</v>
      </c>
    </row>
    <row r="2637" spans="1:17" hidden="1" x14ac:dyDescent="0.3">
      <c r="A2637" t="s">
        <v>5480</v>
      </c>
      <c r="B2637" t="s">
        <v>4801</v>
      </c>
      <c r="C2637" t="str">
        <f>IFERROR(VLOOKUP(Table1[[#This Row],[Ticker]],[1]!Table1[[Symbol]:[Industry]],2,FALSE),"-")</f>
        <v>-</v>
      </c>
      <c r="D2637" t="s">
        <v>390</v>
      </c>
      <c r="E2637">
        <v>165.14645999999999</v>
      </c>
      <c r="F2637">
        <v>13.33</v>
      </c>
      <c r="G2637">
        <v>36.465443858768801</v>
      </c>
      <c r="H2637">
        <v>-10.923971891445699</v>
      </c>
      <c r="I2637">
        <v>5.1298523654995796</v>
      </c>
      <c r="J2637">
        <v>-5.1505829954640703</v>
      </c>
      <c r="K2637">
        <v>13.490744619257899</v>
      </c>
      <c r="L2637">
        <v>11.6911260554643</v>
      </c>
      <c r="M2637">
        <v>35.187056557342999</v>
      </c>
      <c r="N2637">
        <v>0.20998658310057</v>
      </c>
      <c r="O2637">
        <v>38.484621155288799</v>
      </c>
      <c r="P2637">
        <v>93.188405797101396</v>
      </c>
      <c r="Q2637">
        <v>4.6601396481120001E-2</v>
      </c>
    </row>
    <row r="2638" spans="1:17" hidden="1" x14ac:dyDescent="0.3">
      <c r="A2638" t="s">
        <v>5481</v>
      </c>
      <c r="B2638" t="s">
        <v>5482</v>
      </c>
      <c r="C2638" t="str">
        <f>IFERROR(VLOOKUP(Table1[[#This Row],[Ticker]],[1]!Table1[[Symbol]:[Industry]],2,FALSE),"-")</f>
        <v>-</v>
      </c>
      <c r="D2638" t="s">
        <v>3147</v>
      </c>
      <c r="E2638">
        <v>164.94</v>
      </c>
      <c r="F2638">
        <v>55.36</v>
      </c>
      <c r="G2638">
        <v>44.969883012361599</v>
      </c>
      <c r="H2638">
        <v>-4.5135855874424697</v>
      </c>
      <c r="I2638">
        <v>1.1553672288324901</v>
      </c>
      <c r="J2638">
        <v>3.54314919826811</v>
      </c>
      <c r="K2638">
        <v>51.273643796730298</v>
      </c>
      <c r="L2638">
        <v>44.911819610827997</v>
      </c>
      <c r="M2638">
        <v>59.571851462219797</v>
      </c>
      <c r="N2638">
        <v>1.5196584277185099</v>
      </c>
      <c r="O2638">
        <v>11.813583815028901</v>
      </c>
      <c r="P2638">
        <v>137.59656652360499</v>
      </c>
      <c r="Q2638">
        <v>0.17042954985848699</v>
      </c>
    </row>
    <row r="2639" spans="1:17" hidden="1" x14ac:dyDescent="0.3">
      <c r="A2639" t="s">
        <v>5483</v>
      </c>
      <c r="B2639" t="s">
        <v>5484</v>
      </c>
      <c r="C2639" t="str">
        <f>IFERROR(VLOOKUP(Table1[[#This Row],[Ticker]],[1]!Table1[[Symbol]:[Industry]],2,FALSE),"-")</f>
        <v>-</v>
      </c>
      <c r="D2639" t="s">
        <v>605</v>
      </c>
      <c r="E2639">
        <v>164.67</v>
      </c>
      <c r="F2639">
        <v>64.900000000000006</v>
      </c>
      <c r="G2639">
        <v>-53.271208377883298</v>
      </c>
      <c r="H2639">
        <v>-6.7320526995265899</v>
      </c>
      <c r="I2639">
        <v>-11.860074702888699</v>
      </c>
      <c r="J2639">
        <v>-8.0903978102788798</v>
      </c>
      <c r="K2639">
        <v>68.408183343130403</v>
      </c>
      <c r="L2639">
        <v>73.065370173370198</v>
      </c>
      <c r="M2639">
        <v>39.645745003740302</v>
      </c>
      <c r="N2639">
        <v>1.1411080501989499</v>
      </c>
      <c r="O2639">
        <v>55.624036979969098</v>
      </c>
      <c r="P2639">
        <v>26.019417475728101</v>
      </c>
    </row>
    <row r="2640" spans="1:17" hidden="1" x14ac:dyDescent="0.3">
      <c r="A2640" t="s">
        <v>5485</v>
      </c>
      <c r="B2640" t="s">
        <v>5486</v>
      </c>
      <c r="C2640" t="str">
        <f>IFERROR(VLOOKUP(Table1[[#This Row],[Ticker]],[1]!Table1[[Symbol]:[Industry]],2,FALSE),"-")</f>
        <v>-</v>
      </c>
      <c r="D2640" t="s">
        <v>789</v>
      </c>
      <c r="E2640">
        <v>164.56752</v>
      </c>
      <c r="F2640">
        <v>157</v>
      </c>
      <c r="G2640">
        <v>34.824029717354698</v>
      </c>
      <c r="H2640">
        <v>-10.5692890038887</v>
      </c>
      <c r="I2640">
        <v>38.057014567013802</v>
      </c>
      <c r="J2640">
        <v>-21.106538951419999</v>
      </c>
      <c r="K2640">
        <v>162.05186607965101</v>
      </c>
      <c r="L2640">
        <v>132.457124309634</v>
      </c>
      <c r="M2640">
        <v>27.516148323620701</v>
      </c>
      <c r="N2640">
        <v>0.77272727272727204</v>
      </c>
      <c r="O2640">
        <v>19.713375796178301</v>
      </c>
      <c r="P2640">
        <v>101.282051282051</v>
      </c>
    </row>
    <row r="2641" spans="1:17" hidden="1" x14ac:dyDescent="0.3">
      <c r="A2641" t="s">
        <v>5487</v>
      </c>
      <c r="B2641" t="s">
        <v>5488</v>
      </c>
      <c r="C2641" t="str">
        <f>IFERROR(VLOOKUP(Table1[[#This Row],[Ticker]],[1]!Table1[[Symbol]:[Industry]],2,FALSE),"-")</f>
        <v>-</v>
      </c>
      <c r="D2641" t="s">
        <v>125</v>
      </c>
      <c r="E2641">
        <v>163.88537199999999</v>
      </c>
      <c r="F2641">
        <v>365.15</v>
      </c>
      <c r="G2641">
        <v>108.38762620858201</v>
      </c>
      <c r="H2641">
        <v>-4.3263863783673102</v>
      </c>
      <c r="I2641">
        <v>-7.1878358573676602</v>
      </c>
      <c r="J2641">
        <v>-3.40984225472332</v>
      </c>
      <c r="K2641">
        <v>336.86460419607602</v>
      </c>
      <c r="L2641">
        <v>286.04787864739302</v>
      </c>
      <c r="M2641">
        <v>43.389309212331803</v>
      </c>
      <c r="N2641">
        <v>0.63725141551044495</v>
      </c>
      <c r="O2641">
        <v>20.827057373681999</v>
      </c>
      <c r="P2641">
        <v>160.82142857142799</v>
      </c>
      <c r="Q2641">
        <v>0.21872715208068699</v>
      </c>
    </row>
    <row r="2642" spans="1:17" hidden="1" x14ac:dyDescent="0.3">
      <c r="A2642" t="s">
        <v>5489</v>
      </c>
      <c r="B2642" t="s">
        <v>5490</v>
      </c>
      <c r="C2642" t="str">
        <f>IFERROR(VLOOKUP(Table1[[#This Row],[Ticker]],[1]!Table1[[Symbol]:[Industry]],2,FALSE),"-")</f>
        <v>-</v>
      </c>
      <c r="D2642" t="s">
        <v>753</v>
      </c>
      <c r="E2642">
        <v>163.46488893</v>
      </c>
      <c r="F2642">
        <v>76.41</v>
      </c>
      <c r="G2642">
        <v>-7.8539691163964406E-2</v>
      </c>
      <c r="H2642">
        <v>-9.7024108768951791</v>
      </c>
      <c r="I2642">
        <v>-17.336153399776201</v>
      </c>
      <c r="J2642">
        <v>-2.9323008835649298</v>
      </c>
      <c r="K2642">
        <v>77.196048137086294</v>
      </c>
      <c r="L2642">
        <v>73.9161958633577</v>
      </c>
      <c r="M2642">
        <v>88.374458321217901</v>
      </c>
      <c r="N2642">
        <v>0.95134069737612503</v>
      </c>
      <c r="O2642">
        <v>18.178248920298401</v>
      </c>
      <c r="P2642">
        <v>48.0240216970166</v>
      </c>
      <c r="Q2642">
        <v>2.2514289353509E-2</v>
      </c>
    </row>
    <row r="2643" spans="1:17" hidden="1" x14ac:dyDescent="0.3">
      <c r="A2643" t="s">
        <v>5491</v>
      </c>
      <c r="B2643" t="s">
        <v>5492</v>
      </c>
      <c r="C2643" t="str">
        <f>IFERROR(VLOOKUP(Table1[[#This Row],[Ticker]],[1]!Table1[[Symbol]:[Industry]],2,FALSE),"-")</f>
        <v>-</v>
      </c>
      <c r="E2643">
        <v>163.31700000000001</v>
      </c>
      <c r="F2643">
        <v>169.75</v>
      </c>
      <c r="G2643">
        <v>525.33893486640602</v>
      </c>
      <c r="H2643">
        <v>-25.482451525664501</v>
      </c>
      <c r="I2643">
        <v>156.225267562526</v>
      </c>
      <c r="J2643">
        <v>-25.187620032501101</v>
      </c>
      <c r="K2643">
        <v>190.59484716839199</v>
      </c>
      <c r="L2643">
        <v>122.52004933788599</v>
      </c>
      <c r="M2643">
        <v>10.726040755360501</v>
      </c>
      <c r="N2643">
        <v>3.72881383803383</v>
      </c>
      <c r="O2643">
        <v>31.782032400589099</v>
      </c>
      <c r="P2643">
        <v>557.18157181571803</v>
      </c>
    </row>
    <row r="2644" spans="1:17" hidden="1" x14ac:dyDescent="0.3">
      <c r="A2644" t="s">
        <v>5493</v>
      </c>
      <c r="B2644" t="s">
        <v>5494</v>
      </c>
      <c r="C2644" t="str">
        <f>IFERROR(VLOOKUP(Table1[[#This Row],[Ticker]],[1]!Table1[[Symbol]:[Industry]],2,FALSE),"-")</f>
        <v>-</v>
      </c>
      <c r="D2644" t="s">
        <v>533</v>
      </c>
      <c r="E2644">
        <v>163.20500000000001</v>
      </c>
      <c r="F2644">
        <v>47.29</v>
      </c>
      <c r="G2644">
        <v>38.265276719752798</v>
      </c>
      <c r="H2644">
        <v>-7.3293241969856302</v>
      </c>
      <c r="I2644">
        <v>-6.2486944997800098</v>
      </c>
      <c r="J2644">
        <v>-6.0234624742416596</v>
      </c>
      <c r="K2644">
        <v>47.125160946268998</v>
      </c>
      <c r="L2644">
        <v>44.8292857771999</v>
      </c>
      <c r="M2644">
        <v>47.197918323652601</v>
      </c>
      <c r="N2644">
        <v>1.31230410836468</v>
      </c>
      <c r="O2644">
        <v>43.264960879678497</v>
      </c>
      <c r="Q2644">
        <v>8.2832325192701006E-2</v>
      </c>
    </row>
    <row r="2645" spans="1:17" hidden="1" x14ac:dyDescent="0.3">
      <c r="A2645" t="s">
        <v>5495</v>
      </c>
      <c r="B2645" t="s">
        <v>5496</v>
      </c>
      <c r="C2645" t="str">
        <f>IFERROR(VLOOKUP(Table1[[#This Row],[Ticker]],[1]!Table1[[Symbol]:[Industry]],2,FALSE),"-")</f>
        <v>-</v>
      </c>
      <c r="D2645" t="s">
        <v>552</v>
      </c>
      <c r="E2645">
        <v>163.17332999999999</v>
      </c>
      <c r="F2645">
        <v>16.98</v>
      </c>
      <c r="G2645">
        <v>-26.507649356259801</v>
      </c>
      <c r="H2645">
        <v>2.5133604883146199</v>
      </c>
      <c r="I2645">
        <v>7.64828886381025</v>
      </c>
      <c r="J2645">
        <v>-8.4889898955147896</v>
      </c>
      <c r="K2645">
        <v>16.505632198769899</v>
      </c>
      <c r="L2645">
        <v>16.606044700194101</v>
      </c>
      <c r="M2645">
        <v>43.6418346627446</v>
      </c>
      <c r="N2645">
        <v>0.65778513706948605</v>
      </c>
      <c r="O2645">
        <v>75.736160188457006</v>
      </c>
      <c r="P2645">
        <v>37.824675324675297</v>
      </c>
      <c r="Q2645">
        <v>3.7498293772840001E-3</v>
      </c>
    </row>
    <row r="2646" spans="1:17" hidden="1" x14ac:dyDescent="0.3">
      <c r="A2646" t="s">
        <v>5497</v>
      </c>
      <c r="B2646" t="s">
        <v>5498</v>
      </c>
      <c r="C2646" t="str">
        <f>IFERROR(VLOOKUP(Table1[[#This Row],[Ticker]],[1]!Table1[[Symbol]:[Industry]],2,FALSE),"-")</f>
        <v>-</v>
      </c>
      <c r="D2646" t="s">
        <v>132</v>
      </c>
      <c r="E2646">
        <v>163.11892427999999</v>
      </c>
      <c r="F2646">
        <v>44.1</v>
      </c>
      <c r="G2646">
        <v>4.4788468219400102</v>
      </c>
      <c r="H2646">
        <v>17.4247846152054</v>
      </c>
      <c r="I2646">
        <v>22.389599965014799</v>
      </c>
      <c r="J2646">
        <v>5.2263927063523798</v>
      </c>
      <c r="K2646">
        <v>38.081231643980402</v>
      </c>
      <c r="L2646">
        <v>36.383787675881401</v>
      </c>
      <c r="M2646">
        <v>74.099883337363707</v>
      </c>
      <c r="N2646">
        <v>0.95710077043712805</v>
      </c>
      <c r="O2646">
        <v>15.419501133786801</v>
      </c>
      <c r="Q2646">
        <v>5.0382749440607999E-2</v>
      </c>
    </row>
    <row r="2647" spans="1:17" hidden="1" x14ac:dyDescent="0.3">
      <c r="A2647" t="s">
        <v>5499</v>
      </c>
      <c r="B2647" t="s">
        <v>5500</v>
      </c>
      <c r="C2647" t="str">
        <f>IFERROR(VLOOKUP(Table1[[#This Row],[Ticker]],[1]!Table1[[Symbol]:[Industry]],2,FALSE),"-")</f>
        <v>-</v>
      </c>
      <c r="D2647" t="s">
        <v>259</v>
      </c>
      <c r="E2647">
        <v>163.09887000000001</v>
      </c>
      <c r="F2647">
        <v>501</v>
      </c>
      <c r="G2647">
        <v>64.090096722960197</v>
      </c>
      <c r="H2647">
        <v>-7.5245488720951599</v>
      </c>
      <c r="I2647">
        <v>42.165610139946899</v>
      </c>
      <c r="J2647">
        <v>1.9130037531620501</v>
      </c>
      <c r="K2647">
        <v>466.81783616369398</v>
      </c>
      <c r="L2647">
        <v>403.35583517113201</v>
      </c>
      <c r="M2647">
        <v>73.178114476496205</v>
      </c>
      <c r="N2647">
        <v>0.73676497877193303</v>
      </c>
      <c r="O2647">
        <v>5.7884231536926096</v>
      </c>
      <c r="P2647">
        <v>105.327868852458</v>
      </c>
      <c r="Q2647">
        <v>0.127286695238118</v>
      </c>
    </row>
    <row r="2648" spans="1:17" hidden="1" x14ac:dyDescent="0.3">
      <c r="A2648" t="s">
        <v>5501</v>
      </c>
      <c r="B2648" t="s">
        <v>5502</v>
      </c>
      <c r="C2648" t="str">
        <f>IFERROR(VLOOKUP(Table1[[#This Row],[Ticker]],[1]!Table1[[Symbol]:[Industry]],2,FALSE),"-")</f>
        <v>-</v>
      </c>
      <c r="D2648" t="s">
        <v>605</v>
      </c>
      <c r="E2648">
        <v>162.96664314</v>
      </c>
      <c r="F2648">
        <v>88.24</v>
      </c>
      <c r="G2648">
        <v>0.74939911379852797</v>
      </c>
      <c r="H2648">
        <v>-13.7994297669036</v>
      </c>
      <c r="I2648">
        <v>17.329027264466799</v>
      </c>
      <c r="J2648">
        <v>-5.8987311436122196</v>
      </c>
      <c r="K2648">
        <v>88.541847764061998</v>
      </c>
      <c r="L2648">
        <v>79.066154335862393</v>
      </c>
      <c r="M2648">
        <v>37.015856305304197</v>
      </c>
      <c r="N2648">
        <v>0.31637920799517799</v>
      </c>
      <c r="O2648">
        <v>23.300090661831302</v>
      </c>
      <c r="P2648">
        <v>52.400690846286601</v>
      </c>
      <c r="Q2648">
        <v>3.9840511585487001E-2</v>
      </c>
    </row>
    <row r="2649" spans="1:17" hidden="1" x14ac:dyDescent="0.3">
      <c r="A2649" t="s">
        <v>5503</v>
      </c>
      <c r="B2649" t="s">
        <v>5504</v>
      </c>
      <c r="C2649" t="str">
        <f>IFERROR(VLOOKUP(Table1[[#This Row],[Ticker]],[1]!Table1[[Symbol]:[Industry]],2,FALSE),"-")</f>
        <v>-</v>
      </c>
      <c r="D2649" t="s">
        <v>259</v>
      </c>
      <c r="E2649">
        <v>162.9649216</v>
      </c>
      <c r="F2649">
        <v>276.10000000000002</v>
      </c>
      <c r="G2649">
        <v>-24.452516373660401</v>
      </c>
      <c r="H2649">
        <v>-12.402064891277901</v>
      </c>
      <c r="I2649">
        <v>-4.6946524364211699</v>
      </c>
      <c r="J2649">
        <v>-7.5851023570398102</v>
      </c>
      <c r="K2649">
        <v>281.14838295887898</v>
      </c>
      <c r="L2649">
        <v>270.348189370233</v>
      </c>
      <c r="M2649">
        <v>34.344739653984099</v>
      </c>
      <c r="N2649">
        <v>0.43008558373619599</v>
      </c>
      <c r="O2649">
        <v>27.852227453821001</v>
      </c>
      <c r="P2649">
        <v>23.4242288779615</v>
      </c>
      <c r="Q2649">
        <v>5.5712333037551E-2</v>
      </c>
    </row>
    <row r="2650" spans="1:17" hidden="1" x14ac:dyDescent="0.3">
      <c r="A2650" t="s">
        <v>5505</v>
      </c>
      <c r="B2650" t="s">
        <v>5506</v>
      </c>
      <c r="C2650" t="str">
        <f>IFERROR(VLOOKUP(Table1[[#This Row],[Ticker]],[1]!Table1[[Symbol]:[Industry]],2,FALSE),"-")</f>
        <v>-</v>
      </c>
      <c r="D2650" t="s">
        <v>197</v>
      </c>
      <c r="E2650">
        <v>162.94787549599999</v>
      </c>
      <c r="F2650">
        <v>106.51</v>
      </c>
      <c r="G2650">
        <v>-45.143410250085203</v>
      </c>
      <c r="H2650">
        <v>-8.1102960123748105</v>
      </c>
      <c r="I2650">
        <v>-12.710397309308901</v>
      </c>
      <c r="J2650">
        <v>-4.2909410657114302</v>
      </c>
      <c r="K2650">
        <v>108.939226633004</v>
      </c>
      <c r="L2650">
        <v>112.599585776385</v>
      </c>
      <c r="M2650">
        <v>32.854396239359403</v>
      </c>
      <c r="N2650">
        <v>0.40070905513899602</v>
      </c>
      <c r="O2650">
        <v>25.809783118955899</v>
      </c>
      <c r="P2650">
        <v>10.373056994818601</v>
      </c>
      <c r="Q2650">
        <v>6.4217431199360001E-3</v>
      </c>
    </row>
    <row r="2651" spans="1:17" hidden="1" x14ac:dyDescent="0.3">
      <c r="A2651" t="s">
        <v>5507</v>
      </c>
      <c r="B2651" t="s">
        <v>5508</v>
      </c>
      <c r="C2651" t="str">
        <f>IFERROR(VLOOKUP(Table1[[#This Row],[Ticker]],[1]!Table1[[Symbol]:[Industry]],2,FALSE),"-")</f>
        <v>-</v>
      </c>
      <c r="D2651" t="s">
        <v>197</v>
      </c>
      <c r="E2651">
        <v>162.68656799999999</v>
      </c>
      <c r="F2651">
        <v>268.5</v>
      </c>
      <c r="G2651">
        <v>17.948158029767502</v>
      </c>
      <c r="H2651">
        <v>-16.989211322752201</v>
      </c>
      <c r="I2651">
        <v>-1.83010519725437</v>
      </c>
      <c r="J2651">
        <v>-9.4304471843555397</v>
      </c>
      <c r="K2651">
        <v>275.67713993815698</v>
      </c>
      <c r="L2651">
        <v>242.153784985946</v>
      </c>
      <c r="M2651">
        <v>33.765475483865004</v>
      </c>
      <c r="N2651">
        <v>0.32040741597730898</v>
      </c>
      <c r="O2651">
        <v>26.033519553072601</v>
      </c>
      <c r="P2651">
        <v>72.115384615384599</v>
      </c>
      <c r="Q2651">
        <v>7.5021238911595997E-2</v>
      </c>
    </row>
    <row r="2652" spans="1:17" hidden="1" x14ac:dyDescent="0.3">
      <c r="A2652" t="s">
        <v>5509</v>
      </c>
      <c r="B2652" t="s">
        <v>5510</v>
      </c>
      <c r="C2652" t="str">
        <f>IFERROR(VLOOKUP(Table1[[#This Row],[Ticker]],[1]!Table1[[Symbol]:[Industry]],2,FALSE),"-")</f>
        <v>-</v>
      </c>
      <c r="D2652" t="s">
        <v>83</v>
      </c>
      <c r="E2652">
        <v>162.53045542000001</v>
      </c>
      <c r="F2652">
        <v>76.58</v>
      </c>
      <c r="G2652">
        <v>5.2010280471089798</v>
      </c>
      <c r="H2652">
        <v>-10.5374748268665</v>
      </c>
      <c r="I2652">
        <v>-1.3582269571385599</v>
      </c>
      <c r="J2652">
        <v>-2.4213862662673402</v>
      </c>
      <c r="K2652">
        <v>67.396806981222198</v>
      </c>
      <c r="L2652">
        <v>62.441209286655301</v>
      </c>
      <c r="M2652">
        <v>64.090959527296803</v>
      </c>
      <c r="N2652">
        <v>0.91854597298403595</v>
      </c>
      <c r="O2652">
        <v>33.794724471141201</v>
      </c>
      <c r="P2652">
        <v>83.205741626794193</v>
      </c>
      <c r="Q2652">
        <v>9.6284481650033005E-2</v>
      </c>
    </row>
    <row r="2653" spans="1:17" hidden="1" x14ac:dyDescent="0.3">
      <c r="A2653" t="s">
        <v>5511</v>
      </c>
      <c r="B2653" t="s">
        <v>5512</v>
      </c>
      <c r="C2653" t="str">
        <f>IFERROR(VLOOKUP(Table1[[#This Row],[Ticker]],[1]!Table1[[Symbol]:[Industry]],2,FALSE),"-")</f>
        <v>-</v>
      </c>
      <c r="D2653" t="s">
        <v>125</v>
      </c>
      <c r="E2653">
        <v>162.49820832</v>
      </c>
      <c r="F2653">
        <v>82.68</v>
      </c>
      <c r="G2653">
        <v>15.5370421950731</v>
      </c>
      <c r="H2653">
        <v>-1.8954004628743599</v>
      </c>
      <c r="I2653">
        <v>27.5369739564672</v>
      </c>
      <c r="J2653">
        <v>-2.5759695470642199</v>
      </c>
      <c r="K2653">
        <v>73.335231852240696</v>
      </c>
      <c r="L2653">
        <v>65.833257885984906</v>
      </c>
      <c r="M2653">
        <v>57.195067622720003</v>
      </c>
      <c r="N2653">
        <v>1.20439377903956</v>
      </c>
      <c r="O2653">
        <v>13.9937106918238</v>
      </c>
      <c r="P2653">
        <v>65.36</v>
      </c>
      <c r="Q2653">
        <v>0.109889364615814</v>
      </c>
    </row>
    <row r="2654" spans="1:17" hidden="1" x14ac:dyDescent="0.3">
      <c r="A2654" t="s">
        <v>5513</v>
      </c>
      <c r="B2654" t="s">
        <v>5514</v>
      </c>
      <c r="C2654" t="str">
        <f>IFERROR(VLOOKUP(Table1[[#This Row],[Ticker]],[1]!Table1[[Symbol]:[Industry]],2,FALSE),"-")</f>
        <v>-</v>
      </c>
      <c r="D2654" t="s">
        <v>4361</v>
      </c>
      <c r="E2654">
        <v>162.30015248000001</v>
      </c>
      <c r="F2654">
        <v>58</v>
      </c>
      <c r="G2654">
        <v>-7.07848600591569</v>
      </c>
      <c r="H2654">
        <v>-4.6663406338145297</v>
      </c>
      <c r="I2654">
        <v>17.841127275323601</v>
      </c>
      <c r="J2654">
        <v>-13.6893627207872</v>
      </c>
      <c r="K2654">
        <v>58.371713352328598</v>
      </c>
      <c r="L2654">
        <v>54.6139958022098</v>
      </c>
      <c r="M2654">
        <v>44.131444274551797</v>
      </c>
      <c r="N2654">
        <v>0.99702350054371303</v>
      </c>
      <c r="O2654">
        <v>27.5</v>
      </c>
      <c r="P2654">
        <v>53.846153846153797</v>
      </c>
      <c r="Q2654">
        <v>8.8455739966515998E-2</v>
      </c>
    </row>
    <row r="2655" spans="1:17" hidden="1" x14ac:dyDescent="0.3">
      <c r="A2655" t="s">
        <v>5515</v>
      </c>
      <c r="B2655" t="s">
        <v>5516</v>
      </c>
      <c r="C2655" t="str">
        <f>IFERROR(VLOOKUP(Table1[[#This Row],[Ticker]],[1]!Table1[[Symbol]:[Industry]],2,FALSE),"-")</f>
        <v>-</v>
      </c>
      <c r="D2655" t="s">
        <v>132</v>
      </c>
      <c r="E2655">
        <v>162.24</v>
      </c>
      <c r="F2655">
        <v>390</v>
      </c>
      <c r="G2655">
        <v>-26.437231543906499</v>
      </c>
      <c r="H2655">
        <v>-4.4954004628743602</v>
      </c>
      <c r="I2655">
        <v>-17.388529987441501</v>
      </c>
      <c r="J2655">
        <v>-2.1876200325010999</v>
      </c>
      <c r="K2655">
        <v>389.95877768464402</v>
      </c>
      <c r="L2655">
        <v>387.95738358579899</v>
      </c>
      <c r="M2655">
        <v>100</v>
      </c>
      <c r="O2655">
        <v>0</v>
      </c>
      <c r="P2655">
        <v>5.4054054054053902</v>
      </c>
    </row>
    <row r="2656" spans="1:17" hidden="1" x14ac:dyDescent="0.3">
      <c r="A2656" t="s">
        <v>5517</v>
      </c>
      <c r="B2656" t="s">
        <v>5518</v>
      </c>
      <c r="C2656" t="str">
        <f>IFERROR(VLOOKUP(Table1[[#This Row],[Ticker]],[1]!Table1[[Symbol]:[Industry]],2,FALSE),"-")</f>
        <v>-</v>
      </c>
      <c r="D2656" t="s">
        <v>1067</v>
      </c>
      <c r="E2656">
        <v>162.18250755</v>
      </c>
      <c r="F2656">
        <v>225.05</v>
      </c>
      <c r="G2656">
        <v>55.699029717354698</v>
      </c>
      <c r="H2656">
        <v>27.112786671628498</v>
      </c>
      <c r="I2656">
        <v>11.543008253749999</v>
      </c>
      <c r="J2656">
        <v>-11.4416522905656</v>
      </c>
      <c r="K2656">
        <v>184.425512879243</v>
      </c>
      <c r="L2656">
        <v>142.751555985756</v>
      </c>
      <c r="M2656">
        <v>63.294044842835497</v>
      </c>
      <c r="N2656">
        <v>1.1860465116279</v>
      </c>
      <c r="O2656">
        <v>10.642079537880401</v>
      </c>
      <c r="P2656">
        <v>87.5416666666666</v>
      </c>
    </row>
    <row r="2657" spans="1:17" hidden="1" x14ac:dyDescent="0.3">
      <c r="A2657" t="s">
        <v>5519</v>
      </c>
      <c r="B2657" t="s">
        <v>5520</v>
      </c>
      <c r="C2657" t="str">
        <f>IFERROR(VLOOKUP(Table1[[#This Row],[Ticker]],[1]!Table1[[Symbol]:[Industry]],2,FALSE),"-")</f>
        <v>-</v>
      </c>
      <c r="D2657" t="s">
        <v>605</v>
      </c>
      <c r="E2657">
        <v>162.15076367999899</v>
      </c>
      <c r="F2657">
        <v>5.67</v>
      </c>
      <c r="G2657">
        <v>29.129878906924802</v>
      </c>
      <c r="H2657">
        <v>12.1352690835619</v>
      </c>
      <c r="I2657">
        <v>31.821996328347801</v>
      </c>
      <c r="J2657">
        <v>-12.0373696151388</v>
      </c>
      <c r="K2657">
        <v>4.95376686542917</v>
      </c>
      <c r="L2657">
        <v>4.1120886924199</v>
      </c>
      <c r="M2657">
        <v>54.898428565895699</v>
      </c>
      <c r="N2657">
        <v>0.62547876239836797</v>
      </c>
      <c r="O2657">
        <v>9.1710758377424995</v>
      </c>
      <c r="P2657">
        <v>109.99999999999901</v>
      </c>
      <c r="Q2657">
        <v>-3.3109907200949001E-2</v>
      </c>
    </row>
    <row r="2658" spans="1:17" hidden="1" x14ac:dyDescent="0.3">
      <c r="A2658" t="s">
        <v>5521</v>
      </c>
      <c r="B2658" t="s">
        <v>5522</v>
      </c>
      <c r="C2658" t="str">
        <f>IFERROR(VLOOKUP(Table1[[#This Row],[Ticker]],[1]!Table1[[Symbol]:[Industry]],2,FALSE),"-")</f>
        <v>-</v>
      </c>
      <c r="D2658" t="s">
        <v>132</v>
      </c>
      <c r="E2658">
        <v>161.972935928</v>
      </c>
      <c r="F2658">
        <v>22.8</v>
      </c>
      <c r="G2658">
        <v>188.38208215181101</v>
      </c>
      <c r="H2658">
        <v>-8.5778746896784792</v>
      </c>
      <c r="I2658">
        <v>47.113634514722897</v>
      </c>
      <c r="J2658">
        <v>-6.1116183802912696</v>
      </c>
      <c r="K2658">
        <v>22.377015860367699</v>
      </c>
      <c r="L2658">
        <v>16.644145885916501</v>
      </c>
      <c r="M2658">
        <v>39.733111831029397</v>
      </c>
      <c r="N2658">
        <v>0.26206338829089998</v>
      </c>
      <c r="O2658">
        <v>17.6315789473684</v>
      </c>
      <c r="P2658">
        <v>229.00432900432901</v>
      </c>
      <c r="Q2658">
        <v>0.106183741122547</v>
      </c>
    </row>
    <row r="2659" spans="1:17" hidden="1" x14ac:dyDescent="0.3">
      <c r="A2659" t="s">
        <v>5523</v>
      </c>
      <c r="B2659" t="s">
        <v>5524</v>
      </c>
      <c r="C2659" t="str">
        <f>IFERROR(VLOOKUP(Table1[[#This Row],[Ticker]],[1]!Table1[[Symbol]:[Industry]],2,FALSE),"-")</f>
        <v>-</v>
      </c>
      <c r="D2659" t="s">
        <v>467</v>
      </c>
      <c r="E2659">
        <v>161.68862417400001</v>
      </c>
      <c r="F2659">
        <v>53.39</v>
      </c>
      <c r="G2659">
        <v>-25.910097266772201</v>
      </c>
      <c r="H2659">
        <v>3.7347975569276199</v>
      </c>
      <c r="I2659">
        <v>16.2535225782655</v>
      </c>
      <c r="J2659">
        <v>-12.156734651581401</v>
      </c>
      <c r="K2659">
        <v>50.184678101692398</v>
      </c>
      <c r="L2659">
        <v>47.963607359348103</v>
      </c>
      <c r="M2659">
        <v>46.833685197969402</v>
      </c>
      <c r="N2659">
        <v>3.9086538388502401</v>
      </c>
      <c r="O2659">
        <v>25.491665105825</v>
      </c>
      <c r="P2659">
        <v>44.102564102564102</v>
      </c>
      <c r="Q2659">
        <v>-4.1474779814613998E-2</v>
      </c>
    </row>
    <row r="2660" spans="1:17" hidden="1" x14ac:dyDescent="0.3">
      <c r="A2660" t="s">
        <v>5525</v>
      </c>
      <c r="B2660" t="s">
        <v>5526</v>
      </c>
      <c r="C2660" t="str">
        <f>IFERROR(VLOOKUP(Table1[[#This Row],[Ticker]],[1]!Table1[[Symbol]:[Industry]],2,FALSE),"-")</f>
        <v>-</v>
      </c>
      <c r="D2660" t="s">
        <v>472</v>
      </c>
      <c r="E2660">
        <v>161.40591892999899</v>
      </c>
      <c r="F2660">
        <v>70.8</v>
      </c>
      <c r="G2660">
        <v>-52.514905856874897</v>
      </c>
      <c r="H2660">
        <v>-24.314677571308099</v>
      </c>
      <c r="I2660">
        <v>-38.060798895004602</v>
      </c>
      <c r="J2660">
        <v>-5.7383446701822596</v>
      </c>
      <c r="K2660">
        <v>74.032078431372497</v>
      </c>
      <c r="M2660">
        <v>26.807945976398599</v>
      </c>
      <c r="O2660">
        <v>37.288135593220296</v>
      </c>
      <c r="P2660">
        <v>16.2561576354679</v>
      </c>
    </row>
    <row r="2661" spans="1:17" hidden="1" x14ac:dyDescent="0.3">
      <c r="A2661" t="s">
        <v>5527</v>
      </c>
      <c r="B2661" t="s">
        <v>5528</v>
      </c>
      <c r="C2661" t="str">
        <f>IFERROR(VLOOKUP(Table1[[#This Row],[Ticker]],[1]!Table1[[Symbol]:[Industry]],2,FALSE),"-")</f>
        <v>-</v>
      </c>
      <c r="D2661" t="s">
        <v>290</v>
      </c>
      <c r="E2661">
        <v>161.30029999999999</v>
      </c>
      <c r="F2661">
        <v>70.010000000000005</v>
      </c>
      <c r="G2661">
        <v>10.743921095494599</v>
      </c>
      <c r="H2661">
        <v>2.7443495752295801</v>
      </c>
      <c r="I2661">
        <v>26.664967954945201</v>
      </c>
      <c r="J2661">
        <v>-8.3742866991677705</v>
      </c>
      <c r="K2661">
        <v>65.846484231565896</v>
      </c>
      <c r="L2661">
        <v>57.6169362353642</v>
      </c>
      <c r="M2661">
        <v>42.9604888962511</v>
      </c>
      <c r="N2661">
        <v>1.6142627439403201</v>
      </c>
      <c r="O2661">
        <v>16.411941151264099</v>
      </c>
      <c r="P2661">
        <v>58.680870353581099</v>
      </c>
      <c r="Q2661">
        <v>1.6407600452172998E-2</v>
      </c>
    </row>
    <row r="2662" spans="1:17" hidden="1" x14ac:dyDescent="0.3">
      <c r="A2662" t="s">
        <v>5529</v>
      </c>
      <c r="B2662" t="s">
        <v>5530</v>
      </c>
      <c r="C2662" t="str">
        <f>IFERROR(VLOOKUP(Table1[[#This Row],[Ticker]],[1]!Table1[[Symbol]:[Industry]],2,FALSE),"-")</f>
        <v>-</v>
      </c>
      <c r="D2662" t="s">
        <v>259</v>
      </c>
      <c r="E2662">
        <v>160.65935690000001</v>
      </c>
      <c r="F2662">
        <v>481.45</v>
      </c>
      <c r="G2662">
        <v>11.204897479830599</v>
      </c>
      <c r="H2662">
        <v>5.3441057099651399</v>
      </c>
      <c r="I2662">
        <v>46.064194507550702</v>
      </c>
      <c r="J2662">
        <v>-6.5415224190846297</v>
      </c>
      <c r="K2662">
        <v>410.18804190929802</v>
      </c>
      <c r="L2662">
        <v>373.345685070836</v>
      </c>
      <c r="M2662">
        <v>54.812032588846897</v>
      </c>
      <c r="N2662">
        <v>2.5401743462017401</v>
      </c>
      <c r="O2662">
        <v>6.8439090248208601</v>
      </c>
      <c r="P2662">
        <v>71.030195381882706</v>
      </c>
      <c r="Q2662">
        <v>6.0622243358242997E-2</v>
      </c>
    </row>
    <row r="2663" spans="1:17" hidden="1" x14ac:dyDescent="0.3">
      <c r="A2663" t="s">
        <v>5531</v>
      </c>
      <c r="B2663" t="s">
        <v>5532</v>
      </c>
      <c r="C2663" t="str">
        <f>IFERROR(VLOOKUP(Table1[[#This Row],[Ticker]],[1]!Table1[[Symbol]:[Industry]],2,FALSE),"-")</f>
        <v>-</v>
      </c>
      <c r="D2663" t="s">
        <v>259</v>
      </c>
      <c r="E2663">
        <v>160.60480000000001</v>
      </c>
      <c r="F2663">
        <v>163</v>
      </c>
      <c r="G2663">
        <v>-37.377264593473001</v>
      </c>
      <c r="H2663">
        <v>-1.3743813545940999</v>
      </c>
      <c r="I2663">
        <v>-0.66815762797148803</v>
      </c>
      <c r="J2663">
        <v>-2.8624666582679699</v>
      </c>
      <c r="K2663">
        <v>148.45400242041799</v>
      </c>
      <c r="L2663">
        <v>142.736031771868</v>
      </c>
      <c r="M2663">
        <v>54.162224485727798</v>
      </c>
      <c r="N2663">
        <v>1.4830883556443599</v>
      </c>
      <c r="O2663">
        <v>19.018404907975398</v>
      </c>
      <c r="P2663">
        <v>48.181818181818102</v>
      </c>
      <c r="Q2663">
        <v>9.7090247184909995E-2</v>
      </c>
    </row>
    <row r="2664" spans="1:17" hidden="1" x14ac:dyDescent="0.3">
      <c r="A2664" t="s">
        <v>5533</v>
      </c>
      <c r="B2664" t="s">
        <v>5534</v>
      </c>
      <c r="C2664" t="str">
        <f>IFERROR(VLOOKUP(Table1[[#This Row],[Ticker]],[1]!Table1[[Symbol]:[Industry]],2,FALSE),"-")</f>
        <v>-</v>
      </c>
      <c r="D2664" t="s">
        <v>390</v>
      </c>
      <c r="E2664">
        <v>160.57661375999999</v>
      </c>
      <c r="F2664">
        <v>180.65</v>
      </c>
      <c r="G2664">
        <v>-41.630402242695098</v>
      </c>
      <c r="H2664">
        <v>-16.181128956161199</v>
      </c>
      <c r="I2664">
        <v>-28.178653444231699</v>
      </c>
      <c r="J2664">
        <v>-5.9274574308750898</v>
      </c>
      <c r="K2664">
        <v>193.13586011016699</v>
      </c>
      <c r="L2664">
        <v>192.69145204713899</v>
      </c>
      <c r="M2664">
        <v>36.761269036207899</v>
      </c>
      <c r="N2664">
        <v>0.46299217684455202</v>
      </c>
      <c r="O2664">
        <v>65.513423747578102</v>
      </c>
      <c r="P2664">
        <v>16.548387096774199</v>
      </c>
      <c r="Q2664">
        <v>8.8011505253485001E-2</v>
      </c>
    </row>
    <row r="2665" spans="1:17" hidden="1" x14ac:dyDescent="0.3">
      <c r="A2665" t="s">
        <v>5535</v>
      </c>
      <c r="B2665" t="s">
        <v>5536</v>
      </c>
      <c r="C2665" t="str">
        <f>IFERROR(VLOOKUP(Table1[[#This Row],[Ticker]],[1]!Table1[[Symbol]:[Industry]],2,FALSE),"-")</f>
        <v>-</v>
      </c>
      <c r="D2665" t="s">
        <v>197</v>
      </c>
      <c r="E2665">
        <v>160.52072999999999</v>
      </c>
      <c r="F2665">
        <v>11.76</v>
      </c>
      <c r="G2665">
        <v>32.6328875262125</v>
      </c>
      <c r="H2665">
        <v>-10.0954004628743</v>
      </c>
      <c r="I2665">
        <v>56.8336922347806</v>
      </c>
      <c r="J2665">
        <v>-5.0682784687150901</v>
      </c>
      <c r="K2665">
        <v>12.7193036834268</v>
      </c>
      <c r="L2665">
        <v>11.010650607964999</v>
      </c>
      <c r="M2665">
        <v>31.552904434483299</v>
      </c>
      <c r="N2665">
        <v>0.32941962241778</v>
      </c>
      <c r="O2665">
        <v>34.523809523809497</v>
      </c>
      <c r="P2665">
        <v>91.219512195121894</v>
      </c>
      <c r="Q2665">
        <v>-3.5702751259728001E-2</v>
      </c>
    </row>
    <row r="2666" spans="1:17" hidden="1" x14ac:dyDescent="0.3">
      <c r="A2666" t="s">
        <v>5537</v>
      </c>
      <c r="B2666" t="s">
        <v>5538</v>
      </c>
      <c r="C2666" t="str">
        <f>IFERROR(VLOOKUP(Table1[[#This Row],[Ticker]],[1]!Table1[[Symbol]:[Industry]],2,FALSE),"-")</f>
        <v>-</v>
      </c>
      <c r="D2666" t="s">
        <v>443</v>
      </c>
      <c r="E2666">
        <v>160.35006489599999</v>
      </c>
      <c r="F2666">
        <v>11.04</v>
      </c>
      <c r="G2666">
        <v>144.15736305068799</v>
      </c>
      <c r="H2666">
        <v>22.133813020271599</v>
      </c>
      <c r="I2666">
        <v>22.358305455596302</v>
      </c>
      <c r="J2666">
        <v>-9.2008213526331097</v>
      </c>
      <c r="K2666">
        <v>10.3192577891342</v>
      </c>
      <c r="L2666">
        <v>8.7341476528242907</v>
      </c>
      <c r="M2666">
        <v>56.455125010223298</v>
      </c>
      <c r="N2666">
        <v>0.66297331710307905</v>
      </c>
      <c r="O2666">
        <v>39.945652173912997</v>
      </c>
      <c r="P2666">
        <v>183.07692307692301</v>
      </c>
      <c r="Q2666">
        <v>0.172616366866995</v>
      </c>
    </row>
    <row r="2667" spans="1:17" hidden="1" x14ac:dyDescent="0.3">
      <c r="A2667" t="s">
        <v>5539</v>
      </c>
      <c r="B2667" t="s">
        <v>5540</v>
      </c>
      <c r="C2667" t="str">
        <f>IFERROR(VLOOKUP(Table1[[#This Row],[Ticker]],[1]!Table1[[Symbol]:[Industry]],2,FALSE),"-")</f>
        <v>-</v>
      </c>
      <c r="D2667" t="s">
        <v>132</v>
      </c>
      <c r="E2667">
        <v>160.31734399999999</v>
      </c>
      <c r="F2667">
        <v>62.8</v>
      </c>
      <c r="G2667">
        <v>-8.7053820473511294</v>
      </c>
      <c r="H2667">
        <v>-12.3777534040508</v>
      </c>
      <c r="I2667">
        <v>-3.5172697879855601</v>
      </c>
      <c r="J2667">
        <v>-7.2785291234101903</v>
      </c>
      <c r="K2667">
        <v>66.089085081734495</v>
      </c>
      <c r="L2667">
        <v>63.952167294090401</v>
      </c>
      <c r="M2667">
        <v>46.621645811965898</v>
      </c>
      <c r="N2667">
        <v>0.133301872702422</v>
      </c>
      <c r="O2667">
        <v>55.573248407643298</v>
      </c>
      <c r="P2667">
        <v>37.417943107220999</v>
      </c>
      <c r="Q2667">
        <v>7.7622633694717003E-2</v>
      </c>
    </row>
    <row r="2668" spans="1:17" hidden="1" x14ac:dyDescent="0.3">
      <c r="A2668" t="s">
        <v>5541</v>
      </c>
      <c r="B2668" t="s">
        <v>5542</v>
      </c>
      <c r="C2668" t="str">
        <f>IFERROR(VLOOKUP(Table1[[#This Row],[Ticker]],[1]!Table1[[Symbol]:[Industry]],2,FALSE),"-")</f>
        <v>-</v>
      </c>
      <c r="D2668" t="s">
        <v>5543</v>
      </c>
      <c r="E2668">
        <v>160.30524249999999</v>
      </c>
      <c r="F2668">
        <v>218</v>
      </c>
      <c r="G2668">
        <v>354.87314782407498</v>
      </c>
      <c r="H2668">
        <v>-13.6241133341614</v>
      </c>
      <c r="I2668">
        <v>198.55578844964799</v>
      </c>
      <c r="J2668">
        <v>-9.9093171971904308</v>
      </c>
      <c r="K2668">
        <v>221.73918980432299</v>
      </c>
      <c r="L2668">
        <v>133.536310359429</v>
      </c>
      <c r="M2668">
        <v>16.752610433327298</v>
      </c>
      <c r="N2668">
        <v>2.0613931164861801</v>
      </c>
      <c r="O2668">
        <v>35.619266055045799</v>
      </c>
      <c r="P2668">
        <v>503.710883411797</v>
      </c>
      <c r="Q2668">
        <v>0.26337188090302099</v>
      </c>
    </row>
    <row r="2669" spans="1:17" hidden="1" x14ac:dyDescent="0.3">
      <c r="A2669" t="s">
        <v>5544</v>
      </c>
      <c r="B2669" t="s">
        <v>5545</v>
      </c>
      <c r="C2669" t="str">
        <f>IFERROR(VLOOKUP(Table1[[#This Row],[Ticker]],[1]!Table1[[Symbol]:[Industry]],2,FALSE),"-")</f>
        <v>-</v>
      </c>
      <c r="D2669" t="s">
        <v>1001</v>
      </c>
      <c r="E2669">
        <v>160.21654538999999</v>
      </c>
      <c r="F2669">
        <v>158.94999999999999</v>
      </c>
      <c r="G2669">
        <v>33.575200494750902</v>
      </c>
      <c r="H2669">
        <v>1.4712662037922899</v>
      </c>
      <c r="I2669">
        <v>31.510767436445899</v>
      </c>
      <c r="J2669">
        <v>-1.6499856238989501</v>
      </c>
      <c r="K2669">
        <v>163.78093614970601</v>
      </c>
      <c r="L2669">
        <v>138.768865224737</v>
      </c>
      <c r="M2669">
        <v>38.0245296273918</v>
      </c>
      <c r="N2669">
        <v>0.17863058134083801</v>
      </c>
      <c r="O2669">
        <v>23.560868197546402</v>
      </c>
      <c r="P2669">
        <v>86.670581327069797</v>
      </c>
      <c r="Q2669">
        <v>5.9542382454956001E-2</v>
      </c>
    </row>
    <row r="2670" spans="1:17" hidden="1" x14ac:dyDescent="0.3">
      <c r="A2670" t="s">
        <v>5546</v>
      </c>
      <c r="B2670" t="s">
        <v>5547</v>
      </c>
      <c r="C2670" t="str">
        <f>IFERROR(VLOOKUP(Table1[[#This Row],[Ticker]],[1]!Table1[[Symbol]:[Industry]],2,FALSE),"-")</f>
        <v>-</v>
      </c>
      <c r="E2670">
        <v>160.12114398</v>
      </c>
      <c r="F2670">
        <v>130.35</v>
      </c>
      <c r="G2670">
        <v>793.93861305068799</v>
      </c>
      <c r="H2670">
        <v>35.237816243882698</v>
      </c>
      <c r="I2670">
        <v>181.92260663712699</v>
      </c>
      <c r="J2670">
        <v>5.0721365768148701</v>
      </c>
      <c r="K2670">
        <v>97.006247597374497</v>
      </c>
      <c r="L2670">
        <v>61.732298761912503</v>
      </c>
      <c r="M2670">
        <v>97.194534039668795</v>
      </c>
      <c r="N2670">
        <v>0.94682926123820299</v>
      </c>
      <c r="O2670">
        <v>0</v>
      </c>
      <c r="P2670">
        <v>1092.5892040256099</v>
      </c>
      <c r="Q2670">
        <v>0.247458544562626</v>
      </c>
    </row>
    <row r="2671" spans="1:17" hidden="1" x14ac:dyDescent="0.3">
      <c r="A2671" t="s">
        <v>5548</v>
      </c>
      <c r="B2671" t="s">
        <v>5549</v>
      </c>
      <c r="C2671" t="str">
        <f>IFERROR(VLOOKUP(Table1[[#This Row],[Ticker]],[1]!Table1[[Symbol]:[Industry]],2,FALSE),"-")</f>
        <v>-</v>
      </c>
      <c r="D2671" t="s">
        <v>46</v>
      </c>
      <c r="E2671">
        <v>160.04806160000001</v>
      </c>
      <c r="F2671">
        <v>1.45</v>
      </c>
      <c r="G2671">
        <v>-12.0079262055102</v>
      </c>
      <c r="H2671">
        <v>-14.3719436727509</v>
      </c>
      <c r="I2671">
        <v>3.44480334589174</v>
      </c>
      <c r="J2671">
        <v>-7.9940716454043299</v>
      </c>
      <c r="K2671">
        <v>1.4844080838589599</v>
      </c>
      <c r="L2671">
        <v>1.3354723865677001</v>
      </c>
      <c r="M2671">
        <v>44.2280853114314</v>
      </c>
      <c r="N2671">
        <v>0.35094131995921601</v>
      </c>
      <c r="O2671">
        <v>28.275862068965498</v>
      </c>
      <c r="P2671">
        <v>44.999999999999901</v>
      </c>
      <c r="Q2671">
        <v>0.171023780227164</v>
      </c>
    </row>
    <row r="2672" spans="1:17" hidden="1" x14ac:dyDescent="0.3">
      <c r="A2672" t="s">
        <v>5550</v>
      </c>
      <c r="B2672" t="s">
        <v>5551</v>
      </c>
      <c r="C2672" t="str">
        <f>IFERROR(VLOOKUP(Table1[[#This Row],[Ticker]],[1]!Table1[[Symbol]:[Industry]],2,FALSE),"-")</f>
        <v>-</v>
      </c>
      <c r="D2672" t="s">
        <v>259</v>
      </c>
      <c r="E2672">
        <v>159.95338515</v>
      </c>
      <c r="F2672">
        <v>29.21</v>
      </c>
      <c r="G2672">
        <v>-62.542518325349803</v>
      </c>
      <c r="H2672">
        <v>40.930631946953099</v>
      </c>
      <c r="I2672">
        <v>76.055178621829896</v>
      </c>
      <c r="J2672">
        <v>16.094692892668899</v>
      </c>
      <c r="K2672">
        <v>21.242912245978999</v>
      </c>
      <c r="L2672">
        <v>21.4132191129539</v>
      </c>
      <c r="M2672">
        <v>90.742069007029201</v>
      </c>
      <c r="N2672">
        <v>2.36831650793239</v>
      </c>
      <c r="O2672">
        <v>47.381033892502501</v>
      </c>
      <c r="P2672">
        <v>124.692307692307</v>
      </c>
      <c r="Q2672">
        <v>0.16851959148287601</v>
      </c>
    </row>
    <row r="2673" spans="1:17" hidden="1" x14ac:dyDescent="0.3">
      <c r="A2673" t="s">
        <v>5552</v>
      </c>
      <c r="B2673" t="s">
        <v>5553</v>
      </c>
      <c r="C2673" t="str">
        <f>IFERROR(VLOOKUP(Table1[[#This Row],[Ticker]],[1]!Table1[[Symbol]:[Industry]],2,FALSE),"-")</f>
        <v>-</v>
      </c>
      <c r="D2673" t="s">
        <v>998</v>
      </c>
      <c r="E2673">
        <v>159.72378327600001</v>
      </c>
      <c r="F2673">
        <v>13.44</v>
      </c>
      <c r="G2673">
        <v>95.953973220179506</v>
      </c>
      <c r="H2673">
        <v>8.6359126684387508</v>
      </c>
      <c r="I2673">
        <v>83.208484937931502</v>
      </c>
      <c r="J2673">
        <v>-4.4421654870465597</v>
      </c>
      <c r="K2673">
        <v>11.8345258570428</v>
      </c>
      <c r="L2673">
        <v>9.5656558702812209</v>
      </c>
      <c r="M2673">
        <v>39.097640373483998</v>
      </c>
      <c r="N2673">
        <v>0.69548738984851299</v>
      </c>
      <c r="O2673">
        <v>18.0803571428571</v>
      </c>
      <c r="P2673">
        <v>146.605504587155</v>
      </c>
      <c r="Q2673">
        <v>-6.8590306424157005E-2</v>
      </c>
    </row>
    <row r="2674" spans="1:17" hidden="1" x14ac:dyDescent="0.3">
      <c r="A2674" t="s">
        <v>5554</v>
      </c>
      <c r="B2674" t="s">
        <v>5555</v>
      </c>
      <c r="C2674" t="str">
        <f>IFERROR(VLOOKUP(Table1[[#This Row],[Ticker]],[1]!Table1[[Symbol]:[Industry]],2,FALSE),"-")</f>
        <v>-</v>
      </c>
      <c r="D2674" t="s">
        <v>991</v>
      </c>
      <c r="E2674">
        <v>159.63558225</v>
      </c>
      <c r="F2674">
        <v>125</v>
      </c>
      <c r="G2674">
        <v>-70.114241887583503</v>
      </c>
      <c r="H2674">
        <v>-29.03061173048</v>
      </c>
      <c r="I2674">
        <v>-55.353790533347201</v>
      </c>
      <c r="J2674">
        <v>-6.0972326580391298</v>
      </c>
      <c r="K2674">
        <v>168.481727363689</v>
      </c>
      <c r="L2674">
        <v>234.67179030519</v>
      </c>
      <c r="M2674">
        <v>10.472724043005501</v>
      </c>
      <c r="N2674">
        <v>0.107019562715765</v>
      </c>
      <c r="O2674">
        <v>289.44</v>
      </c>
      <c r="P2674">
        <v>0</v>
      </c>
      <c r="Q2674">
        <v>-4.4055088783189998E-3</v>
      </c>
    </row>
    <row r="2675" spans="1:17" hidden="1" x14ac:dyDescent="0.3">
      <c r="A2675" t="s">
        <v>5556</v>
      </c>
      <c r="B2675" t="s">
        <v>5557</v>
      </c>
      <c r="C2675" t="str">
        <f>IFERROR(VLOOKUP(Table1[[#This Row],[Ticker]],[1]!Table1[[Symbol]:[Industry]],2,FALSE),"-")</f>
        <v>-</v>
      </c>
      <c r="D2675" t="s">
        <v>407</v>
      </c>
      <c r="E2675">
        <v>159.41143664000001</v>
      </c>
      <c r="F2675">
        <v>230.8</v>
      </c>
      <c r="G2675">
        <v>158.471828459493</v>
      </c>
      <c r="H2675">
        <v>2.33172288820177</v>
      </c>
      <c r="I2675">
        <v>-11.6382436185985</v>
      </c>
      <c r="J2675">
        <v>-5.2128301165347102</v>
      </c>
      <c r="K2675">
        <v>215.09989162315301</v>
      </c>
      <c r="L2675">
        <v>182.58061359998899</v>
      </c>
      <c r="M2675">
        <v>76.210796310961896</v>
      </c>
      <c r="N2675">
        <v>0.18926768703209601</v>
      </c>
      <c r="O2675">
        <v>20.5589254766031</v>
      </c>
      <c r="P2675">
        <v>246.911167894183</v>
      </c>
      <c r="Q2675">
        <v>7.4591001938086002E-2</v>
      </c>
    </row>
    <row r="2676" spans="1:17" hidden="1" x14ac:dyDescent="0.3">
      <c r="A2676" t="s">
        <v>5558</v>
      </c>
      <c r="B2676" t="s">
        <v>5559</v>
      </c>
      <c r="C2676" t="str">
        <f>IFERROR(VLOOKUP(Table1[[#This Row],[Ticker]],[1]!Table1[[Symbol]:[Industry]],2,FALSE),"-")</f>
        <v>-</v>
      </c>
      <c r="D2676" t="s">
        <v>4928</v>
      </c>
      <c r="E2676">
        <v>159.02348799999999</v>
      </c>
      <c r="F2676">
        <v>67.2</v>
      </c>
      <c r="G2676">
        <v>10.379585272910299</v>
      </c>
      <c r="H2676">
        <v>-6.78547679875222</v>
      </c>
      <c r="I2676">
        <v>24.8336922347806</v>
      </c>
      <c r="J2676">
        <v>-12.0467749620785</v>
      </c>
      <c r="K2676">
        <v>63.9280436617139</v>
      </c>
      <c r="M2676">
        <v>39.387818049326199</v>
      </c>
      <c r="N2676">
        <v>0.67461080146069496</v>
      </c>
      <c r="O2676">
        <v>22.619047619047599</v>
      </c>
      <c r="P2676">
        <v>70.126582278480996</v>
      </c>
    </row>
    <row r="2677" spans="1:17" hidden="1" x14ac:dyDescent="0.3">
      <c r="A2677" t="s">
        <v>5560</v>
      </c>
      <c r="B2677" t="s">
        <v>5561</v>
      </c>
      <c r="C2677" t="str">
        <f>IFERROR(VLOOKUP(Table1[[#This Row],[Ticker]],[1]!Table1[[Symbol]:[Industry]],2,FALSE),"-")</f>
        <v>-</v>
      </c>
      <c r="D2677" t="s">
        <v>5562</v>
      </c>
      <c r="E2677">
        <v>158.68799999999999</v>
      </c>
      <c r="F2677">
        <v>158</v>
      </c>
      <c r="G2677">
        <v>-52.445652024688798</v>
      </c>
      <c r="H2677">
        <v>-12.929135402633401</v>
      </c>
      <c r="I2677">
        <v>4.5250502594719899</v>
      </c>
      <c r="J2677">
        <v>-9.4764275957825799</v>
      </c>
      <c r="K2677">
        <v>163.61358536146901</v>
      </c>
      <c r="L2677">
        <v>167.81046556618199</v>
      </c>
      <c r="M2677">
        <v>30.2445302317937</v>
      </c>
      <c r="N2677">
        <v>0.25964187327823601</v>
      </c>
      <c r="O2677">
        <v>42.341772151898702</v>
      </c>
      <c r="P2677">
        <v>37.391304347826001</v>
      </c>
    </row>
    <row r="2678" spans="1:17" hidden="1" x14ac:dyDescent="0.3">
      <c r="A2678" t="s">
        <v>5563</v>
      </c>
      <c r="B2678" t="s">
        <v>5564</v>
      </c>
      <c r="C2678" t="str">
        <f>IFERROR(VLOOKUP(Table1[[#This Row],[Ticker]],[1]!Table1[[Symbol]:[Industry]],2,FALSE),"-")</f>
        <v>-</v>
      </c>
      <c r="D2678" t="s">
        <v>132</v>
      </c>
      <c r="E2678">
        <v>158.129772</v>
      </c>
      <c r="F2678">
        <v>3.12</v>
      </c>
      <c r="G2678">
        <v>-30.543935650610599</v>
      </c>
      <c r="H2678">
        <v>-14.265515405403001</v>
      </c>
      <c r="I2678">
        <v>-25.892928814421001</v>
      </c>
      <c r="J2678">
        <v>-2.8205314249061599</v>
      </c>
      <c r="K2678">
        <v>3.3292880131808</v>
      </c>
      <c r="L2678">
        <v>3.5773105610741598</v>
      </c>
      <c r="M2678">
        <v>39.509205987677902</v>
      </c>
      <c r="N2678">
        <v>0.48987318816384601</v>
      </c>
      <c r="O2678">
        <v>56.089743589743499</v>
      </c>
      <c r="P2678">
        <v>11.8279569892473</v>
      </c>
      <c r="Q2678">
        <v>4.8415693435102998E-2</v>
      </c>
    </row>
    <row r="2679" spans="1:17" hidden="1" x14ac:dyDescent="0.3">
      <c r="A2679" t="s">
        <v>5565</v>
      </c>
      <c r="B2679" t="s">
        <v>5566</v>
      </c>
      <c r="C2679" t="str">
        <f>IFERROR(VLOOKUP(Table1[[#This Row],[Ticker]],[1]!Table1[[Symbol]:[Industry]],2,FALSE),"-")</f>
        <v>-</v>
      </c>
      <c r="D2679" t="s">
        <v>605</v>
      </c>
      <c r="E2679">
        <v>157.91986800000001</v>
      </c>
      <c r="F2679">
        <v>466.2</v>
      </c>
      <c r="G2679">
        <v>-21.237654742906201</v>
      </c>
      <c r="H2679">
        <v>4.36665671903702</v>
      </c>
      <c r="I2679">
        <v>-0.25285159548179298</v>
      </c>
      <c r="J2679">
        <v>-1.3860168260882699</v>
      </c>
      <c r="K2679">
        <v>465.29201526573502</v>
      </c>
      <c r="L2679">
        <v>439.11891568706102</v>
      </c>
      <c r="M2679">
        <v>55.140917188144698</v>
      </c>
      <c r="N2679">
        <v>0.117041195916796</v>
      </c>
      <c r="O2679">
        <v>17.331617331617299</v>
      </c>
      <c r="P2679">
        <v>29.499999999999901</v>
      </c>
      <c r="Q2679">
        <v>-1.6297881269393001E-2</v>
      </c>
    </row>
    <row r="2680" spans="1:17" hidden="1" x14ac:dyDescent="0.3">
      <c r="A2680" t="s">
        <v>5567</v>
      </c>
      <c r="B2680" t="s">
        <v>5568</v>
      </c>
      <c r="C2680" t="str">
        <f>IFERROR(VLOOKUP(Table1[[#This Row],[Ticker]],[1]!Table1[[Symbol]:[Industry]],2,FALSE),"-")</f>
        <v>-</v>
      </c>
      <c r="E2680">
        <v>157.64501456900001</v>
      </c>
      <c r="F2680">
        <v>10.8</v>
      </c>
      <c r="G2680">
        <v>-31.564085417278399</v>
      </c>
      <c r="H2680">
        <v>-4.7784193307988803</v>
      </c>
      <c r="I2680">
        <v>-10.7745122184386</v>
      </c>
      <c r="J2680">
        <v>-5.2151429682809196</v>
      </c>
      <c r="K2680">
        <v>10.8856028565993</v>
      </c>
      <c r="L2680">
        <v>11.2320950066352</v>
      </c>
      <c r="M2680">
        <v>42.067070791683101</v>
      </c>
      <c r="N2680">
        <v>0.93926459125309403</v>
      </c>
      <c r="O2680">
        <v>62.129629629629598</v>
      </c>
      <c r="P2680">
        <v>17.2638436482084</v>
      </c>
      <c r="Q2680">
        <v>8.6120815823269997E-2</v>
      </c>
    </row>
    <row r="2681" spans="1:17" hidden="1" x14ac:dyDescent="0.3">
      <c r="A2681" t="s">
        <v>5569</v>
      </c>
      <c r="B2681" t="s">
        <v>5570</v>
      </c>
      <c r="C2681" t="str">
        <f>IFERROR(VLOOKUP(Table1[[#This Row],[Ticker]],[1]!Table1[[Symbol]:[Industry]],2,FALSE),"-")</f>
        <v>-</v>
      </c>
      <c r="D2681" t="s">
        <v>183</v>
      </c>
      <c r="E2681">
        <v>157.54404825</v>
      </c>
      <c r="F2681">
        <v>150</v>
      </c>
      <c r="G2681">
        <v>-83.141338248013199</v>
      </c>
      <c r="H2681">
        <v>-6.4434524109263096</v>
      </c>
      <c r="I2681">
        <v>-39.668322733555499</v>
      </c>
      <c r="J2681">
        <v>-4.1356719805530497</v>
      </c>
      <c r="K2681">
        <v>148.21632187084401</v>
      </c>
      <c r="L2681">
        <v>180.51678127228999</v>
      </c>
      <c r="M2681">
        <v>53.4911859335743</v>
      </c>
      <c r="N2681">
        <v>0.55191637630662005</v>
      </c>
      <c r="O2681">
        <v>119.333333333333</v>
      </c>
      <c r="P2681">
        <v>40.186915887850397</v>
      </c>
      <c r="Q2681">
        <v>2.7337270893522E-2</v>
      </c>
    </row>
    <row r="2682" spans="1:17" hidden="1" x14ac:dyDescent="0.3">
      <c r="A2682" t="s">
        <v>5571</v>
      </c>
      <c r="B2682" t="s">
        <v>5572</v>
      </c>
      <c r="C2682" t="str">
        <f>IFERROR(VLOOKUP(Table1[[#This Row],[Ticker]],[1]!Table1[[Symbol]:[Industry]],2,FALSE),"-")</f>
        <v>-</v>
      </c>
      <c r="E2682">
        <v>157.5</v>
      </c>
      <c r="F2682">
        <v>165.35</v>
      </c>
      <c r="G2682">
        <v>363.95946200121199</v>
      </c>
      <c r="H2682">
        <v>-8.2534206278606099</v>
      </c>
      <c r="I2682">
        <v>-18.731012087680199</v>
      </c>
      <c r="J2682">
        <v>-2.0604744508100699</v>
      </c>
      <c r="K2682">
        <v>174.28471086325001</v>
      </c>
      <c r="L2682">
        <v>142.40810428544501</v>
      </c>
      <c r="M2682">
        <v>52.452920978635902</v>
      </c>
      <c r="N2682">
        <v>0.52096900234436005</v>
      </c>
      <c r="O2682">
        <v>58.693680072573301</v>
      </c>
      <c r="P2682">
        <v>395.802098950524</v>
      </c>
    </row>
    <row r="2683" spans="1:17" hidden="1" x14ac:dyDescent="0.3">
      <c r="A2683" t="s">
        <v>5573</v>
      </c>
      <c r="B2683" t="s">
        <v>5574</v>
      </c>
      <c r="C2683" t="str">
        <f>IFERROR(VLOOKUP(Table1[[#This Row],[Ticker]],[1]!Table1[[Symbol]:[Industry]],2,FALSE),"-")</f>
        <v>-</v>
      </c>
      <c r="D2683" t="s">
        <v>443</v>
      </c>
      <c r="E2683">
        <v>157.15035022000001</v>
      </c>
      <c r="F2683">
        <v>9.0399999999999991</v>
      </c>
      <c r="G2683">
        <v>18.824029717354701</v>
      </c>
      <c r="H2683">
        <v>-8.1434691324022594</v>
      </c>
      <c r="I2683">
        <v>-4.3885299874415997</v>
      </c>
      <c r="J2683">
        <v>-8.4506680492025605</v>
      </c>
      <c r="K2683">
        <v>9.2464072384506704</v>
      </c>
      <c r="L2683">
        <v>8.6607559050610092</v>
      </c>
      <c r="M2683">
        <v>39.764980796842302</v>
      </c>
      <c r="N2683">
        <v>1.0515904148373201</v>
      </c>
      <c r="O2683">
        <v>79.203539823008796</v>
      </c>
      <c r="P2683">
        <v>84.489795918367307</v>
      </c>
      <c r="Q2683">
        <v>0.12153346401756</v>
      </c>
    </row>
    <row r="2684" spans="1:17" hidden="1" x14ac:dyDescent="0.3">
      <c r="A2684" t="s">
        <v>5575</v>
      </c>
      <c r="B2684" t="s">
        <v>5576</v>
      </c>
      <c r="C2684" t="str">
        <f>IFERROR(VLOOKUP(Table1[[#This Row],[Ticker]],[1]!Table1[[Symbol]:[Industry]],2,FALSE),"-")</f>
        <v>-</v>
      </c>
      <c r="D2684" t="s">
        <v>407</v>
      </c>
      <c r="E2684">
        <v>156.70819164</v>
      </c>
      <c r="F2684">
        <v>13.92</v>
      </c>
      <c r="G2684">
        <v>540.62113116662999</v>
      </c>
      <c r="H2684">
        <v>20.7339573352907</v>
      </c>
      <c r="I2684">
        <v>239.53454693563501</v>
      </c>
      <c r="J2684">
        <v>5.54718659733315</v>
      </c>
      <c r="K2684">
        <v>10.9020510284134</v>
      </c>
      <c r="L2684">
        <v>7.3043578853920197</v>
      </c>
      <c r="M2684">
        <v>92.592484796130506</v>
      </c>
      <c r="N2684">
        <v>1.3030485272919301</v>
      </c>
      <c r="O2684">
        <v>0</v>
      </c>
      <c r="P2684">
        <v>610.20408163265301</v>
      </c>
      <c r="Q2684">
        <v>0.15073788492534901</v>
      </c>
    </row>
    <row r="2685" spans="1:17" hidden="1" x14ac:dyDescent="0.3">
      <c r="A2685" t="s">
        <v>5577</v>
      </c>
      <c r="B2685" t="s">
        <v>5578</v>
      </c>
      <c r="C2685" t="str">
        <f>IFERROR(VLOOKUP(Table1[[#This Row],[Ticker]],[1]!Table1[[Symbol]:[Industry]],2,FALSE),"-")</f>
        <v>-</v>
      </c>
      <c r="D2685" t="s">
        <v>158</v>
      </c>
      <c r="E2685">
        <v>156.464178</v>
      </c>
      <c r="F2685">
        <v>154.80000000000001</v>
      </c>
      <c r="G2685">
        <v>-13.8548320712631</v>
      </c>
      <c r="H2685">
        <v>-12.2025916915103</v>
      </c>
      <c r="I2685">
        <v>4.5012337920859702</v>
      </c>
      <c r="J2685">
        <v>-7.8256022283468099</v>
      </c>
      <c r="K2685">
        <v>150.37304783722601</v>
      </c>
      <c r="L2685">
        <v>143.639775280414</v>
      </c>
      <c r="M2685">
        <v>36.457145691937903</v>
      </c>
      <c r="N2685">
        <v>0.79050535987748805</v>
      </c>
      <c r="O2685">
        <v>21.447028423772501</v>
      </c>
      <c r="P2685">
        <v>31.297709923664101</v>
      </c>
      <c r="Q2685">
        <v>6.6283811486172003E-2</v>
      </c>
    </row>
    <row r="2686" spans="1:17" hidden="1" x14ac:dyDescent="0.3">
      <c r="A2686" t="s">
        <v>5579</v>
      </c>
      <c r="B2686" t="s">
        <v>5580</v>
      </c>
      <c r="C2686" t="str">
        <f>IFERROR(VLOOKUP(Table1[[#This Row],[Ticker]],[1]!Table1[[Symbol]:[Industry]],2,FALSE),"-")</f>
        <v>-</v>
      </c>
      <c r="D2686" t="s">
        <v>605</v>
      </c>
      <c r="E2686">
        <v>156.44064767999899</v>
      </c>
      <c r="F2686">
        <v>214.55</v>
      </c>
      <c r="G2686">
        <v>-43.514106689945898</v>
      </c>
      <c r="H2686">
        <v>-5.1346698692670598</v>
      </c>
      <c r="I2686">
        <v>-24.166718125612299</v>
      </c>
      <c r="J2686">
        <v>-3.9483423801308999</v>
      </c>
      <c r="K2686">
        <v>218.42264103497999</v>
      </c>
      <c r="L2686">
        <v>229.197981635106</v>
      </c>
      <c r="M2686">
        <v>53.9688661592822</v>
      </c>
      <c r="N2686">
        <v>0.68249199683419404</v>
      </c>
      <c r="O2686">
        <v>49.149382428338299</v>
      </c>
      <c r="P2686">
        <v>6.2128712871287197</v>
      </c>
      <c r="Q2686">
        <v>-2.9866441995655E-2</v>
      </c>
    </row>
    <row r="2687" spans="1:17" hidden="1" x14ac:dyDescent="0.3">
      <c r="A2687" t="s">
        <v>5581</v>
      </c>
      <c r="B2687" t="s">
        <v>5582</v>
      </c>
      <c r="C2687" t="str">
        <f>IFERROR(VLOOKUP(Table1[[#This Row],[Ticker]],[1]!Table1[[Symbol]:[Industry]],2,FALSE),"-")</f>
        <v>-</v>
      </c>
      <c r="D2687" t="s">
        <v>218</v>
      </c>
      <c r="E2687">
        <v>155.59285</v>
      </c>
      <c r="F2687">
        <v>169.75</v>
      </c>
      <c r="G2687">
        <v>88.726489869814898</v>
      </c>
      <c r="H2687">
        <v>-4.4954004628743602</v>
      </c>
      <c r="I2687">
        <v>-31.3956221860231</v>
      </c>
      <c r="J2687">
        <v>-2.1876200325010999</v>
      </c>
      <c r="K2687">
        <v>159.18563574637199</v>
      </c>
      <c r="L2687">
        <v>143.00949929648999</v>
      </c>
      <c r="M2687">
        <v>71.011674641356805</v>
      </c>
      <c r="N2687">
        <v>7.5582043688899301E-4</v>
      </c>
      <c r="O2687">
        <v>26.3917525773196</v>
      </c>
      <c r="P2687">
        <v>120.569126819126</v>
      </c>
    </row>
    <row r="2688" spans="1:17" hidden="1" x14ac:dyDescent="0.3">
      <c r="A2688" t="s">
        <v>5583</v>
      </c>
      <c r="B2688" t="s">
        <v>5584</v>
      </c>
      <c r="C2688" t="str">
        <f>IFERROR(VLOOKUP(Table1[[#This Row],[Ticker]],[1]!Table1[[Symbol]:[Industry]],2,FALSE),"-")</f>
        <v>-</v>
      </c>
      <c r="D2688" t="s">
        <v>290</v>
      </c>
      <c r="E2688">
        <v>155.28749999999999</v>
      </c>
      <c r="F2688">
        <v>313.7</v>
      </c>
      <c r="G2688">
        <v>-66.518625679354599</v>
      </c>
      <c r="H2688">
        <v>-23.3501306383592</v>
      </c>
      <c r="I2688">
        <v>-30.0190828352343</v>
      </c>
      <c r="J2688">
        <v>-12.0116669533222</v>
      </c>
      <c r="K2688">
        <v>348.53464254317697</v>
      </c>
      <c r="L2688">
        <v>379.86505152783701</v>
      </c>
      <c r="M2688">
        <v>19.5029116272081</v>
      </c>
      <c r="N2688">
        <v>0.89336779423202095</v>
      </c>
      <c r="O2688">
        <v>89.655722027414697</v>
      </c>
      <c r="P2688">
        <v>8.1724137931034502</v>
      </c>
      <c r="Q2688">
        <v>6.9205955702788993E-2</v>
      </c>
    </row>
    <row r="2689" spans="1:17" hidden="1" x14ac:dyDescent="0.3">
      <c r="A2689" t="s">
        <v>5585</v>
      </c>
      <c r="B2689" t="s">
        <v>5586</v>
      </c>
      <c r="C2689" t="str">
        <f>IFERROR(VLOOKUP(Table1[[#This Row],[Ticker]],[1]!Table1[[Symbol]:[Industry]],2,FALSE),"-")</f>
        <v>-</v>
      </c>
      <c r="D2689" t="s">
        <v>141</v>
      </c>
      <c r="E2689">
        <v>154.89292950000001</v>
      </c>
      <c r="F2689">
        <v>373.75</v>
      </c>
      <c r="G2689">
        <v>231.72740196119301</v>
      </c>
      <c r="H2689">
        <v>-11.901009301043601</v>
      </c>
      <c r="I2689">
        <v>-35.5872605630598</v>
      </c>
      <c r="J2689">
        <v>-9.1754249105498804</v>
      </c>
      <c r="K2689">
        <v>396.56349846042099</v>
      </c>
      <c r="L2689">
        <v>338.72654276506898</v>
      </c>
      <c r="M2689">
        <v>18.734762624378501</v>
      </c>
      <c r="N2689">
        <v>1.9851748137067999</v>
      </c>
      <c r="O2689">
        <v>29.819397993311</v>
      </c>
      <c r="P2689">
        <v>319.94382022471899</v>
      </c>
      <c r="Q2689">
        <v>0.28245345278027501</v>
      </c>
    </row>
    <row r="2690" spans="1:17" hidden="1" x14ac:dyDescent="0.3">
      <c r="A2690" t="s">
        <v>5587</v>
      </c>
      <c r="B2690" t="s">
        <v>5588</v>
      </c>
      <c r="C2690" t="str">
        <f>IFERROR(VLOOKUP(Table1[[#This Row],[Ticker]],[1]!Table1[[Symbol]:[Industry]],2,FALSE),"-")</f>
        <v>-</v>
      </c>
      <c r="D2690" t="s">
        <v>605</v>
      </c>
      <c r="E2690">
        <v>154.42410032500001</v>
      </c>
      <c r="F2690">
        <v>101.55</v>
      </c>
      <c r="G2690">
        <v>14.230435547811201</v>
      </c>
      <c r="H2690">
        <v>-16.901911681528102</v>
      </c>
      <c r="I2690">
        <v>-12.155369365679899</v>
      </c>
      <c r="J2690">
        <v>-7.5583424659611804</v>
      </c>
      <c r="K2690">
        <v>103.573341129284</v>
      </c>
      <c r="L2690">
        <v>97.153546802066003</v>
      </c>
      <c r="M2690">
        <v>40.331220745791597</v>
      </c>
      <c r="N2690">
        <v>0.56736383978479898</v>
      </c>
      <c r="O2690">
        <v>41.851304775972402</v>
      </c>
      <c r="P2690">
        <v>61.190476190476197</v>
      </c>
      <c r="Q2690">
        <v>0.152852516143441</v>
      </c>
    </row>
    <row r="2691" spans="1:17" hidden="1" x14ac:dyDescent="0.3">
      <c r="A2691" t="s">
        <v>5589</v>
      </c>
      <c r="B2691" t="s">
        <v>5590</v>
      </c>
      <c r="C2691" t="str">
        <f>IFERROR(VLOOKUP(Table1[[#This Row],[Ticker]],[1]!Table1[[Symbol]:[Industry]],2,FALSE),"-")</f>
        <v>-</v>
      </c>
      <c r="D2691" t="s">
        <v>5591</v>
      </c>
      <c r="E2691">
        <v>153.92209070000001</v>
      </c>
      <c r="F2691">
        <v>54.52</v>
      </c>
      <c r="G2691">
        <v>318.36380400857399</v>
      </c>
      <c r="H2691">
        <v>-19.6288863515089</v>
      </c>
      <c r="I2691">
        <v>104.327614786856</v>
      </c>
      <c r="J2691">
        <v>-2.2594720174121798</v>
      </c>
      <c r="K2691">
        <v>53.479698724522699</v>
      </c>
      <c r="L2691">
        <v>38.489616632834597</v>
      </c>
      <c r="M2691">
        <v>49.7506494476442</v>
      </c>
      <c r="N2691">
        <v>0.49566162993592899</v>
      </c>
      <c r="O2691">
        <v>20.231107850330101</v>
      </c>
      <c r="P2691">
        <v>373.67506516072899</v>
      </c>
      <c r="Q2691">
        <v>0.13577149795387</v>
      </c>
    </row>
    <row r="2692" spans="1:17" hidden="1" x14ac:dyDescent="0.3">
      <c r="A2692" t="s">
        <v>5592</v>
      </c>
      <c r="B2692" t="s">
        <v>5593</v>
      </c>
      <c r="C2692" t="str">
        <f>IFERROR(VLOOKUP(Table1[[#This Row],[Ticker]],[1]!Table1[[Symbol]:[Industry]],2,FALSE),"-")</f>
        <v>-</v>
      </c>
      <c r="D2692" t="s">
        <v>552</v>
      </c>
      <c r="E2692">
        <v>153.84264887999899</v>
      </c>
      <c r="F2692">
        <v>154.1</v>
      </c>
      <c r="G2692">
        <v>36.425543876195803</v>
      </c>
      <c r="H2692">
        <v>1.6327332418610101</v>
      </c>
      <c r="I2692">
        <v>51.859136130076202</v>
      </c>
      <c r="J2692">
        <v>-0.111263702963265</v>
      </c>
      <c r="K2692">
        <v>138.33170925000601</v>
      </c>
      <c r="L2692">
        <v>111.908829532374</v>
      </c>
      <c r="M2692">
        <v>73.724524342372007</v>
      </c>
      <c r="N2692">
        <v>1.15265500773413</v>
      </c>
      <c r="O2692">
        <v>1.2329656067488499</v>
      </c>
      <c r="P2692">
        <v>73.1460674157303</v>
      </c>
    </row>
    <row r="2693" spans="1:17" hidden="1" x14ac:dyDescent="0.3">
      <c r="A2693" t="s">
        <v>5594</v>
      </c>
      <c r="B2693" t="s">
        <v>5595</v>
      </c>
      <c r="C2693" t="str">
        <f>IFERROR(VLOOKUP(Table1[[#This Row],[Ticker]],[1]!Table1[[Symbol]:[Industry]],2,FALSE),"-")</f>
        <v>-</v>
      </c>
      <c r="D2693" t="s">
        <v>605</v>
      </c>
      <c r="E2693">
        <v>153.68839199999999</v>
      </c>
      <c r="F2693">
        <v>295.64999999999998</v>
      </c>
      <c r="G2693">
        <v>-19.214065520740402</v>
      </c>
      <c r="H2693">
        <v>-6.9177192066097399</v>
      </c>
      <c r="I2693">
        <v>-19.474968139453502</v>
      </c>
      <c r="J2693">
        <v>-0.79897222830044501</v>
      </c>
      <c r="K2693">
        <v>295.74468129408399</v>
      </c>
      <c r="L2693">
        <v>294.93065356861399</v>
      </c>
      <c r="M2693">
        <v>46.631219374018997</v>
      </c>
      <c r="N2693">
        <v>0.37399732765787003</v>
      </c>
      <c r="O2693">
        <v>20.750887874175501</v>
      </c>
      <c r="P2693">
        <v>17.624825939924399</v>
      </c>
      <c r="Q2693">
        <v>3.7734155169938999E-2</v>
      </c>
    </row>
    <row r="2694" spans="1:17" hidden="1" x14ac:dyDescent="0.3">
      <c r="A2694" t="s">
        <v>5596</v>
      </c>
      <c r="B2694" t="s">
        <v>5597</v>
      </c>
      <c r="C2694" t="str">
        <f>IFERROR(VLOOKUP(Table1[[#This Row],[Ticker]],[1]!Table1[[Symbol]:[Industry]],2,FALSE),"-")</f>
        <v>-</v>
      </c>
      <c r="D2694" t="s">
        <v>2645</v>
      </c>
      <c r="E2694">
        <v>153.31569099999999</v>
      </c>
      <c r="F2694">
        <v>134.25</v>
      </c>
      <c r="G2694">
        <v>80.948613645077003</v>
      </c>
      <c r="H2694">
        <v>-13.4889069563808</v>
      </c>
      <c r="I2694">
        <v>56.623135599078097</v>
      </c>
      <c r="J2694">
        <v>-7.4596714012067302</v>
      </c>
      <c r="K2694">
        <v>127.767505551295</v>
      </c>
      <c r="L2694">
        <v>99.249612933842997</v>
      </c>
      <c r="M2694">
        <v>48.644395581768599</v>
      </c>
      <c r="N2694">
        <v>0.50317221432582104</v>
      </c>
      <c r="O2694">
        <v>22.2346368715083</v>
      </c>
      <c r="P2694">
        <v>173.143438453713</v>
      </c>
      <c r="Q2694">
        <v>9.1752788226595994E-2</v>
      </c>
    </row>
    <row r="2695" spans="1:17" hidden="1" x14ac:dyDescent="0.3">
      <c r="A2695" t="s">
        <v>5598</v>
      </c>
      <c r="B2695" t="s">
        <v>5599</v>
      </c>
      <c r="C2695" t="str">
        <f>IFERROR(VLOOKUP(Table1[[#This Row],[Ticker]],[1]!Table1[[Symbol]:[Industry]],2,FALSE),"-")</f>
        <v>-</v>
      </c>
      <c r="D2695" t="s">
        <v>125</v>
      </c>
      <c r="E2695">
        <v>152.98709887999999</v>
      </c>
      <c r="F2695">
        <v>60.95</v>
      </c>
      <c r="G2695">
        <v>-40.050468274613102</v>
      </c>
      <c r="H2695">
        <v>-16.369506328396501</v>
      </c>
      <c r="I2695">
        <v>-25.596361312742701</v>
      </c>
      <c r="J2695">
        <v>-14.0617258980232</v>
      </c>
      <c r="M2695">
        <v>26.8271460685981</v>
      </c>
      <c r="O2695">
        <v>18.1296144380639</v>
      </c>
      <c r="P2695">
        <v>7.0237050043898197</v>
      </c>
    </row>
    <row r="2696" spans="1:17" hidden="1" x14ac:dyDescent="0.3">
      <c r="A2696" t="s">
        <v>5600</v>
      </c>
      <c r="B2696" t="s">
        <v>5601</v>
      </c>
      <c r="C2696" t="str">
        <f>IFERROR(VLOOKUP(Table1[[#This Row],[Ticker]],[1]!Table1[[Symbol]:[Industry]],2,FALSE),"-")</f>
        <v>-</v>
      </c>
      <c r="D2696" t="s">
        <v>125</v>
      </c>
      <c r="E2696">
        <v>152.95226400000001</v>
      </c>
      <c r="F2696">
        <v>43.99</v>
      </c>
      <c r="G2696">
        <v>-63.482108588783497</v>
      </c>
      <c r="H2696">
        <v>-0.83891742222003896</v>
      </c>
      <c r="I2696">
        <v>-19.327896906745998</v>
      </c>
      <c r="J2696">
        <v>-10.1149704598515</v>
      </c>
      <c r="K2696">
        <v>44.540210007448003</v>
      </c>
      <c r="L2696">
        <v>47.599749137208903</v>
      </c>
      <c r="M2696">
        <v>38.558901207562798</v>
      </c>
      <c r="N2696">
        <v>0.66873076716082502</v>
      </c>
      <c r="O2696">
        <v>49.579449874971502</v>
      </c>
      <c r="P2696">
        <v>6.6165777993213801</v>
      </c>
      <c r="Q2696">
        <v>-3.3284243557020997E-2</v>
      </c>
    </row>
    <row r="2697" spans="1:17" hidden="1" x14ac:dyDescent="0.3">
      <c r="A2697" t="s">
        <v>5602</v>
      </c>
      <c r="B2697" t="s">
        <v>5603</v>
      </c>
      <c r="C2697" t="str">
        <f>IFERROR(VLOOKUP(Table1[[#This Row],[Ticker]],[1]!Table1[[Symbol]:[Industry]],2,FALSE),"-")</f>
        <v>-</v>
      </c>
      <c r="D2697" t="s">
        <v>5604</v>
      </c>
      <c r="E2697">
        <v>152.88396</v>
      </c>
      <c r="F2697">
        <v>150</v>
      </c>
      <c r="G2697">
        <v>-34.440039546714502</v>
      </c>
      <c r="H2697">
        <v>-11.554223992286101</v>
      </c>
      <c r="I2697">
        <v>-5.5317067212223403</v>
      </c>
      <c r="J2697">
        <v>-1.55067735734186</v>
      </c>
      <c r="K2697">
        <v>163.693114852669</v>
      </c>
      <c r="L2697">
        <v>158.697141122999</v>
      </c>
      <c r="M2697">
        <v>36.2243063110527</v>
      </c>
      <c r="N2697">
        <v>0.43498273878020699</v>
      </c>
      <c r="O2697">
        <v>36.533333333333303</v>
      </c>
      <c r="P2697">
        <v>31.521262604120999</v>
      </c>
    </row>
    <row r="2698" spans="1:17" hidden="1" x14ac:dyDescent="0.3">
      <c r="A2698" t="s">
        <v>5605</v>
      </c>
      <c r="B2698" t="s">
        <v>5606</v>
      </c>
      <c r="C2698" t="str">
        <f>IFERROR(VLOOKUP(Table1[[#This Row],[Ticker]],[1]!Table1[[Symbol]:[Industry]],2,FALSE),"-")</f>
        <v>-</v>
      </c>
      <c r="D2698" t="s">
        <v>533</v>
      </c>
      <c r="E2698">
        <v>152.85358721</v>
      </c>
      <c r="F2698">
        <v>99.86</v>
      </c>
      <c r="G2698">
        <v>23.2194748519303</v>
      </c>
      <c r="H2698">
        <v>6.2169313020889803</v>
      </c>
      <c r="I2698">
        <v>16.7417587969774</v>
      </c>
      <c r="J2698">
        <v>-3.7190956276966301E-2</v>
      </c>
      <c r="K2698">
        <v>95.495005505100906</v>
      </c>
      <c r="L2698">
        <v>86.830170085900093</v>
      </c>
      <c r="M2698">
        <v>62.329251638598599</v>
      </c>
      <c r="N2698">
        <v>1.14553364612675</v>
      </c>
      <c r="O2698">
        <v>9.8537953134388108</v>
      </c>
      <c r="P2698">
        <v>60.805152979066001</v>
      </c>
      <c r="Q2698">
        <v>4.7978282016101999E-2</v>
      </c>
    </row>
    <row r="2699" spans="1:17" hidden="1" x14ac:dyDescent="0.3">
      <c r="A2699" t="s">
        <v>5607</v>
      </c>
      <c r="B2699" t="s">
        <v>5608</v>
      </c>
      <c r="C2699" t="str">
        <f>IFERROR(VLOOKUP(Table1[[#This Row],[Ticker]],[1]!Table1[[Symbol]:[Industry]],2,FALSE),"-")</f>
        <v>-</v>
      </c>
      <c r="D2699" t="s">
        <v>429</v>
      </c>
      <c r="E2699">
        <v>152.693524</v>
      </c>
      <c r="F2699">
        <v>132.05000000000001</v>
      </c>
      <c r="G2699">
        <v>33.116763425453797</v>
      </c>
      <c r="H2699">
        <v>98.407825343577201</v>
      </c>
      <c r="I2699">
        <v>170.930247305134</v>
      </c>
      <c r="J2699">
        <v>19.240951396070301</v>
      </c>
      <c r="K2699">
        <v>78.160371025547505</v>
      </c>
      <c r="L2699">
        <v>62.984825883728398</v>
      </c>
      <c r="M2699">
        <v>98.474354520342501</v>
      </c>
      <c r="N2699">
        <v>1.7020733652312601</v>
      </c>
      <c r="O2699">
        <v>0</v>
      </c>
      <c r="P2699">
        <v>247.043363994743</v>
      </c>
    </row>
    <row r="2700" spans="1:17" hidden="1" x14ac:dyDescent="0.3">
      <c r="A2700" t="s">
        <v>5609</v>
      </c>
      <c r="B2700" t="s">
        <v>5610</v>
      </c>
      <c r="C2700" t="str">
        <f>IFERROR(VLOOKUP(Table1[[#This Row],[Ticker]],[1]!Table1[[Symbol]:[Industry]],2,FALSE),"-")</f>
        <v>-</v>
      </c>
      <c r="D2700" t="s">
        <v>278</v>
      </c>
      <c r="E2700">
        <v>152.63816928</v>
      </c>
      <c r="F2700">
        <v>252.35</v>
      </c>
      <c r="G2700">
        <v>33.1998744960772</v>
      </c>
      <c r="H2700">
        <v>-5.6676084765145998</v>
      </c>
      <c r="I2700">
        <v>24.381132933906699</v>
      </c>
      <c r="J2700">
        <v>-7.9204925675691999</v>
      </c>
      <c r="K2700">
        <v>213.752609862193</v>
      </c>
      <c r="L2700">
        <v>184.30837538494501</v>
      </c>
      <c r="M2700">
        <v>50.795586612306799</v>
      </c>
      <c r="N2700">
        <v>1.1675661676179101</v>
      </c>
      <c r="O2700">
        <v>1.01050128789379</v>
      </c>
      <c r="P2700">
        <v>98.388364779874195</v>
      </c>
      <c r="Q2700">
        <v>8.7273156971936994E-2</v>
      </c>
    </row>
    <row r="2701" spans="1:17" hidden="1" x14ac:dyDescent="0.3">
      <c r="A2701" t="s">
        <v>5611</v>
      </c>
      <c r="B2701" t="s">
        <v>5612</v>
      </c>
      <c r="C2701" t="str">
        <f>IFERROR(VLOOKUP(Table1[[#This Row],[Ticker]],[1]!Table1[[Symbol]:[Industry]],2,FALSE),"-")</f>
        <v>-</v>
      </c>
      <c r="D2701" t="s">
        <v>1001</v>
      </c>
      <c r="E2701">
        <v>152.61646400000001</v>
      </c>
      <c r="F2701">
        <v>49.68</v>
      </c>
      <c r="G2701">
        <v>26.626262572219101</v>
      </c>
      <c r="H2701">
        <v>94.328128948890296</v>
      </c>
      <c r="I2701">
        <v>113.145112703973</v>
      </c>
      <c r="J2701">
        <v>19.301468542595099</v>
      </c>
      <c r="K2701">
        <v>30.019046309683802</v>
      </c>
      <c r="M2701">
        <v>96.107093064608094</v>
      </c>
      <c r="N2701">
        <v>1.30142804934066</v>
      </c>
      <c r="O2701">
        <v>0</v>
      </c>
      <c r="P2701">
        <v>161.336138874276</v>
      </c>
    </row>
    <row r="2702" spans="1:17" hidden="1" x14ac:dyDescent="0.3">
      <c r="A2702" t="s">
        <v>5613</v>
      </c>
      <c r="B2702" t="s">
        <v>5614</v>
      </c>
      <c r="C2702" t="str">
        <f>IFERROR(VLOOKUP(Table1[[#This Row],[Ticker]],[1]!Table1[[Symbol]:[Industry]],2,FALSE),"-")</f>
        <v>-</v>
      </c>
      <c r="D2702" t="s">
        <v>266</v>
      </c>
      <c r="E2702">
        <v>151.87559798999999</v>
      </c>
      <c r="F2702">
        <v>74.260000000000005</v>
      </c>
      <c r="G2702">
        <v>-43.4904656227205</v>
      </c>
      <c r="H2702">
        <v>-10.0559849708272</v>
      </c>
      <c r="I2702">
        <v>11.200214601302999</v>
      </c>
      <c r="J2702">
        <v>-6.7609899527937998</v>
      </c>
      <c r="K2702">
        <v>72.260347290606902</v>
      </c>
      <c r="L2702">
        <v>70.282888774016598</v>
      </c>
      <c r="M2702">
        <v>33.143041487262302</v>
      </c>
      <c r="N2702">
        <v>0.32644726298730198</v>
      </c>
      <c r="O2702">
        <v>49.474818206302103</v>
      </c>
      <c r="P2702">
        <v>53.113402061855602</v>
      </c>
      <c r="Q2702">
        <v>4.2009334714361003E-2</v>
      </c>
    </row>
    <row r="2703" spans="1:17" hidden="1" x14ac:dyDescent="0.3">
      <c r="A2703" t="s">
        <v>5615</v>
      </c>
      <c r="B2703" t="s">
        <v>5616</v>
      </c>
      <c r="C2703" t="str">
        <f>IFERROR(VLOOKUP(Table1[[#This Row],[Ticker]],[1]!Table1[[Symbol]:[Industry]],2,FALSE),"-")</f>
        <v>-</v>
      </c>
      <c r="E2703">
        <v>151.44399000000001</v>
      </c>
      <c r="F2703">
        <v>151.4</v>
      </c>
      <c r="G2703">
        <v>136.97838577796</v>
      </c>
      <c r="H2703">
        <v>3.2131528634191802</v>
      </c>
      <c r="I2703">
        <v>-33.183858129821999</v>
      </c>
      <c r="J2703">
        <v>-10.4059763612353</v>
      </c>
      <c r="K2703">
        <v>154.80621481485301</v>
      </c>
      <c r="L2703">
        <v>140.230222054922</v>
      </c>
      <c r="M2703">
        <v>44.923150002196699</v>
      </c>
      <c r="N2703">
        <v>0.42464963464880001</v>
      </c>
      <c r="O2703">
        <v>53.963011889035599</v>
      </c>
      <c r="P2703">
        <v>168.82102272727201</v>
      </c>
      <c r="Q2703">
        <v>0.21184509864592499</v>
      </c>
    </row>
    <row r="2704" spans="1:17" hidden="1" x14ac:dyDescent="0.3">
      <c r="A2704" t="s">
        <v>5617</v>
      </c>
      <c r="B2704" t="s">
        <v>5618</v>
      </c>
      <c r="C2704" t="str">
        <f>IFERROR(VLOOKUP(Table1[[#This Row],[Ticker]],[1]!Table1[[Symbol]:[Industry]],2,FALSE),"-")</f>
        <v>-</v>
      </c>
      <c r="D2704" t="s">
        <v>125</v>
      </c>
      <c r="E2704">
        <v>151.27075149999999</v>
      </c>
      <c r="F2704">
        <v>3.72</v>
      </c>
      <c r="G2704">
        <v>44.460680586233103</v>
      </c>
      <c r="H2704">
        <v>-2.8911223880080601</v>
      </c>
      <c r="I2704">
        <v>-4.66125726016885</v>
      </c>
      <c r="J2704">
        <v>-2.4500872241021598</v>
      </c>
      <c r="K2704">
        <v>3.7722982860818202</v>
      </c>
      <c r="L2704">
        <v>3.49965694190817</v>
      </c>
      <c r="M2704">
        <v>50.778820338565403</v>
      </c>
      <c r="N2704">
        <v>0.98331345824206196</v>
      </c>
      <c r="O2704">
        <v>42.204301075268802</v>
      </c>
      <c r="P2704">
        <v>92.746113989637294</v>
      </c>
      <c r="Q2704">
        <v>9.7354101178743005E-2</v>
      </c>
    </row>
    <row r="2705" spans="1:17" hidden="1" x14ac:dyDescent="0.3">
      <c r="A2705" t="s">
        <v>5619</v>
      </c>
      <c r="B2705" t="s">
        <v>5620</v>
      </c>
      <c r="C2705" t="str">
        <f>IFERROR(VLOOKUP(Table1[[#This Row],[Ticker]],[1]!Table1[[Symbol]:[Industry]],2,FALSE),"-")</f>
        <v>-</v>
      </c>
      <c r="D2705" t="s">
        <v>429</v>
      </c>
      <c r="E2705">
        <v>151.11016000000001</v>
      </c>
      <c r="F2705">
        <v>103.1</v>
      </c>
      <c r="G2705">
        <v>89.639640172062897</v>
      </c>
      <c r="H2705">
        <v>158.85070426254001</v>
      </c>
      <c r="I2705">
        <v>239.35887485684901</v>
      </c>
      <c r="J2705">
        <v>25.253665505199699</v>
      </c>
      <c r="K2705">
        <v>54.2113988499136</v>
      </c>
      <c r="L2705">
        <v>38.382194189750599</v>
      </c>
      <c r="M2705">
        <v>99.752124485275402</v>
      </c>
      <c r="N2705">
        <v>0.75640928109547301</v>
      </c>
      <c r="O2705">
        <v>0</v>
      </c>
      <c r="P2705">
        <v>293.51145038167903</v>
      </c>
      <c r="Q2705">
        <v>0.19447126279805299</v>
      </c>
    </row>
    <row r="2706" spans="1:17" hidden="1" x14ac:dyDescent="0.3">
      <c r="A2706" t="s">
        <v>5621</v>
      </c>
      <c r="B2706" t="s">
        <v>5622</v>
      </c>
      <c r="C2706" t="str">
        <f>IFERROR(VLOOKUP(Table1[[#This Row],[Ticker]],[1]!Table1[[Symbol]:[Industry]],2,FALSE),"-")</f>
        <v>-</v>
      </c>
      <c r="D2706" t="s">
        <v>51</v>
      </c>
      <c r="E2706">
        <v>150.94011373000001</v>
      </c>
      <c r="F2706">
        <v>120.6</v>
      </c>
      <c r="G2706">
        <v>118.61947025956</v>
      </c>
      <c r="H2706">
        <v>7.9764590598631404</v>
      </c>
      <c r="I2706">
        <v>29.6846407442657</v>
      </c>
      <c r="J2706">
        <v>8.8839673396643004</v>
      </c>
      <c r="K2706">
        <v>114.18713992608799</v>
      </c>
      <c r="L2706">
        <v>93.322444792842006</v>
      </c>
      <c r="M2706">
        <v>64.781896159042802</v>
      </c>
      <c r="N2706">
        <v>1.00522388747816</v>
      </c>
      <c r="O2706">
        <v>21.434494195688199</v>
      </c>
      <c r="P2706">
        <v>174.09090909090901</v>
      </c>
      <c r="Q2706">
        <v>0.15437712787737901</v>
      </c>
    </row>
    <row r="2707" spans="1:17" hidden="1" x14ac:dyDescent="0.3">
      <c r="A2707" t="s">
        <v>5623</v>
      </c>
      <c r="B2707" t="s">
        <v>5624</v>
      </c>
      <c r="C2707" t="str">
        <f>IFERROR(VLOOKUP(Table1[[#This Row],[Ticker]],[1]!Table1[[Symbol]:[Industry]],2,FALSE),"-")</f>
        <v>-</v>
      </c>
      <c r="D2707" t="s">
        <v>1223</v>
      </c>
      <c r="E2707">
        <v>150.82671999999999</v>
      </c>
      <c r="F2707">
        <v>12.31</v>
      </c>
      <c r="G2707">
        <v>-36.821409623954899</v>
      </c>
      <c r="H2707">
        <v>-13.2916967591706</v>
      </c>
      <c r="I2707">
        <v>-40.928902658249001</v>
      </c>
      <c r="J2707">
        <v>-3.7696350200115001</v>
      </c>
      <c r="K2707">
        <v>13.1219882890222</v>
      </c>
      <c r="L2707">
        <v>14.979618359160099</v>
      </c>
      <c r="M2707">
        <v>34.243450406892798</v>
      </c>
      <c r="N2707">
        <v>0.587347076939986</v>
      </c>
      <c r="O2707">
        <v>80.259951259138901</v>
      </c>
      <c r="P2707">
        <v>19.5145631067961</v>
      </c>
      <c r="Q2707">
        <v>6.2070955465009001E-2</v>
      </c>
    </row>
    <row r="2708" spans="1:17" hidden="1" x14ac:dyDescent="0.3">
      <c r="A2708" t="s">
        <v>5625</v>
      </c>
      <c r="B2708" t="s">
        <v>5626</v>
      </c>
      <c r="C2708" t="str">
        <f>IFERROR(VLOOKUP(Table1[[#This Row],[Ticker]],[1]!Table1[[Symbol]:[Industry]],2,FALSE),"-")</f>
        <v>-</v>
      </c>
      <c r="D2708" t="s">
        <v>215</v>
      </c>
      <c r="E2708">
        <v>150.33072000000001</v>
      </c>
      <c r="F2708">
        <v>152</v>
      </c>
      <c r="G2708">
        <v>61.173236066561103</v>
      </c>
      <c r="H2708">
        <v>-3.4301248027825901E-2</v>
      </c>
      <c r="I2708">
        <v>-12.4523891520946</v>
      </c>
      <c r="J2708">
        <v>-18.5590486039296</v>
      </c>
      <c r="K2708">
        <v>156.58418437023701</v>
      </c>
      <c r="L2708">
        <v>155.615115864301</v>
      </c>
      <c r="M2708">
        <v>26.821808927297699</v>
      </c>
      <c r="N2708">
        <v>1.9049398090493901</v>
      </c>
      <c r="O2708">
        <v>83.125</v>
      </c>
      <c r="P2708">
        <v>133.84615384615299</v>
      </c>
    </row>
    <row r="2709" spans="1:17" hidden="1" x14ac:dyDescent="0.3">
      <c r="A2709" t="s">
        <v>5627</v>
      </c>
      <c r="B2709" t="s">
        <v>5628</v>
      </c>
      <c r="C2709" t="str">
        <f>IFERROR(VLOOKUP(Table1[[#This Row],[Ticker]],[1]!Table1[[Symbol]:[Industry]],2,FALSE),"-")</f>
        <v>-</v>
      </c>
      <c r="D2709" t="s">
        <v>605</v>
      </c>
      <c r="E2709">
        <v>150.28874999999999</v>
      </c>
      <c r="F2709">
        <v>221.1</v>
      </c>
      <c r="G2709">
        <v>8.1383696983614104</v>
      </c>
      <c r="H2709">
        <v>-7.6489454824480898</v>
      </c>
      <c r="I2709">
        <v>9.1350751627729903</v>
      </c>
      <c r="J2709">
        <v>-4.7904196825448402</v>
      </c>
      <c r="K2709">
        <v>219.88974772734301</v>
      </c>
      <c r="L2709">
        <v>198.11573804295401</v>
      </c>
      <c r="M2709">
        <v>50.083518067642402</v>
      </c>
      <c r="N2709">
        <v>0.26989160520552402</v>
      </c>
      <c r="O2709">
        <v>19.764812302125701</v>
      </c>
      <c r="P2709">
        <v>49.341438703140803</v>
      </c>
      <c r="Q2709">
        <v>2.4612106143739002E-2</v>
      </c>
    </row>
    <row r="2710" spans="1:17" hidden="1" x14ac:dyDescent="0.3">
      <c r="A2710" t="s">
        <v>5629</v>
      </c>
      <c r="B2710" t="s">
        <v>5630</v>
      </c>
      <c r="C2710" t="str">
        <f>IFERROR(VLOOKUP(Table1[[#This Row],[Ticker]],[1]!Table1[[Symbol]:[Industry]],2,FALSE),"-")</f>
        <v>-</v>
      </c>
      <c r="D2710" t="s">
        <v>54</v>
      </c>
      <c r="E2710">
        <v>150.19641745600001</v>
      </c>
      <c r="F2710">
        <v>8.6199999999999992</v>
      </c>
      <c r="G2710">
        <v>76.174310642103706</v>
      </c>
      <c r="H2710">
        <v>9.9402950751833803</v>
      </c>
      <c r="I2710">
        <v>44.337548811807899</v>
      </c>
      <c r="J2710">
        <v>-12.383294594808</v>
      </c>
      <c r="K2710">
        <v>8.0527836432544593</v>
      </c>
      <c r="L2710">
        <v>6.4742360885126198</v>
      </c>
      <c r="M2710">
        <v>42.784556357819902</v>
      </c>
      <c r="N2710">
        <v>0.39546815062780699</v>
      </c>
      <c r="O2710">
        <v>19.953596287703</v>
      </c>
      <c r="P2710">
        <v>147.513836374595</v>
      </c>
      <c r="Q2710">
        <v>2.1021696177226001E-2</v>
      </c>
    </row>
    <row r="2711" spans="1:17" hidden="1" x14ac:dyDescent="0.3">
      <c r="A2711" t="s">
        <v>5631</v>
      </c>
      <c r="B2711" t="s">
        <v>5632</v>
      </c>
      <c r="C2711" t="str">
        <f>IFERROR(VLOOKUP(Table1[[#This Row],[Ticker]],[1]!Table1[[Symbol]:[Industry]],2,FALSE),"-")</f>
        <v>-</v>
      </c>
      <c r="D2711" t="s">
        <v>46</v>
      </c>
      <c r="E2711">
        <v>149.95893000000001</v>
      </c>
      <c r="F2711">
        <v>186.25</v>
      </c>
      <c r="G2711">
        <v>16.351188639484999</v>
      </c>
      <c r="H2711">
        <v>13.0536191449687</v>
      </c>
      <c r="I2711">
        <v>-12.9004514460671</v>
      </c>
      <c r="J2711">
        <v>15.361399575342</v>
      </c>
      <c r="K2711">
        <v>158.78818958697801</v>
      </c>
      <c r="M2711">
        <v>83.692711284890706</v>
      </c>
      <c r="N2711">
        <v>1.6367210345051599</v>
      </c>
      <c r="O2711">
        <v>39.543624161073801</v>
      </c>
      <c r="P2711">
        <v>55.597326649958198</v>
      </c>
    </row>
    <row r="2712" spans="1:17" hidden="1" x14ac:dyDescent="0.3">
      <c r="A2712" t="s">
        <v>5633</v>
      </c>
      <c r="B2712" t="s">
        <v>5634</v>
      </c>
      <c r="C2712" t="str">
        <f>IFERROR(VLOOKUP(Table1[[#This Row],[Ticker]],[1]!Table1[[Symbol]:[Industry]],2,FALSE),"-")</f>
        <v>-</v>
      </c>
      <c r="D2712" t="s">
        <v>278</v>
      </c>
      <c r="E2712">
        <v>149.68773980999899</v>
      </c>
      <c r="F2712">
        <v>154.9</v>
      </c>
      <c r="G2712">
        <v>64.183685500700705</v>
      </c>
      <c r="H2712">
        <v>-12.1285365575489</v>
      </c>
      <c r="I2712">
        <v>-21.4752172939431</v>
      </c>
      <c r="J2712">
        <v>-4.2271556459306598</v>
      </c>
      <c r="K2712">
        <v>172.03534805154499</v>
      </c>
      <c r="L2712">
        <v>163.10653045359601</v>
      </c>
      <c r="M2712">
        <v>39.429599735403599</v>
      </c>
      <c r="N2712">
        <v>0.56353633444634998</v>
      </c>
      <c r="O2712">
        <v>70.335700451904401</v>
      </c>
      <c r="P2712">
        <v>109.041835357624</v>
      </c>
      <c r="Q2712">
        <v>0.10644714086391199</v>
      </c>
    </row>
    <row r="2713" spans="1:17" hidden="1" x14ac:dyDescent="0.3">
      <c r="A2713" t="s">
        <v>5635</v>
      </c>
      <c r="B2713" t="s">
        <v>5636</v>
      </c>
      <c r="C2713" t="str">
        <f>IFERROR(VLOOKUP(Table1[[#This Row],[Ticker]],[1]!Table1[[Symbol]:[Industry]],2,FALSE),"-")</f>
        <v>-</v>
      </c>
      <c r="E2713">
        <v>149.59779560999999</v>
      </c>
      <c r="F2713">
        <v>151.44999999999999</v>
      </c>
      <c r="G2713">
        <v>-28.109760236983099</v>
      </c>
      <c r="H2713">
        <v>-0.562615335952662</v>
      </c>
      <c r="I2713">
        <v>-16.4218633207749</v>
      </c>
      <c r="J2713">
        <v>-4.9635397649425803</v>
      </c>
      <c r="K2713">
        <v>138.46253407826799</v>
      </c>
      <c r="L2713">
        <v>136.57612855316</v>
      </c>
      <c r="M2713">
        <v>53.653086693512201</v>
      </c>
      <c r="N2713">
        <v>2.4965402197944799</v>
      </c>
      <c r="O2713">
        <v>11.356883459887699</v>
      </c>
      <c r="P2713">
        <v>38.881247134341997</v>
      </c>
      <c r="Q2713">
        <v>9.8070988875167006E-2</v>
      </c>
    </row>
    <row r="2714" spans="1:17" hidden="1" x14ac:dyDescent="0.3">
      <c r="A2714" t="s">
        <v>5637</v>
      </c>
      <c r="B2714" t="s">
        <v>5638</v>
      </c>
      <c r="C2714" t="str">
        <f>IFERROR(VLOOKUP(Table1[[#This Row],[Ticker]],[1]!Table1[[Symbol]:[Industry]],2,FALSE),"-")</f>
        <v>-</v>
      </c>
      <c r="D2714" t="s">
        <v>605</v>
      </c>
      <c r="E2714">
        <v>149.3682</v>
      </c>
      <c r="F2714">
        <v>279.89999999999998</v>
      </c>
      <c r="G2714">
        <v>122.611908505233</v>
      </c>
      <c r="H2714">
        <v>2.3771864097125102</v>
      </c>
      <c r="I2714">
        <v>52.763445696448898</v>
      </c>
      <c r="J2714">
        <v>-0.75852512594191301</v>
      </c>
      <c r="K2714">
        <v>274.88243785414602</v>
      </c>
      <c r="L2714">
        <v>228.24026245117901</v>
      </c>
      <c r="M2714">
        <v>63.658870971662701</v>
      </c>
      <c r="N2714">
        <v>0.60689533605110202</v>
      </c>
      <c r="O2714">
        <v>61.864951768488702</v>
      </c>
      <c r="P2714">
        <v>169.13461538461499</v>
      </c>
      <c r="Q2714">
        <v>9.1084347824996997E-2</v>
      </c>
    </row>
    <row r="2715" spans="1:17" hidden="1" x14ac:dyDescent="0.3">
      <c r="A2715" t="s">
        <v>5639</v>
      </c>
      <c r="B2715" t="s">
        <v>5640</v>
      </c>
      <c r="C2715" t="str">
        <f>IFERROR(VLOOKUP(Table1[[#This Row],[Ticker]],[1]!Table1[[Symbol]:[Industry]],2,FALSE),"-")</f>
        <v>-</v>
      </c>
      <c r="D2715" t="s">
        <v>429</v>
      </c>
      <c r="E2715">
        <v>149.17450024999999</v>
      </c>
      <c r="F2715">
        <v>90.47</v>
      </c>
      <c r="G2715">
        <v>-69.168580835699103</v>
      </c>
      <c r="H2715">
        <v>-17.965933671480499</v>
      </c>
      <c r="I2715">
        <v>-26.4181931347518</v>
      </c>
      <c r="J2715">
        <v>-5.8334533658344299</v>
      </c>
      <c r="K2715">
        <v>101.075669012321</v>
      </c>
      <c r="L2715">
        <v>110.260256965531</v>
      </c>
      <c r="M2715">
        <v>21.932298916172801</v>
      </c>
      <c r="N2715">
        <v>0.522826544212177</v>
      </c>
      <c r="O2715">
        <v>65.800817950701898</v>
      </c>
      <c r="P2715">
        <v>2.6318774815655002</v>
      </c>
      <c r="Q2715">
        <v>5.1981406528117002E-2</v>
      </c>
    </row>
    <row r="2716" spans="1:17" hidden="1" x14ac:dyDescent="0.3">
      <c r="A2716" t="s">
        <v>5641</v>
      </c>
      <c r="B2716" t="s">
        <v>5642</v>
      </c>
      <c r="C2716" t="str">
        <f>IFERROR(VLOOKUP(Table1[[#This Row],[Ticker]],[1]!Table1[[Symbol]:[Industry]],2,FALSE),"-")</f>
        <v>-</v>
      </c>
      <c r="D2716" t="s">
        <v>21</v>
      </c>
      <c r="E2716">
        <v>148.68391800000001</v>
      </c>
      <c r="F2716">
        <v>170</v>
      </c>
      <c r="G2716">
        <v>15.407254778708801</v>
      </c>
      <c r="H2716">
        <v>-12.981114748588601</v>
      </c>
      <c r="I2716">
        <v>37.579564816569302</v>
      </c>
      <c r="J2716">
        <v>-4.5351810081108503</v>
      </c>
      <c r="K2716">
        <v>174.000983614452</v>
      </c>
      <c r="M2716">
        <v>39.782026707952802</v>
      </c>
      <c r="N2716">
        <v>0.25651302605210402</v>
      </c>
      <c r="O2716">
        <v>36.764705882352899</v>
      </c>
      <c r="P2716">
        <v>74.358974358974294</v>
      </c>
    </row>
    <row r="2717" spans="1:17" hidden="1" x14ac:dyDescent="0.3">
      <c r="A2717" t="s">
        <v>5643</v>
      </c>
      <c r="B2717" t="s">
        <v>5644</v>
      </c>
      <c r="C2717" t="str">
        <f>IFERROR(VLOOKUP(Table1[[#This Row],[Ticker]],[1]!Table1[[Symbol]:[Industry]],2,FALSE),"-")</f>
        <v>-</v>
      </c>
      <c r="D2717" t="s">
        <v>5645</v>
      </c>
      <c r="E2717">
        <v>148.524632</v>
      </c>
      <c r="F2717">
        <v>58.9</v>
      </c>
      <c r="G2717">
        <v>1081.9285494913599</v>
      </c>
      <c r="H2717">
        <v>44.967770573330299</v>
      </c>
      <c r="I2717">
        <v>1312.2231204979901</v>
      </c>
      <c r="J2717">
        <v>-3.86304710214631</v>
      </c>
      <c r="K2717">
        <v>48.600242256485302</v>
      </c>
      <c r="L2717">
        <v>26.718863371141499</v>
      </c>
      <c r="M2717">
        <v>52.497286008575998</v>
      </c>
      <c r="N2717">
        <v>0.84573174181139299</v>
      </c>
      <c r="O2717">
        <v>25.0764006791171</v>
      </c>
      <c r="P2717">
        <v>1597.4063400576299</v>
      </c>
      <c r="Q2717">
        <v>0.15318465742405801</v>
      </c>
    </row>
    <row r="2718" spans="1:17" hidden="1" x14ac:dyDescent="0.3">
      <c r="A2718" t="s">
        <v>5646</v>
      </c>
      <c r="B2718" t="s">
        <v>5647</v>
      </c>
      <c r="C2718" t="str">
        <f>IFERROR(VLOOKUP(Table1[[#This Row],[Ticker]],[1]!Table1[[Symbol]:[Industry]],2,FALSE),"-")</f>
        <v>-</v>
      </c>
      <c r="D2718" t="s">
        <v>183</v>
      </c>
      <c r="E2718">
        <v>148.38204576199999</v>
      </c>
      <c r="F2718">
        <v>63.26</v>
      </c>
      <c r="G2718">
        <v>-53.2392572276419</v>
      </c>
      <c r="H2718">
        <v>-5.7179709957897096</v>
      </c>
      <c r="I2718">
        <v>-8.6570071273522107</v>
      </c>
      <c r="J2718">
        <v>-6.8760652835597798</v>
      </c>
      <c r="K2718">
        <v>62.776340083276601</v>
      </c>
      <c r="L2718">
        <v>64.065523301091005</v>
      </c>
      <c r="M2718">
        <v>35.134087497345199</v>
      </c>
      <c r="N2718">
        <v>0.53251360006987603</v>
      </c>
      <c r="O2718">
        <v>50.806196648751097</v>
      </c>
      <c r="P2718">
        <v>24.0392156862744</v>
      </c>
      <c r="Q2718">
        <v>4.9428009116420004E-3</v>
      </c>
    </row>
    <row r="2719" spans="1:17" hidden="1" x14ac:dyDescent="0.3">
      <c r="A2719" t="s">
        <v>5648</v>
      </c>
      <c r="B2719" t="s">
        <v>5649</v>
      </c>
      <c r="C2719" t="str">
        <f>IFERROR(VLOOKUP(Table1[[#This Row],[Ticker]],[1]!Table1[[Symbol]:[Industry]],2,FALSE),"-")</f>
        <v>-</v>
      </c>
      <c r="D2719" t="s">
        <v>46</v>
      </c>
      <c r="E2719">
        <v>147.88421668199999</v>
      </c>
      <c r="F2719">
        <v>20.95</v>
      </c>
      <c r="G2719">
        <v>69.213025238787793</v>
      </c>
      <c r="H2719">
        <v>44.632303654362197</v>
      </c>
      <c r="I2719">
        <v>120.13981468375999</v>
      </c>
      <c r="J2719">
        <v>0.75072293474359297</v>
      </c>
      <c r="K2719">
        <v>16.063329770544001</v>
      </c>
      <c r="L2719">
        <v>12.835062406686299</v>
      </c>
      <c r="M2719">
        <v>69.822249136687802</v>
      </c>
      <c r="N2719">
        <v>1.1173567192139</v>
      </c>
      <c r="O2719">
        <v>7.92362768496419</v>
      </c>
      <c r="P2719">
        <v>171.373056994818</v>
      </c>
      <c r="Q2719">
        <v>3.2531872781449998E-2</v>
      </c>
    </row>
    <row r="2720" spans="1:17" hidden="1" x14ac:dyDescent="0.3">
      <c r="A2720" t="s">
        <v>5650</v>
      </c>
      <c r="B2720" t="s">
        <v>5651</v>
      </c>
      <c r="C2720" t="str">
        <f>IFERROR(VLOOKUP(Table1[[#This Row],[Ticker]],[1]!Table1[[Symbol]:[Industry]],2,FALSE),"-")</f>
        <v>-</v>
      </c>
      <c r="D2720" t="s">
        <v>125</v>
      </c>
      <c r="E2720">
        <v>147.87</v>
      </c>
      <c r="F2720">
        <v>49.26</v>
      </c>
      <c r="G2720">
        <v>21.138729510315301</v>
      </c>
      <c r="H2720">
        <v>-5.59893176303488</v>
      </c>
      <c r="I2720">
        <v>32.110711287216901</v>
      </c>
      <c r="J2720">
        <v>-7.9068243171223802</v>
      </c>
      <c r="K2720">
        <v>47.764948920685001</v>
      </c>
      <c r="L2720">
        <v>39.091094778602397</v>
      </c>
      <c r="M2720">
        <v>46.070639596661302</v>
      </c>
      <c r="N2720">
        <v>0.61896968841897004</v>
      </c>
      <c r="O2720">
        <v>26.979293544457899</v>
      </c>
      <c r="P2720">
        <v>118.447893569844</v>
      </c>
      <c r="Q2720">
        <v>0.12262175221959599</v>
      </c>
    </row>
    <row r="2721" spans="1:17" hidden="1" x14ac:dyDescent="0.3">
      <c r="A2721" t="s">
        <v>5652</v>
      </c>
      <c r="B2721" t="s">
        <v>5653</v>
      </c>
      <c r="C2721" t="str">
        <f>IFERROR(VLOOKUP(Table1[[#This Row],[Ticker]],[1]!Table1[[Symbol]:[Industry]],2,FALSE),"-")</f>
        <v>-</v>
      </c>
      <c r="D2721" t="s">
        <v>605</v>
      </c>
      <c r="E2721">
        <v>147.66470530000001</v>
      </c>
      <c r="F2721">
        <v>162.44999999999999</v>
      </c>
      <c r="G2721">
        <v>112.003055035077</v>
      </c>
      <c r="H2721">
        <v>-6.2719737841631398</v>
      </c>
      <c r="I2721">
        <v>19.238888010876298</v>
      </c>
      <c r="J2721">
        <v>-4.5229493738184701</v>
      </c>
      <c r="K2721">
        <v>154.72175234694299</v>
      </c>
      <c r="L2721">
        <v>124.636712871311</v>
      </c>
      <c r="M2721">
        <v>52.091379889627099</v>
      </c>
      <c r="N2721">
        <v>0.54790893706238597</v>
      </c>
      <c r="O2721">
        <v>15.604801477377601</v>
      </c>
      <c r="P2721">
        <v>183.408932309839</v>
      </c>
      <c r="Q2721">
        <v>0.166367141491394</v>
      </c>
    </row>
    <row r="2722" spans="1:17" hidden="1" x14ac:dyDescent="0.3">
      <c r="A2722" t="s">
        <v>5654</v>
      </c>
      <c r="B2722" t="s">
        <v>5655</v>
      </c>
      <c r="C2722" t="str">
        <f>IFERROR(VLOOKUP(Table1[[#This Row],[Ticker]],[1]!Table1[[Symbol]:[Industry]],2,FALSE),"-")</f>
        <v>-</v>
      </c>
      <c r="D2722" t="s">
        <v>125</v>
      </c>
      <c r="E2722">
        <v>147.51977099999999</v>
      </c>
      <c r="F2722">
        <v>65.400000000000006</v>
      </c>
      <c r="G2722">
        <v>-59.175970282645203</v>
      </c>
      <c r="H2722">
        <v>-18.452040029270002</v>
      </c>
      <c r="I2722">
        <v>-34.968870252091797</v>
      </c>
      <c r="J2722">
        <v>-8.6677378528251197</v>
      </c>
      <c r="K2722">
        <v>67.909633282484705</v>
      </c>
      <c r="L2722">
        <v>76.552591574565994</v>
      </c>
      <c r="M2722">
        <v>28.850853825795401</v>
      </c>
      <c r="N2722">
        <v>0.64978460178946196</v>
      </c>
      <c r="O2722">
        <v>92.660550458715505</v>
      </c>
      <c r="P2722">
        <v>6.86274509803921</v>
      </c>
    </row>
    <row r="2723" spans="1:17" hidden="1" x14ac:dyDescent="0.3">
      <c r="A2723" t="s">
        <v>5656</v>
      </c>
      <c r="B2723" t="s">
        <v>5657</v>
      </c>
      <c r="C2723" t="str">
        <f>IFERROR(VLOOKUP(Table1[[#This Row],[Ticker]],[1]!Table1[[Symbol]:[Industry]],2,FALSE),"-")</f>
        <v>-</v>
      </c>
      <c r="D2723" t="s">
        <v>5658</v>
      </c>
      <c r="E2723">
        <v>147.45636625200001</v>
      </c>
      <c r="F2723">
        <v>67</v>
      </c>
      <c r="G2723">
        <v>314.82402971735399</v>
      </c>
      <c r="H2723">
        <v>38.932547135378897</v>
      </c>
      <c r="I2723">
        <v>289.411712878375</v>
      </c>
      <c r="J2723">
        <v>6.0153119391674696</v>
      </c>
      <c r="K2723">
        <v>45.7483332871698</v>
      </c>
      <c r="L2723">
        <v>27.796352029096099</v>
      </c>
      <c r="M2723">
        <v>97.236263005215207</v>
      </c>
      <c r="N2723">
        <v>0.64127438790406699</v>
      </c>
      <c r="O2723">
        <v>0</v>
      </c>
      <c r="P2723">
        <v>403.75939849624001</v>
      </c>
      <c r="Q2723">
        <v>0.19073012504426001</v>
      </c>
    </row>
    <row r="2724" spans="1:17" hidden="1" x14ac:dyDescent="0.3">
      <c r="A2724" t="s">
        <v>5659</v>
      </c>
      <c r="B2724" t="s">
        <v>5660</v>
      </c>
      <c r="C2724" t="str">
        <f>IFERROR(VLOOKUP(Table1[[#This Row],[Ticker]],[1]!Table1[[Symbol]:[Industry]],2,FALSE),"-")</f>
        <v>-</v>
      </c>
      <c r="D2724" t="s">
        <v>125</v>
      </c>
      <c r="E2724">
        <v>147.37579344</v>
      </c>
      <c r="F2724">
        <v>549.79999999999995</v>
      </c>
      <c r="G2724">
        <v>-43.315143188745097</v>
      </c>
      <c r="H2724">
        <v>7.2320509457301396</v>
      </c>
      <c r="I2724">
        <v>11.294910621101399</v>
      </c>
      <c r="J2724">
        <v>-4.7400009848820499</v>
      </c>
      <c r="K2724">
        <v>468.04546283792399</v>
      </c>
      <c r="L2724">
        <v>467.95495181189801</v>
      </c>
      <c r="M2724">
        <v>69.513417597834902</v>
      </c>
      <c r="N2724">
        <v>3.3040346661772801</v>
      </c>
      <c r="O2724">
        <v>22.8810476536922</v>
      </c>
      <c r="P2724">
        <v>54.459896052816397</v>
      </c>
      <c r="Q2724">
        <v>9.8559680457158003E-2</v>
      </c>
    </row>
    <row r="2725" spans="1:17" hidden="1" x14ac:dyDescent="0.3">
      <c r="A2725" t="s">
        <v>5661</v>
      </c>
      <c r="B2725" t="s">
        <v>5662</v>
      </c>
      <c r="C2725" t="str">
        <f>IFERROR(VLOOKUP(Table1[[#This Row],[Ticker]],[1]!Table1[[Symbol]:[Industry]],2,FALSE),"-")</f>
        <v>-</v>
      </c>
      <c r="D2725" t="s">
        <v>1409</v>
      </c>
      <c r="E2725">
        <v>147.32020499999999</v>
      </c>
      <c r="F2725">
        <v>348.1</v>
      </c>
      <c r="G2725">
        <v>36.1592935526186</v>
      </c>
      <c r="H2725">
        <v>-5.5987524181816202</v>
      </c>
      <c r="I2725">
        <v>20.746390647479</v>
      </c>
      <c r="J2725">
        <v>-16.833232375799</v>
      </c>
      <c r="K2725">
        <v>343.31448340466602</v>
      </c>
      <c r="L2725">
        <v>301.31419517631701</v>
      </c>
      <c r="M2725">
        <v>42.442331272373103</v>
      </c>
      <c r="N2725">
        <v>3.4187681194629298</v>
      </c>
      <c r="O2725">
        <v>22.953174375179501</v>
      </c>
      <c r="P2725">
        <v>78.329918032786907</v>
      </c>
      <c r="Q2725">
        <v>7.8374454978435995E-2</v>
      </c>
    </row>
    <row r="2726" spans="1:17" hidden="1" x14ac:dyDescent="0.3">
      <c r="A2726" t="s">
        <v>5663</v>
      </c>
      <c r="B2726" t="s">
        <v>5664</v>
      </c>
      <c r="C2726" t="str">
        <f>IFERROR(VLOOKUP(Table1[[#This Row],[Ticker]],[1]!Table1[[Symbol]:[Industry]],2,FALSE),"-")</f>
        <v>-</v>
      </c>
      <c r="D2726" t="s">
        <v>21</v>
      </c>
      <c r="E2726">
        <v>147.31424999999999</v>
      </c>
      <c r="F2726">
        <v>100.1</v>
      </c>
      <c r="G2726">
        <v>53.699531725386798</v>
      </c>
      <c r="H2726">
        <v>-13.281829344997</v>
      </c>
      <c r="I2726">
        <v>-1.57226248773085</v>
      </c>
      <c r="J2726">
        <v>-5.10428669916777</v>
      </c>
      <c r="K2726">
        <v>107.796409501138</v>
      </c>
      <c r="L2726">
        <v>97.031739035118207</v>
      </c>
      <c r="M2726">
        <v>44.910896819860298</v>
      </c>
      <c r="N2726">
        <v>0.70694482064242004</v>
      </c>
      <c r="O2726">
        <v>29.760239760239699</v>
      </c>
      <c r="P2726">
        <v>95.050662509742693</v>
      </c>
      <c r="Q2726">
        <v>7.4589301754778001E-2</v>
      </c>
    </row>
    <row r="2727" spans="1:17" hidden="1" x14ac:dyDescent="0.3">
      <c r="A2727" t="s">
        <v>5665</v>
      </c>
      <c r="B2727" t="s">
        <v>5666</v>
      </c>
      <c r="C2727" t="str">
        <f>IFERROR(VLOOKUP(Table1[[#This Row],[Ticker]],[1]!Table1[[Symbol]:[Industry]],2,FALSE),"-")</f>
        <v>-</v>
      </c>
      <c r="E2727">
        <v>147.18949069999999</v>
      </c>
      <c r="F2727">
        <v>215.25</v>
      </c>
      <c r="G2727">
        <v>11.657363050688</v>
      </c>
      <c r="H2727">
        <v>-15.915417571514199</v>
      </c>
      <c r="I2727">
        <v>15.3589260717628</v>
      </c>
      <c r="J2727">
        <v>-4.0824566028469098</v>
      </c>
      <c r="K2727">
        <v>213.54611781027799</v>
      </c>
      <c r="L2727">
        <v>182.59986107836801</v>
      </c>
      <c r="M2727">
        <v>31.828644756510201</v>
      </c>
      <c r="N2727">
        <v>0.44406217358511202</v>
      </c>
      <c r="O2727">
        <v>12.891986062717701</v>
      </c>
      <c r="P2727">
        <v>60.574412532636998</v>
      </c>
      <c r="Q2727">
        <v>0.20866655966516501</v>
      </c>
    </row>
    <row r="2728" spans="1:17" hidden="1" x14ac:dyDescent="0.3">
      <c r="A2728" t="s">
        <v>5667</v>
      </c>
      <c r="B2728" t="s">
        <v>5668</v>
      </c>
      <c r="C2728" t="str">
        <f>IFERROR(VLOOKUP(Table1[[#This Row],[Ticker]],[1]!Table1[[Symbol]:[Industry]],2,FALSE),"-")</f>
        <v>-</v>
      </c>
      <c r="D2728" t="s">
        <v>1223</v>
      </c>
      <c r="E2728">
        <v>147.15505695599899</v>
      </c>
      <c r="F2728">
        <v>25.07</v>
      </c>
      <c r="G2728">
        <v>-17.8880914947664</v>
      </c>
      <c r="H2728">
        <v>5.6770133302290802</v>
      </c>
      <c r="I2728">
        <v>5.8661406123617503</v>
      </c>
      <c r="J2728">
        <v>-10.079511924393</v>
      </c>
      <c r="K2728">
        <v>24.550594247044899</v>
      </c>
      <c r="L2728">
        <v>23.5145919358187</v>
      </c>
      <c r="M2728">
        <v>47.7638809128823</v>
      </c>
      <c r="N2728">
        <v>2.42349257997108</v>
      </c>
      <c r="O2728">
        <v>41.523733546070901</v>
      </c>
      <c r="P2728">
        <v>34.784946236559101</v>
      </c>
      <c r="Q2728">
        <v>7.5189560038398995E-2</v>
      </c>
    </row>
    <row r="2729" spans="1:17" hidden="1" x14ac:dyDescent="0.3">
      <c r="A2729" t="s">
        <v>5669</v>
      </c>
      <c r="B2729" t="s">
        <v>5670</v>
      </c>
      <c r="C2729" t="str">
        <f>IFERROR(VLOOKUP(Table1[[#This Row],[Ticker]],[1]!Table1[[Symbol]:[Industry]],2,FALSE),"-")</f>
        <v>-</v>
      </c>
      <c r="D2729" t="s">
        <v>1796</v>
      </c>
      <c r="E2729">
        <v>147.10580831999999</v>
      </c>
      <c r="F2729">
        <v>14.15</v>
      </c>
      <c r="G2729">
        <v>-53.665841369201402</v>
      </c>
      <c r="H2729">
        <v>-31.309280589057298</v>
      </c>
      <c r="I2729">
        <v>-46.920402497401703</v>
      </c>
      <c r="J2729">
        <v>-22.599283840391301</v>
      </c>
      <c r="K2729">
        <v>17.8090884351443</v>
      </c>
      <c r="L2729">
        <v>18.972326492895299</v>
      </c>
      <c r="M2729">
        <v>11.7307474018458</v>
      </c>
      <c r="N2729">
        <v>0.80288647791665302</v>
      </c>
      <c r="O2729">
        <v>112.15547703180199</v>
      </c>
      <c r="P2729">
        <v>10.893416927899599</v>
      </c>
      <c r="Q2729">
        <v>0.15884732697689399</v>
      </c>
    </row>
    <row r="2730" spans="1:17" hidden="1" x14ac:dyDescent="0.3">
      <c r="A2730" t="s">
        <v>5671</v>
      </c>
      <c r="B2730" t="s">
        <v>5672</v>
      </c>
      <c r="C2730" t="str">
        <f>IFERROR(VLOOKUP(Table1[[#This Row],[Ticker]],[1]!Table1[[Symbol]:[Industry]],2,FALSE),"-")</f>
        <v>-</v>
      </c>
      <c r="E2730">
        <v>146.1199</v>
      </c>
      <c r="F2730">
        <v>456.05</v>
      </c>
      <c r="G2730">
        <v>928.98546260872399</v>
      </c>
      <c r="H2730">
        <v>43.634473801012298</v>
      </c>
      <c r="I2730">
        <v>618.65085025787698</v>
      </c>
      <c r="J2730">
        <v>6.0333102000570298</v>
      </c>
      <c r="K2730">
        <v>320.78963355753802</v>
      </c>
      <c r="L2730">
        <v>178.18726887720899</v>
      </c>
      <c r="M2730">
        <v>99.999991274131105</v>
      </c>
      <c r="N2730">
        <v>1.4794606439008899</v>
      </c>
      <c r="O2730">
        <v>3.92500822278258</v>
      </c>
      <c r="P2730">
        <v>1216.16161616161</v>
      </c>
      <c r="Q2730">
        <v>6.1522829167005001E-2</v>
      </c>
    </row>
    <row r="2731" spans="1:17" hidden="1" x14ac:dyDescent="0.3">
      <c r="A2731" t="s">
        <v>5673</v>
      </c>
      <c r="B2731" t="s">
        <v>5674</v>
      </c>
      <c r="C2731" t="str">
        <f>IFERROR(VLOOKUP(Table1[[#This Row],[Ticker]],[1]!Table1[[Symbol]:[Industry]],2,FALSE),"-")</f>
        <v>-</v>
      </c>
      <c r="D2731" t="s">
        <v>21</v>
      </c>
      <c r="E2731">
        <v>145.91709126399999</v>
      </c>
      <c r="F2731">
        <v>8.52</v>
      </c>
      <c r="G2731">
        <v>12.369843635326999</v>
      </c>
      <c r="H2731">
        <v>-23.676033609987901</v>
      </c>
      <c r="I2731">
        <v>53.352952978490201</v>
      </c>
      <c r="J2731">
        <v>-7.2204427896127097</v>
      </c>
      <c r="K2731">
        <v>8.9464632098593402</v>
      </c>
      <c r="L2731">
        <v>7.3753505934505599</v>
      </c>
      <c r="M2731">
        <v>42.948438810549199</v>
      </c>
      <c r="N2731">
        <v>1.65431418886549</v>
      </c>
      <c r="O2731">
        <v>31.924882629107898</v>
      </c>
      <c r="P2731">
        <v>127.19999999999899</v>
      </c>
      <c r="Q2731">
        <v>6.1536720947260003E-3</v>
      </c>
    </row>
    <row r="2732" spans="1:17" hidden="1" x14ac:dyDescent="0.3">
      <c r="A2732" t="s">
        <v>5675</v>
      </c>
      <c r="B2732" t="s">
        <v>5676</v>
      </c>
      <c r="C2732" t="str">
        <f>IFERROR(VLOOKUP(Table1[[#This Row],[Ticker]],[1]!Table1[[Symbol]:[Industry]],2,FALSE),"-")</f>
        <v>-</v>
      </c>
      <c r="D2732" t="s">
        <v>443</v>
      </c>
      <c r="E2732">
        <v>145.70055719999999</v>
      </c>
      <c r="F2732">
        <v>73.69</v>
      </c>
      <c r="G2732">
        <v>-0.135755805433461</v>
      </c>
      <c r="H2732">
        <v>-16.716288818216398</v>
      </c>
      <c r="I2732">
        <v>-16.110355166111098</v>
      </c>
      <c r="J2732">
        <v>-4.6942866991677601</v>
      </c>
      <c r="K2732">
        <v>82.833654466243402</v>
      </c>
      <c r="L2732">
        <v>77.414179000508994</v>
      </c>
      <c r="M2732">
        <v>39.207793808256298</v>
      </c>
      <c r="N2732">
        <v>0.300691595143528</v>
      </c>
      <c r="O2732">
        <v>81.775003392590506</v>
      </c>
      <c r="P2732">
        <v>51.4074378467228</v>
      </c>
      <c r="Q2732">
        <v>0.13573730059688299</v>
      </c>
    </row>
    <row r="2733" spans="1:17" hidden="1" x14ac:dyDescent="0.3">
      <c r="A2733" t="s">
        <v>5677</v>
      </c>
      <c r="B2733" t="s">
        <v>5678</v>
      </c>
      <c r="C2733" t="str">
        <f>IFERROR(VLOOKUP(Table1[[#This Row],[Ticker]],[1]!Table1[[Symbol]:[Industry]],2,FALSE),"-")</f>
        <v>-</v>
      </c>
      <c r="D2733" t="s">
        <v>738</v>
      </c>
      <c r="E2733">
        <v>145.53692118000001</v>
      </c>
      <c r="F2733">
        <v>115.65</v>
      </c>
      <c r="G2733">
        <v>165.76415666880399</v>
      </c>
      <c r="H2733">
        <v>5.6545995371256401</v>
      </c>
      <c r="I2733">
        <v>107.218189763966</v>
      </c>
      <c r="J2733">
        <v>2.7171418722607998</v>
      </c>
      <c r="K2733">
        <v>99.365333891468495</v>
      </c>
      <c r="L2733">
        <v>75.395434875885499</v>
      </c>
      <c r="M2733">
        <v>78.040171779795699</v>
      </c>
      <c r="N2733">
        <v>2.0505681818181798</v>
      </c>
      <c r="O2733">
        <v>0</v>
      </c>
      <c r="P2733">
        <v>217.023026315789</v>
      </c>
      <c r="Q2733">
        <v>8.5306457237016006E-2</v>
      </c>
    </row>
    <row r="2734" spans="1:17" hidden="1" x14ac:dyDescent="0.3">
      <c r="A2734" t="s">
        <v>5679</v>
      </c>
      <c r="B2734" t="s">
        <v>5680</v>
      </c>
      <c r="C2734" t="str">
        <f>IFERROR(VLOOKUP(Table1[[#This Row],[Ticker]],[1]!Table1[[Symbol]:[Industry]],2,FALSE),"-")</f>
        <v>-</v>
      </c>
      <c r="D2734" t="s">
        <v>281</v>
      </c>
      <c r="E2734">
        <v>145.50342499999999</v>
      </c>
      <c r="F2734">
        <v>64.599999999999994</v>
      </c>
      <c r="M2734">
        <v>99.999992872253003</v>
      </c>
      <c r="N2734">
        <v>1</v>
      </c>
    </row>
    <row r="2735" spans="1:17" hidden="1" x14ac:dyDescent="0.3">
      <c r="A2735" t="s">
        <v>5681</v>
      </c>
      <c r="B2735" t="s">
        <v>5682</v>
      </c>
      <c r="C2735" t="str">
        <f>IFERROR(VLOOKUP(Table1[[#This Row],[Ticker]],[1]!Table1[[Symbol]:[Industry]],2,FALSE),"-")</f>
        <v>-</v>
      </c>
      <c r="D2735" t="s">
        <v>1223</v>
      </c>
      <c r="E2735">
        <v>145.44097097400001</v>
      </c>
      <c r="F2735">
        <v>0.8</v>
      </c>
      <c r="G2735">
        <v>19.100759277103101</v>
      </c>
      <c r="H2735">
        <v>-8.1991041665780706</v>
      </c>
      <c r="I2735">
        <v>-17.388529987441501</v>
      </c>
      <c r="J2735">
        <v>-7.0656688129888998</v>
      </c>
      <c r="K2735">
        <v>0.83289485172724298</v>
      </c>
      <c r="L2735">
        <v>0.78104401406549195</v>
      </c>
      <c r="M2735">
        <v>22.331961037457901</v>
      </c>
      <c r="N2735">
        <v>0.329651558016821</v>
      </c>
      <c r="O2735">
        <v>49.999999999999901</v>
      </c>
      <c r="P2735">
        <v>73.913043478260803</v>
      </c>
      <c r="Q2735">
        <v>2.8920565913193998E-2</v>
      </c>
    </row>
    <row r="2736" spans="1:17" hidden="1" x14ac:dyDescent="0.3">
      <c r="A2736" t="s">
        <v>5683</v>
      </c>
      <c r="B2736" t="s">
        <v>5684</v>
      </c>
      <c r="C2736" t="str">
        <f>IFERROR(VLOOKUP(Table1[[#This Row],[Ticker]],[1]!Table1[[Symbol]:[Industry]],2,FALSE),"-")</f>
        <v>-</v>
      </c>
      <c r="D2736" t="s">
        <v>21</v>
      </c>
      <c r="E2736">
        <v>145.3873696</v>
      </c>
      <c r="F2736">
        <v>165</v>
      </c>
      <c r="G2736">
        <v>-66.3664464731214</v>
      </c>
      <c r="H2736">
        <v>-0.96598869816848199</v>
      </c>
      <c r="I2736">
        <v>-51.912339511251098</v>
      </c>
      <c r="J2736">
        <v>0.676202293623971</v>
      </c>
      <c r="K2736">
        <v>181.311065007335</v>
      </c>
      <c r="M2736">
        <v>67.335067792083393</v>
      </c>
      <c r="O2736">
        <v>60.363636363636303</v>
      </c>
      <c r="P2736">
        <v>22.1769714920399</v>
      </c>
    </row>
    <row r="2737" spans="1:17" hidden="1" x14ac:dyDescent="0.3">
      <c r="A2737" t="s">
        <v>5685</v>
      </c>
      <c r="B2737" t="s">
        <v>5686</v>
      </c>
      <c r="C2737" t="str">
        <f>IFERROR(VLOOKUP(Table1[[#This Row],[Ticker]],[1]!Table1[[Symbol]:[Industry]],2,FALSE),"-")</f>
        <v>-</v>
      </c>
      <c r="D2737" t="s">
        <v>259</v>
      </c>
      <c r="E2737">
        <v>145.208</v>
      </c>
      <c r="F2737">
        <v>127.1</v>
      </c>
      <c r="G2737">
        <v>97.579745722168198</v>
      </c>
      <c r="H2737">
        <v>11.5017365148477</v>
      </c>
      <c r="I2737">
        <v>69.221365769422206</v>
      </c>
      <c r="J2737">
        <v>-4.1906434640959702</v>
      </c>
      <c r="K2737">
        <v>110.73931520183299</v>
      </c>
      <c r="L2737">
        <v>90.219344431588198</v>
      </c>
      <c r="M2737">
        <v>63.642835090633596</v>
      </c>
      <c r="N2737">
        <v>1.25426281918622</v>
      </c>
      <c r="O2737">
        <v>8.1825334382376003</v>
      </c>
      <c r="P2737">
        <v>129.42238267147999</v>
      </c>
      <c r="Q2737">
        <v>9.8127944636419995E-2</v>
      </c>
    </row>
    <row r="2738" spans="1:17" hidden="1" x14ac:dyDescent="0.3">
      <c r="A2738" t="s">
        <v>5687</v>
      </c>
      <c r="B2738" t="s">
        <v>5688</v>
      </c>
      <c r="C2738" t="str">
        <f>IFERROR(VLOOKUP(Table1[[#This Row],[Ticker]],[1]!Table1[[Symbol]:[Industry]],2,FALSE),"-")</f>
        <v>-</v>
      </c>
      <c r="D2738" t="s">
        <v>407</v>
      </c>
      <c r="E2738">
        <v>145.1328</v>
      </c>
      <c r="F2738">
        <v>391.55</v>
      </c>
      <c r="G2738">
        <v>118.990162538196</v>
      </c>
      <c r="H2738">
        <v>16.6036062657382</v>
      </c>
      <c r="I2738">
        <v>27.979949685845899</v>
      </c>
      <c r="J2738">
        <v>1.2186727171568901</v>
      </c>
      <c r="K2738">
        <v>331.13286837600401</v>
      </c>
      <c r="L2738">
        <v>281.75521135212603</v>
      </c>
      <c r="M2738">
        <v>57.855213318912703</v>
      </c>
      <c r="N2738">
        <v>2.8671135225846598</v>
      </c>
      <c r="O2738">
        <v>16.919933597241702</v>
      </c>
      <c r="P2738">
        <v>165.45762711864401</v>
      </c>
      <c r="Q2738">
        <v>6.5701215565787993E-2</v>
      </c>
    </row>
    <row r="2739" spans="1:17" hidden="1" x14ac:dyDescent="0.3">
      <c r="A2739" t="s">
        <v>5689</v>
      </c>
      <c r="B2739" t="s">
        <v>5690</v>
      </c>
      <c r="C2739" t="str">
        <f>IFERROR(VLOOKUP(Table1[[#This Row],[Ticker]],[1]!Table1[[Symbol]:[Industry]],2,FALSE),"-")</f>
        <v>-</v>
      </c>
      <c r="D2739" t="s">
        <v>51</v>
      </c>
      <c r="E2739">
        <v>145.08010691499999</v>
      </c>
      <c r="F2739">
        <v>123.85</v>
      </c>
      <c r="G2739">
        <v>-76.798192504867401</v>
      </c>
      <c r="H2739">
        <v>-4.4954004628743602</v>
      </c>
      <c r="I2739">
        <v>-67.246829582583203</v>
      </c>
      <c r="K2739">
        <v>172.946293051152</v>
      </c>
      <c r="L2739">
        <v>157.13223461918301</v>
      </c>
      <c r="M2739">
        <v>9.4064914156939192</v>
      </c>
      <c r="N2739">
        <v>0.53658536585365801</v>
      </c>
      <c r="O2739">
        <v>124.182478805006</v>
      </c>
      <c r="P2739">
        <v>11.980108499095801</v>
      </c>
    </row>
    <row r="2740" spans="1:17" hidden="1" x14ac:dyDescent="0.3">
      <c r="A2740" t="s">
        <v>5691</v>
      </c>
      <c r="B2740" t="s">
        <v>5692</v>
      </c>
      <c r="C2740" t="str">
        <f>IFERROR(VLOOKUP(Table1[[#This Row],[Ticker]],[1]!Table1[[Symbol]:[Industry]],2,FALSE),"-")</f>
        <v>-</v>
      </c>
      <c r="D2740" t="s">
        <v>429</v>
      </c>
      <c r="E2740">
        <v>144.08591999999999</v>
      </c>
      <c r="F2740">
        <v>9.76</v>
      </c>
      <c r="G2740">
        <v>-18.354264856288601</v>
      </c>
      <c r="H2740">
        <v>-31.553327292142601</v>
      </c>
      <c r="I2740">
        <v>-22.631248434043499</v>
      </c>
      <c r="J2740">
        <v>-7.5288663233022799</v>
      </c>
      <c r="K2740">
        <v>11.002394018471801</v>
      </c>
      <c r="L2740">
        <v>11.148101242998401</v>
      </c>
      <c r="M2740">
        <v>14.5638447138657</v>
      </c>
      <c r="N2740">
        <v>0.324349571921633</v>
      </c>
      <c r="O2740">
        <v>86.987704918032705</v>
      </c>
      <c r="P2740">
        <v>38.439716312056703</v>
      </c>
      <c r="Q2740">
        <v>-1.0926143224126999E-2</v>
      </c>
    </row>
    <row r="2741" spans="1:17" hidden="1" x14ac:dyDescent="0.3">
      <c r="A2741" t="s">
        <v>5693</v>
      </c>
      <c r="B2741" t="s">
        <v>5694</v>
      </c>
      <c r="C2741" t="str">
        <f>IFERROR(VLOOKUP(Table1[[#This Row],[Ticker]],[1]!Table1[[Symbol]:[Industry]],2,FALSE),"-")</f>
        <v>-</v>
      </c>
      <c r="D2741" t="s">
        <v>171</v>
      </c>
      <c r="E2741">
        <v>143.95334381999999</v>
      </c>
      <c r="F2741">
        <v>63.35</v>
      </c>
      <c r="G2741">
        <v>7.3881322814573203</v>
      </c>
      <c r="H2741">
        <v>25.2451184992014</v>
      </c>
      <c r="I2741">
        <v>8.8066891360643798</v>
      </c>
      <c r="J2741">
        <v>6.50803214141194</v>
      </c>
      <c r="K2741">
        <v>53.910446289375301</v>
      </c>
      <c r="L2741">
        <v>48.821555656141797</v>
      </c>
      <c r="M2741">
        <v>65.310494657362895</v>
      </c>
      <c r="N2741">
        <v>3.4486735870818901</v>
      </c>
      <c r="O2741">
        <v>11.917916337805799</v>
      </c>
      <c r="P2741">
        <v>88.822652757078998</v>
      </c>
      <c r="Q2741">
        <v>7.4968761978229997E-3</v>
      </c>
    </row>
    <row r="2742" spans="1:17" hidden="1" x14ac:dyDescent="0.3">
      <c r="A2742" t="s">
        <v>5695</v>
      </c>
      <c r="B2742" t="s">
        <v>5696</v>
      </c>
      <c r="C2742" t="str">
        <f>IFERROR(VLOOKUP(Table1[[#This Row],[Ticker]],[1]!Table1[[Symbol]:[Industry]],2,FALSE),"-")</f>
        <v>-</v>
      </c>
      <c r="D2742" t="s">
        <v>642</v>
      </c>
      <c r="E2742">
        <v>143.92373924</v>
      </c>
      <c r="F2742">
        <v>126.75</v>
      </c>
      <c r="G2742">
        <v>34.299714603971502</v>
      </c>
      <c r="H2742">
        <v>34.4629328704589</v>
      </c>
      <c r="I2742">
        <v>7.6731375014582603</v>
      </c>
      <c r="J2742">
        <v>28.532615146332802</v>
      </c>
      <c r="K2742">
        <v>103.404356540512</v>
      </c>
      <c r="L2742">
        <v>99.760121536984101</v>
      </c>
      <c r="M2742">
        <v>84.4429975982098</v>
      </c>
      <c r="N2742">
        <v>2.0873920728743598</v>
      </c>
      <c r="O2742">
        <v>50.895463510848103</v>
      </c>
      <c r="P2742">
        <v>80.658494868871102</v>
      </c>
      <c r="Q2742">
        <v>5.5187283751245E-2</v>
      </c>
    </row>
    <row r="2743" spans="1:17" hidden="1" x14ac:dyDescent="0.3">
      <c r="A2743" t="s">
        <v>5697</v>
      </c>
      <c r="B2743" t="s">
        <v>5698</v>
      </c>
      <c r="C2743" t="str">
        <f>IFERROR(VLOOKUP(Table1[[#This Row],[Ticker]],[1]!Table1[[Symbol]:[Industry]],2,FALSE),"-")</f>
        <v>-</v>
      </c>
      <c r="D2743" t="s">
        <v>132</v>
      </c>
      <c r="E2743">
        <v>143.481839345</v>
      </c>
      <c r="F2743">
        <v>551.54999999999995</v>
      </c>
      <c r="G2743">
        <v>-7.1985691527017499</v>
      </c>
      <c r="H2743">
        <v>-7.4283856674000397</v>
      </c>
      <c r="I2743">
        <v>-12.730085964671201</v>
      </c>
      <c r="J2743">
        <v>-2.4291227158642501</v>
      </c>
      <c r="K2743">
        <v>568.89915353799699</v>
      </c>
      <c r="L2743">
        <v>558.44322099505803</v>
      </c>
      <c r="M2743">
        <v>48.943032581523198</v>
      </c>
      <c r="N2743">
        <v>0.60012820448109905</v>
      </c>
      <c r="O2743">
        <v>45.045780074335902</v>
      </c>
      <c r="P2743">
        <v>30.6990521327014</v>
      </c>
      <c r="Q2743">
        <v>6.1706866084093003E-2</v>
      </c>
    </row>
    <row r="2744" spans="1:17" hidden="1" x14ac:dyDescent="0.3">
      <c r="A2744" t="s">
        <v>5699</v>
      </c>
      <c r="B2744" t="s">
        <v>5700</v>
      </c>
      <c r="C2744" t="str">
        <f>IFERROR(VLOOKUP(Table1[[#This Row],[Ticker]],[1]!Table1[[Symbol]:[Industry]],2,FALSE),"-")</f>
        <v>-</v>
      </c>
      <c r="D2744" t="s">
        <v>1509</v>
      </c>
      <c r="E2744">
        <v>143.31187499999999</v>
      </c>
      <c r="F2744">
        <v>13.06</v>
      </c>
      <c r="G2744">
        <v>2044.82402971735</v>
      </c>
      <c r="H2744">
        <v>42.576930191545799</v>
      </c>
      <c r="I2744">
        <v>248.43780054477099</v>
      </c>
      <c r="J2744">
        <v>5.9136457902837103</v>
      </c>
      <c r="K2744">
        <v>8.90392630489211</v>
      </c>
      <c r="L2744">
        <v>4.9080014021830696</v>
      </c>
      <c r="M2744">
        <v>99.998330453723199</v>
      </c>
      <c r="N2744">
        <v>1.9486486117687001</v>
      </c>
      <c r="O2744">
        <v>0</v>
      </c>
      <c r="P2744">
        <v>2076.6666666666601</v>
      </c>
    </row>
    <row r="2745" spans="1:17" hidden="1" x14ac:dyDescent="0.3">
      <c r="A2745" t="s">
        <v>5701</v>
      </c>
      <c r="B2745" t="s">
        <v>5702</v>
      </c>
      <c r="C2745" t="str">
        <f>IFERROR(VLOOKUP(Table1[[#This Row],[Ticker]],[1]!Table1[[Symbol]:[Industry]],2,FALSE),"-")</f>
        <v>-</v>
      </c>
      <c r="D2745" t="s">
        <v>605</v>
      </c>
      <c r="E2745">
        <v>143.19516150000001</v>
      </c>
      <c r="F2745">
        <v>162.44999999999999</v>
      </c>
      <c r="G2745">
        <v>60.246756452603599</v>
      </c>
      <c r="H2745">
        <v>-4.43246780082276</v>
      </c>
      <c r="I2745">
        <v>10.424215881952501</v>
      </c>
      <c r="J2745">
        <v>-5.4428679789568299</v>
      </c>
      <c r="K2745">
        <v>157.51249314723799</v>
      </c>
      <c r="L2745">
        <v>135.31759931920499</v>
      </c>
      <c r="M2745">
        <v>47.662586052167299</v>
      </c>
      <c r="N2745">
        <v>0.75439685305382798</v>
      </c>
      <c r="O2745">
        <v>13.265620190827899</v>
      </c>
      <c r="P2745">
        <v>115.593895155938</v>
      </c>
      <c r="Q2745">
        <v>0.114312553202947</v>
      </c>
    </row>
    <row r="2746" spans="1:17" hidden="1" x14ac:dyDescent="0.3">
      <c r="A2746" t="s">
        <v>5703</v>
      </c>
      <c r="B2746" t="s">
        <v>5704</v>
      </c>
      <c r="C2746" t="str">
        <f>IFERROR(VLOOKUP(Table1[[#This Row],[Ticker]],[1]!Table1[[Symbol]:[Industry]],2,FALSE),"-")</f>
        <v>-</v>
      </c>
      <c r="D2746" t="s">
        <v>753</v>
      </c>
      <c r="E2746">
        <v>142.89995898000001</v>
      </c>
      <c r="F2746">
        <v>90.91</v>
      </c>
      <c r="G2746">
        <v>-2.8007632800429398</v>
      </c>
      <c r="H2746">
        <v>7.6819835012708199E-2</v>
      </c>
      <c r="I2746">
        <v>-1.7122352934601699</v>
      </c>
      <c r="J2746">
        <v>-1.86639717029464</v>
      </c>
      <c r="K2746">
        <v>87.3701211062385</v>
      </c>
      <c r="L2746">
        <v>81.534081878501894</v>
      </c>
      <c r="M2746">
        <v>66.033807332126898</v>
      </c>
      <c r="N2746">
        <v>1.1075098437251001</v>
      </c>
      <c r="O2746">
        <v>1.7489825101748999</v>
      </c>
      <c r="P2746">
        <v>56.471600688468101</v>
      </c>
      <c r="Q2746">
        <v>1.9804733760708002E-2</v>
      </c>
    </row>
    <row r="2747" spans="1:17" hidden="1" x14ac:dyDescent="0.3">
      <c r="A2747" t="s">
        <v>5705</v>
      </c>
      <c r="B2747" t="s">
        <v>5706</v>
      </c>
      <c r="C2747" t="str">
        <f>IFERROR(VLOOKUP(Table1[[#This Row],[Ticker]],[1]!Table1[[Symbol]:[Industry]],2,FALSE),"-")</f>
        <v>-</v>
      </c>
      <c r="D2747" t="s">
        <v>278</v>
      </c>
      <c r="E2747">
        <v>142.73615574999999</v>
      </c>
      <c r="F2747">
        <v>416</v>
      </c>
      <c r="G2747">
        <v>661.44492979363201</v>
      </c>
      <c r="H2747">
        <v>-7.5730691893980504</v>
      </c>
      <c r="I2747">
        <v>421.68105663948597</v>
      </c>
      <c r="J2747">
        <v>-9.1759921255243597</v>
      </c>
      <c r="K2747">
        <v>369.30800200339002</v>
      </c>
      <c r="L2747">
        <v>224.197394787874</v>
      </c>
      <c r="M2747">
        <v>45.2332876993285</v>
      </c>
      <c r="N2747">
        <v>0.84572044864461704</v>
      </c>
      <c r="O2747">
        <v>6.25</v>
      </c>
      <c r="P2747">
        <v>693.28756674294402</v>
      </c>
      <c r="Q2747">
        <v>0.22761105566075901</v>
      </c>
    </row>
    <row r="2748" spans="1:17" hidden="1" x14ac:dyDescent="0.3">
      <c r="A2748" t="s">
        <v>5707</v>
      </c>
      <c r="B2748" t="s">
        <v>5708</v>
      </c>
      <c r="C2748" t="str">
        <f>IFERROR(VLOOKUP(Table1[[#This Row],[Ticker]],[1]!Table1[[Symbol]:[Industry]],2,FALSE),"-")</f>
        <v>-</v>
      </c>
      <c r="D2748" t="s">
        <v>4700</v>
      </c>
      <c r="E2748">
        <v>142.62180000000001</v>
      </c>
      <c r="F2748">
        <v>75.790000000000006</v>
      </c>
      <c r="G2748">
        <v>-74.282068862428005</v>
      </c>
      <c r="H2748">
        <v>-1.04712460080539</v>
      </c>
      <c r="I2748">
        <v>-7.3725625030461597</v>
      </c>
      <c r="J2748">
        <v>-10.163080155200401</v>
      </c>
      <c r="K2748">
        <v>82.261058731684599</v>
      </c>
      <c r="M2748">
        <v>23.6234980712265</v>
      </c>
      <c r="N2748">
        <v>0.38516823608788697</v>
      </c>
      <c r="O2748">
        <v>91.529225491489598</v>
      </c>
      <c r="P2748">
        <v>43.405865657521197</v>
      </c>
    </row>
    <row r="2749" spans="1:17" hidden="1" x14ac:dyDescent="0.3">
      <c r="A2749" t="s">
        <v>5709</v>
      </c>
      <c r="B2749" t="s">
        <v>5710</v>
      </c>
      <c r="C2749" t="str">
        <f>IFERROR(VLOOKUP(Table1[[#This Row],[Ticker]],[1]!Table1[[Symbol]:[Industry]],2,FALSE),"-")</f>
        <v>-</v>
      </c>
      <c r="D2749" t="s">
        <v>991</v>
      </c>
      <c r="E2749">
        <v>142.53735125</v>
      </c>
      <c r="F2749">
        <v>69.31</v>
      </c>
      <c r="G2749">
        <v>26.182898846401699</v>
      </c>
      <c r="H2749">
        <v>-6.19962581498703</v>
      </c>
      <c r="I2749">
        <v>20.8719926536914</v>
      </c>
      <c r="J2749">
        <v>-1.20368138396976</v>
      </c>
      <c r="K2749">
        <v>69.914615607080293</v>
      </c>
      <c r="L2749">
        <v>62.395876334023299</v>
      </c>
      <c r="M2749">
        <v>55.897011039906999</v>
      </c>
      <c r="N2749">
        <v>0.43429859824906603</v>
      </c>
      <c r="O2749">
        <v>25.5230125523012</v>
      </c>
      <c r="P2749">
        <v>82.394736842105203</v>
      </c>
      <c r="Q2749">
        <v>9.0042088542405002E-2</v>
      </c>
    </row>
    <row r="2750" spans="1:17" hidden="1" x14ac:dyDescent="0.3">
      <c r="A2750" t="s">
        <v>5711</v>
      </c>
      <c r="B2750" t="s">
        <v>5712</v>
      </c>
      <c r="C2750" t="str">
        <f>IFERROR(VLOOKUP(Table1[[#This Row],[Ticker]],[1]!Table1[[Symbol]:[Industry]],2,FALSE),"-")</f>
        <v>-</v>
      </c>
      <c r="D2750" t="s">
        <v>407</v>
      </c>
      <c r="E2750">
        <v>142.45381982000001</v>
      </c>
      <c r="F2750">
        <v>142.4</v>
      </c>
      <c r="G2750">
        <v>152.32786535206799</v>
      </c>
      <c r="H2750">
        <v>44.117738223257</v>
      </c>
      <c r="I2750">
        <v>108.643216044304</v>
      </c>
      <c r="J2750">
        <v>7.3653600999492301</v>
      </c>
      <c r="K2750">
        <v>100.67034356536</v>
      </c>
      <c r="L2750">
        <v>78.963530938015396</v>
      </c>
      <c r="M2750">
        <v>80.937271352141494</v>
      </c>
      <c r="N2750">
        <v>1.05425805942684</v>
      </c>
      <c r="O2750">
        <v>1.5800561797752799</v>
      </c>
      <c r="P2750">
        <v>190.61224489795899</v>
      </c>
      <c r="Q2750">
        <v>0.15052073762818499</v>
      </c>
    </row>
    <row r="2751" spans="1:17" hidden="1" x14ac:dyDescent="0.3">
      <c r="A2751" t="s">
        <v>5713</v>
      </c>
      <c r="B2751" t="s">
        <v>5714</v>
      </c>
      <c r="C2751" t="str">
        <f>IFERROR(VLOOKUP(Table1[[#This Row],[Ticker]],[1]!Table1[[Symbol]:[Industry]],2,FALSE),"-")</f>
        <v>-</v>
      </c>
      <c r="D2751" t="s">
        <v>132</v>
      </c>
      <c r="E2751">
        <v>142.32357382500001</v>
      </c>
      <c r="F2751">
        <v>193.5</v>
      </c>
      <c r="G2751">
        <v>112.600412152785</v>
      </c>
      <c r="H2751">
        <v>-1.50314825876002</v>
      </c>
      <c r="I2751">
        <v>12.651792593203499</v>
      </c>
      <c r="J2751">
        <v>-10.771921668735301</v>
      </c>
      <c r="K2751">
        <v>178.62432083930699</v>
      </c>
      <c r="L2751">
        <v>144.96442130115699</v>
      </c>
      <c r="M2751">
        <v>42.885762547327097</v>
      </c>
      <c r="N2751">
        <v>0.61221338419275495</v>
      </c>
      <c r="O2751">
        <v>19.379844961240298</v>
      </c>
      <c r="P2751">
        <v>154.437869822485</v>
      </c>
      <c r="Q2751">
        <v>0.10031476784660399</v>
      </c>
    </row>
    <row r="2752" spans="1:17" hidden="1" x14ac:dyDescent="0.3">
      <c r="A2752" t="s">
        <v>5715</v>
      </c>
      <c r="B2752" t="s">
        <v>5716</v>
      </c>
      <c r="C2752" t="str">
        <f>IFERROR(VLOOKUP(Table1[[#This Row],[Ticker]],[1]!Table1[[Symbol]:[Industry]],2,FALSE),"-")</f>
        <v>-</v>
      </c>
      <c r="D2752" t="s">
        <v>407</v>
      </c>
      <c r="E2752">
        <v>142.26411664400001</v>
      </c>
      <c r="F2752">
        <v>144.93</v>
      </c>
      <c r="G2752">
        <v>-14.204649936324801</v>
      </c>
      <c r="H2752">
        <v>-10.729505451462501</v>
      </c>
      <c r="I2752">
        <v>1.40655197977153</v>
      </c>
      <c r="J2752">
        <v>-1.7756088593167401</v>
      </c>
      <c r="K2752">
        <v>142.59872158576101</v>
      </c>
      <c r="L2752">
        <v>132.27051450854199</v>
      </c>
      <c r="M2752">
        <v>40.184288648717597</v>
      </c>
      <c r="N2752">
        <v>0.35414775581786301</v>
      </c>
      <c r="O2752">
        <v>26.129855792451501</v>
      </c>
      <c r="P2752">
        <v>43.566121842496202</v>
      </c>
      <c r="Q2752">
        <v>5.6487557473909003E-2</v>
      </c>
    </row>
    <row r="2753" spans="1:17" hidden="1" x14ac:dyDescent="0.3">
      <c r="A2753" t="s">
        <v>5717</v>
      </c>
      <c r="B2753" t="s">
        <v>5718</v>
      </c>
      <c r="C2753" t="str">
        <f>IFERROR(VLOOKUP(Table1[[#This Row],[Ticker]],[1]!Table1[[Symbol]:[Industry]],2,FALSE),"-")</f>
        <v>-</v>
      </c>
      <c r="D2753" t="s">
        <v>2645</v>
      </c>
      <c r="E2753">
        <v>142.18562249999999</v>
      </c>
      <c r="F2753">
        <v>13</v>
      </c>
      <c r="G2753">
        <v>-21.110098618817801</v>
      </c>
      <c r="H2753">
        <v>-16.911507845424602</v>
      </c>
      <c r="I2753">
        <v>-60.619971035476503</v>
      </c>
      <c r="J2753">
        <v>-0.15478187769264801</v>
      </c>
      <c r="K2753">
        <v>14.902956795052299</v>
      </c>
      <c r="L2753">
        <v>16.776899316840399</v>
      </c>
      <c r="M2753">
        <v>43.3734310603067</v>
      </c>
      <c r="N2753">
        <v>1.1453464557048501</v>
      </c>
      <c r="O2753">
        <v>144.03846153846101</v>
      </c>
      <c r="P2753">
        <v>22.295390404515501</v>
      </c>
      <c r="Q2753">
        <v>9.8051693971351994E-2</v>
      </c>
    </row>
    <row r="2754" spans="1:17" hidden="1" x14ac:dyDescent="0.3">
      <c r="A2754" t="s">
        <v>5719</v>
      </c>
      <c r="B2754" t="s">
        <v>5720</v>
      </c>
      <c r="C2754" t="str">
        <f>IFERROR(VLOOKUP(Table1[[#This Row],[Ticker]],[1]!Table1[[Symbol]:[Industry]],2,FALSE),"-")</f>
        <v>-</v>
      </c>
      <c r="D2754" t="s">
        <v>407</v>
      </c>
      <c r="E2754">
        <v>142.05562499999999</v>
      </c>
      <c r="F2754">
        <v>71.7</v>
      </c>
      <c r="G2754">
        <v>255.724930618255</v>
      </c>
      <c r="H2754">
        <v>25.452402929905102</v>
      </c>
      <c r="I2754">
        <v>94.9300960119661</v>
      </c>
      <c r="J2754">
        <v>11.6219037770227</v>
      </c>
      <c r="K2754">
        <v>49.367241518530001</v>
      </c>
      <c r="L2754">
        <v>41.334713495654903</v>
      </c>
      <c r="M2754">
        <v>77.803225838130501</v>
      </c>
      <c r="N2754">
        <v>4.13359608668899</v>
      </c>
      <c r="O2754">
        <v>0</v>
      </c>
      <c r="P2754">
        <v>324.26035502958501</v>
      </c>
      <c r="Q2754">
        <v>0.12507110564580201</v>
      </c>
    </row>
    <row r="2755" spans="1:17" hidden="1" x14ac:dyDescent="0.3">
      <c r="A2755" t="s">
        <v>5721</v>
      </c>
      <c r="B2755" t="s">
        <v>5722</v>
      </c>
      <c r="C2755" t="str">
        <f>IFERROR(VLOOKUP(Table1[[#This Row],[Ticker]],[1]!Table1[[Symbol]:[Industry]],2,FALSE),"-")</f>
        <v>-</v>
      </c>
      <c r="D2755" t="s">
        <v>794</v>
      </c>
      <c r="E2755">
        <v>141.93372902499999</v>
      </c>
      <c r="F2755">
        <v>128.55000000000001</v>
      </c>
      <c r="G2755">
        <v>181.388357202734</v>
      </c>
      <c r="H2755">
        <v>-7.6426466224846896</v>
      </c>
      <c r="I2755">
        <v>71.239496424884095</v>
      </c>
      <c r="J2755">
        <v>-8.8663203935119306</v>
      </c>
      <c r="K2755">
        <v>130.47764867566701</v>
      </c>
      <c r="L2755">
        <v>97.671149830185101</v>
      </c>
      <c r="M2755">
        <v>41.458837090663202</v>
      </c>
      <c r="N2755">
        <v>0.68506731780970398</v>
      </c>
      <c r="O2755">
        <v>16.608323609490402</v>
      </c>
      <c r="P2755">
        <v>256.88506385341401</v>
      </c>
      <c r="Q2755">
        <v>0.120994159392615</v>
      </c>
    </row>
    <row r="2756" spans="1:17" hidden="1" x14ac:dyDescent="0.3">
      <c r="A2756" t="s">
        <v>5723</v>
      </c>
      <c r="B2756" t="s">
        <v>5724</v>
      </c>
      <c r="C2756" t="str">
        <f>IFERROR(VLOOKUP(Table1[[#This Row],[Ticker]],[1]!Table1[[Symbol]:[Industry]],2,FALSE),"-")</f>
        <v>-</v>
      </c>
      <c r="D2756" t="s">
        <v>259</v>
      </c>
      <c r="E2756">
        <v>141.84360000000001</v>
      </c>
      <c r="F2756">
        <v>126.4</v>
      </c>
      <c r="G2756">
        <v>-33.896104597510202</v>
      </c>
      <c r="H2756">
        <v>-11.7216778351371</v>
      </c>
      <c r="I2756">
        <v>6.2905306779204402</v>
      </c>
      <c r="J2756">
        <v>-5.2017367818334304</v>
      </c>
      <c r="K2756">
        <v>131.926072988882</v>
      </c>
      <c r="L2756">
        <v>131.36381970392799</v>
      </c>
      <c r="M2756">
        <v>32.166230365567998</v>
      </c>
      <c r="N2756">
        <v>0.91339925729328098</v>
      </c>
      <c r="O2756">
        <v>30.498417721518901</v>
      </c>
      <c r="P2756">
        <v>35.767991407089099</v>
      </c>
      <c r="Q2756">
        <v>8.4100537958868002E-2</v>
      </c>
    </row>
    <row r="2757" spans="1:17" hidden="1" x14ac:dyDescent="0.3">
      <c r="A2757" t="s">
        <v>5725</v>
      </c>
      <c r="B2757" t="s">
        <v>5726</v>
      </c>
      <c r="C2757" t="str">
        <f>IFERROR(VLOOKUP(Table1[[#This Row],[Ticker]],[1]!Table1[[Symbol]:[Industry]],2,FALSE),"-")</f>
        <v>-</v>
      </c>
      <c r="D2757" t="s">
        <v>2266</v>
      </c>
      <c r="E2757">
        <v>141.6233</v>
      </c>
      <c r="F2757">
        <v>108.65</v>
      </c>
      <c r="G2757">
        <v>-13.9050521460554</v>
      </c>
      <c r="H2757">
        <v>-15.0354701492855</v>
      </c>
      <c r="I2757">
        <v>-53.307138067653902</v>
      </c>
      <c r="J2757">
        <v>-5.1176767432761396</v>
      </c>
      <c r="K2757">
        <v>110.263406983349</v>
      </c>
      <c r="L2757">
        <v>112.82601772631</v>
      </c>
      <c r="M2757">
        <v>34.1012899104825</v>
      </c>
      <c r="N2757">
        <v>0.80208033672990398</v>
      </c>
      <c r="O2757">
        <v>56.971928209848102</v>
      </c>
      <c r="P2757">
        <v>27.823529411764699</v>
      </c>
      <c r="Q2757">
        <v>0.11989050087653801</v>
      </c>
    </row>
    <row r="2758" spans="1:17" hidden="1" x14ac:dyDescent="0.3">
      <c r="A2758" t="s">
        <v>5727</v>
      </c>
      <c r="B2758" t="s">
        <v>5728</v>
      </c>
      <c r="C2758" t="str">
        <f>IFERROR(VLOOKUP(Table1[[#This Row],[Ticker]],[1]!Table1[[Symbol]:[Industry]],2,FALSE),"-")</f>
        <v>-</v>
      </c>
      <c r="D2758" t="s">
        <v>753</v>
      </c>
      <c r="E2758">
        <v>141.05316456</v>
      </c>
      <c r="F2758">
        <v>79.69</v>
      </c>
      <c r="G2758">
        <v>38.799761337625903</v>
      </c>
      <c r="H2758">
        <v>-3.5972736986967799</v>
      </c>
      <c r="I2758">
        <v>11.2267056484525</v>
      </c>
      <c r="J2758">
        <v>-2.3526574833072398</v>
      </c>
      <c r="K2758">
        <v>76.740531991170002</v>
      </c>
      <c r="L2758">
        <v>67.748609226897997</v>
      </c>
      <c r="M2758">
        <v>44.340069516080298</v>
      </c>
      <c r="N2758">
        <v>0.98594126579248698</v>
      </c>
      <c r="O2758">
        <v>2.0956205295520101</v>
      </c>
      <c r="P2758">
        <v>82.148571428571401</v>
      </c>
      <c r="Q2758">
        <v>1.5864695888099999E-4</v>
      </c>
    </row>
    <row r="2759" spans="1:17" hidden="1" x14ac:dyDescent="0.3">
      <c r="A2759" t="s">
        <v>5729</v>
      </c>
      <c r="B2759" t="s">
        <v>5730</v>
      </c>
      <c r="C2759" t="str">
        <f>IFERROR(VLOOKUP(Table1[[#This Row],[Ticker]],[1]!Table1[[Symbol]:[Industry]],2,FALSE),"-")</f>
        <v>-</v>
      </c>
      <c r="D2759" t="s">
        <v>407</v>
      </c>
      <c r="E2759">
        <v>141.04</v>
      </c>
      <c r="F2759">
        <v>0.9</v>
      </c>
      <c r="G2759">
        <v>5.77562489622375</v>
      </c>
      <c r="H2759">
        <v>-63.9293627270253</v>
      </c>
      <c r="I2759">
        <v>47.505423395047103</v>
      </c>
      <c r="J2759">
        <v>-53.600049411032103</v>
      </c>
      <c r="K2759">
        <v>0.97007441480345402</v>
      </c>
      <c r="L2759">
        <v>0.81885194743065504</v>
      </c>
      <c r="M2759">
        <v>34.301535461398899</v>
      </c>
      <c r="N2759">
        <v>1.11195292664683</v>
      </c>
      <c r="O2759">
        <v>42.2222222222222</v>
      </c>
      <c r="P2759">
        <v>83.032288254562403</v>
      </c>
      <c r="Q2759">
        <v>-6.0184318253353998E-2</v>
      </c>
    </row>
    <row r="2760" spans="1:17" hidden="1" x14ac:dyDescent="0.3">
      <c r="A2760" t="s">
        <v>5731</v>
      </c>
      <c r="B2760" t="s">
        <v>5732</v>
      </c>
      <c r="C2760" t="str">
        <f>IFERROR(VLOOKUP(Table1[[#This Row],[Ticker]],[1]!Table1[[Symbol]:[Industry]],2,FALSE),"-")</f>
        <v>-</v>
      </c>
      <c r="D2760" t="s">
        <v>1414</v>
      </c>
      <c r="E2760">
        <v>140.990605644</v>
      </c>
      <c r="F2760">
        <v>74.02</v>
      </c>
      <c r="G2760">
        <v>7.5547265158481496</v>
      </c>
      <c r="H2760">
        <v>-18.960516741944101</v>
      </c>
      <c r="I2760">
        <v>5.36437216844564</v>
      </c>
      <c r="J2760">
        <v>-9.3205577928848804</v>
      </c>
      <c r="K2760">
        <v>74.830744222700005</v>
      </c>
      <c r="L2760">
        <v>70.601029387861203</v>
      </c>
      <c r="M2760">
        <v>37.862705437613599</v>
      </c>
      <c r="N2760">
        <v>0.400615495888824</v>
      </c>
      <c r="O2760">
        <v>32.396649554174502</v>
      </c>
      <c r="P2760">
        <v>44.570312499999901</v>
      </c>
      <c r="Q2760">
        <v>9.2989158968557001E-2</v>
      </c>
    </row>
    <row r="2761" spans="1:17" hidden="1" x14ac:dyDescent="0.3">
      <c r="A2761" t="s">
        <v>5733</v>
      </c>
      <c r="B2761" t="s">
        <v>5734</v>
      </c>
      <c r="C2761" t="str">
        <f>IFERROR(VLOOKUP(Table1[[#This Row],[Ticker]],[1]!Table1[[Symbol]:[Industry]],2,FALSE),"-")</f>
        <v>-</v>
      </c>
      <c r="D2761" t="s">
        <v>605</v>
      </c>
      <c r="E2761">
        <v>140.914053642</v>
      </c>
      <c r="F2761">
        <v>45.07</v>
      </c>
      <c r="G2761">
        <v>-15.712773512053399</v>
      </c>
      <c r="H2761">
        <v>-22.527600820656101</v>
      </c>
      <c r="I2761">
        <v>-35.368511789079399</v>
      </c>
      <c r="J2761">
        <v>-6.6695879291031401</v>
      </c>
      <c r="K2761">
        <v>51.405797737267001</v>
      </c>
      <c r="L2761">
        <v>50.837538230987597</v>
      </c>
      <c r="M2761">
        <v>26.283727995684401</v>
      </c>
      <c r="N2761">
        <v>1.0802702865856399</v>
      </c>
      <c r="O2761">
        <v>56.423341468826202</v>
      </c>
      <c r="P2761">
        <v>22.572749524068499</v>
      </c>
      <c r="Q2761">
        <v>9.1681719330837005E-2</v>
      </c>
    </row>
    <row r="2762" spans="1:17" hidden="1" x14ac:dyDescent="0.3">
      <c r="A2762" t="s">
        <v>5735</v>
      </c>
      <c r="B2762" t="s">
        <v>5736</v>
      </c>
      <c r="C2762" t="str">
        <f>IFERROR(VLOOKUP(Table1[[#This Row],[Ticker]],[1]!Table1[[Symbol]:[Industry]],2,FALSE),"-")</f>
        <v>-</v>
      </c>
      <c r="D2762" t="s">
        <v>1208</v>
      </c>
      <c r="E2762">
        <v>140.74845300000001</v>
      </c>
      <c r="F2762">
        <v>109.04</v>
      </c>
      <c r="G2762">
        <v>-23.828768697702198</v>
      </c>
      <c r="H2762">
        <v>-0.85125203280774897</v>
      </c>
      <c r="I2762">
        <v>-13.984072898773899</v>
      </c>
      <c r="J2762">
        <v>-8.7656646294136102</v>
      </c>
      <c r="K2762">
        <v>112.438511114495</v>
      </c>
      <c r="L2762">
        <v>116.08743245738999</v>
      </c>
      <c r="M2762">
        <v>34.776297811372103</v>
      </c>
      <c r="N2762">
        <v>0.92063264843039705</v>
      </c>
      <c r="O2762">
        <v>53.475788701393903</v>
      </c>
      <c r="P2762">
        <v>20.2868174296745</v>
      </c>
      <c r="Q2762">
        <v>-1.9987680390333998E-2</v>
      </c>
    </row>
    <row r="2763" spans="1:17" hidden="1" x14ac:dyDescent="0.3">
      <c r="A2763" t="s">
        <v>5737</v>
      </c>
      <c r="B2763" t="s">
        <v>5738</v>
      </c>
      <c r="C2763" t="str">
        <f>IFERROR(VLOOKUP(Table1[[#This Row],[Ticker]],[1]!Table1[[Symbol]:[Industry]],2,FALSE),"-")</f>
        <v>-</v>
      </c>
      <c r="D2763" t="s">
        <v>80</v>
      </c>
      <c r="E2763">
        <v>140.57505252499999</v>
      </c>
      <c r="F2763">
        <v>171.75</v>
      </c>
      <c r="G2763">
        <v>1313.86443375775</v>
      </c>
      <c r="H2763">
        <v>-19.339909695138701</v>
      </c>
      <c r="I2763">
        <v>-3.5337073159135701</v>
      </c>
      <c r="J2763">
        <v>-10.673259719185101</v>
      </c>
      <c r="K2763">
        <v>198.46171505595899</v>
      </c>
      <c r="L2763">
        <v>157.058346802523</v>
      </c>
      <c r="M2763">
        <v>25.095130895583999</v>
      </c>
      <c r="N2763">
        <v>1.2688253078343901</v>
      </c>
      <c r="O2763">
        <v>53.275109170305598</v>
      </c>
      <c r="P2763">
        <v>1417.2261484098899</v>
      </c>
    </row>
    <row r="2764" spans="1:17" hidden="1" x14ac:dyDescent="0.3">
      <c r="A2764" t="s">
        <v>5739</v>
      </c>
      <c r="B2764" t="s">
        <v>5740</v>
      </c>
      <c r="C2764" t="str">
        <f>IFERROR(VLOOKUP(Table1[[#This Row],[Ticker]],[1]!Table1[[Symbol]:[Industry]],2,FALSE),"-")</f>
        <v>-</v>
      </c>
      <c r="D2764" t="s">
        <v>991</v>
      </c>
      <c r="E2764">
        <v>140.3672</v>
      </c>
      <c r="F2764">
        <v>225</v>
      </c>
      <c r="G2764">
        <v>-5.3315320856627597</v>
      </c>
      <c r="H2764">
        <v>6.5545995371256298</v>
      </c>
      <c r="I2764">
        <v>16.5001936067268</v>
      </c>
      <c r="J2764">
        <v>1.1147055488942399</v>
      </c>
      <c r="K2764">
        <v>204.74778324085199</v>
      </c>
      <c r="L2764">
        <v>189.162315723159</v>
      </c>
      <c r="M2764">
        <v>54.850763512364601</v>
      </c>
      <c r="N2764">
        <v>0.86693078707197002</v>
      </c>
      <c r="O2764">
        <v>8.86666666666666</v>
      </c>
      <c r="P2764">
        <v>56.195765359250203</v>
      </c>
      <c r="Q2764">
        <v>-3.2888380637106002E-2</v>
      </c>
    </row>
    <row r="2765" spans="1:17" hidden="1" x14ac:dyDescent="0.3">
      <c r="A2765" t="s">
        <v>5741</v>
      </c>
      <c r="B2765" t="s">
        <v>5742</v>
      </c>
      <c r="C2765" t="str">
        <f>IFERROR(VLOOKUP(Table1[[#This Row],[Ticker]],[1]!Table1[[Symbol]:[Industry]],2,FALSE),"-")</f>
        <v>-</v>
      </c>
      <c r="D2765" t="s">
        <v>472</v>
      </c>
      <c r="E2765">
        <v>140.3242434</v>
      </c>
      <c r="F2765">
        <v>108.3</v>
      </c>
      <c r="G2765">
        <v>-40.872456352923798</v>
      </c>
      <c r="H2765">
        <v>-5.0317242073892299</v>
      </c>
      <c r="I2765">
        <v>-18.030731822303899</v>
      </c>
      <c r="J2765">
        <v>1.6820337353196599</v>
      </c>
      <c r="K2765">
        <v>104.53488506596</v>
      </c>
      <c r="L2765">
        <v>111.399958927409</v>
      </c>
      <c r="M2765">
        <v>43.175770012786202</v>
      </c>
      <c r="N2765">
        <v>1.05653506239729</v>
      </c>
      <c r="O2765">
        <v>67.128347183748801</v>
      </c>
      <c r="P2765">
        <v>15.828877005347501</v>
      </c>
    </row>
    <row r="2766" spans="1:17" hidden="1" x14ac:dyDescent="0.3">
      <c r="A2766" t="s">
        <v>5743</v>
      </c>
      <c r="B2766" t="s">
        <v>5744</v>
      </c>
      <c r="C2766" t="str">
        <f>IFERROR(VLOOKUP(Table1[[#This Row],[Ticker]],[1]!Table1[[Symbol]:[Industry]],2,FALSE),"-")</f>
        <v>-</v>
      </c>
      <c r="D2766" t="s">
        <v>1223</v>
      </c>
      <c r="E2766">
        <v>140.22947761</v>
      </c>
      <c r="F2766">
        <v>81.55</v>
      </c>
      <c r="G2766">
        <v>-84.934382707149098</v>
      </c>
      <c r="H2766">
        <v>-15.4895525096579</v>
      </c>
      <c r="I2766">
        <v>-31.861524219219199</v>
      </c>
      <c r="J2766">
        <v>-10.5560727718147</v>
      </c>
      <c r="K2766">
        <v>84.563947528951203</v>
      </c>
      <c r="M2766">
        <v>23.468283251699201</v>
      </c>
      <c r="N2766">
        <v>0.57558394560807102</v>
      </c>
      <c r="O2766">
        <v>124.402207234825</v>
      </c>
      <c r="P2766">
        <v>11.5595075239398</v>
      </c>
    </row>
    <row r="2767" spans="1:17" hidden="1" x14ac:dyDescent="0.3">
      <c r="A2767" t="s">
        <v>5745</v>
      </c>
      <c r="B2767" t="s">
        <v>5746</v>
      </c>
      <c r="C2767" t="str">
        <f>IFERROR(VLOOKUP(Table1[[#This Row],[Ticker]],[1]!Table1[[Symbol]:[Industry]],2,FALSE),"-")</f>
        <v>-</v>
      </c>
      <c r="D2767" t="s">
        <v>46</v>
      </c>
      <c r="E2767">
        <v>140.17080000000001</v>
      </c>
      <c r="F2767">
        <v>62.01</v>
      </c>
      <c r="G2767">
        <v>106.618901512226</v>
      </c>
      <c r="H2767">
        <v>35.846897825634102</v>
      </c>
      <c r="I2767">
        <v>24.9015113159085</v>
      </c>
      <c r="J2767">
        <v>-7.7797252956589897</v>
      </c>
      <c r="K2767">
        <v>48.387060066134403</v>
      </c>
      <c r="L2767">
        <v>43.937878361078397</v>
      </c>
      <c r="M2767">
        <v>70.215133070714202</v>
      </c>
      <c r="N2767">
        <v>3.6080054810112201</v>
      </c>
      <c r="O2767">
        <v>12.8850185453958</v>
      </c>
      <c r="P2767">
        <v>158.26738858808801</v>
      </c>
      <c r="Q2767">
        <v>2.8894843514470001E-2</v>
      </c>
    </row>
    <row r="2768" spans="1:17" hidden="1" x14ac:dyDescent="0.3">
      <c r="A2768" t="s">
        <v>5747</v>
      </c>
      <c r="B2768" t="s">
        <v>5748</v>
      </c>
      <c r="C2768" t="str">
        <f>IFERROR(VLOOKUP(Table1[[#This Row],[Ticker]],[1]!Table1[[Symbol]:[Industry]],2,FALSE),"-")</f>
        <v>-</v>
      </c>
      <c r="E2768">
        <v>140.14878306</v>
      </c>
      <c r="F2768">
        <v>254.35</v>
      </c>
      <c r="G2768">
        <v>209.566759023842</v>
      </c>
      <c r="H2768">
        <v>-4.4954004628743602</v>
      </c>
      <c r="I2768">
        <v>16.515128870152498</v>
      </c>
      <c r="J2768">
        <v>-2.1876200325010999</v>
      </c>
      <c r="K2768">
        <v>249.09326622887201</v>
      </c>
      <c r="L2768">
        <v>195.28179121506</v>
      </c>
      <c r="M2768">
        <v>100</v>
      </c>
      <c r="N2768">
        <v>0</v>
      </c>
      <c r="O2768">
        <v>0</v>
      </c>
      <c r="P2768">
        <v>241.40939597315401</v>
      </c>
    </row>
    <row r="2769" spans="1:17" hidden="1" x14ac:dyDescent="0.3">
      <c r="A2769" t="s">
        <v>5749</v>
      </c>
      <c r="B2769" t="s">
        <v>5750</v>
      </c>
      <c r="C2769" t="str">
        <f>IFERROR(VLOOKUP(Table1[[#This Row],[Ticker]],[1]!Table1[[Symbol]:[Industry]],2,FALSE),"-")</f>
        <v>-</v>
      </c>
      <c r="D2769" t="s">
        <v>533</v>
      </c>
      <c r="E2769">
        <v>140.07691199999999</v>
      </c>
      <c r="F2769">
        <v>141.44999999999999</v>
      </c>
      <c r="G2769">
        <v>41.736943367291303</v>
      </c>
      <c r="H2769">
        <v>-6.1280535240988501</v>
      </c>
      <c r="I2769">
        <v>6.6904173809794498</v>
      </c>
      <c r="J2769">
        <v>-5.6266851410152903</v>
      </c>
      <c r="K2769">
        <v>136.8522241995</v>
      </c>
      <c r="L2769">
        <v>118.179882133115</v>
      </c>
      <c r="M2769">
        <v>44.714489463748698</v>
      </c>
      <c r="N2769">
        <v>0.37325008364436402</v>
      </c>
      <c r="O2769">
        <v>13.2909155178508</v>
      </c>
      <c r="P2769">
        <v>98.945147679324805</v>
      </c>
      <c r="Q2769">
        <v>8.3112544952109998E-2</v>
      </c>
    </row>
    <row r="2770" spans="1:17" hidden="1" x14ac:dyDescent="0.3">
      <c r="A2770" t="s">
        <v>5751</v>
      </c>
      <c r="B2770" t="s">
        <v>5752</v>
      </c>
      <c r="C2770" t="str">
        <f>IFERROR(VLOOKUP(Table1[[#This Row],[Ticker]],[1]!Table1[[Symbol]:[Industry]],2,FALSE),"-")</f>
        <v>-</v>
      </c>
      <c r="D2770" t="s">
        <v>54</v>
      </c>
      <c r="E2770">
        <v>140.048481452</v>
      </c>
      <c r="F2770">
        <v>40</v>
      </c>
      <c r="G2770">
        <v>-32.017331234313097</v>
      </c>
      <c r="H2770">
        <v>-10.4627222720147</v>
      </c>
      <c r="I2770">
        <v>-41.802740115937397</v>
      </c>
      <c r="J2770">
        <v>-8.7523259148540404</v>
      </c>
      <c r="K2770">
        <v>43.5074697229417</v>
      </c>
      <c r="L2770">
        <v>46.9869325648787</v>
      </c>
      <c r="M2770">
        <v>41.006480600947597</v>
      </c>
      <c r="N2770">
        <v>1.3992100566407599</v>
      </c>
      <c r="O2770">
        <v>98.075000000000003</v>
      </c>
      <c r="P2770">
        <v>13.1221719457013</v>
      </c>
      <c r="Q2770">
        <v>9.4191138194214999E-2</v>
      </c>
    </row>
    <row r="2771" spans="1:17" hidden="1" x14ac:dyDescent="0.3">
      <c r="A2771" t="s">
        <v>5753</v>
      </c>
      <c r="B2771" t="s">
        <v>5754</v>
      </c>
      <c r="C2771" t="str">
        <f>IFERROR(VLOOKUP(Table1[[#This Row],[Ticker]],[1]!Table1[[Symbol]:[Industry]],2,FALSE),"-")</f>
        <v>-</v>
      </c>
      <c r="D2771" t="s">
        <v>390</v>
      </c>
      <c r="E2771">
        <v>139.11886999999999</v>
      </c>
      <c r="F2771">
        <v>76.02</v>
      </c>
      <c r="G2771">
        <v>-64.508713122916802</v>
      </c>
      <c r="H2771">
        <v>3.2684884260145202</v>
      </c>
      <c r="I2771">
        <v>-17.989994422588001</v>
      </c>
      <c r="J2771">
        <v>4.10005120037561</v>
      </c>
      <c r="K2771">
        <v>73.572288924532401</v>
      </c>
      <c r="L2771">
        <v>84.387811357056506</v>
      </c>
      <c r="M2771">
        <v>59.538376497410397</v>
      </c>
      <c r="N2771">
        <v>1.5009073857712301</v>
      </c>
      <c r="O2771">
        <v>121.652196790318</v>
      </c>
      <c r="P2771">
        <v>29.263730658051301</v>
      </c>
      <c r="Q2771">
        <v>0.22491890292479799</v>
      </c>
    </row>
    <row r="2772" spans="1:17" hidden="1" x14ac:dyDescent="0.3">
      <c r="A2772" t="s">
        <v>5755</v>
      </c>
      <c r="B2772" t="s">
        <v>5756</v>
      </c>
      <c r="C2772" t="str">
        <f>IFERROR(VLOOKUP(Table1[[#This Row],[Ticker]],[1]!Table1[[Symbol]:[Industry]],2,FALSE),"-")</f>
        <v>-</v>
      </c>
      <c r="D2772" t="s">
        <v>46</v>
      </c>
      <c r="E2772">
        <v>138.99739656</v>
      </c>
      <c r="F2772">
        <v>446.3</v>
      </c>
      <c r="G2772">
        <v>-6.5478587348256596</v>
      </c>
      <c r="H2772">
        <v>-2.20804414103528</v>
      </c>
      <c r="I2772">
        <v>-24.986873672741702</v>
      </c>
      <c r="J2772">
        <v>-8.2965037632459797</v>
      </c>
      <c r="K2772">
        <v>450.84137377246401</v>
      </c>
      <c r="L2772">
        <v>455.045975838983</v>
      </c>
      <c r="M2772">
        <v>50.770709170209003</v>
      </c>
      <c r="N2772">
        <v>1.5469378859118601</v>
      </c>
      <c r="O2772">
        <v>43.378893121218802</v>
      </c>
      <c r="P2772">
        <v>53.8965517241379</v>
      </c>
      <c r="Q2772">
        <v>0.21425838579989301</v>
      </c>
    </row>
    <row r="2773" spans="1:17" hidden="1" x14ac:dyDescent="0.3">
      <c r="A2773" t="s">
        <v>5757</v>
      </c>
      <c r="B2773" t="s">
        <v>5758</v>
      </c>
      <c r="C2773" t="str">
        <f>IFERROR(VLOOKUP(Table1[[#This Row],[Ticker]],[1]!Table1[[Symbol]:[Industry]],2,FALSE),"-")</f>
        <v>-</v>
      </c>
      <c r="D2773" t="s">
        <v>125</v>
      </c>
      <c r="E2773">
        <v>138.87899494000001</v>
      </c>
      <c r="F2773">
        <v>9.52</v>
      </c>
      <c r="G2773">
        <v>-19.842636949311899</v>
      </c>
      <c r="H2773">
        <v>-1.9664225914307301</v>
      </c>
      <c r="I2773">
        <v>-9.8179085185150292</v>
      </c>
      <c r="J2773">
        <v>-8.1779581967523001</v>
      </c>
      <c r="K2773">
        <v>9.4219023692740596</v>
      </c>
      <c r="L2773">
        <v>10.293139142624399</v>
      </c>
      <c r="M2773">
        <v>56.562202204619503</v>
      </c>
      <c r="N2773">
        <v>1.6539210830212401</v>
      </c>
      <c r="O2773">
        <v>30.252100840336102</v>
      </c>
      <c r="P2773">
        <v>16.8098159509202</v>
      </c>
    </row>
    <row r="2774" spans="1:17" hidden="1" x14ac:dyDescent="0.3">
      <c r="A2774" t="s">
        <v>5759</v>
      </c>
      <c r="B2774" t="s">
        <v>5760</v>
      </c>
      <c r="C2774" t="str">
        <f>IFERROR(VLOOKUP(Table1[[#This Row],[Ticker]],[1]!Table1[[Symbol]:[Industry]],2,FALSE),"-")</f>
        <v>-</v>
      </c>
      <c r="D2774" t="s">
        <v>259</v>
      </c>
      <c r="E2774">
        <v>138.85511575999999</v>
      </c>
      <c r="F2774">
        <v>129</v>
      </c>
      <c r="G2774">
        <v>66.466356132932503</v>
      </c>
      <c r="H2774">
        <v>0.63698242918267101</v>
      </c>
      <c r="I2774">
        <v>84.173970012558399</v>
      </c>
      <c r="J2774">
        <v>-8.6731272788778995</v>
      </c>
      <c r="K2774">
        <v>125.379481041212</v>
      </c>
      <c r="L2774">
        <v>99.384487296543199</v>
      </c>
      <c r="M2774">
        <v>42.580643058251603</v>
      </c>
      <c r="N2774">
        <v>1.0001083541011999</v>
      </c>
      <c r="O2774">
        <v>11.860465116279</v>
      </c>
      <c r="P2774">
        <v>134.54545454545399</v>
      </c>
    </row>
    <row r="2775" spans="1:17" hidden="1" x14ac:dyDescent="0.3">
      <c r="A2775" t="s">
        <v>5761</v>
      </c>
      <c r="B2775" t="s">
        <v>5762</v>
      </c>
      <c r="C2775" t="str">
        <f>IFERROR(VLOOKUP(Table1[[#This Row],[Ticker]],[1]!Table1[[Symbol]:[Industry]],2,FALSE),"-")</f>
        <v>-</v>
      </c>
      <c r="D2775" t="s">
        <v>21</v>
      </c>
      <c r="E2775">
        <v>138.77548697999899</v>
      </c>
      <c r="F2775">
        <v>220.65</v>
      </c>
      <c r="G2775">
        <v>24.480423624545601</v>
      </c>
      <c r="H2775">
        <v>-4.7480997507218303</v>
      </c>
      <c r="I2775">
        <v>-6.6204576982849499</v>
      </c>
      <c r="J2775">
        <v>-7.3427095912603901</v>
      </c>
      <c r="K2775">
        <v>217.34269566580701</v>
      </c>
      <c r="L2775">
        <v>200.34766476141499</v>
      </c>
      <c r="M2775">
        <v>42.836191280566503</v>
      </c>
      <c r="N2775">
        <v>0.960382811757445</v>
      </c>
      <c r="O2775">
        <v>17.8336732381599</v>
      </c>
      <c r="P2775">
        <v>74.289099526066295</v>
      </c>
      <c r="Q2775">
        <v>4.5698897804500004E-3</v>
      </c>
    </row>
    <row r="2776" spans="1:17" hidden="1" x14ac:dyDescent="0.3">
      <c r="A2776" t="s">
        <v>5763</v>
      </c>
      <c r="B2776" t="s">
        <v>5764</v>
      </c>
      <c r="C2776" t="str">
        <f>IFERROR(VLOOKUP(Table1[[#This Row],[Ticker]],[1]!Table1[[Symbol]:[Industry]],2,FALSE),"-")</f>
        <v>-</v>
      </c>
      <c r="D2776" t="s">
        <v>4298</v>
      </c>
      <c r="E2776">
        <v>138.57992055</v>
      </c>
      <c r="F2776">
        <v>79.17</v>
      </c>
      <c r="G2776">
        <v>-69.059131794672695</v>
      </c>
      <c r="H2776">
        <v>8.3801360178123296</v>
      </c>
      <c r="I2776">
        <v>-13.285965884877401</v>
      </c>
      <c r="J2776">
        <v>4.5782798321808897</v>
      </c>
      <c r="K2776">
        <v>72.274926660734394</v>
      </c>
      <c r="L2776">
        <v>83.476049999999901</v>
      </c>
      <c r="M2776">
        <v>66.910402036836103</v>
      </c>
      <c r="N2776">
        <v>2.2915428797781701</v>
      </c>
      <c r="O2776">
        <v>69.192876089427699</v>
      </c>
      <c r="P2776">
        <v>30.8162590879048</v>
      </c>
    </row>
    <row r="2777" spans="1:17" hidden="1" x14ac:dyDescent="0.3">
      <c r="A2777" t="s">
        <v>5765</v>
      </c>
      <c r="B2777" t="s">
        <v>5766</v>
      </c>
      <c r="C2777" t="str">
        <f>IFERROR(VLOOKUP(Table1[[#This Row],[Ticker]],[1]!Table1[[Symbol]:[Industry]],2,FALSE),"-")</f>
        <v>-</v>
      </c>
      <c r="D2777" t="s">
        <v>3147</v>
      </c>
      <c r="E2777">
        <v>138.31200000000001</v>
      </c>
      <c r="F2777">
        <v>13.29</v>
      </c>
      <c r="G2777">
        <v>200.40736305068799</v>
      </c>
      <c r="H2777">
        <v>-22.710116988809201</v>
      </c>
      <c r="I2777">
        <v>-54.102815701727302</v>
      </c>
      <c r="J2777">
        <v>-9.8170478254166298</v>
      </c>
      <c r="K2777">
        <v>14.9629182935189</v>
      </c>
      <c r="L2777">
        <v>13.6573445562431</v>
      </c>
      <c r="M2777">
        <v>26.5765041154438</v>
      </c>
      <c r="N2777">
        <v>0.13381029843711101</v>
      </c>
      <c r="O2777">
        <v>67.268623024830703</v>
      </c>
      <c r="P2777">
        <v>268.65464632454899</v>
      </c>
    </row>
    <row r="2778" spans="1:17" hidden="1" x14ac:dyDescent="0.3">
      <c r="A2778" t="s">
        <v>5767</v>
      </c>
      <c r="B2778" t="s">
        <v>5768</v>
      </c>
      <c r="C2778" t="str">
        <f>IFERROR(VLOOKUP(Table1[[#This Row],[Ticker]],[1]!Table1[[Symbol]:[Industry]],2,FALSE),"-")</f>
        <v>-</v>
      </c>
      <c r="D2778" t="s">
        <v>1001</v>
      </c>
      <c r="E2778">
        <v>138.219050565</v>
      </c>
      <c r="F2778">
        <v>21.16</v>
      </c>
      <c r="G2778">
        <v>-24.811782118760501</v>
      </c>
      <c r="H2778">
        <v>-12.5557452904605</v>
      </c>
      <c r="I2778">
        <v>-9.1532358697945302</v>
      </c>
      <c r="J2778">
        <v>-4.3435833352534097</v>
      </c>
      <c r="K2778">
        <v>22.1475495717633</v>
      </c>
      <c r="L2778">
        <v>20.8401693691468</v>
      </c>
      <c r="M2778">
        <v>44.616009563679398</v>
      </c>
      <c r="N2778">
        <v>0.47601460189182099</v>
      </c>
      <c r="O2778">
        <v>38.988657844990499</v>
      </c>
      <c r="P2778">
        <v>38.754098360655703</v>
      </c>
      <c r="Q2778">
        <v>0.15614217430359101</v>
      </c>
    </row>
    <row r="2779" spans="1:17" hidden="1" x14ac:dyDescent="0.3">
      <c r="A2779" t="s">
        <v>5769</v>
      </c>
      <c r="B2779" t="s">
        <v>5770</v>
      </c>
      <c r="C2779" t="str">
        <f>IFERROR(VLOOKUP(Table1[[#This Row],[Ticker]],[1]!Table1[[Symbol]:[Industry]],2,FALSE),"-")</f>
        <v>-</v>
      </c>
      <c r="D2779" t="s">
        <v>472</v>
      </c>
      <c r="E2779">
        <v>137.80762815</v>
      </c>
      <c r="F2779">
        <v>3340.55</v>
      </c>
      <c r="G2779">
        <v>20.5477649484117</v>
      </c>
      <c r="H2779">
        <v>15.4729428364573</v>
      </c>
      <c r="I2779">
        <v>17.9029670864502</v>
      </c>
      <c r="J2779">
        <v>15.625851470089501</v>
      </c>
      <c r="K2779">
        <v>2921.78152006973</v>
      </c>
      <c r="L2779">
        <v>2688.4264659700202</v>
      </c>
      <c r="M2779">
        <v>73.767088774795795</v>
      </c>
      <c r="N2779">
        <v>2.14794777805279</v>
      </c>
      <c r="O2779">
        <v>11.5100806753378</v>
      </c>
      <c r="P2779">
        <v>67.698293172690697</v>
      </c>
      <c r="Q2779">
        <v>0.16196044835809101</v>
      </c>
    </row>
    <row r="2780" spans="1:17" hidden="1" x14ac:dyDescent="0.3">
      <c r="A2780" t="s">
        <v>5771</v>
      </c>
      <c r="B2780" t="s">
        <v>5772</v>
      </c>
      <c r="C2780" t="str">
        <f>IFERROR(VLOOKUP(Table1[[#This Row],[Ticker]],[1]!Table1[[Symbol]:[Industry]],2,FALSE),"-")</f>
        <v>-</v>
      </c>
      <c r="D2780" t="s">
        <v>991</v>
      </c>
      <c r="E2780">
        <v>137.76</v>
      </c>
      <c r="F2780">
        <v>90.82</v>
      </c>
      <c r="G2780">
        <v>38.967970536112098</v>
      </c>
      <c r="H2780">
        <v>-2.33744718145056</v>
      </c>
      <c r="I2780">
        <v>0.75899180259351695</v>
      </c>
      <c r="J2780">
        <v>-4.0679619128429696</v>
      </c>
      <c r="K2780">
        <v>85.457250988695506</v>
      </c>
      <c r="L2780">
        <v>77.506168523518099</v>
      </c>
      <c r="M2780">
        <v>54.155447191258702</v>
      </c>
      <c r="N2780">
        <v>0.47658193109534602</v>
      </c>
      <c r="O2780">
        <v>15.613301035014301</v>
      </c>
      <c r="P2780">
        <v>71.358490566037702</v>
      </c>
      <c r="Q2780">
        <v>3.5929184577327002E-2</v>
      </c>
    </row>
    <row r="2781" spans="1:17" hidden="1" x14ac:dyDescent="0.3">
      <c r="A2781" t="s">
        <v>5773</v>
      </c>
      <c r="B2781" t="s">
        <v>5774</v>
      </c>
      <c r="C2781" t="str">
        <f>IFERROR(VLOOKUP(Table1[[#This Row],[Ticker]],[1]!Table1[[Symbol]:[Industry]],2,FALSE),"-")</f>
        <v>-</v>
      </c>
      <c r="D2781" t="s">
        <v>514</v>
      </c>
      <c r="E2781">
        <v>137.51654565000001</v>
      </c>
      <c r="F2781">
        <v>69.349999999999994</v>
      </c>
      <c r="G2781">
        <v>-57.512519050062103</v>
      </c>
      <c r="H2781">
        <v>-4.2748122275802301</v>
      </c>
      <c r="I2781">
        <v>-4.5325495155131996</v>
      </c>
      <c r="J2781">
        <v>-6.3367058271565</v>
      </c>
      <c r="K2781">
        <v>68.031010210121295</v>
      </c>
      <c r="L2781">
        <v>75.842127532574096</v>
      </c>
      <c r="M2781">
        <v>56.847509877949101</v>
      </c>
      <c r="N2781">
        <v>1.1798679867986701</v>
      </c>
      <c r="O2781">
        <v>64.744051910598401</v>
      </c>
      <c r="P2781">
        <v>17.542372881355899</v>
      </c>
    </row>
    <row r="2782" spans="1:17" hidden="1" x14ac:dyDescent="0.3">
      <c r="A2782" t="s">
        <v>5775</v>
      </c>
      <c r="B2782" t="s">
        <v>5776</v>
      </c>
      <c r="C2782" t="str">
        <f>IFERROR(VLOOKUP(Table1[[#This Row],[Ticker]],[1]!Table1[[Symbol]:[Industry]],2,FALSE),"-")</f>
        <v>-</v>
      </c>
      <c r="D2782" t="s">
        <v>5242</v>
      </c>
      <c r="E2782">
        <v>137.37624614999999</v>
      </c>
      <c r="F2782">
        <v>97.85</v>
      </c>
      <c r="G2782">
        <v>74.157363050688005</v>
      </c>
      <c r="H2782">
        <v>-18.450557413546999</v>
      </c>
      <c r="I2782">
        <v>-16.667994732680899</v>
      </c>
      <c r="J2782">
        <v>-8.5419392125889502</v>
      </c>
      <c r="K2782">
        <v>104.12221918201701</v>
      </c>
      <c r="L2782">
        <v>92.198867597375298</v>
      </c>
      <c r="M2782">
        <v>37.070764846454402</v>
      </c>
      <c r="N2782">
        <v>0.96183499590066202</v>
      </c>
      <c r="O2782">
        <v>30.352580480326999</v>
      </c>
      <c r="P2782">
        <v>122.6393629124</v>
      </c>
      <c r="Q2782">
        <v>0.12807581834027201</v>
      </c>
    </row>
    <row r="2783" spans="1:17" hidden="1" x14ac:dyDescent="0.3">
      <c r="A2783" t="s">
        <v>5777</v>
      </c>
      <c r="B2783" t="s">
        <v>5778</v>
      </c>
      <c r="C2783" t="str">
        <f>IFERROR(VLOOKUP(Table1[[#This Row],[Ticker]],[1]!Table1[[Symbol]:[Industry]],2,FALSE),"-")</f>
        <v>-</v>
      </c>
      <c r="D2783" t="s">
        <v>2266</v>
      </c>
      <c r="E2783">
        <v>137.153592</v>
      </c>
      <c r="F2783">
        <v>156.65</v>
      </c>
      <c r="G2783">
        <v>149.34565958631899</v>
      </c>
      <c r="H2783">
        <v>-6.2728856504978099</v>
      </c>
      <c r="I2783">
        <v>61.988545473453797</v>
      </c>
      <c r="J2783">
        <v>11.272456013126201</v>
      </c>
      <c r="K2783">
        <v>147.60179565212201</v>
      </c>
      <c r="L2783">
        <v>116.833118585451</v>
      </c>
      <c r="M2783">
        <v>55.422226989831699</v>
      </c>
      <c r="N2783">
        <v>0.66194134294527895</v>
      </c>
      <c r="O2783">
        <v>13.4375997446536</v>
      </c>
      <c r="P2783">
        <v>201.192078446452</v>
      </c>
      <c r="Q2783">
        <v>0.19067681194698199</v>
      </c>
    </row>
    <row r="2784" spans="1:17" hidden="1" x14ac:dyDescent="0.3">
      <c r="A2784" t="s">
        <v>5779</v>
      </c>
      <c r="B2784" t="s">
        <v>5780</v>
      </c>
      <c r="C2784" t="str">
        <f>IFERROR(VLOOKUP(Table1[[#This Row],[Ticker]],[1]!Table1[[Symbol]:[Industry]],2,FALSE),"-")</f>
        <v>-</v>
      </c>
      <c r="D2784" t="s">
        <v>46</v>
      </c>
      <c r="E2784">
        <v>137.09920584</v>
      </c>
      <c r="F2784">
        <v>428.95</v>
      </c>
      <c r="G2784">
        <v>-97.854915045994204</v>
      </c>
      <c r="H2784">
        <v>-23.7981527564523</v>
      </c>
      <c r="I2784">
        <v>-95.719463785526997</v>
      </c>
      <c r="J2784">
        <v>-6.5061232414644401</v>
      </c>
      <c r="K2784">
        <v>558.89714104912002</v>
      </c>
      <c r="L2784">
        <v>1023.31801759309</v>
      </c>
      <c r="M2784">
        <v>27.131058458245899</v>
      </c>
      <c r="N2784">
        <v>1.92788626701593</v>
      </c>
      <c r="O2784">
        <v>452.95255857325998</v>
      </c>
      <c r="Q2784">
        <v>1.1542997496326E-2</v>
      </c>
    </row>
    <row r="2785" spans="1:17" hidden="1" x14ac:dyDescent="0.3">
      <c r="A2785" t="s">
        <v>5781</v>
      </c>
      <c r="B2785" t="s">
        <v>5782</v>
      </c>
      <c r="C2785" t="str">
        <f>IFERROR(VLOOKUP(Table1[[#This Row],[Ticker]],[1]!Table1[[Symbol]:[Industry]],2,FALSE),"-")</f>
        <v>-</v>
      </c>
      <c r="D2785" t="s">
        <v>21</v>
      </c>
      <c r="E2785">
        <v>136.738765632</v>
      </c>
      <c r="F2785">
        <v>37.590000000000003</v>
      </c>
      <c r="G2785">
        <v>17.561178630974201</v>
      </c>
      <c r="H2785">
        <v>-15.4157628853827</v>
      </c>
      <c r="I2785">
        <v>-17.944085542997101</v>
      </c>
      <c r="J2785">
        <v>-8.6707239123509208</v>
      </c>
      <c r="K2785">
        <v>40.681869165742803</v>
      </c>
      <c r="L2785">
        <v>38.039587530057197</v>
      </c>
      <c r="M2785">
        <v>26.212465460829801</v>
      </c>
      <c r="N2785">
        <v>0.46926177072067399</v>
      </c>
      <c r="O2785">
        <v>43.522213354615502</v>
      </c>
      <c r="P2785">
        <v>56.234413965087299</v>
      </c>
      <c r="Q2785">
        <v>5.9144043025370997E-2</v>
      </c>
    </row>
    <row r="2786" spans="1:17" hidden="1" x14ac:dyDescent="0.3">
      <c r="A2786" t="s">
        <v>5783</v>
      </c>
      <c r="B2786" t="s">
        <v>5784</v>
      </c>
      <c r="C2786" t="str">
        <f>IFERROR(VLOOKUP(Table1[[#This Row],[Ticker]],[1]!Table1[[Symbol]:[Industry]],2,FALSE),"-")</f>
        <v>-</v>
      </c>
      <c r="D2786" t="s">
        <v>605</v>
      </c>
      <c r="E2786">
        <v>136.5863004</v>
      </c>
      <c r="F2786">
        <v>12.41</v>
      </c>
      <c r="G2786">
        <v>23.476511986858199</v>
      </c>
      <c r="H2786">
        <v>17.845025069040499</v>
      </c>
      <c r="I2786">
        <v>15.196940098028501</v>
      </c>
      <c r="J2786">
        <v>-11.049291502241701</v>
      </c>
      <c r="K2786">
        <v>11.7764273812141</v>
      </c>
      <c r="L2786">
        <v>10.3057388075629</v>
      </c>
      <c r="M2786">
        <v>43.913195845689899</v>
      </c>
      <c r="N2786">
        <v>0.89946418631154701</v>
      </c>
      <c r="O2786">
        <v>22.804190169218302</v>
      </c>
      <c r="P2786">
        <v>62.860892388451397</v>
      </c>
      <c r="Q2786">
        <v>8.9682521754646E-2</v>
      </c>
    </row>
    <row r="2787" spans="1:17" hidden="1" x14ac:dyDescent="0.3">
      <c r="A2787" t="s">
        <v>5785</v>
      </c>
      <c r="B2787" t="s">
        <v>5786</v>
      </c>
      <c r="C2787" t="str">
        <f>IFERROR(VLOOKUP(Table1[[#This Row],[Ticker]],[1]!Table1[[Symbol]:[Industry]],2,FALSE),"-")</f>
        <v>-</v>
      </c>
      <c r="D2787" t="s">
        <v>642</v>
      </c>
      <c r="E2787">
        <v>136.28700000000001</v>
      </c>
      <c r="F2787">
        <v>71.84</v>
      </c>
      <c r="G2787">
        <v>-15.746967912466401</v>
      </c>
      <c r="H2787">
        <v>-7.5629680304419198</v>
      </c>
      <c r="I2787">
        <v>-8.5565348351919308</v>
      </c>
      <c r="J2787">
        <v>-9.0317758766569405</v>
      </c>
      <c r="K2787">
        <v>72.186689368617806</v>
      </c>
      <c r="L2787">
        <v>70.504985445045605</v>
      </c>
      <c r="M2787">
        <v>39.449491353797598</v>
      </c>
      <c r="N2787">
        <v>0.40774409424423402</v>
      </c>
      <c r="O2787">
        <v>23.538418708240499</v>
      </c>
      <c r="P2787">
        <v>33.879985091315703</v>
      </c>
      <c r="Q2787">
        <v>-7.3992244797782006E-2</v>
      </c>
    </row>
    <row r="2788" spans="1:17" hidden="1" x14ac:dyDescent="0.3">
      <c r="A2788" t="s">
        <v>5787</v>
      </c>
      <c r="B2788" t="s">
        <v>5788</v>
      </c>
      <c r="C2788" t="str">
        <f>IFERROR(VLOOKUP(Table1[[#This Row],[Ticker]],[1]!Table1[[Symbol]:[Industry]],2,FALSE),"-")</f>
        <v>-</v>
      </c>
      <c r="D2788" t="s">
        <v>390</v>
      </c>
      <c r="E2788">
        <v>136.05127307999999</v>
      </c>
      <c r="F2788">
        <v>103.4</v>
      </c>
      <c r="G2788">
        <v>1373.2519773156</v>
      </c>
      <c r="H2788">
        <v>-22.349683889615701</v>
      </c>
      <c r="I2788">
        <v>22.020934755715999</v>
      </c>
      <c r="J2788">
        <v>-3.9117579635355901</v>
      </c>
      <c r="K2788">
        <v>114.206463325811</v>
      </c>
      <c r="L2788">
        <v>94.851343159318304</v>
      </c>
      <c r="M2788">
        <v>37.823657591200202</v>
      </c>
      <c r="N2788">
        <v>1.4406461307287699</v>
      </c>
      <c r="O2788">
        <v>84.719535783365501</v>
      </c>
      <c r="P2788">
        <v>1405.09461426492</v>
      </c>
    </row>
    <row r="2789" spans="1:17" hidden="1" x14ac:dyDescent="0.3">
      <c r="A2789" t="s">
        <v>5789</v>
      </c>
      <c r="B2789" t="s">
        <v>5790</v>
      </c>
      <c r="C2789" t="str">
        <f>IFERROR(VLOOKUP(Table1[[#This Row],[Ticker]],[1]!Table1[[Symbol]:[Industry]],2,FALSE),"-")</f>
        <v>-</v>
      </c>
      <c r="D2789" t="s">
        <v>54</v>
      </c>
      <c r="E2789">
        <v>136.048968</v>
      </c>
      <c r="F2789">
        <v>83.51</v>
      </c>
      <c r="G2789">
        <v>39.109256602376902</v>
      </c>
      <c r="H2789">
        <v>17.9954420279681</v>
      </c>
      <c r="I2789">
        <v>21.910886192708499</v>
      </c>
      <c r="J2789">
        <v>4.1466460575523003</v>
      </c>
      <c r="K2789">
        <v>69.163269720241502</v>
      </c>
      <c r="L2789">
        <v>63.684811864344397</v>
      </c>
      <c r="M2789">
        <v>65.432164937689393</v>
      </c>
      <c r="N2789">
        <v>4.23065354865978</v>
      </c>
      <c r="O2789">
        <v>10.0107771524368</v>
      </c>
      <c r="P2789">
        <v>84.145534729878705</v>
      </c>
      <c r="Q2789">
        <v>2.2079051674630999E-2</v>
      </c>
    </row>
    <row r="2790" spans="1:17" hidden="1" x14ac:dyDescent="0.3">
      <c r="A2790" t="s">
        <v>5791</v>
      </c>
      <c r="B2790" t="s">
        <v>5792</v>
      </c>
      <c r="C2790" t="str">
        <f>IFERROR(VLOOKUP(Table1[[#This Row],[Ticker]],[1]!Table1[[Symbol]:[Industry]],2,FALSE),"-")</f>
        <v>-</v>
      </c>
      <c r="D2790" t="s">
        <v>605</v>
      </c>
      <c r="E2790">
        <v>135.6766465</v>
      </c>
      <c r="F2790">
        <v>47</v>
      </c>
      <c r="G2790">
        <v>5.3035550553568802</v>
      </c>
      <c r="H2790">
        <v>-4.9661901055022204</v>
      </c>
      <c r="I2790">
        <v>-23.105681441804599</v>
      </c>
      <c r="J2790">
        <v>3.5409546435616202</v>
      </c>
      <c r="K2790">
        <v>45.5921043210855</v>
      </c>
      <c r="L2790">
        <v>44.930036339044598</v>
      </c>
      <c r="M2790">
        <v>58.831621726963697</v>
      </c>
      <c r="N2790">
        <v>0.264048427800462</v>
      </c>
      <c r="O2790">
        <v>22.872340425531899</v>
      </c>
      <c r="P2790">
        <v>57.190635451505003</v>
      </c>
      <c r="Q2790">
        <v>6.9315056023207006E-2</v>
      </c>
    </row>
    <row r="2791" spans="1:17" hidden="1" x14ac:dyDescent="0.3">
      <c r="A2791" t="s">
        <v>5793</v>
      </c>
      <c r="B2791" t="s">
        <v>5794</v>
      </c>
      <c r="C2791" t="str">
        <f>IFERROR(VLOOKUP(Table1[[#This Row],[Ticker]],[1]!Table1[[Symbol]:[Industry]],2,FALSE),"-")</f>
        <v>-</v>
      </c>
      <c r="D2791" t="s">
        <v>54</v>
      </c>
      <c r="E2791">
        <v>135.58769687999899</v>
      </c>
      <c r="F2791">
        <v>116.1</v>
      </c>
      <c r="G2791">
        <v>-1.80231436866676</v>
      </c>
      <c r="H2791">
        <v>3.8570547918296199</v>
      </c>
      <c r="I2791">
        <v>-29.520521208209001</v>
      </c>
      <c r="J2791">
        <v>-5.78092342163953</v>
      </c>
      <c r="K2791">
        <v>112.710403670472</v>
      </c>
      <c r="L2791">
        <v>104.36467978797199</v>
      </c>
      <c r="M2791">
        <v>44.367733359881001</v>
      </c>
      <c r="N2791">
        <v>1.3512237229613</v>
      </c>
      <c r="O2791">
        <v>44.616709732988802</v>
      </c>
      <c r="P2791">
        <v>53.571428571428498</v>
      </c>
      <c r="Q2791">
        <v>0.126035826940362</v>
      </c>
    </row>
    <row r="2792" spans="1:17" hidden="1" x14ac:dyDescent="0.3">
      <c r="A2792" t="s">
        <v>5795</v>
      </c>
      <c r="B2792" t="s">
        <v>5796</v>
      </c>
      <c r="C2792" t="str">
        <f>IFERROR(VLOOKUP(Table1[[#This Row],[Ticker]],[1]!Table1[[Symbol]:[Industry]],2,FALSE),"-")</f>
        <v>-</v>
      </c>
      <c r="D2792" t="s">
        <v>982</v>
      </c>
      <c r="E2792">
        <v>135.36471187199999</v>
      </c>
      <c r="F2792">
        <v>8.36</v>
      </c>
      <c r="G2792">
        <v>-66.530136949311895</v>
      </c>
      <c r="H2792">
        <v>-10.4841010278461</v>
      </c>
      <c r="I2792">
        <v>-16.665638421176499</v>
      </c>
      <c r="J2792">
        <v>-8.3882964699306299</v>
      </c>
      <c r="K2792">
        <v>8.7637212873072894</v>
      </c>
      <c r="L2792">
        <v>9.3926599789306504</v>
      </c>
      <c r="M2792">
        <v>30.4758649254392</v>
      </c>
      <c r="N2792">
        <v>0.66660638902232106</v>
      </c>
      <c r="O2792">
        <v>89.593301435406701</v>
      </c>
      <c r="P2792">
        <v>5.82278481012656</v>
      </c>
      <c r="Q2792">
        <v>2.9303259066789998E-3</v>
      </c>
    </row>
    <row r="2793" spans="1:17" hidden="1" x14ac:dyDescent="0.3">
      <c r="A2793" t="s">
        <v>5797</v>
      </c>
      <c r="B2793" t="s">
        <v>5798</v>
      </c>
      <c r="C2793" t="str">
        <f>IFERROR(VLOOKUP(Table1[[#This Row],[Ticker]],[1]!Table1[[Symbol]:[Industry]],2,FALSE),"-")</f>
        <v>-</v>
      </c>
      <c r="D2793" t="s">
        <v>407</v>
      </c>
      <c r="E2793">
        <v>134.90475631999999</v>
      </c>
      <c r="F2793">
        <v>166</v>
      </c>
      <c r="G2793">
        <v>22.471485306283199</v>
      </c>
      <c r="H2793">
        <v>12.361742394268401</v>
      </c>
      <c r="I2793">
        <v>-4.4633599194143798</v>
      </c>
      <c r="J2793">
        <v>13.0236475731326</v>
      </c>
      <c r="K2793">
        <v>149.115299217467</v>
      </c>
      <c r="L2793">
        <v>151.262313850358</v>
      </c>
      <c r="M2793">
        <v>69.787374689335806</v>
      </c>
      <c r="N2793">
        <v>1.48557840622828</v>
      </c>
      <c r="O2793">
        <v>30</v>
      </c>
      <c r="P2793">
        <v>67.934020872067194</v>
      </c>
      <c r="Q2793">
        <v>7.5927173749840995E-2</v>
      </c>
    </row>
    <row r="2794" spans="1:17" hidden="1" x14ac:dyDescent="0.3">
      <c r="A2794" t="s">
        <v>5799</v>
      </c>
      <c r="B2794" t="s">
        <v>5800</v>
      </c>
      <c r="C2794" t="str">
        <f>IFERROR(VLOOKUP(Table1[[#This Row],[Ticker]],[1]!Table1[[Symbol]:[Industry]],2,FALSE),"-")</f>
        <v>-</v>
      </c>
      <c r="D2794" t="s">
        <v>132</v>
      </c>
      <c r="E2794">
        <v>134.858925</v>
      </c>
      <c r="F2794">
        <v>42.15</v>
      </c>
      <c r="K2794">
        <v>41.094271927697299</v>
      </c>
      <c r="L2794">
        <v>39.061986140059297</v>
      </c>
      <c r="M2794">
        <v>77.450142708280893</v>
      </c>
      <c r="N2794">
        <v>1</v>
      </c>
      <c r="Q2794">
        <v>5.6226245136147997E-2</v>
      </c>
    </row>
    <row r="2795" spans="1:17" hidden="1" x14ac:dyDescent="0.3">
      <c r="A2795" t="s">
        <v>5801</v>
      </c>
      <c r="B2795" t="s">
        <v>5802</v>
      </c>
      <c r="C2795" t="str">
        <f>IFERROR(VLOOKUP(Table1[[#This Row],[Ticker]],[1]!Table1[[Symbol]:[Industry]],2,FALSE),"-")</f>
        <v>-</v>
      </c>
      <c r="D2795" t="s">
        <v>46</v>
      </c>
      <c r="E2795">
        <v>134.75</v>
      </c>
      <c r="F2795">
        <v>51.21</v>
      </c>
      <c r="G2795">
        <v>52.365996144213199</v>
      </c>
      <c r="H2795">
        <v>15.2823773149034</v>
      </c>
      <c r="I2795">
        <v>-42.547463125914298</v>
      </c>
      <c r="J2795">
        <v>1.46622612134504</v>
      </c>
      <c r="K2795">
        <v>51.045289238827202</v>
      </c>
      <c r="L2795">
        <v>48.704648512565697</v>
      </c>
      <c r="M2795">
        <v>63.068533296201103</v>
      </c>
      <c r="N2795">
        <v>0.50280583613916896</v>
      </c>
      <c r="O2795">
        <v>81.253661394258899</v>
      </c>
      <c r="P2795">
        <v>142.356838618078</v>
      </c>
      <c r="Q2795">
        <v>0.186231261169999</v>
      </c>
    </row>
    <row r="2796" spans="1:17" hidden="1" x14ac:dyDescent="0.3">
      <c r="A2796" t="s">
        <v>5803</v>
      </c>
      <c r="B2796" t="s">
        <v>5804</v>
      </c>
      <c r="C2796" t="str">
        <f>IFERROR(VLOOKUP(Table1[[#This Row],[Ticker]],[1]!Table1[[Symbol]:[Industry]],2,FALSE),"-")</f>
        <v>-</v>
      </c>
      <c r="D2796" t="s">
        <v>46</v>
      </c>
      <c r="E2796">
        <v>134.74525679999999</v>
      </c>
      <c r="F2796">
        <v>11.63</v>
      </c>
      <c r="G2796">
        <v>-50.938552588759499</v>
      </c>
      <c r="H2796">
        <v>-26.926562316467301</v>
      </c>
      <c r="I2796">
        <v>-78.132114669636593</v>
      </c>
      <c r="J2796">
        <v>-11.457062294873401</v>
      </c>
      <c r="K2796">
        <v>13.5312863454772</v>
      </c>
      <c r="L2796">
        <v>19.051715751612502</v>
      </c>
      <c r="M2796">
        <v>19.424538104368299</v>
      </c>
      <c r="N2796">
        <v>0.46434985040330201</v>
      </c>
      <c r="O2796">
        <v>295.09089383701701</v>
      </c>
      <c r="P2796">
        <v>8.1860465116279002</v>
      </c>
    </row>
    <row r="2797" spans="1:17" hidden="1" x14ac:dyDescent="0.3">
      <c r="A2797" t="s">
        <v>5805</v>
      </c>
      <c r="B2797" t="s">
        <v>5806</v>
      </c>
      <c r="C2797" t="str">
        <f>IFERROR(VLOOKUP(Table1[[#This Row],[Ticker]],[1]!Table1[[Symbol]:[Industry]],2,FALSE),"-")</f>
        <v>-</v>
      </c>
      <c r="D2797" t="s">
        <v>418</v>
      </c>
      <c r="E2797">
        <v>134.19424000000001</v>
      </c>
      <c r="F2797">
        <v>133.05000000000001</v>
      </c>
      <c r="G2797">
        <v>0.15141066973572101</v>
      </c>
      <c r="H2797">
        <v>-14.429175297311399</v>
      </c>
      <c r="I2797">
        <v>14.605517631606</v>
      </c>
      <c r="J2797">
        <v>5.3222613904237903</v>
      </c>
      <c r="M2797">
        <v>54.9324713239685</v>
      </c>
      <c r="O2797">
        <v>19.503945885005599</v>
      </c>
      <c r="P2797">
        <v>41.167108753315603</v>
      </c>
    </row>
    <row r="2798" spans="1:17" hidden="1" x14ac:dyDescent="0.3">
      <c r="A2798" t="s">
        <v>5807</v>
      </c>
      <c r="B2798" t="s">
        <v>5808</v>
      </c>
      <c r="C2798" t="str">
        <f>IFERROR(VLOOKUP(Table1[[#This Row],[Ticker]],[1]!Table1[[Symbol]:[Industry]],2,FALSE),"-")</f>
        <v>-</v>
      </c>
      <c r="D2798" t="s">
        <v>46</v>
      </c>
      <c r="E2798">
        <v>134.14516325</v>
      </c>
      <c r="F2798">
        <v>82.35</v>
      </c>
      <c r="G2798">
        <v>-60.667183189588499</v>
      </c>
      <c r="H2798">
        <v>-29.552556384227799</v>
      </c>
      <c r="I2798">
        <v>-46.213076227718098</v>
      </c>
      <c r="J2798">
        <v>-1.88162248048152</v>
      </c>
      <c r="M2798">
        <v>41.572432259199701</v>
      </c>
      <c r="O2798">
        <v>54.826958105646597</v>
      </c>
      <c r="P2798">
        <v>24.678274034822099</v>
      </c>
    </row>
    <row r="2799" spans="1:17" hidden="1" x14ac:dyDescent="0.3">
      <c r="A2799" t="s">
        <v>5809</v>
      </c>
      <c r="B2799" t="s">
        <v>5810</v>
      </c>
      <c r="C2799" t="str">
        <f>IFERROR(VLOOKUP(Table1[[#This Row],[Ticker]],[1]!Table1[[Symbol]:[Industry]],2,FALSE),"-")</f>
        <v>-</v>
      </c>
      <c r="D2799" t="s">
        <v>316</v>
      </c>
      <c r="E2799">
        <v>133.94286894300001</v>
      </c>
      <c r="F2799">
        <v>54.49</v>
      </c>
      <c r="G2799">
        <v>79.084329984716106</v>
      </c>
      <c r="H2799">
        <v>-9.4120092189549798</v>
      </c>
      <c r="I2799">
        <v>4.0511847440048196</v>
      </c>
      <c r="J2799">
        <v>4.9160981671074904</v>
      </c>
      <c r="K2799">
        <v>53.364948600027098</v>
      </c>
      <c r="L2799">
        <v>44.495340303103603</v>
      </c>
      <c r="M2799">
        <v>51.183032891401098</v>
      </c>
      <c r="N2799">
        <v>0.197797513190406</v>
      </c>
      <c r="O2799">
        <v>37.548173976876399</v>
      </c>
      <c r="P2799">
        <v>115.69959629001001</v>
      </c>
      <c r="Q2799">
        <v>0.129420613182717</v>
      </c>
    </row>
    <row r="2800" spans="1:17" hidden="1" x14ac:dyDescent="0.3">
      <c r="A2800" t="s">
        <v>5811</v>
      </c>
      <c r="B2800" t="s">
        <v>5812</v>
      </c>
      <c r="C2800" t="str">
        <f>IFERROR(VLOOKUP(Table1[[#This Row],[Ticker]],[1]!Table1[[Symbol]:[Industry]],2,FALSE),"-")</f>
        <v>-</v>
      </c>
      <c r="D2800" t="s">
        <v>605</v>
      </c>
      <c r="E2800">
        <v>133.86964499999999</v>
      </c>
      <c r="F2800">
        <v>1.65</v>
      </c>
      <c r="G2800">
        <v>-88.829518032680497</v>
      </c>
      <c r="H2800">
        <v>3.0995362459863798</v>
      </c>
      <c r="I2800">
        <v>-15.707857718533999</v>
      </c>
      <c r="J2800">
        <v>-3.9217240787438801</v>
      </c>
      <c r="K2800">
        <v>1.6771438327933901</v>
      </c>
      <c r="L2800">
        <v>2.0923831908227499</v>
      </c>
      <c r="M2800">
        <v>48.625696344154797</v>
      </c>
      <c r="N2800">
        <v>0.25853597027418901</v>
      </c>
      <c r="O2800">
        <v>164.266036993309</v>
      </c>
      <c r="P2800">
        <v>29.076501066747898</v>
      </c>
      <c r="Q2800">
        <v>-5.6586415759209002E-2</v>
      </c>
    </row>
    <row r="2801" spans="1:17" hidden="1" x14ac:dyDescent="0.3">
      <c r="A2801" t="s">
        <v>5813</v>
      </c>
      <c r="B2801" t="s">
        <v>5814</v>
      </c>
      <c r="C2801" t="str">
        <f>IFERROR(VLOOKUP(Table1[[#This Row],[Ticker]],[1]!Table1[[Symbol]:[Industry]],2,FALSE),"-")</f>
        <v>-</v>
      </c>
      <c r="D2801" t="s">
        <v>605</v>
      </c>
      <c r="E2801">
        <v>133.64347885000001</v>
      </c>
      <c r="F2801">
        <v>237.2</v>
      </c>
      <c r="G2801">
        <v>212.424416751704</v>
      </c>
      <c r="H2801">
        <v>19.850149275345501</v>
      </c>
      <c r="I2801">
        <v>-23.130632113410201</v>
      </c>
      <c r="J2801">
        <v>27.204916061206301</v>
      </c>
      <c r="K2801">
        <v>205.65489025846301</v>
      </c>
      <c r="L2801">
        <v>181.176148937298</v>
      </c>
      <c r="M2801">
        <v>80.069728377820496</v>
      </c>
      <c r="N2801">
        <v>1.2121212121212099</v>
      </c>
      <c r="O2801">
        <v>18.465430016863401</v>
      </c>
      <c r="P2801">
        <v>264.923076923076</v>
      </c>
      <c r="Q2801">
        <v>0.18913529023490999</v>
      </c>
    </row>
    <row r="2802" spans="1:17" hidden="1" x14ac:dyDescent="0.3">
      <c r="A2802" t="s">
        <v>5815</v>
      </c>
      <c r="B2802" t="s">
        <v>5816</v>
      </c>
      <c r="C2802" t="str">
        <f>IFERROR(VLOOKUP(Table1[[#This Row],[Ticker]],[1]!Table1[[Symbol]:[Industry]],2,FALSE),"-")</f>
        <v>-</v>
      </c>
      <c r="D2802" t="s">
        <v>642</v>
      </c>
      <c r="E2802">
        <v>133.63353198599901</v>
      </c>
      <c r="F2802">
        <v>2.96</v>
      </c>
      <c r="G2802">
        <v>-40.765713872388801</v>
      </c>
      <c r="H2802">
        <v>-12.936958904432799</v>
      </c>
      <c r="I2802">
        <v>-11.6742442731558</v>
      </c>
      <c r="J2802">
        <v>-7.5567475492796303</v>
      </c>
      <c r="K2802">
        <v>3.0285467272228401</v>
      </c>
      <c r="L2802">
        <v>3.0185172945599299</v>
      </c>
      <c r="M2802">
        <v>19.252069940780199</v>
      </c>
      <c r="N2802">
        <v>0.189522156538841</v>
      </c>
      <c r="O2802">
        <v>41.891891891891902</v>
      </c>
      <c r="P2802">
        <v>18.399999999999899</v>
      </c>
      <c r="Q2802">
        <v>3.9064741291288001E-2</v>
      </c>
    </row>
    <row r="2803" spans="1:17" hidden="1" x14ac:dyDescent="0.3">
      <c r="A2803" t="s">
        <v>5817</v>
      </c>
      <c r="B2803" t="s">
        <v>5818</v>
      </c>
      <c r="C2803" t="str">
        <f>IFERROR(VLOOKUP(Table1[[#This Row],[Ticker]],[1]!Table1[[Symbol]:[Industry]],2,FALSE),"-")</f>
        <v>-</v>
      </c>
      <c r="D2803" t="s">
        <v>2266</v>
      </c>
      <c r="E2803">
        <v>133.62</v>
      </c>
      <c r="F2803">
        <v>99.95</v>
      </c>
      <c r="G2803">
        <v>-14.9420521539902</v>
      </c>
      <c r="H2803">
        <v>4.6833971813083197</v>
      </c>
      <c r="I2803">
        <v>-0.48794519211994802</v>
      </c>
      <c r="J2803">
        <v>-7.6255411104606798</v>
      </c>
      <c r="K2803">
        <v>96.455019552405702</v>
      </c>
      <c r="M2803">
        <v>39.743002692748803</v>
      </c>
      <c r="N2803">
        <v>0.37021154945683199</v>
      </c>
      <c r="O2803">
        <v>35.0675337668834</v>
      </c>
      <c r="P2803">
        <v>58.650793650793602</v>
      </c>
    </row>
    <row r="2804" spans="1:17" hidden="1" x14ac:dyDescent="0.3">
      <c r="A2804" t="s">
        <v>5819</v>
      </c>
      <c r="B2804" t="s">
        <v>5820</v>
      </c>
      <c r="C2804" t="str">
        <f>IFERROR(VLOOKUP(Table1[[#This Row],[Ticker]],[1]!Table1[[Symbol]:[Industry]],2,FALSE),"-")</f>
        <v>-</v>
      </c>
      <c r="D2804" t="s">
        <v>4325</v>
      </c>
      <c r="E2804">
        <v>133.29533520000001</v>
      </c>
      <c r="F2804">
        <v>98.47</v>
      </c>
      <c r="G2804">
        <v>-36.333422594316701</v>
      </c>
      <c r="H2804">
        <v>26.8162878488139</v>
      </c>
      <c r="I2804">
        <v>5.2238470515323803</v>
      </c>
      <c r="J2804">
        <v>5.8358842410031704</v>
      </c>
      <c r="K2804">
        <v>84.412189167857605</v>
      </c>
      <c r="L2804">
        <v>85.0663138608639</v>
      </c>
      <c r="M2804">
        <v>78.767666084924997</v>
      </c>
      <c r="N2804">
        <v>3.3120724515369702</v>
      </c>
      <c r="O2804">
        <v>18.452320503706702</v>
      </c>
      <c r="P2804">
        <v>45.300280360041299</v>
      </c>
      <c r="Q2804">
        <v>9.7346107415499997E-2</v>
      </c>
    </row>
    <row r="2805" spans="1:17" hidden="1" x14ac:dyDescent="0.3">
      <c r="A2805" t="s">
        <v>5821</v>
      </c>
      <c r="B2805" t="s">
        <v>5822</v>
      </c>
      <c r="C2805" t="str">
        <f>IFERROR(VLOOKUP(Table1[[#This Row],[Ticker]],[1]!Table1[[Symbol]:[Industry]],2,FALSE),"-")</f>
        <v>-</v>
      </c>
      <c r="D2805" t="s">
        <v>4412</v>
      </c>
      <c r="E2805">
        <v>132.701718</v>
      </c>
      <c r="F2805">
        <v>1218.9000000000001</v>
      </c>
      <c r="G2805">
        <v>151.622479329757</v>
      </c>
      <c r="H2805">
        <v>2.5221433967747502</v>
      </c>
      <c r="I2805">
        <v>56.740041441129797</v>
      </c>
      <c r="J2805">
        <v>-4.10505380667</v>
      </c>
      <c r="K2805">
        <v>1147.8898261465399</v>
      </c>
      <c r="L2805">
        <v>869.90572106234299</v>
      </c>
      <c r="M2805">
        <v>51.563747013052499</v>
      </c>
      <c r="N2805">
        <v>0.232450331125827</v>
      </c>
      <c r="O2805">
        <v>5.5870046763475099</v>
      </c>
      <c r="P2805">
        <v>208.543222376914</v>
      </c>
      <c r="Q2805">
        <v>0.11783429798143399</v>
      </c>
    </row>
    <row r="2806" spans="1:17" hidden="1" x14ac:dyDescent="0.3">
      <c r="A2806" t="s">
        <v>5823</v>
      </c>
      <c r="B2806" t="s">
        <v>5824</v>
      </c>
      <c r="C2806" t="str">
        <f>IFERROR(VLOOKUP(Table1[[#This Row],[Ticker]],[1]!Table1[[Symbol]:[Industry]],2,FALSE),"-")</f>
        <v>-</v>
      </c>
      <c r="D2806" t="s">
        <v>132</v>
      </c>
      <c r="E2806">
        <v>132.66758523999999</v>
      </c>
      <c r="F2806">
        <v>9.98</v>
      </c>
      <c r="G2806">
        <v>12.7950442101083</v>
      </c>
      <c r="H2806">
        <v>-6.3803210977949902</v>
      </c>
      <c r="I2806">
        <v>5.8213465557682902</v>
      </c>
      <c r="J2806">
        <v>-13.8840486039296</v>
      </c>
      <c r="K2806">
        <v>10.639920611863801</v>
      </c>
      <c r="L2806">
        <v>9.7553937711894498</v>
      </c>
      <c r="M2806">
        <v>38.003609295448499</v>
      </c>
      <c r="N2806">
        <v>0.30670509885908898</v>
      </c>
      <c r="O2806">
        <v>67.935871743486899</v>
      </c>
      <c r="P2806">
        <v>51.212121212121197</v>
      </c>
      <c r="Q2806">
        <v>7.6158190448070998E-2</v>
      </c>
    </row>
    <row r="2807" spans="1:17" hidden="1" x14ac:dyDescent="0.3">
      <c r="A2807" t="s">
        <v>5825</v>
      </c>
      <c r="B2807" t="s">
        <v>5826</v>
      </c>
      <c r="C2807" t="str">
        <f>IFERROR(VLOOKUP(Table1[[#This Row],[Ticker]],[1]!Table1[[Symbol]:[Industry]],2,FALSE),"-")</f>
        <v>-</v>
      </c>
      <c r="D2807" t="s">
        <v>533</v>
      </c>
      <c r="E2807">
        <v>132.56</v>
      </c>
      <c r="F2807">
        <v>158</v>
      </c>
      <c r="G2807">
        <v>335.612984352463</v>
      </c>
      <c r="H2807">
        <v>-4.0711580386319399</v>
      </c>
      <c r="I2807">
        <v>26.969624420963999</v>
      </c>
      <c r="J2807">
        <v>6.0422950556765498</v>
      </c>
      <c r="K2807">
        <v>156.99861694190699</v>
      </c>
      <c r="L2807">
        <v>120.951154538399</v>
      </c>
      <c r="M2807">
        <v>58.121368846818797</v>
      </c>
      <c r="N2807">
        <v>1.73154346392257</v>
      </c>
      <c r="O2807">
        <v>15.759493670886</v>
      </c>
      <c r="P2807">
        <v>392.05854873870999</v>
      </c>
      <c r="Q2807">
        <v>0.149390518216131</v>
      </c>
    </row>
    <row r="2808" spans="1:17" hidden="1" x14ac:dyDescent="0.3">
      <c r="A2808" t="s">
        <v>5827</v>
      </c>
      <c r="B2808" t="s">
        <v>5828</v>
      </c>
      <c r="C2808" t="str">
        <f>IFERROR(VLOOKUP(Table1[[#This Row],[Ticker]],[1]!Table1[[Symbol]:[Industry]],2,FALSE),"-")</f>
        <v>-</v>
      </c>
      <c r="D2808" t="s">
        <v>429</v>
      </c>
      <c r="E2808">
        <v>132.54914640000001</v>
      </c>
      <c r="F2808">
        <v>87.65</v>
      </c>
      <c r="G2808">
        <v>-73.834695188888304</v>
      </c>
      <c r="H2808">
        <v>-43.061953363898198</v>
      </c>
      <c r="I2808">
        <v>-59.380588227018002</v>
      </c>
      <c r="J2808">
        <v>-26.936783912099699</v>
      </c>
      <c r="K2808">
        <v>109.685638180175</v>
      </c>
      <c r="L2808">
        <v>91.194904621769297</v>
      </c>
      <c r="M2808">
        <v>22.3882005266791</v>
      </c>
      <c r="N2808">
        <v>1.30666666666666</v>
      </c>
      <c r="O2808">
        <v>83.8562464346833</v>
      </c>
      <c r="P2808">
        <v>15.328947368421</v>
      </c>
    </row>
    <row r="2809" spans="1:17" hidden="1" x14ac:dyDescent="0.3">
      <c r="A2809" t="s">
        <v>5829</v>
      </c>
      <c r="B2809" t="s">
        <v>5830</v>
      </c>
      <c r="C2809" t="str">
        <f>IFERROR(VLOOKUP(Table1[[#This Row],[Ticker]],[1]!Table1[[Symbol]:[Industry]],2,FALSE),"-")</f>
        <v>-</v>
      </c>
      <c r="D2809" t="s">
        <v>125</v>
      </c>
      <c r="E2809">
        <v>132.47820947</v>
      </c>
      <c r="F2809">
        <v>140.1</v>
      </c>
      <c r="G2809">
        <v>-9.4363597043249801</v>
      </c>
      <c r="H2809">
        <v>7.6969072294333198</v>
      </c>
      <c r="I2809">
        <v>11.5576273986605</v>
      </c>
      <c r="J2809">
        <v>-1.7745391374924999</v>
      </c>
      <c r="K2809">
        <v>137.66273748550299</v>
      </c>
      <c r="L2809">
        <v>128.129594900651</v>
      </c>
      <c r="M2809">
        <v>64.306613502298404</v>
      </c>
      <c r="N2809">
        <v>0.95855316326533402</v>
      </c>
      <c r="O2809">
        <v>39.007851534618098</v>
      </c>
      <c r="P2809">
        <v>55.235457063711898</v>
      </c>
      <c r="Q2809">
        <v>8.6332518431913002E-2</v>
      </c>
    </row>
    <row r="2810" spans="1:17" hidden="1" x14ac:dyDescent="0.3">
      <c r="A2810" t="s">
        <v>5831</v>
      </c>
      <c r="B2810" t="s">
        <v>5832</v>
      </c>
      <c r="C2810" t="str">
        <f>IFERROR(VLOOKUP(Table1[[#This Row],[Ticker]],[1]!Table1[[Symbol]:[Industry]],2,FALSE),"-")</f>
        <v>-</v>
      </c>
      <c r="D2810" t="s">
        <v>259</v>
      </c>
      <c r="E2810">
        <v>132.18975</v>
      </c>
      <c r="F2810">
        <v>121.7</v>
      </c>
      <c r="G2810">
        <v>-72.287951360860703</v>
      </c>
      <c r="H2810">
        <v>-4.8614029028906298</v>
      </c>
      <c r="I2810">
        <v>-42.7945980229916</v>
      </c>
      <c r="J2810">
        <v>-4.0305687504498202</v>
      </c>
      <c r="K2810">
        <v>126.16945079244699</v>
      </c>
      <c r="L2810">
        <v>141.402731527143</v>
      </c>
      <c r="M2810">
        <v>48.039867117964697</v>
      </c>
      <c r="N2810">
        <v>0.51887965423222704</v>
      </c>
      <c r="O2810">
        <v>80.772391125718897</v>
      </c>
      <c r="P2810">
        <v>5.8260869565217304</v>
      </c>
      <c r="Q2810">
        <v>0.10679172545684899</v>
      </c>
    </row>
    <row r="2811" spans="1:17" hidden="1" x14ac:dyDescent="0.3">
      <c r="A2811" t="s">
        <v>5833</v>
      </c>
      <c r="B2811" t="s">
        <v>5834</v>
      </c>
      <c r="C2811" t="str">
        <f>IFERROR(VLOOKUP(Table1[[#This Row],[Ticker]],[1]!Table1[[Symbol]:[Industry]],2,FALSE),"-")</f>
        <v>-</v>
      </c>
      <c r="D2811" t="s">
        <v>114</v>
      </c>
      <c r="E2811">
        <v>132.11054999999999</v>
      </c>
      <c r="F2811">
        <v>8.64</v>
      </c>
      <c r="G2811">
        <v>-45.442636949311897</v>
      </c>
      <c r="H2811">
        <v>10.8271801822869</v>
      </c>
      <c r="I2811">
        <v>-16.9234137083718</v>
      </c>
      <c r="J2811">
        <v>18.827894777089799</v>
      </c>
      <c r="K2811">
        <v>7.5663664348909103</v>
      </c>
      <c r="L2811">
        <v>9.0605768523540107</v>
      </c>
      <c r="M2811">
        <v>65.419943811958106</v>
      </c>
      <c r="N2811">
        <v>3.9032555061070102</v>
      </c>
      <c r="O2811">
        <v>55.671296296296198</v>
      </c>
      <c r="P2811">
        <v>27.058823529411701</v>
      </c>
      <c r="Q2811">
        <v>-4.2057390356853998E-2</v>
      </c>
    </row>
    <row r="2812" spans="1:17" hidden="1" x14ac:dyDescent="0.3">
      <c r="A2812" t="s">
        <v>5835</v>
      </c>
      <c r="B2812" t="s">
        <v>5836</v>
      </c>
      <c r="C2812" t="str">
        <f>IFERROR(VLOOKUP(Table1[[#This Row],[Ticker]],[1]!Table1[[Symbol]:[Industry]],2,FALSE),"-")</f>
        <v>-</v>
      </c>
      <c r="D2812" t="s">
        <v>991</v>
      </c>
      <c r="E2812">
        <v>132.07589999999999</v>
      </c>
      <c r="F2812">
        <v>217.34</v>
      </c>
      <c r="G2812">
        <v>-18.938740845415801</v>
      </c>
      <c r="H2812">
        <v>-8.5721907993713504</v>
      </c>
      <c r="I2812">
        <v>3.3223836476597599</v>
      </c>
      <c r="J2812">
        <v>3.2464925380333001</v>
      </c>
      <c r="K2812">
        <v>215.21037001604299</v>
      </c>
      <c r="L2812">
        <v>200.58652382344499</v>
      </c>
      <c r="M2812">
        <v>61.384830074519201</v>
      </c>
      <c r="N2812">
        <v>0.385791264038994</v>
      </c>
      <c r="O2812">
        <v>42.2425692463421</v>
      </c>
      <c r="P2812">
        <v>42.331368696791102</v>
      </c>
      <c r="Q2812">
        <v>0.101694152816815</v>
      </c>
    </row>
    <row r="2813" spans="1:17" hidden="1" x14ac:dyDescent="0.3">
      <c r="A2813" t="s">
        <v>5837</v>
      </c>
      <c r="B2813" t="s">
        <v>5838</v>
      </c>
      <c r="C2813" t="str">
        <f>IFERROR(VLOOKUP(Table1[[#This Row],[Ticker]],[1]!Table1[[Symbol]:[Industry]],2,FALSE),"-")</f>
        <v>-</v>
      </c>
      <c r="D2813" t="s">
        <v>605</v>
      </c>
      <c r="E2813">
        <v>132.03878205999999</v>
      </c>
      <c r="F2813">
        <v>45.44</v>
      </c>
      <c r="G2813">
        <v>-1.82833079766671</v>
      </c>
      <c r="H2813">
        <v>-15.602204106991399</v>
      </c>
      <c r="I2813">
        <v>28.019470012558401</v>
      </c>
      <c r="J2813">
        <v>-7.8060600407332501</v>
      </c>
      <c r="K2813">
        <v>47.590826574213203</v>
      </c>
      <c r="L2813">
        <v>41.652819254037198</v>
      </c>
      <c r="M2813">
        <v>34.559327511966998</v>
      </c>
      <c r="N2813">
        <v>9.0880532254855498E-2</v>
      </c>
      <c r="O2813">
        <v>46.566901408450697</v>
      </c>
      <c r="P2813">
        <v>56.689655172413701</v>
      </c>
      <c r="Q2813">
        <v>-1.6721580006611999E-2</v>
      </c>
    </row>
    <row r="2814" spans="1:17" hidden="1" x14ac:dyDescent="0.3">
      <c r="A2814" t="s">
        <v>5839</v>
      </c>
      <c r="B2814" t="s">
        <v>5840</v>
      </c>
      <c r="C2814" t="str">
        <f>IFERROR(VLOOKUP(Table1[[#This Row],[Ticker]],[1]!Table1[[Symbol]:[Industry]],2,FALSE),"-")</f>
        <v>-</v>
      </c>
      <c r="D2814" t="s">
        <v>390</v>
      </c>
      <c r="E2814">
        <v>132.00804840399999</v>
      </c>
      <c r="F2814">
        <v>23.86</v>
      </c>
      <c r="G2814">
        <v>-21.685665573503901</v>
      </c>
      <c r="H2814">
        <v>-0.57740501868302296</v>
      </c>
      <c r="I2814">
        <v>-13.829502209663801</v>
      </c>
      <c r="J2814">
        <v>2.58959632027794</v>
      </c>
      <c r="K2814">
        <v>22.692994487810399</v>
      </c>
      <c r="L2814">
        <v>23.312971147375599</v>
      </c>
      <c r="M2814">
        <v>55.209772060237498</v>
      </c>
      <c r="N2814">
        <v>1.4374001073581699</v>
      </c>
      <c r="O2814">
        <v>25.4819782062028</v>
      </c>
      <c r="P2814">
        <v>35.876993166287001</v>
      </c>
      <c r="Q2814">
        <v>3.6544453136145003E-2</v>
      </c>
    </row>
    <row r="2815" spans="1:17" hidden="1" x14ac:dyDescent="0.3">
      <c r="A2815" t="s">
        <v>5841</v>
      </c>
      <c r="B2815" t="s">
        <v>5842</v>
      </c>
      <c r="C2815" t="str">
        <f>IFERROR(VLOOKUP(Table1[[#This Row],[Ticker]],[1]!Table1[[Symbol]:[Industry]],2,FALSE),"-")</f>
        <v>-</v>
      </c>
      <c r="D2815" t="s">
        <v>1543</v>
      </c>
      <c r="E2815">
        <v>131.78440000000001</v>
      </c>
      <c r="F2815">
        <v>1200</v>
      </c>
      <c r="G2815">
        <v>-0.119256049202142</v>
      </c>
      <c r="H2815">
        <v>1.168898861567</v>
      </c>
      <c r="I2815">
        <v>-0.88367561850954901</v>
      </c>
      <c r="J2815">
        <v>2.98479376060234</v>
      </c>
      <c r="K2815">
        <v>1091.4998782497</v>
      </c>
      <c r="L2815">
        <v>1003.43191176275</v>
      </c>
      <c r="M2815">
        <v>72.473293464270697</v>
      </c>
      <c r="N2815">
        <v>5.5301571844960398</v>
      </c>
      <c r="O2815">
        <v>6.7499999999999796</v>
      </c>
      <c r="P2815">
        <v>42.331870477997803</v>
      </c>
      <c r="Q2815">
        <v>4.9496046592849001E-2</v>
      </c>
    </row>
    <row r="2816" spans="1:17" hidden="1" x14ac:dyDescent="0.3">
      <c r="A2816" t="s">
        <v>5843</v>
      </c>
      <c r="B2816" t="s">
        <v>5844</v>
      </c>
      <c r="C2816" t="str">
        <f>IFERROR(VLOOKUP(Table1[[#This Row],[Ticker]],[1]!Table1[[Symbol]:[Industry]],2,FALSE),"-")</f>
        <v>-</v>
      </c>
      <c r="D2816" t="s">
        <v>429</v>
      </c>
      <c r="E2816">
        <v>131.715</v>
      </c>
      <c r="F2816">
        <v>727.95</v>
      </c>
      <c r="G2816">
        <v>-24.806906909611801</v>
      </c>
      <c r="H2816">
        <v>-6.3332165471187798</v>
      </c>
      <c r="I2816">
        <v>-5.40483642540788</v>
      </c>
      <c r="J2816">
        <v>-3.5690216497517699</v>
      </c>
      <c r="K2816">
        <v>738.06679107955995</v>
      </c>
      <c r="L2816">
        <v>710.38352143214001</v>
      </c>
      <c r="M2816">
        <v>46.304481093691102</v>
      </c>
      <c r="N2816">
        <v>1.0662559533192499</v>
      </c>
      <c r="O2816">
        <v>20.337935297753901</v>
      </c>
      <c r="P2816">
        <v>26.6</v>
      </c>
      <c r="Q2816">
        <v>3.6089701207661001E-2</v>
      </c>
    </row>
    <row r="2817" spans="1:17" hidden="1" x14ac:dyDescent="0.3">
      <c r="A2817" t="s">
        <v>5845</v>
      </c>
      <c r="B2817" t="s">
        <v>5846</v>
      </c>
      <c r="C2817" t="str">
        <f>IFERROR(VLOOKUP(Table1[[#This Row],[Ticker]],[1]!Table1[[Symbol]:[Industry]],2,FALSE),"-")</f>
        <v>-</v>
      </c>
      <c r="D2817" t="s">
        <v>54</v>
      </c>
      <c r="E2817">
        <v>131.21514494100001</v>
      </c>
      <c r="F2817">
        <v>27.49</v>
      </c>
      <c r="G2817">
        <v>-28.883835451184499</v>
      </c>
      <c r="H2817">
        <v>-10.2867673693491</v>
      </c>
      <c r="I2817">
        <v>9.0022746102595494</v>
      </c>
      <c r="J2817">
        <v>-16.318767573484699</v>
      </c>
      <c r="K2817">
        <v>27.401601945095901</v>
      </c>
      <c r="L2817">
        <v>26.437856808128998</v>
      </c>
      <c r="M2817">
        <v>27.410003641873001</v>
      </c>
      <c r="N2817">
        <v>0.37180811143812098</v>
      </c>
      <c r="O2817">
        <v>49.8726809748999</v>
      </c>
      <c r="P2817">
        <v>44.684210526315702</v>
      </c>
      <c r="Q2817">
        <v>-8.8478003744219005E-2</v>
      </c>
    </row>
    <row r="2818" spans="1:17" hidden="1" x14ac:dyDescent="0.3">
      <c r="A2818" t="s">
        <v>5847</v>
      </c>
      <c r="B2818" t="s">
        <v>5848</v>
      </c>
      <c r="C2818" t="str">
        <f>IFERROR(VLOOKUP(Table1[[#This Row],[Ticker]],[1]!Table1[[Symbol]:[Industry]],2,FALSE),"-")</f>
        <v>-</v>
      </c>
      <c r="D2818" t="s">
        <v>77</v>
      </c>
      <c r="E2818">
        <v>131.18488239999999</v>
      </c>
      <c r="F2818">
        <v>498.9</v>
      </c>
      <c r="G2818">
        <v>-4.6046874466340304</v>
      </c>
      <c r="H2818">
        <v>-16.193087017057699</v>
      </c>
      <c r="I2818">
        <v>-7.8003916019391202</v>
      </c>
      <c r="J2818">
        <v>-9.9043987999979297</v>
      </c>
      <c r="K2818">
        <v>516.08019961157504</v>
      </c>
      <c r="L2818">
        <v>469.72959151455399</v>
      </c>
      <c r="M2818">
        <v>33.396797632755899</v>
      </c>
      <c r="N2818">
        <v>2.4714495973950701</v>
      </c>
      <c r="O2818">
        <v>37.602725997193801</v>
      </c>
      <c r="P2818">
        <v>42.136752136752101</v>
      </c>
      <c r="Q2818">
        <v>1.8452303518478E-2</v>
      </c>
    </row>
    <row r="2819" spans="1:17" hidden="1" x14ac:dyDescent="0.3">
      <c r="A2819" t="s">
        <v>5849</v>
      </c>
      <c r="B2819" t="s">
        <v>5850</v>
      </c>
      <c r="C2819" t="str">
        <f>IFERROR(VLOOKUP(Table1[[#This Row],[Ticker]],[1]!Table1[[Symbol]:[Industry]],2,FALSE),"-")</f>
        <v>-</v>
      </c>
      <c r="D2819" t="s">
        <v>552</v>
      </c>
      <c r="E2819">
        <v>130.893</v>
      </c>
      <c r="F2819">
        <v>74.5</v>
      </c>
      <c r="G2819">
        <v>51.654899996500902</v>
      </c>
      <c r="H2819">
        <v>11.706149924722499</v>
      </c>
      <c r="I2819">
        <v>64.318787085729099</v>
      </c>
      <c r="J2819">
        <v>3.5246507714481101</v>
      </c>
      <c r="K2819">
        <v>63.189068780171198</v>
      </c>
      <c r="L2819">
        <v>55.791184920967403</v>
      </c>
      <c r="M2819">
        <v>57.170381679522201</v>
      </c>
      <c r="N2819">
        <v>0.53022444360618604</v>
      </c>
      <c r="O2819">
        <v>7.3154362416107501</v>
      </c>
      <c r="P2819">
        <v>101.07962213225299</v>
      </c>
    </row>
    <row r="2820" spans="1:17" hidden="1" x14ac:dyDescent="0.3">
      <c r="A2820" t="s">
        <v>5851</v>
      </c>
      <c r="B2820" t="s">
        <v>5852</v>
      </c>
      <c r="C2820" t="str">
        <f>IFERROR(VLOOKUP(Table1[[#This Row],[Ticker]],[1]!Table1[[Symbol]:[Industry]],2,FALSE),"-")</f>
        <v>-</v>
      </c>
      <c r="D2820" t="s">
        <v>80</v>
      </c>
      <c r="E2820">
        <v>130.85480000000001</v>
      </c>
      <c r="F2820">
        <v>58.52</v>
      </c>
      <c r="G2820">
        <v>17.824882232273701</v>
      </c>
      <c r="H2820">
        <v>-14.370247837721699</v>
      </c>
      <c r="I2820">
        <v>-17.525048758772598</v>
      </c>
      <c r="J2820">
        <v>-8.8279362380347006</v>
      </c>
      <c r="K2820">
        <v>62.448862305190097</v>
      </c>
      <c r="L2820">
        <v>57.093163519659001</v>
      </c>
      <c r="M2820">
        <v>33.547980750112202</v>
      </c>
      <c r="N2820">
        <v>0.519394440614385</v>
      </c>
      <c r="O2820">
        <v>31.578947368421002</v>
      </c>
      <c r="P2820">
        <v>67.919655667144895</v>
      </c>
      <c r="Q2820">
        <v>8.5641581925991001E-2</v>
      </c>
    </row>
    <row r="2821" spans="1:17" hidden="1" x14ac:dyDescent="0.3">
      <c r="A2821" t="s">
        <v>5853</v>
      </c>
      <c r="B2821" t="s">
        <v>5854</v>
      </c>
      <c r="C2821" t="str">
        <f>IFERROR(VLOOKUP(Table1[[#This Row],[Ticker]],[1]!Table1[[Symbol]:[Industry]],2,FALSE),"-")</f>
        <v>-</v>
      </c>
      <c r="D2821" t="s">
        <v>514</v>
      </c>
      <c r="E2821">
        <v>130.82062550199899</v>
      </c>
      <c r="F2821">
        <v>118.71</v>
      </c>
      <c r="G2821">
        <v>34.534377766875899</v>
      </c>
      <c r="H2821">
        <v>-1.7611585548675499</v>
      </c>
      <c r="I2821">
        <v>-1.9118762909435301</v>
      </c>
      <c r="J2821">
        <v>-4.82727130792893</v>
      </c>
      <c r="K2821">
        <v>120.532455089058</v>
      </c>
      <c r="L2821">
        <v>107.9932297675</v>
      </c>
      <c r="M2821">
        <v>42.084984198196302</v>
      </c>
      <c r="N2821">
        <v>0.79806956292840403</v>
      </c>
      <c r="O2821">
        <v>40.5104877432398</v>
      </c>
      <c r="P2821">
        <v>78.377160030052593</v>
      </c>
      <c r="Q2821">
        <v>4.4139982642192002E-2</v>
      </c>
    </row>
    <row r="2822" spans="1:17" hidden="1" x14ac:dyDescent="0.3">
      <c r="A2822" t="s">
        <v>5855</v>
      </c>
      <c r="B2822" t="s">
        <v>5856</v>
      </c>
      <c r="C2822" t="str">
        <f>IFERROR(VLOOKUP(Table1[[#This Row],[Ticker]],[1]!Table1[[Symbol]:[Industry]],2,FALSE),"-")</f>
        <v>-</v>
      </c>
      <c r="D2822" t="s">
        <v>390</v>
      </c>
      <c r="E2822">
        <v>130.73114076600001</v>
      </c>
      <c r="F2822">
        <v>57.18</v>
      </c>
      <c r="G2822">
        <v>153.34439546964001</v>
      </c>
      <c r="H2822">
        <v>8.1201077733650902</v>
      </c>
      <c r="I2822">
        <v>63.732787719241898</v>
      </c>
      <c r="J2822">
        <v>-2.3479049835251402</v>
      </c>
      <c r="K2822">
        <v>53.1824991010172</v>
      </c>
      <c r="L2822">
        <v>42.768041355684602</v>
      </c>
      <c r="M2822">
        <v>54.766913762834001</v>
      </c>
      <c r="N2822">
        <v>0.40507329371022699</v>
      </c>
      <c r="O2822">
        <v>8.4295208114725408</v>
      </c>
      <c r="P2822">
        <v>249.51100244498701</v>
      </c>
      <c r="Q2822">
        <v>0.14491885682135899</v>
      </c>
    </row>
    <row r="2823" spans="1:17" hidden="1" x14ac:dyDescent="0.3">
      <c r="A2823" t="s">
        <v>5857</v>
      </c>
      <c r="B2823" t="s">
        <v>5858</v>
      </c>
      <c r="C2823" t="str">
        <f>IFERROR(VLOOKUP(Table1[[#This Row],[Ticker]],[1]!Table1[[Symbol]:[Industry]],2,FALSE),"-")</f>
        <v>-</v>
      </c>
      <c r="D2823" t="s">
        <v>226</v>
      </c>
      <c r="E2823">
        <v>130.6723035</v>
      </c>
      <c r="F2823">
        <v>186.2</v>
      </c>
      <c r="G2823">
        <v>133.32398224749801</v>
      </c>
      <c r="H2823">
        <v>56.479175808312</v>
      </c>
      <c r="I2823">
        <v>99.097925075923101</v>
      </c>
      <c r="J2823">
        <v>-4.2752488984804904</v>
      </c>
      <c r="K2823">
        <v>147.50253035392601</v>
      </c>
      <c r="L2823">
        <v>108.786559662084</v>
      </c>
      <c r="M2823">
        <v>57.599754398332401</v>
      </c>
      <c r="N2823">
        <v>1.1467241112216</v>
      </c>
      <c r="O2823">
        <v>17.508055853920499</v>
      </c>
      <c r="P2823">
        <v>185.18915607290501</v>
      </c>
      <c r="Q2823">
        <v>0.138313468820008</v>
      </c>
    </row>
    <row r="2824" spans="1:17" hidden="1" x14ac:dyDescent="0.3">
      <c r="A2824" t="s">
        <v>5859</v>
      </c>
      <c r="B2824" t="s">
        <v>5860</v>
      </c>
      <c r="C2824" t="str">
        <f>IFERROR(VLOOKUP(Table1[[#This Row],[Ticker]],[1]!Table1[[Symbol]:[Industry]],2,FALSE),"-")</f>
        <v>-</v>
      </c>
      <c r="D2824" t="s">
        <v>605</v>
      </c>
      <c r="E2824">
        <v>130.630245</v>
      </c>
      <c r="F2824">
        <v>1928.3</v>
      </c>
      <c r="G2824">
        <v>99.105324006433904</v>
      </c>
      <c r="H2824">
        <v>-6.5487337962076904</v>
      </c>
      <c r="I2824">
        <v>124.64736809213601</v>
      </c>
      <c r="J2824">
        <v>9.0446261138905797</v>
      </c>
      <c r="K2824">
        <v>1812.25950212098</v>
      </c>
      <c r="L2824">
        <v>1389.92203885454</v>
      </c>
      <c r="M2824">
        <v>52.844065867436903</v>
      </c>
      <c r="N2824">
        <v>0.15847187831623599</v>
      </c>
      <c r="O2824">
        <v>19.670175802520301</v>
      </c>
      <c r="P2824">
        <v>160.96900798484199</v>
      </c>
      <c r="Q2824">
        <v>6.6681472955814003E-2</v>
      </c>
    </row>
    <row r="2825" spans="1:17" hidden="1" x14ac:dyDescent="0.3">
      <c r="A2825" t="s">
        <v>5861</v>
      </c>
      <c r="B2825" t="s">
        <v>5862</v>
      </c>
      <c r="C2825" t="str">
        <f>IFERROR(VLOOKUP(Table1[[#This Row],[Ticker]],[1]!Table1[[Symbol]:[Industry]],2,FALSE),"-")</f>
        <v>-</v>
      </c>
      <c r="D2825" t="s">
        <v>605</v>
      </c>
      <c r="E2825">
        <v>130.371871</v>
      </c>
      <c r="F2825">
        <v>41.61</v>
      </c>
      <c r="G2825">
        <v>21.641004545011601</v>
      </c>
      <c r="H2825">
        <v>-7.2459832134571096</v>
      </c>
      <c r="I2825">
        <v>4.9938229537348802</v>
      </c>
      <c r="J2825">
        <v>-4.80199911746843</v>
      </c>
      <c r="K2825">
        <v>41.663057048040699</v>
      </c>
      <c r="L2825">
        <v>36.143015652608199</v>
      </c>
      <c r="M2825">
        <v>41.072833740844104</v>
      </c>
      <c r="N2825">
        <v>0.13811522134090101</v>
      </c>
      <c r="O2825">
        <v>41.192021148762301</v>
      </c>
      <c r="P2825">
        <v>61.165996286904097</v>
      </c>
      <c r="Q2825">
        <v>7.8969070884589002E-2</v>
      </c>
    </row>
    <row r="2826" spans="1:17" hidden="1" x14ac:dyDescent="0.3">
      <c r="A2826" t="s">
        <v>5863</v>
      </c>
      <c r="B2826" t="s">
        <v>5864</v>
      </c>
      <c r="C2826" t="str">
        <f>IFERROR(VLOOKUP(Table1[[#This Row],[Ticker]],[1]!Table1[[Symbol]:[Industry]],2,FALSE),"-")</f>
        <v>-</v>
      </c>
      <c r="D2826" t="s">
        <v>226</v>
      </c>
      <c r="E2826">
        <v>130.33650589999999</v>
      </c>
      <c r="F2826">
        <v>421.1</v>
      </c>
      <c r="G2826">
        <v>15.9117490156003</v>
      </c>
      <c r="H2826">
        <v>-6.1424592864037697</v>
      </c>
      <c r="I2826">
        <v>6.6833615859231799</v>
      </c>
      <c r="J2826">
        <v>-5.6518232657574501</v>
      </c>
      <c r="K2826">
        <v>414.70155422457202</v>
      </c>
      <c r="L2826">
        <v>365.51153344052301</v>
      </c>
      <c r="M2826">
        <v>46.1575702634142</v>
      </c>
      <c r="N2826">
        <v>0.13194834578179701</v>
      </c>
      <c r="O2826">
        <v>24.6734742341486</v>
      </c>
      <c r="P2826">
        <v>60.663868752384502</v>
      </c>
      <c r="Q2826">
        <v>1.3528866046212E-2</v>
      </c>
    </row>
    <row r="2827" spans="1:17" hidden="1" x14ac:dyDescent="0.3">
      <c r="A2827" t="s">
        <v>5865</v>
      </c>
      <c r="B2827" t="s">
        <v>5866</v>
      </c>
      <c r="C2827" t="str">
        <f>IFERROR(VLOOKUP(Table1[[#This Row],[Ticker]],[1]!Table1[[Symbol]:[Industry]],2,FALSE),"-")</f>
        <v>-</v>
      </c>
      <c r="D2827" t="s">
        <v>1680</v>
      </c>
      <c r="E2827">
        <v>130.02585719999999</v>
      </c>
      <c r="F2827">
        <v>62.56</v>
      </c>
      <c r="G2827">
        <v>-6.7226369493118998</v>
      </c>
      <c r="H2827">
        <v>0.17282227803928099</v>
      </c>
      <c r="I2827">
        <v>-5.4743976081929198</v>
      </c>
      <c r="J2827">
        <v>-0.30511435252706398</v>
      </c>
      <c r="K2827">
        <v>60.440597554802999</v>
      </c>
      <c r="L2827">
        <v>57.830412814577301</v>
      </c>
      <c r="M2827">
        <v>57.650387217952897</v>
      </c>
      <c r="N2827">
        <v>1.3468198140088099</v>
      </c>
      <c r="O2827">
        <v>1.80626598465472</v>
      </c>
      <c r="P2827">
        <v>30.632699937356399</v>
      </c>
      <c r="Q2827">
        <v>-2.9836431339762999E-2</v>
      </c>
    </row>
    <row r="2828" spans="1:17" hidden="1" x14ac:dyDescent="0.3">
      <c r="A2828" t="s">
        <v>5867</v>
      </c>
      <c r="B2828" t="s">
        <v>5868</v>
      </c>
      <c r="C2828" t="str">
        <f>IFERROR(VLOOKUP(Table1[[#This Row],[Ticker]],[1]!Table1[[Symbol]:[Industry]],2,FALSE),"-")</f>
        <v>-</v>
      </c>
      <c r="D2828" t="s">
        <v>2266</v>
      </c>
      <c r="E2828">
        <v>129.96227640000001</v>
      </c>
      <c r="F2828">
        <v>55.87</v>
      </c>
      <c r="G2828">
        <v>248.48411594381199</v>
      </c>
      <c r="H2828">
        <v>4.0950757276018201</v>
      </c>
      <c r="I2828">
        <v>123.326678974212</v>
      </c>
      <c r="J2828">
        <v>-9.9234996246681195</v>
      </c>
      <c r="K2828">
        <v>50.9706643339062</v>
      </c>
      <c r="L2828">
        <v>34.130560954059398</v>
      </c>
      <c r="M2828">
        <v>33.889084428504297</v>
      </c>
      <c r="N2828">
        <v>0.148822428471581</v>
      </c>
      <c r="O2828">
        <v>26.006801503490198</v>
      </c>
      <c r="P2828">
        <v>322.29780801209301</v>
      </c>
      <c r="Q2828">
        <v>0.16948414911653201</v>
      </c>
    </row>
    <row r="2829" spans="1:17" hidden="1" x14ac:dyDescent="0.3">
      <c r="A2829" t="s">
        <v>5869</v>
      </c>
      <c r="B2829" t="s">
        <v>5870</v>
      </c>
      <c r="C2829" t="str">
        <f>IFERROR(VLOOKUP(Table1[[#This Row],[Ticker]],[1]!Table1[[Symbol]:[Industry]],2,FALSE),"-")</f>
        <v>-</v>
      </c>
      <c r="D2829" t="s">
        <v>5871</v>
      </c>
      <c r="E2829">
        <v>129.81682000000001</v>
      </c>
      <c r="F2829">
        <v>114.45</v>
      </c>
      <c r="G2829">
        <v>-64.912812387908403</v>
      </c>
      <c r="H2829">
        <v>17.156385251411301</v>
      </c>
      <c r="I2829">
        <v>2.9584731671325502</v>
      </c>
      <c r="J2829">
        <v>-17.197366621194998</v>
      </c>
      <c r="K2829">
        <v>103.870909190181</v>
      </c>
      <c r="M2829">
        <v>39.331468137862302</v>
      </c>
      <c r="N2829">
        <v>0.65195452485891903</v>
      </c>
      <c r="O2829">
        <v>61.642638706858797</v>
      </c>
      <c r="P2829">
        <v>50.592105263157798</v>
      </c>
    </row>
    <row r="2830" spans="1:17" hidden="1" x14ac:dyDescent="0.3">
      <c r="A2830" t="s">
        <v>5872</v>
      </c>
      <c r="B2830" t="s">
        <v>5873</v>
      </c>
      <c r="C2830" t="str">
        <f>IFERROR(VLOOKUP(Table1[[#This Row],[Ticker]],[1]!Table1[[Symbol]:[Industry]],2,FALSE),"-")</f>
        <v>-</v>
      </c>
      <c r="D2830" t="s">
        <v>753</v>
      </c>
      <c r="E2830">
        <v>128.966509</v>
      </c>
      <c r="F2830">
        <v>94.33</v>
      </c>
      <c r="G2830">
        <v>-3.1335220424849002</v>
      </c>
      <c r="H2830">
        <v>-1.3969331566664001</v>
      </c>
      <c r="I2830">
        <v>0.686322935327215</v>
      </c>
      <c r="J2830">
        <v>-0.424450681173281</v>
      </c>
      <c r="K2830">
        <v>90.300991902363805</v>
      </c>
      <c r="L2830">
        <v>84.009891720685502</v>
      </c>
      <c r="M2830">
        <v>61.719228691607398</v>
      </c>
      <c r="N2830">
        <v>0.98824975754089595</v>
      </c>
      <c r="O2830">
        <v>6.0108131029364902</v>
      </c>
      <c r="P2830">
        <v>35.726076581387701</v>
      </c>
      <c r="Q2830">
        <v>1.0011050249949E-2</v>
      </c>
    </row>
    <row r="2831" spans="1:17" hidden="1" x14ac:dyDescent="0.3">
      <c r="A2831" t="s">
        <v>5874</v>
      </c>
      <c r="B2831" t="s">
        <v>5875</v>
      </c>
      <c r="C2831" t="str">
        <f>IFERROR(VLOOKUP(Table1[[#This Row],[Ticker]],[1]!Table1[[Symbol]:[Industry]],2,FALSE),"-")</f>
        <v>-</v>
      </c>
      <c r="D2831" t="s">
        <v>789</v>
      </c>
      <c r="E2831">
        <v>128.84932499999999</v>
      </c>
      <c r="F2831">
        <v>73.55</v>
      </c>
      <c r="G2831">
        <v>-62.423099431614801</v>
      </c>
      <c r="H2831">
        <v>40.865424279393601</v>
      </c>
      <c r="I2831">
        <v>53.459321348214601</v>
      </c>
      <c r="J2831">
        <v>-7.9362831341053797</v>
      </c>
      <c r="K2831">
        <v>57.509220485020997</v>
      </c>
      <c r="M2831">
        <v>59.0386792156608</v>
      </c>
      <c r="N2831">
        <v>3.3881241374429298</v>
      </c>
      <c r="O2831">
        <v>52.277362338545203</v>
      </c>
      <c r="P2831">
        <v>95.611702127659498</v>
      </c>
    </row>
    <row r="2832" spans="1:17" hidden="1" x14ac:dyDescent="0.3">
      <c r="A2832" t="s">
        <v>5876</v>
      </c>
      <c r="B2832" t="s">
        <v>5877</v>
      </c>
      <c r="C2832" t="str">
        <f>IFERROR(VLOOKUP(Table1[[#This Row],[Ticker]],[1]!Table1[[Symbol]:[Industry]],2,FALSE),"-")</f>
        <v>-</v>
      </c>
      <c r="D2832" t="s">
        <v>3369</v>
      </c>
      <c r="E2832">
        <v>128.60442</v>
      </c>
      <c r="F2832">
        <v>85.68</v>
      </c>
      <c r="G2832">
        <v>2.2418700929416202</v>
      </c>
      <c r="H2832">
        <v>-16.074347831295398</v>
      </c>
      <c r="I2832">
        <v>49.857224453315801</v>
      </c>
      <c r="J2832">
        <v>-4.5132014278499399</v>
      </c>
      <c r="K2832">
        <v>83.718515093076107</v>
      </c>
      <c r="L2832">
        <v>69.941037985791596</v>
      </c>
      <c r="M2832">
        <v>41.950013871270698</v>
      </c>
      <c r="N2832">
        <v>0.207139381192396</v>
      </c>
      <c r="O2832">
        <v>30.263772175536801</v>
      </c>
      <c r="P2832">
        <v>80.265095729013197</v>
      </c>
      <c r="Q2832">
        <v>0.13429423492571099</v>
      </c>
    </row>
    <row r="2833" spans="1:17" hidden="1" x14ac:dyDescent="0.3">
      <c r="A2833" t="s">
        <v>5878</v>
      </c>
      <c r="B2833" t="s">
        <v>5879</v>
      </c>
      <c r="C2833" t="str">
        <f>IFERROR(VLOOKUP(Table1[[#This Row],[Ticker]],[1]!Table1[[Symbol]:[Industry]],2,FALSE),"-")</f>
        <v>-</v>
      </c>
      <c r="D2833" t="s">
        <v>590</v>
      </c>
      <c r="E2833">
        <v>128.40655487999999</v>
      </c>
      <c r="F2833">
        <v>77.680000000000007</v>
      </c>
      <c r="G2833">
        <v>131.15736305068799</v>
      </c>
      <c r="H2833">
        <v>22.127116093417001</v>
      </c>
      <c r="I2833">
        <v>133.67805049090299</v>
      </c>
      <c r="J2833">
        <v>-2.2137638233507699</v>
      </c>
      <c r="K2833">
        <v>63.031235199196303</v>
      </c>
      <c r="L2833">
        <v>47.192403714432302</v>
      </c>
      <c r="M2833">
        <v>59.368924964904501</v>
      </c>
      <c r="N2833">
        <v>0.73321189461015701</v>
      </c>
      <c r="O2833">
        <v>4.14521112255406</v>
      </c>
      <c r="P2833">
        <v>220.19785655399801</v>
      </c>
      <c r="Q2833">
        <v>0.131520508784432</v>
      </c>
    </row>
    <row r="2834" spans="1:17" hidden="1" x14ac:dyDescent="0.3">
      <c r="A2834" t="s">
        <v>5880</v>
      </c>
      <c r="B2834" t="s">
        <v>5881</v>
      </c>
      <c r="C2834" t="str">
        <f>IFERROR(VLOOKUP(Table1[[#This Row],[Ticker]],[1]!Table1[[Symbol]:[Industry]],2,FALSE),"-")</f>
        <v>-</v>
      </c>
      <c r="D2834" t="s">
        <v>533</v>
      </c>
      <c r="E2834">
        <v>128.25729999999999</v>
      </c>
      <c r="F2834">
        <v>2.66</v>
      </c>
      <c r="G2834">
        <v>222.82402971735399</v>
      </c>
      <c r="H2834">
        <v>92.403824343327102</v>
      </c>
      <c r="I2834">
        <v>188.35859644934001</v>
      </c>
      <c r="J2834">
        <v>18.764760919879802</v>
      </c>
      <c r="K2834">
        <v>1.59769030805028</v>
      </c>
      <c r="L2834">
        <v>1.1675459957352901</v>
      </c>
      <c r="M2834">
        <v>99.368483630374101</v>
      </c>
      <c r="N2834">
        <v>0.84531504850769601</v>
      </c>
      <c r="O2834">
        <v>0</v>
      </c>
      <c r="P2834">
        <v>297.01492537313402</v>
      </c>
      <c r="Q2834">
        <v>0.122242468068786</v>
      </c>
    </row>
    <row r="2835" spans="1:17" hidden="1" x14ac:dyDescent="0.3">
      <c r="A2835" t="s">
        <v>5882</v>
      </c>
      <c r="B2835" t="s">
        <v>5883</v>
      </c>
      <c r="C2835" t="str">
        <f>IFERROR(VLOOKUP(Table1[[#This Row],[Ticker]],[1]!Table1[[Symbol]:[Industry]],2,FALSE),"-")</f>
        <v>-</v>
      </c>
      <c r="D2835" t="s">
        <v>281</v>
      </c>
      <c r="E2835">
        <v>128.109894</v>
      </c>
      <c r="F2835">
        <v>115.1</v>
      </c>
      <c r="G2835">
        <v>59.1947074490283</v>
      </c>
      <c r="H2835">
        <v>-2.75627002809175</v>
      </c>
      <c r="I2835">
        <v>-14.2523292705957</v>
      </c>
      <c r="J2835">
        <v>1.35220297634845</v>
      </c>
      <c r="K2835">
        <v>116.80707642769001</v>
      </c>
      <c r="L2835">
        <v>111.752096145563</v>
      </c>
      <c r="M2835">
        <v>47.478771622894797</v>
      </c>
      <c r="N2835">
        <v>0.75382041271611799</v>
      </c>
      <c r="O2835">
        <v>29.887054735012999</v>
      </c>
      <c r="P2835">
        <v>101.929824561403</v>
      </c>
      <c r="Q2835">
        <v>0.16999646869142801</v>
      </c>
    </row>
    <row r="2836" spans="1:17" hidden="1" x14ac:dyDescent="0.3">
      <c r="A2836" t="s">
        <v>5884</v>
      </c>
      <c r="B2836" t="s">
        <v>5885</v>
      </c>
      <c r="C2836" t="str">
        <f>IFERROR(VLOOKUP(Table1[[#This Row],[Ticker]],[1]!Table1[[Symbol]:[Industry]],2,FALSE),"-")</f>
        <v>-</v>
      </c>
      <c r="D2836" t="s">
        <v>77</v>
      </c>
      <c r="E2836">
        <v>128.0613888</v>
      </c>
      <c r="F2836">
        <v>98.67</v>
      </c>
      <c r="G2836">
        <v>-0.89373183982284798</v>
      </c>
      <c r="H2836">
        <v>-11.4260935321812</v>
      </c>
      <c r="I2836">
        <v>-10.0218270494655</v>
      </c>
      <c r="J2836">
        <v>-5.0299972934830102</v>
      </c>
      <c r="K2836">
        <v>95.919400467118706</v>
      </c>
      <c r="L2836">
        <v>90.415096181348503</v>
      </c>
      <c r="M2836">
        <v>40.479294320088798</v>
      </c>
      <c r="N2836">
        <v>0.79634267714034601</v>
      </c>
      <c r="O2836">
        <v>35.704874835309603</v>
      </c>
      <c r="P2836">
        <v>54.171875</v>
      </c>
      <c r="Q2836">
        <v>2.9607059652773E-2</v>
      </c>
    </row>
    <row r="2837" spans="1:17" hidden="1" x14ac:dyDescent="0.3">
      <c r="A2837" t="s">
        <v>5886</v>
      </c>
      <c r="B2837" t="s">
        <v>5887</v>
      </c>
      <c r="C2837" t="str">
        <f>IFERROR(VLOOKUP(Table1[[#This Row],[Ticker]],[1]!Table1[[Symbol]:[Industry]],2,FALSE),"-")</f>
        <v>-</v>
      </c>
      <c r="D2837" t="s">
        <v>132</v>
      </c>
      <c r="E2837">
        <v>127.99983879</v>
      </c>
      <c r="F2837">
        <v>36.619999999999997</v>
      </c>
      <c r="G2837">
        <v>13.4748233681483</v>
      </c>
      <c r="H2837">
        <v>-11.0125508586527</v>
      </c>
      <c r="I2837">
        <v>1.16116246966425</v>
      </c>
      <c r="J2837">
        <v>-0.23078550012700499</v>
      </c>
      <c r="K2837">
        <v>35.6568123779331</v>
      </c>
      <c r="L2837">
        <v>33.061703026977398</v>
      </c>
      <c r="M2837">
        <v>51.870737993503496</v>
      </c>
      <c r="N2837">
        <v>0.208612364332532</v>
      </c>
      <c r="O2837">
        <v>39.240851993446199</v>
      </c>
      <c r="P2837">
        <v>51.384869780901099</v>
      </c>
      <c r="Q2837">
        <v>8.0616096250594002E-2</v>
      </c>
    </row>
    <row r="2838" spans="1:17" hidden="1" x14ac:dyDescent="0.3">
      <c r="A2838" t="s">
        <v>5888</v>
      </c>
      <c r="B2838" t="s">
        <v>5889</v>
      </c>
      <c r="C2838" t="str">
        <f>IFERROR(VLOOKUP(Table1[[#This Row],[Ticker]],[1]!Table1[[Symbol]:[Industry]],2,FALSE),"-")</f>
        <v>-</v>
      </c>
      <c r="D2838" t="s">
        <v>54</v>
      </c>
      <c r="E2838">
        <v>127.828581079999</v>
      </c>
      <c r="F2838">
        <v>23.77</v>
      </c>
      <c r="G2838">
        <v>-19.188608513292898</v>
      </c>
      <c r="H2838">
        <v>-9.1418651093389993</v>
      </c>
      <c r="I2838">
        <v>16.526962970304801</v>
      </c>
      <c r="J2838">
        <v>-2.1876200325010999</v>
      </c>
      <c r="K2838">
        <v>23.389743519411098</v>
      </c>
      <c r="L2838">
        <v>20.844651202177399</v>
      </c>
      <c r="M2838">
        <v>43.906099721002299</v>
      </c>
      <c r="N2838">
        <v>0.57768405223397901</v>
      </c>
      <c r="O2838">
        <v>31.257888094236399</v>
      </c>
      <c r="P2838">
        <v>69.785714285714207</v>
      </c>
      <c r="Q2838">
        <v>8.5538710875150997E-2</v>
      </c>
    </row>
    <row r="2839" spans="1:17" hidden="1" x14ac:dyDescent="0.3">
      <c r="A2839" t="s">
        <v>5890</v>
      </c>
      <c r="B2839" t="s">
        <v>5891</v>
      </c>
      <c r="C2839" t="str">
        <f>IFERROR(VLOOKUP(Table1[[#This Row],[Ticker]],[1]!Table1[[Symbol]:[Industry]],2,FALSE),"-")</f>
        <v>-</v>
      </c>
      <c r="D2839" t="s">
        <v>215</v>
      </c>
      <c r="E2839">
        <v>127.79506264699999</v>
      </c>
      <c r="F2839">
        <v>29.16</v>
      </c>
      <c r="G2839">
        <v>4.2282916554477703</v>
      </c>
      <c r="H2839">
        <v>13.646892027244199</v>
      </c>
      <c r="I2839">
        <v>19.834999424323101</v>
      </c>
      <c r="J2839">
        <v>-13.096710941592001</v>
      </c>
      <c r="K2839">
        <v>26.630473700070901</v>
      </c>
      <c r="L2839">
        <v>23.942557698636801</v>
      </c>
      <c r="M2839">
        <v>51.9644424207439</v>
      </c>
      <c r="N2839">
        <v>3.35200933622761</v>
      </c>
      <c r="O2839">
        <v>33.3333333333333</v>
      </c>
      <c r="P2839">
        <v>69.732246798603001</v>
      </c>
      <c r="Q2839">
        <v>0.111425432351364</v>
      </c>
    </row>
    <row r="2840" spans="1:17" hidden="1" x14ac:dyDescent="0.3">
      <c r="A2840" t="s">
        <v>5892</v>
      </c>
      <c r="B2840" t="s">
        <v>5893</v>
      </c>
      <c r="C2840" t="str">
        <f>IFERROR(VLOOKUP(Table1[[#This Row],[Ticker]],[1]!Table1[[Symbol]:[Industry]],2,FALSE),"-")</f>
        <v>-</v>
      </c>
      <c r="D2840" t="s">
        <v>991</v>
      </c>
      <c r="E2840">
        <v>127.24243708</v>
      </c>
      <c r="F2840">
        <v>38.14</v>
      </c>
      <c r="G2840">
        <v>122.424029717354</v>
      </c>
      <c r="H2840">
        <v>-28.044051321418898</v>
      </c>
      <c r="I2840">
        <v>31.131719233742199</v>
      </c>
      <c r="J2840">
        <v>-8.4532841929020996</v>
      </c>
      <c r="K2840">
        <v>39.5398962117754</v>
      </c>
      <c r="L2840">
        <v>30.551769099504899</v>
      </c>
      <c r="M2840">
        <v>13.9629967668359</v>
      </c>
      <c r="N2840">
        <v>0.25455021121643201</v>
      </c>
      <c r="O2840">
        <v>38.044048243314101</v>
      </c>
      <c r="P2840">
        <v>172.03994293865901</v>
      </c>
      <c r="Q2840">
        <v>0.155287190563063</v>
      </c>
    </row>
    <row r="2841" spans="1:17" hidden="1" x14ac:dyDescent="0.3">
      <c r="A2841" t="s">
        <v>5894</v>
      </c>
      <c r="B2841" t="s">
        <v>5895</v>
      </c>
      <c r="C2841" t="str">
        <f>IFERROR(VLOOKUP(Table1[[#This Row],[Ticker]],[1]!Table1[[Symbol]:[Industry]],2,FALSE),"-")</f>
        <v>-</v>
      </c>
      <c r="D2841" t="s">
        <v>2645</v>
      </c>
      <c r="E2841">
        <v>127.1974</v>
      </c>
      <c r="F2841">
        <v>90.11</v>
      </c>
      <c r="G2841">
        <v>-53.349605590426897</v>
      </c>
      <c r="H2841">
        <v>-8.7734753291845209</v>
      </c>
      <c r="I2841">
        <v>-13.694628951768401</v>
      </c>
      <c r="J2841">
        <v>-6.96472397972952</v>
      </c>
      <c r="K2841">
        <v>93.166198817114804</v>
      </c>
      <c r="L2841">
        <v>95.895290598063497</v>
      </c>
      <c r="M2841">
        <v>32.839757176224602</v>
      </c>
      <c r="N2841">
        <v>0.453360419840866</v>
      </c>
      <c r="O2841">
        <v>53.922983020752397</v>
      </c>
      <c r="P2841">
        <v>9.0920096852300194</v>
      </c>
    </row>
    <row r="2842" spans="1:17" hidden="1" x14ac:dyDescent="0.3">
      <c r="A2842" t="s">
        <v>5896</v>
      </c>
      <c r="B2842" t="s">
        <v>5897</v>
      </c>
      <c r="C2842" t="str">
        <f>IFERROR(VLOOKUP(Table1[[#This Row],[Ticker]],[1]!Table1[[Symbol]:[Industry]],2,FALSE),"-")</f>
        <v>-</v>
      </c>
      <c r="D2842" t="s">
        <v>407</v>
      </c>
      <c r="E2842">
        <v>126.98359685</v>
      </c>
      <c r="F2842">
        <v>13.27</v>
      </c>
      <c r="G2842">
        <v>73.893797159215197</v>
      </c>
      <c r="H2842">
        <v>-20.9970506278908</v>
      </c>
      <c r="I2842">
        <v>-34.347228360407797</v>
      </c>
      <c r="J2842">
        <v>2.3578345129534402</v>
      </c>
      <c r="K2842">
        <v>14.4891980461275</v>
      </c>
      <c r="L2842">
        <v>13.077254115082001</v>
      </c>
      <c r="M2842">
        <v>45.635236396527098</v>
      </c>
      <c r="N2842">
        <v>0.54062670803173896</v>
      </c>
      <c r="O2842">
        <v>46.872645064054197</v>
      </c>
      <c r="P2842">
        <v>133.95627644569799</v>
      </c>
    </row>
    <row r="2843" spans="1:17" hidden="1" x14ac:dyDescent="0.3">
      <c r="A2843" t="s">
        <v>5898</v>
      </c>
      <c r="B2843" t="s">
        <v>5899</v>
      </c>
      <c r="C2843" t="str">
        <f>IFERROR(VLOOKUP(Table1[[#This Row],[Ticker]],[1]!Table1[[Symbol]:[Industry]],2,FALSE),"-")</f>
        <v>-</v>
      </c>
      <c r="D2843" t="s">
        <v>278</v>
      </c>
      <c r="E2843">
        <v>126.97584981999999</v>
      </c>
      <c r="F2843">
        <v>122.97</v>
      </c>
      <c r="G2843">
        <v>-23.0677585769103</v>
      </c>
      <c r="H2843">
        <v>1.38895039048388</v>
      </c>
      <c r="I2843">
        <v>-0.55242547437745704</v>
      </c>
      <c r="J2843">
        <v>-3.3213709244379901</v>
      </c>
      <c r="K2843">
        <v>124.476593850809</v>
      </c>
      <c r="L2843">
        <v>123.134995180357</v>
      </c>
      <c r="M2843">
        <v>51.406443393449401</v>
      </c>
      <c r="N2843">
        <v>0.70570908143658795</v>
      </c>
      <c r="O2843">
        <v>34.179068065381799</v>
      </c>
      <c r="P2843">
        <v>28.697017268445801</v>
      </c>
      <c r="Q2843">
        <v>5.9249396301444997E-2</v>
      </c>
    </row>
    <row r="2844" spans="1:17" hidden="1" x14ac:dyDescent="0.3">
      <c r="A2844" t="s">
        <v>5900</v>
      </c>
      <c r="B2844" t="s">
        <v>5901</v>
      </c>
      <c r="C2844" t="str">
        <f>IFERROR(VLOOKUP(Table1[[#This Row],[Ticker]],[1]!Table1[[Symbol]:[Industry]],2,FALSE),"-")</f>
        <v>-</v>
      </c>
      <c r="D2844" t="s">
        <v>533</v>
      </c>
      <c r="E2844">
        <v>126.861</v>
      </c>
      <c r="F2844">
        <v>118.4</v>
      </c>
      <c r="G2844">
        <v>491.31525778753002</v>
      </c>
      <c r="H2844">
        <v>3.7807769491055199</v>
      </c>
      <c r="I2844">
        <v>165.18903564501599</v>
      </c>
      <c r="J2844">
        <v>-11.1807022769284</v>
      </c>
      <c r="K2844">
        <v>107.195384486884</v>
      </c>
      <c r="L2844">
        <v>68.632886150960303</v>
      </c>
      <c r="M2844">
        <v>32.673909769155202</v>
      </c>
      <c r="N2844">
        <v>1.9669168776858601</v>
      </c>
      <c r="O2844">
        <v>19.425675675675599</v>
      </c>
      <c r="P2844">
        <v>568.926553672316</v>
      </c>
      <c r="Q2844">
        <v>9.6329171458886004E-2</v>
      </c>
    </row>
    <row r="2845" spans="1:17" hidden="1" x14ac:dyDescent="0.3">
      <c r="A2845" t="s">
        <v>5902</v>
      </c>
      <c r="B2845" t="s">
        <v>5903</v>
      </c>
      <c r="C2845" t="str">
        <f>IFERROR(VLOOKUP(Table1[[#This Row],[Ticker]],[1]!Table1[[Symbol]:[Industry]],2,FALSE),"-")</f>
        <v>-</v>
      </c>
      <c r="D2845" t="s">
        <v>472</v>
      </c>
      <c r="E2845">
        <v>126.707067</v>
      </c>
      <c r="F2845">
        <v>143.05000000000001</v>
      </c>
      <c r="G2845">
        <v>-31.456672037031201</v>
      </c>
      <c r="H2845">
        <v>-20.611102942213201</v>
      </c>
      <c r="I2845">
        <v>-17.002565075160799</v>
      </c>
      <c r="J2845">
        <v>-6.5617788481134802</v>
      </c>
      <c r="M2845">
        <v>38.263649504824301</v>
      </c>
      <c r="O2845">
        <v>18.839566585110099</v>
      </c>
      <c r="P2845">
        <v>10.4633204633204</v>
      </c>
    </row>
    <row r="2846" spans="1:17" hidden="1" x14ac:dyDescent="0.3">
      <c r="A2846" t="s">
        <v>5904</v>
      </c>
      <c r="B2846" t="s">
        <v>5905</v>
      </c>
      <c r="C2846" t="str">
        <f>IFERROR(VLOOKUP(Table1[[#This Row],[Ticker]],[1]!Table1[[Symbol]:[Industry]],2,FALSE),"-")</f>
        <v>-</v>
      </c>
      <c r="D2846" t="s">
        <v>278</v>
      </c>
      <c r="E2846">
        <v>126.54076000000001</v>
      </c>
      <c r="F2846">
        <v>30.84</v>
      </c>
      <c r="G2846">
        <v>55.066453959778997</v>
      </c>
      <c r="H2846">
        <v>-8.0248122275802292</v>
      </c>
      <c r="I2846">
        <v>19.071647003708801</v>
      </c>
      <c r="J2846">
        <v>-4.7821808327511697</v>
      </c>
      <c r="K2846">
        <v>32.306317223356103</v>
      </c>
      <c r="L2846">
        <v>27.5938022252111</v>
      </c>
      <c r="M2846">
        <v>45.497896731129103</v>
      </c>
      <c r="N2846">
        <v>0.39691600682706102</v>
      </c>
      <c r="O2846">
        <v>37.0622568093385</v>
      </c>
      <c r="P2846">
        <v>109.795918367346</v>
      </c>
      <c r="Q2846">
        <v>0.11564037398756501</v>
      </c>
    </row>
    <row r="2847" spans="1:17" hidden="1" x14ac:dyDescent="0.3">
      <c r="A2847" t="s">
        <v>5906</v>
      </c>
      <c r="B2847" t="s">
        <v>5907</v>
      </c>
      <c r="C2847" t="str">
        <f>IFERROR(VLOOKUP(Table1[[#This Row],[Ticker]],[1]!Table1[[Symbol]:[Industry]],2,FALSE),"-")</f>
        <v>-</v>
      </c>
      <c r="D2847" t="s">
        <v>77</v>
      </c>
      <c r="E2847">
        <v>125.68156949999999</v>
      </c>
      <c r="F2847">
        <v>284.05</v>
      </c>
      <c r="G2847">
        <v>385.27005192744002</v>
      </c>
      <c r="H2847">
        <v>50.843648640788899</v>
      </c>
      <c r="I2847">
        <v>64.870051982401193</v>
      </c>
      <c r="J2847">
        <v>1.97614303370098</v>
      </c>
      <c r="K2847">
        <v>221.26458966497799</v>
      </c>
      <c r="L2847">
        <v>160.579675795881</v>
      </c>
      <c r="M2847">
        <v>73.111870306573095</v>
      </c>
      <c r="N2847">
        <v>1.36299871968824</v>
      </c>
      <c r="O2847">
        <v>14.38127090301</v>
      </c>
      <c r="P2847">
        <v>418.43402080671598</v>
      </c>
      <c r="Q2847">
        <v>0.32792381295649198</v>
      </c>
    </row>
    <row r="2848" spans="1:17" hidden="1" x14ac:dyDescent="0.3">
      <c r="A2848" t="s">
        <v>5908</v>
      </c>
      <c r="B2848" t="s">
        <v>5909</v>
      </c>
      <c r="C2848" t="str">
        <f>IFERROR(VLOOKUP(Table1[[#This Row],[Ticker]],[1]!Table1[[Symbol]:[Industry]],2,FALSE),"-")</f>
        <v>-</v>
      </c>
      <c r="D2848" t="s">
        <v>54</v>
      </c>
      <c r="E2848">
        <v>125.30835999999999</v>
      </c>
      <c r="F2848">
        <v>28.86</v>
      </c>
      <c r="G2848">
        <v>-13.174873791417101</v>
      </c>
      <c r="H2848">
        <v>-8.7514215780178795</v>
      </c>
      <c r="I2848">
        <v>-22.109560030360001</v>
      </c>
      <c r="J2848">
        <v>-3.6477219000732601</v>
      </c>
      <c r="K2848">
        <v>29.466437611148798</v>
      </c>
      <c r="L2848">
        <v>29.5399578672702</v>
      </c>
      <c r="M2848">
        <v>51.043814070428901</v>
      </c>
      <c r="N2848">
        <v>0.58578902220344897</v>
      </c>
      <c r="O2848">
        <v>52.079002079002002</v>
      </c>
      <c r="P2848">
        <v>28.3807829181494</v>
      </c>
      <c r="Q2848">
        <v>-2.6750403784542E-2</v>
      </c>
    </row>
    <row r="2849" spans="1:17" hidden="1" x14ac:dyDescent="0.3">
      <c r="A2849" t="s">
        <v>5910</v>
      </c>
      <c r="B2849" t="s">
        <v>5911</v>
      </c>
      <c r="C2849" t="str">
        <f>IFERROR(VLOOKUP(Table1[[#This Row],[Ticker]],[1]!Table1[[Symbol]:[Industry]],2,FALSE),"-")</f>
        <v>-</v>
      </c>
      <c r="D2849" t="s">
        <v>605</v>
      </c>
      <c r="E2849">
        <v>124.998654</v>
      </c>
      <c r="F2849">
        <v>3.7</v>
      </c>
      <c r="G2849">
        <v>85.804421874217496</v>
      </c>
      <c r="H2849">
        <v>-1.4567264297251901</v>
      </c>
      <c r="I2849">
        <v>10.1976769091101</v>
      </c>
      <c r="J2849">
        <v>-10.315698850235</v>
      </c>
      <c r="K2849">
        <v>3.7843387308665402</v>
      </c>
      <c r="L2849">
        <v>3.2440229508825502</v>
      </c>
      <c r="M2849">
        <v>42.870224772920601</v>
      </c>
      <c r="N2849">
        <v>1.7894237437251499</v>
      </c>
      <c r="O2849">
        <v>25.135135135135101</v>
      </c>
      <c r="P2849">
        <v>117.64705882352899</v>
      </c>
    </row>
    <row r="2850" spans="1:17" hidden="1" x14ac:dyDescent="0.3">
      <c r="A2850" t="s">
        <v>5912</v>
      </c>
      <c r="B2850" t="s">
        <v>5913</v>
      </c>
      <c r="C2850" t="str">
        <f>IFERROR(VLOOKUP(Table1[[#This Row],[Ticker]],[1]!Table1[[Symbol]:[Industry]],2,FALSE),"-")</f>
        <v>-</v>
      </c>
      <c r="D2850" t="s">
        <v>197</v>
      </c>
      <c r="E2850">
        <v>124.967505</v>
      </c>
      <c r="F2850">
        <v>147</v>
      </c>
      <c r="G2850">
        <v>65.605314696087603</v>
      </c>
      <c r="H2850">
        <v>-11.9028078702817</v>
      </c>
      <c r="I2850">
        <v>36.104213042734798</v>
      </c>
      <c r="J2850">
        <v>0.97606634989228802</v>
      </c>
      <c r="K2850">
        <v>147.11628085833701</v>
      </c>
      <c r="L2850">
        <v>125.73522209090901</v>
      </c>
      <c r="M2850">
        <v>59.3881189072696</v>
      </c>
      <c r="N2850">
        <v>0.61008427339828997</v>
      </c>
      <c r="O2850">
        <v>22.108843537414899</v>
      </c>
      <c r="P2850">
        <v>101.452651774701</v>
      </c>
      <c r="Q2850">
        <v>0.20476199153955399</v>
      </c>
    </row>
    <row r="2851" spans="1:17" hidden="1" x14ac:dyDescent="0.3">
      <c r="A2851" t="s">
        <v>5914</v>
      </c>
      <c r="B2851" t="s">
        <v>5915</v>
      </c>
      <c r="C2851" t="str">
        <f>IFERROR(VLOOKUP(Table1[[#This Row],[Ticker]],[1]!Table1[[Symbol]:[Industry]],2,FALSE),"-")</f>
        <v>-</v>
      </c>
      <c r="D2851" t="s">
        <v>390</v>
      </c>
      <c r="E2851">
        <v>124.661705328</v>
      </c>
      <c r="F2851">
        <v>74.900000000000006</v>
      </c>
      <c r="G2851">
        <v>-64.496764705899196</v>
      </c>
      <c r="H2851">
        <v>-14.3830409123125</v>
      </c>
      <c r="I2851">
        <v>-17.621457562069399</v>
      </c>
      <c r="J2851">
        <v>-5.8191287107387497</v>
      </c>
      <c r="K2851">
        <v>77.453508851064598</v>
      </c>
      <c r="L2851">
        <v>83.231347181167607</v>
      </c>
      <c r="M2851">
        <v>37.5101577810047</v>
      </c>
      <c r="N2851">
        <v>0.3276367323471</v>
      </c>
      <c r="O2851">
        <v>53.467516009773099</v>
      </c>
      <c r="P2851">
        <v>19.4128351452581</v>
      </c>
      <c r="Q2851">
        <v>0.16228953314779501</v>
      </c>
    </row>
    <row r="2852" spans="1:17" hidden="1" x14ac:dyDescent="0.3">
      <c r="A2852" t="s">
        <v>5916</v>
      </c>
      <c r="B2852" t="s">
        <v>5917</v>
      </c>
      <c r="C2852" t="str">
        <f>IFERROR(VLOOKUP(Table1[[#This Row],[Ticker]],[1]!Table1[[Symbol]:[Industry]],2,FALSE),"-")</f>
        <v>-</v>
      </c>
      <c r="D2852" t="s">
        <v>21</v>
      </c>
      <c r="E2852">
        <v>124.380731088</v>
      </c>
      <c r="F2852">
        <v>122.01</v>
      </c>
      <c r="G2852">
        <v>-49.5147017266398</v>
      </c>
      <c r="H2852">
        <v>10.397254904357199</v>
      </c>
      <c r="I2852">
        <v>-20.169406481465401</v>
      </c>
      <c r="J2852">
        <v>3.8948004161165399</v>
      </c>
      <c r="K2852">
        <v>99.517926951010494</v>
      </c>
      <c r="L2852">
        <v>123.216727724168</v>
      </c>
      <c r="M2852">
        <v>70.952816896860895</v>
      </c>
      <c r="N2852">
        <v>3.5230006989334002</v>
      </c>
      <c r="O2852">
        <v>88.509138595197101</v>
      </c>
      <c r="P2852">
        <v>44.973859315589301</v>
      </c>
      <c r="Q2852">
        <v>1.0549801698290001E-3</v>
      </c>
    </row>
    <row r="2853" spans="1:17" hidden="1" x14ac:dyDescent="0.3">
      <c r="A2853" t="s">
        <v>5918</v>
      </c>
      <c r="B2853" t="s">
        <v>5919</v>
      </c>
      <c r="C2853" t="str">
        <f>IFERROR(VLOOKUP(Table1[[#This Row],[Ticker]],[1]!Table1[[Symbol]:[Industry]],2,FALSE),"-")</f>
        <v>-</v>
      </c>
      <c r="D2853" t="s">
        <v>4809</v>
      </c>
      <c r="E2853">
        <v>124.2818268</v>
      </c>
      <c r="F2853">
        <v>62.56</v>
      </c>
      <c r="G2853">
        <v>-77.228931143986699</v>
      </c>
      <c r="H2853">
        <v>-8.0679195468438305</v>
      </c>
      <c r="I2853">
        <v>-12.5276516770158</v>
      </c>
      <c r="J2853">
        <v>-4.2651394123460697</v>
      </c>
      <c r="K2853">
        <v>63.982266227054602</v>
      </c>
      <c r="L2853">
        <v>77.477937061786605</v>
      </c>
      <c r="M2853">
        <v>50.9388111506561</v>
      </c>
      <c r="N2853">
        <v>0.59122357153224603</v>
      </c>
      <c r="O2853">
        <v>88.618925831202006</v>
      </c>
      <c r="P2853">
        <v>12.720720720720699</v>
      </c>
    </row>
    <row r="2854" spans="1:17" hidden="1" x14ac:dyDescent="0.3">
      <c r="A2854" t="s">
        <v>5920</v>
      </c>
      <c r="B2854" t="s">
        <v>5921</v>
      </c>
      <c r="C2854" t="str">
        <f>IFERROR(VLOOKUP(Table1[[#This Row],[Ticker]],[1]!Table1[[Symbol]:[Industry]],2,FALSE),"-")</f>
        <v>-</v>
      </c>
      <c r="D2854" t="s">
        <v>80</v>
      </c>
      <c r="E2854">
        <v>124.22727784999999</v>
      </c>
      <c r="F2854">
        <v>16.559999999999999</v>
      </c>
      <c r="G2854">
        <v>160.62452373115599</v>
      </c>
      <c r="H2854">
        <v>29.3691413697949</v>
      </c>
      <c r="I2854">
        <v>126.61264406597699</v>
      </c>
      <c r="J2854">
        <v>3.1415335725145699</v>
      </c>
      <c r="K2854">
        <v>12.392584480534399</v>
      </c>
      <c r="L2854">
        <v>9.0658925492174909</v>
      </c>
      <c r="M2854">
        <v>77.701265947248899</v>
      </c>
      <c r="N2854">
        <v>0.24213981295196799</v>
      </c>
      <c r="O2854">
        <v>2.1135265700482999</v>
      </c>
      <c r="P2854">
        <v>247.15614194592101</v>
      </c>
      <c r="Q2854">
        <v>8.9345992440407002E-2</v>
      </c>
    </row>
    <row r="2855" spans="1:17" hidden="1" x14ac:dyDescent="0.3">
      <c r="A2855" t="s">
        <v>5922</v>
      </c>
      <c r="B2855" t="s">
        <v>5923</v>
      </c>
      <c r="C2855" t="str">
        <f>IFERROR(VLOOKUP(Table1[[#This Row],[Ticker]],[1]!Table1[[Symbol]:[Industry]],2,FALSE),"-")</f>
        <v>-</v>
      </c>
      <c r="D2855" t="s">
        <v>54</v>
      </c>
      <c r="E2855">
        <v>124.05</v>
      </c>
      <c r="F2855">
        <v>1012.3</v>
      </c>
      <c r="G2855">
        <v>-1.4252187581240801</v>
      </c>
      <c r="H2855">
        <v>4.5787224598373202</v>
      </c>
      <c r="I2855">
        <v>5.0769914255755699</v>
      </c>
      <c r="J2855">
        <v>-9.1408153520330497</v>
      </c>
      <c r="K2855">
        <v>1004.98194828209</v>
      </c>
      <c r="L2855">
        <v>936.00638299819502</v>
      </c>
      <c r="M2855">
        <v>49.841914271907598</v>
      </c>
      <c r="N2855">
        <v>0.320879125627337</v>
      </c>
      <c r="O2855">
        <v>28.7167835621851</v>
      </c>
      <c r="P2855">
        <v>42.778561354019701</v>
      </c>
      <c r="Q2855">
        <v>4.3314300677778E-2</v>
      </c>
    </row>
    <row r="2856" spans="1:17" hidden="1" x14ac:dyDescent="0.3">
      <c r="A2856" t="s">
        <v>5924</v>
      </c>
      <c r="B2856" t="s">
        <v>5925</v>
      </c>
      <c r="C2856" t="str">
        <f>IFERROR(VLOOKUP(Table1[[#This Row],[Ticker]],[1]!Table1[[Symbol]:[Industry]],2,FALSE),"-")</f>
        <v>-</v>
      </c>
      <c r="D2856" t="s">
        <v>364</v>
      </c>
      <c r="E2856">
        <v>123.98</v>
      </c>
      <c r="F2856">
        <v>299.5</v>
      </c>
      <c r="G2856">
        <v>81.780758200474096</v>
      </c>
      <c r="H2856">
        <v>-16.9251858582365</v>
      </c>
      <c r="I2856">
        <v>104.46332186441001</v>
      </c>
      <c r="J2856">
        <v>-7.1876200325011004</v>
      </c>
      <c r="K2856">
        <v>312.15205320590201</v>
      </c>
      <c r="M2856">
        <v>11.671083083387799</v>
      </c>
      <c r="N2856">
        <v>0.54569892473118198</v>
      </c>
      <c r="O2856">
        <v>26.8781302170283</v>
      </c>
      <c r="P2856">
        <v>130.38461538461499</v>
      </c>
    </row>
    <row r="2857" spans="1:17" hidden="1" x14ac:dyDescent="0.3">
      <c r="A2857" t="s">
        <v>5926</v>
      </c>
      <c r="B2857" t="s">
        <v>5927</v>
      </c>
      <c r="C2857" t="str">
        <f>IFERROR(VLOOKUP(Table1[[#This Row],[Ticker]],[1]!Table1[[Symbol]:[Industry]],2,FALSE),"-")</f>
        <v>-</v>
      </c>
      <c r="D2857" t="s">
        <v>114</v>
      </c>
      <c r="E2857">
        <v>123.6166757</v>
      </c>
      <c r="F2857">
        <v>0.57999999999999996</v>
      </c>
      <c r="G2857">
        <v>-59.342636949311903</v>
      </c>
      <c r="H2857">
        <v>-10.5560065234804</v>
      </c>
      <c r="I2857">
        <v>-49.1532358697945</v>
      </c>
      <c r="J2857">
        <v>-6.8030046478857198</v>
      </c>
      <c r="K2857">
        <v>0.90866145353512695</v>
      </c>
      <c r="L2857">
        <v>0.97262369879528798</v>
      </c>
      <c r="M2857">
        <v>9.9806048732130108</v>
      </c>
      <c r="N2857">
        <v>1.30295885773634</v>
      </c>
      <c r="O2857">
        <v>115.51724137930999</v>
      </c>
      <c r="P2857">
        <v>0</v>
      </c>
      <c r="Q2857">
        <v>-0.108661067013802</v>
      </c>
    </row>
    <row r="2858" spans="1:17" hidden="1" x14ac:dyDescent="0.3">
      <c r="A2858" t="s">
        <v>5928</v>
      </c>
      <c r="B2858" t="s">
        <v>5929</v>
      </c>
      <c r="C2858" t="str">
        <f>IFERROR(VLOOKUP(Table1[[#This Row],[Ticker]],[1]!Table1[[Symbol]:[Industry]],2,FALSE),"-")</f>
        <v>-</v>
      </c>
      <c r="D2858" t="s">
        <v>2435</v>
      </c>
      <c r="E2858">
        <v>123.34694211999999</v>
      </c>
      <c r="F2858">
        <v>14.62</v>
      </c>
      <c r="G2858">
        <v>-15.9029065765918</v>
      </c>
      <c r="H2858">
        <v>-18.144908849224802</v>
      </c>
      <c r="I2858">
        <v>28.084106828478699</v>
      </c>
      <c r="J2858">
        <v>-11.1510346666474</v>
      </c>
      <c r="K2858">
        <v>14.828050564928599</v>
      </c>
      <c r="L2858">
        <v>12.9835344048597</v>
      </c>
      <c r="M2858">
        <v>26.8022364413658</v>
      </c>
      <c r="N2858">
        <v>0.43504490511913801</v>
      </c>
      <c r="O2858">
        <v>35.020519835841299</v>
      </c>
      <c r="P2858">
        <v>54.545454545454497</v>
      </c>
      <c r="Q2858">
        <v>0.17499256315509201</v>
      </c>
    </row>
    <row r="2859" spans="1:17" hidden="1" x14ac:dyDescent="0.3">
      <c r="A2859" t="s">
        <v>5930</v>
      </c>
      <c r="B2859" t="s">
        <v>5931</v>
      </c>
      <c r="C2859" t="str">
        <f>IFERROR(VLOOKUP(Table1[[#This Row],[Ticker]],[1]!Table1[[Symbol]:[Industry]],2,FALSE),"-")</f>
        <v>-</v>
      </c>
      <c r="D2859" t="s">
        <v>1978</v>
      </c>
      <c r="E2859">
        <v>123.32250000000001</v>
      </c>
      <c r="F2859">
        <v>12.2</v>
      </c>
      <c r="G2859">
        <v>71.490696384021405</v>
      </c>
      <c r="H2859">
        <v>-10.8030927705666</v>
      </c>
      <c r="I2859">
        <v>5.2245353391915703</v>
      </c>
      <c r="J2859">
        <v>-4.8255097207505004</v>
      </c>
      <c r="K2859">
        <v>12.786184203664</v>
      </c>
      <c r="L2859">
        <v>11.4707788773587</v>
      </c>
      <c r="M2859">
        <v>34.024123471738697</v>
      </c>
      <c r="N2859">
        <v>0.26471340848457497</v>
      </c>
      <c r="O2859">
        <v>40.573770491803202</v>
      </c>
      <c r="P2859">
        <v>114.03508771929801</v>
      </c>
      <c r="Q2859">
        <v>-1.7908950561619001E-2</v>
      </c>
    </row>
    <row r="2860" spans="1:17" hidden="1" x14ac:dyDescent="0.3">
      <c r="A2860" t="s">
        <v>5932</v>
      </c>
      <c r="B2860" t="s">
        <v>5933</v>
      </c>
      <c r="C2860" t="str">
        <f>IFERROR(VLOOKUP(Table1[[#This Row],[Ticker]],[1]!Table1[[Symbol]:[Industry]],2,FALSE),"-")</f>
        <v>-</v>
      </c>
      <c r="D2860" t="s">
        <v>51</v>
      </c>
      <c r="E2860">
        <v>123.03144</v>
      </c>
      <c r="F2860">
        <v>106.3</v>
      </c>
      <c r="G2860">
        <v>-45.769762455384701</v>
      </c>
      <c r="H2860">
        <v>-26.234530897656899</v>
      </c>
      <c r="I2860">
        <v>-31.315655493514399</v>
      </c>
      <c r="J2860">
        <v>-5.3266334854158996</v>
      </c>
      <c r="O2860">
        <v>22.342427093132599</v>
      </c>
      <c r="P2860">
        <v>6.0349127182044802</v>
      </c>
    </row>
    <row r="2861" spans="1:17" hidden="1" x14ac:dyDescent="0.3">
      <c r="A2861" t="s">
        <v>5934</v>
      </c>
      <c r="B2861" t="s">
        <v>5935</v>
      </c>
      <c r="C2861" t="str">
        <f>IFERROR(VLOOKUP(Table1[[#This Row],[Ticker]],[1]!Table1[[Symbol]:[Industry]],2,FALSE),"-")</f>
        <v>-</v>
      </c>
      <c r="D2861" t="s">
        <v>1263</v>
      </c>
      <c r="E2861">
        <v>122.87175000000001</v>
      </c>
      <c r="F2861">
        <v>79.099999999999994</v>
      </c>
      <c r="G2861">
        <v>-37.394875755282001</v>
      </c>
      <c r="H2861">
        <v>-37.8856651938735</v>
      </c>
      <c r="I2861">
        <v>-22.940768793411699</v>
      </c>
      <c r="J2861">
        <v>-8.2682943250959209</v>
      </c>
      <c r="M2861">
        <v>42.177032120414701</v>
      </c>
      <c r="O2861">
        <v>78.255372945638399</v>
      </c>
      <c r="P2861">
        <v>21.0405508798775</v>
      </c>
    </row>
    <row r="2862" spans="1:17" hidden="1" x14ac:dyDescent="0.3">
      <c r="A2862" t="s">
        <v>5936</v>
      </c>
      <c r="B2862" t="s">
        <v>5937</v>
      </c>
      <c r="C2862" t="str">
        <f>IFERROR(VLOOKUP(Table1[[#This Row],[Ticker]],[1]!Table1[[Symbol]:[Industry]],2,FALSE),"-")</f>
        <v>-</v>
      </c>
      <c r="D2862" t="s">
        <v>27</v>
      </c>
      <c r="E2862">
        <v>122.4520536</v>
      </c>
      <c r="F2862">
        <v>1.95</v>
      </c>
      <c r="G2862">
        <v>14.7739044040715</v>
      </c>
      <c r="H2862">
        <v>-19.389017484150902</v>
      </c>
      <c r="I2862">
        <v>-20.853876522095</v>
      </c>
      <c r="J2862">
        <v>-7.4008901746811899</v>
      </c>
      <c r="K2862">
        <v>2.1944927123005198</v>
      </c>
      <c r="L2862">
        <v>1.9632051934749299</v>
      </c>
      <c r="M2862">
        <v>32.547122019084497</v>
      </c>
      <c r="N2862">
        <v>0.70206260790017305</v>
      </c>
      <c r="O2862">
        <v>56.923076923076898</v>
      </c>
      <c r="P2862">
        <v>89.320388349514502</v>
      </c>
      <c r="Q2862">
        <v>0.116409730239061</v>
      </c>
    </row>
    <row r="2863" spans="1:17" hidden="1" x14ac:dyDescent="0.3">
      <c r="A2863" t="s">
        <v>5938</v>
      </c>
      <c r="B2863" t="s">
        <v>5939</v>
      </c>
      <c r="C2863" t="str">
        <f>IFERROR(VLOOKUP(Table1[[#This Row],[Ticker]],[1]!Table1[[Symbol]:[Industry]],2,FALSE),"-")</f>
        <v>-</v>
      </c>
      <c r="D2863" t="s">
        <v>605</v>
      </c>
      <c r="E2863">
        <v>122.438</v>
      </c>
      <c r="F2863">
        <v>70.849999999999994</v>
      </c>
      <c r="G2863">
        <v>-43.058175796429701</v>
      </c>
      <c r="H2863">
        <v>-2.38272440653633</v>
      </c>
      <c r="I2863">
        <v>18.3134428147035</v>
      </c>
      <c r="J2863">
        <v>1.3838085389274599</v>
      </c>
      <c r="K2863">
        <v>70.569182475670303</v>
      </c>
      <c r="M2863">
        <v>59.418356188124903</v>
      </c>
      <c r="N2863">
        <v>0.69677580189463195</v>
      </c>
      <c r="O2863">
        <v>36.796047988708501</v>
      </c>
      <c r="P2863">
        <v>53.189189189189101</v>
      </c>
    </row>
    <row r="2864" spans="1:17" hidden="1" x14ac:dyDescent="0.3">
      <c r="A2864" t="s">
        <v>5940</v>
      </c>
      <c r="B2864" t="s">
        <v>5941</v>
      </c>
      <c r="C2864" t="str">
        <f>IFERROR(VLOOKUP(Table1[[#This Row],[Ticker]],[1]!Table1[[Symbol]:[Industry]],2,FALSE),"-")</f>
        <v>-</v>
      </c>
      <c r="D2864" t="s">
        <v>89</v>
      </c>
      <c r="E2864">
        <v>122.34828</v>
      </c>
      <c r="F2864">
        <v>245.05</v>
      </c>
      <c r="G2864">
        <v>-8.3606515625646107</v>
      </c>
      <c r="H2864">
        <v>18.996663029189101</v>
      </c>
      <c r="I2864">
        <v>6.0934553993057099</v>
      </c>
      <c r="J2864">
        <v>21.3044434595623</v>
      </c>
      <c r="M2864">
        <v>100</v>
      </c>
      <c r="O2864">
        <v>0</v>
      </c>
      <c r="P2864">
        <v>36.480089111668001</v>
      </c>
    </row>
    <row r="2865" spans="1:17" hidden="1" x14ac:dyDescent="0.3">
      <c r="A2865" t="s">
        <v>5942</v>
      </c>
      <c r="B2865" t="s">
        <v>5943</v>
      </c>
      <c r="C2865" t="str">
        <f>IFERROR(VLOOKUP(Table1[[#This Row],[Ticker]],[1]!Table1[[Symbol]:[Industry]],2,FALSE),"-")</f>
        <v>-</v>
      </c>
      <c r="D2865" t="s">
        <v>605</v>
      </c>
      <c r="E2865">
        <v>122.3202976</v>
      </c>
      <c r="F2865">
        <v>57.34</v>
      </c>
      <c r="G2865">
        <v>-16.883743827194401</v>
      </c>
      <c r="H2865">
        <v>-8.9840943542007103</v>
      </c>
      <c r="I2865">
        <v>-12.235403268204401</v>
      </c>
      <c r="J2865">
        <v>-5.74870369240909</v>
      </c>
      <c r="K2865">
        <v>58.104132698045497</v>
      </c>
      <c r="L2865">
        <v>58.624565161170601</v>
      </c>
      <c r="M2865">
        <v>40.429468763325801</v>
      </c>
      <c r="N2865">
        <v>0.69463762962120001</v>
      </c>
      <c r="O2865">
        <v>60.411580048831503</v>
      </c>
      <c r="P2865">
        <v>19.9581589958159</v>
      </c>
      <c r="Q2865">
        <v>5.8500368243886998E-2</v>
      </c>
    </row>
    <row r="2866" spans="1:17" hidden="1" x14ac:dyDescent="0.3">
      <c r="A2866" t="s">
        <v>5944</v>
      </c>
      <c r="B2866" t="s">
        <v>5945</v>
      </c>
      <c r="C2866" t="str">
        <f>IFERROR(VLOOKUP(Table1[[#This Row],[Ticker]],[1]!Table1[[Symbol]:[Industry]],2,FALSE),"-")</f>
        <v>-</v>
      </c>
      <c r="D2866" t="s">
        <v>21</v>
      </c>
      <c r="E2866">
        <v>122.223456</v>
      </c>
      <c r="F2866">
        <v>105.5</v>
      </c>
      <c r="G2866">
        <v>-44.508199863219197</v>
      </c>
      <c r="H2866">
        <v>-12.3615456171551</v>
      </c>
      <c r="I2866">
        <v>-30.054092901348799</v>
      </c>
      <c r="J2866">
        <v>-4.9399136104827504</v>
      </c>
      <c r="O2866">
        <v>26.1611374407582</v>
      </c>
      <c r="P2866">
        <v>2.3774866569626401</v>
      </c>
    </row>
    <row r="2867" spans="1:17" hidden="1" x14ac:dyDescent="0.3">
      <c r="A2867" t="s">
        <v>5946</v>
      </c>
      <c r="B2867" t="s">
        <v>5947</v>
      </c>
      <c r="C2867" t="str">
        <f>IFERROR(VLOOKUP(Table1[[#This Row],[Ticker]],[1]!Table1[[Symbol]:[Industry]],2,FALSE),"-")</f>
        <v>-</v>
      </c>
      <c r="D2867" t="s">
        <v>4755</v>
      </c>
      <c r="E2867">
        <v>122.032</v>
      </c>
      <c r="F2867">
        <v>303.89999999999998</v>
      </c>
      <c r="G2867">
        <v>115.532210425535</v>
      </c>
      <c r="H2867">
        <v>-7.8287337962076897</v>
      </c>
      <c r="I2867">
        <v>145.72835312944099</v>
      </c>
      <c r="J2867">
        <v>-1.92832876197387</v>
      </c>
      <c r="K2867">
        <v>269.002849638214</v>
      </c>
      <c r="M2867">
        <v>46.192785445073802</v>
      </c>
      <c r="N2867">
        <v>0.25277161862527697</v>
      </c>
      <c r="O2867">
        <v>8.5554458703520808</v>
      </c>
      <c r="P2867">
        <v>206.969696969696</v>
      </c>
    </row>
    <row r="2868" spans="1:17" hidden="1" x14ac:dyDescent="0.3">
      <c r="A2868" t="s">
        <v>5948</v>
      </c>
      <c r="B2868" t="s">
        <v>5949</v>
      </c>
      <c r="C2868" t="str">
        <f>IFERROR(VLOOKUP(Table1[[#This Row],[Ticker]],[1]!Table1[[Symbol]:[Industry]],2,FALSE),"-")</f>
        <v>-</v>
      </c>
      <c r="D2868" t="s">
        <v>278</v>
      </c>
      <c r="E2868">
        <v>121.782997776</v>
      </c>
      <c r="F2868">
        <v>60.11</v>
      </c>
      <c r="G2868">
        <v>-24.503351235026201</v>
      </c>
      <c r="H2868">
        <v>-9.9641504628743593</v>
      </c>
      <c r="I2868">
        <v>1.9483769015796499</v>
      </c>
      <c r="J2868">
        <v>-3.3280455644160001</v>
      </c>
      <c r="K2868">
        <v>58.470425226895301</v>
      </c>
      <c r="L2868">
        <v>57.1336054140451</v>
      </c>
      <c r="M2868">
        <v>49.414375322646897</v>
      </c>
      <c r="N2868">
        <v>0.44067608379390699</v>
      </c>
      <c r="O2868">
        <v>19.4476792546997</v>
      </c>
      <c r="P2868">
        <v>34.685189334528303</v>
      </c>
      <c r="Q2868">
        <v>-3.7369664887700001E-2</v>
      </c>
    </row>
    <row r="2869" spans="1:17" hidden="1" x14ac:dyDescent="0.3">
      <c r="A2869" t="s">
        <v>5950</v>
      </c>
      <c r="B2869" t="s">
        <v>5951</v>
      </c>
      <c r="C2869" t="str">
        <f>IFERROR(VLOOKUP(Table1[[#This Row],[Ticker]],[1]!Table1[[Symbol]:[Industry]],2,FALSE),"-")</f>
        <v>-</v>
      </c>
      <c r="D2869" t="s">
        <v>390</v>
      </c>
      <c r="E2869">
        <v>121.56204194999999</v>
      </c>
      <c r="F2869">
        <v>30.22</v>
      </c>
      <c r="G2869">
        <v>23.131722025047001</v>
      </c>
      <c r="H2869">
        <v>13.3267855077618</v>
      </c>
      <c r="I2869">
        <v>44.562166689943098</v>
      </c>
      <c r="J2869">
        <v>-10.181250605749501</v>
      </c>
      <c r="K2869">
        <v>24.2991047348136</v>
      </c>
      <c r="L2869">
        <v>20.877429468174899</v>
      </c>
      <c r="M2869">
        <v>54.866486171920002</v>
      </c>
      <c r="N2869">
        <v>2.82227295895078</v>
      </c>
      <c r="O2869">
        <v>14.890800794176</v>
      </c>
      <c r="P2869">
        <v>95.345830639948204</v>
      </c>
      <c r="Q2869">
        <v>6.5512314878971994E-2</v>
      </c>
    </row>
    <row r="2870" spans="1:17" hidden="1" x14ac:dyDescent="0.3">
      <c r="A2870" t="s">
        <v>5952</v>
      </c>
      <c r="B2870" t="s">
        <v>5953</v>
      </c>
      <c r="C2870" t="str">
        <f>IFERROR(VLOOKUP(Table1[[#This Row],[Ticker]],[1]!Table1[[Symbol]:[Industry]],2,FALSE),"-")</f>
        <v>-</v>
      </c>
      <c r="E2870">
        <v>121.35868660499899</v>
      </c>
      <c r="F2870">
        <v>119.16</v>
      </c>
      <c r="G2870">
        <v>74.495025388350399</v>
      </c>
      <c r="H2870">
        <v>92.468235900761997</v>
      </c>
      <c r="I2870">
        <v>88.949132350220694</v>
      </c>
      <c r="J2870">
        <v>31.190858174836901</v>
      </c>
      <c r="O2870">
        <v>0</v>
      </c>
      <c r="P2870">
        <v>128.05741626794199</v>
      </c>
    </row>
    <row r="2871" spans="1:17" hidden="1" x14ac:dyDescent="0.3">
      <c r="A2871" t="s">
        <v>5954</v>
      </c>
      <c r="B2871" t="s">
        <v>5955</v>
      </c>
      <c r="C2871" t="str">
        <f>IFERROR(VLOOKUP(Table1[[#This Row],[Ticker]],[1]!Table1[[Symbol]:[Industry]],2,FALSE),"-")</f>
        <v>-</v>
      </c>
      <c r="D2871" t="s">
        <v>429</v>
      </c>
      <c r="E2871">
        <v>121.1989209</v>
      </c>
      <c r="F2871">
        <v>4.37</v>
      </c>
      <c r="G2871">
        <v>-36.842636949311903</v>
      </c>
      <c r="H2871">
        <v>-22.644866655045099</v>
      </c>
      <c r="I2871">
        <v>-53.592909549485299</v>
      </c>
      <c r="J2871">
        <v>-2.1876200325010999</v>
      </c>
      <c r="K2871">
        <v>4.9859117447765096</v>
      </c>
      <c r="L2871">
        <v>5.9437069083129401</v>
      </c>
      <c r="M2871">
        <v>15.8041316128479</v>
      </c>
      <c r="N2871">
        <v>8.7063551619639801E-2</v>
      </c>
      <c r="O2871">
        <v>123.112128146453</v>
      </c>
      <c r="P2871">
        <v>26.6666666666666</v>
      </c>
      <c r="Q2871">
        <v>-6.5411065779603997E-2</v>
      </c>
    </row>
    <row r="2872" spans="1:17" hidden="1" x14ac:dyDescent="0.3">
      <c r="A2872" t="s">
        <v>5956</v>
      </c>
      <c r="B2872" t="s">
        <v>5957</v>
      </c>
      <c r="C2872" t="str">
        <f>IFERROR(VLOOKUP(Table1[[#This Row],[Ticker]],[1]!Table1[[Symbol]:[Industry]],2,FALSE),"-")</f>
        <v>-</v>
      </c>
      <c r="D2872" t="s">
        <v>5645</v>
      </c>
      <c r="E2872">
        <v>121.17588524999999</v>
      </c>
      <c r="F2872">
        <v>120.75</v>
      </c>
      <c r="G2872">
        <v>130.65736305068799</v>
      </c>
      <c r="H2872">
        <v>-7.4684820217333403</v>
      </c>
      <c r="I2872">
        <v>85.246140259244001</v>
      </c>
      <c r="J2872">
        <v>1.46044863702679</v>
      </c>
      <c r="K2872">
        <v>115.44516117574901</v>
      </c>
      <c r="L2872">
        <v>86.992043037631902</v>
      </c>
      <c r="M2872">
        <v>60.722920566669202</v>
      </c>
      <c r="N2872">
        <v>0.25974025974025899</v>
      </c>
      <c r="O2872">
        <v>17.101449275362299</v>
      </c>
      <c r="P2872">
        <v>724.23208191126196</v>
      </c>
    </row>
    <row r="2873" spans="1:17" hidden="1" x14ac:dyDescent="0.3">
      <c r="A2873" t="s">
        <v>5958</v>
      </c>
      <c r="B2873" t="s">
        <v>5959</v>
      </c>
      <c r="C2873" t="str">
        <f>IFERROR(VLOOKUP(Table1[[#This Row],[Ticker]],[1]!Table1[[Symbol]:[Industry]],2,FALSE),"-")</f>
        <v>-</v>
      </c>
      <c r="D2873" t="s">
        <v>1223</v>
      </c>
      <c r="E2873">
        <v>120.96121635</v>
      </c>
      <c r="F2873">
        <v>22.11</v>
      </c>
      <c r="G2873">
        <v>19.5957192150716</v>
      </c>
      <c r="H2873">
        <v>11.1553408880317</v>
      </c>
      <c r="I2873">
        <v>-2.5313871302987301</v>
      </c>
      <c r="J2873">
        <v>-10.6224026411967</v>
      </c>
      <c r="K2873">
        <v>19.938933736685499</v>
      </c>
      <c r="L2873">
        <v>18.605025573351</v>
      </c>
      <c r="M2873">
        <v>45.333079695856298</v>
      </c>
      <c r="N2873">
        <v>0.55707504247205697</v>
      </c>
      <c r="O2873">
        <v>14.2017186793306</v>
      </c>
      <c r="P2873">
        <v>61.3868613138686</v>
      </c>
      <c r="Q2873">
        <v>5.4664342855005002E-2</v>
      </c>
    </row>
    <row r="2874" spans="1:17" hidden="1" x14ac:dyDescent="0.3">
      <c r="A2874" t="s">
        <v>5960</v>
      </c>
      <c r="B2874" t="s">
        <v>5961</v>
      </c>
      <c r="C2874" t="str">
        <f>IFERROR(VLOOKUP(Table1[[#This Row],[Ticker]],[1]!Table1[[Symbol]:[Industry]],2,FALSE),"-")</f>
        <v>-</v>
      </c>
      <c r="D2874" t="s">
        <v>125</v>
      </c>
      <c r="E2874">
        <v>120.652718034999</v>
      </c>
      <c r="F2874">
        <v>6.56</v>
      </c>
      <c r="G2874">
        <v>-47.0881149854876</v>
      </c>
      <c r="H2874">
        <v>-15.590501327427599</v>
      </c>
      <c r="I2874">
        <v>-28.499641098552701</v>
      </c>
      <c r="J2874">
        <v>-6.6767841191884099</v>
      </c>
      <c r="K2874">
        <v>6.7833975720737802</v>
      </c>
      <c r="L2874">
        <v>7.4734816655865801</v>
      </c>
      <c r="M2874">
        <v>16.220164329170601</v>
      </c>
      <c r="N2874">
        <v>0.789277758024446</v>
      </c>
      <c r="O2874">
        <v>86.737804878048706</v>
      </c>
      <c r="P2874">
        <v>9.3333333333333197</v>
      </c>
      <c r="Q2874">
        <v>4.0278860953526001E-2</v>
      </c>
    </row>
    <row r="2875" spans="1:17" hidden="1" x14ac:dyDescent="0.3">
      <c r="A2875" t="s">
        <v>5962</v>
      </c>
      <c r="B2875" t="s">
        <v>5963</v>
      </c>
      <c r="C2875" t="str">
        <f>IFERROR(VLOOKUP(Table1[[#This Row],[Ticker]],[1]!Table1[[Symbol]:[Industry]],2,FALSE),"-")</f>
        <v>-</v>
      </c>
      <c r="D2875" t="s">
        <v>259</v>
      </c>
      <c r="E2875">
        <v>120.6</v>
      </c>
      <c r="F2875">
        <v>121</v>
      </c>
      <c r="G2875">
        <v>44.799698817111398</v>
      </c>
      <c r="H2875">
        <v>3.2517055032876998</v>
      </c>
      <c r="I2875">
        <v>25.552993934590301</v>
      </c>
      <c r="J2875">
        <v>-3.00729216364864</v>
      </c>
      <c r="K2875">
        <v>113.81349343648699</v>
      </c>
      <c r="L2875">
        <v>109.27219978593</v>
      </c>
      <c r="M2875">
        <v>52.727042659729797</v>
      </c>
      <c r="N2875">
        <v>1.4455958549222701</v>
      </c>
      <c r="O2875">
        <v>26.4876033057851</v>
      </c>
      <c r="P2875">
        <v>86.153846153846104</v>
      </c>
    </row>
    <row r="2876" spans="1:17" hidden="1" x14ac:dyDescent="0.3">
      <c r="A2876" t="s">
        <v>5964</v>
      </c>
      <c r="B2876" t="s">
        <v>5965</v>
      </c>
      <c r="C2876" t="str">
        <f>IFERROR(VLOOKUP(Table1[[#This Row],[Ticker]],[1]!Table1[[Symbol]:[Industry]],2,FALSE),"-")</f>
        <v>-</v>
      </c>
      <c r="D2876" t="s">
        <v>46</v>
      </c>
      <c r="E2876">
        <v>120.537395</v>
      </c>
      <c r="F2876">
        <v>69.5</v>
      </c>
      <c r="G2876">
        <v>-69.622404182973497</v>
      </c>
      <c r="H2876">
        <v>-18.870400462874301</v>
      </c>
      <c r="I2876">
        <v>-55.168297221103103</v>
      </c>
      <c r="J2876">
        <v>-1.74773733455389</v>
      </c>
      <c r="M2876">
        <v>47.351696727382397</v>
      </c>
      <c r="O2876">
        <v>77.1223021582733</v>
      </c>
      <c r="P2876">
        <v>10.2299762093576</v>
      </c>
    </row>
    <row r="2877" spans="1:17" hidden="1" x14ac:dyDescent="0.3">
      <c r="A2877" t="s">
        <v>5966</v>
      </c>
      <c r="B2877" t="s">
        <v>5967</v>
      </c>
      <c r="C2877" t="str">
        <f>IFERROR(VLOOKUP(Table1[[#This Row],[Ticker]],[1]!Table1[[Symbol]:[Industry]],2,FALSE),"-")</f>
        <v>-</v>
      </c>
      <c r="D2877" t="s">
        <v>1379</v>
      </c>
      <c r="E2877">
        <v>120.428</v>
      </c>
      <c r="F2877">
        <v>172</v>
      </c>
      <c r="G2877">
        <v>-22.636287742962701</v>
      </c>
      <c r="H2877">
        <v>3.1641740052107301</v>
      </c>
      <c r="I2877">
        <v>-8.1821807810923808</v>
      </c>
      <c r="J2877">
        <v>-8.5334687897723907</v>
      </c>
      <c r="K2877">
        <v>179.83872779543501</v>
      </c>
      <c r="M2877">
        <v>39.692926427620002</v>
      </c>
      <c r="N2877">
        <v>0.26819093644570002</v>
      </c>
      <c r="O2877">
        <v>47.674418604651102</v>
      </c>
      <c r="P2877">
        <v>21.169425854174001</v>
      </c>
    </row>
    <row r="2878" spans="1:17" hidden="1" x14ac:dyDescent="0.3">
      <c r="A2878" t="s">
        <v>5968</v>
      </c>
      <c r="B2878" t="s">
        <v>5969</v>
      </c>
      <c r="C2878" t="str">
        <f>IFERROR(VLOOKUP(Table1[[#This Row],[Ticker]],[1]!Table1[[Symbol]:[Industry]],2,FALSE),"-")</f>
        <v>-</v>
      </c>
      <c r="D2878" t="s">
        <v>54</v>
      </c>
      <c r="E2878">
        <v>119.920024529999</v>
      </c>
      <c r="F2878">
        <v>190</v>
      </c>
      <c r="G2878">
        <v>81.640509118103793</v>
      </c>
      <c r="H2878">
        <v>-16.075846594815498</v>
      </c>
      <c r="I2878">
        <v>94.878255846543397</v>
      </c>
      <c r="J2878">
        <v>-6.1566921974495497</v>
      </c>
      <c r="K2878">
        <v>186.63918112873401</v>
      </c>
      <c r="L2878">
        <v>137.235232550848</v>
      </c>
      <c r="M2878">
        <v>26.688929616206799</v>
      </c>
      <c r="N2878">
        <v>9.8695880656670995E-2</v>
      </c>
      <c r="O2878">
        <v>24.815789473684202</v>
      </c>
      <c r="P2878">
        <v>155.03355704697901</v>
      </c>
      <c r="Q2878">
        <v>3.2879990562565999E-2</v>
      </c>
    </row>
    <row r="2879" spans="1:17" hidden="1" x14ac:dyDescent="0.3">
      <c r="A2879" t="s">
        <v>5970</v>
      </c>
      <c r="B2879" t="s">
        <v>5971</v>
      </c>
      <c r="C2879" t="str">
        <f>IFERROR(VLOOKUP(Table1[[#This Row],[Ticker]],[1]!Table1[[Symbol]:[Industry]],2,FALSE),"-")</f>
        <v>-</v>
      </c>
      <c r="D2879" t="s">
        <v>429</v>
      </c>
      <c r="E2879">
        <v>119.87674394</v>
      </c>
      <c r="F2879">
        <v>57.01</v>
      </c>
      <c r="G2879">
        <v>-17.134387452329999</v>
      </c>
      <c r="H2879">
        <v>-10.713444335544599</v>
      </c>
      <c r="I2879">
        <v>-6.04087373744159</v>
      </c>
      <c r="J2879">
        <v>-3.98382037792424</v>
      </c>
      <c r="K2879">
        <v>57.680917175516001</v>
      </c>
      <c r="L2879">
        <v>58.372001375067697</v>
      </c>
      <c r="M2879">
        <v>40.580171607813</v>
      </c>
      <c r="N2879">
        <v>0.59159581297556196</v>
      </c>
      <c r="O2879">
        <v>39.2738116119979</v>
      </c>
      <c r="P2879">
        <v>22.602150537634401</v>
      </c>
      <c r="Q2879">
        <v>-8.3408863387147994E-2</v>
      </c>
    </row>
    <row r="2880" spans="1:17" hidden="1" x14ac:dyDescent="0.3">
      <c r="A2880" t="s">
        <v>5972</v>
      </c>
      <c r="B2880" t="s">
        <v>5973</v>
      </c>
      <c r="C2880" t="str">
        <f>IFERROR(VLOOKUP(Table1[[#This Row],[Ticker]],[1]!Table1[[Symbol]:[Industry]],2,FALSE),"-")</f>
        <v>-</v>
      </c>
      <c r="E2880">
        <v>119.73049125</v>
      </c>
      <c r="F2880">
        <v>232.8</v>
      </c>
      <c r="G2880">
        <v>65.5291307488652</v>
      </c>
      <c r="H2880">
        <v>1.23665907944955</v>
      </c>
      <c r="I2880">
        <v>56.278012347508003</v>
      </c>
      <c r="J2880">
        <v>-1.7867761506445601</v>
      </c>
      <c r="K2880">
        <v>225.91071262038199</v>
      </c>
      <c r="L2880">
        <v>182.554922066519</v>
      </c>
      <c r="M2880">
        <v>58.972651799175203</v>
      </c>
      <c r="N2880">
        <v>0.22443756251461899</v>
      </c>
      <c r="O2880">
        <v>13.6812714776632</v>
      </c>
      <c r="P2880">
        <v>118.386491557223</v>
      </c>
      <c r="Q2880">
        <v>0.160802404515617</v>
      </c>
    </row>
    <row r="2881" spans="1:17" hidden="1" x14ac:dyDescent="0.3">
      <c r="A2881" t="s">
        <v>5974</v>
      </c>
      <c r="B2881" t="s">
        <v>5975</v>
      </c>
      <c r="C2881" t="str">
        <f>IFERROR(VLOOKUP(Table1[[#This Row],[Ticker]],[1]!Table1[[Symbol]:[Industry]],2,FALSE),"-")</f>
        <v>-</v>
      </c>
      <c r="D2881" t="s">
        <v>54</v>
      </c>
      <c r="E2881">
        <v>119.6951625</v>
      </c>
      <c r="F2881">
        <v>195.65</v>
      </c>
      <c r="G2881">
        <v>43.079133278672003</v>
      </c>
      <c r="H2881">
        <v>-9.4446704455519193</v>
      </c>
      <c r="I2881">
        <v>5.5071986557745003</v>
      </c>
      <c r="J2881">
        <v>-5.1926705375516002</v>
      </c>
      <c r="K2881">
        <v>189.74619581865099</v>
      </c>
      <c r="L2881">
        <v>173.84970588687699</v>
      </c>
      <c r="M2881">
        <v>47.957208403276198</v>
      </c>
      <c r="N2881">
        <v>1.3760496935192199</v>
      </c>
      <c r="O2881">
        <v>57.015077945310402</v>
      </c>
      <c r="P2881">
        <v>85.979087452471404</v>
      </c>
      <c r="Q2881">
        <v>4.8127227125551002E-2</v>
      </c>
    </row>
    <row r="2882" spans="1:17" hidden="1" x14ac:dyDescent="0.3">
      <c r="A2882" t="s">
        <v>5976</v>
      </c>
      <c r="B2882" t="s">
        <v>5977</v>
      </c>
      <c r="C2882" t="str">
        <f>IFERROR(VLOOKUP(Table1[[#This Row],[Ticker]],[1]!Table1[[Symbol]:[Industry]],2,FALSE),"-")</f>
        <v>-</v>
      </c>
      <c r="D2882" t="s">
        <v>197</v>
      </c>
      <c r="E2882">
        <v>119.69297095</v>
      </c>
      <c r="F2882">
        <v>111.05</v>
      </c>
      <c r="G2882">
        <v>-6.3624109606113501</v>
      </c>
      <c r="H2882">
        <v>-0.80381167782763296</v>
      </c>
      <c r="I2882">
        <v>-18.983567648053</v>
      </c>
      <c r="J2882">
        <v>-5.70935916293588</v>
      </c>
      <c r="K2882">
        <v>110.664176370429</v>
      </c>
      <c r="L2882">
        <v>110.972723925259</v>
      </c>
      <c r="M2882">
        <v>44.608556142485099</v>
      </c>
      <c r="N2882">
        <v>0.38131280665949202</v>
      </c>
      <c r="O2882">
        <v>52.814047726249399</v>
      </c>
      <c r="P2882">
        <v>32.517899761336501</v>
      </c>
      <c r="Q2882">
        <v>0.13742571989975899</v>
      </c>
    </row>
    <row r="2883" spans="1:17" hidden="1" x14ac:dyDescent="0.3">
      <c r="A2883" t="s">
        <v>5978</v>
      </c>
      <c r="B2883" t="s">
        <v>5979</v>
      </c>
      <c r="C2883" t="str">
        <f>IFERROR(VLOOKUP(Table1[[#This Row],[Ticker]],[1]!Table1[[Symbol]:[Industry]],2,FALSE),"-")</f>
        <v>-</v>
      </c>
      <c r="D2883" t="s">
        <v>77</v>
      </c>
      <c r="E2883">
        <v>119.36288209999999</v>
      </c>
      <c r="F2883">
        <v>1331</v>
      </c>
      <c r="G2883">
        <v>-21.386205414042202</v>
      </c>
      <c r="H2883">
        <v>-13.9511827757995</v>
      </c>
      <c r="I2883">
        <v>-8.6822248583988006</v>
      </c>
      <c r="J2883">
        <v>-4.3235709166597696</v>
      </c>
      <c r="K2883">
        <v>1415.4530886433599</v>
      </c>
      <c r="L2883">
        <v>1385.91620976114</v>
      </c>
      <c r="M2883">
        <v>24.493740928706401</v>
      </c>
      <c r="N2883">
        <v>0.259210462109012</v>
      </c>
      <c r="O2883">
        <v>22.0848985725018</v>
      </c>
      <c r="P2883">
        <v>18.311111111111099</v>
      </c>
      <c r="Q2883">
        <v>1.6394936946480001E-2</v>
      </c>
    </row>
    <row r="2884" spans="1:17" hidden="1" x14ac:dyDescent="0.3">
      <c r="A2884" t="s">
        <v>5980</v>
      </c>
      <c r="B2884" t="s">
        <v>5981</v>
      </c>
      <c r="C2884" t="str">
        <f>IFERROR(VLOOKUP(Table1[[#This Row],[Ticker]],[1]!Table1[[Symbol]:[Industry]],2,FALSE),"-")</f>
        <v>-</v>
      </c>
      <c r="D2884" t="s">
        <v>1556</v>
      </c>
      <c r="E2884">
        <v>119.30907980000001</v>
      </c>
      <c r="F2884">
        <v>125.62</v>
      </c>
      <c r="G2884">
        <v>-8.3224796238448508</v>
      </c>
      <c r="H2884">
        <v>-1.9809094840189401</v>
      </c>
      <c r="I2884">
        <v>8.29431143326876</v>
      </c>
      <c r="J2884">
        <v>-4.8465347611832801</v>
      </c>
      <c r="K2884">
        <v>124.13860321409101</v>
      </c>
      <c r="L2884">
        <v>114.84062866273401</v>
      </c>
      <c r="M2884">
        <v>42.297524371635603</v>
      </c>
      <c r="N2884">
        <v>0.15372086047991301</v>
      </c>
      <c r="O2884">
        <v>32.144562967680201</v>
      </c>
      <c r="P2884">
        <v>35.293484114162602</v>
      </c>
      <c r="Q2884">
        <v>1.7763883945685E-2</v>
      </c>
    </row>
    <row r="2885" spans="1:17" hidden="1" x14ac:dyDescent="0.3">
      <c r="A2885" t="s">
        <v>5982</v>
      </c>
      <c r="B2885" t="s">
        <v>5983</v>
      </c>
      <c r="C2885" t="str">
        <f>IFERROR(VLOOKUP(Table1[[#This Row],[Ticker]],[1]!Table1[[Symbol]:[Industry]],2,FALSE),"-")</f>
        <v>-</v>
      </c>
      <c r="D2885" t="s">
        <v>1060</v>
      </c>
      <c r="E2885">
        <v>119.23993315</v>
      </c>
      <c r="F2885">
        <v>6.17</v>
      </c>
      <c r="G2885">
        <v>-83.259959783957498</v>
      </c>
      <c r="H2885">
        <v>-27.1144480819219</v>
      </c>
      <c r="I2885">
        <v>-66.396794450251505</v>
      </c>
      <c r="J2885">
        <v>-2.1876200325010999</v>
      </c>
      <c r="K2885">
        <v>7.7116342334899697</v>
      </c>
      <c r="L2885">
        <v>10.4450553409698</v>
      </c>
      <c r="M2885">
        <v>3.79920451401772</v>
      </c>
      <c r="N2885">
        <v>0.24367622235995601</v>
      </c>
      <c r="O2885">
        <v>260.61588330631997</v>
      </c>
      <c r="P2885">
        <v>0</v>
      </c>
      <c r="Q2885">
        <v>-4.9503212876846003E-2</v>
      </c>
    </row>
    <row r="2886" spans="1:17" hidden="1" x14ac:dyDescent="0.3">
      <c r="A2886" t="s">
        <v>5984</v>
      </c>
      <c r="B2886" t="s">
        <v>5985</v>
      </c>
      <c r="C2886" t="str">
        <f>IFERROR(VLOOKUP(Table1[[#This Row],[Ticker]],[1]!Table1[[Symbol]:[Industry]],2,FALSE),"-")</f>
        <v>-</v>
      </c>
      <c r="D2886" t="s">
        <v>605</v>
      </c>
      <c r="E2886">
        <v>119.09325</v>
      </c>
      <c r="F2886">
        <v>42.92</v>
      </c>
      <c r="G2886">
        <v>-14.8747803425925</v>
      </c>
      <c r="H2886">
        <v>-31.390225170720701</v>
      </c>
      <c r="I2886">
        <v>56.7291170713819</v>
      </c>
      <c r="J2886">
        <v>-6.9712686517661604</v>
      </c>
      <c r="K2886">
        <v>46.809352228535502</v>
      </c>
      <c r="L2886">
        <v>37.901511559682902</v>
      </c>
      <c r="M2886">
        <v>39.960522442478897</v>
      </c>
      <c r="N2886">
        <v>1.0206176743061901</v>
      </c>
      <c r="O2886">
        <v>42.124883504193797</v>
      </c>
      <c r="P2886">
        <v>113.896946634039</v>
      </c>
      <c r="Q2886">
        <v>0.213630216726374</v>
      </c>
    </row>
    <row r="2887" spans="1:17" hidden="1" x14ac:dyDescent="0.3">
      <c r="A2887" t="s">
        <v>5986</v>
      </c>
      <c r="B2887" t="s">
        <v>5987</v>
      </c>
      <c r="C2887" t="str">
        <f>IFERROR(VLOOKUP(Table1[[#This Row],[Ticker]],[1]!Table1[[Symbol]:[Industry]],2,FALSE),"-")</f>
        <v>-</v>
      </c>
      <c r="D2887" t="s">
        <v>259</v>
      </c>
      <c r="E2887">
        <v>119.05463757</v>
      </c>
      <c r="F2887">
        <v>1541</v>
      </c>
      <c r="G2887">
        <v>60.5418824014995</v>
      </c>
      <c r="H2887">
        <v>-9.3474349881518002</v>
      </c>
      <c r="I2887">
        <v>-12.031814436899699</v>
      </c>
      <c r="J2887">
        <v>-7.7961827236326</v>
      </c>
      <c r="K2887">
        <v>1588.8815257971801</v>
      </c>
      <c r="L2887">
        <v>1413.9338063172299</v>
      </c>
      <c r="M2887">
        <v>32.025393420481599</v>
      </c>
      <c r="N2887">
        <v>0.80518565189069102</v>
      </c>
      <c r="O2887">
        <v>22.582738481505501</v>
      </c>
      <c r="P2887">
        <v>103.903407211379</v>
      </c>
      <c r="Q2887">
        <v>7.9075441677790001E-2</v>
      </c>
    </row>
    <row r="2888" spans="1:17" hidden="1" x14ac:dyDescent="0.3">
      <c r="A2888" t="s">
        <v>5988</v>
      </c>
      <c r="B2888" t="s">
        <v>5989</v>
      </c>
      <c r="C2888" t="str">
        <f>IFERROR(VLOOKUP(Table1[[#This Row],[Ticker]],[1]!Table1[[Symbol]:[Industry]],2,FALSE),"-")</f>
        <v>-</v>
      </c>
      <c r="D2888" t="s">
        <v>605</v>
      </c>
      <c r="E2888">
        <v>118.9188</v>
      </c>
      <c r="F2888">
        <v>36.549999999999997</v>
      </c>
      <c r="G2888">
        <v>56.559424906358103</v>
      </c>
      <c r="H2888">
        <v>0.43027718212708599</v>
      </c>
      <c r="I2888">
        <v>-16.141992591319699</v>
      </c>
      <c r="J2888">
        <v>-7.0250506431275799</v>
      </c>
      <c r="K2888">
        <v>35.103568626710398</v>
      </c>
      <c r="L2888">
        <v>31.180366499824501</v>
      </c>
      <c r="M2888">
        <v>50.024951882364398</v>
      </c>
      <c r="N2888">
        <v>1.41704347186508</v>
      </c>
      <c r="O2888">
        <v>15.4582763337893</v>
      </c>
      <c r="P2888">
        <v>99.726775956284101</v>
      </c>
      <c r="Q2888">
        <v>0.113510615537046</v>
      </c>
    </row>
    <row r="2889" spans="1:17" hidden="1" x14ac:dyDescent="0.3">
      <c r="A2889" t="s">
        <v>5990</v>
      </c>
      <c r="B2889" t="s">
        <v>5991</v>
      </c>
      <c r="C2889" t="str">
        <f>IFERROR(VLOOKUP(Table1[[#This Row],[Ticker]],[1]!Table1[[Symbol]:[Industry]],2,FALSE),"-")</f>
        <v>-</v>
      </c>
      <c r="D2889" t="s">
        <v>407</v>
      </c>
      <c r="E2889">
        <v>118.860759</v>
      </c>
      <c r="F2889">
        <v>176.75</v>
      </c>
      <c r="G2889">
        <v>15.8181817641383</v>
      </c>
      <c r="H2889">
        <v>-16.0160190195753</v>
      </c>
      <c r="I2889">
        <v>-16.704964051810698</v>
      </c>
      <c r="J2889">
        <v>-11.7503176088973</v>
      </c>
      <c r="K2889">
        <v>180.70538756855601</v>
      </c>
      <c r="L2889">
        <v>172.91911385514399</v>
      </c>
      <c r="M2889">
        <v>42.9859155875589</v>
      </c>
      <c r="N2889">
        <v>1.18235323591411</v>
      </c>
      <c r="O2889">
        <v>35.2192362093352</v>
      </c>
      <c r="P2889">
        <v>55.726872246695997</v>
      </c>
      <c r="Q2889">
        <v>0.12263453705470601</v>
      </c>
    </row>
    <row r="2890" spans="1:17" hidden="1" x14ac:dyDescent="0.3">
      <c r="A2890" t="s">
        <v>5992</v>
      </c>
      <c r="B2890" t="s">
        <v>5993</v>
      </c>
      <c r="C2890" t="str">
        <f>IFERROR(VLOOKUP(Table1[[#This Row],[Ticker]],[1]!Table1[[Symbol]:[Industry]],2,FALSE),"-")</f>
        <v>-</v>
      </c>
      <c r="D2890" t="s">
        <v>2266</v>
      </c>
      <c r="E2890">
        <v>118.60720499999999</v>
      </c>
      <c r="F2890">
        <v>38.729999999999997</v>
      </c>
      <c r="G2890">
        <v>69.456739350064296</v>
      </c>
      <c r="H2890">
        <v>-0.111838819038744</v>
      </c>
      <c r="I2890">
        <v>50.419095662471697</v>
      </c>
      <c r="J2890">
        <v>-7.7404212223870701</v>
      </c>
      <c r="K2890">
        <v>35.6956679389748</v>
      </c>
      <c r="L2890">
        <v>28.870306954410999</v>
      </c>
      <c r="M2890">
        <v>43.684126688810302</v>
      </c>
      <c r="N2890">
        <v>0.50269581118777595</v>
      </c>
      <c r="O2890">
        <v>16.808675445391099</v>
      </c>
      <c r="P2890">
        <v>115.166666666666</v>
      </c>
      <c r="Q2890">
        <v>0.145115608858326</v>
      </c>
    </row>
    <row r="2891" spans="1:17" hidden="1" x14ac:dyDescent="0.3">
      <c r="A2891" t="s">
        <v>5994</v>
      </c>
      <c r="B2891" t="s">
        <v>5995</v>
      </c>
      <c r="C2891" t="str">
        <f>IFERROR(VLOOKUP(Table1[[#This Row],[Ticker]],[1]!Table1[[Symbol]:[Industry]],2,FALSE),"-")</f>
        <v>-</v>
      </c>
      <c r="E2891">
        <v>118.396385</v>
      </c>
      <c r="F2891">
        <v>127</v>
      </c>
      <c r="G2891">
        <v>61.195818743042501</v>
      </c>
      <c r="H2891">
        <v>20.443114047701101</v>
      </c>
      <c r="I2891">
        <v>-1.82893035140883</v>
      </c>
      <c r="J2891">
        <v>6.3593885145074402</v>
      </c>
      <c r="K2891">
        <v>110.752217056023</v>
      </c>
      <c r="L2891">
        <v>100.095103661293</v>
      </c>
      <c r="M2891">
        <v>76.008993281479903</v>
      </c>
      <c r="N2891">
        <v>1.1348303491937799</v>
      </c>
      <c r="O2891">
        <v>2.7952755905511899</v>
      </c>
      <c r="P2891">
        <v>132.942039618488</v>
      </c>
      <c r="Q2891">
        <v>6.4410364790923005E-2</v>
      </c>
    </row>
    <row r="2892" spans="1:17" hidden="1" x14ac:dyDescent="0.3">
      <c r="A2892" t="s">
        <v>5996</v>
      </c>
      <c r="B2892" t="s">
        <v>5997</v>
      </c>
      <c r="C2892" t="str">
        <f>IFERROR(VLOOKUP(Table1[[#This Row],[Ticker]],[1]!Table1[[Symbol]:[Industry]],2,FALSE),"-")</f>
        <v>-</v>
      </c>
      <c r="D2892" t="s">
        <v>327</v>
      </c>
      <c r="E2892">
        <v>117.85717</v>
      </c>
      <c r="F2892">
        <v>73.650000000000006</v>
      </c>
      <c r="G2892">
        <v>-7.6436487536963797</v>
      </c>
      <c r="H2892">
        <v>-16.256764099237898</v>
      </c>
      <c r="I2892">
        <v>6.81045820817394</v>
      </c>
      <c r="J2892">
        <v>-6.3234225016368999</v>
      </c>
      <c r="K2892">
        <v>88.838278535175107</v>
      </c>
      <c r="M2892">
        <v>33.1174817078101</v>
      </c>
      <c r="N2892">
        <v>0.99743579470331301</v>
      </c>
      <c r="O2892">
        <v>79.226069246435799</v>
      </c>
      <c r="P2892">
        <v>30.933333333333302</v>
      </c>
    </row>
    <row r="2893" spans="1:17" hidden="1" x14ac:dyDescent="0.3">
      <c r="A2893" t="s">
        <v>5998</v>
      </c>
      <c r="B2893" t="s">
        <v>5999</v>
      </c>
      <c r="C2893" t="str">
        <f>IFERROR(VLOOKUP(Table1[[#This Row],[Ticker]],[1]!Table1[[Symbol]:[Industry]],2,FALSE),"-")</f>
        <v>-</v>
      </c>
      <c r="D2893" t="s">
        <v>514</v>
      </c>
      <c r="E2893">
        <v>117.636014944</v>
      </c>
      <c r="F2893">
        <v>11.83</v>
      </c>
      <c r="G2893">
        <v>-23.806107268946601</v>
      </c>
      <c r="H2893">
        <v>7.5346747250955497</v>
      </c>
      <c r="I2893">
        <v>5.8406366792250797</v>
      </c>
      <c r="J2893">
        <v>-9.7845192573073092</v>
      </c>
      <c r="K2893">
        <v>11.5516670970266</v>
      </c>
      <c r="L2893">
        <v>11.487101328831301</v>
      </c>
      <c r="M2893">
        <v>34.457850272923402</v>
      </c>
      <c r="N2893">
        <v>0.25967061159638399</v>
      </c>
      <c r="O2893">
        <v>32.2907861369399</v>
      </c>
      <c r="P2893">
        <v>76.567164179104395</v>
      </c>
      <c r="Q2893">
        <v>-9.3999899995764996E-2</v>
      </c>
    </row>
    <row r="2894" spans="1:17" hidden="1" x14ac:dyDescent="0.3">
      <c r="A2894" t="s">
        <v>6000</v>
      </c>
      <c r="B2894" t="s">
        <v>6001</v>
      </c>
      <c r="C2894" t="str">
        <f>IFERROR(VLOOKUP(Table1[[#This Row],[Ticker]],[1]!Table1[[Symbol]:[Industry]],2,FALSE),"-")</f>
        <v>-</v>
      </c>
      <c r="E2894">
        <v>117.34789600000001</v>
      </c>
      <c r="F2894">
        <v>61</v>
      </c>
      <c r="G2894">
        <v>-55.401534192419597</v>
      </c>
      <c r="H2894">
        <v>-12.7660771546036</v>
      </c>
      <c r="I2894">
        <v>-40.947427230549302</v>
      </c>
      <c r="J2894">
        <v>-3.4821184143781201</v>
      </c>
      <c r="M2894">
        <v>37.849212549048197</v>
      </c>
      <c r="O2894">
        <v>35.573770491803202</v>
      </c>
      <c r="P2894">
        <v>1.6666666666666601</v>
      </c>
    </row>
    <row r="2895" spans="1:17" hidden="1" x14ac:dyDescent="0.3">
      <c r="A2895" t="s">
        <v>6002</v>
      </c>
      <c r="B2895" t="s">
        <v>6003</v>
      </c>
      <c r="C2895" t="str">
        <f>IFERROR(VLOOKUP(Table1[[#This Row],[Ticker]],[1]!Table1[[Symbol]:[Industry]],2,FALSE),"-")</f>
        <v>-</v>
      </c>
      <c r="D2895" t="s">
        <v>991</v>
      </c>
      <c r="E2895">
        <v>117.27710793</v>
      </c>
      <c r="F2895">
        <v>149.30000000000001</v>
      </c>
      <c r="G2895">
        <v>-53.675097682296197</v>
      </c>
      <c r="H2895">
        <v>3.50459953712563</v>
      </c>
      <c r="I2895">
        <v>-26.212957468357601</v>
      </c>
      <c r="J2895">
        <v>-4.1529764615483904</v>
      </c>
      <c r="K2895">
        <v>142.70461799405101</v>
      </c>
      <c r="L2895">
        <v>145.14157676758001</v>
      </c>
      <c r="M2895">
        <v>47.543842935502198</v>
      </c>
      <c r="N2895">
        <v>1.08520730835469</v>
      </c>
      <c r="O2895">
        <v>90.723375753516393</v>
      </c>
      <c r="P2895">
        <v>23.388429752066099</v>
      </c>
      <c r="Q2895">
        <v>2.4504361923133999E-2</v>
      </c>
    </row>
    <row r="2896" spans="1:17" hidden="1" x14ac:dyDescent="0.3">
      <c r="A2896" t="s">
        <v>6004</v>
      </c>
      <c r="B2896" t="s">
        <v>6005</v>
      </c>
      <c r="C2896" t="str">
        <f>IFERROR(VLOOKUP(Table1[[#This Row],[Ticker]],[1]!Table1[[Symbol]:[Industry]],2,FALSE),"-")</f>
        <v>-</v>
      </c>
      <c r="D2896" t="s">
        <v>259</v>
      </c>
      <c r="E2896">
        <v>117.17028000000001</v>
      </c>
      <c r="F2896">
        <v>145.94999999999999</v>
      </c>
      <c r="G2896">
        <v>91.527427329843206</v>
      </c>
      <c r="H2896">
        <v>3.0581508336306902</v>
      </c>
      <c r="I2896">
        <v>34.658558250916499</v>
      </c>
      <c r="J2896">
        <v>-2.84711326401795</v>
      </c>
      <c r="K2896">
        <v>145.39732666358901</v>
      </c>
      <c r="L2896">
        <v>117.93789424167301</v>
      </c>
      <c r="M2896">
        <v>35.553056772025599</v>
      </c>
      <c r="N2896">
        <v>0.15662862602574601</v>
      </c>
      <c r="O2896">
        <v>34.292565947242203</v>
      </c>
      <c r="P2896">
        <v>128.04687499999901</v>
      </c>
      <c r="Q2896">
        <v>0.168668516161216</v>
      </c>
    </row>
    <row r="2897" spans="1:17" hidden="1" x14ac:dyDescent="0.3">
      <c r="A2897" t="s">
        <v>6006</v>
      </c>
      <c r="B2897" t="s">
        <v>6007</v>
      </c>
      <c r="C2897" t="str">
        <f>IFERROR(VLOOKUP(Table1[[#This Row],[Ticker]],[1]!Table1[[Symbol]:[Industry]],2,FALSE),"-")</f>
        <v>-</v>
      </c>
      <c r="D2897" t="s">
        <v>4325</v>
      </c>
      <c r="E2897">
        <v>117.04648993799999</v>
      </c>
      <c r="F2897">
        <v>32.25</v>
      </c>
      <c r="G2897">
        <v>80.188921236092398</v>
      </c>
      <c r="H2897">
        <v>-10.5729107388579</v>
      </c>
      <c r="I2897">
        <v>-5.6421682410798404</v>
      </c>
      <c r="J2897">
        <v>-4.2390591016988903</v>
      </c>
      <c r="K2897">
        <v>34.160024037042497</v>
      </c>
      <c r="L2897">
        <v>32.569986791604698</v>
      </c>
      <c r="M2897">
        <v>37.043359480842099</v>
      </c>
      <c r="N2897">
        <v>0.34941256422579597</v>
      </c>
      <c r="O2897">
        <v>77.612403100775197</v>
      </c>
      <c r="P2897">
        <v>112.03155818540399</v>
      </c>
      <c r="Q2897">
        <v>0.123471124924919</v>
      </c>
    </row>
    <row r="2898" spans="1:17" hidden="1" x14ac:dyDescent="0.3">
      <c r="A2898" t="s">
        <v>6008</v>
      </c>
      <c r="B2898" t="s">
        <v>6009</v>
      </c>
      <c r="C2898" t="str">
        <f>IFERROR(VLOOKUP(Table1[[#This Row],[Ticker]],[1]!Table1[[Symbol]:[Industry]],2,FALSE),"-")</f>
        <v>-</v>
      </c>
      <c r="D2898" t="s">
        <v>605</v>
      </c>
      <c r="E2898">
        <v>116.9256</v>
      </c>
      <c r="F2898">
        <v>166.8</v>
      </c>
      <c r="G2898">
        <v>-77.581088478264405</v>
      </c>
      <c r="H2898">
        <v>-13.127538577084101</v>
      </c>
      <c r="I2898">
        <v>-38.448634104810203</v>
      </c>
      <c r="J2898">
        <v>-3.1092790186762098</v>
      </c>
      <c r="K2898">
        <v>174.94167331924899</v>
      </c>
      <c r="L2898">
        <v>187.13324637520199</v>
      </c>
      <c r="M2898">
        <v>45.603400676916799</v>
      </c>
      <c r="N2898">
        <v>0.60330887136072497</v>
      </c>
      <c r="O2898">
        <v>126.019184652278</v>
      </c>
      <c r="P2898">
        <v>8.3116883116883091</v>
      </c>
      <c r="Q2898">
        <v>4.2589590256624003E-2</v>
      </c>
    </row>
    <row r="2899" spans="1:17" hidden="1" x14ac:dyDescent="0.3">
      <c r="A2899" t="s">
        <v>6010</v>
      </c>
      <c r="B2899" t="s">
        <v>6011</v>
      </c>
      <c r="C2899" t="str">
        <f>IFERROR(VLOOKUP(Table1[[#This Row],[Ticker]],[1]!Table1[[Symbol]:[Industry]],2,FALSE),"-")</f>
        <v>-</v>
      </c>
      <c r="D2899" t="s">
        <v>472</v>
      </c>
      <c r="E2899">
        <v>116.883</v>
      </c>
      <c r="F2899">
        <v>102.05</v>
      </c>
      <c r="G2899">
        <v>-18.099881710792001</v>
      </c>
      <c r="H2899">
        <v>-7.9749047526741697</v>
      </c>
      <c r="I2899">
        <v>-4.4388896996718001</v>
      </c>
      <c r="J2899">
        <v>-8.6109102358282694</v>
      </c>
      <c r="K2899">
        <v>103.059112171286</v>
      </c>
      <c r="L2899">
        <v>102.84565050375799</v>
      </c>
      <c r="M2899">
        <v>39.018331459496402</v>
      </c>
      <c r="N2899">
        <v>1.2138188065772499</v>
      </c>
      <c r="O2899">
        <v>30.769230769230699</v>
      </c>
      <c r="P2899">
        <v>21.488095238095202</v>
      </c>
      <c r="Q2899">
        <v>-8.3377684640142002E-2</v>
      </c>
    </row>
    <row r="2900" spans="1:17" hidden="1" x14ac:dyDescent="0.3">
      <c r="A2900" t="s">
        <v>6012</v>
      </c>
      <c r="B2900" t="s">
        <v>6013</v>
      </c>
      <c r="C2900" t="str">
        <f>IFERROR(VLOOKUP(Table1[[#This Row],[Ticker]],[1]!Table1[[Symbol]:[Industry]],2,FALSE),"-")</f>
        <v>-</v>
      </c>
      <c r="D2900" t="s">
        <v>429</v>
      </c>
      <c r="E2900">
        <v>116.79790199999999</v>
      </c>
      <c r="F2900">
        <v>106.2</v>
      </c>
      <c r="G2900">
        <v>-65.301283565853197</v>
      </c>
      <c r="H2900">
        <v>-36.501979410242697</v>
      </c>
      <c r="I2900">
        <v>-50.847176603982902</v>
      </c>
      <c r="J2900">
        <v>-14.602874269789201</v>
      </c>
      <c r="M2900">
        <v>22.660616628703298</v>
      </c>
      <c r="O2900">
        <v>73.870056497175099</v>
      </c>
      <c r="P2900">
        <v>11.204188481675301</v>
      </c>
    </row>
    <row r="2901" spans="1:17" hidden="1" x14ac:dyDescent="0.3">
      <c r="A2901" t="s">
        <v>6014</v>
      </c>
      <c r="B2901" t="s">
        <v>6015</v>
      </c>
      <c r="C2901" t="str">
        <f>IFERROR(VLOOKUP(Table1[[#This Row],[Ticker]],[1]!Table1[[Symbol]:[Industry]],2,FALSE),"-")</f>
        <v>-</v>
      </c>
      <c r="D2901" t="s">
        <v>89</v>
      </c>
      <c r="E2901">
        <v>116.66</v>
      </c>
      <c r="F2901">
        <v>24.79</v>
      </c>
      <c r="G2901">
        <v>-6.3236496075397604</v>
      </c>
      <c r="H2901">
        <v>-19.5420971076339</v>
      </c>
      <c r="I2901">
        <v>-6.2226107049303803</v>
      </c>
      <c r="J2901">
        <v>-5.8738945423050302</v>
      </c>
      <c r="K2901">
        <v>26.075795353970101</v>
      </c>
      <c r="L2901">
        <v>24.220985607900801</v>
      </c>
      <c r="M2901">
        <v>27.640542411816</v>
      </c>
      <c r="N2901">
        <v>0.24064874745485201</v>
      </c>
      <c r="O2901">
        <v>48.446954417103598</v>
      </c>
      <c r="P2901">
        <v>49.337349397590302</v>
      </c>
      <c r="Q2901">
        <v>9.0549615306780004E-2</v>
      </c>
    </row>
    <row r="2902" spans="1:17" hidden="1" x14ac:dyDescent="0.3">
      <c r="A2902" t="s">
        <v>6016</v>
      </c>
      <c r="B2902" t="s">
        <v>6017</v>
      </c>
      <c r="C2902" t="str">
        <f>IFERROR(VLOOKUP(Table1[[#This Row],[Ticker]],[1]!Table1[[Symbol]:[Industry]],2,FALSE),"-")</f>
        <v>-</v>
      </c>
      <c r="D2902" t="s">
        <v>390</v>
      </c>
      <c r="E2902">
        <v>116.4812936</v>
      </c>
      <c r="F2902">
        <v>26.35</v>
      </c>
      <c r="G2902">
        <v>337.854332747657</v>
      </c>
      <c r="H2902">
        <v>43.330686493647299</v>
      </c>
      <c r="I2902">
        <v>45.870453903512498</v>
      </c>
      <c r="J2902">
        <v>5.9295347792143804</v>
      </c>
      <c r="K2902">
        <v>19.515804672216099</v>
      </c>
      <c r="L2902">
        <v>14.361266294507701</v>
      </c>
      <c r="M2902">
        <v>98.498779053245599</v>
      </c>
      <c r="N2902">
        <v>0.74801215004945298</v>
      </c>
      <c r="O2902">
        <v>0</v>
      </c>
      <c r="P2902">
        <v>414.6484375</v>
      </c>
    </row>
    <row r="2903" spans="1:17" hidden="1" x14ac:dyDescent="0.3">
      <c r="A2903" t="s">
        <v>6018</v>
      </c>
      <c r="B2903" t="s">
        <v>6019</v>
      </c>
      <c r="C2903" t="str">
        <f>IFERROR(VLOOKUP(Table1[[#This Row],[Ticker]],[1]!Table1[[Symbol]:[Industry]],2,FALSE),"-")</f>
        <v>-</v>
      </c>
      <c r="D2903" t="s">
        <v>605</v>
      </c>
      <c r="E2903">
        <v>116.4576618</v>
      </c>
      <c r="F2903">
        <v>59.64</v>
      </c>
      <c r="G2903">
        <v>98.427633320958293</v>
      </c>
      <c r="H2903">
        <v>11.6168239860234</v>
      </c>
      <c r="I2903">
        <v>48.600893892324599</v>
      </c>
      <c r="J2903">
        <v>4.0463366965051204</v>
      </c>
      <c r="K2903">
        <v>52.825618082988797</v>
      </c>
      <c r="L2903">
        <v>45.225393529178398</v>
      </c>
      <c r="M2903">
        <v>81.072083684610703</v>
      </c>
      <c r="N2903">
        <v>1.1426678525066001</v>
      </c>
      <c r="O2903">
        <v>15.694164989939599</v>
      </c>
      <c r="P2903">
        <v>159.41713788603701</v>
      </c>
      <c r="Q2903">
        <v>0.107744896507522</v>
      </c>
    </row>
    <row r="2904" spans="1:17" hidden="1" x14ac:dyDescent="0.3">
      <c r="A2904" t="s">
        <v>6020</v>
      </c>
      <c r="B2904" t="s">
        <v>6021</v>
      </c>
      <c r="C2904" t="str">
        <f>IFERROR(VLOOKUP(Table1[[#This Row],[Ticker]],[1]!Table1[[Symbol]:[Industry]],2,FALSE),"-")</f>
        <v>-</v>
      </c>
      <c r="D2904" t="s">
        <v>2435</v>
      </c>
      <c r="E2904">
        <v>116.33283640000001</v>
      </c>
      <c r="F2904">
        <v>47.1</v>
      </c>
      <c r="G2904">
        <v>-20.080252060344101</v>
      </c>
      <c r="H2904">
        <v>-12.361699823376</v>
      </c>
      <c r="I2904">
        <v>-26.2762811143824</v>
      </c>
      <c r="J2904">
        <v>-16.187620032501101</v>
      </c>
      <c r="K2904">
        <v>51.005010191772499</v>
      </c>
      <c r="L2904">
        <v>50.011986833942501</v>
      </c>
      <c r="M2904">
        <v>27.791655426323299</v>
      </c>
      <c r="N2904">
        <v>1.00939445843293</v>
      </c>
      <c r="O2904">
        <v>52.639024282981303</v>
      </c>
      <c r="P2904">
        <v>14.554118066877001</v>
      </c>
      <c r="Q2904">
        <v>0.235012919010056</v>
      </c>
    </row>
    <row r="2905" spans="1:17" hidden="1" x14ac:dyDescent="0.3">
      <c r="A2905" t="s">
        <v>6022</v>
      </c>
      <c r="B2905" t="s">
        <v>6023</v>
      </c>
      <c r="C2905" t="str">
        <f>IFERROR(VLOOKUP(Table1[[#This Row],[Ticker]],[1]!Table1[[Symbol]:[Industry]],2,FALSE),"-")</f>
        <v>-</v>
      </c>
      <c r="D2905" t="s">
        <v>51</v>
      </c>
      <c r="E2905">
        <v>115.066739928</v>
      </c>
      <c r="F2905">
        <v>38.26</v>
      </c>
      <c r="G2905">
        <v>-2.5858801925551602</v>
      </c>
      <c r="H2905">
        <v>-15.4201846798903</v>
      </c>
      <c r="I2905">
        <v>-9.6442326064221504</v>
      </c>
      <c r="J2905">
        <v>-2.1322183704512501</v>
      </c>
      <c r="K2905">
        <v>36.950537567413797</v>
      </c>
      <c r="L2905">
        <v>36.294703001638197</v>
      </c>
      <c r="M2905">
        <v>44.243441025766302</v>
      </c>
      <c r="N2905">
        <v>0.66419186228628502</v>
      </c>
      <c r="O2905">
        <v>26.7642446419236</v>
      </c>
      <c r="P2905">
        <v>43.295880149812703</v>
      </c>
      <c r="Q2905">
        <v>6.4753643620418994E-2</v>
      </c>
    </row>
    <row r="2906" spans="1:17" hidden="1" x14ac:dyDescent="0.3">
      <c r="A2906" t="s">
        <v>6024</v>
      </c>
      <c r="B2906" t="s">
        <v>6025</v>
      </c>
      <c r="C2906" t="str">
        <f>IFERROR(VLOOKUP(Table1[[#This Row],[Ticker]],[1]!Table1[[Symbol]:[Industry]],2,FALSE),"-")</f>
        <v>-</v>
      </c>
      <c r="D2906" t="s">
        <v>125</v>
      </c>
      <c r="E2906">
        <v>114.98630219</v>
      </c>
      <c r="F2906">
        <v>8.26</v>
      </c>
      <c r="G2906">
        <v>3.5671991162618499</v>
      </c>
      <c r="H2906">
        <v>-7.8929089566456003</v>
      </c>
      <c r="I2906">
        <v>-20.212059399206201</v>
      </c>
      <c r="J2906">
        <v>-4.1416430210068498</v>
      </c>
      <c r="K2906">
        <v>8.2489644549733008</v>
      </c>
      <c r="L2906">
        <v>8.3265404117456097</v>
      </c>
      <c r="M2906">
        <v>46.7295106782815</v>
      </c>
      <c r="N2906">
        <v>1.5836979834627201</v>
      </c>
      <c r="O2906">
        <v>111.864406779661</v>
      </c>
      <c r="P2906">
        <v>42.413793103448199</v>
      </c>
      <c r="Q2906">
        <v>-1.4221491994382E-2</v>
      </c>
    </row>
    <row r="2907" spans="1:17" hidden="1" x14ac:dyDescent="0.3">
      <c r="A2907" t="s">
        <v>6026</v>
      </c>
      <c r="B2907" t="s">
        <v>6027</v>
      </c>
      <c r="C2907" t="str">
        <f>IFERROR(VLOOKUP(Table1[[#This Row],[Ticker]],[1]!Table1[[Symbol]:[Industry]],2,FALSE),"-")</f>
        <v>-</v>
      </c>
      <c r="D2907" t="s">
        <v>390</v>
      </c>
      <c r="E2907">
        <v>114.858</v>
      </c>
      <c r="F2907">
        <v>227.25</v>
      </c>
      <c r="G2907">
        <v>57.611302191996899</v>
      </c>
      <c r="H2907">
        <v>3.3646401050769499</v>
      </c>
      <c r="I2907">
        <v>83.895792421770096</v>
      </c>
      <c r="J2907">
        <v>1.0648071519649001</v>
      </c>
      <c r="K2907">
        <v>196.96423878149</v>
      </c>
      <c r="M2907">
        <v>62.480094258091498</v>
      </c>
      <c r="N2907">
        <v>0.645377086120695</v>
      </c>
      <c r="O2907">
        <v>4.2904290429042797</v>
      </c>
      <c r="P2907">
        <v>101.462765957446</v>
      </c>
    </row>
    <row r="2908" spans="1:17" hidden="1" x14ac:dyDescent="0.3">
      <c r="A2908" t="s">
        <v>6028</v>
      </c>
      <c r="B2908" t="s">
        <v>6029</v>
      </c>
      <c r="C2908" t="str">
        <f>IFERROR(VLOOKUP(Table1[[#This Row],[Ticker]],[1]!Table1[[Symbol]:[Industry]],2,FALSE),"-")</f>
        <v>-</v>
      </c>
      <c r="D2908" t="s">
        <v>390</v>
      </c>
      <c r="E2908">
        <v>114.79032612500001</v>
      </c>
      <c r="F2908">
        <v>97.2</v>
      </c>
      <c r="G2908">
        <v>-37.473704910476897</v>
      </c>
      <c r="H2908">
        <v>-25.232910375642</v>
      </c>
      <c r="I2908">
        <v>-57.8114536772975</v>
      </c>
      <c r="J2908">
        <v>-8.7327345720055405</v>
      </c>
      <c r="K2908">
        <v>127.6957933914</v>
      </c>
      <c r="L2908">
        <v>145.20798434408201</v>
      </c>
      <c r="M2908">
        <v>40.124326535670598</v>
      </c>
      <c r="N2908">
        <v>1.8146341463414599</v>
      </c>
      <c r="O2908">
        <v>131.48148148148101</v>
      </c>
      <c r="P2908">
        <v>16.798846431146298</v>
      </c>
      <c r="Q2908">
        <v>7.7515525578233005E-2</v>
      </c>
    </row>
    <row r="2909" spans="1:17" hidden="1" x14ac:dyDescent="0.3">
      <c r="A2909" t="s">
        <v>6030</v>
      </c>
      <c r="B2909" t="s">
        <v>6031</v>
      </c>
      <c r="C2909" t="str">
        <f>IFERROR(VLOOKUP(Table1[[#This Row],[Ticker]],[1]!Table1[[Symbol]:[Industry]],2,FALSE),"-")</f>
        <v>-</v>
      </c>
      <c r="D2909" t="s">
        <v>46</v>
      </c>
      <c r="E2909">
        <v>114.635961659999</v>
      </c>
      <c r="F2909">
        <v>114.95</v>
      </c>
      <c r="G2909">
        <v>-6.1730184951739302</v>
      </c>
      <c r="H2909">
        <v>-20.677089604109199</v>
      </c>
      <c r="I2909">
        <v>-67.093189799298898</v>
      </c>
      <c r="J2909">
        <v>-13.855533271094901</v>
      </c>
      <c r="K2909">
        <v>141.18600901201</v>
      </c>
      <c r="L2909">
        <v>165.69871370354599</v>
      </c>
      <c r="M2909">
        <v>28.376903087528198</v>
      </c>
      <c r="N2909">
        <v>1.1782400125825701</v>
      </c>
      <c r="O2909">
        <v>199.260548064375</v>
      </c>
      <c r="P2909">
        <v>45.8756345177665</v>
      </c>
      <c r="Q2909">
        <v>0.126773208588566</v>
      </c>
    </row>
    <row r="2910" spans="1:17" hidden="1" x14ac:dyDescent="0.3">
      <c r="A2910" t="s">
        <v>6032</v>
      </c>
      <c r="B2910" t="s">
        <v>6033</v>
      </c>
      <c r="C2910" t="str">
        <f>IFERROR(VLOOKUP(Table1[[#This Row],[Ticker]],[1]!Table1[[Symbol]:[Industry]],2,FALSE),"-")</f>
        <v>-</v>
      </c>
      <c r="D2910" t="s">
        <v>46</v>
      </c>
      <c r="E2910">
        <v>114.3216</v>
      </c>
      <c r="F2910">
        <v>294.2</v>
      </c>
      <c r="G2910">
        <v>8.9565973172590407</v>
      </c>
      <c r="H2910">
        <v>-1.23453089765697</v>
      </c>
      <c r="I2910">
        <v>23.410704279129298</v>
      </c>
      <c r="J2910">
        <v>3.3679355230544501</v>
      </c>
      <c r="K2910">
        <v>275.87610849092903</v>
      </c>
      <c r="M2910">
        <v>62.755834906301097</v>
      </c>
      <c r="N2910">
        <v>0.65505977203224897</v>
      </c>
      <c r="O2910">
        <v>29.6397008837525</v>
      </c>
      <c r="P2910">
        <v>58.172043010752603</v>
      </c>
    </row>
    <row r="2911" spans="1:17" hidden="1" x14ac:dyDescent="0.3">
      <c r="A2911" t="s">
        <v>6034</v>
      </c>
      <c r="B2911" t="s">
        <v>2972</v>
      </c>
      <c r="C2911" t="str">
        <f>IFERROR(VLOOKUP(Table1[[#This Row],[Ticker]],[1]!Table1[[Symbol]:[Industry]],2,FALSE),"-")</f>
        <v>-</v>
      </c>
      <c r="D2911" t="s">
        <v>4361</v>
      </c>
      <c r="E2911">
        <v>114.2115</v>
      </c>
      <c r="F2911">
        <v>883</v>
      </c>
      <c r="G2911">
        <v>-39.863470282645203</v>
      </c>
      <c r="H2911">
        <v>6.8988968213460497E-2</v>
      </c>
      <c r="I2911">
        <v>5.6348068289986699</v>
      </c>
      <c r="J2911">
        <v>-7.0034380173331696</v>
      </c>
      <c r="K2911">
        <v>866.11250228089204</v>
      </c>
      <c r="L2911">
        <v>796.14728944946603</v>
      </c>
      <c r="M2911">
        <v>45.487653170630402</v>
      </c>
      <c r="N2911">
        <v>1.53056020348149</v>
      </c>
      <c r="O2911">
        <v>16.647791619479001</v>
      </c>
      <c r="P2911">
        <v>41.881577890254597</v>
      </c>
      <c r="Q2911">
        <v>8.1814502736357E-2</v>
      </c>
    </row>
    <row r="2912" spans="1:17" hidden="1" x14ac:dyDescent="0.3">
      <c r="A2912" t="s">
        <v>6035</v>
      </c>
      <c r="B2912" t="s">
        <v>6036</v>
      </c>
      <c r="C2912" t="str">
        <f>IFERROR(VLOOKUP(Table1[[#This Row],[Ticker]],[1]!Table1[[Symbol]:[Industry]],2,FALSE),"-")</f>
        <v>-</v>
      </c>
      <c r="D2912" t="s">
        <v>1603</v>
      </c>
      <c r="E2912">
        <v>114.09317148</v>
      </c>
      <c r="F2912">
        <v>5.98</v>
      </c>
      <c r="G2912">
        <v>55.032363050687998</v>
      </c>
      <c r="H2912">
        <v>7.9339780681990799</v>
      </c>
      <c r="I2912">
        <v>-9.6407822396938307</v>
      </c>
      <c r="J2912">
        <v>-1.8514855787195901</v>
      </c>
      <c r="K2912">
        <v>5.6042885460653</v>
      </c>
      <c r="L2912">
        <v>5.0039920737515198</v>
      </c>
      <c r="M2912">
        <v>55.4866581324953</v>
      </c>
      <c r="N2912">
        <v>0.74864617326664495</v>
      </c>
      <c r="O2912">
        <v>14.5484949832775</v>
      </c>
      <c r="P2912">
        <v>106.206896551724</v>
      </c>
      <c r="Q2912">
        <v>6.8445868206599994E-2</v>
      </c>
    </row>
    <row r="2913" spans="1:17" hidden="1" x14ac:dyDescent="0.3">
      <c r="A2913" t="s">
        <v>6037</v>
      </c>
      <c r="B2913" t="s">
        <v>6038</v>
      </c>
      <c r="C2913" t="str">
        <f>IFERROR(VLOOKUP(Table1[[#This Row],[Ticker]],[1]!Table1[[Symbol]:[Industry]],2,FALSE),"-")</f>
        <v>-</v>
      </c>
      <c r="D2913" t="s">
        <v>429</v>
      </c>
      <c r="E2913">
        <v>113.79644710999899</v>
      </c>
      <c r="M2913">
        <v>50</v>
      </c>
    </row>
    <row r="2914" spans="1:17" hidden="1" x14ac:dyDescent="0.3">
      <c r="A2914" t="s">
        <v>6039</v>
      </c>
      <c r="B2914" t="s">
        <v>6040</v>
      </c>
      <c r="C2914" t="str">
        <f>IFERROR(VLOOKUP(Table1[[#This Row],[Ticker]],[1]!Table1[[Symbol]:[Industry]],2,FALSE),"-")</f>
        <v>-</v>
      </c>
      <c r="D2914" t="s">
        <v>2300</v>
      </c>
      <c r="E2914">
        <v>113.5382905</v>
      </c>
      <c r="F2914">
        <v>190.85</v>
      </c>
      <c r="G2914">
        <v>1060.96986305068</v>
      </c>
      <c r="H2914">
        <v>-1.38245280447215</v>
      </c>
      <c r="I2914">
        <v>58.753601992253799</v>
      </c>
      <c r="J2914">
        <v>-6.1393777948824102</v>
      </c>
      <c r="K2914">
        <v>171.827646584348</v>
      </c>
      <c r="L2914">
        <v>119.027859472958</v>
      </c>
      <c r="M2914">
        <v>35.390622045432004</v>
      </c>
      <c r="N2914">
        <v>0.42416730084857301</v>
      </c>
      <c r="O2914">
        <v>15.8239455069426</v>
      </c>
      <c r="P2914">
        <v>1092.8125</v>
      </c>
      <c r="Q2914">
        <v>0.27810059410229998</v>
      </c>
    </row>
    <row r="2915" spans="1:17" hidden="1" x14ac:dyDescent="0.3">
      <c r="A2915" t="s">
        <v>6041</v>
      </c>
      <c r="B2915" t="s">
        <v>6042</v>
      </c>
      <c r="C2915" t="str">
        <f>IFERROR(VLOOKUP(Table1[[#This Row],[Ticker]],[1]!Table1[[Symbol]:[Industry]],2,FALSE),"-")</f>
        <v>-</v>
      </c>
      <c r="D2915" t="s">
        <v>46</v>
      </c>
      <c r="E2915">
        <v>113.30445</v>
      </c>
      <c r="F2915">
        <v>61</v>
      </c>
      <c r="G2915">
        <v>-70.964393436337801</v>
      </c>
      <c r="H2915">
        <v>-14.4066430664246</v>
      </c>
      <c r="I2915">
        <v>11.167845144276001</v>
      </c>
      <c r="J2915">
        <v>-5.0584334296302904</v>
      </c>
      <c r="K2915">
        <v>61.120393787162001</v>
      </c>
      <c r="L2915">
        <v>84.855462556350204</v>
      </c>
      <c r="M2915">
        <v>45.078370176522903</v>
      </c>
      <c r="N2915">
        <v>0.20472888878033699</v>
      </c>
      <c r="O2915">
        <v>77.049180327868797</v>
      </c>
      <c r="P2915">
        <v>125.925925925925</v>
      </c>
    </row>
    <row r="2916" spans="1:17" hidden="1" x14ac:dyDescent="0.3">
      <c r="A2916" t="s">
        <v>6043</v>
      </c>
      <c r="B2916" t="s">
        <v>6044</v>
      </c>
      <c r="C2916" t="str">
        <f>IFERROR(VLOOKUP(Table1[[#This Row],[Ticker]],[1]!Table1[[Symbol]:[Industry]],2,FALSE),"-")</f>
        <v>-</v>
      </c>
      <c r="D2916" t="s">
        <v>278</v>
      </c>
      <c r="E2916">
        <v>113.27679999999999</v>
      </c>
      <c r="F2916">
        <v>97.2</v>
      </c>
      <c r="G2916">
        <v>-4.3672271132463303</v>
      </c>
      <c r="H2916">
        <v>8.9124207661759094</v>
      </c>
      <c r="I2916">
        <v>3.3568116274652402</v>
      </c>
      <c r="J2916">
        <v>-8.9828450095442598</v>
      </c>
      <c r="K2916">
        <v>90.046435160066196</v>
      </c>
      <c r="L2916">
        <v>89.152055739034495</v>
      </c>
      <c r="M2916">
        <v>64.104057156817206</v>
      </c>
      <c r="N2916">
        <v>2.1423464711274001</v>
      </c>
      <c r="O2916">
        <v>28.240740740740701</v>
      </c>
      <c r="P2916">
        <v>38.560228082679899</v>
      </c>
    </row>
    <row r="2917" spans="1:17" hidden="1" x14ac:dyDescent="0.3">
      <c r="A2917" t="s">
        <v>6045</v>
      </c>
      <c r="B2917" t="s">
        <v>6046</v>
      </c>
      <c r="C2917" t="str">
        <f>IFERROR(VLOOKUP(Table1[[#This Row],[Ticker]],[1]!Table1[[Symbol]:[Industry]],2,FALSE),"-")</f>
        <v>-</v>
      </c>
      <c r="D2917" t="s">
        <v>472</v>
      </c>
      <c r="E2917">
        <v>113.16825</v>
      </c>
      <c r="F2917">
        <v>92.65</v>
      </c>
      <c r="G2917">
        <v>25.9938196094615</v>
      </c>
      <c r="H2917">
        <v>12.318758829161</v>
      </c>
      <c r="I2917">
        <v>40.447926571331799</v>
      </c>
      <c r="J2917">
        <v>-13.1988559875572</v>
      </c>
      <c r="K2917">
        <v>84.052501749130499</v>
      </c>
      <c r="M2917">
        <v>53.235619431219902</v>
      </c>
      <c r="N2917">
        <v>1.1828473413378999</v>
      </c>
      <c r="O2917">
        <v>23.583378305450601</v>
      </c>
      <c r="P2917">
        <v>100.976138828633</v>
      </c>
    </row>
    <row r="2918" spans="1:17" hidden="1" x14ac:dyDescent="0.3">
      <c r="A2918" t="s">
        <v>6047</v>
      </c>
      <c r="B2918" t="s">
        <v>6048</v>
      </c>
      <c r="C2918" t="str">
        <f>IFERROR(VLOOKUP(Table1[[#This Row],[Ticker]],[1]!Table1[[Symbol]:[Industry]],2,FALSE),"-")</f>
        <v>-</v>
      </c>
      <c r="D2918" t="s">
        <v>46</v>
      </c>
      <c r="E2918">
        <v>113.11465499000001</v>
      </c>
      <c r="F2918">
        <v>5.51</v>
      </c>
      <c r="G2918">
        <v>9.4394143327393696</v>
      </c>
      <c r="H2918">
        <v>-19.029365707739998</v>
      </c>
      <c r="I2918">
        <v>-36.950573783061998</v>
      </c>
      <c r="J2918">
        <v>-7.2753393307467196</v>
      </c>
      <c r="K2918">
        <v>6.0292616698924002</v>
      </c>
      <c r="L2918">
        <v>4.6793836137261202</v>
      </c>
      <c r="M2918">
        <v>1.1893997595114301</v>
      </c>
      <c r="N2918">
        <v>0.61357832489756703</v>
      </c>
      <c r="O2918">
        <v>75.1361161524501</v>
      </c>
      <c r="P2918">
        <v>46.933333333333302</v>
      </c>
      <c r="Q2918">
        <v>2.3868601823314E-2</v>
      </c>
    </row>
    <row r="2919" spans="1:17" hidden="1" x14ac:dyDescent="0.3">
      <c r="A2919" t="s">
        <v>6049</v>
      </c>
      <c r="B2919" t="s">
        <v>6050</v>
      </c>
      <c r="C2919" t="str">
        <f>IFERROR(VLOOKUP(Table1[[#This Row],[Ticker]],[1]!Table1[[Symbol]:[Industry]],2,FALSE),"-")</f>
        <v>-</v>
      </c>
      <c r="D2919" t="s">
        <v>467</v>
      </c>
      <c r="E2919">
        <v>113.07699</v>
      </c>
      <c r="F2919">
        <v>69.849999999999994</v>
      </c>
      <c r="G2919">
        <v>196.24566741893599</v>
      </c>
      <c r="H2919">
        <v>-2.2715198658594402</v>
      </c>
      <c r="I2919">
        <v>100.48420862765499</v>
      </c>
      <c r="J2919">
        <v>-9.9203426513883599</v>
      </c>
      <c r="K2919">
        <v>64.3460698318261</v>
      </c>
      <c r="L2919">
        <v>45.875149244058797</v>
      </c>
      <c r="M2919">
        <v>24.206863114691501</v>
      </c>
      <c r="N2919">
        <v>3.5909897589779902E-2</v>
      </c>
      <c r="O2919">
        <v>35.862562634216097</v>
      </c>
      <c r="P2919">
        <v>259.866048428645</v>
      </c>
      <c r="Q2919">
        <v>0.253193980538783</v>
      </c>
    </row>
    <row r="2920" spans="1:17" hidden="1" x14ac:dyDescent="0.3">
      <c r="A2920" t="s">
        <v>6051</v>
      </c>
      <c r="B2920" t="s">
        <v>6052</v>
      </c>
      <c r="C2920" t="str">
        <f>IFERROR(VLOOKUP(Table1[[#This Row],[Ticker]],[1]!Table1[[Symbol]:[Industry]],2,FALSE),"-")</f>
        <v>-</v>
      </c>
      <c r="D2920" t="s">
        <v>2771</v>
      </c>
      <c r="E2920">
        <v>112.792095</v>
      </c>
      <c r="F2920">
        <v>247.55</v>
      </c>
      <c r="G2920">
        <v>171.447098150025</v>
      </c>
      <c r="H2920">
        <v>51.616043515555802</v>
      </c>
      <c r="I2920">
        <v>59.432898583986997</v>
      </c>
      <c r="J2920">
        <v>-10.493092494229</v>
      </c>
      <c r="K2920">
        <v>204.61096867609101</v>
      </c>
      <c r="L2920">
        <v>160.142115144976</v>
      </c>
      <c r="M2920">
        <v>62.838758167672502</v>
      </c>
      <c r="N2920">
        <v>1.1721650578126599</v>
      </c>
      <c r="O2920">
        <v>14.7848919410219</v>
      </c>
      <c r="P2920">
        <v>217.922596320721</v>
      </c>
      <c r="Q2920">
        <v>0.15744566464836701</v>
      </c>
    </row>
    <row r="2921" spans="1:17" hidden="1" x14ac:dyDescent="0.3">
      <c r="A2921" t="s">
        <v>6053</v>
      </c>
      <c r="B2921" t="s">
        <v>6054</v>
      </c>
      <c r="C2921" t="str">
        <f>IFERROR(VLOOKUP(Table1[[#This Row],[Ticker]],[1]!Table1[[Symbol]:[Industry]],2,FALSE),"-")</f>
        <v>-</v>
      </c>
      <c r="D2921" t="s">
        <v>1414</v>
      </c>
      <c r="E2921">
        <v>112.4962335</v>
      </c>
      <c r="F2921">
        <v>125.4</v>
      </c>
      <c r="G2921">
        <v>9.5646702225419293</v>
      </c>
      <c r="H2921">
        <v>-13.2910209008305</v>
      </c>
      <c r="I2921">
        <v>2.61147001255841</v>
      </c>
      <c r="J2921">
        <v>-2.0674277248087898</v>
      </c>
      <c r="K2921">
        <v>126.59620360008699</v>
      </c>
      <c r="L2921">
        <v>118.047818257451</v>
      </c>
      <c r="M2921">
        <v>41.178136921420702</v>
      </c>
      <c r="N2921">
        <v>0.43193969333265397</v>
      </c>
      <c r="O2921">
        <v>22.5677830940988</v>
      </c>
      <c r="P2921">
        <v>48.4023668639053</v>
      </c>
      <c r="Q2921">
        <v>0.12138226330827701</v>
      </c>
    </row>
    <row r="2922" spans="1:17" hidden="1" x14ac:dyDescent="0.3">
      <c r="A2922" t="s">
        <v>6055</v>
      </c>
      <c r="B2922" t="s">
        <v>6056</v>
      </c>
      <c r="C2922" t="str">
        <f>IFERROR(VLOOKUP(Table1[[#This Row],[Ticker]],[1]!Table1[[Symbol]:[Industry]],2,FALSE),"-")</f>
        <v>-</v>
      </c>
      <c r="D2922" t="s">
        <v>132</v>
      </c>
      <c r="E2922">
        <v>112.48377929999999</v>
      </c>
      <c r="F2922">
        <v>23.05</v>
      </c>
      <c r="G2922">
        <v>93.255019300688005</v>
      </c>
      <c r="H2922">
        <v>-21.149812227580199</v>
      </c>
      <c r="I2922">
        <v>50.247833648921997</v>
      </c>
      <c r="J2922">
        <v>-7.7292866991677602</v>
      </c>
      <c r="K2922">
        <v>23.406968645077701</v>
      </c>
      <c r="L2922">
        <v>18.775854835175799</v>
      </c>
      <c r="M2922">
        <v>34.272059974903001</v>
      </c>
      <c r="N2922">
        <v>0.32733421215814301</v>
      </c>
      <c r="O2922">
        <v>26.984815618221202</v>
      </c>
      <c r="P2922">
        <v>147.31759656652301</v>
      </c>
      <c r="Q2922">
        <v>9.7939413328993002E-2</v>
      </c>
    </row>
    <row r="2923" spans="1:17" hidden="1" x14ac:dyDescent="0.3">
      <c r="A2923" t="s">
        <v>6057</v>
      </c>
      <c r="B2923" t="s">
        <v>6058</v>
      </c>
      <c r="C2923" t="str">
        <f>IFERROR(VLOOKUP(Table1[[#This Row],[Ticker]],[1]!Table1[[Symbol]:[Industry]],2,FALSE),"-")</f>
        <v>-</v>
      </c>
      <c r="D2923" t="s">
        <v>119</v>
      </c>
      <c r="E2923">
        <v>112.45638584</v>
      </c>
      <c r="F2923">
        <v>5.51</v>
      </c>
      <c r="G2923">
        <v>-3.7031020655909801</v>
      </c>
      <c r="H2923">
        <v>-12.5571500340578</v>
      </c>
      <c r="I2923">
        <v>-27.795034052482201</v>
      </c>
      <c r="J2923">
        <v>-4.55556174470511</v>
      </c>
      <c r="K2923">
        <v>5.6133667055509298</v>
      </c>
      <c r="L2923">
        <v>5.8055556309853902</v>
      </c>
      <c r="M2923">
        <v>37.686094689772702</v>
      </c>
      <c r="N2923">
        <v>0.45721894128000001</v>
      </c>
      <c r="O2923">
        <v>90.562613430127001</v>
      </c>
      <c r="P2923">
        <v>31.190476190476101</v>
      </c>
      <c r="Q2923">
        <v>-7.5260983253729E-2</v>
      </c>
    </row>
    <row r="2924" spans="1:17" hidden="1" x14ac:dyDescent="0.3">
      <c r="A2924" t="s">
        <v>6059</v>
      </c>
      <c r="B2924" t="s">
        <v>6060</v>
      </c>
      <c r="C2924" t="str">
        <f>IFERROR(VLOOKUP(Table1[[#This Row],[Ticker]],[1]!Table1[[Symbol]:[Industry]],2,FALSE),"-")</f>
        <v>-</v>
      </c>
      <c r="D2924" t="s">
        <v>738</v>
      </c>
      <c r="E2924">
        <v>112.336</v>
      </c>
      <c r="F2924">
        <v>61.5</v>
      </c>
      <c r="G2924">
        <v>-50.493430600105498</v>
      </c>
      <c r="H2924">
        <v>-21.618688134107199</v>
      </c>
      <c r="I2924">
        <v>-36.039323638235203</v>
      </c>
      <c r="J2924">
        <v>-0.164011263529768</v>
      </c>
      <c r="M2924">
        <v>19.376901971999601</v>
      </c>
      <c r="O2924">
        <v>34.959349593495901</v>
      </c>
      <c r="P2924">
        <v>6.0344827586206797</v>
      </c>
    </row>
    <row r="2925" spans="1:17" hidden="1" x14ac:dyDescent="0.3">
      <c r="A2925" t="s">
        <v>6061</v>
      </c>
      <c r="B2925" t="s">
        <v>6062</v>
      </c>
      <c r="C2925" t="str">
        <f>IFERROR(VLOOKUP(Table1[[#This Row],[Ticker]],[1]!Table1[[Symbol]:[Industry]],2,FALSE),"-")</f>
        <v>-</v>
      </c>
      <c r="D2925" t="s">
        <v>290</v>
      </c>
      <c r="E2925">
        <v>112.22622219500001</v>
      </c>
      <c r="F2925">
        <v>33.21</v>
      </c>
      <c r="G2925">
        <v>-50.7437358504108</v>
      </c>
      <c r="H2925">
        <v>-8.5513844674444695</v>
      </c>
      <c r="I2925">
        <v>-36.190485977661602</v>
      </c>
      <c r="J2925">
        <v>-9.6276861664222793</v>
      </c>
      <c r="K2925">
        <v>36.031171164149903</v>
      </c>
      <c r="L2925">
        <v>41.139470242641202</v>
      </c>
      <c r="M2925">
        <v>33.6429418804302</v>
      </c>
      <c r="N2925">
        <v>0.983238214703828</v>
      </c>
      <c r="O2925">
        <v>119.512195121951</v>
      </c>
      <c r="P2925">
        <v>2.18461538461538</v>
      </c>
      <c r="Q2925">
        <v>-0.112861781118247</v>
      </c>
    </row>
    <row r="2926" spans="1:17" hidden="1" x14ac:dyDescent="0.3">
      <c r="A2926" t="s">
        <v>6063</v>
      </c>
      <c r="B2926" t="s">
        <v>6064</v>
      </c>
      <c r="C2926" t="str">
        <f>IFERROR(VLOOKUP(Table1[[#This Row],[Ticker]],[1]!Table1[[Symbol]:[Industry]],2,FALSE),"-")</f>
        <v>-</v>
      </c>
      <c r="D2926" t="s">
        <v>266</v>
      </c>
      <c r="E2926">
        <v>111.98201002499999</v>
      </c>
      <c r="F2926">
        <v>59.64</v>
      </c>
      <c r="G2926">
        <v>-25.0948295392528</v>
      </c>
      <c r="H2926">
        <v>-7.9687445662669303</v>
      </c>
      <c r="I2926">
        <v>9.1550728133222492</v>
      </c>
      <c r="J2926">
        <v>-2.9351283381489499</v>
      </c>
      <c r="K2926">
        <v>61.716813799024997</v>
      </c>
      <c r="L2926">
        <v>62.623836363516403</v>
      </c>
      <c r="M2926">
        <v>42.279032751167698</v>
      </c>
      <c r="N2926">
        <v>0.88463536337365101</v>
      </c>
      <c r="O2926">
        <v>80.985915492957702</v>
      </c>
      <c r="P2926">
        <v>35.545454545454497</v>
      </c>
      <c r="Q2926">
        <v>-1.702076763888E-3</v>
      </c>
    </row>
    <row r="2927" spans="1:17" hidden="1" x14ac:dyDescent="0.3">
      <c r="A2927" t="s">
        <v>6065</v>
      </c>
      <c r="B2927" t="s">
        <v>6066</v>
      </c>
      <c r="C2927" t="str">
        <f>IFERROR(VLOOKUP(Table1[[#This Row],[Ticker]],[1]!Table1[[Symbol]:[Industry]],2,FALSE),"-")</f>
        <v>-</v>
      </c>
      <c r="D2927" t="s">
        <v>6067</v>
      </c>
      <c r="E2927">
        <v>111.8306</v>
      </c>
      <c r="F2927">
        <v>74</v>
      </c>
      <c r="G2927">
        <v>-53.9479001072066</v>
      </c>
      <c r="H2927">
        <v>-7.1760837743066803</v>
      </c>
      <c r="I2927">
        <v>-53.677811089464797</v>
      </c>
      <c r="J2927">
        <v>-2.1065389514200201</v>
      </c>
      <c r="K2927">
        <v>78.156944358212897</v>
      </c>
      <c r="L2927">
        <v>88.917821783385804</v>
      </c>
      <c r="M2927">
        <v>42.117437069936599</v>
      </c>
      <c r="N2927">
        <v>0.95742232451093201</v>
      </c>
      <c r="O2927">
        <v>98.648648648648603</v>
      </c>
      <c r="P2927">
        <v>4.0641260019687699</v>
      </c>
      <c r="Q2927">
        <v>6.1674116156169002E-2</v>
      </c>
    </row>
    <row r="2928" spans="1:17" hidden="1" x14ac:dyDescent="0.3">
      <c r="A2928" t="s">
        <v>6068</v>
      </c>
      <c r="B2928" t="s">
        <v>6069</v>
      </c>
      <c r="C2928" t="str">
        <f>IFERROR(VLOOKUP(Table1[[#This Row],[Ticker]],[1]!Table1[[Symbol]:[Industry]],2,FALSE),"-")</f>
        <v>-</v>
      </c>
      <c r="D2928" t="s">
        <v>4928</v>
      </c>
      <c r="E2928">
        <v>111.76548750000001</v>
      </c>
      <c r="F2928">
        <v>175</v>
      </c>
      <c r="G2928">
        <v>4.5564277428158997</v>
      </c>
      <c r="H2928">
        <v>-13.0060387607467</v>
      </c>
      <c r="I2928">
        <v>28.4448033458917</v>
      </c>
      <c r="J2928">
        <v>-11.6613042430274</v>
      </c>
      <c r="K2928">
        <v>184.249055768658</v>
      </c>
      <c r="L2928">
        <v>158.40037813633799</v>
      </c>
      <c r="M2928">
        <v>30.559731833233101</v>
      </c>
      <c r="N2928">
        <v>0.56689124157843995</v>
      </c>
      <c r="O2928">
        <v>39.628571428571398</v>
      </c>
      <c r="P2928">
        <v>66.112956810631204</v>
      </c>
    </row>
    <row r="2929" spans="1:17" hidden="1" x14ac:dyDescent="0.3">
      <c r="A2929" t="s">
        <v>6070</v>
      </c>
      <c r="B2929" t="s">
        <v>6071</v>
      </c>
      <c r="C2929" t="str">
        <f>IFERROR(VLOOKUP(Table1[[#This Row],[Ticker]],[1]!Table1[[Symbol]:[Industry]],2,FALSE),"-")</f>
        <v>-</v>
      </c>
      <c r="D2929" t="s">
        <v>605</v>
      </c>
      <c r="E2929">
        <v>111.6536</v>
      </c>
      <c r="F2929">
        <v>47.51</v>
      </c>
      <c r="G2929">
        <v>-34.185905191860698</v>
      </c>
      <c r="H2929">
        <v>-9.9599891391418591</v>
      </c>
      <c r="I2929">
        <v>-11.10217651988</v>
      </c>
      <c r="J2929">
        <v>-6.3284481981342298</v>
      </c>
      <c r="K2929">
        <v>48.961823560826801</v>
      </c>
      <c r="L2929">
        <v>50.050413704916899</v>
      </c>
      <c r="M2929">
        <v>44.385535520835496</v>
      </c>
      <c r="N2929">
        <v>0.70690909534992497</v>
      </c>
      <c r="O2929">
        <v>44.390654599031699</v>
      </c>
      <c r="P2929">
        <v>15.596107055960999</v>
      </c>
      <c r="Q2929">
        <v>-5.6316443170589996E-3</v>
      </c>
    </row>
    <row r="2930" spans="1:17" hidden="1" x14ac:dyDescent="0.3">
      <c r="A2930" t="s">
        <v>6072</v>
      </c>
      <c r="B2930" t="s">
        <v>6073</v>
      </c>
      <c r="C2930" t="str">
        <f>IFERROR(VLOOKUP(Table1[[#This Row],[Ticker]],[1]!Table1[[Symbol]:[Industry]],2,FALSE),"-")</f>
        <v>-</v>
      </c>
      <c r="D2930" t="s">
        <v>467</v>
      </c>
      <c r="E2930">
        <v>111.50442940000001</v>
      </c>
      <c r="F2930">
        <v>48.48</v>
      </c>
      <c r="G2930">
        <v>66.845887640851998</v>
      </c>
      <c r="H2930">
        <v>9.5751877724197403</v>
      </c>
      <c r="I2930">
        <v>80.086011764085796</v>
      </c>
      <c r="J2930">
        <v>-4.2482260931071698</v>
      </c>
      <c r="K2930">
        <v>41.8333099960441</v>
      </c>
      <c r="L2930">
        <v>32.873213233327498</v>
      </c>
      <c r="M2930">
        <v>52.573303606589498</v>
      </c>
      <c r="N2930">
        <v>0.39405422141900298</v>
      </c>
      <c r="O2930">
        <v>6.2087458745874597</v>
      </c>
      <c r="P2930">
        <v>123.92609699769</v>
      </c>
      <c r="Q2930">
        <v>8.8847005839663998E-2</v>
      </c>
    </row>
    <row r="2931" spans="1:17" hidden="1" x14ac:dyDescent="0.3">
      <c r="A2931" t="s">
        <v>6074</v>
      </c>
      <c r="B2931" t="s">
        <v>6075</v>
      </c>
      <c r="C2931" t="str">
        <f>IFERROR(VLOOKUP(Table1[[#This Row],[Ticker]],[1]!Table1[[Symbol]:[Industry]],2,FALSE),"-")</f>
        <v>-</v>
      </c>
      <c r="D2931" t="s">
        <v>226</v>
      </c>
      <c r="E2931">
        <v>111.11293635</v>
      </c>
      <c r="F2931">
        <v>1002.7</v>
      </c>
      <c r="G2931">
        <v>-15.242834635223801</v>
      </c>
      <c r="H2931">
        <v>-8.5261202701226306</v>
      </c>
      <c r="I2931">
        <v>-5.6172670290199997</v>
      </c>
      <c r="J2931">
        <v>-8.5037705617053305</v>
      </c>
      <c r="K2931">
        <v>993.122970129838</v>
      </c>
      <c r="L2931">
        <v>947.750349028556</v>
      </c>
      <c r="M2931">
        <v>27.8947096924358</v>
      </c>
      <c r="N2931">
        <v>0.702714921466849</v>
      </c>
      <c r="O2931">
        <v>11.7981450084771</v>
      </c>
      <c r="P2931">
        <v>34.491315136476402</v>
      </c>
      <c r="Q2931">
        <v>-2.1762050718530001E-2</v>
      </c>
    </row>
    <row r="2932" spans="1:17" hidden="1" x14ac:dyDescent="0.3">
      <c r="A2932" t="s">
        <v>6076</v>
      </c>
      <c r="B2932" t="s">
        <v>6077</v>
      </c>
      <c r="C2932" t="str">
        <f>IFERROR(VLOOKUP(Table1[[#This Row],[Ticker]],[1]!Table1[[Symbol]:[Industry]],2,FALSE),"-")</f>
        <v>-</v>
      </c>
      <c r="D2932" t="s">
        <v>991</v>
      </c>
      <c r="E2932">
        <v>111.074</v>
      </c>
      <c r="F2932">
        <v>301.7</v>
      </c>
      <c r="G2932">
        <v>-9.74631966885865</v>
      </c>
      <c r="H2932">
        <v>-7.6566907854550097</v>
      </c>
      <c r="I2932">
        <v>21.292233055537</v>
      </c>
      <c r="J2932">
        <v>-10.9136765846446</v>
      </c>
      <c r="K2932">
        <v>274.56388264780799</v>
      </c>
      <c r="L2932">
        <v>248.54765727826501</v>
      </c>
      <c r="M2932">
        <v>53.722844572662297</v>
      </c>
      <c r="N2932">
        <v>0.98663042637033405</v>
      </c>
      <c r="O2932">
        <v>11.0374544249254</v>
      </c>
      <c r="P2932">
        <v>44.285031085604899</v>
      </c>
      <c r="Q2932">
        <v>2.0270829810708001E-2</v>
      </c>
    </row>
    <row r="2933" spans="1:17" hidden="1" x14ac:dyDescent="0.3">
      <c r="A2933" t="s">
        <v>6078</v>
      </c>
      <c r="B2933" t="s">
        <v>6079</v>
      </c>
      <c r="C2933" t="str">
        <f>IFERROR(VLOOKUP(Table1[[#This Row],[Ticker]],[1]!Table1[[Symbol]:[Industry]],2,FALSE),"-")</f>
        <v>-</v>
      </c>
      <c r="D2933" t="s">
        <v>83</v>
      </c>
      <c r="E2933">
        <v>110.96899374</v>
      </c>
      <c r="F2933">
        <v>21.31</v>
      </c>
      <c r="G2933">
        <v>-3.4691429734083101</v>
      </c>
      <c r="H2933">
        <v>-3.6173516823865599</v>
      </c>
      <c r="I2933">
        <v>-0.30061789952950502</v>
      </c>
      <c r="J2933">
        <v>-13.049688998018301</v>
      </c>
      <c r="K2933">
        <v>20.1305008853533</v>
      </c>
      <c r="L2933">
        <v>17.6495591362313</v>
      </c>
      <c r="M2933">
        <v>34.936968652666501</v>
      </c>
      <c r="N2933">
        <v>0.53215508260256805</v>
      </c>
      <c r="O2933">
        <v>38.198029094321903</v>
      </c>
      <c r="P2933">
        <v>57.851851851851798</v>
      </c>
      <c r="Q2933">
        <v>-3.0708196571483999E-2</v>
      </c>
    </row>
    <row r="2934" spans="1:17" hidden="1" x14ac:dyDescent="0.3">
      <c r="A2934" t="s">
        <v>6080</v>
      </c>
      <c r="B2934" t="s">
        <v>6081</v>
      </c>
      <c r="C2934" t="str">
        <f>IFERROR(VLOOKUP(Table1[[#This Row],[Ticker]],[1]!Table1[[Symbol]:[Industry]],2,FALSE),"-")</f>
        <v>-</v>
      </c>
      <c r="D2934" t="s">
        <v>407</v>
      </c>
      <c r="E2934">
        <v>110.8883076</v>
      </c>
      <c r="F2934">
        <v>106.55</v>
      </c>
      <c r="G2934">
        <v>-53.207950602448399</v>
      </c>
      <c r="H2934">
        <v>-1.8552893002991</v>
      </c>
      <c r="I2934">
        <v>-14.391913264386901</v>
      </c>
      <c r="J2934">
        <v>-7.3651981240714903</v>
      </c>
      <c r="K2934">
        <v>114.548598682033</v>
      </c>
      <c r="L2934">
        <v>121.407928383677</v>
      </c>
      <c r="M2934">
        <v>42.999027621637303</v>
      </c>
      <c r="N2934">
        <v>0.96257632601841103</v>
      </c>
      <c r="O2934">
        <v>66.569685593618004</v>
      </c>
      <c r="P2934">
        <v>16.067538126361601</v>
      </c>
      <c r="Q2934">
        <v>8.0225899919774996E-2</v>
      </c>
    </row>
    <row r="2935" spans="1:17" hidden="1" x14ac:dyDescent="0.3">
      <c r="A2935" t="s">
        <v>6082</v>
      </c>
      <c r="B2935" t="s">
        <v>6083</v>
      </c>
      <c r="C2935" t="str">
        <f>IFERROR(VLOOKUP(Table1[[#This Row],[Ticker]],[1]!Table1[[Symbol]:[Industry]],2,FALSE),"-")</f>
        <v>-</v>
      </c>
      <c r="D2935" t="s">
        <v>753</v>
      </c>
      <c r="E2935">
        <v>110.88097019999999</v>
      </c>
      <c r="F2935">
        <v>79.319999999999993</v>
      </c>
      <c r="G2935">
        <v>38.848131288260703</v>
      </c>
      <c r="H2935">
        <v>-3.5770199170200199</v>
      </c>
      <c r="I2935">
        <v>10.877964191083599</v>
      </c>
      <c r="J2935">
        <v>-2.67231391005213</v>
      </c>
      <c r="K2935">
        <v>76.460212795376293</v>
      </c>
      <c r="L2935">
        <v>67.524072117664105</v>
      </c>
      <c r="M2935">
        <v>46.511713315869002</v>
      </c>
      <c r="N2935">
        <v>0.66650987403123396</v>
      </c>
      <c r="O2935">
        <v>1.4120020171457499</v>
      </c>
      <c r="P2935">
        <v>80.683371298405405</v>
      </c>
      <c r="Q2935">
        <v>1.7417697266181999E-2</v>
      </c>
    </row>
    <row r="2936" spans="1:17" hidden="1" x14ac:dyDescent="0.3">
      <c r="A2936" t="s">
        <v>6084</v>
      </c>
      <c r="B2936" t="s">
        <v>6085</v>
      </c>
      <c r="C2936" t="str">
        <f>IFERROR(VLOOKUP(Table1[[#This Row],[Ticker]],[1]!Table1[[Symbol]:[Industry]],2,FALSE),"-")</f>
        <v>-</v>
      </c>
      <c r="D2936" t="s">
        <v>605</v>
      </c>
      <c r="E2936">
        <v>110.68519999999999</v>
      </c>
      <c r="F2936">
        <v>205</v>
      </c>
      <c r="G2936">
        <v>-33.756512547398003</v>
      </c>
      <c r="H2936">
        <v>-5.4299799021266999</v>
      </c>
      <c r="I2936">
        <v>-18.306848015474401</v>
      </c>
      <c r="J2936">
        <v>-3.12219947175344</v>
      </c>
      <c r="K2936">
        <v>212.22489753828799</v>
      </c>
      <c r="L2936">
        <v>211.91776997900899</v>
      </c>
      <c r="M2936">
        <v>49.131540144296103</v>
      </c>
      <c r="N2936">
        <v>0.71045165318471004</v>
      </c>
      <c r="O2936">
        <v>19.487804878048699</v>
      </c>
      <c r="P2936">
        <v>10.6911447084233</v>
      </c>
      <c r="Q2936">
        <v>-8.9325545488305999E-2</v>
      </c>
    </row>
    <row r="2937" spans="1:17" hidden="1" x14ac:dyDescent="0.3">
      <c r="A2937" t="s">
        <v>6086</v>
      </c>
      <c r="B2937" t="s">
        <v>6087</v>
      </c>
      <c r="C2937" t="str">
        <f>IFERROR(VLOOKUP(Table1[[#This Row],[Ticker]],[1]!Table1[[Symbol]:[Industry]],2,FALSE),"-")</f>
        <v>-</v>
      </c>
      <c r="D2937" t="s">
        <v>83</v>
      </c>
      <c r="E2937">
        <v>110.32093500000001</v>
      </c>
      <c r="F2937">
        <v>255.55</v>
      </c>
      <c r="G2937">
        <v>-21.691774880346301</v>
      </c>
      <c r="H2937">
        <v>16.963725012410801</v>
      </c>
      <c r="I2937">
        <v>-5.2806115842829904</v>
      </c>
      <c r="J2937">
        <v>-2.1876200325010999</v>
      </c>
      <c r="K2937">
        <v>229.589116453429</v>
      </c>
      <c r="L2937">
        <v>223.77077363230799</v>
      </c>
      <c r="M2937">
        <v>95.467217434146207</v>
      </c>
      <c r="N2937">
        <v>2.5668449197860901</v>
      </c>
      <c r="O2937">
        <v>2.9152807669731802</v>
      </c>
      <c r="P2937">
        <v>21.459125475285099</v>
      </c>
    </row>
    <row r="2938" spans="1:17" hidden="1" x14ac:dyDescent="0.3">
      <c r="A2938" t="s">
        <v>6088</v>
      </c>
      <c r="B2938" t="s">
        <v>6089</v>
      </c>
      <c r="C2938" t="str">
        <f>IFERROR(VLOOKUP(Table1[[#This Row],[Ticker]],[1]!Table1[[Symbol]:[Industry]],2,FALSE),"-")</f>
        <v>-</v>
      </c>
      <c r="D2938" t="s">
        <v>1543</v>
      </c>
      <c r="E2938">
        <v>109.82732193499901</v>
      </c>
      <c r="F2938">
        <v>72.400000000000006</v>
      </c>
      <c r="G2938">
        <v>-43.549954022482602</v>
      </c>
      <c r="H2938">
        <v>-10.0215837458552</v>
      </c>
      <c r="I2938">
        <v>-37.959018193695002</v>
      </c>
      <c r="J2938">
        <v>-13.893502385442201</v>
      </c>
      <c r="K2938">
        <v>80.687032763368606</v>
      </c>
      <c r="L2938">
        <v>82.937725955967693</v>
      </c>
      <c r="M2938">
        <v>35.922851322969102</v>
      </c>
      <c r="N2938">
        <v>1.3241106719367499</v>
      </c>
      <c r="O2938">
        <v>105.455801104972</v>
      </c>
      <c r="P2938">
        <v>20.6666666666666</v>
      </c>
      <c r="Q2938">
        <v>5.1363692168733002E-2</v>
      </c>
    </row>
    <row r="2939" spans="1:17" hidden="1" x14ac:dyDescent="0.3">
      <c r="A2939" t="s">
        <v>6090</v>
      </c>
      <c r="B2939" t="s">
        <v>6091</v>
      </c>
      <c r="C2939" t="str">
        <f>IFERROR(VLOOKUP(Table1[[#This Row],[Ticker]],[1]!Table1[[Symbol]:[Industry]],2,FALSE),"-")</f>
        <v>-</v>
      </c>
      <c r="D2939" t="s">
        <v>46</v>
      </c>
      <c r="E2939">
        <v>109.72499999999999</v>
      </c>
      <c r="F2939">
        <v>694.95</v>
      </c>
      <c r="G2939">
        <v>-36.382472114146999</v>
      </c>
      <c r="H2939">
        <v>-9.4954004628743593</v>
      </c>
      <c r="I2939">
        <v>-24.728529987441501</v>
      </c>
      <c r="J2939">
        <v>-2.1876200325010999</v>
      </c>
      <c r="K2939">
        <v>696.31001478059204</v>
      </c>
      <c r="M2939">
        <v>0.68660096946423699</v>
      </c>
      <c r="N2939">
        <v>0.15931034482758599</v>
      </c>
      <c r="O2939">
        <v>10.7993380818763</v>
      </c>
      <c r="P2939">
        <v>31.619318181818201</v>
      </c>
    </row>
    <row r="2940" spans="1:17" hidden="1" x14ac:dyDescent="0.3">
      <c r="A2940" t="s">
        <v>6092</v>
      </c>
      <c r="B2940" t="s">
        <v>6093</v>
      </c>
      <c r="C2940" t="str">
        <f>IFERROR(VLOOKUP(Table1[[#This Row],[Ticker]],[1]!Table1[[Symbol]:[Industry]],2,FALSE),"-")</f>
        <v>-</v>
      </c>
      <c r="D2940" t="s">
        <v>991</v>
      </c>
      <c r="E2940">
        <v>109.58685</v>
      </c>
      <c r="F2940">
        <v>72.34</v>
      </c>
      <c r="G2940">
        <v>545.913913974141</v>
      </c>
      <c r="H2940">
        <v>-2.5405348598845499</v>
      </c>
      <c r="I2940">
        <v>87.209184452842393</v>
      </c>
      <c r="J2940">
        <v>4.5221738594802501</v>
      </c>
      <c r="K2940">
        <v>64.689232032688096</v>
      </c>
      <c r="L2940">
        <v>48.816872159136302</v>
      </c>
      <c r="M2940">
        <v>78.765060513172102</v>
      </c>
      <c r="N2940">
        <v>0.85629984421873595</v>
      </c>
      <c r="O2940">
        <v>20.719130942671601</v>
      </c>
      <c r="P2940">
        <v>577.75655092345198</v>
      </c>
    </row>
    <row r="2941" spans="1:17" hidden="1" x14ac:dyDescent="0.3">
      <c r="A2941" t="s">
        <v>6094</v>
      </c>
      <c r="B2941" t="s">
        <v>6095</v>
      </c>
      <c r="C2941" t="str">
        <f>IFERROR(VLOOKUP(Table1[[#This Row],[Ticker]],[1]!Table1[[Symbol]:[Industry]],2,FALSE),"-")</f>
        <v>-</v>
      </c>
      <c r="D2941" t="s">
        <v>132</v>
      </c>
      <c r="E2941">
        <v>109.48</v>
      </c>
      <c r="F2941">
        <v>39.9</v>
      </c>
      <c r="G2941">
        <v>-9.9733638888354399</v>
      </c>
      <c r="H2941">
        <v>-11.1779780285068</v>
      </c>
      <c r="I2941">
        <v>-8.2827055411741597</v>
      </c>
      <c r="J2941">
        <v>-10.939078608930499</v>
      </c>
      <c r="K2941">
        <v>40.324240892250899</v>
      </c>
      <c r="L2941">
        <v>39.178826897667399</v>
      </c>
      <c r="M2941">
        <v>45.009344920796003</v>
      </c>
      <c r="N2941">
        <v>0.189953943232919</v>
      </c>
      <c r="O2941">
        <v>70.676691729323295</v>
      </c>
      <c r="P2941">
        <v>42.195295794725503</v>
      </c>
      <c r="Q2941">
        <v>8.1819486941008004E-2</v>
      </c>
    </row>
    <row r="2942" spans="1:17" hidden="1" x14ac:dyDescent="0.3">
      <c r="A2942" t="s">
        <v>6096</v>
      </c>
      <c r="B2942" t="s">
        <v>6097</v>
      </c>
      <c r="C2942" t="str">
        <f>IFERROR(VLOOKUP(Table1[[#This Row],[Ticker]],[1]!Table1[[Symbol]:[Industry]],2,FALSE),"-")</f>
        <v>-</v>
      </c>
      <c r="D2942" t="s">
        <v>180</v>
      </c>
      <c r="E2942">
        <v>109.475793</v>
      </c>
      <c r="F2942">
        <v>110.25</v>
      </c>
      <c r="G2942">
        <v>46.2959961093405</v>
      </c>
      <c r="H2942">
        <v>-35.325439988566004</v>
      </c>
      <c r="I2942">
        <v>33.742381595834601</v>
      </c>
      <c r="J2942">
        <v>-12.787875460342701</v>
      </c>
      <c r="K2942">
        <v>110.19111226717099</v>
      </c>
      <c r="L2942">
        <v>88.388992528698793</v>
      </c>
      <c r="M2942">
        <v>21.4744872008317</v>
      </c>
      <c r="N2942">
        <v>0.57838742400627197</v>
      </c>
      <c r="O2942">
        <v>38.321995464852598</v>
      </c>
      <c r="P2942">
        <v>116.899468817627</v>
      </c>
      <c r="Q2942">
        <v>0.16666853106967999</v>
      </c>
    </row>
    <row r="2943" spans="1:17" hidden="1" x14ac:dyDescent="0.3">
      <c r="A2943" t="s">
        <v>6098</v>
      </c>
      <c r="B2943" t="s">
        <v>6099</v>
      </c>
      <c r="C2943" t="str">
        <f>IFERROR(VLOOKUP(Table1[[#This Row],[Ticker]],[1]!Table1[[Symbol]:[Industry]],2,FALSE),"-")</f>
        <v>-</v>
      </c>
      <c r="D2943" t="s">
        <v>991</v>
      </c>
      <c r="E2943">
        <v>109.46232000000001</v>
      </c>
      <c r="F2943">
        <v>207.75</v>
      </c>
      <c r="G2943">
        <v>-27.077130141445</v>
      </c>
      <c r="H2943">
        <v>3.4776062854385499</v>
      </c>
      <c r="I2943">
        <v>-22.956711805623399</v>
      </c>
      <c r="J2943">
        <v>-2.53364079374678</v>
      </c>
      <c r="K2943">
        <v>214.65732454814699</v>
      </c>
      <c r="L2943">
        <v>235.085064452209</v>
      </c>
      <c r="M2943">
        <v>62.404953118782998</v>
      </c>
      <c r="N2943">
        <v>1.76260980147504</v>
      </c>
      <c r="O2943">
        <v>69.626955475330902</v>
      </c>
      <c r="P2943">
        <v>17.939256315640002</v>
      </c>
      <c r="Q2943">
        <v>4.5911400736168E-2</v>
      </c>
    </row>
    <row r="2944" spans="1:17" hidden="1" x14ac:dyDescent="0.3">
      <c r="A2944" t="s">
        <v>6100</v>
      </c>
      <c r="B2944" t="s">
        <v>6101</v>
      </c>
      <c r="C2944" t="str">
        <f>IFERROR(VLOOKUP(Table1[[#This Row],[Ticker]],[1]!Table1[[Symbol]:[Industry]],2,FALSE),"-")</f>
        <v>-</v>
      </c>
      <c r="D2944" t="s">
        <v>533</v>
      </c>
      <c r="E2944">
        <v>109.36857195</v>
      </c>
      <c r="F2944">
        <v>127.75</v>
      </c>
      <c r="G2944">
        <v>303.56976932199001</v>
      </c>
      <c r="H2944">
        <v>-1.5443043414578299</v>
      </c>
      <c r="I2944">
        <v>134.08784796531401</v>
      </c>
      <c r="J2944">
        <v>-14.973334318215301</v>
      </c>
      <c r="K2944">
        <v>118.79806983927099</v>
      </c>
      <c r="L2944">
        <v>82.872743774615302</v>
      </c>
      <c r="M2944">
        <v>40.8370329919995</v>
      </c>
      <c r="N2944">
        <v>0.26408277758980098</v>
      </c>
      <c r="O2944">
        <v>27.123287671232799</v>
      </c>
      <c r="P2944">
        <v>372.44822485207101</v>
      </c>
      <c r="Q2944">
        <v>0.158609120238934</v>
      </c>
    </row>
    <row r="2945" spans="1:17" hidden="1" x14ac:dyDescent="0.3">
      <c r="A2945" t="s">
        <v>6102</v>
      </c>
      <c r="B2945" t="s">
        <v>6103</v>
      </c>
      <c r="C2945" t="str">
        <f>IFERROR(VLOOKUP(Table1[[#This Row],[Ticker]],[1]!Table1[[Symbol]:[Industry]],2,FALSE),"-")</f>
        <v>-</v>
      </c>
      <c r="D2945" t="s">
        <v>3147</v>
      </c>
      <c r="E2945">
        <v>109.3510912</v>
      </c>
      <c r="F2945">
        <v>2.1800000000000002</v>
      </c>
      <c r="G2945">
        <v>140.65736305068799</v>
      </c>
      <c r="H2945">
        <v>81.218885251411294</v>
      </c>
      <c r="I2945">
        <v>136.09984210558099</v>
      </c>
      <c r="J2945">
        <v>18.7426125256384</v>
      </c>
      <c r="K2945">
        <v>1.3832218767058899</v>
      </c>
      <c r="L2945">
        <v>1.09353332144451</v>
      </c>
      <c r="M2945">
        <v>98.840406538203098</v>
      </c>
      <c r="N2945">
        <v>1.6626312507113099</v>
      </c>
      <c r="O2945">
        <v>0</v>
      </c>
      <c r="P2945">
        <v>230.30303030303</v>
      </c>
      <c r="Q2945">
        <v>0.125768093693086</v>
      </c>
    </row>
    <row r="2946" spans="1:17" hidden="1" x14ac:dyDescent="0.3">
      <c r="A2946" t="s">
        <v>6104</v>
      </c>
      <c r="B2946" t="s">
        <v>6105</v>
      </c>
      <c r="C2946" t="str">
        <f>IFERROR(VLOOKUP(Table1[[#This Row],[Ticker]],[1]!Table1[[Symbol]:[Industry]],2,FALSE),"-")</f>
        <v>-</v>
      </c>
      <c r="D2946" t="s">
        <v>1509</v>
      </c>
      <c r="E2946">
        <v>109.23580800000001</v>
      </c>
      <c r="F2946">
        <v>185.2</v>
      </c>
      <c r="G2946">
        <v>16.6738025053793</v>
      </c>
      <c r="H2946">
        <v>-3.38428935176325</v>
      </c>
      <c r="I2946">
        <v>6.90677202598122</v>
      </c>
      <c r="J2946">
        <v>-1.6351338446557999</v>
      </c>
      <c r="K2946">
        <v>168.367336595029</v>
      </c>
      <c r="L2946">
        <v>149.31069224532499</v>
      </c>
      <c r="M2946">
        <v>45.392845146256199</v>
      </c>
      <c r="N2946">
        <v>1.01577158395649</v>
      </c>
      <c r="O2946">
        <v>7.9913606911447204</v>
      </c>
      <c r="P2946">
        <v>76.380952380952294</v>
      </c>
    </row>
    <row r="2947" spans="1:17" hidden="1" x14ac:dyDescent="0.3">
      <c r="A2947" t="s">
        <v>6106</v>
      </c>
      <c r="B2947" t="s">
        <v>6107</v>
      </c>
      <c r="C2947" t="str">
        <f>IFERROR(VLOOKUP(Table1[[#This Row],[Ticker]],[1]!Table1[[Symbol]:[Industry]],2,FALSE),"-")</f>
        <v>-</v>
      </c>
      <c r="D2947" t="s">
        <v>605</v>
      </c>
      <c r="E2947">
        <v>109.165634734999</v>
      </c>
      <c r="F2947">
        <v>142.19999999999999</v>
      </c>
      <c r="G2947">
        <v>109.91186832100399</v>
      </c>
      <c r="H2947">
        <v>0.15664189718615401</v>
      </c>
      <c r="I2947">
        <v>46.191361879577798</v>
      </c>
      <c r="J2947">
        <v>-2.6552459317816801</v>
      </c>
      <c r="K2947">
        <v>126.381525499482</v>
      </c>
      <c r="L2947">
        <v>100.116913409969</v>
      </c>
      <c r="M2947">
        <v>47.498628655736297</v>
      </c>
      <c r="N2947">
        <v>0.34117802155425903</v>
      </c>
      <c r="O2947">
        <v>6.8213783403656896</v>
      </c>
      <c r="P2947">
        <v>156.216216216216</v>
      </c>
      <c r="Q2947">
        <v>6.3801849934584001E-2</v>
      </c>
    </row>
    <row r="2948" spans="1:17" hidden="1" x14ac:dyDescent="0.3">
      <c r="A2948" t="s">
        <v>6108</v>
      </c>
      <c r="B2948" t="s">
        <v>6109</v>
      </c>
      <c r="C2948" t="str">
        <f>IFERROR(VLOOKUP(Table1[[#This Row],[Ticker]],[1]!Table1[[Symbol]:[Industry]],2,FALSE),"-")</f>
        <v>-</v>
      </c>
      <c r="D2948" t="s">
        <v>54</v>
      </c>
      <c r="E2948">
        <v>108.92</v>
      </c>
      <c r="F2948">
        <v>134.75</v>
      </c>
      <c r="G2948">
        <v>-15.377641270832999</v>
      </c>
      <c r="H2948">
        <v>-5.83598017301928</v>
      </c>
      <c r="I2948">
        <v>-1.47455149281793</v>
      </c>
      <c r="J2948">
        <v>-6.4758449885643703</v>
      </c>
      <c r="K2948">
        <v>140.85603531800899</v>
      </c>
      <c r="L2948">
        <v>136.04319903929201</v>
      </c>
      <c r="M2948">
        <v>42.848687643445899</v>
      </c>
      <c r="N2948">
        <v>0.463261080797984</v>
      </c>
      <c r="O2948">
        <v>36.549165120593699</v>
      </c>
      <c r="P2948">
        <v>22.5</v>
      </c>
      <c r="Q2948">
        <v>-9.4943612948501996E-2</v>
      </c>
    </row>
    <row r="2949" spans="1:17" hidden="1" x14ac:dyDescent="0.3">
      <c r="A2949" t="s">
        <v>6110</v>
      </c>
      <c r="B2949" t="s">
        <v>6111</v>
      </c>
      <c r="C2949" t="str">
        <f>IFERROR(VLOOKUP(Table1[[#This Row],[Ticker]],[1]!Table1[[Symbol]:[Industry]],2,FALSE),"-")</f>
        <v>-</v>
      </c>
      <c r="D2949" t="s">
        <v>472</v>
      </c>
      <c r="E2949">
        <v>108.83144</v>
      </c>
      <c r="F2949">
        <v>93.4</v>
      </c>
      <c r="G2949">
        <v>34.853775686775897</v>
      </c>
      <c r="H2949">
        <v>14.594291638865901</v>
      </c>
      <c r="I2949">
        <v>62.955165706707803</v>
      </c>
      <c r="J2949">
        <v>28.655150963233499</v>
      </c>
      <c r="K2949">
        <v>63.2780889795497</v>
      </c>
      <c r="L2949">
        <v>54.868572948993503</v>
      </c>
      <c r="M2949">
        <v>82.435069533297806</v>
      </c>
      <c r="N2949">
        <v>2.7336907278767701</v>
      </c>
      <c r="O2949">
        <v>0</v>
      </c>
      <c r="P2949">
        <v>109.887640449438</v>
      </c>
      <c r="Q2949">
        <v>7.1700372044680993E-2</v>
      </c>
    </row>
    <row r="2950" spans="1:17" hidden="1" x14ac:dyDescent="0.3">
      <c r="A2950" t="s">
        <v>6112</v>
      </c>
      <c r="B2950" t="s">
        <v>6113</v>
      </c>
      <c r="C2950" t="str">
        <f>IFERROR(VLOOKUP(Table1[[#This Row],[Ticker]],[1]!Table1[[Symbol]:[Industry]],2,FALSE),"-")</f>
        <v>-</v>
      </c>
      <c r="D2950" t="s">
        <v>390</v>
      </c>
      <c r="E2950">
        <v>108.493425</v>
      </c>
      <c r="F2950">
        <v>185.85</v>
      </c>
      <c r="G2950">
        <v>195.30047165832701</v>
      </c>
      <c r="H2950">
        <v>5.6320996881921497</v>
      </c>
      <c r="I2950">
        <v>40.111470012558399</v>
      </c>
      <c r="J2950">
        <v>-3.1387069890228401</v>
      </c>
      <c r="K2950">
        <v>157.525059896312</v>
      </c>
      <c r="L2950">
        <v>114.78474287078301</v>
      </c>
      <c r="M2950">
        <v>41.260465013877202</v>
      </c>
      <c r="N2950">
        <v>0.41189018015993001</v>
      </c>
      <c r="O2950">
        <v>23.728813559321999</v>
      </c>
      <c r="P2950">
        <v>269.11618669314697</v>
      </c>
      <c r="Q2950">
        <v>0.17345927715697099</v>
      </c>
    </row>
    <row r="2951" spans="1:17" hidden="1" x14ac:dyDescent="0.3">
      <c r="A2951" t="s">
        <v>6114</v>
      </c>
      <c r="B2951" t="s">
        <v>6115</v>
      </c>
      <c r="C2951" t="str">
        <f>IFERROR(VLOOKUP(Table1[[#This Row],[Ticker]],[1]!Table1[[Symbol]:[Industry]],2,FALSE),"-")</f>
        <v>-</v>
      </c>
      <c r="D2951" t="s">
        <v>259</v>
      </c>
      <c r="E2951">
        <v>108.174815279999</v>
      </c>
      <c r="F2951">
        <v>99.11</v>
      </c>
      <c r="G2951">
        <v>-26.2379486168665</v>
      </c>
      <c r="H2951">
        <v>5.0540500865761802</v>
      </c>
      <c r="I2951">
        <v>-13.1719158970104</v>
      </c>
      <c r="J2951">
        <v>-2.3978302427113198</v>
      </c>
      <c r="K2951">
        <v>94.409117094104104</v>
      </c>
      <c r="L2951">
        <v>94.116611568872301</v>
      </c>
      <c r="M2951">
        <v>58.655752463576697</v>
      </c>
      <c r="N2951">
        <v>4.0375006655347603</v>
      </c>
      <c r="O2951">
        <v>33.9420845525174</v>
      </c>
      <c r="P2951">
        <v>26.4964901084875</v>
      </c>
      <c r="Q2951">
        <v>6.1182569636465997E-2</v>
      </c>
    </row>
    <row r="2952" spans="1:17" hidden="1" x14ac:dyDescent="0.3">
      <c r="A2952" t="s">
        <v>6116</v>
      </c>
      <c r="B2952" t="s">
        <v>6117</v>
      </c>
      <c r="C2952" t="str">
        <f>IFERROR(VLOOKUP(Table1[[#This Row],[Ticker]],[1]!Table1[[Symbol]:[Industry]],2,FALSE),"-")</f>
        <v>-</v>
      </c>
      <c r="D2952" t="s">
        <v>141</v>
      </c>
      <c r="E2952">
        <v>108.13077</v>
      </c>
      <c r="F2952">
        <v>107.8</v>
      </c>
      <c r="G2952">
        <v>204.506817028847</v>
      </c>
      <c r="H2952">
        <v>1.1823783823557199</v>
      </c>
      <c r="I2952">
        <v>146.31010014954401</v>
      </c>
      <c r="J2952">
        <v>-9.8282581517286403</v>
      </c>
      <c r="K2952">
        <v>99.317891947021394</v>
      </c>
      <c r="L2952">
        <v>56.599911278803198</v>
      </c>
      <c r="M2952">
        <v>27.3121089089829</v>
      </c>
      <c r="N2952">
        <v>0.89402060316776</v>
      </c>
      <c r="O2952">
        <v>22.170686456400698</v>
      </c>
      <c r="P2952">
        <v>236.349453978159</v>
      </c>
      <c r="Q2952">
        <v>0.27469199539689998</v>
      </c>
    </row>
    <row r="2953" spans="1:17" hidden="1" x14ac:dyDescent="0.3">
      <c r="A2953" t="s">
        <v>6118</v>
      </c>
      <c r="B2953" t="s">
        <v>6119</v>
      </c>
      <c r="C2953" t="str">
        <f>IFERROR(VLOOKUP(Table1[[#This Row],[Ticker]],[1]!Table1[[Symbol]:[Industry]],2,FALSE),"-")</f>
        <v>-</v>
      </c>
      <c r="D2953" t="s">
        <v>533</v>
      </c>
      <c r="E2953">
        <v>107.988</v>
      </c>
      <c r="F2953">
        <v>440.7</v>
      </c>
      <c r="G2953">
        <v>409.55785445117903</v>
      </c>
      <c r="H2953">
        <v>-6.5844005716764498</v>
      </c>
      <c r="I2953">
        <v>75.1409588723225</v>
      </c>
      <c r="J2953">
        <v>-3.06877434465002</v>
      </c>
      <c r="K2953">
        <v>398.62312869206102</v>
      </c>
      <c r="L2953">
        <v>279.25046040927202</v>
      </c>
      <c r="M2953">
        <v>55.050619871706701</v>
      </c>
      <c r="N2953">
        <v>0.53985120633914796</v>
      </c>
      <c r="O2953">
        <v>10.710233719083201</v>
      </c>
      <c r="P2953">
        <v>497.55932203389801</v>
      </c>
      <c r="Q2953">
        <v>0.14598341545322099</v>
      </c>
    </row>
    <row r="2954" spans="1:17" hidden="1" x14ac:dyDescent="0.3">
      <c r="A2954" t="s">
        <v>6120</v>
      </c>
      <c r="B2954" t="s">
        <v>6121</v>
      </c>
      <c r="C2954" t="str">
        <f>IFERROR(VLOOKUP(Table1[[#This Row],[Ticker]],[1]!Table1[[Symbol]:[Industry]],2,FALSE),"-")</f>
        <v>-</v>
      </c>
      <c r="D2954" t="s">
        <v>642</v>
      </c>
      <c r="E2954">
        <v>107.973</v>
      </c>
      <c r="F2954">
        <v>22.66</v>
      </c>
      <c r="G2954">
        <v>-62.546000863685002</v>
      </c>
      <c r="H2954">
        <v>-3.9759199433938499</v>
      </c>
      <c r="I2954">
        <v>-4.9319543050594401</v>
      </c>
      <c r="J2954">
        <v>-4.6245948224170697</v>
      </c>
      <c r="K2954">
        <v>23.821638727464499</v>
      </c>
      <c r="L2954">
        <v>25.345416832977499</v>
      </c>
      <c r="M2954">
        <v>39.870908919001302</v>
      </c>
      <c r="N2954">
        <v>0.78742432338148005</v>
      </c>
      <c r="O2954">
        <v>80.494263018534795</v>
      </c>
      <c r="P2954">
        <v>19.2631578947368</v>
      </c>
      <c r="Q2954">
        <v>-9.6668044722738003E-2</v>
      </c>
    </row>
    <row r="2955" spans="1:17" hidden="1" x14ac:dyDescent="0.3">
      <c r="A2955" t="s">
        <v>6122</v>
      </c>
      <c r="B2955" t="s">
        <v>6123</v>
      </c>
      <c r="C2955" t="str">
        <f>IFERROR(VLOOKUP(Table1[[#This Row],[Ticker]],[1]!Table1[[Symbol]:[Industry]],2,FALSE),"-")</f>
        <v>-</v>
      </c>
      <c r="D2955" t="s">
        <v>83</v>
      </c>
      <c r="E2955">
        <v>107.8913024</v>
      </c>
      <c r="F2955">
        <v>53.45</v>
      </c>
      <c r="G2955">
        <v>34.616410076536702</v>
      </c>
      <c r="H2955">
        <v>41.9068658260774</v>
      </c>
      <c r="I2955">
        <v>43.460100767900002</v>
      </c>
      <c r="J2955">
        <v>7.7698267760095296</v>
      </c>
      <c r="K2955">
        <v>39.573588647631702</v>
      </c>
      <c r="L2955">
        <v>33.040134740463202</v>
      </c>
      <c r="M2955">
        <v>58.185934272179701</v>
      </c>
      <c r="N2955">
        <v>2.8583342377449199</v>
      </c>
      <c r="O2955">
        <v>21.571562207670699</v>
      </c>
      <c r="P2955">
        <v>131.38528138528099</v>
      </c>
      <c r="Q2955">
        <v>9.9469342728224996E-2</v>
      </c>
    </row>
    <row r="2956" spans="1:17" hidden="1" x14ac:dyDescent="0.3">
      <c r="A2956" t="s">
        <v>6124</v>
      </c>
      <c r="B2956" t="s">
        <v>6125</v>
      </c>
      <c r="C2956" t="str">
        <f>IFERROR(VLOOKUP(Table1[[#This Row],[Ticker]],[1]!Table1[[Symbol]:[Industry]],2,FALSE),"-")</f>
        <v>-</v>
      </c>
      <c r="D2956" t="s">
        <v>6067</v>
      </c>
      <c r="E2956">
        <v>107.830202</v>
      </c>
      <c r="F2956">
        <v>70</v>
      </c>
      <c r="G2956">
        <v>-26.579479054575</v>
      </c>
      <c r="H2956">
        <v>-18.597964565438399</v>
      </c>
      <c r="I2956">
        <v>49.995496794002698</v>
      </c>
      <c r="J2956">
        <v>-18.427149973743699</v>
      </c>
      <c r="K2956">
        <v>72.988043570440595</v>
      </c>
      <c r="M2956">
        <v>23.513170639907202</v>
      </c>
      <c r="N2956">
        <v>0.67079811232691999</v>
      </c>
      <c r="O2956">
        <v>22.857142857142801</v>
      </c>
      <c r="P2956">
        <v>79.487179487179404</v>
      </c>
    </row>
    <row r="2957" spans="1:17" hidden="1" x14ac:dyDescent="0.3">
      <c r="A2957" t="s">
        <v>6126</v>
      </c>
      <c r="B2957" t="s">
        <v>6127</v>
      </c>
      <c r="C2957" t="str">
        <f>IFERROR(VLOOKUP(Table1[[#This Row],[Ticker]],[1]!Table1[[Symbol]:[Industry]],2,FALSE),"-")</f>
        <v>-</v>
      </c>
      <c r="D2957" t="s">
        <v>215</v>
      </c>
      <c r="E2957">
        <v>107.48925</v>
      </c>
      <c r="F2957">
        <v>71.25</v>
      </c>
      <c r="G2957">
        <v>61.194480363069502</v>
      </c>
      <c r="H2957">
        <v>-7.8138433473670101</v>
      </c>
      <c r="I2957">
        <v>19.630700781789098</v>
      </c>
      <c r="J2957">
        <v>1.5084785301272301</v>
      </c>
      <c r="K2957">
        <v>73.338456424011198</v>
      </c>
      <c r="L2957">
        <v>64.123263924095397</v>
      </c>
      <c r="M2957">
        <v>51.035404633726898</v>
      </c>
      <c r="N2957">
        <v>0.41284530547597398</v>
      </c>
      <c r="O2957">
        <v>47.228070175438503</v>
      </c>
      <c r="P2957">
        <v>101.841359773371</v>
      </c>
      <c r="Q2957">
        <v>0.15746282839197001</v>
      </c>
    </row>
    <row r="2958" spans="1:17" hidden="1" x14ac:dyDescent="0.3">
      <c r="A2958" t="s">
        <v>6128</v>
      </c>
      <c r="B2958" t="s">
        <v>6129</v>
      </c>
      <c r="C2958" t="str">
        <f>IFERROR(VLOOKUP(Table1[[#This Row],[Ticker]],[1]!Table1[[Symbol]:[Industry]],2,FALSE),"-")</f>
        <v>-</v>
      </c>
      <c r="D2958" t="s">
        <v>2266</v>
      </c>
      <c r="E2958">
        <v>107.39918468299901</v>
      </c>
      <c r="F2958">
        <v>69.83</v>
      </c>
      <c r="G2958">
        <v>81.704763662308807</v>
      </c>
      <c r="H2958">
        <v>28.999336379230801</v>
      </c>
      <c r="I2958">
        <v>57.361219762308103</v>
      </c>
      <c r="J2958">
        <v>2.9176344014455098</v>
      </c>
      <c r="K2958">
        <v>51.785165384573702</v>
      </c>
      <c r="L2958">
        <v>45.306814859820797</v>
      </c>
      <c r="M2958">
        <v>94.237859175971195</v>
      </c>
      <c r="N2958">
        <v>1.46069099366536</v>
      </c>
      <c r="O2958">
        <v>0.95947300587140205</v>
      </c>
      <c r="P2958">
        <v>124.75056324428699</v>
      </c>
      <c r="Q2958">
        <v>2.6679145432025E-2</v>
      </c>
    </row>
    <row r="2959" spans="1:17" hidden="1" x14ac:dyDescent="0.3">
      <c r="A2959" t="s">
        <v>6130</v>
      </c>
      <c r="B2959" t="s">
        <v>6131</v>
      </c>
      <c r="C2959" t="str">
        <f>IFERROR(VLOOKUP(Table1[[#This Row],[Ticker]],[1]!Table1[[Symbol]:[Industry]],2,FALSE),"-")</f>
        <v>-</v>
      </c>
      <c r="D2959" t="s">
        <v>4700</v>
      </c>
      <c r="E2959">
        <v>107.32648125</v>
      </c>
      <c r="F2959">
        <v>710.05</v>
      </c>
      <c r="G2959">
        <v>26.297674854696901</v>
      </c>
      <c r="H2959">
        <v>14.8795995371256</v>
      </c>
      <c r="I2959">
        <v>48.782778226927597</v>
      </c>
      <c r="J2959">
        <v>3.0349449741097199</v>
      </c>
      <c r="K2959">
        <v>629.96013740835599</v>
      </c>
      <c r="L2959">
        <v>537.80729172598797</v>
      </c>
      <c r="M2959">
        <v>75.195310081145095</v>
      </c>
      <c r="N2959">
        <v>0.49248405773189402</v>
      </c>
      <c r="O2959">
        <v>7.0206323498345196</v>
      </c>
      <c r="P2959">
        <v>86.855263157894697</v>
      </c>
      <c r="Q2959">
        <v>9.3317905698941994E-2</v>
      </c>
    </row>
    <row r="2960" spans="1:17" hidden="1" x14ac:dyDescent="0.3">
      <c r="A2960" t="s">
        <v>6132</v>
      </c>
      <c r="B2960" t="s">
        <v>6133</v>
      </c>
      <c r="C2960" t="str">
        <f>IFERROR(VLOOKUP(Table1[[#This Row],[Ticker]],[1]!Table1[[Symbol]:[Industry]],2,FALSE),"-")</f>
        <v>-</v>
      </c>
      <c r="D2960" t="s">
        <v>6134</v>
      </c>
      <c r="E2960">
        <v>107.2636224</v>
      </c>
      <c r="F2960">
        <v>340.95</v>
      </c>
      <c r="G2960">
        <v>-21.691657187024699</v>
      </c>
      <c r="H2960">
        <v>-12.4319083993823</v>
      </c>
      <c r="I2960">
        <v>-38.7107868237171</v>
      </c>
      <c r="J2960">
        <v>-7.3647317491223498</v>
      </c>
      <c r="K2960">
        <v>374.08379964274201</v>
      </c>
      <c r="L2960">
        <v>373.03941426473398</v>
      </c>
      <c r="M2960">
        <v>34.940768527710397</v>
      </c>
      <c r="N2960">
        <v>0.46083476272155499</v>
      </c>
      <c r="O2960">
        <v>92.916849978002602</v>
      </c>
      <c r="P2960">
        <v>64.710144927536206</v>
      </c>
    </row>
    <row r="2961" spans="1:17" hidden="1" x14ac:dyDescent="0.3">
      <c r="A2961" t="s">
        <v>6135</v>
      </c>
      <c r="B2961" t="s">
        <v>6136</v>
      </c>
      <c r="C2961" t="str">
        <f>IFERROR(VLOOKUP(Table1[[#This Row],[Ticker]],[1]!Table1[[Symbol]:[Industry]],2,FALSE),"-")</f>
        <v>-</v>
      </c>
      <c r="D2961" t="s">
        <v>533</v>
      </c>
      <c r="E2961">
        <v>107.06933600000001</v>
      </c>
      <c r="F2961">
        <v>43.42</v>
      </c>
      <c r="G2961">
        <v>66.603432520523498</v>
      </c>
      <c r="H2961">
        <v>-5.6501348739598098</v>
      </c>
      <c r="I2961">
        <v>32.026473453714601</v>
      </c>
      <c r="J2961">
        <v>-14.3026097655606</v>
      </c>
      <c r="K2961">
        <v>40.238331956328899</v>
      </c>
      <c r="L2961">
        <v>35.442572522476802</v>
      </c>
      <c r="M2961">
        <v>56.126884065119803</v>
      </c>
      <c r="N2961">
        <v>2.48680793407725</v>
      </c>
      <c r="O2961">
        <v>15.1543067710732</v>
      </c>
      <c r="P2961">
        <v>140.554016620498</v>
      </c>
      <c r="Q2961">
        <v>8.9031803776748006E-2</v>
      </c>
    </row>
    <row r="2962" spans="1:17" hidden="1" x14ac:dyDescent="0.3">
      <c r="A2962" t="s">
        <v>6137</v>
      </c>
      <c r="B2962" t="s">
        <v>6138</v>
      </c>
      <c r="C2962" t="str">
        <f>IFERROR(VLOOKUP(Table1[[#This Row],[Ticker]],[1]!Table1[[Symbol]:[Industry]],2,FALSE),"-")</f>
        <v>-</v>
      </c>
      <c r="D2962" t="s">
        <v>738</v>
      </c>
      <c r="E2962">
        <v>107.05305799999999</v>
      </c>
      <c r="F2962">
        <v>60</v>
      </c>
      <c r="G2962">
        <v>-51.842636949311903</v>
      </c>
      <c r="H2962">
        <v>-2.4615021577896101</v>
      </c>
      <c r="I2962">
        <v>-2.5559941022741199</v>
      </c>
      <c r="J2962">
        <v>-3.3370453198574199</v>
      </c>
      <c r="K2962">
        <v>59.474002875065899</v>
      </c>
      <c r="L2962">
        <v>59.799006561443903</v>
      </c>
      <c r="M2962">
        <v>50.3641663767606</v>
      </c>
      <c r="N2962">
        <v>0.60814479638009</v>
      </c>
      <c r="O2962">
        <v>44.999999999999901</v>
      </c>
      <c r="P2962">
        <v>29.0322580645161</v>
      </c>
      <c r="Q2962">
        <v>9.6244540666570996E-2</v>
      </c>
    </row>
    <row r="2963" spans="1:17" hidden="1" x14ac:dyDescent="0.3">
      <c r="A2963" t="s">
        <v>6139</v>
      </c>
      <c r="B2963" t="s">
        <v>6140</v>
      </c>
      <c r="C2963" t="str">
        <f>IFERROR(VLOOKUP(Table1[[#This Row],[Ticker]],[1]!Table1[[Symbol]:[Industry]],2,FALSE),"-")</f>
        <v>-</v>
      </c>
      <c r="D2963" t="s">
        <v>4504</v>
      </c>
      <c r="E2963">
        <v>106.39512499999999</v>
      </c>
      <c r="F2963">
        <v>78.42</v>
      </c>
      <c r="G2963">
        <v>-17.777182403857299</v>
      </c>
      <c r="H2963">
        <v>8.4961725708334992</v>
      </c>
      <c r="I2963">
        <v>5.3344747073940901</v>
      </c>
      <c r="J2963">
        <v>-7.65177984448699</v>
      </c>
      <c r="K2963">
        <v>76.613406297164801</v>
      </c>
      <c r="L2963">
        <v>69.971033226919204</v>
      </c>
      <c r="M2963">
        <v>40.327905890382702</v>
      </c>
      <c r="N2963">
        <v>0.35139586791308902</v>
      </c>
      <c r="O2963">
        <v>47.895944912012197</v>
      </c>
      <c r="P2963">
        <v>41.782679443138598</v>
      </c>
      <c r="Q2963">
        <v>0.187243952758476</v>
      </c>
    </row>
    <row r="2964" spans="1:17" hidden="1" x14ac:dyDescent="0.3">
      <c r="A2964" t="s">
        <v>6141</v>
      </c>
      <c r="B2964" t="s">
        <v>6142</v>
      </c>
      <c r="C2964" t="str">
        <f>IFERROR(VLOOKUP(Table1[[#This Row],[Ticker]],[1]!Table1[[Symbol]:[Industry]],2,FALSE),"-")</f>
        <v>-</v>
      </c>
      <c r="D2964" t="s">
        <v>429</v>
      </c>
      <c r="E2964">
        <v>106.39314</v>
      </c>
      <c r="F2964">
        <v>10.84</v>
      </c>
      <c r="G2964">
        <v>78.234882430533006</v>
      </c>
      <c r="H2964">
        <v>-0.312521085442443</v>
      </c>
      <c r="I2964">
        <v>23.7573033458917</v>
      </c>
      <c r="J2964">
        <v>-2.7447230965679399</v>
      </c>
      <c r="K2964">
        <v>10.7157055617461</v>
      </c>
      <c r="L2964">
        <v>9.3445795924395991</v>
      </c>
      <c r="M2964">
        <v>47.526646169804202</v>
      </c>
      <c r="N2964">
        <v>0.95423135761811195</v>
      </c>
      <c r="O2964">
        <v>16.236162361623599</v>
      </c>
      <c r="P2964">
        <v>133.118279569892</v>
      </c>
      <c r="Q2964">
        <v>7.0326991948500006E-2</v>
      </c>
    </row>
    <row r="2965" spans="1:17" hidden="1" x14ac:dyDescent="0.3">
      <c r="A2965" t="s">
        <v>6143</v>
      </c>
      <c r="B2965" t="s">
        <v>6144</v>
      </c>
      <c r="C2965" t="str">
        <f>IFERROR(VLOOKUP(Table1[[#This Row],[Ticker]],[1]!Table1[[Symbol]:[Industry]],2,FALSE),"-")</f>
        <v>-</v>
      </c>
      <c r="D2965" t="s">
        <v>21</v>
      </c>
      <c r="E2965">
        <v>106.3229238</v>
      </c>
      <c r="F2965">
        <v>22.05</v>
      </c>
      <c r="G2965">
        <v>-117.635162722507</v>
      </c>
      <c r="H2965">
        <v>-6.0372506831386703</v>
      </c>
      <c r="I2965">
        <v>-70.423673757409603</v>
      </c>
      <c r="J2965">
        <v>-4.1613042430274101</v>
      </c>
      <c r="K2965">
        <v>25.052297267057298</v>
      </c>
      <c r="L2965">
        <v>63.789212077970397</v>
      </c>
      <c r="M2965">
        <v>25.889838992488599</v>
      </c>
      <c r="N2965">
        <v>0.31102856090433001</v>
      </c>
      <c r="O2965">
        <v>988.20861678004496</v>
      </c>
      <c r="P2965">
        <v>59.782608695652101</v>
      </c>
    </row>
    <row r="2966" spans="1:17" hidden="1" x14ac:dyDescent="0.3">
      <c r="A2966" t="s">
        <v>6145</v>
      </c>
      <c r="B2966" t="s">
        <v>6146</v>
      </c>
      <c r="C2966" t="str">
        <f>IFERROR(VLOOKUP(Table1[[#This Row],[Ticker]],[1]!Table1[[Symbol]:[Industry]],2,FALSE),"-")</f>
        <v>-</v>
      </c>
      <c r="D2966" t="s">
        <v>467</v>
      </c>
      <c r="E2966">
        <v>106.2632</v>
      </c>
      <c r="F2966">
        <v>342.45</v>
      </c>
      <c r="G2966">
        <v>31.228791622116599</v>
      </c>
      <c r="H2966">
        <v>2.4006240019574401</v>
      </c>
      <c r="I2966">
        <v>37.391131029507498</v>
      </c>
      <c r="J2966">
        <v>-0.85409343444340902</v>
      </c>
      <c r="K2966">
        <v>317.04507215154803</v>
      </c>
      <c r="L2966">
        <v>285.637324244355</v>
      </c>
      <c r="M2966">
        <v>69.836049099798203</v>
      </c>
      <c r="N2966">
        <v>1.5849425826882</v>
      </c>
      <c r="O2966">
        <v>7.88436268068331</v>
      </c>
      <c r="P2966">
        <v>72.954545454545396</v>
      </c>
      <c r="Q2966">
        <v>0.113511446612462</v>
      </c>
    </row>
    <row r="2967" spans="1:17" hidden="1" x14ac:dyDescent="0.3">
      <c r="A2967" t="s">
        <v>6147</v>
      </c>
      <c r="B2967" t="s">
        <v>6148</v>
      </c>
      <c r="C2967" t="str">
        <f>IFERROR(VLOOKUP(Table1[[#This Row],[Ticker]],[1]!Table1[[Symbol]:[Industry]],2,FALSE),"-")</f>
        <v>-</v>
      </c>
      <c r="D2967" t="s">
        <v>605</v>
      </c>
      <c r="E2967">
        <v>106.247</v>
      </c>
      <c r="F2967">
        <v>180.65</v>
      </c>
      <c r="G2967">
        <v>-15.5193916176956</v>
      </c>
      <c r="H2967">
        <v>-1.0668290343029301</v>
      </c>
      <c r="I2967">
        <v>6.0906224390792501</v>
      </c>
      <c r="J2967">
        <v>-5.6800220586274701</v>
      </c>
      <c r="K2967">
        <v>178.22039209944401</v>
      </c>
      <c r="L2967">
        <v>168.50072123304599</v>
      </c>
      <c r="M2967">
        <v>43.6940147611828</v>
      </c>
      <c r="N2967">
        <v>0.34014194058871799</v>
      </c>
      <c r="O2967">
        <v>24.5502352615554</v>
      </c>
      <c r="P2967">
        <v>35.318352059925097</v>
      </c>
      <c r="Q2967">
        <v>7.7817546740143004E-2</v>
      </c>
    </row>
    <row r="2968" spans="1:17" hidden="1" x14ac:dyDescent="0.3">
      <c r="A2968" t="s">
        <v>6149</v>
      </c>
      <c r="B2968" t="s">
        <v>6150</v>
      </c>
      <c r="C2968" t="str">
        <f>IFERROR(VLOOKUP(Table1[[#This Row],[Ticker]],[1]!Table1[[Symbol]:[Industry]],2,FALSE),"-")</f>
        <v>-</v>
      </c>
      <c r="D2968" t="s">
        <v>533</v>
      </c>
      <c r="E2968">
        <v>106.002247263</v>
      </c>
      <c r="F2968">
        <v>119.91</v>
      </c>
      <c r="G2968">
        <v>59.860000940376302</v>
      </c>
      <c r="H2968">
        <v>-14.6486133601988</v>
      </c>
      <c r="I2968">
        <v>6.1027161505604699</v>
      </c>
      <c r="J2968">
        <v>-10.4171435454254</v>
      </c>
      <c r="K2968">
        <v>126.528748769427</v>
      </c>
      <c r="L2968">
        <v>111.211331953251</v>
      </c>
      <c r="M2968">
        <v>23.800319145975099</v>
      </c>
      <c r="N2968">
        <v>0.53099433651055195</v>
      </c>
      <c r="O2968">
        <v>37.644900341923098</v>
      </c>
      <c r="P2968">
        <v>97.545304777594694</v>
      </c>
      <c r="Q2968">
        <v>8.7160141090784002E-2</v>
      </c>
    </row>
    <row r="2969" spans="1:17" hidden="1" x14ac:dyDescent="0.3">
      <c r="A2969" t="s">
        <v>6151</v>
      </c>
      <c r="B2969" t="s">
        <v>6152</v>
      </c>
      <c r="C2969" t="str">
        <f>IFERROR(VLOOKUP(Table1[[#This Row],[Ticker]],[1]!Table1[[Symbol]:[Industry]],2,FALSE),"-")</f>
        <v>-</v>
      </c>
      <c r="D2969" t="s">
        <v>733</v>
      </c>
      <c r="E2969">
        <v>106.001593875</v>
      </c>
      <c r="F2969">
        <v>65.650000000000006</v>
      </c>
      <c r="G2969">
        <v>-68.4433129512433</v>
      </c>
      <c r="H2969">
        <v>-15.467622685096501</v>
      </c>
      <c r="I2969">
        <v>-53.989205989372998</v>
      </c>
      <c r="J2969">
        <v>-4.6971257359231604</v>
      </c>
      <c r="K2969">
        <v>72.392585440315202</v>
      </c>
      <c r="M2969">
        <v>36.980602598465097</v>
      </c>
      <c r="O2969">
        <v>66.031987814166001</v>
      </c>
      <c r="P2969">
        <v>5.8870967741935596</v>
      </c>
    </row>
    <row r="2970" spans="1:17" hidden="1" x14ac:dyDescent="0.3">
      <c r="A2970" t="s">
        <v>6153</v>
      </c>
      <c r="B2970" t="s">
        <v>6154</v>
      </c>
      <c r="C2970" t="str">
        <f>IFERROR(VLOOKUP(Table1[[#This Row],[Ticker]],[1]!Table1[[Symbol]:[Industry]],2,FALSE),"-")</f>
        <v>-</v>
      </c>
      <c r="D2970" t="s">
        <v>472</v>
      </c>
      <c r="E2970">
        <v>105.98582</v>
      </c>
      <c r="F2970">
        <v>78.5</v>
      </c>
      <c r="G2970">
        <v>-9.9482270114237199</v>
      </c>
      <c r="H2970">
        <v>-11.7758882677524</v>
      </c>
      <c r="I2970">
        <v>-1.3843922602360299</v>
      </c>
      <c r="J2970">
        <v>-7.1501200325010998</v>
      </c>
      <c r="K2970">
        <v>79.532846085444504</v>
      </c>
      <c r="L2970">
        <v>71.612362482467205</v>
      </c>
      <c r="M2970">
        <v>31.3437748214821</v>
      </c>
      <c r="N2970">
        <v>0.65073470046826998</v>
      </c>
      <c r="O2970">
        <v>24.203821656050899</v>
      </c>
      <c r="P2970">
        <v>57</v>
      </c>
    </row>
    <row r="2971" spans="1:17" hidden="1" x14ac:dyDescent="0.3">
      <c r="A2971" t="s">
        <v>6155</v>
      </c>
      <c r="B2971" t="s">
        <v>6156</v>
      </c>
      <c r="C2971" t="str">
        <f>IFERROR(VLOOKUP(Table1[[#This Row],[Ticker]],[1]!Table1[[Symbol]:[Industry]],2,FALSE),"-")</f>
        <v>-</v>
      </c>
      <c r="D2971" t="s">
        <v>753</v>
      </c>
      <c r="E2971">
        <v>105.953940543</v>
      </c>
      <c r="F2971">
        <v>88.75</v>
      </c>
      <c r="G2971">
        <v>-12.410528215628601</v>
      </c>
      <c r="H2971">
        <v>0.65079836753499798</v>
      </c>
      <c r="I2971">
        <v>0.410779808151712</v>
      </c>
      <c r="J2971">
        <v>-1.2670991523933199</v>
      </c>
      <c r="K2971">
        <v>86.426891788388303</v>
      </c>
      <c r="L2971">
        <v>82.774050028711201</v>
      </c>
      <c r="M2971">
        <v>58.050219930369003</v>
      </c>
      <c r="N2971">
        <v>0.71620394822675004</v>
      </c>
      <c r="O2971">
        <v>9.0253521126760496</v>
      </c>
      <c r="P2971">
        <v>30.495515365387401</v>
      </c>
    </row>
    <row r="2972" spans="1:17" hidden="1" x14ac:dyDescent="0.3">
      <c r="A2972" t="s">
        <v>6157</v>
      </c>
      <c r="B2972" t="s">
        <v>6158</v>
      </c>
      <c r="C2972" t="str">
        <f>IFERROR(VLOOKUP(Table1[[#This Row],[Ticker]],[1]!Table1[[Symbol]:[Industry]],2,FALSE),"-")</f>
        <v>-</v>
      </c>
      <c r="D2972" t="s">
        <v>1001</v>
      </c>
      <c r="E2972">
        <v>105.92196532</v>
      </c>
      <c r="F2972">
        <v>25.78</v>
      </c>
      <c r="G2972">
        <v>-45.909303615978502</v>
      </c>
      <c r="H2972">
        <v>-1.8554004628743599</v>
      </c>
      <c r="I2972">
        <v>-15.4912967858605</v>
      </c>
      <c r="J2972">
        <v>-4.4352390801201498</v>
      </c>
      <c r="K2972">
        <v>26.572760816178299</v>
      </c>
      <c r="L2972">
        <v>27.932683761346901</v>
      </c>
      <c r="M2972">
        <v>44.793641635287401</v>
      </c>
      <c r="N2972">
        <v>0.29456823290510498</v>
      </c>
      <c r="O2972">
        <v>49.340574088440597</v>
      </c>
      <c r="P2972">
        <v>12.8227571115973</v>
      </c>
      <c r="Q2972">
        <v>7.9442881206620002E-3</v>
      </c>
    </row>
    <row r="2973" spans="1:17" hidden="1" x14ac:dyDescent="0.3">
      <c r="A2973" t="s">
        <v>6159</v>
      </c>
      <c r="B2973" t="s">
        <v>6160</v>
      </c>
      <c r="C2973" t="str">
        <f>IFERROR(VLOOKUP(Table1[[#This Row],[Ticker]],[1]!Table1[[Symbol]:[Industry]],2,FALSE),"-")</f>
        <v>-</v>
      </c>
      <c r="D2973" t="s">
        <v>1603</v>
      </c>
      <c r="E2973">
        <v>105.88421644</v>
      </c>
      <c r="F2973">
        <v>6.93</v>
      </c>
      <c r="G2973">
        <v>198.96289600430799</v>
      </c>
      <c r="H2973">
        <v>71.392924410222093</v>
      </c>
      <c r="I2973">
        <v>185.231557348802</v>
      </c>
      <c r="J2973">
        <v>14.282968202793001</v>
      </c>
      <c r="K2973">
        <v>4.7424036911203897</v>
      </c>
      <c r="L2973">
        <v>3.6572133611411499</v>
      </c>
      <c r="M2973">
        <v>97.754900261417006</v>
      </c>
      <c r="N2973">
        <v>1.8108752487414399</v>
      </c>
      <c r="O2973">
        <v>0</v>
      </c>
      <c r="Q2973">
        <v>0.168683527197237</v>
      </c>
    </row>
    <row r="2974" spans="1:17" hidden="1" x14ac:dyDescent="0.3">
      <c r="A2974" t="s">
        <v>6161</v>
      </c>
      <c r="B2974" t="s">
        <v>6162</v>
      </c>
      <c r="C2974" t="str">
        <f>IFERROR(VLOOKUP(Table1[[#This Row],[Ticker]],[1]!Table1[[Symbol]:[Industry]],2,FALSE),"-")</f>
        <v>-</v>
      </c>
      <c r="D2974" t="s">
        <v>132</v>
      </c>
      <c r="E2974">
        <v>105.6854628</v>
      </c>
      <c r="F2974">
        <v>14.48</v>
      </c>
      <c r="G2974">
        <v>-29.8708059633964</v>
      </c>
      <c r="H2974">
        <v>-7.2954004628743601</v>
      </c>
      <c r="I2974">
        <v>-18.346122326702801</v>
      </c>
      <c r="J2974">
        <v>-3.00394656311334</v>
      </c>
      <c r="K2974">
        <v>14.977454604991699</v>
      </c>
      <c r="L2974">
        <v>15.790045551273</v>
      </c>
      <c r="M2974">
        <v>47.758164393878303</v>
      </c>
      <c r="N2974">
        <v>0.53433434453522499</v>
      </c>
      <c r="O2974">
        <v>59.875690607734697</v>
      </c>
      <c r="P2974">
        <v>14.4664031620553</v>
      </c>
      <c r="Q2974">
        <v>-4.3728545381271001E-2</v>
      </c>
    </row>
    <row r="2975" spans="1:17" hidden="1" x14ac:dyDescent="0.3">
      <c r="A2975" t="s">
        <v>6163</v>
      </c>
      <c r="B2975" t="s">
        <v>6164</v>
      </c>
      <c r="C2975" t="str">
        <f>IFERROR(VLOOKUP(Table1[[#This Row],[Ticker]],[1]!Table1[[Symbol]:[Industry]],2,FALSE),"-")</f>
        <v>-</v>
      </c>
      <c r="D2975" t="s">
        <v>141</v>
      </c>
      <c r="E2975">
        <v>105.64812993</v>
      </c>
      <c r="F2975">
        <v>2</v>
      </c>
      <c r="K2975">
        <v>2.1140989605141698</v>
      </c>
      <c r="L2975">
        <v>3.1857726977597598</v>
      </c>
      <c r="M2975">
        <v>71.039956020089093</v>
      </c>
      <c r="Q2975">
        <v>-6.9211309357390005E-2</v>
      </c>
    </row>
    <row r="2976" spans="1:17" hidden="1" x14ac:dyDescent="0.3">
      <c r="A2976" t="s">
        <v>6165</v>
      </c>
      <c r="B2976" t="s">
        <v>6166</v>
      </c>
      <c r="C2976" t="str">
        <f>IFERROR(VLOOKUP(Table1[[#This Row],[Ticker]],[1]!Table1[[Symbol]:[Industry]],2,FALSE),"-")</f>
        <v>-</v>
      </c>
      <c r="D2976" t="s">
        <v>21</v>
      </c>
      <c r="E2976">
        <v>105.364</v>
      </c>
      <c r="F2976">
        <v>126</v>
      </c>
      <c r="G2976">
        <v>-35.659430842441601</v>
      </c>
      <c r="H2976">
        <v>2.4011512612635602</v>
      </c>
      <c r="I2976">
        <v>-8.8613982044958401</v>
      </c>
      <c r="J2976">
        <v>-9.6503065996652797</v>
      </c>
      <c r="K2976">
        <v>115.63228854782599</v>
      </c>
      <c r="L2976">
        <v>120.33728727830299</v>
      </c>
      <c r="M2976">
        <v>53.113109897085003</v>
      </c>
      <c r="N2976">
        <v>1.6061622940817499</v>
      </c>
      <c r="O2976">
        <v>22.857142857142801</v>
      </c>
      <c r="P2976">
        <v>54.128440366972399</v>
      </c>
    </row>
    <row r="2977" spans="1:17" hidden="1" x14ac:dyDescent="0.3">
      <c r="A2977" t="s">
        <v>6167</v>
      </c>
      <c r="B2977" t="s">
        <v>6168</v>
      </c>
      <c r="C2977" t="str">
        <f>IFERROR(VLOOKUP(Table1[[#This Row],[Ticker]],[1]!Table1[[Symbol]:[Industry]],2,FALSE),"-")</f>
        <v>-</v>
      </c>
      <c r="D2977" t="s">
        <v>462</v>
      </c>
      <c r="E2977">
        <v>105.058057125</v>
      </c>
      <c r="F2977">
        <v>97.7</v>
      </c>
      <c r="G2977">
        <v>50.774185480594603</v>
      </c>
      <c r="H2977">
        <v>-8.24915421662811</v>
      </c>
      <c r="I2977">
        <v>10.157161918563601</v>
      </c>
      <c r="J2977">
        <v>-8.8381054693943</v>
      </c>
      <c r="K2977">
        <v>99.554452131688393</v>
      </c>
      <c r="L2977">
        <v>88.545071897537795</v>
      </c>
      <c r="M2977">
        <v>42.482274655694098</v>
      </c>
      <c r="N2977">
        <v>0.39898152214337401</v>
      </c>
      <c r="O2977">
        <v>37.001023541453399</v>
      </c>
      <c r="P2977">
        <v>94.041708043694101</v>
      </c>
      <c r="Q2977">
        <v>7.7912227544296997E-2</v>
      </c>
    </row>
    <row r="2978" spans="1:17" hidden="1" x14ac:dyDescent="0.3">
      <c r="A2978" t="s">
        <v>6169</v>
      </c>
      <c r="B2978" t="s">
        <v>6170</v>
      </c>
      <c r="C2978" t="str">
        <f>IFERROR(VLOOKUP(Table1[[#This Row],[Ticker]],[1]!Table1[[Symbol]:[Industry]],2,FALSE),"-")</f>
        <v>-</v>
      </c>
      <c r="D2978" t="s">
        <v>991</v>
      </c>
      <c r="E2978">
        <v>104.995</v>
      </c>
      <c r="F2978">
        <v>219.1</v>
      </c>
      <c r="G2978">
        <v>-22.347384575498801</v>
      </c>
      <c r="H2978">
        <v>8.7098072246643703</v>
      </c>
      <c r="I2978">
        <v>33.454843506534303</v>
      </c>
      <c r="J2978">
        <v>5.2873652529609201</v>
      </c>
      <c r="K2978">
        <v>157.786528528346</v>
      </c>
      <c r="L2978">
        <v>166.25710150282001</v>
      </c>
      <c r="M2978">
        <v>75.732310855759295</v>
      </c>
      <c r="N2978">
        <v>4.0557921143818199</v>
      </c>
      <c r="O2978">
        <v>0</v>
      </c>
      <c r="P2978">
        <v>67.124332570556803</v>
      </c>
      <c r="Q2978">
        <v>0.18661526622247401</v>
      </c>
    </row>
    <row r="2979" spans="1:17" hidden="1" x14ac:dyDescent="0.3">
      <c r="A2979" t="s">
        <v>6171</v>
      </c>
      <c r="B2979" t="s">
        <v>6172</v>
      </c>
      <c r="C2979" t="str">
        <f>IFERROR(VLOOKUP(Table1[[#This Row],[Ticker]],[1]!Table1[[Symbol]:[Industry]],2,FALSE),"-")</f>
        <v>-</v>
      </c>
      <c r="D2979" t="s">
        <v>171</v>
      </c>
      <c r="E2979">
        <v>104.863347065</v>
      </c>
      <c r="F2979">
        <v>78.849999999999994</v>
      </c>
      <c r="G2979">
        <v>102.829982098307</v>
      </c>
      <c r="H2979">
        <v>7.3878517956384799</v>
      </c>
      <c r="I2979">
        <v>117.284089060177</v>
      </c>
      <c r="J2979">
        <v>-1.5626200325010999</v>
      </c>
      <c r="K2979">
        <v>66.994377063633706</v>
      </c>
      <c r="M2979">
        <v>59.5908563704036</v>
      </c>
      <c r="N2979">
        <v>0.45908586419130198</v>
      </c>
      <c r="O2979">
        <v>12.175015852885201</v>
      </c>
      <c r="P2979">
        <v>158.52459016393399</v>
      </c>
    </row>
    <row r="2980" spans="1:17" hidden="1" x14ac:dyDescent="0.3">
      <c r="A2980" t="s">
        <v>6173</v>
      </c>
      <c r="B2980" t="s">
        <v>6174</v>
      </c>
      <c r="C2980" t="str">
        <f>IFERROR(VLOOKUP(Table1[[#This Row],[Ticker]],[1]!Table1[[Symbol]:[Industry]],2,FALSE),"-")</f>
        <v>-</v>
      </c>
      <c r="D2980" t="s">
        <v>1414</v>
      </c>
      <c r="E2980">
        <v>104.52500000000001</v>
      </c>
      <c r="F2980">
        <v>185</v>
      </c>
      <c r="G2980">
        <v>-23.970916832693799</v>
      </c>
      <c r="H2980">
        <v>5.5581390969114803</v>
      </c>
      <c r="I2980">
        <v>-5.1652967451000604</v>
      </c>
      <c r="J2980">
        <v>-7.3158251607062299</v>
      </c>
      <c r="K2980">
        <v>178.552667543583</v>
      </c>
      <c r="L2980">
        <v>169.86058437015501</v>
      </c>
      <c r="M2980">
        <v>50.0802765820589</v>
      </c>
      <c r="N2980">
        <v>0.356327089995431</v>
      </c>
      <c r="O2980">
        <v>7.8378378378378404</v>
      </c>
      <c r="P2980">
        <v>30.098452883263001</v>
      </c>
      <c r="Q2980">
        <v>0.114687882082514</v>
      </c>
    </row>
    <row r="2981" spans="1:17" hidden="1" x14ac:dyDescent="0.3">
      <c r="A2981" t="s">
        <v>6175</v>
      </c>
      <c r="B2981" t="s">
        <v>6176</v>
      </c>
      <c r="C2981" t="str">
        <f>IFERROR(VLOOKUP(Table1[[#This Row],[Ticker]],[1]!Table1[[Symbol]:[Industry]],2,FALSE),"-")</f>
        <v>-</v>
      </c>
      <c r="D2981" t="s">
        <v>533</v>
      </c>
      <c r="E2981">
        <v>104.481036</v>
      </c>
      <c r="F2981">
        <v>160.9</v>
      </c>
      <c r="G2981">
        <v>92.376984009439397</v>
      </c>
      <c r="H2981">
        <v>-2.1612890924175399</v>
      </c>
      <c r="I2981">
        <v>66.371177641612704</v>
      </c>
      <c r="J2981">
        <v>-7.9598030229831398</v>
      </c>
      <c r="K2981">
        <v>151.138671001387</v>
      </c>
      <c r="L2981">
        <v>122.464243835221</v>
      </c>
      <c r="M2981">
        <v>36.233853358995098</v>
      </c>
      <c r="N2981">
        <v>0.28265042052167799</v>
      </c>
      <c r="O2981">
        <v>5.7178371659415603</v>
      </c>
      <c r="P2981">
        <v>175.98627787307001</v>
      </c>
      <c r="Q2981">
        <v>0.124111467921523</v>
      </c>
    </row>
    <row r="2982" spans="1:17" hidden="1" x14ac:dyDescent="0.3">
      <c r="A2982" t="s">
        <v>6177</v>
      </c>
      <c r="B2982" t="s">
        <v>6178</v>
      </c>
      <c r="C2982" t="str">
        <f>IFERROR(VLOOKUP(Table1[[#This Row],[Ticker]],[1]!Table1[[Symbol]:[Industry]],2,FALSE),"-")</f>
        <v>-</v>
      </c>
      <c r="D2982" t="s">
        <v>1414</v>
      </c>
      <c r="E2982">
        <v>104.39</v>
      </c>
      <c r="F2982">
        <v>104.15</v>
      </c>
      <c r="G2982">
        <v>0.159897904933966</v>
      </c>
      <c r="H2982">
        <v>-5.5475331642961603</v>
      </c>
      <c r="I2982">
        <v>12.798970012558399</v>
      </c>
      <c r="J2982">
        <v>-8.7988206050543294</v>
      </c>
      <c r="K2982">
        <v>102.23112357670099</v>
      </c>
      <c r="L2982">
        <v>94.013762233929199</v>
      </c>
      <c r="M2982">
        <v>46.815361445295899</v>
      </c>
      <c r="N2982">
        <v>3.8334989882019999</v>
      </c>
      <c r="O2982">
        <v>25.972155544887102</v>
      </c>
      <c r="P2982">
        <v>54.7548291233283</v>
      </c>
      <c r="Q2982">
        <v>3.9944313249342001E-2</v>
      </c>
    </row>
    <row r="2983" spans="1:17" hidden="1" x14ac:dyDescent="0.3">
      <c r="A2983" t="s">
        <v>6179</v>
      </c>
      <c r="B2983" t="s">
        <v>6180</v>
      </c>
      <c r="C2983" t="str">
        <f>IFERROR(VLOOKUP(Table1[[#This Row],[Ticker]],[1]!Table1[[Symbol]:[Industry]],2,FALSE),"-")</f>
        <v>-</v>
      </c>
      <c r="D2983" t="s">
        <v>387</v>
      </c>
      <c r="E2983">
        <v>104.25545379</v>
      </c>
      <c r="F2983">
        <v>25.03</v>
      </c>
      <c r="G2983">
        <v>1192.4959873893099</v>
      </c>
      <c r="H2983">
        <v>43.425033533508902</v>
      </c>
      <c r="I2983">
        <v>1206.95009435118</v>
      </c>
      <c r="J2983">
        <v>6.0134381685570899</v>
      </c>
      <c r="K2983">
        <v>16.9741244218914</v>
      </c>
      <c r="M2983">
        <v>100</v>
      </c>
      <c r="N2983">
        <v>0.31362877656473298</v>
      </c>
      <c r="O2983">
        <v>0</v>
      </c>
      <c r="P2983">
        <v>1290.55555555555</v>
      </c>
    </row>
    <row r="2984" spans="1:17" hidden="1" x14ac:dyDescent="0.3">
      <c r="A2984" t="s">
        <v>6181</v>
      </c>
      <c r="B2984" t="s">
        <v>6182</v>
      </c>
      <c r="C2984" t="str">
        <f>IFERROR(VLOOKUP(Table1[[#This Row],[Ticker]],[1]!Table1[[Symbol]:[Industry]],2,FALSE),"-")</f>
        <v>-</v>
      </c>
      <c r="D2984" t="s">
        <v>794</v>
      </c>
      <c r="E2984">
        <v>104.19820335599999</v>
      </c>
      <c r="F2984">
        <v>85.17</v>
      </c>
      <c r="G2984">
        <v>35.6499884194196</v>
      </c>
      <c r="H2984">
        <v>-8.2977260442696998</v>
      </c>
      <c r="I2984">
        <v>26.723145139461899</v>
      </c>
      <c r="J2984">
        <v>-8.1548853200664606</v>
      </c>
      <c r="K2984">
        <v>80.691276093947906</v>
      </c>
      <c r="L2984">
        <v>69.429110326184002</v>
      </c>
      <c r="M2984">
        <v>41.845471393745697</v>
      </c>
      <c r="N2984">
        <v>0.37009743031193498</v>
      </c>
      <c r="O2984">
        <v>29.7405189620758</v>
      </c>
      <c r="P2984">
        <v>78.928571428571402</v>
      </c>
      <c r="Q2984">
        <v>3.4785936823649999E-2</v>
      </c>
    </row>
    <row r="2985" spans="1:17" hidden="1" x14ac:dyDescent="0.3">
      <c r="A2985" t="s">
        <v>6183</v>
      </c>
      <c r="B2985" t="s">
        <v>6184</v>
      </c>
      <c r="C2985" t="str">
        <f>IFERROR(VLOOKUP(Table1[[#This Row],[Ticker]],[1]!Table1[[Symbol]:[Industry]],2,FALSE),"-")</f>
        <v>-</v>
      </c>
      <c r="D2985" t="s">
        <v>472</v>
      </c>
      <c r="E2985">
        <v>104.16773999999999</v>
      </c>
      <c r="F2985">
        <v>195.4</v>
      </c>
      <c r="G2985">
        <v>67.341868657212004</v>
      </c>
      <c r="H2985">
        <v>0.50191280955981599</v>
      </c>
      <c r="I2985">
        <v>13.7524096098738</v>
      </c>
      <c r="K2985">
        <v>156.779903676195</v>
      </c>
      <c r="M2985">
        <v>94.373343421298102</v>
      </c>
      <c r="N2985">
        <v>0.73333333333333295</v>
      </c>
      <c r="O2985">
        <v>3.8126919140225102</v>
      </c>
      <c r="P2985">
        <v>99.184505606523899</v>
      </c>
    </row>
    <row r="2986" spans="1:17" hidden="1" x14ac:dyDescent="0.3">
      <c r="A2986" t="s">
        <v>6185</v>
      </c>
      <c r="B2986" t="s">
        <v>6186</v>
      </c>
      <c r="C2986" t="str">
        <f>IFERROR(VLOOKUP(Table1[[#This Row],[Ticker]],[1]!Table1[[Symbol]:[Industry]],2,FALSE),"-")</f>
        <v>-</v>
      </c>
      <c r="D2986" t="s">
        <v>2545</v>
      </c>
      <c r="E2986">
        <v>104.16751489799999</v>
      </c>
      <c r="F2986">
        <v>43.22</v>
      </c>
      <c r="G2986">
        <v>-8.1360179868790006</v>
      </c>
      <c r="H2986">
        <v>11.9606290263304</v>
      </c>
      <c r="I2986">
        <v>-48.0590465097386</v>
      </c>
      <c r="J2986">
        <v>-1.6191798324101501</v>
      </c>
      <c r="K2986">
        <v>42.688939911596201</v>
      </c>
      <c r="L2986">
        <v>45.550410899963701</v>
      </c>
      <c r="M2986">
        <v>55.204914355389498</v>
      </c>
      <c r="N2986">
        <v>0.64968741719991097</v>
      </c>
      <c r="O2986">
        <v>73.530772790374797</v>
      </c>
      <c r="P2986">
        <v>51.489660007010102</v>
      </c>
      <c r="Q2986">
        <v>0.19494164493159899</v>
      </c>
    </row>
    <row r="2987" spans="1:17" hidden="1" x14ac:dyDescent="0.3">
      <c r="A2987" t="s">
        <v>6187</v>
      </c>
      <c r="B2987" t="s">
        <v>6188</v>
      </c>
      <c r="C2987" t="str">
        <f>IFERROR(VLOOKUP(Table1[[#This Row],[Ticker]],[1]!Table1[[Symbol]:[Industry]],2,FALSE),"-")</f>
        <v>-</v>
      </c>
      <c r="D2987" t="s">
        <v>1394</v>
      </c>
      <c r="E2987">
        <v>103.905</v>
      </c>
      <c r="F2987">
        <v>339.45</v>
      </c>
      <c r="G2987">
        <v>103.233540336006</v>
      </c>
      <c r="H2987">
        <v>-24.874710807701899</v>
      </c>
      <c r="I2987">
        <v>26.751597401093399</v>
      </c>
      <c r="J2987">
        <v>-2.2741626547425402</v>
      </c>
      <c r="K2987">
        <v>354.93868644850102</v>
      </c>
      <c r="L2987">
        <v>272.185745122821</v>
      </c>
      <c r="M2987">
        <v>27.7603205476013</v>
      </c>
      <c r="N2987">
        <v>0.55042166566931805</v>
      </c>
      <c r="O2987">
        <v>38.1499484460156</v>
      </c>
      <c r="P2987">
        <v>135.07617728531801</v>
      </c>
      <c r="Q2987">
        <v>0.208137240858667</v>
      </c>
    </row>
    <row r="2988" spans="1:17" hidden="1" x14ac:dyDescent="0.3">
      <c r="A2988" t="s">
        <v>6189</v>
      </c>
      <c r="B2988" t="s">
        <v>6190</v>
      </c>
      <c r="C2988" t="str">
        <f>IFERROR(VLOOKUP(Table1[[#This Row],[Ticker]],[1]!Table1[[Symbol]:[Industry]],2,FALSE),"-")</f>
        <v>-</v>
      </c>
      <c r="D2988" t="s">
        <v>218</v>
      </c>
      <c r="E2988">
        <v>103.84</v>
      </c>
      <c r="F2988">
        <v>16.8</v>
      </c>
      <c r="G2988">
        <v>83.818467030148895</v>
      </c>
      <c r="H2988">
        <v>14.110974629786799</v>
      </c>
      <c r="I2988">
        <v>85.265269771303906</v>
      </c>
      <c r="J2988">
        <v>-0.60031844519951805</v>
      </c>
      <c r="K2988">
        <v>14.435357581151001</v>
      </c>
      <c r="L2988">
        <v>11.455151327416401</v>
      </c>
      <c r="M2988">
        <v>72.001076981747701</v>
      </c>
      <c r="N2988">
        <v>1.4640997022298099</v>
      </c>
      <c r="O2988">
        <v>0</v>
      </c>
      <c r="P2988">
        <v>176.36124362559599</v>
      </c>
    </row>
    <row r="2989" spans="1:17" hidden="1" x14ac:dyDescent="0.3">
      <c r="A2989" t="s">
        <v>6191</v>
      </c>
      <c r="B2989" t="s">
        <v>6192</v>
      </c>
      <c r="C2989" t="str">
        <f>IFERROR(VLOOKUP(Table1[[#This Row],[Ticker]],[1]!Table1[[Symbol]:[Industry]],2,FALSE),"-")</f>
        <v>-</v>
      </c>
      <c r="D2989" t="s">
        <v>21</v>
      </c>
      <c r="E2989">
        <v>103.80654699999999</v>
      </c>
      <c r="F2989">
        <v>8.0299999999999994</v>
      </c>
      <c r="G2989">
        <v>340.51030422715797</v>
      </c>
      <c r="H2989">
        <v>-1.6095786310048501</v>
      </c>
      <c r="I2989">
        <v>284.11147001255802</v>
      </c>
      <c r="J2989">
        <v>-3.2732653883515201</v>
      </c>
      <c r="K2989">
        <v>7.0637659494082303</v>
      </c>
      <c r="L2989">
        <v>4.4116355610865501</v>
      </c>
      <c r="M2989">
        <v>50.484571671563302</v>
      </c>
      <c r="N2989">
        <v>1.8010123998733001</v>
      </c>
      <c r="O2989">
        <v>11.332503113325</v>
      </c>
      <c r="P2989">
        <v>401.87499999999898</v>
      </c>
      <c r="Q2989">
        <v>0.121900520420925</v>
      </c>
    </row>
    <row r="2990" spans="1:17" hidden="1" x14ac:dyDescent="0.3">
      <c r="A2990" t="s">
        <v>6193</v>
      </c>
      <c r="B2990" t="s">
        <v>6194</v>
      </c>
      <c r="C2990" t="str">
        <f>IFERROR(VLOOKUP(Table1[[#This Row],[Ticker]],[1]!Table1[[Symbol]:[Industry]],2,FALSE),"-")</f>
        <v>-</v>
      </c>
      <c r="D2990" t="s">
        <v>533</v>
      </c>
      <c r="E2990">
        <v>103.774501454</v>
      </c>
      <c r="F2990">
        <v>20.02</v>
      </c>
      <c r="G2990">
        <v>-46.103878919333297</v>
      </c>
      <c r="H2990">
        <v>-12.024268823151401</v>
      </c>
      <c r="I2990">
        <v>-61.777418876330401</v>
      </c>
      <c r="J2990">
        <v>-1.4833946803884199</v>
      </c>
      <c r="K2990">
        <v>19.412684666742301</v>
      </c>
      <c r="L2990">
        <v>22.288930160086899</v>
      </c>
      <c r="M2990">
        <v>50.423342803586699</v>
      </c>
      <c r="N2990">
        <v>0.78548559704142895</v>
      </c>
      <c r="O2990">
        <v>162.48751248751199</v>
      </c>
      <c r="P2990">
        <v>21.702127659574401</v>
      </c>
      <c r="Q2990">
        <v>7.2500641660294005E-2</v>
      </c>
    </row>
    <row r="2991" spans="1:17" hidden="1" x14ac:dyDescent="0.3">
      <c r="A2991" t="s">
        <v>6195</v>
      </c>
      <c r="B2991" t="s">
        <v>6196</v>
      </c>
      <c r="C2991" t="str">
        <f>IFERROR(VLOOKUP(Table1[[#This Row],[Ticker]],[1]!Table1[[Symbol]:[Industry]],2,FALSE),"-")</f>
        <v>-</v>
      </c>
      <c r="D2991" t="s">
        <v>77</v>
      </c>
      <c r="E2991">
        <v>103.67082000000001</v>
      </c>
      <c r="F2991">
        <v>258.39999999999998</v>
      </c>
      <c r="G2991">
        <v>794.32223760265902</v>
      </c>
      <c r="H2991">
        <v>11.853623647343699</v>
      </c>
      <c r="I2991">
        <v>610.70389041267094</v>
      </c>
      <c r="J2991">
        <v>6.0122518445008097</v>
      </c>
      <c r="K2991">
        <v>192.53631074991901</v>
      </c>
      <c r="L2991">
        <v>108.17845676876399</v>
      </c>
      <c r="M2991">
        <v>90.971603202678395</v>
      </c>
      <c r="N2991">
        <v>1.2804811701541701</v>
      </c>
      <c r="O2991">
        <v>0</v>
      </c>
      <c r="P2991">
        <v>1061.3483146067399</v>
      </c>
      <c r="Q2991">
        <v>0.22382751041975199</v>
      </c>
    </row>
    <row r="2992" spans="1:17" hidden="1" x14ac:dyDescent="0.3">
      <c r="A2992" t="s">
        <v>6197</v>
      </c>
      <c r="B2992" t="s">
        <v>6198</v>
      </c>
      <c r="C2992" t="str">
        <f>IFERROR(VLOOKUP(Table1[[#This Row],[Ticker]],[1]!Table1[[Symbol]:[Industry]],2,FALSE),"-")</f>
        <v>-</v>
      </c>
      <c r="D2992" t="s">
        <v>472</v>
      </c>
      <c r="E2992">
        <v>103.64256</v>
      </c>
      <c r="F2992">
        <v>99.25</v>
      </c>
      <c r="G2992">
        <v>-69.655920157331906</v>
      </c>
      <c r="H2992">
        <v>-1.91475530158403</v>
      </c>
      <c r="I2992">
        <v>27.354068816700099</v>
      </c>
      <c r="J2992">
        <v>-3.8573788451170499</v>
      </c>
      <c r="K2992">
        <v>94.711291356537004</v>
      </c>
      <c r="M2992">
        <v>45.310442919769102</v>
      </c>
      <c r="N2992">
        <v>0.91120731120731102</v>
      </c>
      <c r="O2992">
        <v>60.806045340050296</v>
      </c>
      <c r="P2992">
        <v>52.692307692307601</v>
      </c>
    </row>
    <row r="2993" spans="1:17" hidden="1" x14ac:dyDescent="0.3">
      <c r="A2993" t="s">
        <v>6199</v>
      </c>
      <c r="B2993" t="s">
        <v>6200</v>
      </c>
      <c r="C2993" t="str">
        <f>IFERROR(VLOOKUP(Table1[[#This Row],[Ticker]],[1]!Table1[[Symbol]:[Industry]],2,FALSE),"-")</f>
        <v>-</v>
      </c>
      <c r="D2993" t="s">
        <v>1001</v>
      </c>
      <c r="E2993">
        <v>103.6172</v>
      </c>
      <c r="F2993">
        <v>46.4</v>
      </c>
      <c r="G2993">
        <v>-26.268120453293701</v>
      </c>
      <c r="H2993">
        <v>10.463048290588199</v>
      </c>
      <c r="I2993">
        <v>6.0157253317073396</v>
      </c>
      <c r="J2993">
        <v>-3.1422739704485898</v>
      </c>
      <c r="K2993">
        <v>38.701102459582899</v>
      </c>
      <c r="L2993">
        <v>40.684551007693202</v>
      </c>
      <c r="M2993">
        <v>60.9144862478664</v>
      </c>
      <c r="N2993">
        <v>2.21376898963105</v>
      </c>
      <c r="O2993">
        <v>24.784482758620602</v>
      </c>
      <c r="P2993">
        <v>44.323483670295403</v>
      </c>
    </row>
    <row r="2994" spans="1:17" hidden="1" x14ac:dyDescent="0.3">
      <c r="A2994" t="s">
        <v>6201</v>
      </c>
      <c r="B2994" t="s">
        <v>6202</v>
      </c>
      <c r="C2994" t="str">
        <f>IFERROR(VLOOKUP(Table1[[#This Row],[Ticker]],[1]!Table1[[Symbol]:[Industry]],2,FALSE),"-")</f>
        <v>-</v>
      </c>
      <c r="D2994" t="s">
        <v>479</v>
      </c>
      <c r="E2994">
        <v>103.41092999999999</v>
      </c>
      <c r="F2994">
        <v>37.53</v>
      </c>
      <c r="G2994">
        <v>-1.7246633198879</v>
      </c>
      <c r="H2994">
        <v>-7.15259593774939</v>
      </c>
      <c r="I2994">
        <v>-1.80491434223061</v>
      </c>
      <c r="J2994">
        <v>-8.9886275891761702</v>
      </c>
      <c r="K2994">
        <v>39.281735559692599</v>
      </c>
      <c r="L2994">
        <v>36.455118343197398</v>
      </c>
      <c r="M2994">
        <v>24.9394494031866</v>
      </c>
      <c r="N2994">
        <v>0.74836451588433694</v>
      </c>
      <c r="O2994">
        <v>39.648281374900002</v>
      </c>
      <c r="P2994">
        <v>39</v>
      </c>
      <c r="Q2994">
        <v>7.1635948263539997E-3</v>
      </c>
    </row>
    <row r="2995" spans="1:17" hidden="1" x14ac:dyDescent="0.3">
      <c r="A2995" t="s">
        <v>6203</v>
      </c>
      <c r="B2995" t="s">
        <v>6204</v>
      </c>
      <c r="C2995" t="str">
        <f>IFERROR(VLOOKUP(Table1[[#This Row],[Ticker]],[1]!Table1[[Symbol]:[Industry]],2,FALSE),"-")</f>
        <v>-</v>
      </c>
      <c r="D2995" t="s">
        <v>2300</v>
      </c>
      <c r="E2995">
        <v>103.40009000000001</v>
      </c>
      <c r="F2995">
        <v>351.1</v>
      </c>
      <c r="G2995">
        <v>416.75111305068799</v>
      </c>
      <c r="H2995">
        <v>11.205914502685999</v>
      </c>
      <c r="I2995">
        <v>48.852000315588697</v>
      </c>
      <c r="J2995">
        <v>3.7006321164960299</v>
      </c>
      <c r="K2995">
        <v>327.12718405681102</v>
      </c>
      <c r="L2995">
        <v>229.91927368176701</v>
      </c>
      <c r="M2995">
        <v>56.321945693329397</v>
      </c>
      <c r="N2995">
        <v>0.45816013012832102</v>
      </c>
      <c r="O2995">
        <v>21.8598689831956</v>
      </c>
      <c r="P2995">
        <v>448.59375</v>
      </c>
    </row>
    <row r="2996" spans="1:17" hidden="1" x14ac:dyDescent="0.3">
      <c r="A2996" t="s">
        <v>6205</v>
      </c>
      <c r="B2996" t="s">
        <v>6206</v>
      </c>
      <c r="C2996" t="str">
        <f>IFERROR(VLOOKUP(Table1[[#This Row],[Ticker]],[1]!Table1[[Symbol]:[Industry]],2,FALSE),"-")</f>
        <v>-</v>
      </c>
      <c r="D2996" t="s">
        <v>46</v>
      </c>
      <c r="E2996">
        <v>102.980739015</v>
      </c>
      <c r="F2996">
        <v>0.76</v>
      </c>
      <c r="G2996">
        <v>85.300220193545201</v>
      </c>
      <c r="H2996">
        <v>-18.613047521697801</v>
      </c>
      <c r="I2996">
        <v>34.611470012558399</v>
      </c>
      <c r="J2996">
        <v>-7.3824252273062996</v>
      </c>
      <c r="K2996">
        <v>0.76221029039306898</v>
      </c>
      <c r="L2996">
        <v>0.65730848676916998</v>
      </c>
      <c r="M2996">
        <v>28.467073069311301</v>
      </c>
      <c r="N2996">
        <v>1.5905115152354199</v>
      </c>
      <c r="O2996">
        <v>25</v>
      </c>
      <c r="P2996">
        <v>153.333333333333</v>
      </c>
      <c r="Q2996">
        <v>0.10217993955445399</v>
      </c>
    </row>
    <row r="2997" spans="1:17" hidden="1" x14ac:dyDescent="0.3">
      <c r="A2997" t="s">
        <v>6207</v>
      </c>
      <c r="B2997" t="s">
        <v>6208</v>
      </c>
      <c r="C2997" t="str">
        <f>IFERROR(VLOOKUP(Table1[[#This Row],[Ticker]],[1]!Table1[[Symbol]:[Industry]],2,FALSE),"-")</f>
        <v>-</v>
      </c>
      <c r="D2997" t="s">
        <v>6209</v>
      </c>
      <c r="E2997">
        <v>102.9</v>
      </c>
      <c r="F2997">
        <v>164.55</v>
      </c>
      <c r="G2997">
        <v>303.47482336814801</v>
      </c>
      <c r="H2997">
        <v>81.937907505382995</v>
      </c>
      <c r="I2997">
        <v>187.051803037535</v>
      </c>
      <c r="J2997">
        <v>-8.9810982933706693</v>
      </c>
      <c r="K2997">
        <v>125.70372713071001</v>
      </c>
      <c r="L2997">
        <v>90.136585669775798</v>
      </c>
      <c r="M2997">
        <v>73.476280422324606</v>
      </c>
      <c r="N2997">
        <v>1.59118654863321</v>
      </c>
      <c r="O2997">
        <v>15.496809480401</v>
      </c>
      <c r="P2997">
        <v>362.21910112359501</v>
      </c>
      <c r="Q2997">
        <v>0.17426417790484799</v>
      </c>
    </row>
    <row r="2998" spans="1:17" hidden="1" x14ac:dyDescent="0.3">
      <c r="A2998" t="s">
        <v>6210</v>
      </c>
      <c r="B2998" t="s">
        <v>6211</v>
      </c>
      <c r="C2998" t="str">
        <f>IFERROR(VLOOKUP(Table1[[#This Row],[Ticker]],[1]!Table1[[Symbol]:[Industry]],2,FALSE),"-")</f>
        <v>-</v>
      </c>
      <c r="D2998" t="s">
        <v>789</v>
      </c>
      <c r="E2998">
        <v>102.852041824</v>
      </c>
      <c r="F2998">
        <v>41.14</v>
      </c>
      <c r="G2998">
        <v>-7.1759702826452401</v>
      </c>
      <c r="H2998">
        <v>-34.4145823860147</v>
      </c>
      <c r="I2998">
        <v>13.839540187997001</v>
      </c>
      <c r="J2998">
        <v>-20.695483477073399</v>
      </c>
      <c r="K2998">
        <v>53.912844495007803</v>
      </c>
      <c r="L2998">
        <v>44.922128207589203</v>
      </c>
      <c r="M2998">
        <v>9.8877682126476891</v>
      </c>
      <c r="N2998">
        <v>0.71507150715071499</v>
      </c>
      <c r="O2998">
        <v>70.150704910063098</v>
      </c>
      <c r="P2998">
        <v>55.245283018867902</v>
      </c>
    </row>
    <row r="2999" spans="1:17" hidden="1" x14ac:dyDescent="0.3">
      <c r="A2999" t="s">
        <v>6212</v>
      </c>
      <c r="B2999" t="s">
        <v>6213</v>
      </c>
      <c r="C2999" t="str">
        <f>IFERROR(VLOOKUP(Table1[[#This Row],[Ticker]],[1]!Table1[[Symbol]:[Industry]],2,FALSE),"-")</f>
        <v>-</v>
      </c>
      <c r="D2999" t="s">
        <v>1414</v>
      </c>
      <c r="E2999">
        <v>102.84813</v>
      </c>
      <c r="F2999">
        <v>211</v>
      </c>
      <c r="G2999">
        <v>-50.485397697335799</v>
      </c>
      <c r="H2999">
        <v>-2.8167433885338302</v>
      </c>
      <c r="I2999">
        <v>-36.031290735465497</v>
      </c>
      <c r="J2999">
        <v>-6.6921245370055997</v>
      </c>
      <c r="M2999">
        <v>38.066681401871399</v>
      </c>
      <c r="O2999">
        <v>22.914691943127899</v>
      </c>
      <c r="P2999">
        <v>19.209039548022599</v>
      </c>
    </row>
    <row r="3000" spans="1:17" hidden="1" x14ac:dyDescent="0.3">
      <c r="A3000" t="s">
        <v>6214</v>
      </c>
      <c r="B3000" t="s">
        <v>6215</v>
      </c>
      <c r="C3000" t="str">
        <f>IFERROR(VLOOKUP(Table1[[#This Row],[Ticker]],[1]!Table1[[Symbol]:[Industry]],2,FALSE),"-")</f>
        <v>-</v>
      </c>
      <c r="D3000" t="s">
        <v>259</v>
      </c>
      <c r="E3000">
        <v>102.609413</v>
      </c>
      <c r="F3000">
        <v>164.6</v>
      </c>
      <c r="G3000">
        <v>7.7672018971681398</v>
      </c>
      <c r="H3000">
        <v>-6.8937625570539396</v>
      </c>
      <c r="I3000">
        <v>2.8452172733326799</v>
      </c>
      <c r="J3000">
        <v>-6.8447628896439596</v>
      </c>
      <c r="K3000">
        <v>167.03683860944301</v>
      </c>
      <c r="L3000">
        <v>159.53559077720399</v>
      </c>
      <c r="M3000">
        <v>43.620110047510103</v>
      </c>
      <c r="N3000">
        <v>1.73609277992183</v>
      </c>
      <c r="O3000">
        <v>26.366950182259998</v>
      </c>
      <c r="P3000">
        <v>45.022026431717997</v>
      </c>
      <c r="Q3000">
        <v>2.5623431431296001E-2</v>
      </c>
    </row>
    <row r="3001" spans="1:17" hidden="1" x14ac:dyDescent="0.3">
      <c r="A3001" t="s">
        <v>6216</v>
      </c>
      <c r="B3001" t="s">
        <v>6217</v>
      </c>
      <c r="C3001" t="str">
        <f>IFERROR(VLOOKUP(Table1[[#This Row],[Ticker]],[1]!Table1[[Symbol]:[Industry]],2,FALSE),"-")</f>
        <v>-</v>
      </c>
      <c r="D3001" t="s">
        <v>443</v>
      </c>
      <c r="E3001">
        <v>102.3516</v>
      </c>
      <c r="F3001">
        <v>189.4</v>
      </c>
      <c r="G3001">
        <v>-16.390031036480401</v>
      </c>
      <c r="H3001">
        <v>-5.5188991573913402</v>
      </c>
      <c r="I3001">
        <v>-8.0036036230176801</v>
      </c>
      <c r="J3001">
        <v>-2.95201793826027</v>
      </c>
      <c r="K3001">
        <v>192.48225370996701</v>
      </c>
      <c r="L3001">
        <v>190.20028321645901</v>
      </c>
      <c r="M3001">
        <v>42.473685127221302</v>
      </c>
      <c r="N3001">
        <v>0.54058560144058199</v>
      </c>
      <c r="O3001">
        <v>23.759239704329399</v>
      </c>
      <c r="P3001">
        <v>22.987012987012999</v>
      </c>
      <c r="Q3001">
        <v>4.1764750649674998E-2</v>
      </c>
    </row>
    <row r="3002" spans="1:17" hidden="1" x14ac:dyDescent="0.3">
      <c r="A3002" t="s">
        <v>6218</v>
      </c>
      <c r="B3002" t="s">
        <v>6219</v>
      </c>
      <c r="C3002" t="str">
        <f>IFERROR(VLOOKUP(Table1[[#This Row],[Ticker]],[1]!Table1[[Symbol]:[Industry]],2,FALSE),"-")</f>
        <v>-</v>
      </c>
      <c r="D3002" t="s">
        <v>6220</v>
      </c>
      <c r="E3002">
        <v>101.81214428</v>
      </c>
      <c r="F3002">
        <v>105.3</v>
      </c>
      <c r="G3002">
        <v>112.756666186576</v>
      </c>
      <c r="H3002">
        <v>143.526577559103</v>
      </c>
      <c r="I3002">
        <v>216.89718429827201</v>
      </c>
      <c r="J3002">
        <v>9.4897673994632594</v>
      </c>
      <c r="K3002">
        <v>67.119979720843901</v>
      </c>
      <c r="M3002">
        <v>86.278127082144394</v>
      </c>
      <c r="N3002">
        <v>1.64160943161538</v>
      </c>
      <c r="O3002">
        <v>11.063627730294399</v>
      </c>
      <c r="P3002">
        <v>292.91044776119401</v>
      </c>
    </row>
    <row r="3003" spans="1:17" hidden="1" x14ac:dyDescent="0.3">
      <c r="A3003" t="s">
        <v>6221</v>
      </c>
      <c r="B3003" t="s">
        <v>6222</v>
      </c>
      <c r="C3003" t="str">
        <f>IFERROR(VLOOKUP(Table1[[#This Row],[Ticker]],[1]!Table1[[Symbol]:[Industry]],2,FALSE),"-")</f>
        <v>-</v>
      </c>
      <c r="D3003" t="s">
        <v>122</v>
      </c>
      <c r="E3003">
        <v>101.72925322499999</v>
      </c>
      <c r="F3003">
        <v>5.09</v>
      </c>
      <c r="G3003">
        <v>-33.958021564696502</v>
      </c>
      <c r="H3003">
        <v>-16.2804957834982</v>
      </c>
      <c r="I3003">
        <v>-9.0906576470160605</v>
      </c>
      <c r="J3003">
        <v>-9.4735945315903596</v>
      </c>
      <c r="K3003">
        <v>5.5006358606690604</v>
      </c>
      <c r="L3003">
        <v>5.5787686519498996</v>
      </c>
      <c r="M3003">
        <v>47.887425104037902</v>
      </c>
      <c r="N3003">
        <v>0.77846359810641497</v>
      </c>
      <c r="O3003">
        <v>34.577603143418401</v>
      </c>
      <c r="P3003">
        <v>24.146341463414601</v>
      </c>
      <c r="Q3003">
        <v>-2.9348977013354999E-2</v>
      </c>
    </row>
    <row r="3004" spans="1:17" hidden="1" x14ac:dyDescent="0.3">
      <c r="A3004" t="s">
        <v>6223</v>
      </c>
      <c r="B3004" t="s">
        <v>6224</v>
      </c>
      <c r="C3004" t="str">
        <f>IFERROR(VLOOKUP(Table1[[#This Row],[Ticker]],[1]!Table1[[Symbol]:[Industry]],2,FALSE),"-")</f>
        <v>-</v>
      </c>
      <c r="D3004" t="s">
        <v>443</v>
      </c>
      <c r="E3004">
        <v>101.7</v>
      </c>
      <c r="F3004">
        <v>171.1</v>
      </c>
      <c r="G3004">
        <v>-24.938544478209099</v>
      </c>
      <c r="H3004">
        <v>-5.8341664698592304</v>
      </c>
      <c r="I3004">
        <v>0.28684827940847002</v>
      </c>
      <c r="J3004">
        <v>-2.3642984777307898</v>
      </c>
      <c r="K3004">
        <v>171.23465669471901</v>
      </c>
      <c r="L3004">
        <v>162.531862089849</v>
      </c>
      <c r="M3004">
        <v>48.770399956206298</v>
      </c>
      <c r="N3004">
        <v>1.3774832101899701</v>
      </c>
      <c r="O3004">
        <v>36.148451198129699</v>
      </c>
      <c r="P3004">
        <v>30.1140684410646</v>
      </c>
      <c r="Q3004">
        <v>-6.4210086026670998E-2</v>
      </c>
    </row>
    <row r="3005" spans="1:17" hidden="1" x14ac:dyDescent="0.3">
      <c r="A3005" t="s">
        <v>6225</v>
      </c>
      <c r="B3005" t="s">
        <v>6226</v>
      </c>
      <c r="C3005" t="str">
        <f>IFERROR(VLOOKUP(Table1[[#This Row],[Ticker]],[1]!Table1[[Symbol]:[Industry]],2,FALSE),"-")</f>
        <v>-</v>
      </c>
      <c r="E3005">
        <v>101.5804734</v>
      </c>
      <c r="F3005">
        <v>294</v>
      </c>
      <c r="G3005">
        <v>744.20027127476396</v>
      </c>
      <c r="H3005">
        <v>-3.8362826666938701</v>
      </c>
      <c r="I3005">
        <v>39.956934288715701</v>
      </c>
      <c r="J3005">
        <v>-10.2456626382436</v>
      </c>
      <c r="K3005">
        <v>294.158751915403</v>
      </c>
      <c r="L3005">
        <v>215.40988413317601</v>
      </c>
      <c r="M3005">
        <v>43.2711755668183</v>
      </c>
      <c r="N3005">
        <v>0.85958688029458297</v>
      </c>
      <c r="O3005">
        <v>18.571428571428498</v>
      </c>
      <c r="P3005">
        <v>776.04290822407597</v>
      </c>
      <c r="Q3005">
        <v>0.30537399070822402</v>
      </c>
    </row>
    <row r="3006" spans="1:17" hidden="1" x14ac:dyDescent="0.3">
      <c r="A3006" t="s">
        <v>6227</v>
      </c>
      <c r="B3006" t="s">
        <v>6228</v>
      </c>
      <c r="C3006" t="str">
        <f>IFERROR(VLOOKUP(Table1[[#This Row],[Ticker]],[1]!Table1[[Symbol]:[Industry]],2,FALSE),"-")</f>
        <v>-</v>
      </c>
      <c r="D3006" t="s">
        <v>259</v>
      </c>
      <c r="E3006">
        <v>101.544358</v>
      </c>
      <c r="F3006">
        <v>113.25</v>
      </c>
      <c r="G3006">
        <v>16.974708648585601</v>
      </c>
      <c r="H3006">
        <v>-10.391092072851601</v>
      </c>
      <c r="I3006">
        <v>-11.497926901887499</v>
      </c>
      <c r="J3006">
        <v>-3.3780962229772902</v>
      </c>
      <c r="K3006">
        <v>104.130201658517</v>
      </c>
      <c r="L3006">
        <v>97.258460508272094</v>
      </c>
      <c r="M3006">
        <v>44.539270886195801</v>
      </c>
      <c r="N3006">
        <v>0.56580732700135605</v>
      </c>
      <c r="O3006">
        <v>16.512141280353099</v>
      </c>
      <c r="P3006">
        <v>61.785714285714199</v>
      </c>
    </row>
    <row r="3007" spans="1:17" hidden="1" x14ac:dyDescent="0.3">
      <c r="A3007" t="s">
        <v>6229</v>
      </c>
      <c r="B3007" t="s">
        <v>6230</v>
      </c>
      <c r="C3007" t="str">
        <f>IFERROR(VLOOKUP(Table1[[#This Row],[Ticker]],[1]!Table1[[Symbol]:[Industry]],2,FALSE),"-")</f>
        <v>-</v>
      </c>
      <c r="D3007" t="s">
        <v>278</v>
      </c>
      <c r="E3007">
        <v>101.35185089700001</v>
      </c>
      <c r="F3007">
        <v>48.17</v>
      </c>
      <c r="G3007">
        <v>-51.492345039386898</v>
      </c>
      <c r="H3007">
        <v>-4.0070993438509603</v>
      </c>
      <c r="I3007">
        <v>8.9424429997076302</v>
      </c>
      <c r="J3007">
        <v>-8.11142955631062</v>
      </c>
      <c r="K3007">
        <v>49.617255623855399</v>
      </c>
      <c r="L3007">
        <v>50.318257536445003</v>
      </c>
      <c r="M3007">
        <v>47.421245967593698</v>
      </c>
      <c r="N3007">
        <v>0.54097654015667296</v>
      </c>
      <c r="O3007">
        <v>32.136184347103899</v>
      </c>
      <c r="P3007">
        <v>37.236467236467199</v>
      </c>
      <c r="Q3007">
        <v>5.2548993843689997E-3</v>
      </c>
    </row>
    <row r="3008" spans="1:17" hidden="1" x14ac:dyDescent="0.3">
      <c r="A3008" t="s">
        <v>6231</v>
      </c>
      <c r="B3008" t="s">
        <v>6232</v>
      </c>
      <c r="C3008" t="str">
        <f>IFERROR(VLOOKUP(Table1[[#This Row],[Ticker]],[1]!Table1[[Symbol]:[Industry]],2,FALSE),"-")</f>
        <v>-</v>
      </c>
      <c r="D3008" t="s">
        <v>1847</v>
      </c>
      <c r="E3008">
        <v>101.2315</v>
      </c>
      <c r="F3008">
        <v>33.950000000000003</v>
      </c>
      <c r="G3008">
        <v>-24.064859171534099</v>
      </c>
      <c r="H3008">
        <v>-10.5560065234804</v>
      </c>
      <c r="I3008">
        <v>-9.6107522096638007</v>
      </c>
      <c r="J3008">
        <v>-11.934455475539</v>
      </c>
      <c r="M3008">
        <v>40.195921208201497</v>
      </c>
      <c r="O3008">
        <v>30.191458026509501</v>
      </c>
      <c r="P3008">
        <v>19.122807017543799</v>
      </c>
    </row>
    <row r="3009" spans="1:17" hidden="1" x14ac:dyDescent="0.3">
      <c r="A3009" t="s">
        <v>6233</v>
      </c>
      <c r="B3009" t="s">
        <v>6234</v>
      </c>
      <c r="C3009" t="str">
        <f>IFERROR(VLOOKUP(Table1[[#This Row],[Ticker]],[1]!Table1[[Symbol]:[Industry]],2,FALSE),"-")</f>
        <v>-</v>
      </c>
      <c r="D3009" t="s">
        <v>125</v>
      </c>
      <c r="E3009">
        <v>101.088871064999</v>
      </c>
      <c r="F3009">
        <v>40.85</v>
      </c>
      <c r="G3009">
        <v>-78.092636949311895</v>
      </c>
      <c r="H3009">
        <v>-4.1277534040508197</v>
      </c>
      <c r="I3009">
        <v>-8.0177133877093194</v>
      </c>
      <c r="J3009">
        <v>-10.268428113309101</v>
      </c>
      <c r="K3009">
        <v>41.6932426138982</v>
      </c>
      <c r="L3009">
        <v>45.683084656310101</v>
      </c>
      <c r="M3009">
        <v>37.394727245956702</v>
      </c>
      <c r="N3009">
        <v>1.43684406188338</v>
      </c>
      <c r="O3009">
        <v>95.838433292533594</v>
      </c>
      <c r="P3009">
        <v>25.499231950844798</v>
      </c>
    </row>
    <row r="3010" spans="1:17" hidden="1" x14ac:dyDescent="0.3">
      <c r="A3010" t="s">
        <v>6235</v>
      </c>
      <c r="B3010" t="s">
        <v>6236</v>
      </c>
      <c r="C3010" t="str">
        <f>IFERROR(VLOOKUP(Table1[[#This Row],[Ticker]],[1]!Table1[[Symbol]:[Industry]],2,FALSE),"-")</f>
        <v>-</v>
      </c>
      <c r="D3010" t="s">
        <v>290</v>
      </c>
      <c r="E3010">
        <v>100.6535094</v>
      </c>
      <c r="F3010">
        <v>146.94999999999999</v>
      </c>
      <c r="G3010">
        <v>-67.064148961654794</v>
      </c>
      <c r="H3010">
        <v>-10.3960215808867</v>
      </c>
      <c r="I3010">
        <v>-39.637207236118797</v>
      </c>
      <c r="J3010">
        <v>-7.1138829757078703</v>
      </c>
      <c r="K3010">
        <v>153.58669589323</v>
      </c>
      <c r="L3010">
        <v>162.22163868207701</v>
      </c>
      <c r="M3010">
        <v>38.601555890489799</v>
      </c>
      <c r="N3010">
        <v>0.59031630862616702</v>
      </c>
      <c r="O3010">
        <v>86.457978904389194</v>
      </c>
      <c r="P3010">
        <v>39.952380952380899</v>
      </c>
    </row>
    <row r="3011" spans="1:17" hidden="1" x14ac:dyDescent="0.3">
      <c r="A3011" t="s">
        <v>6237</v>
      </c>
      <c r="B3011" t="s">
        <v>6238</v>
      </c>
      <c r="C3011" t="str">
        <f>IFERROR(VLOOKUP(Table1[[#This Row],[Ticker]],[1]!Table1[[Symbol]:[Industry]],2,FALSE),"-")</f>
        <v>-</v>
      </c>
      <c r="D3011" t="s">
        <v>215</v>
      </c>
      <c r="E3011">
        <v>100.58068536</v>
      </c>
      <c r="F3011">
        <v>104.17</v>
      </c>
      <c r="G3011">
        <v>99.903747922768105</v>
      </c>
      <c r="H3011">
        <v>-10.9804603177146</v>
      </c>
      <c r="I3011">
        <v>31.319535679938799</v>
      </c>
      <c r="J3011">
        <v>-11.1692714086479</v>
      </c>
      <c r="K3011">
        <v>106.603150223131</v>
      </c>
      <c r="L3011">
        <v>92.022935520801099</v>
      </c>
      <c r="M3011">
        <v>30.380771163015599</v>
      </c>
      <c r="N3011">
        <v>0.51066441096018</v>
      </c>
      <c r="O3011">
        <v>32.878947873667997</v>
      </c>
      <c r="P3011">
        <v>138.922018348623</v>
      </c>
      <c r="Q3011">
        <v>9.5923737636336007E-2</v>
      </c>
    </row>
    <row r="3012" spans="1:17" hidden="1" x14ac:dyDescent="0.3">
      <c r="A3012" t="s">
        <v>6239</v>
      </c>
      <c r="B3012" t="s">
        <v>6240</v>
      </c>
      <c r="C3012" t="str">
        <f>IFERROR(VLOOKUP(Table1[[#This Row],[Ticker]],[1]!Table1[[Symbol]:[Industry]],2,FALSE),"-")</f>
        <v>-</v>
      </c>
      <c r="D3012" t="s">
        <v>5242</v>
      </c>
      <c r="E3012">
        <v>100.4826456</v>
      </c>
      <c r="F3012">
        <v>37.32</v>
      </c>
      <c r="G3012">
        <v>-5.7615558682308299</v>
      </c>
      <c r="H3012">
        <v>-16.791064997344801</v>
      </c>
      <c r="I3012">
        <v>-1.8467343218068999</v>
      </c>
      <c r="J3012">
        <v>-1.83522100837531</v>
      </c>
      <c r="K3012">
        <v>37.930184208010203</v>
      </c>
      <c r="L3012">
        <v>36.717958159065297</v>
      </c>
      <c r="M3012">
        <v>43.608831035567803</v>
      </c>
      <c r="N3012">
        <v>1.1616063456225201</v>
      </c>
      <c r="O3012">
        <v>36.387995712754503</v>
      </c>
      <c r="P3012">
        <v>42.1714285714285</v>
      </c>
      <c r="Q3012">
        <v>1.0154090243869999E-3</v>
      </c>
    </row>
    <row r="3013" spans="1:17" hidden="1" x14ac:dyDescent="0.3">
      <c r="A3013" t="s">
        <v>6241</v>
      </c>
      <c r="B3013" t="s">
        <v>6242</v>
      </c>
      <c r="C3013" t="str">
        <f>IFERROR(VLOOKUP(Table1[[#This Row],[Ticker]],[1]!Table1[[Symbol]:[Industry]],2,FALSE),"-")</f>
        <v>-</v>
      </c>
      <c r="D3013" t="s">
        <v>1543</v>
      </c>
      <c r="E3013">
        <v>100.46172</v>
      </c>
      <c r="F3013">
        <v>31.34</v>
      </c>
      <c r="G3013">
        <v>-10.1338990852342</v>
      </c>
      <c r="H3013">
        <v>2.9467960689175299</v>
      </c>
      <c r="I3013">
        <v>-17.100529987441501</v>
      </c>
      <c r="J3013">
        <v>-10.5106779856453</v>
      </c>
      <c r="K3013">
        <v>28.696694137242702</v>
      </c>
      <c r="L3013">
        <v>28.139015482233098</v>
      </c>
      <c r="M3013">
        <v>42.504067151758299</v>
      </c>
      <c r="N3013">
        <v>2.1310275766818898</v>
      </c>
      <c r="O3013">
        <v>35.609444798978899</v>
      </c>
      <c r="P3013">
        <v>42.454545454545404</v>
      </c>
      <c r="Q3013">
        <v>5.4513987861523998E-2</v>
      </c>
    </row>
    <row r="3014" spans="1:17" hidden="1" x14ac:dyDescent="0.3">
      <c r="A3014" t="s">
        <v>6243</v>
      </c>
      <c r="B3014" t="s">
        <v>6244</v>
      </c>
      <c r="C3014" t="str">
        <f>IFERROR(VLOOKUP(Table1[[#This Row],[Ticker]],[1]!Table1[[Symbol]:[Industry]],2,FALSE),"-")</f>
        <v>-</v>
      </c>
      <c r="E3014">
        <v>100.162231863999</v>
      </c>
      <c r="F3014">
        <v>21.67</v>
      </c>
      <c r="G3014">
        <v>43.9075658081901</v>
      </c>
      <c r="H3014">
        <v>15.494078758588</v>
      </c>
      <c r="I3014">
        <v>-8.71250190318883</v>
      </c>
      <c r="J3014">
        <v>12.1482195664963</v>
      </c>
      <c r="K3014">
        <v>21.041743701442101</v>
      </c>
      <c r="L3014">
        <v>21.086069596872399</v>
      </c>
      <c r="M3014">
        <v>81.034000518267405</v>
      </c>
      <c r="N3014">
        <v>3.3511559113308498</v>
      </c>
      <c r="O3014">
        <v>74.896169820027595</v>
      </c>
      <c r="P3014">
        <v>147.37442922374399</v>
      </c>
      <c r="Q3014">
        <v>9.6258908978454003E-2</v>
      </c>
    </row>
    <row r="3015" spans="1:17" hidden="1" x14ac:dyDescent="0.3">
      <c r="A3015" t="s">
        <v>6245</v>
      </c>
      <c r="B3015" t="s">
        <v>6246</v>
      </c>
      <c r="C3015" t="str">
        <f>IFERROR(VLOOKUP(Table1[[#This Row],[Ticker]],[1]!Table1[[Symbol]:[Industry]],2,FALSE),"-")</f>
        <v>-</v>
      </c>
      <c r="E3015">
        <v>100.12126499999999</v>
      </c>
      <c r="F3015">
        <v>342.55</v>
      </c>
      <c r="G3015">
        <v>282.967244377886</v>
      </c>
      <c r="H3015">
        <v>4.8258381983705503</v>
      </c>
      <c r="I3015">
        <v>-49.791095354979802</v>
      </c>
      <c r="J3015">
        <v>4.8404001787988404</v>
      </c>
      <c r="K3015">
        <v>324.35683085017098</v>
      </c>
      <c r="L3015">
        <v>286.631399484322</v>
      </c>
      <c r="M3015">
        <v>71.861873753044605</v>
      </c>
      <c r="N3015">
        <v>0.615374065842206</v>
      </c>
      <c r="O3015">
        <v>98.219238067435398</v>
      </c>
      <c r="P3015">
        <v>314.80988132719699</v>
      </c>
    </row>
    <row r="3016" spans="1:17" hidden="1" x14ac:dyDescent="0.3">
      <c r="A3016" t="s">
        <v>6247</v>
      </c>
      <c r="B3016" t="s">
        <v>6248</v>
      </c>
      <c r="C3016" t="str">
        <f>IFERROR(VLOOKUP(Table1[[#This Row],[Ticker]],[1]!Table1[[Symbol]:[Industry]],2,FALSE),"-")</f>
        <v>-</v>
      </c>
      <c r="D3016" t="s">
        <v>80</v>
      </c>
      <c r="E3016">
        <v>100.07652675</v>
      </c>
      <c r="F3016">
        <v>48.7</v>
      </c>
      <c r="G3016">
        <v>-12.7134784365917</v>
      </c>
      <c r="H3016">
        <v>-6.1757365300878098</v>
      </c>
      <c r="I3016">
        <v>-46.541861381098798</v>
      </c>
      <c r="J3016">
        <v>-7.4862712849095798</v>
      </c>
      <c r="K3016">
        <v>49.9490871473498</v>
      </c>
      <c r="L3016">
        <v>50.402595140805502</v>
      </c>
      <c r="M3016">
        <v>50.5312519637612</v>
      </c>
      <c r="N3016">
        <v>0.64531827915125495</v>
      </c>
      <c r="O3016">
        <v>129.979466119096</v>
      </c>
      <c r="P3016">
        <v>34.122831175984501</v>
      </c>
      <c r="Q3016">
        <v>4.7458690291960003E-2</v>
      </c>
    </row>
    <row r="3017" spans="1:17" hidden="1" x14ac:dyDescent="0.3">
      <c r="A3017" t="s">
        <v>6249</v>
      </c>
      <c r="B3017" t="s">
        <v>6250</v>
      </c>
      <c r="C3017" t="str">
        <f>IFERROR(VLOOKUP(Table1[[#This Row],[Ticker]],[1]!Table1[[Symbol]:[Industry]],2,FALSE),"-")</f>
        <v>-</v>
      </c>
      <c r="E3017">
        <v>100.069798095</v>
      </c>
      <c r="F3017">
        <v>147.85</v>
      </c>
      <c r="G3017">
        <v>162.32767741598801</v>
      </c>
      <c r="H3017">
        <v>7.1573938296345396</v>
      </c>
      <c r="I3017">
        <v>64.245376646465004</v>
      </c>
      <c r="J3017">
        <v>-5.0496889980183504</v>
      </c>
      <c r="K3017">
        <v>133.715446865415</v>
      </c>
      <c r="L3017">
        <v>102.84305825021301</v>
      </c>
      <c r="M3017">
        <v>59.882207816906003</v>
      </c>
      <c r="N3017">
        <v>1.07521568258427</v>
      </c>
      <c r="O3017">
        <v>14.2035847142373</v>
      </c>
      <c r="P3017">
        <v>305.06849315068399</v>
      </c>
      <c r="Q3017">
        <v>0.14227327589077901</v>
      </c>
    </row>
    <row r="3018" spans="1:17" hidden="1" x14ac:dyDescent="0.3">
      <c r="A3018" t="s">
        <v>6251</v>
      </c>
      <c r="B3018" t="s">
        <v>6252</v>
      </c>
      <c r="C3018" t="str">
        <f>IFERROR(VLOOKUP(Table1[[#This Row],[Ticker]],[1]!Table1[[Symbol]:[Industry]],2,FALSE),"-")</f>
        <v>-</v>
      </c>
      <c r="D3018" t="s">
        <v>4504</v>
      </c>
      <c r="E3018">
        <v>100.066416</v>
      </c>
      <c r="F3018">
        <v>53.08</v>
      </c>
      <c r="G3018">
        <v>34.032363050687998</v>
      </c>
      <c r="H3018">
        <v>-23.0218778228129</v>
      </c>
      <c r="I3018">
        <v>61.151665101693901</v>
      </c>
      <c r="J3018">
        <v>-2.1876200325010999</v>
      </c>
      <c r="K3018">
        <v>52.8969309792137</v>
      </c>
      <c r="L3018">
        <v>40.505975697299199</v>
      </c>
      <c r="M3018">
        <v>12.5736883354535</v>
      </c>
      <c r="N3018">
        <v>8.9911633722482096E-3</v>
      </c>
      <c r="O3018">
        <v>46.948003014317997</v>
      </c>
      <c r="P3018">
        <v>111.47410358565701</v>
      </c>
      <c r="Q3018">
        <v>0.10804563070668501</v>
      </c>
    </row>
    <row r="3019" spans="1:17" hidden="1" x14ac:dyDescent="0.3">
      <c r="A3019" t="s">
        <v>6253</v>
      </c>
      <c r="B3019" t="s">
        <v>6254</v>
      </c>
      <c r="C3019" t="str">
        <f>IFERROR(VLOOKUP(Table1[[#This Row],[Ticker]],[1]!Table1[[Symbol]:[Industry]],2,FALSE),"-")</f>
        <v>-</v>
      </c>
      <c r="D3019" t="s">
        <v>132</v>
      </c>
      <c r="E3019">
        <v>99.973771874999997</v>
      </c>
      <c r="F3019">
        <v>473.3</v>
      </c>
      <c r="G3019">
        <v>138.61450590782999</v>
      </c>
      <c r="H3019">
        <v>-19.899648024628</v>
      </c>
      <c r="I3019">
        <v>-20.091788287369599</v>
      </c>
      <c r="J3019">
        <v>3.55466092910308</v>
      </c>
      <c r="K3019">
        <v>594.95798699344198</v>
      </c>
      <c r="L3019">
        <v>577.75266234480398</v>
      </c>
      <c r="M3019">
        <v>46.979609434692399</v>
      </c>
      <c r="N3019">
        <v>4.3784283513097</v>
      </c>
      <c r="O3019">
        <v>139.425311641664</v>
      </c>
      <c r="P3019">
        <v>175.97667638483901</v>
      </c>
    </row>
    <row r="3020" spans="1:17" hidden="1" x14ac:dyDescent="0.3">
      <c r="A3020" t="s">
        <v>6255</v>
      </c>
      <c r="B3020" t="s">
        <v>6256</v>
      </c>
      <c r="C3020" t="str">
        <f>IFERROR(VLOOKUP(Table1[[#This Row],[Ticker]],[1]!Table1[[Symbol]:[Industry]],2,FALSE),"-")</f>
        <v>-</v>
      </c>
      <c r="D3020" t="s">
        <v>46</v>
      </c>
      <c r="E3020">
        <v>99.649826547000004</v>
      </c>
      <c r="F3020">
        <v>4.74</v>
      </c>
      <c r="G3020">
        <v>7.56912775657044</v>
      </c>
      <c r="H3020">
        <v>-14.7811147485886</v>
      </c>
      <c r="I3020">
        <v>-21.6309542298658</v>
      </c>
      <c r="J3020">
        <v>-10.374754535425</v>
      </c>
      <c r="K3020">
        <v>5.0374464446254903</v>
      </c>
      <c r="L3020">
        <v>4.8981920202520799</v>
      </c>
      <c r="M3020">
        <v>25.885206403420099</v>
      </c>
      <c r="N3020">
        <v>0.72890400234353003</v>
      </c>
      <c r="O3020">
        <v>49.789029535864898</v>
      </c>
      <c r="P3020">
        <v>63.448275862068897</v>
      </c>
      <c r="Q3020">
        <v>1.1137550432813999E-2</v>
      </c>
    </row>
    <row r="3021" spans="1:17" hidden="1" x14ac:dyDescent="0.3">
      <c r="A3021" t="s">
        <v>6257</v>
      </c>
      <c r="B3021" t="s">
        <v>6258</v>
      </c>
      <c r="C3021" t="str">
        <f>IFERROR(VLOOKUP(Table1[[#This Row],[Ticker]],[1]!Table1[[Symbol]:[Industry]],2,FALSE),"-")</f>
        <v>-</v>
      </c>
      <c r="D3021" t="s">
        <v>533</v>
      </c>
      <c r="E3021">
        <v>99.554929599999994</v>
      </c>
      <c r="F3021">
        <v>9.09</v>
      </c>
      <c r="G3021">
        <v>-43.761241600474698</v>
      </c>
      <c r="H3021">
        <v>-2.1594716530857201</v>
      </c>
      <c r="I3021">
        <v>-10.195133761026501</v>
      </c>
      <c r="J3021">
        <v>-7.7317678764436097</v>
      </c>
      <c r="K3021">
        <v>9.0545654110023399</v>
      </c>
      <c r="L3021">
        <v>9.2400118833121407</v>
      </c>
      <c r="M3021">
        <v>44.888609305715299</v>
      </c>
      <c r="N3021">
        <v>1.25722442381342</v>
      </c>
      <c r="O3021">
        <v>58.085808580858</v>
      </c>
      <c r="P3021">
        <v>19.448094612352101</v>
      </c>
      <c r="Q3021">
        <v>0.186362871333945</v>
      </c>
    </row>
    <row r="3022" spans="1:17" hidden="1" x14ac:dyDescent="0.3">
      <c r="A3022" t="s">
        <v>6259</v>
      </c>
      <c r="B3022" t="s">
        <v>6260</v>
      </c>
      <c r="C3022" t="str">
        <f>IFERROR(VLOOKUP(Table1[[#This Row],[Ticker]],[1]!Table1[[Symbol]:[Industry]],2,FALSE),"-")</f>
        <v>-</v>
      </c>
      <c r="E3022">
        <v>99.432157500000002</v>
      </c>
      <c r="F3022">
        <v>86.04</v>
      </c>
      <c r="G3022">
        <v>-0.38350784312397901</v>
      </c>
      <c r="H3022">
        <v>-25.273758317644099</v>
      </c>
      <c r="I3022">
        <v>14.0705991187463</v>
      </c>
      <c r="J3022">
        <v>-4.01093493663004</v>
      </c>
      <c r="K3022">
        <v>106.99256249388</v>
      </c>
      <c r="M3022">
        <v>17.302961151674001</v>
      </c>
      <c r="N3022">
        <v>0.42543126818850702</v>
      </c>
      <c r="O3022">
        <v>110.309158530915</v>
      </c>
      <c r="P3022">
        <v>38.0173243503368</v>
      </c>
    </row>
    <row r="3023" spans="1:17" hidden="1" x14ac:dyDescent="0.3">
      <c r="A3023" t="s">
        <v>6261</v>
      </c>
      <c r="B3023" t="s">
        <v>6262</v>
      </c>
      <c r="C3023" t="str">
        <f>IFERROR(VLOOKUP(Table1[[#This Row],[Ticker]],[1]!Table1[[Symbol]:[Industry]],2,FALSE),"-")</f>
        <v>-</v>
      </c>
      <c r="D3023" t="s">
        <v>158</v>
      </c>
      <c r="E3023">
        <v>99.375516000000005</v>
      </c>
      <c r="F3023">
        <v>82</v>
      </c>
      <c r="G3023">
        <v>-6.3644426111328603</v>
      </c>
      <c r="H3023">
        <v>4.8379328704589604</v>
      </c>
      <c r="I3023">
        <v>-9.2091104623756195</v>
      </c>
      <c r="J3023">
        <v>-3.39243930960953</v>
      </c>
      <c r="K3023">
        <v>79.776370502653094</v>
      </c>
      <c r="L3023">
        <v>77.631101599144998</v>
      </c>
      <c r="M3023">
        <v>48.855891921974198</v>
      </c>
      <c r="N3023">
        <v>0.58059587471352103</v>
      </c>
      <c r="O3023">
        <v>43.902439024390198</v>
      </c>
      <c r="P3023">
        <v>38.396624472573798</v>
      </c>
    </row>
    <row r="3024" spans="1:17" hidden="1" x14ac:dyDescent="0.3">
      <c r="A3024" t="s">
        <v>6263</v>
      </c>
      <c r="B3024" t="s">
        <v>6264</v>
      </c>
      <c r="C3024" t="str">
        <f>IFERROR(VLOOKUP(Table1[[#This Row],[Ticker]],[1]!Table1[[Symbol]:[Industry]],2,FALSE),"-")</f>
        <v>-</v>
      </c>
      <c r="D3024" t="s">
        <v>54</v>
      </c>
      <c r="E3024">
        <v>99.332829959999998</v>
      </c>
      <c r="F3024">
        <v>158.4</v>
      </c>
      <c r="G3024">
        <v>14.080900590992099</v>
      </c>
      <c r="H3024">
        <v>-4.8505351180977998</v>
      </c>
      <c r="I3024">
        <v>16.7919020328887</v>
      </c>
      <c r="J3024">
        <v>0.464818991889135</v>
      </c>
      <c r="K3024">
        <v>153.74611866590001</v>
      </c>
      <c r="L3024">
        <v>138.381552096203</v>
      </c>
      <c r="M3024">
        <v>71.614888019553405</v>
      </c>
      <c r="N3024">
        <v>0.496926786499921</v>
      </c>
      <c r="O3024">
        <v>16.3510101010101</v>
      </c>
      <c r="P3024">
        <v>56.8316831683168</v>
      </c>
      <c r="Q3024">
        <v>-3.7361945206894003E-2</v>
      </c>
    </row>
    <row r="3025" spans="1:17" hidden="1" x14ac:dyDescent="0.3">
      <c r="A3025" t="s">
        <v>6265</v>
      </c>
      <c r="B3025" t="s">
        <v>6266</v>
      </c>
      <c r="C3025" t="str">
        <f>IFERROR(VLOOKUP(Table1[[#This Row],[Ticker]],[1]!Table1[[Symbol]:[Industry]],2,FALSE),"-")</f>
        <v>-</v>
      </c>
      <c r="D3025" t="s">
        <v>533</v>
      </c>
      <c r="E3025">
        <v>98.899486240000002</v>
      </c>
      <c r="F3025">
        <v>134.88999999999999</v>
      </c>
      <c r="G3025">
        <v>112.52330507967299</v>
      </c>
      <c r="H3025">
        <v>-16.743658854261302</v>
      </c>
      <c r="I3025">
        <v>43.099274890607099</v>
      </c>
      <c r="J3025">
        <v>-8.8686545152597098</v>
      </c>
      <c r="K3025">
        <v>141.73696240586199</v>
      </c>
      <c r="L3025">
        <v>110.308624477368</v>
      </c>
      <c r="M3025">
        <v>26.809921896782601</v>
      </c>
      <c r="N3025">
        <v>0.21362437845143001</v>
      </c>
      <c r="O3025">
        <v>37.904959596708402</v>
      </c>
      <c r="P3025">
        <v>184.878563885955</v>
      </c>
      <c r="Q3025">
        <v>0.10438066798253599</v>
      </c>
    </row>
    <row r="3026" spans="1:17" hidden="1" x14ac:dyDescent="0.3">
      <c r="A3026" t="s">
        <v>6267</v>
      </c>
      <c r="B3026" t="s">
        <v>6268</v>
      </c>
      <c r="C3026" t="str">
        <f>IFERROR(VLOOKUP(Table1[[#This Row],[Ticker]],[1]!Table1[[Symbol]:[Industry]],2,FALSE),"-")</f>
        <v>-</v>
      </c>
      <c r="D3026" t="s">
        <v>21</v>
      </c>
      <c r="E3026">
        <v>98.882949999999994</v>
      </c>
      <c r="F3026">
        <v>126.95</v>
      </c>
      <c r="G3026">
        <v>-66.235401807193</v>
      </c>
      <c r="H3026">
        <v>-11.512944322523399</v>
      </c>
      <c r="I3026">
        <v>-58.038366359578099</v>
      </c>
      <c r="J3026">
        <v>-4.5097726311004402</v>
      </c>
      <c r="K3026">
        <v>166.218801953861</v>
      </c>
      <c r="L3026">
        <v>213.85515683774099</v>
      </c>
      <c r="M3026">
        <v>45.314360912664398</v>
      </c>
      <c r="N3026">
        <v>0.83811753339650297</v>
      </c>
      <c r="O3026">
        <v>302.52067743205902</v>
      </c>
      <c r="P3026">
        <v>7.9965971926839696</v>
      </c>
      <c r="Q3026">
        <v>0.14020516324533999</v>
      </c>
    </row>
    <row r="3027" spans="1:17" hidden="1" x14ac:dyDescent="0.3">
      <c r="A3027" t="s">
        <v>6269</v>
      </c>
      <c r="B3027" t="s">
        <v>6270</v>
      </c>
      <c r="C3027" t="str">
        <f>IFERROR(VLOOKUP(Table1[[#This Row],[Ticker]],[1]!Table1[[Symbol]:[Industry]],2,FALSE),"-")</f>
        <v>-</v>
      </c>
      <c r="D3027" t="s">
        <v>3369</v>
      </c>
      <c r="E3027">
        <v>98.590050000000005</v>
      </c>
      <c r="F3027">
        <v>132.03</v>
      </c>
      <c r="G3027">
        <v>121.039952592921</v>
      </c>
      <c r="H3027">
        <v>11.9793470118731</v>
      </c>
      <c r="I3027">
        <v>100.303143549244</v>
      </c>
      <c r="J3027">
        <v>4.5808984860174098</v>
      </c>
      <c r="K3027">
        <v>102.941369709442</v>
      </c>
      <c r="L3027">
        <v>87.9911407777428</v>
      </c>
      <c r="M3027">
        <v>75.788013861430002</v>
      </c>
      <c r="N3027">
        <v>3.31861088822476</v>
      </c>
      <c r="O3027">
        <v>4.8019389532681904</v>
      </c>
      <c r="P3027">
        <v>170.55327868852399</v>
      </c>
      <c r="Q3027">
        <v>0.16254476881476801</v>
      </c>
    </row>
    <row r="3028" spans="1:17" hidden="1" x14ac:dyDescent="0.3">
      <c r="A3028" t="s">
        <v>6271</v>
      </c>
      <c r="B3028" t="s">
        <v>6272</v>
      </c>
      <c r="C3028" t="str">
        <f>IFERROR(VLOOKUP(Table1[[#This Row],[Ticker]],[1]!Table1[[Symbol]:[Industry]],2,FALSE),"-")</f>
        <v>-</v>
      </c>
      <c r="D3028" t="s">
        <v>54</v>
      </c>
      <c r="E3028">
        <v>98.365290000000002</v>
      </c>
      <c r="F3028">
        <v>306.95</v>
      </c>
      <c r="G3028">
        <v>30.393092437580201</v>
      </c>
      <c r="H3028">
        <v>-6.8613310622434396</v>
      </c>
      <c r="I3028">
        <v>36.086470012558401</v>
      </c>
      <c r="J3028">
        <v>-6.9568508017318704</v>
      </c>
      <c r="K3028">
        <v>304.63505313882598</v>
      </c>
      <c r="L3028">
        <v>251.92322804063801</v>
      </c>
      <c r="M3028">
        <v>47.015304594532203</v>
      </c>
      <c r="N3028">
        <v>0.366326110105126</v>
      </c>
      <c r="O3028">
        <v>29.6628115328229</v>
      </c>
      <c r="P3028">
        <v>77.120600115406802</v>
      </c>
      <c r="Q3028">
        <v>6.0059339039002999E-2</v>
      </c>
    </row>
    <row r="3029" spans="1:17" hidden="1" x14ac:dyDescent="0.3">
      <c r="A3029" t="s">
        <v>6273</v>
      </c>
      <c r="B3029" t="s">
        <v>6274</v>
      </c>
      <c r="C3029" t="str">
        <f>IFERROR(VLOOKUP(Table1[[#This Row],[Ticker]],[1]!Table1[[Symbol]:[Industry]],2,FALSE),"-")</f>
        <v>-</v>
      </c>
      <c r="D3029" t="s">
        <v>141</v>
      </c>
      <c r="E3029">
        <v>97.849768499999996</v>
      </c>
      <c r="F3029">
        <v>132.65</v>
      </c>
      <c r="G3029">
        <v>26.074029717354701</v>
      </c>
      <c r="H3029">
        <v>9.8714117641998609</v>
      </c>
      <c r="I3029">
        <v>20.8605580792598</v>
      </c>
      <c r="J3029">
        <v>-4.4637394354861799</v>
      </c>
      <c r="K3029">
        <v>117.040686061751</v>
      </c>
      <c r="L3029">
        <v>102.11346764154599</v>
      </c>
      <c r="M3029">
        <v>54.521914697229001</v>
      </c>
      <c r="N3029">
        <v>2.33316921995978</v>
      </c>
      <c r="O3029">
        <v>22.125895212966402</v>
      </c>
      <c r="P3029">
        <v>81.961591220850394</v>
      </c>
      <c r="Q3029">
        <v>0.100394308677176</v>
      </c>
    </row>
    <row r="3030" spans="1:17" hidden="1" x14ac:dyDescent="0.3">
      <c r="A3030" t="s">
        <v>6275</v>
      </c>
      <c r="B3030" t="s">
        <v>6276</v>
      </c>
      <c r="C3030" t="str">
        <f>IFERROR(VLOOKUP(Table1[[#This Row],[Ticker]],[1]!Table1[[Symbol]:[Industry]],2,FALSE),"-")</f>
        <v>-</v>
      </c>
      <c r="D3030" t="s">
        <v>1796</v>
      </c>
      <c r="E3030">
        <v>97.641668999999993</v>
      </c>
      <c r="F3030">
        <v>6.13</v>
      </c>
      <c r="G3030">
        <v>-69.291616541148599</v>
      </c>
      <c r="H3030">
        <v>-20.579316546790398</v>
      </c>
      <c r="I3030">
        <v>-33.987169443223898</v>
      </c>
      <c r="J3030">
        <v>-3.5034095061853101</v>
      </c>
      <c r="K3030">
        <v>6.6153870378442097</v>
      </c>
      <c r="L3030">
        <v>8.3834504757653008</v>
      </c>
      <c r="M3030">
        <v>47.247945826024299</v>
      </c>
      <c r="N3030">
        <v>0.59747000012163498</v>
      </c>
      <c r="O3030">
        <v>93.311582381729195</v>
      </c>
      <c r="P3030">
        <v>9.4642857142857206</v>
      </c>
      <c r="Q3030">
        <v>-3.9493700139675E-2</v>
      </c>
    </row>
    <row r="3031" spans="1:17" hidden="1" x14ac:dyDescent="0.3">
      <c r="A3031" t="s">
        <v>6277</v>
      </c>
      <c r="B3031" t="s">
        <v>6278</v>
      </c>
      <c r="C3031" t="str">
        <f>IFERROR(VLOOKUP(Table1[[#This Row],[Ticker]],[1]!Table1[[Symbol]:[Industry]],2,FALSE),"-")</f>
        <v>-</v>
      </c>
      <c r="D3031" t="s">
        <v>533</v>
      </c>
      <c r="E3031">
        <v>97.525592560000007</v>
      </c>
      <c r="F3031">
        <v>21.76</v>
      </c>
      <c r="G3031">
        <v>-44.628208091596399</v>
      </c>
      <c r="H3031">
        <v>52.416364243007898</v>
      </c>
      <c r="I3031">
        <v>43.796655197743597</v>
      </c>
      <c r="J3031">
        <v>16.433836332145901</v>
      </c>
      <c r="K3031">
        <v>16.562501765252399</v>
      </c>
      <c r="L3031">
        <v>15.273630974352701</v>
      </c>
      <c r="M3031">
        <v>65.741166530922897</v>
      </c>
      <c r="N3031">
        <v>2.5489867152321</v>
      </c>
      <c r="O3031">
        <v>17.141544117647001</v>
      </c>
      <c r="P3031">
        <v>110.24154589371901</v>
      </c>
      <c r="Q3031">
        <v>0.15584415786021399</v>
      </c>
    </row>
    <row r="3032" spans="1:17" hidden="1" x14ac:dyDescent="0.3">
      <c r="A3032" t="s">
        <v>6279</v>
      </c>
      <c r="B3032" t="s">
        <v>6280</v>
      </c>
      <c r="C3032" t="str">
        <f>IFERROR(VLOOKUP(Table1[[#This Row],[Ticker]],[1]!Table1[[Symbol]:[Industry]],2,FALSE),"-")</f>
        <v>-</v>
      </c>
      <c r="D3032" t="s">
        <v>1266</v>
      </c>
      <c r="E3032">
        <v>97.347319350000006</v>
      </c>
      <c r="F3032">
        <v>134.9</v>
      </c>
      <c r="G3032">
        <v>-46.462890113868802</v>
      </c>
      <c r="H3032">
        <v>16.345721032452701</v>
      </c>
      <c r="I3032">
        <v>57.806275207363598</v>
      </c>
      <c r="J3032">
        <v>-7.1140906207363903</v>
      </c>
      <c r="K3032">
        <v>118.406649493087</v>
      </c>
      <c r="L3032">
        <v>114.059767583477</v>
      </c>
      <c r="M3032">
        <v>42.302510463834899</v>
      </c>
      <c r="N3032">
        <v>0.78392621870882695</v>
      </c>
      <c r="O3032">
        <v>18.606375092661199</v>
      </c>
      <c r="P3032">
        <v>99.851851851851805</v>
      </c>
    </row>
    <row r="3033" spans="1:17" hidden="1" x14ac:dyDescent="0.3">
      <c r="A3033" t="s">
        <v>6281</v>
      </c>
      <c r="B3033" t="s">
        <v>6282</v>
      </c>
      <c r="C3033" t="str">
        <f>IFERROR(VLOOKUP(Table1[[#This Row],[Ticker]],[1]!Table1[[Symbol]:[Industry]],2,FALSE),"-")</f>
        <v>-</v>
      </c>
      <c r="D3033" t="s">
        <v>429</v>
      </c>
      <c r="E3033">
        <v>97.342887425000001</v>
      </c>
      <c r="F3033">
        <v>26.97</v>
      </c>
      <c r="G3033">
        <v>45.708383458851301</v>
      </c>
      <c r="H3033">
        <v>-12.269738268171899</v>
      </c>
      <c r="I3033">
        <v>26.836068943039599</v>
      </c>
      <c r="J3033">
        <v>-3.4035374974974202</v>
      </c>
      <c r="K3033">
        <v>28.546914958597299</v>
      </c>
      <c r="L3033">
        <v>25.135888228208302</v>
      </c>
      <c r="M3033">
        <v>40.910117952171603</v>
      </c>
      <c r="N3033">
        <v>1.1520373797202801</v>
      </c>
      <c r="O3033">
        <v>35.3726362625139</v>
      </c>
      <c r="P3033">
        <v>99.7777777777777</v>
      </c>
      <c r="Q3033">
        <v>8.9808567850061999E-2</v>
      </c>
    </row>
    <row r="3034" spans="1:17" hidden="1" x14ac:dyDescent="0.3">
      <c r="A3034" t="s">
        <v>6283</v>
      </c>
      <c r="B3034" t="s">
        <v>6284</v>
      </c>
      <c r="C3034" t="str">
        <f>IFERROR(VLOOKUP(Table1[[#This Row],[Ticker]],[1]!Table1[[Symbol]:[Industry]],2,FALSE),"-")</f>
        <v>-</v>
      </c>
      <c r="D3034" t="s">
        <v>514</v>
      </c>
      <c r="E3034">
        <v>97.025999999999996</v>
      </c>
      <c r="F3034">
        <v>154</v>
      </c>
      <c r="G3034">
        <v>1.0305295735526101</v>
      </c>
      <c r="H3034">
        <v>-17.970186905420501</v>
      </c>
      <c r="I3034">
        <v>134.04004144112901</v>
      </c>
      <c r="J3034">
        <v>-12.370686394057101</v>
      </c>
      <c r="K3034">
        <v>158.83046004996399</v>
      </c>
      <c r="L3034">
        <v>114.84971014656701</v>
      </c>
      <c r="M3034">
        <v>24.703267693854901</v>
      </c>
      <c r="N3034">
        <v>0.52118322678513296</v>
      </c>
      <c r="O3034">
        <v>29.902597402597401</v>
      </c>
      <c r="P3034">
        <v>158.172673931265</v>
      </c>
    </row>
    <row r="3035" spans="1:17" hidden="1" x14ac:dyDescent="0.3">
      <c r="A3035" t="s">
        <v>6285</v>
      </c>
      <c r="B3035" t="s">
        <v>6286</v>
      </c>
      <c r="C3035" t="str">
        <f>IFERROR(VLOOKUP(Table1[[#This Row],[Ticker]],[1]!Table1[[Symbol]:[Industry]],2,FALSE),"-")</f>
        <v>-</v>
      </c>
      <c r="D3035" t="s">
        <v>605</v>
      </c>
      <c r="E3035">
        <v>96.884799999999998</v>
      </c>
      <c r="F3035">
        <v>0.77</v>
      </c>
      <c r="G3035">
        <v>-3.50930361597857</v>
      </c>
      <c r="H3035">
        <v>-12.9291354026333</v>
      </c>
      <c r="I3035">
        <v>-7.3885299874415802</v>
      </c>
      <c r="J3035">
        <v>-7.1876200325011101</v>
      </c>
      <c r="K3035">
        <v>0.79376885577384304</v>
      </c>
      <c r="L3035">
        <v>0.81514363317925997</v>
      </c>
      <c r="M3035">
        <v>29.943129350470599</v>
      </c>
      <c r="N3035">
        <v>0.483423765573256</v>
      </c>
      <c r="O3035">
        <v>105.194805194805</v>
      </c>
      <c r="P3035">
        <v>37.5</v>
      </c>
      <c r="Q3035">
        <v>0.14510149289781199</v>
      </c>
    </row>
    <row r="3036" spans="1:17" hidden="1" x14ac:dyDescent="0.3">
      <c r="A3036" t="s">
        <v>6287</v>
      </c>
      <c r="B3036" t="s">
        <v>6288</v>
      </c>
      <c r="C3036" t="str">
        <f>IFERROR(VLOOKUP(Table1[[#This Row],[Ticker]],[1]!Table1[[Symbol]:[Industry]],2,FALSE),"-")</f>
        <v>-</v>
      </c>
      <c r="D3036" t="s">
        <v>54</v>
      </c>
      <c r="E3036">
        <v>96.69162</v>
      </c>
      <c r="F3036">
        <v>127.95</v>
      </c>
      <c r="G3036">
        <v>6.8565500425580002</v>
      </c>
      <c r="H3036">
        <v>22.444787376967401</v>
      </c>
      <c r="I3036">
        <v>21.4611715860798</v>
      </c>
      <c r="J3036">
        <v>-8.0872169544505201</v>
      </c>
      <c r="K3036">
        <v>120.58904528160799</v>
      </c>
      <c r="L3036">
        <v>105.319147082702</v>
      </c>
      <c r="M3036">
        <v>42.798468576149503</v>
      </c>
      <c r="N3036">
        <v>0.56038998287172503</v>
      </c>
      <c r="O3036">
        <v>21.141070730754102</v>
      </c>
      <c r="P3036">
        <v>55.846528623629702</v>
      </c>
      <c r="Q3036">
        <v>5.5664923745485997E-2</v>
      </c>
    </row>
    <row r="3037" spans="1:17" hidden="1" x14ac:dyDescent="0.3">
      <c r="A3037" t="s">
        <v>6289</v>
      </c>
      <c r="B3037" t="s">
        <v>6290</v>
      </c>
      <c r="C3037" t="str">
        <f>IFERROR(VLOOKUP(Table1[[#This Row],[Ticker]],[1]!Table1[[Symbol]:[Industry]],2,FALSE),"-")</f>
        <v>-</v>
      </c>
      <c r="D3037" t="s">
        <v>467</v>
      </c>
      <c r="E3037">
        <v>96.477838243999997</v>
      </c>
      <c r="F3037">
        <v>17.03</v>
      </c>
      <c r="G3037">
        <v>-33.687017352770098</v>
      </c>
      <c r="H3037">
        <v>-10.1891539178218</v>
      </c>
      <c r="I3037">
        <v>-18.94922362906</v>
      </c>
      <c r="J3037">
        <v>-9.8216211153381394</v>
      </c>
      <c r="K3037">
        <v>17.610958363836499</v>
      </c>
      <c r="L3037">
        <v>17.845135672134699</v>
      </c>
      <c r="M3037">
        <v>40.247090257262698</v>
      </c>
      <c r="N3037">
        <v>0.74214017202757998</v>
      </c>
      <c r="O3037">
        <v>40.634174985320001</v>
      </c>
      <c r="P3037">
        <v>18.2638888888889</v>
      </c>
      <c r="Q3037">
        <v>6.2088206509494002E-2</v>
      </c>
    </row>
    <row r="3038" spans="1:17" hidden="1" x14ac:dyDescent="0.3">
      <c r="A3038" t="s">
        <v>6291</v>
      </c>
      <c r="B3038" t="s">
        <v>6292</v>
      </c>
      <c r="C3038" t="str">
        <f>IFERROR(VLOOKUP(Table1[[#This Row],[Ticker]],[1]!Table1[[Symbol]:[Industry]],2,FALSE),"-")</f>
        <v>-</v>
      </c>
      <c r="D3038" t="s">
        <v>991</v>
      </c>
      <c r="E3038">
        <v>96.412499999999994</v>
      </c>
      <c r="F3038">
        <v>54.4</v>
      </c>
      <c r="G3038">
        <v>-4.4421685652369796</v>
      </c>
      <c r="H3038">
        <v>-1.7788522575860201E-2</v>
      </c>
      <c r="I3038">
        <v>27.678136679224998</v>
      </c>
      <c r="J3038">
        <v>-11.865039387339801</v>
      </c>
      <c r="K3038">
        <v>54.035251779637797</v>
      </c>
      <c r="L3038">
        <v>47.571045591296503</v>
      </c>
      <c r="M3038">
        <v>37.923413078761499</v>
      </c>
      <c r="N3038">
        <v>0.61464539688641096</v>
      </c>
      <c r="O3038">
        <v>27.205882352941099</v>
      </c>
      <c r="P3038">
        <v>49.041095890410901</v>
      </c>
    </row>
    <row r="3039" spans="1:17" hidden="1" x14ac:dyDescent="0.3">
      <c r="A3039" t="s">
        <v>6293</v>
      </c>
      <c r="B3039" t="s">
        <v>6294</v>
      </c>
      <c r="C3039" t="str">
        <f>IFERROR(VLOOKUP(Table1[[#This Row],[Ticker]],[1]!Table1[[Symbol]:[Industry]],2,FALSE),"-")</f>
        <v>-</v>
      </c>
      <c r="D3039" t="s">
        <v>390</v>
      </c>
      <c r="E3039">
        <v>96.394341600000004</v>
      </c>
      <c r="F3039">
        <v>97.5</v>
      </c>
      <c r="G3039">
        <v>193.15736305068799</v>
      </c>
      <c r="H3039">
        <v>1.70478585324197</v>
      </c>
      <c r="I3039">
        <v>299.27813667922499</v>
      </c>
      <c r="J3039">
        <v>-2.23632923854105</v>
      </c>
      <c r="K3039">
        <v>92.624078805661</v>
      </c>
      <c r="L3039">
        <v>63.834114828102699</v>
      </c>
      <c r="M3039">
        <v>49.696023799761697</v>
      </c>
      <c r="N3039">
        <v>0.52395879982086802</v>
      </c>
      <c r="O3039">
        <v>12</v>
      </c>
      <c r="P3039">
        <v>326.136363636363</v>
      </c>
    </row>
    <row r="3040" spans="1:17" hidden="1" x14ac:dyDescent="0.3">
      <c r="A3040" t="s">
        <v>6295</v>
      </c>
      <c r="B3040" t="s">
        <v>6296</v>
      </c>
      <c r="C3040" t="str">
        <f>IFERROR(VLOOKUP(Table1[[#This Row],[Ticker]],[1]!Table1[[Symbol]:[Industry]],2,FALSE),"-")</f>
        <v>-</v>
      </c>
      <c r="D3040" t="s">
        <v>1223</v>
      </c>
      <c r="E3040">
        <v>96.306819000000004</v>
      </c>
      <c r="F3040">
        <v>66.569999999999993</v>
      </c>
      <c r="G3040">
        <v>43.111370935050701</v>
      </c>
      <c r="H3040">
        <v>-8.9586610828514193</v>
      </c>
      <c r="I3040">
        <v>5.3211474319132304</v>
      </c>
      <c r="J3040">
        <v>-7.0196429059821703</v>
      </c>
      <c r="K3040">
        <v>67.457647239825903</v>
      </c>
      <c r="L3040">
        <v>60.739538062767203</v>
      </c>
      <c r="M3040">
        <v>43.7149149522199</v>
      </c>
      <c r="N3040">
        <v>1.17128692605308</v>
      </c>
      <c r="O3040">
        <v>15.592609283461</v>
      </c>
      <c r="P3040">
        <v>82.134062927496501</v>
      </c>
      <c r="Q3040">
        <v>5.3763159298081002E-2</v>
      </c>
    </row>
    <row r="3041" spans="1:17" hidden="1" x14ac:dyDescent="0.3">
      <c r="A3041" t="s">
        <v>6297</v>
      </c>
      <c r="B3041" t="s">
        <v>6298</v>
      </c>
      <c r="C3041" t="str">
        <f>IFERROR(VLOOKUP(Table1[[#This Row],[Ticker]],[1]!Table1[[Symbol]:[Industry]],2,FALSE),"-")</f>
        <v>-</v>
      </c>
      <c r="E3041">
        <v>96.241500000000002</v>
      </c>
      <c r="F3041">
        <v>71.94</v>
      </c>
      <c r="G3041">
        <v>-58.397001420981098</v>
      </c>
      <c r="H3041">
        <v>-6.5426661952184002</v>
      </c>
      <c r="I3041">
        <v>-28.999292980438199</v>
      </c>
      <c r="J3041">
        <v>-8.2614013236736898</v>
      </c>
      <c r="K3041">
        <v>73.502966367916002</v>
      </c>
      <c r="L3041">
        <v>79.532731960843194</v>
      </c>
      <c r="M3041">
        <v>42.420316302050701</v>
      </c>
      <c r="N3041">
        <v>0.69825455462300401</v>
      </c>
      <c r="O3041">
        <v>47.275507367250498</v>
      </c>
      <c r="P3041">
        <v>14.190476190476099</v>
      </c>
      <c r="Q3041">
        <v>-0.124546404453693</v>
      </c>
    </row>
    <row r="3042" spans="1:17" hidden="1" x14ac:dyDescent="0.3">
      <c r="A3042" t="s">
        <v>6299</v>
      </c>
      <c r="B3042" t="s">
        <v>6300</v>
      </c>
      <c r="C3042" t="str">
        <f>IFERROR(VLOOKUP(Table1[[#This Row],[Ticker]],[1]!Table1[[Symbol]:[Industry]],2,FALSE),"-")</f>
        <v>-</v>
      </c>
      <c r="D3042" t="s">
        <v>1359</v>
      </c>
      <c r="E3042">
        <v>96.080539380000005</v>
      </c>
      <c r="F3042">
        <v>26.49</v>
      </c>
      <c r="G3042">
        <v>-21.467636949311899</v>
      </c>
      <c r="H3042">
        <v>-6.3556889974225701</v>
      </c>
      <c r="I3042">
        <v>-11.343694118746599</v>
      </c>
      <c r="J3042">
        <v>-2.5345745429097399</v>
      </c>
      <c r="K3042">
        <v>26.047710473497599</v>
      </c>
      <c r="L3042">
        <v>25.306229421413601</v>
      </c>
      <c r="M3042">
        <v>53.842876406836702</v>
      </c>
      <c r="N3042">
        <v>0.89031833974463903</v>
      </c>
      <c r="O3042">
        <v>5.5870139675349098</v>
      </c>
      <c r="P3042">
        <v>14.6753246753246</v>
      </c>
      <c r="Q3042">
        <v>-6.9436672557021004E-2</v>
      </c>
    </row>
    <row r="3043" spans="1:17" hidden="1" x14ac:dyDescent="0.3">
      <c r="A3043" t="s">
        <v>6301</v>
      </c>
      <c r="B3043" t="s">
        <v>6302</v>
      </c>
      <c r="C3043" t="str">
        <f>IFERROR(VLOOKUP(Table1[[#This Row],[Ticker]],[1]!Table1[[Symbol]:[Industry]],2,FALSE),"-")</f>
        <v>-</v>
      </c>
      <c r="D3043" t="s">
        <v>1680</v>
      </c>
      <c r="E3043">
        <v>95.118487040000005</v>
      </c>
      <c r="F3043">
        <v>6795.65</v>
      </c>
      <c r="G3043">
        <v>-6.2565785328939603</v>
      </c>
      <c r="H3043">
        <v>-0.66021894168538597</v>
      </c>
      <c r="I3043">
        <v>-5.0637365990118397</v>
      </c>
      <c r="J3043">
        <v>-1.8742309855594299</v>
      </c>
      <c r="K3043">
        <v>6571.6432411686401</v>
      </c>
      <c r="L3043">
        <v>6278.3145635211004</v>
      </c>
      <c r="M3043">
        <v>55.282251015972101</v>
      </c>
      <c r="N3043">
        <v>1.39726919334459</v>
      </c>
      <c r="O3043">
        <v>2.7856054976345099</v>
      </c>
      <c r="P3043">
        <v>32.961260027391901</v>
      </c>
      <c r="Q3043">
        <v>-2.1659899071474999E-2</v>
      </c>
    </row>
    <row r="3044" spans="1:17" hidden="1" x14ac:dyDescent="0.3">
      <c r="A3044" t="s">
        <v>6303</v>
      </c>
      <c r="B3044" t="s">
        <v>6304</v>
      </c>
      <c r="C3044" t="str">
        <f>IFERROR(VLOOKUP(Table1[[#This Row],[Ticker]],[1]!Table1[[Symbol]:[Industry]],2,FALSE),"-")</f>
        <v>-</v>
      </c>
      <c r="D3044" t="s">
        <v>197</v>
      </c>
      <c r="E3044">
        <v>95.084699999999998</v>
      </c>
      <c r="F3044">
        <v>63.26</v>
      </c>
      <c r="G3044">
        <v>14.592548235873201</v>
      </c>
      <c r="H3044">
        <v>-12.836011816586099</v>
      </c>
      <c r="I3044">
        <v>6.1902940016187697</v>
      </c>
      <c r="J3044">
        <v>-6.98048365511979</v>
      </c>
      <c r="K3044">
        <v>65.871645348876896</v>
      </c>
      <c r="L3044">
        <v>58.988055103468497</v>
      </c>
      <c r="M3044">
        <v>37.4322594816459</v>
      </c>
      <c r="N3044">
        <v>0.71912337162571205</v>
      </c>
      <c r="O3044">
        <v>32.6272526082833</v>
      </c>
      <c r="P3044">
        <v>77.198879551820696</v>
      </c>
      <c r="Q3044">
        <v>8.9166575335228995E-2</v>
      </c>
    </row>
    <row r="3045" spans="1:17" hidden="1" x14ac:dyDescent="0.3">
      <c r="A3045" t="s">
        <v>6305</v>
      </c>
      <c r="B3045" t="s">
        <v>6306</v>
      </c>
      <c r="C3045" t="str">
        <f>IFERROR(VLOOKUP(Table1[[#This Row],[Ticker]],[1]!Table1[[Symbol]:[Industry]],2,FALSE),"-")</f>
        <v>-</v>
      </c>
      <c r="D3045" t="s">
        <v>51</v>
      </c>
      <c r="E3045">
        <v>94.5</v>
      </c>
      <c r="F3045">
        <v>78.819999999999993</v>
      </c>
      <c r="G3045">
        <v>95.829229024113801</v>
      </c>
      <c r="H3045">
        <v>13.128481943550799</v>
      </c>
      <c r="I3045">
        <v>46.854020543918999</v>
      </c>
      <c r="J3045">
        <v>-11.2976902901123</v>
      </c>
      <c r="K3045">
        <v>70.880986922295193</v>
      </c>
      <c r="L3045">
        <v>59.893731411443497</v>
      </c>
      <c r="M3045">
        <v>84.278181043154405</v>
      </c>
      <c r="N3045">
        <v>0.70778424832210995</v>
      </c>
      <c r="O3045">
        <v>31.6290281654402</v>
      </c>
      <c r="P3045">
        <v>146.31249999999901</v>
      </c>
      <c r="Q3045">
        <v>4.6517478921412003E-2</v>
      </c>
    </row>
    <row r="3046" spans="1:17" hidden="1" x14ac:dyDescent="0.3">
      <c r="A3046" t="s">
        <v>6307</v>
      </c>
      <c r="B3046" t="s">
        <v>6308</v>
      </c>
      <c r="C3046" t="str">
        <f>IFERROR(VLOOKUP(Table1[[#This Row],[Ticker]],[1]!Table1[[Symbol]:[Industry]],2,FALSE),"-")</f>
        <v>-</v>
      </c>
      <c r="D3046" t="s">
        <v>533</v>
      </c>
      <c r="E3046">
        <v>94.409137212000005</v>
      </c>
      <c r="F3046">
        <v>7.52</v>
      </c>
      <c r="G3046">
        <v>19.465210133183</v>
      </c>
      <c r="H3046">
        <v>14.235249691924301</v>
      </c>
      <c r="I3046">
        <v>6.9089906737154196</v>
      </c>
      <c r="J3046">
        <v>-7.1442495244465798</v>
      </c>
      <c r="K3046">
        <v>6.9579845435540699</v>
      </c>
      <c r="L3046">
        <v>6.7114706315793002</v>
      </c>
      <c r="M3046">
        <v>60.442637322601598</v>
      </c>
      <c r="N3046">
        <v>1.0628668925731199</v>
      </c>
      <c r="O3046">
        <v>52.526595744680797</v>
      </c>
      <c r="P3046">
        <v>61.720430107526802</v>
      </c>
      <c r="Q3046">
        <v>2.3325594602259001E-2</v>
      </c>
    </row>
    <row r="3047" spans="1:17" hidden="1" x14ac:dyDescent="0.3">
      <c r="A3047" t="s">
        <v>6309</v>
      </c>
      <c r="B3047" t="s">
        <v>6310</v>
      </c>
      <c r="C3047" t="str">
        <f>IFERROR(VLOOKUP(Table1[[#This Row],[Ticker]],[1]!Table1[[Symbol]:[Industry]],2,FALSE),"-")</f>
        <v>-</v>
      </c>
      <c r="D3047" t="s">
        <v>278</v>
      </c>
      <c r="E3047">
        <v>94.269113455999999</v>
      </c>
      <c r="F3047">
        <v>5.5</v>
      </c>
      <c r="G3047">
        <v>46.728791622116603</v>
      </c>
      <c r="H3047">
        <v>28.991897458603699</v>
      </c>
      <c r="I3047">
        <v>55.567444855325697</v>
      </c>
      <c r="J3047">
        <v>-2.5324476187079901</v>
      </c>
      <c r="K3047">
        <v>4.7279992092827703</v>
      </c>
      <c r="L3047">
        <v>4.1172855610532899</v>
      </c>
      <c r="M3047">
        <v>64.223730813451496</v>
      </c>
      <c r="N3047">
        <v>2.1987567893166098</v>
      </c>
      <c r="O3047">
        <v>21.818181818181799</v>
      </c>
      <c r="P3047">
        <v>97.841726618704996</v>
      </c>
      <c r="Q3047">
        <v>8.1081807018949001E-2</v>
      </c>
    </row>
    <row r="3048" spans="1:17" hidden="1" x14ac:dyDescent="0.3">
      <c r="A3048" t="s">
        <v>6311</v>
      </c>
      <c r="B3048" t="s">
        <v>6312</v>
      </c>
      <c r="C3048" t="str">
        <f>IFERROR(VLOOKUP(Table1[[#This Row],[Ticker]],[1]!Table1[[Symbol]:[Industry]],2,FALSE),"-")</f>
        <v>-</v>
      </c>
      <c r="D3048" t="s">
        <v>387</v>
      </c>
      <c r="E3048">
        <v>94.196102789999998</v>
      </c>
      <c r="F3048">
        <v>99.55</v>
      </c>
      <c r="G3048">
        <v>-45.912554946722302</v>
      </c>
      <c r="H3048">
        <v>-8.1228514432665193</v>
      </c>
      <c r="I3048">
        <v>-14.3880126568673</v>
      </c>
      <c r="J3048">
        <v>-5.76780639836673</v>
      </c>
      <c r="K3048">
        <v>99.505687396767399</v>
      </c>
      <c r="L3048">
        <v>106.616218925898</v>
      </c>
      <c r="M3048">
        <v>44.780424819216798</v>
      </c>
      <c r="N3048">
        <v>0.51434003559561003</v>
      </c>
      <c r="O3048">
        <v>45.655449522852798</v>
      </c>
      <c r="P3048">
        <v>11.8539325842696</v>
      </c>
      <c r="Q3048">
        <v>-7.6759172383610002E-3</v>
      </c>
    </row>
    <row r="3049" spans="1:17" hidden="1" x14ac:dyDescent="0.3">
      <c r="A3049" t="s">
        <v>6313</v>
      </c>
      <c r="B3049" t="s">
        <v>6314</v>
      </c>
      <c r="C3049" t="str">
        <f>IFERROR(VLOOKUP(Table1[[#This Row],[Ticker]],[1]!Table1[[Symbol]:[Industry]],2,FALSE),"-")</f>
        <v>-</v>
      </c>
      <c r="D3049" t="s">
        <v>21</v>
      </c>
      <c r="E3049">
        <v>94.145109500000004</v>
      </c>
      <c r="F3049">
        <v>92.31</v>
      </c>
      <c r="G3049">
        <v>-29.161880553316301</v>
      </c>
      <c r="H3049">
        <v>-16.441580184162198</v>
      </c>
      <c r="I3049">
        <v>-15.2191885375245</v>
      </c>
      <c r="J3049">
        <v>-3.2031775087327299</v>
      </c>
      <c r="K3049">
        <v>96.441356414753102</v>
      </c>
      <c r="L3049">
        <v>98.042217036943399</v>
      </c>
      <c r="M3049">
        <v>31.058500969788302</v>
      </c>
      <c r="N3049">
        <v>1.4163863148086</v>
      </c>
      <c r="O3049">
        <v>57.458563535911502</v>
      </c>
      <c r="P3049">
        <v>29.376313945339799</v>
      </c>
    </row>
    <row r="3050" spans="1:17" hidden="1" x14ac:dyDescent="0.3">
      <c r="A3050" t="s">
        <v>6315</v>
      </c>
      <c r="B3050" t="s">
        <v>6316</v>
      </c>
      <c r="C3050" t="str">
        <f>IFERROR(VLOOKUP(Table1[[#This Row],[Ticker]],[1]!Table1[[Symbol]:[Industry]],2,FALSE),"-")</f>
        <v>-</v>
      </c>
      <c r="D3050" t="s">
        <v>404</v>
      </c>
      <c r="E3050">
        <v>93.899963569999997</v>
      </c>
      <c r="F3050">
        <v>61.4</v>
      </c>
      <c r="G3050">
        <v>125.70769862115699</v>
      </c>
      <c r="H3050">
        <v>11.1426085868993</v>
      </c>
      <c r="I3050">
        <v>64.645267818665701</v>
      </c>
      <c r="J3050">
        <v>4.3134634814178696</v>
      </c>
      <c r="K3050">
        <v>56.333208505586398</v>
      </c>
      <c r="L3050">
        <v>45.045187700582602</v>
      </c>
      <c r="M3050">
        <v>74.3127905814206</v>
      </c>
      <c r="N3050">
        <v>1.1408152992376099</v>
      </c>
      <c r="O3050">
        <v>7.8990228013029196</v>
      </c>
      <c r="P3050">
        <v>192.38095238095201</v>
      </c>
      <c r="Q3050">
        <v>0.14134596436923599</v>
      </c>
    </row>
    <row r="3051" spans="1:17" hidden="1" x14ac:dyDescent="0.3">
      <c r="A3051" t="s">
        <v>6317</v>
      </c>
      <c r="B3051" t="s">
        <v>6318</v>
      </c>
      <c r="C3051" t="str">
        <f>IFERROR(VLOOKUP(Table1[[#This Row],[Ticker]],[1]!Table1[[Symbol]:[Industry]],2,FALSE),"-")</f>
        <v>-</v>
      </c>
      <c r="D3051" t="s">
        <v>642</v>
      </c>
      <c r="E3051">
        <v>93.882499999999993</v>
      </c>
      <c r="F3051">
        <v>42.3</v>
      </c>
      <c r="G3051">
        <v>451.605638912757</v>
      </c>
      <c r="H3051">
        <v>-10.0509560184299</v>
      </c>
      <c r="I3051">
        <v>-23.388529987441501</v>
      </c>
      <c r="J3051">
        <v>-6.31574996708264</v>
      </c>
      <c r="K3051">
        <v>43.173511339198299</v>
      </c>
      <c r="L3051">
        <v>35.964742215845902</v>
      </c>
      <c r="M3051">
        <v>39.2462527370608</v>
      </c>
      <c r="N3051">
        <v>0.67555968007263401</v>
      </c>
      <c r="O3051">
        <v>18.628841607565001</v>
      </c>
      <c r="P3051">
        <v>550.76923076923003</v>
      </c>
      <c r="Q3051">
        <v>0.17114335639674499</v>
      </c>
    </row>
    <row r="3052" spans="1:17" hidden="1" x14ac:dyDescent="0.3">
      <c r="A3052" t="s">
        <v>6319</v>
      </c>
      <c r="B3052" t="s">
        <v>6320</v>
      </c>
      <c r="C3052" t="str">
        <f>IFERROR(VLOOKUP(Table1[[#This Row],[Ticker]],[1]!Table1[[Symbol]:[Industry]],2,FALSE),"-")</f>
        <v>-</v>
      </c>
      <c r="D3052" t="s">
        <v>46</v>
      </c>
      <c r="E3052">
        <v>93.832170599999998</v>
      </c>
      <c r="F3052">
        <v>18.100000000000001</v>
      </c>
      <c r="G3052">
        <v>40.538315431640399</v>
      </c>
      <c r="H3052">
        <v>-9.1951393662686094</v>
      </c>
      <c r="I3052">
        <v>0.91212360732965403</v>
      </c>
      <c r="J3052">
        <v>-0.79873114361221598</v>
      </c>
      <c r="K3052">
        <v>18.8767341241774</v>
      </c>
      <c r="L3052">
        <v>17.536363707772001</v>
      </c>
      <c r="M3052">
        <v>53.857706099105499</v>
      </c>
      <c r="N3052">
        <v>0.719025089436368</v>
      </c>
      <c r="O3052">
        <v>36.408839779005497</v>
      </c>
      <c r="P3052">
        <v>74.710424710424704</v>
      </c>
      <c r="Q3052">
        <v>0.13056895299714799</v>
      </c>
    </row>
    <row r="3053" spans="1:17" hidden="1" x14ac:dyDescent="0.3">
      <c r="A3053" t="s">
        <v>6321</v>
      </c>
      <c r="B3053" t="s">
        <v>6322</v>
      </c>
      <c r="C3053" t="str">
        <f>IFERROR(VLOOKUP(Table1[[#This Row],[Ticker]],[1]!Table1[[Symbol]:[Industry]],2,FALSE),"-")</f>
        <v>-</v>
      </c>
      <c r="D3053" t="s">
        <v>21</v>
      </c>
      <c r="E3053">
        <v>93.761167</v>
      </c>
      <c r="F3053">
        <v>78.069999999999993</v>
      </c>
      <c r="G3053">
        <v>-86.715469319254098</v>
      </c>
      <c r="H3053">
        <v>-5.4729665739158397</v>
      </c>
      <c r="I3053">
        <v>-40.2823571479354</v>
      </c>
      <c r="J3053">
        <v>-2.4652926312641901</v>
      </c>
      <c r="K3053">
        <v>80.569090959229598</v>
      </c>
      <c r="L3053">
        <v>107.054356637667</v>
      </c>
      <c r="M3053">
        <v>47.364466490770198</v>
      </c>
      <c r="N3053">
        <v>0.32166773686245997</v>
      </c>
      <c r="O3053">
        <v>140.040988856154</v>
      </c>
      <c r="P3053">
        <v>11.5445063580511</v>
      </c>
      <c r="Q3053">
        <v>-5.3698289133046001E-2</v>
      </c>
    </row>
    <row r="3054" spans="1:17" hidden="1" x14ac:dyDescent="0.3">
      <c r="A3054" t="s">
        <v>6323</v>
      </c>
      <c r="B3054" t="s">
        <v>6324</v>
      </c>
      <c r="C3054" t="str">
        <f>IFERROR(VLOOKUP(Table1[[#This Row],[Ticker]],[1]!Table1[[Symbol]:[Industry]],2,FALSE),"-")</f>
        <v>-</v>
      </c>
      <c r="D3054" t="s">
        <v>407</v>
      </c>
      <c r="E3054">
        <v>93.654041500000005</v>
      </c>
      <c r="F3054">
        <v>139.15</v>
      </c>
      <c r="G3054">
        <v>-11.8857403975877</v>
      </c>
      <c r="H3054">
        <v>-7.2108240689569101</v>
      </c>
      <c r="I3054">
        <v>-6.1379903124549801E-2</v>
      </c>
      <c r="J3054">
        <v>-11.410593005474</v>
      </c>
      <c r="K3054">
        <v>142.111203998018</v>
      </c>
      <c r="L3054">
        <v>135.49610084417</v>
      </c>
      <c r="M3054">
        <v>28.452206113126099</v>
      </c>
      <c r="N3054">
        <v>0.49196708123323601</v>
      </c>
      <c r="O3054">
        <v>30.0035932446999</v>
      </c>
      <c r="P3054">
        <v>39.15</v>
      </c>
      <c r="Q3054">
        <v>5.6900400816629997E-3</v>
      </c>
    </row>
    <row r="3055" spans="1:17" hidden="1" x14ac:dyDescent="0.3">
      <c r="A3055" t="s">
        <v>6325</v>
      </c>
      <c r="B3055" t="s">
        <v>6326</v>
      </c>
      <c r="C3055" t="str">
        <f>IFERROR(VLOOKUP(Table1[[#This Row],[Ticker]],[1]!Table1[[Symbol]:[Industry]],2,FALSE),"-")</f>
        <v>-</v>
      </c>
      <c r="D3055" t="s">
        <v>132</v>
      </c>
      <c r="E3055">
        <v>93.640320000000003</v>
      </c>
      <c r="F3055">
        <v>90.72</v>
      </c>
      <c r="G3055">
        <v>138.31817305664401</v>
      </c>
      <c r="H3055">
        <v>66.4244808427636</v>
      </c>
      <c r="I3055">
        <v>151.970139846287</v>
      </c>
      <c r="J3055">
        <v>19.228906105778801</v>
      </c>
      <c r="K3055">
        <v>58.710910112730801</v>
      </c>
      <c r="L3055">
        <v>46.096260684286598</v>
      </c>
      <c r="M3055">
        <v>97.994010244061897</v>
      </c>
      <c r="N3055">
        <v>1.9829142011997301</v>
      </c>
      <c r="O3055">
        <v>0</v>
      </c>
      <c r="P3055">
        <v>223.422459893048</v>
      </c>
      <c r="Q3055">
        <v>0.101502640843335</v>
      </c>
    </row>
    <row r="3056" spans="1:17" hidden="1" x14ac:dyDescent="0.3">
      <c r="A3056" t="s">
        <v>6327</v>
      </c>
      <c r="B3056" t="s">
        <v>6328</v>
      </c>
      <c r="C3056" t="str">
        <f>IFERROR(VLOOKUP(Table1[[#This Row],[Ticker]],[1]!Table1[[Symbol]:[Industry]],2,FALSE),"-")</f>
        <v>-</v>
      </c>
      <c r="D3056" t="s">
        <v>472</v>
      </c>
      <c r="E3056">
        <v>93.404839999999993</v>
      </c>
      <c r="F3056">
        <v>115</v>
      </c>
      <c r="G3056">
        <v>4.8180879467070898</v>
      </c>
      <c r="H3056">
        <v>-1.8168290343029301</v>
      </c>
      <c r="I3056">
        <v>-27.2984398973515</v>
      </c>
      <c r="J3056">
        <v>-2.1876200325010999</v>
      </c>
      <c r="K3056">
        <v>110.076106525166</v>
      </c>
      <c r="L3056">
        <v>108.69924006270099</v>
      </c>
      <c r="M3056">
        <v>69.511292419646693</v>
      </c>
      <c r="N3056">
        <v>0.14015572858731901</v>
      </c>
      <c r="O3056">
        <v>38.565217391304301</v>
      </c>
      <c r="P3056">
        <v>40.243902439024303</v>
      </c>
      <c r="Q3056">
        <v>2.0407613909383001E-2</v>
      </c>
    </row>
    <row r="3057" spans="1:17" hidden="1" x14ac:dyDescent="0.3">
      <c r="A3057" t="s">
        <v>6329</v>
      </c>
      <c r="B3057" t="s">
        <v>6330</v>
      </c>
      <c r="C3057" t="str">
        <f>IFERROR(VLOOKUP(Table1[[#This Row],[Ticker]],[1]!Table1[[Symbol]:[Industry]],2,FALSE),"-")</f>
        <v>-</v>
      </c>
      <c r="D3057" t="s">
        <v>125</v>
      </c>
      <c r="E3057">
        <v>93.364247564999999</v>
      </c>
      <c r="F3057">
        <v>91.59</v>
      </c>
      <c r="G3057">
        <v>-24.2416031147254</v>
      </c>
      <c r="H3057">
        <v>-7.2215069413862398</v>
      </c>
      <c r="I3057">
        <v>-14.984683833595399</v>
      </c>
      <c r="J3057">
        <v>-4.3173392967799096</v>
      </c>
      <c r="K3057">
        <v>93.370976599951106</v>
      </c>
      <c r="L3057">
        <v>93.326197740944295</v>
      </c>
      <c r="M3057">
        <v>38.567481280585199</v>
      </c>
      <c r="N3057">
        <v>0.74528429669975105</v>
      </c>
      <c r="O3057">
        <v>29.370018560978199</v>
      </c>
      <c r="P3057">
        <v>13.4944237918215</v>
      </c>
      <c r="Q3057">
        <v>5.5068318922825002E-2</v>
      </c>
    </row>
    <row r="3058" spans="1:17" hidden="1" x14ac:dyDescent="0.3">
      <c r="A3058" t="s">
        <v>6331</v>
      </c>
      <c r="B3058" t="s">
        <v>6332</v>
      </c>
      <c r="C3058" t="str">
        <f>IFERROR(VLOOKUP(Table1[[#This Row],[Ticker]],[1]!Table1[[Symbol]:[Industry]],2,FALSE),"-")</f>
        <v>-</v>
      </c>
      <c r="D3058" t="s">
        <v>132</v>
      </c>
      <c r="E3058">
        <v>93.17</v>
      </c>
      <c r="F3058">
        <v>84.7</v>
      </c>
      <c r="G3058">
        <v>34.235794423237103</v>
      </c>
      <c r="H3058">
        <v>6.9519679581782698</v>
      </c>
      <c r="I3058">
        <v>-12.820628752873599</v>
      </c>
      <c r="J3058">
        <v>-2.1876200325010999</v>
      </c>
      <c r="K3058">
        <v>81.071689424668506</v>
      </c>
      <c r="L3058">
        <v>74.036447092708002</v>
      </c>
      <c r="M3058">
        <v>73.366582004653594</v>
      </c>
      <c r="N3058">
        <v>8.8932806324110603E-2</v>
      </c>
      <c r="O3058">
        <v>21.050767414403701</v>
      </c>
      <c r="P3058">
        <v>66.078431372549005</v>
      </c>
    </row>
    <row r="3059" spans="1:17" hidden="1" x14ac:dyDescent="0.3">
      <c r="A3059" t="s">
        <v>6333</v>
      </c>
      <c r="B3059" t="s">
        <v>6334</v>
      </c>
      <c r="C3059" t="str">
        <f>IFERROR(VLOOKUP(Table1[[#This Row],[Ticker]],[1]!Table1[[Symbol]:[Industry]],2,FALSE),"-")</f>
        <v>-</v>
      </c>
      <c r="D3059" t="s">
        <v>54</v>
      </c>
      <c r="E3059">
        <v>92.702939999999998</v>
      </c>
      <c r="F3059">
        <v>92.6</v>
      </c>
      <c r="G3059">
        <v>43.835602473947397</v>
      </c>
      <c r="H3059">
        <v>-0.58735448586286398</v>
      </c>
      <c r="I3059">
        <v>34.414748701082999</v>
      </c>
      <c r="J3059">
        <v>-10.874488719369699</v>
      </c>
      <c r="K3059">
        <v>88.701310715661194</v>
      </c>
      <c r="L3059">
        <v>78.417806311022602</v>
      </c>
      <c r="M3059">
        <v>45.7136033836547</v>
      </c>
      <c r="N3059">
        <v>1.01757470624056</v>
      </c>
      <c r="O3059">
        <v>12.3110151187905</v>
      </c>
      <c r="P3059">
        <v>88.7869520897043</v>
      </c>
      <c r="Q3059">
        <v>8.4216779260070998E-2</v>
      </c>
    </row>
    <row r="3060" spans="1:17" hidden="1" x14ac:dyDescent="0.3">
      <c r="A3060" t="s">
        <v>6335</v>
      </c>
      <c r="B3060" t="s">
        <v>6336</v>
      </c>
      <c r="C3060" t="str">
        <f>IFERROR(VLOOKUP(Table1[[#This Row],[Ticker]],[1]!Table1[[Symbol]:[Industry]],2,FALSE),"-")</f>
        <v>-</v>
      </c>
      <c r="D3060" t="s">
        <v>605</v>
      </c>
      <c r="E3060">
        <v>92.482200000000006</v>
      </c>
      <c r="F3060">
        <v>53.7</v>
      </c>
      <c r="G3060">
        <v>-63.652160758835699</v>
      </c>
      <c r="H3060">
        <v>-24.791696759170598</v>
      </c>
      <c r="I3060">
        <v>-49.198053796965397</v>
      </c>
      <c r="J3060">
        <v>-6.1161914610725301</v>
      </c>
      <c r="K3060">
        <v>63.181274355011702</v>
      </c>
      <c r="M3060">
        <v>36.352127605829999</v>
      </c>
      <c r="O3060">
        <v>55.307262569832403</v>
      </c>
      <c r="P3060">
        <v>7.4</v>
      </c>
    </row>
    <row r="3061" spans="1:17" hidden="1" x14ac:dyDescent="0.3">
      <c r="A3061" t="s">
        <v>6337</v>
      </c>
      <c r="B3061" t="s">
        <v>6338</v>
      </c>
      <c r="C3061" t="str">
        <f>IFERROR(VLOOKUP(Table1[[#This Row],[Ticker]],[1]!Table1[[Symbol]:[Industry]],2,FALSE),"-")</f>
        <v>-</v>
      </c>
      <c r="D3061" t="s">
        <v>46</v>
      </c>
      <c r="E3061">
        <v>92.169880059999997</v>
      </c>
      <c r="F3061">
        <v>13.11</v>
      </c>
      <c r="G3061">
        <v>120.27274766607199</v>
      </c>
      <c r="H3061">
        <v>-8.2704389836755894</v>
      </c>
      <c r="I3061">
        <v>37.759399006641203</v>
      </c>
      <c r="J3061">
        <v>-2.1074918273729</v>
      </c>
      <c r="K3061">
        <v>13.461272970775701</v>
      </c>
      <c r="L3061">
        <v>11.1571850466546</v>
      </c>
      <c r="M3061">
        <v>44.029045228173999</v>
      </c>
      <c r="N3061">
        <v>0.79000477411395698</v>
      </c>
      <c r="O3061">
        <v>49.885583524027403</v>
      </c>
      <c r="Q3061">
        <v>8.9200108631427993E-2</v>
      </c>
    </row>
    <row r="3062" spans="1:17" hidden="1" x14ac:dyDescent="0.3">
      <c r="A3062" t="s">
        <v>6339</v>
      </c>
      <c r="B3062" t="s">
        <v>6340</v>
      </c>
      <c r="C3062" t="str">
        <f>IFERROR(VLOOKUP(Table1[[#This Row],[Ticker]],[1]!Table1[[Symbol]:[Industry]],2,FALSE),"-")</f>
        <v>-</v>
      </c>
      <c r="D3062" t="s">
        <v>144</v>
      </c>
      <c r="E3062">
        <v>92.035910000000001</v>
      </c>
      <c r="F3062">
        <v>82.2</v>
      </c>
      <c r="G3062">
        <v>4.4531680581495303</v>
      </c>
      <c r="H3062">
        <v>-14.092350353941899</v>
      </c>
      <c r="I3062">
        <v>-10.5659179016716</v>
      </c>
      <c r="J3062">
        <v>-4.55232591485405</v>
      </c>
      <c r="K3062">
        <v>88.468489443231903</v>
      </c>
      <c r="L3062">
        <v>85.173132969202499</v>
      </c>
      <c r="M3062">
        <v>41.204136860477703</v>
      </c>
      <c r="N3062">
        <v>0.62412468804671695</v>
      </c>
      <c r="O3062">
        <v>54.501216545012099</v>
      </c>
      <c r="P3062">
        <v>44.084136722173497</v>
      </c>
      <c r="Q3062">
        <v>0.12037883270135299</v>
      </c>
    </row>
    <row r="3063" spans="1:17" hidden="1" x14ac:dyDescent="0.3">
      <c r="A3063" t="s">
        <v>6341</v>
      </c>
      <c r="B3063" t="s">
        <v>6342</v>
      </c>
      <c r="C3063" t="str">
        <f>IFERROR(VLOOKUP(Table1[[#This Row],[Ticker]],[1]!Table1[[Symbol]:[Industry]],2,FALSE),"-")</f>
        <v>-</v>
      </c>
      <c r="D3063" t="s">
        <v>1067</v>
      </c>
      <c r="E3063">
        <v>91.988</v>
      </c>
      <c r="F3063">
        <v>79.900000000000006</v>
      </c>
      <c r="G3063">
        <v>9.5732922542279102</v>
      </c>
      <c r="H3063">
        <v>-0.19852546287436801</v>
      </c>
      <c r="I3063">
        <v>27.752251120641901</v>
      </c>
      <c r="J3063">
        <v>1.8383539934729101</v>
      </c>
      <c r="K3063">
        <v>72.849228449242702</v>
      </c>
      <c r="L3063">
        <v>64.379133493433898</v>
      </c>
      <c r="M3063">
        <v>54.831499056405697</v>
      </c>
      <c r="N3063">
        <v>0.28410914927768799</v>
      </c>
      <c r="O3063">
        <v>8.7609511889862297</v>
      </c>
      <c r="P3063">
        <v>62.233502538071001</v>
      </c>
    </row>
    <row r="3064" spans="1:17" hidden="1" x14ac:dyDescent="0.3">
      <c r="A3064" t="s">
        <v>6343</v>
      </c>
      <c r="B3064" t="s">
        <v>6344</v>
      </c>
      <c r="C3064" t="str">
        <f>IFERROR(VLOOKUP(Table1[[#This Row],[Ticker]],[1]!Table1[[Symbol]:[Industry]],2,FALSE),"-")</f>
        <v>-</v>
      </c>
      <c r="D3064" t="s">
        <v>1657</v>
      </c>
      <c r="E3064">
        <v>91.987960000000001</v>
      </c>
      <c r="F3064">
        <v>83</v>
      </c>
      <c r="G3064">
        <v>134.18300407632901</v>
      </c>
      <c r="H3064">
        <v>-2.19080346250855</v>
      </c>
      <c r="I3064">
        <v>49.027510112808997</v>
      </c>
      <c r="J3064">
        <v>-5.6398639910741704</v>
      </c>
      <c r="K3064">
        <v>84.771438647576602</v>
      </c>
      <c r="L3064">
        <v>70.419651454225203</v>
      </c>
      <c r="M3064">
        <v>52.6308318552542</v>
      </c>
      <c r="N3064">
        <v>0.48825115562403698</v>
      </c>
      <c r="O3064">
        <v>39.397590361445701</v>
      </c>
      <c r="P3064">
        <v>199.09909909909899</v>
      </c>
      <c r="Q3064">
        <v>0.14417428885905101</v>
      </c>
    </row>
    <row r="3065" spans="1:17" hidden="1" x14ac:dyDescent="0.3">
      <c r="A3065" t="s">
        <v>6345</v>
      </c>
      <c r="B3065" t="s">
        <v>6346</v>
      </c>
      <c r="C3065" t="str">
        <f>IFERROR(VLOOKUP(Table1[[#This Row],[Ticker]],[1]!Table1[[Symbol]:[Industry]],2,FALSE),"-")</f>
        <v>-</v>
      </c>
      <c r="D3065" t="s">
        <v>46</v>
      </c>
      <c r="E3065">
        <v>91.839299999999994</v>
      </c>
      <c r="F3065">
        <v>21.36</v>
      </c>
      <c r="G3065">
        <v>201.38669222385499</v>
      </c>
      <c r="H3065">
        <v>-12.6374532996002</v>
      </c>
      <c r="I3065">
        <v>124.51407476907001</v>
      </c>
      <c r="J3065">
        <v>-3.02913475900881</v>
      </c>
      <c r="K3065">
        <v>22.9453014586683</v>
      </c>
      <c r="L3065">
        <v>17.137553467736701</v>
      </c>
      <c r="M3065">
        <v>40.340069540723597</v>
      </c>
      <c r="N3065">
        <v>0.58398987725889595</v>
      </c>
      <c r="O3065">
        <v>52.059925093632899</v>
      </c>
      <c r="P3065">
        <v>290.49360146252201</v>
      </c>
      <c r="Q3065">
        <v>8.2722682844914006E-2</v>
      </c>
    </row>
    <row r="3066" spans="1:17" hidden="1" x14ac:dyDescent="0.3">
      <c r="A3066" t="s">
        <v>6347</v>
      </c>
      <c r="B3066" t="s">
        <v>6348</v>
      </c>
      <c r="C3066" t="str">
        <f>IFERROR(VLOOKUP(Table1[[#This Row],[Ticker]],[1]!Table1[[Symbol]:[Industry]],2,FALSE),"-")</f>
        <v>-</v>
      </c>
      <c r="D3066" t="s">
        <v>533</v>
      </c>
      <c r="E3066">
        <v>91.664000000000001</v>
      </c>
      <c r="F3066">
        <v>169.1</v>
      </c>
      <c r="G3066">
        <v>149.99069638402099</v>
      </c>
      <c r="H3066">
        <v>-3.2446559721060502</v>
      </c>
      <c r="I3066">
        <v>33.324482490276701</v>
      </c>
      <c r="J3066">
        <v>4.2286553978588302</v>
      </c>
      <c r="K3066">
        <v>156.83606905974801</v>
      </c>
      <c r="L3066">
        <v>121.13173032703099</v>
      </c>
      <c r="M3066">
        <v>46.760309334326998</v>
      </c>
      <c r="N3066">
        <v>1.3510520684102101</v>
      </c>
      <c r="O3066">
        <v>17.090479006504999</v>
      </c>
      <c r="P3066">
        <v>240.65269943593799</v>
      </c>
      <c r="Q3066">
        <v>0.12969664366283201</v>
      </c>
    </row>
    <row r="3067" spans="1:17" hidden="1" x14ac:dyDescent="0.3">
      <c r="A3067" t="s">
        <v>6349</v>
      </c>
      <c r="B3067" t="s">
        <v>6350</v>
      </c>
      <c r="C3067" t="str">
        <f>IFERROR(VLOOKUP(Table1[[#This Row],[Ticker]],[1]!Table1[[Symbol]:[Industry]],2,FALSE),"-")</f>
        <v>-</v>
      </c>
      <c r="D3067" t="s">
        <v>1657</v>
      </c>
      <c r="E3067">
        <v>91.540041000000002</v>
      </c>
      <c r="F3067">
        <v>237.05</v>
      </c>
      <c r="G3067">
        <v>93.597210887112197</v>
      </c>
      <c r="H3067">
        <v>22.575525362788799</v>
      </c>
      <c r="I3067">
        <v>20.271168038110101</v>
      </c>
      <c r="J3067">
        <v>12.861399575342</v>
      </c>
      <c r="K3067">
        <v>195.12323464228601</v>
      </c>
      <c r="L3067">
        <v>174.052688995354</v>
      </c>
      <c r="M3067">
        <v>78.453002359655201</v>
      </c>
      <c r="N3067">
        <v>1.4381666845048999</v>
      </c>
      <c r="O3067">
        <v>3.8599451592490999</v>
      </c>
      <c r="P3067">
        <v>140.050632911392</v>
      </c>
      <c r="Q3067">
        <v>9.3935061794046995E-2</v>
      </c>
    </row>
    <row r="3068" spans="1:17" hidden="1" x14ac:dyDescent="0.3">
      <c r="A3068" t="s">
        <v>6351</v>
      </c>
      <c r="B3068" t="s">
        <v>6352</v>
      </c>
      <c r="C3068" t="str">
        <f>IFERROR(VLOOKUP(Table1[[#This Row],[Ticker]],[1]!Table1[[Symbol]:[Industry]],2,FALSE),"-")</f>
        <v>-</v>
      </c>
      <c r="D3068" t="s">
        <v>6353</v>
      </c>
      <c r="E3068">
        <v>91.526325</v>
      </c>
      <c r="F3068">
        <v>122.2</v>
      </c>
      <c r="G3068">
        <v>-48.713385248631603</v>
      </c>
      <c r="H3068">
        <v>-7.1992103768440403</v>
      </c>
      <c r="I3068">
        <v>-25.577861317268699</v>
      </c>
      <c r="J3068">
        <v>-20.8520035941449</v>
      </c>
      <c r="K3068">
        <v>117.085430079251</v>
      </c>
      <c r="M3068">
        <v>46.595275691368798</v>
      </c>
      <c r="N3068">
        <v>2.11257654262835</v>
      </c>
      <c r="O3068">
        <v>71.849427168576099</v>
      </c>
      <c r="P3068">
        <v>35.551858014420397</v>
      </c>
    </row>
    <row r="3069" spans="1:17" hidden="1" x14ac:dyDescent="0.3">
      <c r="A3069" t="s">
        <v>6354</v>
      </c>
      <c r="B3069" t="s">
        <v>6355</v>
      </c>
      <c r="C3069" t="str">
        <f>IFERROR(VLOOKUP(Table1[[#This Row],[Ticker]],[1]!Table1[[Symbol]:[Industry]],2,FALSE),"-")</f>
        <v>-</v>
      </c>
      <c r="D3069" t="s">
        <v>125</v>
      </c>
      <c r="E3069">
        <v>91.478850058000006</v>
      </c>
      <c r="F3069">
        <v>32.49</v>
      </c>
      <c r="G3069">
        <v>-25.492391450130199</v>
      </c>
      <c r="H3069">
        <v>2.45273783499798</v>
      </c>
      <c r="I3069">
        <v>-4.5760299874415802</v>
      </c>
      <c r="J3069">
        <v>5.5124134459053202</v>
      </c>
      <c r="K3069">
        <v>30.464530537682901</v>
      </c>
      <c r="L3069">
        <v>30.196601798811098</v>
      </c>
      <c r="M3069">
        <v>66.423805974731295</v>
      </c>
      <c r="N3069">
        <v>1.0145023603612899</v>
      </c>
      <c r="O3069">
        <v>34.472145275469302</v>
      </c>
      <c r="P3069">
        <v>29.700598802395199</v>
      </c>
      <c r="Q3069">
        <v>4.6240904968679997E-2</v>
      </c>
    </row>
    <row r="3070" spans="1:17" hidden="1" x14ac:dyDescent="0.3">
      <c r="A3070" t="s">
        <v>6356</v>
      </c>
      <c r="B3070" t="s">
        <v>6357</v>
      </c>
      <c r="C3070" t="str">
        <f>IFERROR(VLOOKUP(Table1[[#This Row],[Ticker]],[1]!Table1[[Symbol]:[Industry]],2,FALSE),"-")</f>
        <v>-</v>
      </c>
      <c r="D3070" t="s">
        <v>125</v>
      </c>
      <c r="E3070">
        <v>91.406515200000001</v>
      </c>
      <c r="F3070">
        <v>85</v>
      </c>
      <c r="G3070">
        <v>73.968501065215904</v>
      </c>
      <c r="H3070">
        <v>-9.1574852280519004</v>
      </c>
      <c r="I3070">
        <v>4.8257043763254899</v>
      </c>
      <c r="J3070">
        <v>-9.2969950325010906</v>
      </c>
      <c r="K3070">
        <v>88.044865115732193</v>
      </c>
      <c r="L3070">
        <v>81.644457419814501</v>
      </c>
      <c r="M3070">
        <v>38.6174528354939</v>
      </c>
      <c r="N3070">
        <v>0.56418341227734403</v>
      </c>
      <c r="O3070">
        <v>35.176470588235297</v>
      </c>
      <c r="P3070">
        <v>117.669654289372</v>
      </c>
      <c r="Q3070">
        <v>9.9815625817913006E-2</v>
      </c>
    </row>
    <row r="3071" spans="1:17" hidden="1" x14ac:dyDescent="0.3">
      <c r="A3071" t="s">
        <v>6358</v>
      </c>
      <c r="B3071" t="s">
        <v>6359</v>
      </c>
      <c r="C3071" t="str">
        <f>IFERROR(VLOOKUP(Table1[[#This Row],[Ticker]],[1]!Table1[[Symbol]:[Industry]],2,FALSE),"-")</f>
        <v>-</v>
      </c>
      <c r="E3071">
        <v>91.384200000000007</v>
      </c>
      <c r="F3071">
        <v>278.60000000000002</v>
      </c>
      <c r="G3071">
        <v>146.75736305068801</v>
      </c>
      <c r="H3071">
        <v>24.294553875025102</v>
      </c>
      <c r="I3071">
        <v>113.987601563094</v>
      </c>
      <c r="J3071">
        <v>2.7612171768012201</v>
      </c>
      <c r="K3071">
        <v>252.53865784729999</v>
      </c>
      <c r="L3071">
        <v>193.025076547954</v>
      </c>
      <c r="M3071">
        <v>66.331911122747798</v>
      </c>
      <c r="N3071">
        <v>1.2371458701876901</v>
      </c>
      <c r="O3071">
        <v>7.8607322325915101</v>
      </c>
      <c r="P3071">
        <v>253.329105897273</v>
      </c>
      <c r="Q3071">
        <v>0.15489244937764801</v>
      </c>
    </row>
    <row r="3072" spans="1:17" hidden="1" x14ac:dyDescent="0.3">
      <c r="A3072" t="s">
        <v>6360</v>
      </c>
      <c r="B3072" t="s">
        <v>6361</v>
      </c>
      <c r="C3072" t="str">
        <f>IFERROR(VLOOKUP(Table1[[#This Row],[Ticker]],[1]!Table1[[Symbol]:[Industry]],2,FALSE),"-")</f>
        <v>-</v>
      </c>
      <c r="D3072" t="s">
        <v>83</v>
      </c>
      <c r="E3072">
        <v>91.344709399999999</v>
      </c>
      <c r="F3072">
        <v>4.92</v>
      </c>
      <c r="G3072">
        <v>-20.5304197547417</v>
      </c>
      <c r="H3072">
        <v>-8.9130711456053007</v>
      </c>
      <c r="I3072">
        <v>-13.151241851848299</v>
      </c>
      <c r="J3072">
        <v>-6.41297214517716</v>
      </c>
      <c r="K3072">
        <v>4.9619209121937198</v>
      </c>
      <c r="L3072">
        <v>4.6936852714073698</v>
      </c>
      <c r="M3072">
        <v>34.883279638653299</v>
      </c>
      <c r="N3072">
        <v>0.99350342807778103</v>
      </c>
      <c r="O3072">
        <v>32.723577235772296</v>
      </c>
      <c r="P3072">
        <v>27.131782945736401</v>
      </c>
    </row>
    <row r="3073" spans="1:17" hidden="1" x14ac:dyDescent="0.3">
      <c r="A3073" t="s">
        <v>6362</v>
      </c>
      <c r="B3073" t="s">
        <v>6363</v>
      </c>
      <c r="C3073" t="str">
        <f>IFERROR(VLOOKUP(Table1[[#This Row],[Ticker]],[1]!Table1[[Symbol]:[Industry]],2,FALSE),"-")</f>
        <v>-</v>
      </c>
      <c r="D3073" t="s">
        <v>54</v>
      </c>
      <c r="E3073">
        <v>91.321621695999994</v>
      </c>
      <c r="F3073">
        <v>1.28</v>
      </c>
      <c r="G3073">
        <v>-2.8426369493118999</v>
      </c>
      <c r="H3073">
        <v>-9.5678642309902902</v>
      </c>
      <c r="I3073">
        <v>-35.859867567059403</v>
      </c>
      <c r="J3073">
        <v>-6.5671820762967297</v>
      </c>
      <c r="K3073">
        <v>1.41103891201363</v>
      </c>
      <c r="L3073">
        <v>1.5743110301113701</v>
      </c>
      <c r="M3073">
        <v>34.824564325945303</v>
      </c>
      <c r="N3073">
        <v>0.75215028598051503</v>
      </c>
      <c r="O3073">
        <v>142.1875</v>
      </c>
      <c r="P3073">
        <v>42.2222222222222</v>
      </c>
      <c r="Q3073">
        <v>-0.15326499898068999</v>
      </c>
    </row>
    <row r="3074" spans="1:17" hidden="1" x14ac:dyDescent="0.3">
      <c r="A3074" t="s">
        <v>6364</v>
      </c>
      <c r="B3074" t="s">
        <v>6365</v>
      </c>
      <c r="C3074" t="str">
        <f>IFERROR(VLOOKUP(Table1[[#This Row],[Ticker]],[1]!Table1[[Symbol]:[Industry]],2,FALSE),"-")</f>
        <v>-</v>
      </c>
      <c r="D3074" t="s">
        <v>278</v>
      </c>
      <c r="E3074">
        <v>91.02459168</v>
      </c>
      <c r="F3074">
        <v>86.25</v>
      </c>
      <c r="G3074">
        <v>62.545463118301299</v>
      </c>
      <c r="H3074">
        <v>-9.5459055133794095</v>
      </c>
      <c r="I3074">
        <v>81.711193004248102</v>
      </c>
      <c r="J3074">
        <v>-5.1136097054787397</v>
      </c>
      <c r="K3074">
        <v>77.423452446301297</v>
      </c>
      <c r="L3074">
        <v>55.1570501726709</v>
      </c>
      <c r="M3074">
        <v>31.005647637620001</v>
      </c>
      <c r="N3074">
        <v>7.6612267860789507E-2</v>
      </c>
      <c r="O3074">
        <v>23.3043478260869</v>
      </c>
      <c r="P3074">
        <v>137.537868355824</v>
      </c>
      <c r="Q3074">
        <v>6.4006177225757993E-2</v>
      </c>
    </row>
    <row r="3075" spans="1:17" hidden="1" x14ac:dyDescent="0.3">
      <c r="A3075" t="s">
        <v>6366</v>
      </c>
      <c r="B3075" t="s">
        <v>6367</v>
      </c>
      <c r="C3075" t="str">
        <f>IFERROR(VLOOKUP(Table1[[#This Row],[Ticker]],[1]!Table1[[Symbol]:[Industry]],2,FALSE),"-")</f>
        <v>-</v>
      </c>
      <c r="D3075" t="s">
        <v>991</v>
      </c>
      <c r="E3075">
        <v>91.019696725000003</v>
      </c>
      <c r="F3075">
        <v>57.4</v>
      </c>
      <c r="G3075">
        <v>-52.341251907760601</v>
      </c>
      <c r="H3075">
        <v>-1.1434451556117999</v>
      </c>
      <c r="I3075">
        <v>-13.1196834842626</v>
      </c>
      <c r="J3075">
        <v>1.35715608690187</v>
      </c>
      <c r="K3075">
        <v>53.991397939608603</v>
      </c>
      <c r="L3075">
        <v>58.680422758114702</v>
      </c>
      <c r="M3075">
        <v>62.321522404966402</v>
      </c>
      <c r="N3075">
        <v>1.2565308254963401</v>
      </c>
      <c r="O3075">
        <v>40.592334494773503</v>
      </c>
      <c r="P3075">
        <v>19.087136929460499</v>
      </c>
    </row>
    <row r="3076" spans="1:17" hidden="1" x14ac:dyDescent="0.3">
      <c r="A3076" t="s">
        <v>6368</v>
      </c>
      <c r="B3076" t="s">
        <v>6369</v>
      </c>
      <c r="C3076" t="str">
        <f>IFERROR(VLOOKUP(Table1[[#This Row],[Ticker]],[1]!Table1[[Symbol]:[Industry]],2,FALSE),"-")</f>
        <v>-</v>
      </c>
      <c r="D3076" t="s">
        <v>753</v>
      </c>
      <c r="E3076">
        <v>90.884969691999999</v>
      </c>
      <c r="F3076">
        <v>43.33</v>
      </c>
      <c r="G3076">
        <v>2.14004703337205</v>
      </c>
      <c r="H3076">
        <v>-5.5587384194162004</v>
      </c>
      <c r="I3076">
        <v>-7.2181765676602501</v>
      </c>
      <c r="J3076">
        <v>-3.7515574750034002</v>
      </c>
      <c r="K3076">
        <v>43.220258793195597</v>
      </c>
      <c r="L3076">
        <v>40.657146709145302</v>
      </c>
      <c r="M3076">
        <v>59.271834326705303</v>
      </c>
      <c r="N3076">
        <v>0.81563772347485097</v>
      </c>
      <c r="O3076">
        <v>8.2390953150242208</v>
      </c>
      <c r="P3076">
        <v>40.864759427828297</v>
      </c>
    </row>
    <row r="3077" spans="1:17" hidden="1" x14ac:dyDescent="0.3">
      <c r="A3077" t="s">
        <v>6370</v>
      </c>
      <c r="B3077" t="s">
        <v>6371</v>
      </c>
      <c r="C3077" t="str">
        <f>IFERROR(VLOOKUP(Table1[[#This Row],[Ticker]],[1]!Table1[[Symbol]:[Industry]],2,FALSE),"-")</f>
        <v>-</v>
      </c>
      <c r="D3077" t="s">
        <v>1414</v>
      </c>
      <c r="E3077">
        <v>90.867739049999997</v>
      </c>
      <c r="F3077">
        <v>20.73</v>
      </c>
      <c r="G3077">
        <v>373.76711914824898</v>
      </c>
      <c r="H3077">
        <v>-15.442768883927</v>
      </c>
      <c r="I3077">
        <v>17.1345070015266</v>
      </c>
      <c r="J3077">
        <v>-9.8698548644522202</v>
      </c>
      <c r="K3077">
        <v>22.363867487238601</v>
      </c>
      <c r="M3077">
        <v>15.5561520933524</v>
      </c>
      <c r="N3077">
        <v>0.12672576920631301</v>
      </c>
      <c r="O3077">
        <v>22.479498311625601</v>
      </c>
      <c r="P3077">
        <v>405.60975609756099</v>
      </c>
    </row>
    <row r="3078" spans="1:17" hidden="1" x14ac:dyDescent="0.3">
      <c r="A3078" t="s">
        <v>6372</v>
      </c>
      <c r="B3078" t="s">
        <v>6373</v>
      </c>
      <c r="C3078" t="str">
        <f>IFERROR(VLOOKUP(Table1[[#This Row],[Ticker]],[1]!Table1[[Symbol]:[Industry]],2,FALSE),"-")</f>
        <v>-</v>
      </c>
      <c r="D3078" t="s">
        <v>21</v>
      </c>
      <c r="E3078">
        <v>90.798676874999998</v>
      </c>
      <c r="F3078">
        <v>76.19</v>
      </c>
      <c r="G3078">
        <v>56.048855035891499</v>
      </c>
      <c r="H3078">
        <v>-3.7037337962076999</v>
      </c>
      <c r="I3078">
        <v>37.942764609907996</v>
      </c>
      <c r="J3078">
        <v>-10.939034593044299</v>
      </c>
      <c r="K3078">
        <v>73.995774584584794</v>
      </c>
      <c r="L3078">
        <v>65.024196170069203</v>
      </c>
      <c r="M3078">
        <v>43.969518676218698</v>
      </c>
      <c r="N3078">
        <v>0.72250709564745597</v>
      </c>
      <c r="O3078">
        <v>34.5320908255676</v>
      </c>
      <c r="P3078">
        <v>92.156368221942003</v>
      </c>
      <c r="Q3078">
        <v>4.2293201758457001E-2</v>
      </c>
    </row>
    <row r="3079" spans="1:17" hidden="1" x14ac:dyDescent="0.3">
      <c r="A3079" t="s">
        <v>6374</v>
      </c>
      <c r="B3079" t="s">
        <v>6375</v>
      </c>
      <c r="C3079" t="str">
        <f>IFERROR(VLOOKUP(Table1[[#This Row],[Ticker]],[1]!Table1[[Symbol]:[Industry]],2,FALSE),"-")</f>
        <v>-</v>
      </c>
      <c r="D3079" t="s">
        <v>472</v>
      </c>
      <c r="E3079">
        <v>90.6</v>
      </c>
      <c r="F3079">
        <v>154</v>
      </c>
      <c r="G3079">
        <v>308.03168467308097</v>
      </c>
      <c r="H3079">
        <v>-13.3118255836473</v>
      </c>
      <c r="I3079">
        <v>38.4819153566879</v>
      </c>
      <c r="J3079">
        <v>-11.196357604058701</v>
      </c>
      <c r="K3079">
        <v>155.00721553620201</v>
      </c>
      <c r="L3079">
        <v>116.302434106774</v>
      </c>
      <c r="M3079">
        <v>22.821192792424601</v>
      </c>
      <c r="N3079">
        <v>0.71396222056655201</v>
      </c>
      <c r="O3079">
        <v>27.662337662337599</v>
      </c>
      <c r="P3079">
        <v>343.80403458213198</v>
      </c>
      <c r="Q3079">
        <v>0.141059257461249</v>
      </c>
    </row>
    <row r="3080" spans="1:17" hidden="1" x14ac:dyDescent="0.3">
      <c r="A3080" t="s">
        <v>6376</v>
      </c>
      <c r="B3080" t="s">
        <v>6377</v>
      </c>
      <c r="C3080" t="str">
        <f>IFERROR(VLOOKUP(Table1[[#This Row],[Ticker]],[1]!Table1[[Symbol]:[Industry]],2,FALSE),"-")</f>
        <v>-</v>
      </c>
      <c r="D3080" t="s">
        <v>46</v>
      </c>
      <c r="E3080">
        <v>90.588239999999999</v>
      </c>
      <c r="F3080">
        <v>8.23</v>
      </c>
      <c r="G3080">
        <v>-80.302292684379495</v>
      </c>
      <c r="H3080">
        <v>3.44110747363358</v>
      </c>
      <c r="I3080">
        <v>-63.1390137803782</v>
      </c>
      <c r="J3080">
        <v>5.8918501661743896</v>
      </c>
      <c r="K3080">
        <v>7.6671564160553203</v>
      </c>
      <c r="L3080">
        <v>10.3300933126714</v>
      </c>
      <c r="M3080">
        <v>67.049180362932802</v>
      </c>
      <c r="N3080">
        <v>1.4972722371423599</v>
      </c>
      <c r="O3080">
        <v>107.965933539188</v>
      </c>
      <c r="P3080">
        <v>26.124061524618298</v>
      </c>
      <c r="Q3080">
        <v>4.15808406944E-3</v>
      </c>
    </row>
    <row r="3081" spans="1:17" hidden="1" x14ac:dyDescent="0.3">
      <c r="A3081" t="s">
        <v>6378</v>
      </c>
      <c r="B3081" t="s">
        <v>6379</v>
      </c>
      <c r="C3081" t="str">
        <f>IFERROR(VLOOKUP(Table1[[#This Row],[Ticker]],[1]!Table1[[Symbol]:[Industry]],2,FALSE),"-")</f>
        <v>-</v>
      </c>
      <c r="D3081" t="s">
        <v>125</v>
      </c>
      <c r="E3081">
        <v>90.568206750000002</v>
      </c>
      <c r="F3081">
        <v>15.1</v>
      </c>
      <c r="G3081">
        <v>9.2143721401787992</v>
      </c>
      <c r="H3081">
        <v>54.946966608879897</v>
      </c>
      <c r="I3081">
        <v>45.437444008456403</v>
      </c>
      <c r="J3081">
        <v>13.332257643339799</v>
      </c>
      <c r="K3081">
        <v>11.268751400417401</v>
      </c>
      <c r="L3081">
        <v>10.893979330977499</v>
      </c>
      <c r="M3081">
        <v>86.017379854210304</v>
      </c>
      <c r="N3081">
        <v>2.0493830011235001</v>
      </c>
      <c r="O3081">
        <v>0.66225165562914201</v>
      </c>
      <c r="P3081">
        <v>96.910604113576596</v>
      </c>
    </row>
    <row r="3082" spans="1:17" hidden="1" x14ac:dyDescent="0.3">
      <c r="A3082" t="s">
        <v>6380</v>
      </c>
      <c r="B3082" t="s">
        <v>6381</v>
      </c>
      <c r="C3082" t="str">
        <f>IFERROR(VLOOKUP(Table1[[#This Row],[Ticker]],[1]!Table1[[Symbol]:[Industry]],2,FALSE),"-")</f>
        <v>-</v>
      </c>
      <c r="D3082" t="s">
        <v>180</v>
      </c>
      <c r="E3082">
        <v>90.230096834999998</v>
      </c>
      <c r="F3082">
        <v>51.45</v>
      </c>
      <c r="G3082">
        <v>-45.241054724097197</v>
      </c>
      <c r="H3082">
        <v>-9.9370248283565896</v>
      </c>
      <c r="I3082">
        <v>-9.1183279672395692</v>
      </c>
      <c r="J3082">
        <v>-9.9697982503228797</v>
      </c>
      <c r="K3082">
        <v>48.9222767820538</v>
      </c>
      <c r="L3082">
        <v>52.2206224465425</v>
      </c>
      <c r="M3082">
        <v>33.278012143171402</v>
      </c>
      <c r="N3082">
        <v>1.43949679623064</v>
      </c>
      <c r="O3082">
        <v>60.583090379008702</v>
      </c>
      <c r="P3082">
        <v>30.253164556961998</v>
      </c>
      <c r="Q3082">
        <v>5.8832143350156997E-2</v>
      </c>
    </row>
    <row r="3083" spans="1:17" hidden="1" x14ac:dyDescent="0.3">
      <c r="A3083" t="s">
        <v>6382</v>
      </c>
      <c r="B3083" t="s">
        <v>6383</v>
      </c>
      <c r="C3083" t="str">
        <f>IFERROR(VLOOKUP(Table1[[#This Row],[Ticker]],[1]!Table1[[Symbol]:[Industry]],2,FALSE),"-")</f>
        <v>-</v>
      </c>
      <c r="D3083" t="s">
        <v>407</v>
      </c>
      <c r="E3083">
        <v>90.103999999999999</v>
      </c>
      <c r="F3083">
        <v>36.75</v>
      </c>
      <c r="G3083">
        <v>24.340958460802799</v>
      </c>
      <c r="H3083">
        <v>-13.6570926507798</v>
      </c>
      <c r="I3083">
        <v>-34.989426848428103</v>
      </c>
      <c r="J3083">
        <v>-6.2972090735969903</v>
      </c>
      <c r="K3083">
        <v>38.513302134824002</v>
      </c>
      <c r="L3083">
        <v>38.307908808181203</v>
      </c>
      <c r="M3083">
        <v>29.1711165494218</v>
      </c>
      <c r="N3083">
        <v>0.22820659875673499</v>
      </c>
      <c r="O3083">
        <v>108.108843537414</v>
      </c>
      <c r="P3083">
        <v>66.969559291231207</v>
      </c>
      <c r="Q3083">
        <v>8.5938090898201994E-2</v>
      </c>
    </row>
    <row r="3084" spans="1:17" hidden="1" x14ac:dyDescent="0.3">
      <c r="A3084" t="s">
        <v>6384</v>
      </c>
      <c r="B3084" t="s">
        <v>6385</v>
      </c>
      <c r="C3084" t="str">
        <f>IFERROR(VLOOKUP(Table1[[#This Row],[Ticker]],[1]!Table1[[Symbol]:[Industry]],2,FALSE),"-")</f>
        <v>-</v>
      </c>
      <c r="D3084" t="s">
        <v>3147</v>
      </c>
      <c r="E3084">
        <v>90.035399999999996</v>
      </c>
      <c r="F3084">
        <v>44.3</v>
      </c>
      <c r="G3084">
        <v>33.764839686202002</v>
      </c>
      <c r="H3084">
        <v>-3.0028631494415099</v>
      </c>
      <c r="I3084">
        <v>-19.271143497962001</v>
      </c>
      <c r="J3084">
        <v>-3.3061882651632901</v>
      </c>
      <c r="K3084">
        <v>44.475031042352498</v>
      </c>
      <c r="L3084">
        <v>41.5162581666984</v>
      </c>
      <c r="M3084">
        <v>47.0340359401429</v>
      </c>
      <c r="N3084">
        <v>0.93506493506493504</v>
      </c>
      <c r="O3084">
        <v>18.058690744920899</v>
      </c>
      <c r="P3084">
        <v>67.169811320754704</v>
      </c>
    </row>
    <row r="3085" spans="1:17" hidden="1" x14ac:dyDescent="0.3">
      <c r="A3085" t="s">
        <v>6386</v>
      </c>
      <c r="B3085" t="s">
        <v>6387</v>
      </c>
      <c r="C3085" t="str">
        <f>IFERROR(VLOOKUP(Table1[[#This Row],[Ticker]],[1]!Table1[[Symbol]:[Industry]],2,FALSE),"-")</f>
        <v>-</v>
      </c>
      <c r="D3085" t="s">
        <v>278</v>
      </c>
      <c r="E3085">
        <v>90.028819200000001</v>
      </c>
      <c r="F3085">
        <v>219.9</v>
      </c>
      <c r="G3085">
        <v>-40.217636949311903</v>
      </c>
      <c r="H3085">
        <v>1.73648359509665</v>
      </c>
      <c r="I3085">
        <v>-17.2747125506102</v>
      </c>
      <c r="J3085">
        <v>-12.797376130062</v>
      </c>
      <c r="K3085">
        <v>225.26667836493201</v>
      </c>
      <c r="L3085">
        <v>222.925550086767</v>
      </c>
      <c r="M3085">
        <v>31.594019430608501</v>
      </c>
      <c r="N3085">
        <v>0.57297297297297201</v>
      </c>
      <c r="O3085">
        <v>53.501591632560199</v>
      </c>
      <c r="P3085">
        <v>17.593582887700499</v>
      </c>
      <c r="Q3085">
        <v>0.120739011222562</v>
      </c>
    </row>
    <row r="3086" spans="1:17" hidden="1" x14ac:dyDescent="0.3">
      <c r="A3086" t="s">
        <v>6388</v>
      </c>
      <c r="B3086" t="s">
        <v>6389</v>
      </c>
      <c r="C3086" t="str">
        <f>IFERROR(VLOOKUP(Table1[[#This Row],[Ticker]],[1]!Table1[[Symbol]:[Industry]],2,FALSE),"-")</f>
        <v>-</v>
      </c>
      <c r="D3086" t="s">
        <v>51</v>
      </c>
      <c r="E3086">
        <v>89.815748567999904</v>
      </c>
      <c r="F3086">
        <v>101.95</v>
      </c>
      <c r="G3086">
        <v>56.813913753870899</v>
      </c>
      <c r="H3086">
        <v>8.8716029041290092</v>
      </c>
      <c r="I3086">
        <v>-16.447935928035601</v>
      </c>
      <c r="J3086">
        <v>7.59392545168539</v>
      </c>
      <c r="K3086">
        <v>96.6506722887151</v>
      </c>
      <c r="L3086">
        <v>91.171947616664497</v>
      </c>
      <c r="M3086">
        <v>56.630299943298702</v>
      </c>
      <c r="N3086">
        <v>1.86644504044268</v>
      </c>
      <c r="O3086">
        <v>19.666503187837101</v>
      </c>
      <c r="P3086">
        <v>96.246390760346401</v>
      </c>
    </row>
    <row r="3087" spans="1:17" hidden="1" x14ac:dyDescent="0.3">
      <c r="A3087" t="s">
        <v>6390</v>
      </c>
      <c r="B3087" t="s">
        <v>6391</v>
      </c>
      <c r="C3087" t="str">
        <f>IFERROR(VLOOKUP(Table1[[#This Row],[Ticker]],[1]!Table1[[Symbol]:[Industry]],2,FALSE),"-")</f>
        <v>-</v>
      </c>
      <c r="D3087" t="s">
        <v>51</v>
      </c>
      <c r="E3087">
        <v>89.786249999999995</v>
      </c>
      <c r="F3087">
        <v>260.89999999999998</v>
      </c>
      <c r="G3087">
        <v>52.408775480066602</v>
      </c>
      <c r="H3087">
        <v>3.94209953712563</v>
      </c>
      <c r="I3087">
        <v>18.851678889842901</v>
      </c>
      <c r="J3087">
        <v>-22.600464069198299</v>
      </c>
      <c r="K3087">
        <v>243.30677662455301</v>
      </c>
      <c r="L3087">
        <v>209.24756871839699</v>
      </c>
      <c r="M3087">
        <v>50.7137117190533</v>
      </c>
      <c r="N3087">
        <v>2.5634132222172199</v>
      </c>
      <c r="O3087">
        <v>31.161364507474101</v>
      </c>
      <c r="P3087">
        <v>92.262343404568895</v>
      </c>
      <c r="Q3087">
        <v>9.0379335826306001E-2</v>
      </c>
    </row>
    <row r="3088" spans="1:17" hidden="1" x14ac:dyDescent="0.3">
      <c r="A3088" t="s">
        <v>6392</v>
      </c>
      <c r="B3088" t="s">
        <v>6393</v>
      </c>
      <c r="C3088" t="str">
        <f>IFERROR(VLOOKUP(Table1[[#This Row],[Ticker]],[1]!Table1[[Symbol]:[Industry]],2,FALSE),"-")</f>
        <v>-</v>
      </c>
      <c r="D3088" t="s">
        <v>141</v>
      </c>
      <c r="E3088">
        <v>89.756828346000006</v>
      </c>
      <c r="F3088">
        <v>10.01</v>
      </c>
      <c r="G3088">
        <v>-52.339948777268901</v>
      </c>
      <c r="H3088">
        <v>-7.2138470648161199</v>
      </c>
      <c r="I3088">
        <v>-25.805730353406801</v>
      </c>
      <c r="J3088">
        <v>-7.1212063702620103</v>
      </c>
      <c r="K3088">
        <v>10.1447227416398</v>
      </c>
      <c r="L3088">
        <v>11.4991901531872</v>
      </c>
      <c r="M3088">
        <v>45.217164737309098</v>
      </c>
      <c r="N3088">
        <v>0.87832250756198205</v>
      </c>
      <c r="O3088">
        <v>88.071038273467394</v>
      </c>
      <c r="P3088">
        <v>13.4920634920634</v>
      </c>
      <c r="Q3088">
        <v>8.1813961463288995E-2</v>
      </c>
    </row>
    <row r="3089" spans="1:17" hidden="1" x14ac:dyDescent="0.3">
      <c r="A3089" t="s">
        <v>6394</v>
      </c>
      <c r="B3089" t="s">
        <v>6395</v>
      </c>
      <c r="C3089" t="str">
        <f>IFERROR(VLOOKUP(Table1[[#This Row],[Ticker]],[1]!Table1[[Symbol]:[Industry]],2,FALSE),"-")</f>
        <v>-</v>
      </c>
      <c r="D3089" t="s">
        <v>1657</v>
      </c>
      <c r="E3089">
        <v>89.623412000000002</v>
      </c>
      <c r="F3089">
        <v>52.5</v>
      </c>
      <c r="G3089">
        <v>-21.083143278425801</v>
      </c>
      <c r="H3089">
        <v>-9.26074342316317</v>
      </c>
      <c r="I3089">
        <v>-6.62903631655551</v>
      </c>
      <c r="J3089">
        <v>1.20254261692079</v>
      </c>
      <c r="K3089">
        <v>52.460379700596498</v>
      </c>
      <c r="M3089">
        <v>53.637543239176701</v>
      </c>
      <c r="N3089">
        <v>0.60274689339437504</v>
      </c>
      <c r="O3089">
        <v>19.999999999999901</v>
      </c>
      <c r="P3089">
        <v>16.407982261640701</v>
      </c>
    </row>
    <row r="3090" spans="1:17" hidden="1" x14ac:dyDescent="0.3">
      <c r="A3090" t="s">
        <v>6396</v>
      </c>
      <c r="B3090" t="s">
        <v>6397</v>
      </c>
      <c r="C3090" t="str">
        <f>IFERROR(VLOOKUP(Table1[[#This Row],[Ticker]],[1]!Table1[[Symbol]:[Industry]],2,FALSE),"-")</f>
        <v>-</v>
      </c>
      <c r="D3090" t="s">
        <v>132</v>
      </c>
      <c r="E3090">
        <v>89.618399999999994</v>
      </c>
      <c r="F3090">
        <v>82.94</v>
      </c>
      <c r="G3090">
        <v>-12.315327538734</v>
      </c>
      <c r="H3090">
        <v>-8.5647646247240701</v>
      </c>
      <c r="I3090">
        <v>-11.259291343807501</v>
      </c>
      <c r="J3090">
        <v>-2.52391597292868</v>
      </c>
      <c r="K3090">
        <v>85.074266341180802</v>
      </c>
      <c r="L3090">
        <v>84.358051716141006</v>
      </c>
      <c r="M3090">
        <v>47.9752227148552</v>
      </c>
      <c r="N3090">
        <v>0.37423344199456099</v>
      </c>
      <c r="O3090">
        <v>31.6011574632264</v>
      </c>
      <c r="P3090">
        <v>63.718910382945097</v>
      </c>
      <c r="Q3090">
        <v>0.139764761861675</v>
      </c>
    </row>
    <row r="3091" spans="1:17" hidden="1" x14ac:dyDescent="0.3">
      <c r="A3091" t="s">
        <v>6398</v>
      </c>
      <c r="B3091" t="s">
        <v>6399</v>
      </c>
      <c r="C3091" t="str">
        <f>IFERROR(VLOOKUP(Table1[[#This Row],[Ticker]],[1]!Table1[[Symbol]:[Industry]],2,FALSE),"-")</f>
        <v>-</v>
      </c>
      <c r="D3091" t="s">
        <v>141</v>
      </c>
      <c r="E3091">
        <v>89.355000000000004</v>
      </c>
      <c r="F3091">
        <v>122.37</v>
      </c>
      <c r="G3091">
        <v>128.74083834881401</v>
      </c>
      <c r="H3091">
        <v>54.357932870458903</v>
      </c>
      <c r="I3091">
        <v>111.340441975175</v>
      </c>
      <c r="J3091">
        <v>23.2229062832883</v>
      </c>
      <c r="K3091">
        <v>84.974296850458799</v>
      </c>
      <c r="L3091">
        <v>70.101906874170496</v>
      </c>
      <c r="M3091">
        <v>87.532032034004303</v>
      </c>
      <c r="N3091">
        <v>2.0355195010372098</v>
      </c>
      <c r="O3091">
        <v>2.2227670180599901</v>
      </c>
      <c r="P3091">
        <v>205.543071161048</v>
      </c>
      <c r="Q3091">
        <v>0.124795451974077</v>
      </c>
    </row>
    <row r="3092" spans="1:17" hidden="1" x14ac:dyDescent="0.3">
      <c r="A3092" t="s">
        <v>6400</v>
      </c>
      <c r="B3092" t="s">
        <v>6401</v>
      </c>
      <c r="C3092" t="str">
        <f>IFERROR(VLOOKUP(Table1[[#This Row],[Ticker]],[1]!Table1[[Symbol]:[Industry]],2,FALSE),"-")</f>
        <v>-</v>
      </c>
      <c r="D3092" t="s">
        <v>407</v>
      </c>
      <c r="E3092">
        <v>89.224199999999996</v>
      </c>
      <c r="F3092">
        <v>169.1</v>
      </c>
      <c r="G3092">
        <v>199.98624845100201</v>
      </c>
      <c r="H3092">
        <v>23.576236355118098</v>
      </c>
      <c r="I3092">
        <v>86.174729913846406</v>
      </c>
      <c r="J3092">
        <v>10.8638505557341</v>
      </c>
      <c r="K3092">
        <v>127.39887062696999</v>
      </c>
      <c r="L3092">
        <v>99.500249413263703</v>
      </c>
      <c r="M3092">
        <v>85.575619761081001</v>
      </c>
      <c r="N3092">
        <v>2.1719563969259701</v>
      </c>
      <c r="O3092">
        <v>0</v>
      </c>
      <c r="P3092">
        <v>266.652211621856</v>
      </c>
      <c r="Q3092">
        <v>0.106651508560538</v>
      </c>
    </row>
    <row r="3093" spans="1:17" hidden="1" x14ac:dyDescent="0.3">
      <c r="A3093" t="s">
        <v>6402</v>
      </c>
      <c r="B3093" t="s">
        <v>6403</v>
      </c>
      <c r="C3093" t="str">
        <f>IFERROR(VLOOKUP(Table1[[#This Row],[Ticker]],[1]!Table1[[Symbol]:[Industry]],2,FALSE),"-")</f>
        <v>-</v>
      </c>
      <c r="D3093" t="s">
        <v>4985</v>
      </c>
      <c r="E3093">
        <v>89.110074999999995</v>
      </c>
      <c r="F3093">
        <v>126.5</v>
      </c>
      <c r="G3093">
        <v>-31.4458115524865</v>
      </c>
      <c r="H3093">
        <v>-15.3946810384139</v>
      </c>
      <c r="I3093">
        <v>-48.262846927332298</v>
      </c>
      <c r="J3093">
        <v>5.5080321414119302</v>
      </c>
      <c r="K3093">
        <v>127.309158566357</v>
      </c>
      <c r="L3093">
        <v>144.49327945029</v>
      </c>
      <c r="M3093">
        <v>59.2424965015189</v>
      </c>
      <c r="N3093">
        <v>0.371428571428571</v>
      </c>
      <c r="O3093">
        <v>106.284584980237</v>
      </c>
      <c r="P3093">
        <v>24.507874015748001</v>
      </c>
      <c r="Q3093">
        <v>9.6617552840670001E-2</v>
      </c>
    </row>
    <row r="3094" spans="1:17" hidden="1" x14ac:dyDescent="0.3">
      <c r="A3094" t="s">
        <v>6404</v>
      </c>
      <c r="B3094" t="s">
        <v>6405</v>
      </c>
      <c r="C3094" t="str">
        <f>IFERROR(VLOOKUP(Table1[[#This Row],[Ticker]],[1]!Table1[[Symbol]:[Industry]],2,FALSE),"-")</f>
        <v>-</v>
      </c>
      <c r="D3094" t="s">
        <v>215</v>
      </c>
      <c r="E3094">
        <v>88.868837999999997</v>
      </c>
      <c r="F3094">
        <v>5.98</v>
      </c>
      <c r="G3094">
        <v>-67.816941017834395</v>
      </c>
      <c r="H3094">
        <v>-13.7378247052986</v>
      </c>
      <c r="I3094">
        <v>-49.356675607464297</v>
      </c>
      <c r="J3094">
        <v>-6.9570953902117498</v>
      </c>
      <c r="K3094">
        <v>6.6512423041968702</v>
      </c>
      <c r="L3094">
        <v>7.6665329080256397</v>
      </c>
      <c r="M3094">
        <v>27.9179615543616</v>
      </c>
      <c r="N3094">
        <v>0.46239545434511697</v>
      </c>
      <c r="O3094">
        <v>117.39130434782599</v>
      </c>
      <c r="P3094">
        <v>2.5728987993138999</v>
      </c>
      <c r="Q3094">
        <v>0.123837955857731</v>
      </c>
    </row>
    <row r="3095" spans="1:17" hidden="1" x14ac:dyDescent="0.3">
      <c r="A3095" t="s">
        <v>6406</v>
      </c>
      <c r="B3095" t="s">
        <v>6407</v>
      </c>
      <c r="C3095" t="str">
        <f>IFERROR(VLOOKUP(Table1[[#This Row],[Ticker]],[1]!Table1[[Symbol]:[Industry]],2,FALSE),"-")</f>
        <v>-</v>
      </c>
      <c r="D3095" t="s">
        <v>89</v>
      </c>
      <c r="E3095">
        <v>88.764410896000001</v>
      </c>
      <c r="F3095">
        <v>78.7</v>
      </c>
      <c r="G3095">
        <v>52.250930302150003</v>
      </c>
      <c r="H3095">
        <v>-17.412540076949199</v>
      </c>
      <c r="I3095">
        <v>-7.7021188376158003</v>
      </c>
      <c r="J3095">
        <v>-8.0526507073477305</v>
      </c>
      <c r="K3095">
        <v>80.875069666692596</v>
      </c>
      <c r="L3095">
        <v>73.553287437399902</v>
      </c>
      <c r="M3095">
        <v>28.207707246734401</v>
      </c>
      <c r="N3095">
        <v>0.19388277415435001</v>
      </c>
      <c r="O3095">
        <v>33.545108005082497</v>
      </c>
      <c r="Q3095">
        <v>0.121487081262021</v>
      </c>
    </row>
    <row r="3096" spans="1:17" hidden="1" x14ac:dyDescent="0.3">
      <c r="A3096" t="s">
        <v>6408</v>
      </c>
      <c r="B3096" t="s">
        <v>6409</v>
      </c>
      <c r="C3096" t="str">
        <f>IFERROR(VLOOKUP(Table1[[#This Row],[Ticker]],[1]!Table1[[Symbol]:[Industry]],2,FALSE),"-")</f>
        <v>-</v>
      </c>
      <c r="D3096" t="s">
        <v>290</v>
      </c>
      <c r="E3096">
        <v>88.737100725000005</v>
      </c>
      <c r="F3096">
        <v>116.2</v>
      </c>
      <c r="G3096">
        <v>-13.992738369190199</v>
      </c>
      <c r="H3096">
        <v>-6.8200164861205197</v>
      </c>
      <c r="I3096">
        <v>-35.326383094786202</v>
      </c>
      <c r="J3096">
        <v>-5.9110242878202497</v>
      </c>
      <c r="K3096">
        <v>124.29231537695399</v>
      </c>
      <c r="L3096">
        <v>127.83798352638</v>
      </c>
      <c r="M3096">
        <v>30.0564720517613</v>
      </c>
      <c r="N3096">
        <v>0.46836170694245299</v>
      </c>
      <c r="O3096">
        <v>45.524956970740099</v>
      </c>
      <c r="P3096">
        <v>27.342465753424602</v>
      </c>
      <c r="Q3096">
        <v>6.4395502559992004E-2</v>
      </c>
    </row>
    <row r="3097" spans="1:17" hidden="1" x14ac:dyDescent="0.3">
      <c r="A3097" t="s">
        <v>6410</v>
      </c>
      <c r="B3097" t="s">
        <v>6411</v>
      </c>
      <c r="C3097" t="str">
        <f>IFERROR(VLOOKUP(Table1[[#This Row],[Ticker]],[1]!Table1[[Symbol]:[Industry]],2,FALSE),"-")</f>
        <v>-</v>
      </c>
      <c r="D3097" t="s">
        <v>605</v>
      </c>
      <c r="E3097">
        <v>88.55</v>
      </c>
      <c r="F3097">
        <v>7.08</v>
      </c>
      <c r="G3097">
        <v>-49.992925966652898</v>
      </c>
      <c r="H3097">
        <v>-10.535668919250201</v>
      </c>
      <c r="I3097">
        <v>-10.9223645739077</v>
      </c>
      <c r="J3097">
        <v>-6.2972090735969903</v>
      </c>
      <c r="K3097">
        <v>7.2241052125877303</v>
      </c>
      <c r="L3097">
        <v>8.2976488904898495</v>
      </c>
      <c r="M3097">
        <v>36.569697126326702</v>
      </c>
      <c r="N3097">
        <v>0.62969139408664199</v>
      </c>
      <c r="O3097">
        <v>53.954802259887003</v>
      </c>
      <c r="P3097">
        <v>22.068965517241299</v>
      </c>
      <c r="Q3097">
        <v>-0.196022776146665</v>
      </c>
    </row>
    <row r="3098" spans="1:17" hidden="1" x14ac:dyDescent="0.3">
      <c r="A3098" t="s">
        <v>6412</v>
      </c>
      <c r="B3098" t="s">
        <v>6413</v>
      </c>
      <c r="C3098" t="str">
        <f>IFERROR(VLOOKUP(Table1[[#This Row],[Ticker]],[1]!Table1[[Symbol]:[Industry]],2,FALSE),"-")</f>
        <v>-</v>
      </c>
      <c r="D3098" t="s">
        <v>132</v>
      </c>
      <c r="E3098">
        <v>88.547289599999999</v>
      </c>
      <c r="F3098">
        <v>8812.4500000000007</v>
      </c>
      <c r="G3098">
        <v>74.816212789798101</v>
      </c>
      <c r="H3098">
        <v>-5.1132136144957796</v>
      </c>
      <c r="I3098">
        <v>99.822039138288602</v>
      </c>
      <c r="J3098">
        <v>-1.46901016703024</v>
      </c>
      <c r="K3098">
        <v>7610.7212750287499</v>
      </c>
      <c r="L3098">
        <v>5503.7221736989204</v>
      </c>
      <c r="M3098">
        <v>59.928635051249202</v>
      </c>
      <c r="N3098">
        <v>0.17680799479628601</v>
      </c>
      <c r="O3098">
        <v>9.3577835902614908</v>
      </c>
      <c r="P3098">
        <v>159.113496030579</v>
      </c>
      <c r="Q3098">
        <v>9.8294126609867999E-2</v>
      </c>
    </row>
    <row r="3099" spans="1:17" hidden="1" x14ac:dyDescent="0.3">
      <c r="A3099" t="s">
        <v>6414</v>
      </c>
      <c r="B3099" t="s">
        <v>6415</v>
      </c>
      <c r="C3099" t="str">
        <f>IFERROR(VLOOKUP(Table1[[#This Row],[Ticker]],[1]!Table1[[Symbol]:[Industry]],2,FALSE),"-")</f>
        <v>-</v>
      </c>
      <c r="D3099" t="s">
        <v>1414</v>
      </c>
      <c r="E3099">
        <v>88.538052500000006</v>
      </c>
      <c r="F3099">
        <v>130.80000000000001</v>
      </c>
      <c r="G3099">
        <v>18.502190636894898</v>
      </c>
      <c r="H3099">
        <v>14.2099566799827</v>
      </c>
      <c r="I3099">
        <v>12.566760623586701</v>
      </c>
      <c r="J3099">
        <v>-5.0729377826837299</v>
      </c>
      <c r="K3099">
        <v>122.511359574875</v>
      </c>
      <c r="L3099">
        <v>111.89913309333799</v>
      </c>
      <c r="M3099">
        <v>59.844664608061699</v>
      </c>
      <c r="N3099">
        <v>0.77168485444456503</v>
      </c>
      <c r="O3099">
        <v>37.576452599388297</v>
      </c>
      <c r="P3099">
        <v>74.400000000000006</v>
      </c>
      <c r="Q3099">
        <v>0.136392857003484</v>
      </c>
    </row>
    <row r="3100" spans="1:17" hidden="1" x14ac:dyDescent="0.3">
      <c r="A3100" t="s">
        <v>6416</v>
      </c>
      <c r="B3100" t="s">
        <v>6417</v>
      </c>
      <c r="C3100" t="str">
        <f>IFERROR(VLOOKUP(Table1[[#This Row],[Ticker]],[1]!Table1[[Symbol]:[Industry]],2,FALSE),"-")</f>
        <v>-</v>
      </c>
      <c r="D3100" t="s">
        <v>998</v>
      </c>
      <c r="E3100">
        <v>88.519418400000006</v>
      </c>
      <c r="F3100">
        <v>168</v>
      </c>
      <c r="G3100">
        <v>17.358073530261802</v>
      </c>
      <c r="H3100">
        <v>1.1649768956162001</v>
      </c>
      <c r="I3100">
        <v>31.8121804921321</v>
      </c>
      <c r="J3100">
        <v>1.1651944861085399</v>
      </c>
      <c r="K3100">
        <v>157.92158249743801</v>
      </c>
      <c r="M3100">
        <v>48.172402818429703</v>
      </c>
      <c r="N3100">
        <v>0.26121167094421099</v>
      </c>
      <c r="O3100">
        <v>12.5</v>
      </c>
      <c r="P3100">
        <v>109.345794392523</v>
      </c>
    </row>
    <row r="3101" spans="1:17" hidden="1" x14ac:dyDescent="0.3">
      <c r="A3101" t="s">
        <v>6418</v>
      </c>
      <c r="B3101" t="s">
        <v>6419</v>
      </c>
      <c r="C3101" t="str">
        <f>IFERROR(VLOOKUP(Table1[[#This Row],[Ticker]],[1]!Table1[[Symbol]:[Industry]],2,FALSE),"-")</f>
        <v>-</v>
      </c>
      <c r="D3101" t="s">
        <v>278</v>
      </c>
      <c r="E3101">
        <v>88.4</v>
      </c>
      <c r="F3101">
        <v>110.5</v>
      </c>
      <c r="G3101">
        <v>536.63891175002198</v>
      </c>
      <c r="H3101">
        <v>14.719185792385099</v>
      </c>
      <c r="I3101">
        <v>150.490257891346</v>
      </c>
      <c r="J3101">
        <v>1.8123799674988901</v>
      </c>
      <c r="K3101">
        <v>90.360782607921905</v>
      </c>
      <c r="L3101">
        <v>55.343652060229701</v>
      </c>
      <c r="M3101">
        <v>100</v>
      </c>
      <c r="N3101">
        <v>0.36052744425385902</v>
      </c>
      <c r="O3101">
        <v>0</v>
      </c>
      <c r="P3101">
        <v>568.48154869933398</v>
      </c>
    </row>
    <row r="3102" spans="1:17" hidden="1" x14ac:dyDescent="0.3">
      <c r="A3102" t="s">
        <v>6420</v>
      </c>
      <c r="B3102" t="s">
        <v>6421</v>
      </c>
      <c r="C3102" t="str">
        <f>IFERROR(VLOOKUP(Table1[[#This Row],[Ticker]],[1]!Table1[[Symbol]:[Industry]],2,FALSE),"-")</f>
        <v>-</v>
      </c>
      <c r="D3102" t="s">
        <v>753</v>
      </c>
      <c r="E3102">
        <v>88.390709483999998</v>
      </c>
      <c r="F3102">
        <v>93.95</v>
      </c>
      <c r="G3102">
        <v>22.300103001467399</v>
      </c>
      <c r="H3102">
        <v>-6.5649455831600996</v>
      </c>
      <c r="I3102">
        <v>-7.8130692923167802</v>
      </c>
      <c r="J3102">
        <v>-3.6984494038693101</v>
      </c>
      <c r="K3102">
        <v>94.515286056986199</v>
      </c>
      <c r="L3102">
        <v>87.514433550270496</v>
      </c>
      <c r="M3102">
        <v>50.698257281001702</v>
      </c>
      <c r="N3102">
        <v>0.68561705254724403</v>
      </c>
      <c r="O3102">
        <v>9.3666844065992407</v>
      </c>
      <c r="P3102">
        <v>59.237288135593197</v>
      </c>
    </row>
    <row r="3103" spans="1:17" hidden="1" x14ac:dyDescent="0.3">
      <c r="A3103" t="s">
        <v>6422</v>
      </c>
      <c r="B3103" t="s">
        <v>6423</v>
      </c>
      <c r="C3103" t="str">
        <f>IFERROR(VLOOKUP(Table1[[#This Row],[Ticker]],[1]!Table1[[Symbol]:[Industry]],2,FALSE),"-")</f>
        <v>-</v>
      </c>
      <c r="D3103" t="s">
        <v>125</v>
      </c>
      <c r="E3103">
        <v>88.375083200000006</v>
      </c>
      <c r="F3103">
        <v>104</v>
      </c>
      <c r="G3103">
        <v>-82.247977912592702</v>
      </c>
      <c r="H3103">
        <v>-10.6196740435627</v>
      </c>
      <c r="I3103">
        <v>-10.667134399960799</v>
      </c>
      <c r="J3103">
        <v>-7.1219794711611302</v>
      </c>
      <c r="K3103">
        <v>108.61218308396499</v>
      </c>
      <c r="M3103">
        <v>39.066132427368203</v>
      </c>
      <c r="N3103">
        <v>0.58847402597402598</v>
      </c>
      <c r="O3103">
        <v>101.923076923076</v>
      </c>
      <c r="P3103">
        <v>26.060606060605998</v>
      </c>
    </row>
    <row r="3104" spans="1:17" hidden="1" x14ac:dyDescent="0.3">
      <c r="A3104" t="s">
        <v>6424</v>
      </c>
      <c r="B3104" t="s">
        <v>6425</v>
      </c>
      <c r="C3104" t="str">
        <f>IFERROR(VLOOKUP(Table1[[#This Row],[Ticker]],[1]!Table1[[Symbol]:[Industry]],2,FALSE),"-")</f>
        <v>-</v>
      </c>
      <c r="D3104" t="s">
        <v>281</v>
      </c>
      <c r="E3104">
        <v>88.2490995</v>
      </c>
      <c r="F3104">
        <v>234.05</v>
      </c>
      <c r="G3104">
        <v>19.744150615454899</v>
      </c>
      <c r="H3104">
        <v>-9.3739471050462306</v>
      </c>
      <c r="I3104">
        <v>15.5944245580129</v>
      </c>
      <c r="J3104">
        <v>0.54606603451828895</v>
      </c>
      <c r="K3104">
        <v>227.650372997033</v>
      </c>
      <c r="L3104">
        <v>202.960980597662</v>
      </c>
      <c r="M3104">
        <v>54.549805898157999</v>
      </c>
      <c r="N3104">
        <v>0.35651095623419499</v>
      </c>
      <c r="O3104">
        <v>11.514633625293699</v>
      </c>
      <c r="P3104">
        <v>60.198494182067002</v>
      </c>
      <c r="Q3104">
        <v>3.0249361176397E-2</v>
      </c>
    </row>
    <row r="3105" spans="1:17" hidden="1" x14ac:dyDescent="0.3">
      <c r="A3105" t="s">
        <v>6426</v>
      </c>
      <c r="B3105" t="s">
        <v>6427</v>
      </c>
      <c r="C3105" t="str">
        <f>IFERROR(VLOOKUP(Table1[[#This Row],[Ticker]],[1]!Table1[[Symbol]:[Industry]],2,FALSE),"-")</f>
        <v>-</v>
      </c>
      <c r="D3105" t="s">
        <v>183</v>
      </c>
      <c r="E3105">
        <v>88.237225499999994</v>
      </c>
      <c r="F3105">
        <v>57.34</v>
      </c>
      <c r="G3105">
        <v>-31.263791132788398</v>
      </c>
      <c r="H3105">
        <v>-15.4189822725321</v>
      </c>
      <c r="I3105">
        <v>9.6666439545039005</v>
      </c>
      <c r="J3105">
        <v>-2.4500872241021501</v>
      </c>
      <c r="K3105">
        <v>56.913596058946801</v>
      </c>
      <c r="L3105">
        <v>55.353603769322397</v>
      </c>
      <c r="M3105">
        <v>45.447185769666802</v>
      </c>
      <c r="N3105">
        <v>0.66283572349752795</v>
      </c>
      <c r="O3105">
        <v>22.078828043250699</v>
      </c>
      <c r="P3105">
        <v>36.005692599620502</v>
      </c>
      <c r="Q3105">
        <v>-3.4663634251526E-2</v>
      </c>
    </row>
    <row r="3106" spans="1:17" hidden="1" x14ac:dyDescent="0.3">
      <c r="A3106" t="s">
        <v>6428</v>
      </c>
      <c r="B3106" t="s">
        <v>6429</v>
      </c>
      <c r="C3106" t="str">
        <f>IFERROR(VLOOKUP(Table1[[#This Row],[Ticker]],[1]!Table1[[Symbol]:[Industry]],2,FALSE),"-")</f>
        <v>-</v>
      </c>
      <c r="D3106" t="s">
        <v>429</v>
      </c>
      <c r="E3106">
        <v>88.044528</v>
      </c>
      <c r="F3106">
        <v>143.44999999999999</v>
      </c>
      <c r="G3106">
        <v>-21.496483103157999</v>
      </c>
      <c r="H3106">
        <v>-27.572323539797399</v>
      </c>
      <c r="I3106">
        <v>69.517007471841794</v>
      </c>
      <c r="J3106">
        <v>0.321340540975597</v>
      </c>
      <c r="K3106">
        <v>140.14655489676801</v>
      </c>
      <c r="L3106">
        <v>139.99635934113701</v>
      </c>
      <c r="M3106">
        <v>48.1576210539261</v>
      </c>
      <c r="N3106">
        <v>0.99332701734151596</v>
      </c>
      <c r="O3106">
        <v>63.541303590101002</v>
      </c>
      <c r="P3106">
        <v>93.851351351351298</v>
      </c>
      <c r="Q3106">
        <v>0.122249984525725</v>
      </c>
    </row>
    <row r="3107" spans="1:17" hidden="1" x14ac:dyDescent="0.3">
      <c r="A3107" t="s">
        <v>6430</v>
      </c>
      <c r="B3107" t="s">
        <v>6431</v>
      </c>
      <c r="C3107" t="str">
        <f>IFERROR(VLOOKUP(Table1[[#This Row],[Ticker]],[1]!Table1[[Symbol]:[Industry]],2,FALSE),"-")</f>
        <v>-</v>
      </c>
      <c r="E3107">
        <v>87.988908612999893</v>
      </c>
      <c r="F3107">
        <v>72.55</v>
      </c>
      <c r="G3107">
        <v>-34.941341370308301</v>
      </c>
      <c r="H3107">
        <v>-6.3297604902528697</v>
      </c>
      <c r="I3107">
        <v>-20.487234408437899</v>
      </c>
      <c r="J3107">
        <v>-4.0219800598796098</v>
      </c>
      <c r="M3107">
        <v>38.137601981955697</v>
      </c>
      <c r="O3107">
        <v>4.8931771192281204</v>
      </c>
      <c r="P3107">
        <v>10.6282403171698</v>
      </c>
    </row>
    <row r="3108" spans="1:17" hidden="1" x14ac:dyDescent="0.3">
      <c r="A3108" t="s">
        <v>6432</v>
      </c>
      <c r="B3108" t="s">
        <v>6433</v>
      </c>
      <c r="C3108" t="str">
        <f>IFERROR(VLOOKUP(Table1[[#This Row],[Ticker]],[1]!Table1[[Symbol]:[Industry]],2,FALSE),"-")</f>
        <v>-</v>
      </c>
      <c r="E3108">
        <v>87.97</v>
      </c>
      <c r="F3108">
        <v>50.17</v>
      </c>
      <c r="G3108">
        <v>5.1490990917798198</v>
      </c>
      <c r="H3108">
        <v>-4.65601078208738</v>
      </c>
      <c r="I3108">
        <v>10.4331260635138</v>
      </c>
      <c r="J3108">
        <v>-2.0063146336292301</v>
      </c>
      <c r="K3108">
        <v>47.009608972897702</v>
      </c>
      <c r="L3108">
        <v>43.136287878730997</v>
      </c>
      <c r="M3108">
        <v>45.663438790766897</v>
      </c>
      <c r="N3108">
        <v>0.91717677943446196</v>
      </c>
      <c r="O3108">
        <v>20.171417181582601</v>
      </c>
      <c r="P3108">
        <v>51.496743386619002</v>
      </c>
      <c r="Q3108">
        <v>0.23974668272920099</v>
      </c>
    </row>
    <row r="3109" spans="1:17" hidden="1" x14ac:dyDescent="0.3">
      <c r="A3109" t="s">
        <v>6434</v>
      </c>
      <c r="B3109" t="s">
        <v>6435</v>
      </c>
      <c r="C3109" t="str">
        <f>IFERROR(VLOOKUP(Table1[[#This Row],[Ticker]],[1]!Table1[[Symbol]:[Industry]],2,FALSE),"-")</f>
        <v>-</v>
      </c>
      <c r="D3109" t="s">
        <v>1458</v>
      </c>
      <c r="E3109">
        <v>87.929100000000005</v>
      </c>
      <c r="F3109">
        <v>61.45</v>
      </c>
      <c r="G3109">
        <v>-25.5277580565783</v>
      </c>
      <c r="H3109">
        <v>-8.7120671295410297</v>
      </c>
      <c r="I3109">
        <v>17.222641973127899</v>
      </c>
      <c r="J3109">
        <v>-8.5730248215547</v>
      </c>
      <c r="K3109">
        <v>58.647998732977797</v>
      </c>
      <c r="L3109">
        <v>55.368336407612503</v>
      </c>
      <c r="M3109">
        <v>41.113273011698702</v>
      </c>
      <c r="N3109">
        <v>1.1232644707008399</v>
      </c>
      <c r="O3109">
        <v>12.774613506916101</v>
      </c>
      <c r="P3109">
        <v>49.513381995133798</v>
      </c>
      <c r="Q3109">
        <v>-2.5732720345101E-2</v>
      </c>
    </row>
    <row r="3110" spans="1:17" hidden="1" x14ac:dyDescent="0.3">
      <c r="A3110" t="s">
        <v>6436</v>
      </c>
      <c r="B3110" t="s">
        <v>6437</v>
      </c>
      <c r="C3110" t="str">
        <f>IFERROR(VLOOKUP(Table1[[#This Row],[Ticker]],[1]!Table1[[Symbol]:[Industry]],2,FALSE),"-")</f>
        <v>-</v>
      </c>
      <c r="D3110" t="s">
        <v>605</v>
      </c>
      <c r="E3110">
        <v>87.793942977</v>
      </c>
      <c r="F3110">
        <v>1.19</v>
      </c>
      <c r="G3110">
        <v>-119.095530220225</v>
      </c>
      <c r="H3110">
        <v>-23.2678142559778</v>
      </c>
      <c r="I3110">
        <v>-18.385775166504899</v>
      </c>
      <c r="J3110">
        <v>-4.8487770572944999</v>
      </c>
      <c r="K3110">
        <v>1.2809405927073401</v>
      </c>
      <c r="L3110">
        <v>2.0950939165946298</v>
      </c>
      <c r="M3110">
        <v>31.5568671160025</v>
      </c>
      <c r="N3110">
        <v>0.34167331515872601</v>
      </c>
      <c r="O3110">
        <v>743.539510617524</v>
      </c>
      <c r="P3110">
        <v>15.727241079199301</v>
      </c>
      <c r="Q3110">
        <v>5.5659743105434999E-2</v>
      </c>
    </row>
    <row r="3111" spans="1:17" hidden="1" x14ac:dyDescent="0.3">
      <c r="A3111" t="s">
        <v>6438</v>
      </c>
      <c r="B3111" t="s">
        <v>6439</v>
      </c>
      <c r="C3111" t="str">
        <f>IFERROR(VLOOKUP(Table1[[#This Row],[Ticker]],[1]!Table1[[Symbol]:[Industry]],2,FALSE),"-")</f>
        <v>-</v>
      </c>
      <c r="D3111" t="s">
        <v>77</v>
      </c>
      <c r="E3111">
        <v>87.783749999999998</v>
      </c>
      <c r="F3111">
        <v>61.54</v>
      </c>
      <c r="G3111">
        <v>65.464192162582904</v>
      </c>
      <c r="H3111">
        <v>29.374145592656699</v>
      </c>
      <c r="I3111">
        <v>64.198958947347407</v>
      </c>
      <c r="J3111">
        <v>2.5537592778437199</v>
      </c>
      <c r="K3111">
        <v>49.047600898785298</v>
      </c>
      <c r="L3111">
        <v>41.394518832577603</v>
      </c>
      <c r="M3111">
        <v>73.238299333806097</v>
      </c>
      <c r="N3111">
        <v>0.75807591034615596</v>
      </c>
      <c r="O3111">
        <v>4.8098797530061699</v>
      </c>
      <c r="P3111">
        <v>119.78571428571399</v>
      </c>
      <c r="Q3111">
        <v>1.5270011943804E-2</v>
      </c>
    </row>
    <row r="3112" spans="1:17" hidden="1" x14ac:dyDescent="0.3">
      <c r="A3112" t="s">
        <v>6440</v>
      </c>
      <c r="B3112" t="s">
        <v>6441</v>
      </c>
      <c r="C3112" t="str">
        <f>IFERROR(VLOOKUP(Table1[[#This Row],[Ticker]],[1]!Table1[[Symbol]:[Industry]],2,FALSE),"-")</f>
        <v>-</v>
      </c>
      <c r="D3112" t="s">
        <v>4325</v>
      </c>
      <c r="E3112">
        <v>87.777585000000002</v>
      </c>
      <c r="F3112">
        <v>136</v>
      </c>
      <c r="G3112">
        <v>-2.3188274255023802</v>
      </c>
      <c r="H3112">
        <v>-14.917478384952201</v>
      </c>
      <c r="I3112">
        <v>3.44665437506396</v>
      </c>
      <c r="J3112">
        <v>-1.5676346203931499</v>
      </c>
      <c r="K3112">
        <v>143.86069326559701</v>
      </c>
      <c r="M3112">
        <v>43.920478795555503</v>
      </c>
      <c r="N3112">
        <v>1.29085124843343</v>
      </c>
      <c r="O3112">
        <v>25</v>
      </c>
      <c r="P3112">
        <v>40.9326424870466</v>
      </c>
    </row>
    <row r="3113" spans="1:17" hidden="1" x14ac:dyDescent="0.3">
      <c r="A3113" t="s">
        <v>6442</v>
      </c>
      <c r="B3113" t="s">
        <v>6443</v>
      </c>
      <c r="C3113" t="str">
        <f>IFERROR(VLOOKUP(Table1[[#This Row],[Ticker]],[1]!Table1[[Symbol]:[Industry]],2,FALSE),"-")</f>
        <v>-</v>
      </c>
      <c r="D3113" t="s">
        <v>158</v>
      </c>
      <c r="E3113">
        <v>87.686512205</v>
      </c>
      <c r="F3113">
        <v>1365.9</v>
      </c>
      <c r="G3113">
        <v>39.108552036920798</v>
      </c>
      <c r="H3113">
        <v>-11.465610347776099</v>
      </c>
      <c r="I3113">
        <v>-30.911796844041699</v>
      </c>
      <c r="J3113">
        <v>-4.5121268745128296</v>
      </c>
      <c r="K3113">
        <v>1466.2238871019299</v>
      </c>
      <c r="L3113">
        <v>1402.6102520516499</v>
      </c>
      <c r="M3113">
        <v>23.5558627034914</v>
      </c>
      <c r="N3113">
        <v>0.39676524845194799</v>
      </c>
      <c r="O3113">
        <v>36.309393074163502</v>
      </c>
      <c r="P3113">
        <v>77.136558163662301</v>
      </c>
      <c r="Q3113">
        <v>0.118499721753433</v>
      </c>
    </row>
    <row r="3114" spans="1:17" hidden="1" x14ac:dyDescent="0.3">
      <c r="A3114" t="s">
        <v>6444</v>
      </c>
      <c r="B3114" t="s">
        <v>6445</v>
      </c>
      <c r="C3114" t="str">
        <f>IFERROR(VLOOKUP(Table1[[#This Row],[Ticker]],[1]!Table1[[Symbol]:[Industry]],2,FALSE),"-")</f>
        <v>-</v>
      </c>
      <c r="D3114" t="s">
        <v>3207</v>
      </c>
      <c r="E3114">
        <v>87.292402859999996</v>
      </c>
      <c r="F3114">
        <v>126.9</v>
      </c>
      <c r="G3114">
        <v>-31.2481066282655</v>
      </c>
      <c r="H3114">
        <v>-6.8391504628743602</v>
      </c>
      <c r="I3114">
        <v>-16.793999666395202</v>
      </c>
      <c r="J3114">
        <v>2.4148904277499401</v>
      </c>
      <c r="K3114">
        <v>123.26798452916501</v>
      </c>
      <c r="M3114">
        <v>53.313698834445198</v>
      </c>
      <c r="N3114">
        <v>0.55235279625523503</v>
      </c>
      <c r="O3114">
        <v>18.203309692671301</v>
      </c>
      <c r="P3114">
        <v>20.857142857142801</v>
      </c>
    </row>
    <row r="3115" spans="1:17" hidden="1" x14ac:dyDescent="0.3">
      <c r="A3115" t="s">
        <v>6446</v>
      </c>
      <c r="B3115" t="s">
        <v>6447</v>
      </c>
      <c r="C3115" t="str">
        <f>IFERROR(VLOOKUP(Table1[[#This Row],[Ticker]],[1]!Table1[[Symbol]:[Industry]],2,FALSE),"-")</f>
        <v>-</v>
      </c>
      <c r="D3115" t="s">
        <v>533</v>
      </c>
      <c r="E3115">
        <v>87.233760000000004</v>
      </c>
      <c r="F3115">
        <v>79.95</v>
      </c>
      <c r="G3115">
        <v>-46.1972164886798</v>
      </c>
      <c r="H3115">
        <v>17.892659238618101</v>
      </c>
      <c r="I3115">
        <v>-31.743109526809501</v>
      </c>
      <c r="J3115">
        <v>-1.69742395406972</v>
      </c>
      <c r="K3115">
        <v>75.317215226303304</v>
      </c>
      <c r="M3115">
        <v>70.813444752658</v>
      </c>
      <c r="O3115">
        <v>22.5766103814884</v>
      </c>
      <c r="P3115">
        <v>27.3089171974522</v>
      </c>
    </row>
    <row r="3116" spans="1:17" hidden="1" x14ac:dyDescent="0.3">
      <c r="A3116" t="s">
        <v>6448</v>
      </c>
      <c r="B3116" t="s">
        <v>6449</v>
      </c>
      <c r="C3116" t="str">
        <f>IFERROR(VLOOKUP(Table1[[#This Row],[Ticker]],[1]!Table1[[Symbol]:[Industry]],2,FALSE),"-")</f>
        <v>-</v>
      </c>
      <c r="D3116" t="s">
        <v>1414</v>
      </c>
      <c r="E3116">
        <v>87.047250000000005</v>
      </c>
      <c r="F3116">
        <v>62</v>
      </c>
      <c r="G3116">
        <v>-3.9020674074216899</v>
      </c>
      <c r="H3116">
        <v>-11.259975451748399</v>
      </c>
      <c r="I3116">
        <v>2.3719490544745598</v>
      </c>
      <c r="J3116">
        <v>-0.81665229056561905</v>
      </c>
      <c r="K3116">
        <v>60.702899302781198</v>
      </c>
      <c r="L3116">
        <v>55.479264632287801</v>
      </c>
      <c r="M3116">
        <v>55.259038348095402</v>
      </c>
      <c r="N3116">
        <v>0.172858840505899</v>
      </c>
      <c r="O3116">
        <v>56.370967741935402</v>
      </c>
      <c r="P3116">
        <v>46.884624496564697</v>
      </c>
      <c r="Q3116">
        <v>8.1546163508777997E-2</v>
      </c>
    </row>
    <row r="3117" spans="1:17" hidden="1" x14ac:dyDescent="0.3">
      <c r="A3117" t="s">
        <v>6450</v>
      </c>
      <c r="B3117" t="s">
        <v>6451</v>
      </c>
      <c r="C3117" t="str">
        <f>IFERROR(VLOOKUP(Table1[[#This Row],[Ticker]],[1]!Table1[[Symbol]:[Industry]],2,FALSE),"-")</f>
        <v>-</v>
      </c>
      <c r="D3117" t="s">
        <v>753</v>
      </c>
      <c r="E3117">
        <v>86.967899709999998</v>
      </c>
      <c r="F3117">
        <v>54.9</v>
      </c>
      <c r="G3117">
        <v>-10.113146927138899</v>
      </c>
      <c r="H3117">
        <v>0.82580696746619198</v>
      </c>
      <c r="I3117">
        <v>-0.65453041270206502</v>
      </c>
      <c r="J3117">
        <v>1.62698992363088</v>
      </c>
      <c r="K3117">
        <v>52.187481780017002</v>
      </c>
      <c r="L3117">
        <v>49.642050678913101</v>
      </c>
      <c r="M3117">
        <v>73.635405148885695</v>
      </c>
      <c r="N3117">
        <v>0.42662161017813499</v>
      </c>
      <c r="O3117">
        <v>0.91074681238616495</v>
      </c>
      <c r="P3117">
        <v>34.492895639392401</v>
      </c>
      <c r="Q3117">
        <v>-4.1911912161719999E-3</v>
      </c>
    </row>
    <row r="3118" spans="1:17" hidden="1" x14ac:dyDescent="0.3">
      <c r="A3118" t="s">
        <v>6452</v>
      </c>
      <c r="B3118" t="s">
        <v>6453</v>
      </c>
      <c r="C3118" t="str">
        <f>IFERROR(VLOOKUP(Table1[[#This Row],[Ticker]],[1]!Table1[[Symbol]:[Industry]],2,FALSE),"-")</f>
        <v>-</v>
      </c>
      <c r="D3118" t="s">
        <v>387</v>
      </c>
      <c r="E3118">
        <v>86.854308660000001</v>
      </c>
      <c r="F3118">
        <v>44.38</v>
      </c>
      <c r="G3118">
        <v>-11.5716342392848</v>
      </c>
      <c r="H3118">
        <v>-14.2679362674236</v>
      </c>
      <c r="I3118">
        <v>-2.1158027147143099</v>
      </c>
      <c r="J3118">
        <v>-6.7755933064431799</v>
      </c>
      <c r="K3118">
        <v>44.794157896850997</v>
      </c>
      <c r="L3118">
        <v>43.963130509657503</v>
      </c>
      <c r="M3118">
        <v>31.9718039590682</v>
      </c>
      <c r="N3118">
        <v>0.44265534632001402</v>
      </c>
      <c r="O3118">
        <v>48.152320865254602</v>
      </c>
      <c r="P3118">
        <v>34.484848484848499</v>
      </c>
      <c r="Q3118">
        <v>8.5749152111322002E-2</v>
      </c>
    </row>
    <row r="3119" spans="1:17" hidden="1" x14ac:dyDescent="0.3">
      <c r="A3119" t="s">
        <v>6454</v>
      </c>
      <c r="B3119" t="s">
        <v>6455</v>
      </c>
      <c r="C3119" t="str">
        <f>IFERROR(VLOOKUP(Table1[[#This Row],[Ticker]],[1]!Table1[[Symbol]:[Industry]],2,FALSE),"-")</f>
        <v>-</v>
      </c>
      <c r="D3119" t="s">
        <v>259</v>
      </c>
      <c r="E3119">
        <v>86.745727000000002</v>
      </c>
      <c r="F3119">
        <v>35.17</v>
      </c>
      <c r="G3119">
        <v>-24.453323972212601</v>
      </c>
      <c r="H3119">
        <v>-14.726092539103</v>
      </c>
      <c r="I3119">
        <v>-13.947353516853299</v>
      </c>
      <c r="J3119">
        <v>-10.369205054301499</v>
      </c>
      <c r="K3119">
        <v>38.235248462243597</v>
      </c>
      <c r="L3119">
        <v>35.7831522662512</v>
      </c>
      <c r="M3119">
        <v>27.355130727678599</v>
      </c>
      <c r="N3119">
        <v>0.76865757861798101</v>
      </c>
      <c r="O3119">
        <v>45.009951663349398</v>
      </c>
      <c r="P3119">
        <v>36.582524271844598</v>
      </c>
      <c r="Q3119">
        <v>6.1684875694918997E-2</v>
      </c>
    </row>
    <row r="3120" spans="1:17" hidden="1" x14ac:dyDescent="0.3">
      <c r="A3120" t="s">
        <v>6456</v>
      </c>
      <c r="B3120" t="s">
        <v>6457</v>
      </c>
      <c r="C3120" t="str">
        <f>IFERROR(VLOOKUP(Table1[[#This Row],[Ticker]],[1]!Table1[[Symbol]:[Industry]],2,FALSE),"-")</f>
        <v>-</v>
      </c>
      <c r="D3120" t="s">
        <v>642</v>
      </c>
      <c r="E3120">
        <v>86.417806696</v>
      </c>
      <c r="F3120">
        <v>27.98</v>
      </c>
      <c r="G3120">
        <v>5.3411704447820298</v>
      </c>
      <c r="H3120">
        <v>5.3487340736309701</v>
      </c>
      <c r="I3120">
        <v>-3.6486925890676098</v>
      </c>
      <c r="J3120">
        <v>-5.5089196714902604</v>
      </c>
      <c r="K3120">
        <v>25.706178677569898</v>
      </c>
      <c r="L3120">
        <v>24.887369304114699</v>
      </c>
      <c r="M3120">
        <v>53.520687786341497</v>
      </c>
      <c r="N3120">
        <v>1.14366150958998</v>
      </c>
      <c r="O3120">
        <v>39.859368553960302</v>
      </c>
      <c r="P3120">
        <v>51.004564109170502</v>
      </c>
      <c r="Q3120">
        <v>6.2836797997638999E-2</v>
      </c>
    </row>
    <row r="3121" spans="1:17" hidden="1" x14ac:dyDescent="0.3">
      <c r="A3121" t="s">
        <v>6458</v>
      </c>
      <c r="B3121" t="s">
        <v>6459</v>
      </c>
      <c r="C3121" t="str">
        <f>IFERROR(VLOOKUP(Table1[[#This Row],[Ticker]],[1]!Table1[[Symbol]:[Industry]],2,FALSE),"-")</f>
        <v>-</v>
      </c>
      <c r="D3121" t="s">
        <v>472</v>
      </c>
      <c r="E3121">
        <v>86.411389999999997</v>
      </c>
      <c r="F3121">
        <v>64.25</v>
      </c>
      <c r="G3121">
        <v>29.184931972993802</v>
      </c>
      <c r="H3121">
        <v>2.46662485358131</v>
      </c>
      <c r="I3121">
        <v>97.494413156371095</v>
      </c>
      <c r="J3121">
        <v>1.6526257432285401</v>
      </c>
      <c r="K3121">
        <v>59.8809546392391</v>
      </c>
      <c r="L3121">
        <v>46.6971644920961</v>
      </c>
      <c r="M3121">
        <v>54.604881998104098</v>
      </c>
      <c r="N3121">
        <v>4.0017676767676704</v>
      </c>
      <c r="O3121">
        <v>17.431906614785898</v>
      </c>
      <c r="P3121">
        <v>134.48905109488999</v>
      </c>
      <c r="Q3121">
        <v>0.11035332251994</v>
      </c>
    </row>
    <row r="3122" spans="1:17" hidden="1" x14ac:dyDescent="0.3">
      <c r="A3122" t="s">
        <v>6460</v>
      </c>
      <c r="B3122" t="s">
        <v>6461</v>
      </c>
      <c r="C3122" t="str">
        <f>IFERROR(VLOOKUP(Table1[[#This Row],[Ticker]],[1]!Table1[[Symbol]:[Industry]],2,FALSE),"-")</f>
        <v>-</v>
      </c>
      <c r="D3122" t="s">
        <v>753</v>
      </c>
      <c r="E3122">
        <v>86.396236028999994</v>
      </c>
      <c r="F3122">
        <v>999.99</v>
      </c>
      <c r="G3122">
        <v>-31.842636949311899</v>
      </c>
      <c r="H3122">
        <v>-4.4944004528742596</v>
      </c>
      <c r="I3122">
        <v>-17.388529987441501</v>
      </c>
      <c r="J3122">
        <v>-2.1876200325010999</v>
      </c>
      <c r="K3122">
        <v>999.98815101800096</v>
      </c>
      <c r="L3122">
        <v>999.98602786055801</v>
      </c>
      <c r="M3122">
        <v>51.871899376974604</v>
      </c>
      <c r="N3122">
        <v>0.89378321013227602</v>
      </c>
      <c r="O3122">
        <v>3.0010300103000902</v>
      </c>
      <c r="P3122">
        <v>3.09175257731959</v>
      </c>
      <c r="Q3122">
        <v>-0.10191571481775601</v>
      </c>
    </row>
    <row r="3123" spans="1:17" hidden="1" x14ac:dyDescent="0.3">
      <c r="A3123" t="s">
        <v>6462</v>
      </c>
      <c r="B3123" t="s">
        <v>6463</v>
      </c>
      <c r="C3123" t="str">
        <f>IFERROR(VLOOKUP(Table1[[#This Row],[Ticker]],[1]!Table1[[Symbol]:[Industry]],2,FALSE),"-")</f>
        <v>-</v>
      </c>
      <c r="D3123" t="s">
        <v>259</v>
      </c>
      <c r="E3123">
        <v>86.187788502000004</v>
      </c>
      <c r="F3123">
        <v>35.549999999999997</v>
      </c>
      <c r="G3123">
        <v>-70.784291881477301</v>
      </c>
      <c r="H3123">
        <v>-5.9977222328825501</v>
      </c>
      <c r="I3123">
        <v>19.870157271245599</v>
      </c>
      <c r="J3123">
        <v>-8.7921266370076996</v>
      </c>
      <c r="K3123">
        <v>35.573586456602499</v>
      </c>
      <c r="L3123">
        <v>36.422925984904097</v>
      </c>
      <c r="M3123">
        <v>44.161930487419397</v>
      </c>
      <c r="N3123">
        <v>4.0303971923798096</v>
      </c>
      <c r="O3123">
        <v>72.242695423537299</v>
      </c>
      <c r="P3123">
        <v>59.417040358744302</v>
      </c>
      <c r="Q3123">
        <v>3.8912038533842001E-2</v>
      </c>
    </row>
    <row r="3124" spans="1:17" hidden="1" x14ac:dyDescent="0.3">
      <c r="A3124" t="s">
        <v>6464</v>
      </c>
      <c r="B3124" t="s">
        <v>6465</v>
      </c>
      <c r="C3124" t="str">
        <f>IFERROR(VLOOKUP(Table1[[#This Row],[Ticker]],[1]!Table1[[Symbol]:[Industry]],2,FALSE),"-")</f>
        <v>-</v>
      </c>
      <c r="D3124" t="s">
        <v>132</v>
      </c>
      <c r="E3124">
        <v>86.034959999999998</v>
      </c>
      <c r="F3124">
        <v>4.5</v>
      </c>
      <c r="G3124">
        <v>5.5261367830981696</v>
      </c>
      <c r="H3124">
        <v>-4.2770598515206499</v>
      </c>
      <c r="I3124">
        <v>12.330938479126599</v>
      </c>
      <c r="J3124">
        <v>-9.46034730522838</v>
      </c>
      <c r="K3124">
        <v>4.8701654797505798</v>
      </c>
      <c r="L3124">
        <v>4.2183511289382896</v>
      </c>
      <c r="M3124">
        <v>20.483057389665198</v>
      </c>
      <c r="N3124">
        <v>0.171000476451526</v>
      </c>
      <c r="O3124">
        <v>36.292682926829201</v>
      </c>
      <c r="P3124">
        <v>51.926877470355699</v>
      </c>
      <c r="Q3124">
        <v>0.14128721122219401</v>
      </c>
    </row>
    <row r="3125" spans="1:17" hidden="1" x14ac:dyDescent="0.3">
      <c r="A3125" t="s">
        <v>6466</v>
      </c>
      <c r="B3125" t="s">
        <v>6467</v>
      </c>
      <c r="C3125" t="str">
        <f>IFERROR(VLOOKUP(Table1[[#This Row],[Ticker]],[1]!Table1[[Symbol]:[Industry]],2,FALSE),"-")</f>
        <v>-</v>
      </c>
      <c r="D3125" t="s">
        <v>1379</v>
      </c>
      <c r="E3125">
        <v>85.951999999999998</v>
      </c>
      <c r="F3125">
        <v>207.25</v>
      </c>
      <c r="G3125">
        <v>4.7025555563500099</v>
      </c>
      <c r="H3125">
        <v>24.121962881177001</v>
      </c>
      <c r="I3125">
        <v>-6.8551966541082496</v>
      </c>
      <c r="J3125">
        <v>11.9676311090514</v>
      </c>
      <c r="K3125">
        <v>206.88416351914501</v>
      </c>
      <c r="L3125">
        <v>179.36408167503799</v>
      </c>
      <c r="M3125">
        <v>93.050967312275503</v>
      </c>
      <c r="N3125">
        <v>1.0370909090909</v>
      </c>
      <c r="O3125">
        <v>22.1200241254523</v>
      </c>
      <c r="P3125">
        <v>143.82352941176401</v>
      </c>
    </row>
    <row r="3126" spans="1:17" hidden="1" x14ac:dyDescent="0.3">
      <c r="A3126" t="s">
        <v>6468</v>
      </c>
      <c r="B3126" t="s">
        <v>6469</v>
      </c>
      <c r="C3126" t="str">
        <f>IFERROR(VLOOKUP(Table1[[#This Row],[Ticker]],[1]!Table1[[Symbol]:[Industry]],2,FALSE),"-")</f>
        <v>-</v>
      </c>
      <c r="D3126" t="s">
        <v>5562</v>
      </c>
      <c r="E3126">
        <v>85.810050000000004</v>
      </c>
      <c r="F3126">
        <v>51</v>
      </c>
      <c r="G3126">
        <v>-43.377762708201701</v>
      </c>
      <c r="H3126">
        <v>1.2796258437116801E-2</v>
      </c>
      <c r="I3126">
        <v>-19.2927423359701</v>
      </c>
      <c r="J3126">
        <v>-2.1876200325010999</v>
      </c>
      <c r="K3126">
        <v>50.534434456204202</v>
      </c>
      <c r="L3126">
        <v>49.913672590243102</v>
      </c>
      <c r="M3126">
        <v>56.391070564612399</v>
      </c>
      <c r="N3126">
        <v>0.197662061636556</v>
      </c>
      <c r="O3126">
        <v>19.196078431372499</v>
      </c>
      <c r="P3126">
        <v>26.771066368381799</v>
      </c>
    </row>
    <row r="3127" spans="1:17" hidden="1" x14ac:dyDescent="0.3">
      <c r="A3127" t="s">
        <v>6470</v>
      </c>
      <c r="B3127" t="s">
        <v>6471</v>
      </c>
      <c r="C3127" t="str">
        <f>IFERROR(VLOOKUP(Table1[[#This Row],[Ticker]],[1]!Table1[[Symbol]:[Industry]],2,FALSE),"-")</f>
        <v>-</v>
      </c>
      <c r="D3127" t="s">
        <v>533</v>
      </c>
      <c r="E3127">
        <v>85.329448819999996</v>
      </c>
      <c r="F3127">
        <v>61.88</v>
      </c>
      <c r="G3127">
        <v>30.529443869370802</v>
      </c>
      <c r="H3127">
        <v>2.6635917178380599</v>
      </c>
      <c r="I3127">
        <v>24.668402978582201</v>
      </c>
      <c r="J3127">
        <v>-15.2672535772509</v>
      </c>
      <c r="K3127">
        <v>59.312963282617503</v>
      </c>
      <c r="L3127">
        <v>51.356262530983798</v>
      </c>
      <c r="M3127">
        <v>37.038186598640998</v>
      </c>
      <c r="N3127">
        <v>1.19105436059602</v>
      </c>
      <c r="O3127">
        <v>15.3846153846153</v>
      </c>
      <c r="P3127">
        <v>89.815950920245299</v>
      </c>
      <c r="Q3127">
        <v>8.0949560988981997E-2</v>
      </c>
    </row>
    <row r="3128" spans="1:17" hidden="1" x14ac:dyDescent="0.3">
      <c r="A3128" t="s">
        <v>6472</v>
      </c>
      <c r="B3128" t="s">
        <v>6473</v>
      </c>
      <c r="C3128" t="str">
        <f>IFERROR(VLOOKUP(Table1[[#This Row],[Ticker]],[1]!Table1[[Symbol]:[Industry]],2,FALSE),"-")</f>
        <v>-</v>
      </c>
      <c r="D3128" t="s">
        <v>733</v>
      </c>
      <c r="E3128">
        <v>85.109820974000002</v>
      </c>
      <c r="F3128">
        <v>9.09</v>
      </c>
      <c r="G3128">
        <v>95.407363050688005</v>
      </c>
      <c r="H3128">
        <v>50.147456679982703</v>
      </c>
      <c r="I3128">
        <v>189.706064607153</v>
      </c>
      <c r="J3128">
        <v>-5.1024182387791299</v>
      </c>
      <c r="K3128">
        <v>6.5319196299152003</v>
      </c>
      <c r="L3128">
        <v>5.1092767160493402</v>
      </c>
      <c r="M3128">
        <v>62.724449134520803</v>
      </c>
      <c r="N3128">
        <v>2.15586963720185</v>
      </c>
      <c r="O3128">
        <v>8.0308030803080293</v>
      </c>
      <c r="P3128">
        <v>225.806451612903</v>
      </c>
      <c r="Q3128">
        <v>0.105228096989933</v>
      </c>
    </row>
    <row r="3129" spans="1:17" hidden="1" x14ac:dyDescent="0.3">
      <c r="A3129" t="s">
        <v>6474</v>
      </c>
      <c r="B3129" t="s">
        <v>6475</v>
      </c>
      <c r="C3129" t="str">
        <f>IFERROR(VLOOKUP(Table1[[#This Row],[Ticker]],[1]!Table1[[Symbol]:[Industry]],2,FALSE),"-")</f>
        <v>-</v>
      </c>
      <c r="D3129" t="s">
        <v>605</v>
      </c>
      <c r="E3129">
        <v>85.063999999999993</v>
      </c>
      <c r="F3129">
        <v>134</v>
      </c>
      <c r="G3129">
        <v>99.670839208255401</v>
      </c>
      <c r="H3129">
        <v>-13.694606286832</v>
      </c>
      <c r="I3129">
        <v>73.930716157618306</v>
      </c>
      <c r="J3129">
        <v>-5.60191077519735</v>
      </c>
      <c r="K3129">
        <v>147.327354899043</v>
      </c>
      <c r="L3129">
        <v>115.31463893402299</v>
      </c>
      <c r="M3129">
        <v>34.556980158118499</v>
      </c>
      <c r="N3129">
        <v>1.0691282852166799</v>
      </c>
      <c r="O3129">
        <v>57.253731343283498</v>
      </c>
      <c r="P3129">
        <v>149.72046216921299</v>
      </c>
      <c r="Q3129">
        <v>0.154102747844269</v>
      </c>
    </row>
    <row r="3130" spans="1:17" hidden="1" x14ac:dyDescent="0.3">
      <c r="A3130" t="s">
        <v>6476</v>
      </c>
      <c r="B3130" t="s">
        <v>6477</v>
      </c>
      <c r="C3130" t="str">
        <f>IFERROR(VLOOKUP(Table1[[#This Row],[Ticker]],[1]!Table1[[Symbol]:[Industry]],2,FALSE),"-")</f>
        <v>-</v>
      </c>
      <c r="D3130" t="s">
        <v>2435</v>
      </c>
      <c r="E3130">
        <v>85.06</v>
      </c>
      <c r="F3130">
        <v>43.01</v>
      </c>
      <c r="G3130">
        <v>36.890199457121902</v>
      </c>
      <c r="H3130">
        <v>21.5941340761117</v>
      </c>
      <c r="I3130">
        <v>15.6458034489951</v>
      </c>
      <c r="J3130">
        <v>19.326665681784601</v>
      </c>
      <c r="K3130">
        <v>35.210561366954103</v>
      </c>
      <c r="L3130">
        <v>33.272097254459503</v>
      </c>
      <c r="M3130">
        <v>77.912826401615902</v>
      </c>
      <c r="N3130">
        <v>4.5956171962530403</v>
      </c>
      <c r="O3130">
        <v>3.4643106254359499</v>
      </c>
      <c r="P3130">
        <v>117.222222222222</v>
      </c>
      <c r="Q3130">
        <v>0.12874628906312099</v>
      </c>
    </row>
    <row r="3131" spans="1:17" hidden="1" x14ac:dyDescent="0.3">
      <c r="A3131" t="s">
        <v>6478</v>
      </c>
      <c r="B3131" t="s">
        <v>6479</v>
      </c>
      <c r="C3131" t="str">
        <f>IFERROR(VLOOKUP(Table1[[#This Row],[Ticker]],[1]!Table1[[Symbol]:[Industry]],2,FALSE),"-")</f>
        <v>-</v>
      </c>
      <c r="D3131" t="s">
        <v>80</v>
      </c>
      <c r="E3131">
        <v>84.977422799999999</v>
      </c>
      <c r="F3131">
        <v>114</v>
      </c>
      <c r="G3131">
        <v>-48.0191075375472</v>
      </c>
      <c r="H3131">
        <v>-18.665440948704301</v>
      </c>
      <c r="I3131">
        <v>-20.7783604959161</v>
      </c>
      <c r="J3131">
        <v>-5.8677654209608896</v>
      </c>
      <c r="K3131">
        <v>116.274328757719</v>
      </c>
      <c r="L3131">
        <v>122.645134905115</v>
      </c>
      <c r="M3131">
        <v>31.964876612826501</v>
      </c>
      <c r="N3131">
        <v>0.41754642465696801</v>
      </c>
      <c r="O3131">
        <v>33.3333333333333</v>
      </c>
      <c r="P3131">
        <v>12.3706259241005</v>
      </c>
      <c r="Q3131">
        <v>-5.2560338514522E-2</v>
      </c>
    </row>
    <row r="3132" spans="1:17" hidden="1" x14ac:dyDescent="0.3">
      <c r="A3132" t="s">
        <v>6480</v>
      </c>
      <c r="B3132" t="s">
        <v>6481</v>
      </c>
      <c r="C3132" t="str">
        <f>IFERROR(VLOOKUP(Table1[[#This Row],[Ticker]],[1]!Table1[[Symbol]:[Industry]],2,FALSE),"-")</f>
        <v>-</v>
      </c>
      <c r="D3132" t="s">
        <v>4325</v>
      </c>
      <c r="E3132">
        <v>84.965130000000002</v>
      </c>
      <c r="F3132">
        <v>116.8</v>
      </c>
      <c r="G3132">
        <v>18.093178198313201</v>
      </c>
      <c r="H3132">
        <v>-13.4686147485886</v>
      </c>
      <c r="I3132">
        <v>-7.1998507421585698</v>
      </c>
      <c r="J3132">
        <v>-20.365790176963301</v>
      </c>
      <c r="K3132">
        <v>115.957281690888</v>
      </c>
      <c r="M3132">
        <v>28.955671935253299</v>
      </c>
      <c r="N3132">
        <v>2.20338983050847</v>
      </c>
      <c r="O3132">
        <v>42.123287671232802</v>
      </c>
      <c r="P3132">
        <v>59.7811217510259</v>
      </c>
    </row>
    <row r="3133" spans="1:17" hidden="1" x14ac:dyDescent="0.3">
      <c r="A3133" t="s">
        <v>6482</v>
      </c>
      <c r="B3133" t="s">
        <v>6483</v>
      </c>
      <c r="C3133" t="str">
        <f>IFERROR(VLOOKUP(Table1[[#This Row],[Ticker]],[1]!Table1[[Symbol]:[Industry]],2,FALSE),"-")</f>
        <v>-</v>
      </c>
      <c r="D3133" t="s">
        <v>6484</v>
      </c>
      <c r="E3133">
        <v>84.838390000000004</v>
      </c>
      <c r="F3133">
        <v>1.31</v>
      </c>
      <c r="G3133">
        <v>29.885758112416401</v>
      </c>
      <c r="H3133">
        <v>-7.4804750897400298</v>
      </c>
      <c r="I3133">
        <v>-1.4593264476185599</v>
      </c>
      <c r="J3133">
        <v>-5.1726946593667797</v>
      </c>
      <c r="K3133">
        <v>1.32828516595935</v>
      </c>
      <c r="L3133">
        <v>1.21220382820425</v>
      </c>
      <c r="M3133">
        <v>37.511738479054301</v>
      </c>
      <c r="N3133">
        <v>0.37411144797558699</v>
      </c>
      <c r="O3133">
        <v>41.221374045801497</v>
      </c>
      <c r="P3133">
        <v>92.647058823529406</v>
      </c>
      <c r="Q3133">
        <v>7.3373802538757998E-2</v>
      </c>
    </row>
    <row r="3134" spans="1:17" hidden="1" x14ac:dyDescent="0.3">
      <c r="A3134" t="s">
        <v>6485</v>
      </c>
      <c r="B3134" t="s">
        <v>6486</v>
      </c>
      <c r="C3134" t="str">
        <f>IFERROR(VLOOKUP(Table1[[#This Row],[Ticker]],[1]!Table1[[Symbol]:[Industry]],2,FALSE),"-")</f>
        <v>-</v>
      </c>
      <c r="D3134" t="s">
        <v>132</v>
      </c>
      <c r="E3134">
        <v>84.792719000000005</v>
      </c>
      <c r="F3134">
        <v>20.83</v>
      </c>
      <c r="G3134">
        <v>70.390372759425901</v>
      </c>
      <c r="H3134">
        <v>-13.9455722841802</v>
      </c>
      <c r="I3134">
        <v>40.295043063277497</v>
      </c>
      <c r="J3134">
        <v>-6.36943821431929</v>
      </c>
      <c r="K3134">
        <v>22.843280035344598</v>
      </c>
      <c r="L3134">
        <v>20.6151431160716</v>
      </c>
      <c r="M3134">
        <v>39.3956714700929</v>
      </c>
      <c r="N3134">
        <v>0.62851708533428396</v>
      </c>
      <c r="O3134">
        <v>51.704272683629398</v>
      </c>
      <c r="P3134">
        <v>160.37499999999901</v>
      </c>
      <c r="Q3134">
        <v>7.1398683516225997E-2</v>
      </c>
    </row>
    <row r="3135" spans="1:17" hidden="1" x14ac:dyDescent="0.3">
      <c r="A3135" t="s">
        <v>6487</v>
      </c>
      <c r="B3135" t="s">
        <v>6488</v>
      </c>
      <c r="C3135" t="str">
        <f>IFERROR(VLOOKUP(Table1[[#This Row],[Ticker]],[1]!Table1[[Symbol]:[Industry]],2,FALSE),"-")</f>
        <v>-</v>
      </c>
      <c r="D3135" t="s">
        <v>278</v>
      </c>
      <c r="E3135">
        <v>84.731268</v>
      </c>
      <c r="F3135">
        <v>39.75</v>
      </c>
      <c r="G3135">
        <v>47.858990537125699</v>
      </c>
      <c r="H3135">
        <v>-13.3657928528862</v>
      </c>
      <c r="I3135">
        <v>38.493822953734799</v>
      </c>
      <c r="J3135">
        <v>-9.2681243971955798</v>
      </c>
      <c r="K3135">
        <v>38.5144587067375</v>
      </c>
      <c r="L3135">
        <v>32.558254922190699</v>
      </c>
      <c r="M3135">
        <v>38.5420976007603</v>
      </c>
      <c r="N3135">
        <v>1.0068702430037899</v>
      </c>
      <c r="O3135">
        <v>17.962264150943302</v>
      </c>
      <c r="P3135">
        <v>103.324808184143</v>
      </c>
      <c r="Q3135">
        <v>7.2215668491307006E-2</v>
      </c>
    </row>
    <row r="3136" spans="1:17" hidden="1" x14ac:dyDescent="0.3">
      <c r="A3136" t="s">
        <v>6489</v>
      </c>
      <c r="B3136" t="s">
        <v>6490</v>
      </c>
      <c r="C3136" t="str">
        <f>IFERROR(VLOOKUP(Table1[[#This Row],[Ticker]],[1]!Table1[[Symbol]:[Industry]],2,FALSE),"-")</f>
        <v>-</v>
      </c>
      <c r="D3136" t="s">
        <v>407</v>
      </c>
      <c r="E3136">
        <v>84.635925207</v>
      </c>
      <c r="F3136">
        <v>84.14</v>
      </c>
      <c r="G3136">
        <v>1.73412126627786</v>
      </c>
      <c r="H3136">
        <v>-14.7065115739854</v>
      </c>
      <c r="I3136">
        <v>-47.793823618541602</v>
      </c>
      <c r="J3136">
        <v>-9.30256256123673</v>
      </c>
      <c r="K3136">
        <v>91.027125146691105</v>
      </c>
      <c r="L3136">
        <v>90.457936298867395</v>
      </c>
      <c r="M3136">
        <v>26.810380986621901</v>
      </c>
      <c r="N3136">
        <v>2.6480803869602498</v>
      </c>
      <c r="O3136">
        <v>56.881388162586099</v>
      </c>
      <c r="P3136">
        <v>67.509456500099503</v>
      </c>
      <c r="Q3136">
        <v>0.16483090816250201</v>
      </c>
    </row>
    <row r="3137" spans="1:17" hidden="1" x14ac:dyDescent="0.3">
      <c r="A3137" t="s">
        <v>6491</v>
      </c>
      <c r="B3137" t="s">
        <v>6492</v>
      </c>
      <c r="C3137" t="str">
        <f>IFERROR(VLOOKUP(Table1[[#This Row],[Ticker]],[1]!Table1[[Symbol]:[Industry]],2,FALSE),"-")</f>
        <v>-</v>
      </c>
      <c r="D3137" t="s">
        <v>281</v>
      </c>
      <c r="E3137">
        <v>84.267017800000005</v>
      </c>
      <c r="F3137">
        <v>41.4</v>
      </c>
      <c r="G3137">
        <v>-2.4676369493119101</v>
      </c>
      <c r="H3137">
        <v>-11.7224746986822</v>
      </c>
      <c r="I3137">
        <v>-19.562443030919798</v>
      </c>
      <c r="J3137">
        <v>-4.2843942260494803</v>
      </c>
      <c r="K3137">
        <v>44.352825121520297</v>
      </c>
      <c r="L3137">
        <v>41.543017952586801</v>
      </c>
      <c r="M3137">
        <v>41.861836587943003</v>
      </c>
      <c r="N3137">
        <v>0.19672896519055399</v>
      </c>
      <c r="O3137">
        <v>57.004830917874401</v>
      </c>
      <c r="P3137">
        <v>47.857142857142797</v>
      </c>
      <c r="Q3137">
        <v>3.0348210179189001E-2</v>
      </c>
    </row>
    <row r="3138" spans="1:17" hidden="1" x14ac:dyDescent="0.3">
      <c r="A3138" t="s">
        <v>6493</v>
      </c>
      <c r="B3138" t="s">
        <v>6494</v>
      </c>
      <c r="C3138" t="str">
        <f>IFERROR(VLOOKUP(Table1[[#This Row],[Ticker]],[1]!Table1[[Symbol]:[Industry]],2,FALSE),"-")</f>
        <v>-</v>
      </c>
      <c r="D3138" t="s">
        <v>46</v>
      </c>
      <c r="E3138">
        <v>84.165478949999994</v>
      </c>
      <c r="F3138">
        <v>113.8</v>
      </c>
      <c r="G3138">
        <v>45.969863050687998</v>
      </c>
      <c r="H3138">
        <v>6.0309153265993203</v>
      </c>
      <c r="I3138">
        <v>83.671540683936499</v>
      </c>
      <c r="J3138">
        <v>-4.1484043462265898</v>
      </c>
      <c r="K3138">
        <v>100.005341934116</v>
      </c>
      <c r="L3138">
        <v>79.594614953401901</v>
      </c>
      <c r="M3138">
        <v>61.524921099833698</v>
      </c>
      <c r="N3138">
        <v>0.97378277153558002</v>
      </c>
      <c r="O3138">
        <v>2.41652021089631</v>
      </c>
      <c r="P3138">
        <v>152.888888888888</v>
      </c>
    </row>
    <row r="3139" spans="1:17" hidden="1" x14ac:dyDescent="0.3">
      <c r="A3139" t="s">
        <v>6495</v>
      </c>
      <c r="B3139" t="s">
        <v>6496</v>
      </c>
      <c r="C3139" t="str">
        <f>IFERROR(VLOOKUP(Table1[[#This Row],[Ticker]],[1]!Table1[[Symbol]:[Industry]],2,FALSE),"-")</f>
        <v>-</v>
      </c>
      <c r="D3139" t="s">
        <v>89</v>
      </c>
      <c r="E3139">
        <v>83.999639999999999</v>
      </c>
      <c r="F3139">
        <v>44.35</v>
      </c>
      <c r="G3139">
        <v>33.642437677553701</v>
      </c>
      <c r="H3139">
        <v>-18.409314376788199</v>
      </c>
      <c r="I3139">
        <v>-43.900543243448197</v>
      </c>
      <c r="J3139">
        <v>-1.01114944426581</v>
      </c>
      <c r="K3139">
        <v>47.409177963441103</v>
      </c>
      <c r="L3139">
        <v>49.706159575550501</v>
      </c>
      <c r="M3139">
        <v>38.452725628155903</v>
      </c>
      <c r="N3139">
        <v>0.38264503662427501</v>
      </c>
      <c r="O3139">
        <v>90.980834272829696</v>
      </c>
      <c r="P3139">
        <v>94.091903719912395</v>
      </c>
      <c r="Q3139">
        <v>5.9758682231094998E-2</v>
      </c>
    </row>
    <row r="3140" spans="1:17" hidden="1" x14ac:dyDescent="0.3">
      <c r="A3140" t="s">
        <v>6497</v>
      </c>
      <c r="B3140" t="s">
        <v>6498</v>
      </c>
      <c r="C3140" t="str">
        <f>IFERROR(VLOOKUP(Table1[[#This Row],[Ticker]],[1]!Table1[[Symbol]:[Industry]],2,FALSE),"-")</f>
        <v>-</v>
      </c>
      <c r="D3140" t="s">
        <v>794</v>
      </c>
      <c r="E3140">
        <v>83.973839999999996</v>
      </c>
      <c r="F3140">
        <v>82.82</v>
      </c>
      <c r="G3140">
        <v>0.56343819057616695</v>
      </c>
      <c r="H3140">
        <v>-8.9121748079935799</v>
      </c>
      <c r="I3140">
        <v>8.9577705465019495</v>
      </c>
      <c r="J3140">
        <v>-10.7606537403662</v>
      </c>
      <c r="K3140">
        <v>85.443357645919093</v>
      </c>
      <c r="L3140">
        <v>68.433911767554306</v>
      </c>
      <c r="M3140">
        <v>29.7820250357783</v>
      </c>
      <c r="N3140">
        <v>0.49760238781237898</v>
      </c>
      <c r="O3140">
        <v>36.500845206471801</v>
      </c>
      <c r="P3140">
        <v>79.652928416485807</v>
      </c>
    </row>
    <row r="3141" spans="1:17" hidden="1" x14ac:dyDescent="0.3">
      <c r="A3141" t="s">
        <v>6499</v>
      </c>
      <c r="B3141" t="s">
        <v>6500</v>
      </c>
      <c r="C3141" t="str">
        <f>IFERROR(VLOOKUP(Table1[[#This Row],[Ticker]],[1]!Table1[[Symbol]:[Industry]],2,FALSE),"-")</f>
        <v>-</v>
      </c>
      <c r="D3141" t="s">
        <v>533</v>
      </c>
      <c r="E3141">
        <v>83.963287824000005</v>
      </c>
      <c r="F3141">
        <v>68</v>
      </c>
      <c r="G3141">
        <v>70.297672206455005</v>
      </c>
      <c r="H3141">
        <v>7.53085056255631</v>
      </c>
      <c r="I3141">
        <v>33.722581123669499</v>
      </c>
      <c r="J3141">
        <v>-0.277172271307073</v>
      </c>
      <c r="K3141">
        <v>61.068367886765202</v>
      </c>
      <c r="L3141">
        <v>49.845602496863798</v>
      </c>
      <c r="M3141">
        <v>52.725221817471997</v>
      </c>
      <c r="N3141">
        <v>0.581589847068819</v>
      </c>
      <c r="O3141">
        <v>12.147058823529401</v>
      </c>
      <c r="P3141">
        <v>117.183008623443</v>
      </c>
      <c r="Q3141">
        <v>7.2428848092852993E-2</v>
      </c>
    </row>
    <row r="3142" spans="1:17" hidden="1" x14ac:dyDescent="0.3">
      <c r="A3142" t="s">
        <v>6501</v>
      </c>
      <c r="B3142" t="s">
        <v>6502</v>
      </c>
      <c r="C3142" t="str">
        <f>IFERROR(VLOOKUP(Table1[[#This Row],[Ticker]],[1]!Table1[[Symbol]:[Industry]],2,FALSE),"-")</f>
        <v>-</v>
      </c>
      <c r="D3142" t="s">
        <v>141</v>
      </c>
      <c r="E3142">
        <v>83.853014783999996</v>
      </c>
      <c r="F3142">
        <v>71.36</v>
      </c>
      <c r="G3142">
        <v>218.82075371407799</v>
      </c>
      <c r="H3142">
        <v>-10.7358875252792</v>
      </c>
      <c r="I3142">
        <v>517.48691485241602</v>
      </c>
      <c r="J3142">
        <v>-16.234131660408</v>
      </c>
      <c r="K3142">
        <v>73.516802160281401</v>
      </c>
      <c r="L3142">
        <v>45.565176398150001</v>
      </c>
      <c r="M3142">
        <v>24.149806123173601</v>
      </c>
      <c r="N3142">
        <v>0.78718296492733497</v>
      </c>
      <c r="O3142">
        <v>26.849775784753302</v>
      </c>
      <c r="P3142">
        <v>594.839337877312</v>
      </c>
      <c r="Q3142">
        <v>0.11573034797312901</v>
      </c>
    </row>
    <row r="3143" spans="1:17" hidden="1" x14ac:dyDescent="0.3">
      <c r="A3143" t="s">
        <v>6503</v>
      </c>
      <c r="B3143" t="s">
        <v>6504</v>
      </c>
      <c r="C3143" t="str">
        <f>IFERROR(VLOOKUP(Table1[[#This Row],[Ticker]],[1]!Table1[[Symbol]:[Industry]],2,FALSE),"-")</f>
        <v>-</v>
      </c>
      <c r="D3143" t="s">
        <v>2771</v>
      </c>
      <c r="E3143">
        <v>83.728430974999995</v>
      </c>
      <c r="F3143">
        <v>5.5</v>
      </c>
      <c r="G3143">
        <v>-23.361374621895699</v>
      </c>
      <c r="H3143">
        <v>-17.9961853922307</v>
      </c>
      <c r="I3143">
        <v>46.7905744901703</v>
      </c>
      <c r="J3143">
        <v>-7.9995858444669103</v>
      </c>
      <c r="K3143">
        <v>6.1696722291365296</v>
      </c>
      <c r="L3143">
        <v>5.4001316475329899</v>
      </c>
      <c r="M3143">
        <v>14.2686108498512</v>
      </c>
      <c r="N3143">
        <v>0.46995490068615903</v>
      </c>
      <c r="O3143">
        <v>51.818181818181799</v>
      </c>
      <c r="P3143">
        <v>83.3333333333333</v>
      </c>
      <c r="Q3143">
        <v>7.7716260369501994E-2</v>
      </c>
    </row>
    <row r="3144" spans="1:17" hidden="1" x14ac:dyDescent="0.3">
      <c r="A3144" t="s">
        <v>6505</v>
      </c>
      <c r="B3144" t="s">
        <v>6506</v>
      </c>
      <c r="C3144" t="str">
        <f>IFERROR(VLOOKUP(Table1[[#This Row],[Ticker]],[1]!Table1[[Symbol]:[Industry]],2,FALSE),"-")</f>
        <v>-</v>
      </c>
      <c r="D3144" t="s">
        <v>407</v>
      </c>
      <c r="E3144">
        <v>83.485584000000003</v>
      </c>
      <c r="F3144">
        <v>0.78</v>
      </c>
      <c r="G3144">
        <v>7.4430773364023599</v>
      </c>
      <c r="H3144">
        <v>-5.76122324768449</v>
      </c>
      <c r="I3144">
        <v>-0.97061953968039905</v>
      </c>
      <c r="J3144">
        <v>-9.3304771753582401</v>
      </c>
      <c r="K3144">
        <v>0.855418755451129</v>
      </c>
      <c r="L3144">
        <v>0.78715258078633599</v>
      </c>
      <c r="M3144">
        <v>37.3434026284433</v>
      </c>
      <c r="N3144">
        <v>0.77578060838845597</v>
      </c>
      <c r="O3144">
        <v>83.3333333333333</v>
      </c>
      <c r="P3144">
        <v>69.565217391304301</v>
      </c>
      <c r="Q3144">
        <v>6.8837282002576994E-2</v>
      </c>
    </row>
    <row r="3145" spans="1:17" hidden="1" x14ac:dyDescent="0.3">
      <c r="A3145" t="s">
        <v>6507</v>
      </c>
      <c r="B3145" t="s">
        <v>6508</v>
      </c>
      <c r="C3145" t="str">
        <f>IFERROR(VLOOKUP(Table1[[#This Row],[Ticker]],[1]!Table1[[Symbol]:[Industry]],2,FALSE),"-")</f>
        <v>-</v>
      </c>
      <c r="D3145" t="s">
        <v>1414</v>
      </c>
      <c r="E3145">
        <v>83.367615000000001</v>
      </c>
      <c r="F3145">
        <v>38.43</v>
      </c>
      <c r="G3145">
        <v>39.0333079150722</v>
      </c>
      <c r="H3145">
        <v>-9.99578243384458</v>
      </c>
      <c r="I3145">
        <v>40.434878636788298</v>
      </c>
      <c r="J3145">
        <v>-3.2276200325011</v>
      </c>
      <c r="K3145">
        <v>36.014211489292201</v>
      </c>
      <c r="L3145">
        <v>31.151586715714402</v>
      </c>
      <c r="M3145">
        <v>52.2881899270199</v>
      </c>
      <c r="N3145">
        <v>0.76113206151025103</v>
      </c>
      <c r="O3145">
        <v>9.2896174863388001</v>
      </c>
      <c r="P3145">
        <v>96.071428571428498</v>
      </c>
      <c r="Q3145">
        <v>6.9893499566471007E-2</v>
      </c>
    </row>
    <row r="3146" spans="1:17" hidden="1" x14ac:dyDescent="0.3">
      <c r="A3146" t="s">
        <v>6509</v>
      </c>
      <c r="B3146" t="s">
        <v>6510</v>
      </c>
      <c r="C3146" t="str">
        <f>IFERROR(VLOOKUP(Table1[[#This Row],[Ticker]],[1]!Table1[[Symbol]:[Industry]],2,FALSE),"-")</f>
        <v>-</v>
      </c>
      <c r="D3146" t="s">
        <v>2645</v>
      </c>
      <c r="E3146">
        <v>83.242420331999995</v>
      </c>
      <c r="F3146">
        <v>100.41</v>
      </c>
      <c r="G3146">
        <v>132.394205155951</v>
      </c>
      <c r="H3146">
        <v>4.4446017070290598</v>
      </c>
      <c r="I3146">
        <v>139.74335221486299</v>
      </c>
      <c r="J3146">
        <v>8.0561217329797792</v>
      </c>
      <c r="K3146">
        <v>83.549503159710198</v>
      </c>
      <c r="L3146">
        <v>62.8974780330188</v>
      </c>
      <c r="M3146">
        <v>77.972042199189303</v>
      </c>
      <c r="N3146">
        <v>1.2099173553719</v>
      </c>
      <c r="O3146">
        <v>0</v>
      </c>
      <c r="P3146">
        <v>234.7</v>
      </c>
    </row>
    <row r="3147" spans="1:17" hidden="1" x14ac:dyDescent="0.3">
      <c r="A3147" t="s">
        <v>6511</v>
      </c>
      <c r="B3147" t="s">
        <v>6512</v>
      </c>
      <c r="C3147" t="str">
        <f>IFERROR(VLOOKUP(Table1[[#This Row],[Ticker]],[1]!Table1[[Symbol]:[Industry]],2,FALSE),"-")</f>
        <v>-</v>
      </c>
      <c r="D3147" t="s">
        <v>132</v>
      </c>
      <c r="E3147">
        <v>83.163525000000007</v>
      </c>
      <c r="F3147">
        <v>75</v>
      </c>
      <c r="G3147">
        <v>-12.7950179016928</v>
      </c>
      <c r="H3147">
        <v>-14.459386057112001</v>
      </c>
      <c r="I3147">
        <v>-15.5278753629678</v>
      </c>
      <c r="J3147">
        <v>-2.1209088917406</v>
      </c>
      <c r="K3147">
        <v>76.636844946814406</v>
      </c>
      <c r="L3147">
        <v>77.721824041560893</v>
      </c>
      <c r="M3147">
        <v>47.725347909139799</v>
      </c>
      <c r="N3147">
        <v>1.7049827479964399</v>
      </c>
      <c r="O3147">
        <v>68.466666666666598</v>
      </c>
      <c r="P3147">
        <v>31.463628396143701</v>
      </c>
      <c r="Q3147">
        <v>0.101769788246156</v>
      </c>
    </row>
    <row r="3148" spans="1:17" hidden="1" x14ac:dyDescent="0.3">
      <c r="A3148" t="s">
        <v>6513</v>
      </c>
      <c r="B3148" t="s">
        <v>6514</v>
      </c>
      <c r="C3148" t="str">
        <f>IFERROR(VLOOKUP(Table1[[#This Row],[Ticker]],[1]!Table1[[Symbol]:[Industry]],2,FALSE),"-")</f>
        <v>-</v>
      </c>
      <c r="E3148">
        <v>82.895080750000005</v>
      </c>
      <c r="F3148">
        <v>30.04</v>
      </c>
      <c r="G3148">
        <v>-3.9584309041863199</v>
      </c>
      <c r="H3148">
        <v>-6.8954004628743597</v>
      </c>
      <c r="I3148">
        <v>-10.446557755330501</v>
      </c>
      <c r="J3148">
        <v>-8.3414661863472599</v>
      </c>
      <c r="K3148">
        <v>31.0622381551639</v>
      </c>
      <c r="L3148">
        <v>29.165114886289199</v>
      </c>
      <c r="M3148">
        <v>38.767256199684802</v>
      </c>
      <c r="N3148">
        <v>1.0037750649964301</v>
      </c>
      <c r="O3148">
        <v>21.504660452729599</v>
      </c>
      <c r="P3148">
        <v>40.3738317757009</v>
      </c>
      <c r="Q3148">
        <v>1.1830208387893001E-2</v>
      </c>
    </row>
    <row r="3149" spans="1:17" hidden="1" x14ac:dyDescent="0.3">
      <c r="A3149" t="s">
        <v>6515</v>
      </c>
      <c r="B3149" t="s">
        <v>6516</v>
      </c>
      <c r="C3149" t="str">
        <f>IFERROR(VLOOKUP(Table1[[#This Row],[Ticker]],[1]!Table1[[Symbol]:[Industry]],2,FALSE),"-")</f>
        <v>-</v>
      </c>
      <c r="D3149" t="s">
        <v>77</v>
      </c>
      <c r="E3149">
        <v>82.880004479999997</v>
      </c>
      <c r="F3149">
        <v>141.1</v>
      </c>
      <c r="G3149">
        <v>35.8939298600081</v>
      </c>
      <c r="H3149">
        <v>-17.6175724085757</v>
      </c>
      <c r="I3149">
        <v>35.4825426019408</v>
      </c>
      <c r="J3149">
        <v>-4.7256910984909499</v>
      </c>
      <c r="K3149">
        <v>143.11506594355299</v>
      </c>
      <c r="L3149">
        <v>125.666725267297</v>
      </c>
      <c r="M3149">
        <v>44.425671539532303</v>
      </c>
      <c r="N3149">
        <v>0.192047683505501</v>
      </c>
      <c r="O3149">
        <v>70.056697377746204</v>
      </c>
      <c r="P3149">
        <v>82.772020725388501</v>
      </c>
      <c r="Q3149">
        <v>2.0298791314646E-2</v>
      </c>
    </row>
    <row r="3150" spans="1:17" hidden="1" x14ac:dyDescent="0.3">
      <c r="A3150" t="s">
        <v>6517</v>
      </c>
      <c r="B3150" t="s">
        <v>6518</v>
      </c>
      <c r="C3150" t="str">
        <f>IFERROR(VLOOKUP(Table1[[#This Row],[Ticker]],[1]!Table1[[Symbol]:[Industry]],2,FALSE),"-")</f>
        <v>-</v>
      </c>
      <c r="D3150" t="s">
        <v>443</v>
      </c>
      <c r="E3150">
        <v>82.6875</v>
      </c>
      <c r="F3150">
        <v>88</v>
      </c>
      <c r="G3150">
        <v>-0.10611000320411799</v>
      </c>
      <c r="H3150">
        <v>-2.1102928421646499</v>
      </c>
      <c r="I3150">
        <v>32.017242508313899</v>
      </c>
      <c r="J3150">
        <v>-6.3792367989681598</v>
      </c>
      <c r="K3150">
        <v>83.130125652209898</v>
      </c>
      <c r="L3150">
        <v>74.051928866232302</v>
      </c>
      <c r="M3150">
        <v>55.7376324472013</v>
      </c>
      <c r="N3150">
        <v>0.54461538461538395</v>
      </c>
      <c r="O3150">
        <v>4.3749999999999902</v>
      </c>
      <c r="P3150">
        <v>62.962962962962898</v>
      </c>
      <c r="Q3150">
        <v>6.5318986801863002E-2</v>
      </c>
    </row>
    <row r="3151" spans="1:17" hidden="1" x14ac:dyDescent="0.3">
      <c r="A3151" t="s">
        <v>6519</v>
      </c>
      <c r="B3151" t="s">
        <v>6520</v>
      </c>
      <c r="C3151" t="str">
        <f>IFERROR(VLOOKUP(Table1[[#This Row],[Ticker]],[1]!Table1[[Symbol]:[Industry]],2,FALSE),"-")</f>
        <v>-</v>
      </c>
      <c r="D3151" t="s">
        <v>83</v>
      </c>
      <c r="E3151">
        <v>82.581613399999995</v>
      </c>
      <c r="F3151">
        <v>37.92</v>
      </c>
      <c r="G3151">
        <v>489.79670731298302</v>
      </c>
      <c r="H3151">
        <v>16.6515529421435</v>
      </c>
      <c r="I3151">
        <v>402.06352480707898</v>
      </c>
      <c r="J3151">
        <v>5.9881146198119604</v>
      </c>
      <c r="K3151">
        <v>29.723275822099101</v>
      </c>
      <c r="L3151">
        <v>18.527188371184799</v>
      </c>
      <c r="M3151">
        <v>84.006717178243903</v>
      </c>
      <c r="N3151">
        <v>1.0719189992885501</v>
      </c>
      <c r="O3151">
        <v>0</v>
      </c>
      <c r="P3151">
        <v>559.47826086956502</v>
      </c>
      <c r="Q3151">
        <v>0.17103048588529399</v>
      </c>
    </row>
    <row r="3152" spans="1:17" hidden="1" x14ac:dyDescent="0.3">
      <c r="A3152" t="s">
        <v>6521</v>
      </c>
      <c r="B3152" t="s">
        <v>6522</v>
      </c>
      <c r="C3152" t="str">
        <f>IFERROR(VLOOKUP(Table1[[#This Row],[Ticker]],[1]!Table1[[Symbol]:[Industry]],2,FALSE),"-")</f>
        <v>-</v>
      </c>
      <c r="D3152" t="s">
        <v>77</v>
      </c>
      <c r="E3152">
        <v>82.51395522</v>
      </c>
      <c r="F3152">
        <v>15.47</v>
      </c>
      <c r="G3152">
        <v>8.4112161785212791</v>
      </c>
      <c r="H3152">
        <v>-19.213785160004999</v>
      </c>
      <c r="I3152">
        <v>-9.9579744318860293</v>
      </c>
      <c r="J3152">
        <v>-5.9068761812713504</v>
      </c>
      <c r="K3152">
        <v>16.623754175729101</v>
      </c>
      <c r="L3152">
        <v>15.477773694657801</v>
      </c>
      <c r="M3152">
        <v>39.669534771327399</v>
      </c>
      <c r="N3152">
        <v>0.43602186708145702</v>
      </c>
      <c r="O3152">
        <v>29.153199741434999</v>
      </c>
      <c r="P3152">
        <v>46.635071090047298</v>
      </c>
      <c r="Q3152">
        <v>4.7139135408393998E-2</v>
      </c>
    </row>
    <row r="3153" spans="1:17" hidden="1" x14ac:dyDescent="0.3">
      <c r="A3153" t="s">
        <v>6523</v>
      </c>
      <c r="B3153" t="s">
        <v>6524</v>
      </c>
      <c r="C3153" t="str">
        <f>IFERROR(VLOOKUP(Table1[[#This Row],[Ticker]],[1]!Table1[[Symbol]:[Industry]],2,FALSE),"-")</f>
        <v>-</v>
      </c>
      <c r="D3153" t="s">
        <v>278</v>
      </c>
      <c r="E3153">
        <v>82.390110140000004</v>
      </c>
      <c r="F3153">
        <v>34.549999999999997</v>
      </c>
      <c r="G3153">
        <v>-75.295992104794706</v>
      </c>
      <c r="H3153">
        <v>-3.7644063108275798</v>
      </c>
      <c r="I3153">
        <v>-16.6596670136806</v>
      </c>
      <c r="J3153">
        <v>-2.6211460440617902</v>
      </c>
      <c r="K3153">
        <v>35.083720149512899</v>
      </c>
      <c r="L3153">
        <v>41.077189147249797</v>
      </c>
      <c r="M3153">
        <v>51.569600949935598</v>
      </c>
      <c r="N3153">
        <v>0.62068162409750705</v>
      </c>
      <c r="O3153">
        <v>82.344428364688795</v>
      </c>
      <c r="P3153">
        <v>11.093247588424401</v>
      </c>
    </row>
    <row r="3154" spans="1:17" hidden="1" x14ac:dyDescent="0.3">
      <c r="A3154" t="s">
        <v>6525</v>
      </c>
      <c r="B3154" t="s">
        <v>6526</v>
      </c>
      <c r="C3154" t="str">
        <f>IFERROR(VLOOKUP(Table1[[#This Row],[Ticker]],[1]!Table1[[Symbol]:[Industry]],2,FALSE),"-")</f>
        <v>-</v>
      </c>
      <c r="D3154" t="s">
        <v>390</v>
      </c>
      <c r="E3154">
        <v>81.913158060000001</v>
      </c>
      <c r="F3154">
        <v>54.96</v>
      </c>
      <c r="G3154">
        <v>-9.0269944912113491</v>
      </c>
      <c r="H3154">
        <v>-2.7543373030299501</v>
      </c>
      <c r="I3154">
        <v>5.7021754996804699</v>
      </c>
      <c r="J3154">
        <v>-4.4647949124157096</v>
      </c>
      <c r="K3154">
        <v>55.033823754633197</v>
      </c>
      <c r="L3154">
        <v>52.235646235839198</v>
      </c>
      <c r="M3154">
        <v>39.736981461394898</v>
      </c>
      <c r="N3154">
        <v>0.69588141762436795</v>
      </c>
      <c r="O3154">
        <v>51.382823871906801</v>
      </c>
      <c r="P3154">
        <v>34.048780487804798</v>
      </c>
      <c r="Q3154">
        <v>-4.1631059251344998E-2</v>
      </c>
    </row>
    <row r="3155" spans="1:17" hidden="1" x14ac:dyDescent="0.3">
      <c r="A3155" t="s">
        <v>6527</v>
      </c>
      <c r="B3155" t="s">
        <v>6528</v>
      </c>
      <c r="C3155" t="str">
        <f>IFERROR(VLOOKUP(Table1[[#This Row],[Ticker]],[1]!Table1[[Symbol]:[Industry]],2,FALSE),"-")</f>
        <v>-</v>
      </c>
      <c r="D3155" t="s">
        <v>390</v>
      </c>
      <c r="E3155">
        <v>81.768010500000003</v>
      </c>
      <c r="F3155">
        <v>215.65</v>
      </c>
      <c r="G3155">
        <v>40.677363050688001</v>
      </c>
      <c r="H3155">
        <v>-10.734530897656899</v>
      </c>
      <c r="I3155">
        <v>72.611470012558399</v>
      </c>
      <c r="J3155">
        <v>-13.442764065422899</v>
      </c>
      <c r="K3155">
        <v>197.08273144610399</v>
      </c>
      <c r="L3155">
        <v>160.189278788195</v>
      </c>
      <c r="M3155">
        <v>36.894632513141097</v>
      </c>
      <c r="N3155">
        <v>0.32093760182221198</v>
      </c>
      <c r="O3155">
        <v>25.040575005796399</v>
      </c>
      <c r="P3155">
        <v>104.407582938388</v>
      </c>
      <c r="Q3155">
        <v>6.4404224305105007E-2</v>
      </c>
    </row>
    <row r="3156" spans="1:17" hidden="1" x14ac:dyDescent="0.3">
      <c r="A3156" t="s">
        <v>6529</v>
      </c>
      <c r="B3156" t="s">
        <v>6530</v>
      </c>
      <c r="C3156" t="str">
        <f>IFERROR(VLOOKUP(Table1[[#This Row],[Ticker]],[1]!Table1[[Symbol]:[Industry]],2,FALSE),"-")</f>
        <v>-</v>
      </c>
      <c r="D3156" t="s">
        <v>197</v>
      </c>
      <c r="E3156">
        <v>81.725999999999999</v>
      </c>
      <c r="F3156">
        <v>108</v>
      </c>
      <c r="G3156">
        <v>-38.819381135358398</v>
      </c>
      <c r="H3156">
        <v>-13.858376093485701</v>
      </c>
      <c r="I3156">
        <v>-20.959958558870099</v>
      </c>
      <c r="J3156">
        <v>-10.8083096876735</v>
      </c>
      <c r="K3156">
        <v>115.230029366601</v>
      </c>
      <c r="L3156">
        <v>119.889177285391</v>
      </c>
      <c r="M3156">
        <v>27.5930630938729</v>
      </c>
      <c r="N3156">
        <v>1.74931129476584</v>
      </c>
      <c r="O3156">
        <v>48.148148148148103</v>
      </c>
      <c r="P3156">
        <v>4.8543689320388301</v>
      </c>
    </row>
    <row r="3157" spans="1:17" hidden="1" x14ac:dyDescent="0.3">
      <c r="A3157" t="s">
        <v>6531</v>
      </c>
      <c r="B3157" t="s">
        <v>6532</v>
      </c>
      <c r="C3157" t="str">
        <f>IFERROR(VLOOKUP(Table1[[#This Row],[Ticker]],[1]!Table1[[Symbol]:[Industry]],2,FALSE),"-")</f>
        <v>-</v>
      </c>
      <c r="D3157" t="s">
        <v>125</v>
      </c>
      <c r="E3157">
        <v>81.711382367999903</v>
      </c>
      <c r="F3157">
        <v>23.65</v>
      </c>
      <c r="G3157">
        <v>-23.156975184606001</v>
      </c>
      <c r="H3157">
        <v>3.1712662037922899</v>
      </c>
      <c r="I3157">
        <v>-22.7885299874415</v>
      </c>
      <c r="J3157">
        <v>-16.9954572593285</v>
      </c>
      <c r="K3157">
        <v>22.986196438041201</v>
      </c>
      <c r="L3157">
        <v>23.160241892232001</v>
      </c>
      <c r="M3157">
        <v>39.9864400981077</v>
      </c>
      <c r="N3157">
        <v>2.0382055672152801</v>
      </c>
      <c r="O3157">
        <v>67.822410147991505</v>
      </c>
      <c r="P3157">
        <v>33.089476646032601</v>
      </c>
      <c r="Q3157">
        <v>2.0835548223663999E-2</v>
      </c>
    </row>
    <row r="3158" spans="1:17" hidden="1" x14ac:dyDescent="0.3">
      <c r="A3158" t="s">
        <v>6533</v>
      </c>
      <c r="B3158" t="s">
        <v>6534</v>
      </c>
      <c r="C3158" t="str">
        <f>IFERROR(VLOOKUP(Table1[[#This Row],[Ticker]],[1]!Table1[[Symbol]:[Industry]],2,FALSE),"-")</f>
        <v>-</v>
      </c>
      <c r="D3158" t="s">
        <v>429</v>
      </c>
      <c r="E3158">
        <v>81.624256055999993</v>
      </c>
      <c r="F3158">
        <v>17.440000000000001</v>
      </c>
      <c r="G3158">
        <v>42.557363050687997</v>
      </c>
      <c r="H3158">
        <v>-8.8975743759178307</v>
      </c>
      <c r="I3158">
        <v>17.283284684373101</v>
      </c>
      <c r="J3158">
        <v>-8.3742866991677705</v>
      </c>
      <c r="K3158">
        <v>16.8197038424758</v>
      </c>
      <c r="L3158">
        <v>14.6664439061891</v>
      </c>
      <c r="M3158">
        <v>36.3085073013564</v>
      </c>
      <c r="N3158">
        <v>0.251263373996088</v>
      </c>
      <c r="O3158">
        <v>42.201834862385297</v>
      </c>
      <c r="P3158">
        <v>89.565217391304301</v>
      </c>
      <c r="Q3158">
        <v>-2.4011131392769999E-3</v>
      </c>
    </row>
    <row r="3159" spans="1:17" hidden="1" x14ac:dyDescent="0.3">
      <c r="A3159" t="s">
        <v>6535</v>
      </c>
      <c r="B3159" t="s">
        <v>6536</v>
      </c>
      <c r="C3159" t="str">
        <f>IFERROR(VLOOKUP(Table1[[#This Row],[Ticker]],[1]!Table1[[Symbol]:[Industry]],2,FALSE),"-")</f>
        <v>-</v>
      </c>
      <c r="D3159" t="s">
        <v>83</v>
      </c>
      <c r="E3159">
        <v>81.607890424000004</v>
      </c>
      <c r="F3159">
        <v>41.88</v>
      </c>
      <c r="G3159">
        <v>143.61895572158301</v>
      </c>
      <c r="H3159">
        <v>19.4371838067885</v>
      </c>
      <c r="I3159">
        <v>45.568668456138099</v>
      </c>
      <c r="J3159">
        <v>13.917643125393599</v>
      </c>
      <c r="K3159">
        <v>37.461672477387602</v>
      </c>
      <c r="L3159">
        <v>31.086160450738198</v>
      </c>
      <c r="M3159">
        <v>60.586152141968697</v>
      </c>
      <c r="N3159">
        <v>3.3749831062056299</v>
      </c>
      <c r="O3159">
        <v>27.626552053486101</v>
      </c>
      <c r="P3159">
        <v>188.25958702064801</v>
      </c>
      <c r="Q3159">
        <v>4.3242613966401E-2</v>
      </c>
    </row>
    <row r="3160" spans="1:17" hidden="1" x14ac:dyDescent="0.3">
      <c r="A3160" t="s">
        <v>6537</v>
      </c>
      <c r="B3160" t="s">
        <v>6538</v>
      </c>
      <c r="C3160" t="str">
        <f>IFERROR(VLOOKUP(Table1[[#This Row],[Ticker]],[1]!Table1[[Symbol]:[Industry]],2,FALSE),"-")</f>
        <v>-</v>
      </c>
      <c r="D3160" t="s">
        <v>533</v>
      </c>
      <c r="E3160">
        <v>81.512090000000001</v>
      </c>
      <c r="F3160">
        <v>38.65</v>
      </c>
      <c r="G3160">
        <v>5.6529162346083996</v>
      </c>
      <c r="H3160">
        <v>-9.8954004628743508</v>
      </c>
      <c r="I3160">
        <v>-72.341909940821495</v>
      </c>
      <c r="J3160">
        <v>5.2818488683793303</v>
      </c>
      <c r="K3160">
        <v>46.132697248154102</v>
      </c>
      <c r="L3160">
        <v>57.062726495637399</v>
      </c>
      <c r="M3160">
        <v>61.540001505690697</v>
      </c>
      <c r="N3160">
        <v>2.22790641328961</v>
      </c>
      <c r="O3160">
        <v>149.883570504527</v>
      </c>
      <c r="P3160">
        <v>37.544483985765098</v>
      </c>
      <c r="Q3160">
        <v>0.114554809114621</v>
      </c>
    </row>
    <row r="3161" spans="1:17" hidden="1" x14ac:dyDescent="0.3">
      <c r="A3161" t="s">
        <v>6539</v>
      </c>
      <c r="B3161" t="s">
        <v>6540</v>
      </c>
      <c r="C3161" t="str">
        <f>IFERROR(VLOOKUP(Table1[[#This Row],[Ticker]],[1]!Table1[[Symbol]:[Industry]],2,FALSE),"-")</f>
        <v>-</v>
      </c>
      <c r="D3161" t="s">
        <v>54</v>
      </c>
      <c r="E3161">
        <v>81.433172960999997</v>
      </c>
      <c r="F3161">
        <v>13.55</v>
      </c>
      <c r="G3161">
        <v>-60.300926284053197</v>
      </c>
      <c r="H3161">
        <v>-9.3155443477664495</v>
      </c>
      <c r="I3161">
        <v>3.05591445700286</v>
      </c>
      <c r="J3161">
        <v>0.29107865069022099</v>
      </c>
      <c r="K3161">
        <v>13.4447261033994</v>
      </c>
      <c r="L3161">
        <v>13.7307162920188</v>
      </c>
      <c r="M3161">
        <v>49.591013638259</v>
      </c>
      <c r="N3161">
        <v>1.4482205182780299</v>
      </c>
      <c r="O3161">
        <v>45.3874538745387</v>
      </c>
      <c r="P3161">
        <v>29.913710450623199</v>
      </c>
      <c r="Q3161">
        <v>4.3396589338724E-2</v>
      </c>
    </row>
    <row r="3162" spans="1:17" hidden="1" x14ac:dyDescent="0.3">
      <c r="A3162" t="s">
        <v>6541</v>
      </c>
      <c r="B3162" t="s">
        <v>6542</v>
      </c>
      <c r="C3162" t="str">
        <f>IFERROR(VLOOKUP(Table1[[#This Row],[Ticker]],[1]!Table1[[Symbol]:[Industry]],2,FALSE),"-")</f>
        <v>-</v>
      </c>
      <c r="D3162" t="s">
        <v>642</v>
      </c>
      <c r="E3162">
        <v>81.082615250000003</v>
      </c>
      <c r="F3162">
        <v>48.25</v>
      </c>
      <c r="G3162">
        <v>-10.4589891505697</v>
      </c>
      <c r="H3162">
        <v>-2.6090124671616</v>
      </c>
      <c r="I3162">
        <v>8.7552608622316104</v>
      </c>
      <c r="J3162">
        <v>-4.1674096798510698</v>
      </c>
      <c r="K3162">
        <v>46.077875630750498</v>
      </c>
      <c r="L3162">
        <v>42.424474404995799</v>
      </c>
      <c r="M3162">
        <v>44.794575784476798</v>
      </c>
      <c r="N3162">
        <v>0.53127422802721902</v>
      </c>
      <c r="O3162">
        <v>44.870466321243498</v>
      </c>
      <c r="P3162">
        <v>41.911764705882298</v>
      </c>
      <c r="Q3162">
        <v>3.3548320723009999E-2</v>
      </c>
    </row>
    <row r="3163" spans="1:17" hidden="1" x14ac:dyDescent="0.3">
      <c r="A3163" t="s">
        <v>6543</v>
      </c>
      <c r="B3163" t="s">
        <v>6544</v>
      </c>
      <c r="C3163" t="str">
        <f>IFERROR(VLOOKUP(Table1[[#This Row],[Ticker]],[1]!Table1[[Symbol]:[Industry]],2,FALSE),"-")</f>
        <v>-</v>
      </c>
      <c r="D3163" t="s">
        <v>259</v>
      </c>
      <c r="E3163">
        <v>80.980573000000007</v>
      </c>
      <c r="F3163">
        <v>229.6</v>
      </c>
      <c r="G3163">
        <v>11.5229578056053</v>
      </c>
      <c r="H3163">
        <v>4.3130107520788998</v>
      </c>
      <c r="I3163">
        <v>10.2024675118637</v>
      </c>
      <c r="J3163">
        <v>-1.23379388899363</v>
      </c>
      <c r="K3163">
        <v>225.55223370111099</v>
      </c>
      <c r="L3163">
        <v>207.54207648937</v>
      </c>
      <c r="M3163">
        <v>49.262403615361102</v>
      </c>
      <c r="N3163">
        <v>0.49045751247750102</v>
      </c>
      <c r="O3163">
        <v>16.6376306620209</v>
      </c>
      <c r="P3163">
        <v>56.563245823389003</v>
      </c>
      <c r="Q3163">
        <v>0.125775164190742</v>
      </c>
    </row>
    <row r="3164" spans="1:17" hidden="1" x14ac:dyDescent="0.3">
      <c r="A3164" t="s">
        <v>6545</v>
      </c>
      <c r="B3164" t="s">
        <v>6546</v>
      </c>
      <c r="C3164" t="str">
        <f>IFERROR(VLOOKUP(Table1[[#This Row],[Ticker]],[1]!Table1[[Symbol]:[Industry]],2,FALSE),"-")</f>
        <v>-</v>
      </c>
      <c r="D3164" t="s">
        <v>1509</v>
      </c>
      <c r="E3164">
        <v>80.855793563999995</v>
      </c>
      <c r="F3164">
        <v>19.579999999999998</v>
      </c>
      <c r="G3164">
        <v>-15.2950179016928</v>
      </c>
      <c r="H3164">
        <v>-18.414319381793199</v>
      </c>
      <c r="I3164">
        <v>-29.782266005338698</v>
      </c>
      <c r="J3164">
        <v>-10.444941203888501</v>
      </c>
      <c r="K3164">
        <v>22.358658374895899</v>
      </c>
      <c r="L3164">
        <v>22.500463809237399</v>
      </c>
      <c r="M3164">
        <v>13.3323112683236</v>
      </c>
      <c r="N3164">
        <v>0.76818369290560096</v>
      </c>
      <c r="O3164">
        <v>76.966292134831406</v>
      </c>
      <c r="P3164">
        <v>19.390243902439</v>
      </c>
      <c r="Q3164">
        <v>6.9906697632149004E-2</v>
      </c>
    </row>
    <row r="3165" spans="1:17" hidden="1" x14ac:dyDescent="0.3">
      <c r="A3165" t="s">
        <v>6547</v>
      </c>
      <c r="B3165" t="s">
        <v>6548</v>
      </c>
      <c r="C3165" t="str">
        <f>IFERROR(VLOOKUP(Table1[[#This Row],[Ticker]],[1]!Table1[[Symbol]:[Industry]],2,FALSE),"-")</f>
        <v>-</v>
      </c>
      <c r="D3165" t="s">
        <v>1648</v>
      </c>
      <c r="E3165">
        <v>80.8</v>
      </c>
      <c r="F3165">
        <v>79.400000000000006</v>
      </c>
      <c r="G3165">
        <v>-36.866560394287902</v>
      </c>
      <c r="H3165">
        <v>-5.6689643912251997</v>
      </c>
      <c r="I3165">
        <v>-22.4124534324176</v>
      </c>
      <c r="J3165">
        <v>-0.92179724769097804</v>
      </c>
      <c r="K3165">
        <v>79.616111820912494</v>
      </c>
      <c r="M3165">
        <v>57.144606877964101</v>
      </c>
      <c r="N3165">
        <v>0.45125694241449799</v>
      </c>
      <c r="O3165">
        <v>21.788413098236699</v>
      </c>
      <c r="P3165">
        <v>13.4285714285714</v>
      </c>
    </row>
    <row r="3166" spans="1:17" hidden="1" x14ac:dyDescent="0.3">
      <c r="A3166" t="s">
        <v>6549</v>
      </c>
      <c r="B3166" t="s">
        <v>6550</v>
      </c>
      <c r="C3166" t="str">
        <f>IFERROR(VLOOKUP(Table1[[#This Row],[Ticker]],[1]!Table1[[Symbol]:[Industry]],2,FALSE),"-")</f>
        <v>-</v>
      </c>
      <c r="D3166" t="s">
        <v>733</v>
      </c>
      <c r="E3166">
        <v>80.762895999999998</v>
      </c>
      <c r="F3166">
        <v>40.93</v>
      </c>
      <c r="G3166">
        <v>-19.551827621465499</v>
      </c>
      <c r="H3166">
        <v>-11.2553072227811</v>
      </c>
      <c r="I3166">
        <v>-0.612495750637016</v>
      </c>
      <c r="J3166">
        <v>-6.9495247944058596</v>
      </c>
      <c r="K3166">
        <v>41.696035512433099</v>
      </c>
      <c r="L3166">
        <v>42.595246121714297</v>
      </c>
      <c r="M3166">
        <v>40.640312112371603</v>
      </c>
      <c r="N3166">
        <v>0.61821164304482701</v>
      </c>
      <c r="O3166">
        <v>38.529196188614698</v>
      </c>
      <c r="P3166">
        <v>29.730586370839902</v>
      </c>
      <c r="Q3166">
        <v>0.105934508108137</v>
      </c>
    </row>
    <row r="3167" spans="1:17" hidden="1" x14ac:dyDescent="0.3">
      <c r="A3167" t="s">
        <v>6551</v>
      </c>
      <c r="B3167" t="s">
        <v>6552</v>
      </c>
      <c r="C3167" t="str">
        <f>IFERROR(VLOOKUP(Table1[[#This Row],[Ticker]],[1]!Table1[[Symbol]:[Industry]],2,FALSE),"-")</f>
        <v>-</v>
      </c>
      <c r="D3167" t="s">
        <v>192</v>
      </c>
      <c r="E3167">
        <v>80.574281999999997</v>
      </c>
      <c r="F3167">
        <v>45.22</v>
      </c>
      <c r="G3167">
        <v>234.014968228681</v>
      </c>
      <c r="H3167">
        <v>42.634701577941897</v>
      </c>
      <c r="I3167">
        <v>131.34634349990699</v>
      </c>
      <c r="J3167">
        <v>-3.36560246985385</v>
      </c>
      <c r="K3167">
        <v>35.937793185365301</v>
      </c>
      <c r="L3167">
        <v>26.120087102386702</v>
      </c>
      <c r="M3167">
        <v>72.008465563582305</v>
      </c>
      <c r="N3167">
        <v>0.81214408903327096</v>
      </c>
      <c r="O3167">
        <v>8.4033613445378297</v>
      </c>
      <c r="P3167">
        <v>285.83617747440201</v>
      </c>
      <c r="Q3167">
        <v>0.14085861229431901</v>
      </c>
    </row>
    <row r="3168" spans="1:17" hidden="1" x14ac:dyDescent="0.3">
      <c r="A3168" t="s">
        <v>6553</v>
      </c>
      <c r="B3168" t="s">
        <v>6554</v>
      </c>
      <c r="C3168" t="str">
        <f>IFERROR(VLOOKUP(Table1[[#This Row],[Ticker]],[1]!Table1[[Symbol]:[Industry]],2,FALSE),"-")</f>
        <v>-</v>
      </c>
      <c r="D3168" t="s">
        <v>259</v>
      </c>
      <c r="E3168">
        <v>80.568674999999999</v>
      </c>
      <c r="F3168">
        <v>148.05000000000001</v>
      </c>
      <c r="G3168">
        <v>99.485488050688105</v>
      </c>
      <c r="H3168">
        <v>1.13840235402704</v>
      </c>
      <c r="I3168">
        <v>26.3493340902283</v>
      </c>
      <c r="J3168">
        <v>-9.0199181691470596</v>
      </c>
      <c r="K3168">
        <v>147.27300429890701</v>
      </c>
      <c r="L3168">
        <v>120.106718448812</v>
      </c>
      <c r="M3168">
        <v>44.722323457790601</v>
      </c>
      <c r="N3168">
        <v>0.28937095089977599</v>
      </c>
      <c r="O3168">
        <v>24.214792299898601</v>
      </c>
      <c r="P3168">
        <v>150.507614213198</v>
      </c>
      <c r="Q3168">
        <v>0.13208840107245001</v>
      </c>
    </row>
    <row r="3169" spans="1:17" hidden="1" x14ac:dyDescent="0.3">
      <c r="A3169" t="s">
        <v>6555</v>
      </c>
      <c r="B3169" t="s">
        <v>6556</v>
      </c>
      <c r="C3169" t="str">
        <f>IFERROR(VLOOKUP(Table1[[#This Row],[Ticker]],[1]!Table1[[Symbol]:[Industry]],2,FALSE),"-")</f>
        <v>-</v>
      </c>
      <c r="D3169" t="s">
        <v>605</v>
      </c>
      <c r="E3169">
        <v>80.458170550000006</v>
      </c>
      <c r="F3169">
        <v>50.35</v>
      </c>
      <c r="G3169">
        <v>21.0418852221094</v>
      </c>
      <c r="H3169">
        <v>-15.114869489423</v>
      </c>
      <c r="I3169">
        <v>15.6014330342171</v>
      </c>
      <c r="J3169">
        <v>1.8411135278703299E-2</v>
      </c>
      <c r="K3169">
        <v>48.355952493566697</v>
      </c>
      <c r="L3169">
        <v>45.2133564671824</v>
      </c>
      <c r="M3169">
        <v>51.5195600469971</v>
      </c>
      <c r="N3169">
        <v>0.46978878355141501</v>
      </c>
      <c r="O3169">
        <v>38.768619662363399</v>
      </c>
      <c r="P3169">
        <v>56.514067672721303</v>
      </c>
      <c r="Q3169">
        <v>3.3577481659387003E-2</v>
      </c>
    </row>
    <row r="3170" spans="1:17" hidden="1" x14ac:dyDescent="0.3">
      <c r="A3170" t="s">
        <v>6557</v>
      </c>
      <c r="B3170" t="s">
        <v>6558</v>
      </c>
      <c r="C3170" t="str">
        <f>IFERROR(VLOOKUP(Table1[[#This Row],[Ticker]],[1]!Table1[[Symbol]:[Industry]],2,FALSE),"-")</f>
        <v>-</v>
      </c>
      <c r="D3170" t="s">
        <v>605</v>
      </c>
      <c r="E3170">
        <v>80.455232479999907</v>
      </c>
      <c r="F3170">
        <v>92.41</v>
      </c>
      <c r="G3170">
        <v>-7.2168783518742998</v>
      </c>
      <c r="H3170">
        <v>-4.7506653001430204</v>
      </c>
      <c r="I3170">
        <v>-5.9168773939554704</v>
      </c>
      <c r="J3170">
        <v>-4.6829413051149604</v>
      </c>
      <c r="K3170">
        <v>93.707013470697902</v>
      </c>
      <c r="L3170">
        <v>91.942585997953302</v>
      </c>
      <c r="M3170">
        <v>43.283247129205698</v>
      </c>
      <c r="N3170">
        <v>0.78736321530626696</v>
      </c>
      <c r="O3170">
        <v>29.152689102910902</v>
      </c>
      <c r="P3170">
        <v>29.154437456324199</v>
      </c>
      <c r="Q3170">
        <v>1.6676471286078E-2</v>
      </c>
    </row>
    <row r="3171" spans="1:17" hidden="1" x14ac:dyDescent="0.3">
      <c r="A3171" t="s">
        <v>6559</v>
      </c>
      <c r="B3171" t="s">
        <v>6560</v>
      </c>
      <c r="C3171" t="str">
        <f>IFERROR(VLOOKUP(Table1[[#This Row],[Ticker]],[1]!Table1[[Symbol]:[Industry]],2,FALSE),"-")</f>
        <v>-</v>
      </c>
      <c r="D3171" t="s">
        <v>46</v>
      </c>
      <c r="E3171">
        <v>80.450580000000002</v>
      </c>
      <c r="F3171">
        <v>130.19999999999999</v>
      </c>
      <c r="G3171">
        <v>6.5943646455844096</v>
      </c>
      <c r="H3171">
        <v>-12.7729629848891</v>
      </c>
      <c r="I3171">
        <v>14.392846530777</v>
      </c>
      <c r="J3171">
        <v>-2.14920282159063</v>
      </c>
      <c r="K3171">
        <v>136.67316666741601</v>
      </c>
      <c r="L3171">
        <v>118.79337308253901</v>
      </c>
      <c r="M3171">
        <v>40.217690350250002</v>
      </c>
      <c r="N3171">
        <v>0.36180904522613</v>
      </c>
      <c r="O3171">
        <v>43.279569892473098</v>
      </c>
      <c r="P3171">
        <v>52.102803738317697</v>
      </c>
      <c r="Q3171">
        <v>0.10762224312235801</v>
      </c>
    </row>
    <row r="3172" spans="1:17" hidden="1" x14ac:dyDescent="0.3">
      <c r="A3172" t="s">
        <v>6561</v>
      </c>
      <c r="B3172" t="s">
        <v>6562</v>
      </c>
      <c r="C3172" t="str">
        <f>IFERROR(VLOOKUP(Table1[[#This Row],[Ticker]],[1]!Table1[[Symbol]:[Industry]],2,FALSE),"-")</f>
        <v>-</v>
      </c>
      <c r="D3172" t="s">
        <v>1414</v>
      </c>
      <c r="E3172">
        <v>80.387543989999998</v>
      </c>
      <c r="F3172">
        <v>38.35</v>
      </c>
      <c r="G3172">
        <v>-20.5218822323307</v>
      </c>
      <c r="H3172">
        <v>3.6901384184353199</v>
      </c>
      <c r="I3172">
        <v>38.823282639849602</v>
      </c>
      <c r="J3172">
        <v>0.532587221384897</v>
      </c>
      <c r="K3172">
        <v>36.275735111167002</v>
      </c>
      <c r="L3172">
        <v>32.281510388671698</v>
      </c>
      <c r="M3172">
        <v>53.646420851314502</v>
      </c>
      <c r="N3172">
        <v>0.54573701803116603</v>
      </c>
      <c r="O3172">
        <v>16.5580182529335</v>
      </c>
      <c r="P3172">
        <v>59.459459459459403</v>
      </c>
    </row>
    <row r="3173" spans="1:17" hidden="1" x14ac:dyDescent="0.3">
      <c r="A3173" t="s">
        <v>6563</v>
      </c>
      <c r="B3173" t="s">
        <v>6564</v>
      </c>
      <c r="C3173" t="str">
        <f>IFERROR(VLOOKUP(Table1[[#This Row],[Ticker]],[1]!Table1[[Symbol]:[Industry]],2,FALSE),"-")</f>
        <v>-</v>
      </c>
      <c r="D3173" t="s">
        <v>533</v>
      </c>
      <c r="E3173">
        <v>80.245985399999995</v>
      </c>
      <c r="F3173">
        <v>20.77</v>
      </c>
      <c r="G3173">
        <v>164.02630891963301</v>
      </c>
      <c r="H3173">
        <v>43.220335577734701</v>
      </c>
      <c r="I3173">
        <v>95.201029889733405</v>
      </c>
      <c r="J3173">
        <v>5.9333990757791497</v>
      </c>
      <c r="K3173">
        <v>14.8772043116716</v>
      </c>
      <c r="L3173">
        <v>11.0877662342526</v>
      </c>
      <c r="M3173">
        <v>98.9668367153986</v>
      </c>
      <c r="N3173">
        <v>2.2709529876975001</v>
      </c>
      <c r="O3173">
        <v>0</v>
      </c>
      <c r="P3173">
        <v>221.517027863777</v>
      </c>
      <c r="Q3173">
        <v>0.12776726227174001</v>
      </c>
    </row>
    <row r="3174" spans="1:17" hidden="1" x14ac:dyDescent="0.3">
      <c r="A3174" t="s">
        <v>6565</v>
      </c>
      <c r="B3174" t="s">
        <v>6566</v>
      </c>
      <c r="C3174" t="str">
        <f>IFERROR(VLOOKUP(Table1[[#This Row],[Ticker]],[1]!Table1[[Symbol]:[Industry]],2,FALSE),"-")</f>
        <v>-</v>
      </c>
      <c r="D3174" t="s">
        <v>114</v>
      </c>
      <c r="E3174">
        <v>80.069999999999993</v>
      </c>
      <c r="F3174">
        <v>101.95</v>
      </c>
      <c r="G3174">
        <v>-6.0560854378991902</v>
      </c>
      <c r="H3174">
        <v>-5.9446758251932001</v>
      </c>
      <c r="I3174">
        <v>0.40465314369648497</v>
      </c>
      <c r="J3174">
        <v>8.6819451848901998</v>
      </c>
      <c r="K3174">
        <v>95.856105405198903</v>
      </c>
      <c r="L3174">
        <v>97.625806596028994</v>
      </c>
      <c r="M3174">
        <v>68.202772737260105</v>
      </c>
      <c r="N3174">
        <v>1.43030303030303</v>
      </c>
      <c r="O3174">
        <v>40.3138793526238</v>
      </c>
      <c r="P3174">
        <v>34.144736842105203</v>
      </c>
    </row>
    <row r="3175" spans="1:17" hidden="1" x14ac:dyDescent="0.3">
      <c r="A3175" t="s">
        <v>6567</v>
      </c>
      <c r="B3175" t="s">
        <v>6568</v>
      </c>
      <c r="C3175" t="str">
        <f>IFERROR(VLOOKUP(Table1[[#This Row],[Ticker]],[1]!Table1[[Symbol]:[Industry]],2,FALSE),"-")</f>
        <v>-</v>
      </c>
      <c r="D3175" t="s">
        <v>1796</v>
      </c>
      <c r="E3175">
        <v>80.052674710999995</v>
      </c>
      <c r="F3175">
        <v>100.78</v>
      </c>
      <c r="G3175">
        <v>57.557851680644802</v>
      </c>
      <c r="H3175">
        <v>136.68550405973801</v>
      </c>
      <c r="I3175">
        <v>101.223183678502</v>
      </c>
      <c r="J3175">
        <v>19.334091576563299</v>
      </c>
      <c r="K3175">
        <v>54.397440848375801</v>
      </c>
      <c r="L3175">
        <v>47.254220567931803</v>
      </c>
      <c r="M3175">
        <v>96.3712117910366</v>
      </c>
      <c r="N3175">
        <v>3.2776925538504602</v>
      </c>
      <c r="O3175">
        <v>0</v>
      </c>
      <c r="P3175">
        <v>224.05144694533701</v>
      </c>
      <c r="Q3175">
        <v>5.6670964165718998E-2</v>
      </c>
    </row>
    <row r="3176" spans="1:17" hidden="1" x14ac:dyDescent="0.3">
      <c r="A3176" t="s">
        <v>6569</v>
      </c>
      <c r="B3176" t="s">
        <v>6570</v>
      </c>
      <c r="C3176" t="str">
        <f>IFERROR(VLOOKUP(Table1[[#This Row],[Ticker]],[1]!Table1[[Symbol]:[Industry]],2,FALSE),"-")</f>
        <v>-</v>
      </c>
      <c r="D3176" t="s">
        <v>514</v>
      </c>
      <c r="E3176">
        <v>80.015039999999999</v>
      </c>
      <c r="F3176">
        <v>291</v>
      </c>
      <c r="G3176">
        <v>66.318752223313197</v>
      </c>
      <c r="H3176">
        <v>-11.6735000968071</v>
      </c>
      <c r="I3176">
        <v>12.522184298272601</v>
      </c>
      <c r="J3176">
        <v>-8.1231039034688397</v>
      </c>
      <c r="K3176">
        <v>299.366181979967</v>
      </c>
      <c r="L3176">
        <v>258.47371565045199</v>
      </c>
      <c r="M3176">
        <v>29.408047716530799</v>
      </c>
      <c r="N3176">
        <v>0.92806795590095703</v>
      </c>
      <c r="O3176">
        <v>37.835051546391703</v>
      </c>
      <c r="P3176">
        <v>134.67741935483801</v>
      </c>
      <c r="Q3176">
        <v>0.139952905394157</v>
      </c>
    </row>
    <row r="3177" spans="1:17" hidden="1" x14ac:dyDescent="0.3">
      <c r="A3177" t="s">
        <v>6571</v>
      </c>
      <c r="B3177" t="s">
        <v>6572</v>
      </c>
      <c r="C3177" t="str">
        <f>IFERROR(VLOOKUP(Table1[[#This Row],[Ticker]],[1]!Table1[[Symbol]:[Industry]],2,FALSE),"-")</f>
        <v>-</v>
      </c>
      <c r="D3177" t="s">
        <v>436</v>
      </c>
      <c r="E3177">
        <v>79.627171337999997</v>
      </c>
      <c r="F3177">
        <v>1.1100000000000001</v>
      </c>
      <c r="G3177">
        <v>-14.822010516920701</v>
      </c>
      <c r="H3177">
        <v>-17.8287337962077</v>
      </c>
      <c r="I3177">
        <v>-22.038389931419101</v>
      </c>
      <c r="J3177">
        <v>-15.5209533658344</v>
      </c>
      <c r="K3177">
        <v>1.3302296940274201</v>
      </c>
      <c r="L3177">
        <v>1.9841307903633301</v>
      </c>
      <c r="M3177">
        <v>26.597338645882601</v>
      </c>
      <c r="N3177">
        <v>3.1586787850495099</v>
      </c>
      <c r="O3177">
        <v>863.31113722418002</v>
      </c>
      <c r="P3177">
        <v>28.7226890756302</v>
      </c>
      <c r="Q3177">
        <v>4.8479349473179001E-2</v>
      </c>
    </row>
    <row r="3178" spans="1:17" hidden="1" x14ac:dyDescent="0.3">
      <c r="A3178" t="s">
        <v>6573</v>
      </c>
      <c r="B3178" t="s">
        <v>6574</v>
      </c>
      <c r="C3178" t="str">
        <f>IFERROR(VLOOKUP(Table1[[#This Row],[Ticker]],[1]!Table1[[Symbol]:[Industry]],2,FALSE),"-")</f>
        <v>-</v>
      </c>
      <c r="D3178" t="s">
        <v>1171</v>
      </c>
      <c r="E3178">
        <v>79.254900000000006</v>
      </c>
      <c r="F3178">
        <v>5.29</v>
      </c>
      <c r="G3178">
        <v>-99.680671968767101</v>
      </c>
      <c r="H3178">
        <v>-10.4707958934543</v>
      </c>
      <c r="I3178">
        <v>-44.281841209111001</v>
      </c>
      <c r="J3178">
        <v>-2.5600595110858402</v>
      </c>
      <c r="K3178">
        <v>5.5601814237387002</v>
      </c>
      <c r="L3178">
        <v>8.8029990617539902</v>
      </c>
      <c r="M3178">
        <v>40.596301855883297</v>
      </c>
      <c r="N3178">
        <v>1.55859931142652</v>
      </c>
      <c r="O3178">
        <v>289.79206049149298</v>
      </c>
      <c r="P3178">
        <v>17.4511545293072</v>
      </c>
      <c r="Q3178">
        <v>-4.8753441617863998E-2</v>
      </c>
    </row>
    <row r="3179" spans="1:17" hidden="1" x14ac:dyDescent="0.3">
      <c r="A3179" t="s">
        <v>6575</v>
      </c>
      <c r="B3179" t="s">
        <v>6576</v>
      </c>
      <c r="C3179" t="str">
        <f>IFERROR(VLOOKUP(Table1[[#This Row],[Ticker]],[1]!Table1[[Symbol]:[Industry]],2,FALSE),"-")</f>
        <v>-</v>
      </c>
      <c r="D3179" t="s">
        <v>125</v>
      </c>
      <c r="E3179">
        <v>79.23415</v>
      </c>
      <c r="F3179">
        <v>3.21</v>
      </c>
      <c r="G3179">
        <v>206.052099892793</v>
      </c>
      <c r="H3179">
        <v>21.298250330776401</v>
      </c>
      <c r="I3179">
        <v>203.61147001255799</v>
      </c>
      <c r="J3179">
        <v>-0.58505592993700795</v>
      </c>
      <c r="K3179">
        <v>2.49778172197533</v>
      </c>
      <c r="L3179">
        <v>1.63152826430999</v>
      </c>
      <c r="M3179">
        <v>68.9566937702308</v>
      </c>
      <c r="N3179">
        <v>2.53482636670075</v>
      </c>
      <c r="O3179">
        <v>3.42679127725855</v>
      </c>
      <c r="P3179">
        <v>393.84615384615302</v>
      </c>
      <c r="Q3179">
        <v>5.0854093050654997E-2</v>
      </c>
    </row>
    <row r="3180" spans="1:17" hidden="1" x14ac:dyDescent="0.3">
      <c r="A3180" t="s">
        <v>6577</v>
      </c>
      <c r="B3180" t="s">
        <v>6578</v>
      </c>
      <c r="C3180" t="str">
        <f>IFERROR(VLOOKUP(Table1[[#This Row],[Ticker]],[1]!Table1[[Symbol]:[Industry]],2,FALSE),"-")</f>
        <v>-</v>
      </c>
      <c r="D3180" t="s">
        <v>259</v>
      </c>
      <c r="E3180">
        <v>79.087500000000006</v>
      </c>
      <c r="F3180">
        <v>102.75</v>
      </c>
      <c r="G3180">
        <v>73.247183409969495</v>
      </c>
      <c r="H3180">
        <v>-13.557900462874301</v>
      </c>
      <c r="I3180">
        <v>95.785743871479497</v>
      </c>
      <c r="J3180">
        <v>-7.8820644769455503</v>
      </c>
      <c r="K3180">
        <v>109.17881159738801</v>
      </c>
      <c r="L3180">
        <v>85.472675196267204</v>
      </c>
      <c r="M3180">
        <v>44.884707016876703</v>
      </c>
      <c r="N3180">
        <v>0.35439137134052301</v>
      </c>
      <c r="O3180">
        <v>39.999999999999901</v>
      </c>
      <c r="P3180">
        <v>135.93570608495901</v>
      </c>
      <c r="Q3180">
        <v>6.1836025216285E-2</v>
      </c>
    </row>
    <row r="3181" spans="1:17" hidden="1" x14ac:dyDescent="0.3">
      <c r="A3181" t="s">
        <v>6579</v>
      </c>
      <c r="B3181" t="s">
        <v>6580</v>
      </c>
      <c r="C3181" t="str">
        <f>IFERROR(VLOOKUP(Table1[[#This Row],[Ticker]],[1]!Table1[[Symbol]:[Industry]],2,FALSE),"-")</f>
        <v>-</v>
      </c>
      <c r="D3181" t="s">
        <v>467</v>
      </c>
      <c r="E3181">
        <v>79.02</v>
      </c>
      <c r="F3181">
        <v>8.57</v>
      </c>
      <c r="G3181">
        <v>10.990696384021399</v>
      </c>
      <c r="H3181">
        <v>22.383212253888601</v>
      </c>
      <c r="I3181">
        <v>3.82787736757962</v>
      </c>
      <c r="J3181">
        <v>16.621581591314801</v>
      </c>
      <c r="K3181">
        <v>7.4655717273501896</v>
      </c>
      <c r="L3181">
        <v>7.28666743817955</v>
      </c>
      <c r="M3181">
        <v>83.131127944454903</v>
      </c>
      <c r="N3181">
        <v>1.96487306997236</v>
      </c>
      <c r="O3181">
        <v>23.687281213535499</v>
      </c>
      <c r="P3181">
        <v>54.414414414414402</v>
      </c>
      <c r="Q3181">
        <v>4.1212678861038E-2</v>
      </c>
    </row>
    <row r="3182" spans="1:17" hidden="1" x14ac:dyDescent="0.3">
      <c r="A3182" t="s">
        <v>6581</v>
      </c>
      <c r="B3182" t="s">
        <v>6582</v>
      </c>
      <c r="C3182" t="str">
        <f>IFERROR(VLOOKUP(Table1[[#This Row],[Ticker]],[1]!Table1[[Symbol]:[Industry]],2,FALSE),"-")</f>
        <v>-</v>
      </c>
      <c r="D3182" t="s">
        <v>1414</v>
      </c>
      <c r="E3182">
        <v>78.956650800000006</v>
      </c>
      <c r="F3182">
        <v>48.75</v>
      </c>
      <c r="G3182">
        <v>-50.389002864098799</v>
      </c>
      <c r="H3182">
        <v>-27.1144480819219</v>
      </c>
      <c r="I3182">
        <v>-35.934895902228497</v>
      </c>
      <c r="J3182">
        <v>-24.8066676515487</v>
      </c>
      <c r="M3182">
        <v>0</v>
      </c>
      <c r="O3182">
        <v>29.230769230769202</v>
      </c>
      <c r="P3182">
        <v>0</v>
      </c>
    </row>
    <row r="3183" spans="1:17" hidden="1" x14ac:dyDescent="0.3">
      <c r="A3183" t="s">
        <v>6583</v>
      </c>
      <c r="B3183" t="s">
        <v>6584</v>
      </c>
      <c r="C3183" t="str">
        <f>IFERROR(VLOOKUP(Table1[[#This Row],[Ticker]],[1]!Table1[[Symbol]:[Industry]],2,FALSE),"-")</f>
        <v>-</v>
      </c>
      <c r="D3183" t="s">
        <v>390</v>
      </c>
      <c r="E3183">
        <v>78.954300000000003</v>
      </c>
      <c r="F3183">
        <v>6.53</v>
      </c>
      <c r="G3183">
        <v>13.1396010613452</v>
      </c>
      <c r="H3183">
        <v>-10.560280575709299</v>
      </c>
      <c r="I3183">
        <v>62.402218911236801</v>
      </c>
      <c r="J3183">
        <v>-9.5589691284677194</v>
      </c>
      <c r="K3183">
        <v>6.7982366040585598</v>
      </c>
      <c r="L3183">
        <v>5.4022426130819001</v>
      </c>
      <c r="M3183">
        <v>22.002488004085599</v>
      </c>
      <c r="N3183">
        <v>0.20776970383545401</v>
      </c>
      <c r="O3183">
        <v>28.637059724349101</v>
      </c>
      <c r="P3183">
        <v>102.7950310559</v>
      </c>
      <c r="Q3183">
        <v>0.13062884707898201</v>
      </c>
    </row>
    <row r="3184" spans="1:17" hidden="1" x14ac:dyDescent="0.3">
      <c r="A3184" t="s">
        <v>6585</v>
      </c>
      <c r="B3184" t="s">
        <v>6586</v>
      </c>
      <c r="C3184" t="str">
        <f>IFERROR(VLOOKUP(Table1[[#This Row],[Ticker]],[1]!Table1[[Symbol]:[Industry]],2,FALSE),"-")</f>
        <v>-</v>
      </c>
      <c r="D3184" t="s">
        <v>991</v>
      </c>
      <c r="E3184">
        <v>78.766649999999998</v>
      </c>
      <c r="F3184">
        <v>50.95</v>
      </c>
      <c r="G3184">
        <v>-70.420093248287202</v>
      </c>
      <c r="H3184">
        <v>-13.6918290343029</v>
      </c>
      <c r="I3184">
        <v>-22.861628317682701</v>
      </c>
      <c r="J3184">
        <v>-3.7365067701584</v>
      </c>
      <c r="K3184">
        <v>52.728796765024001</v>
      </c>
      <c r="M3184">
        <v>29.338631963832</v>
      </c>
      <c r="N3184">
        <v>0.43293567389952903</v>
      </c>
      <c r="O3184">
        <v>70.755642787046099</v>
      </c>
      <c r="P3184">
        <v>41.5277777777777</v>
      </c>
    </row>
    <row r="3185" spans="1:17" hidden="1" x14ac:dyDescent="0.3">
      <c r="A3185" t="s">
        <v>6587</v>
      </c>
      <c r="B3185" t="s">
        <v>6588</v>
      </c>
      <c r="C3185" t="str">
        <f>IFERROR(VLOOKUP(Table1[[#This Row],[Ticker]],[1]!Table1[[Symbol]:[Industry]],2,FALSE),"-")</f>
        <v>-</v>
      </c>
      <c r="D3185" t="s">
        <v>5197</v>
      </c>
      <c r="E3185">
        <v>78.746084999999994</v>
      </c>
      <c r="F3185">
        <v>140.94999999999999</v>
      </c>
      <c r="G3185">
        <v>51.328253239122098</v>
      </c>
      <c r="H3185">
        <v>29.3080830660919</v>
      </c>
      <c r="I3185">
        <v>295.83339906562099</v>
      </c>
      <c r="J3185">
        <v>5.5486604553037697</v>
      </c>
      <c r="K3185">
        <v>100.593199258268</v>
      </c>
      <c r="L3185">
        <v>61.843861277515401</v>
      </c>
      <c r="M3185">
        <v>68.736918772203097</v>
      </c>
      <c r="N3185">
        <v>0.733146213420656</v>
      </c>
      <c r="O3185">
        <v>2.8733593472862702</v>
      </c>
      <c r="P3185">
        <v>508.32973672852802</v>
      </c>
    </row>
    <row r="3186" spans="1:17" hidden="1" x14ac:dyDescent="0.3">
      <c r="A3186" t="s">
        <v>6589</v>
      </c>
      <c r="B3186" t="s">
        <v>6590</v>
      </c>
      <c r="C3186" t="str">
        <f>IFERROR(VLOOKUP(Table1[[#This Row],[Ticker]],[1]!Table1[[Symbol]:[Industry]],2,FALSE),"-")</f>
        <v>-</v>
      </c>
      <c r="D3186" t="s">
        <v>533</v>
      </c>
      <c r="E3186">
        <v>78.575003100000004</v>
      </c>
      <c r="F3186">
        <v>47.7</v>
      </c>
      <c r="G3186">
        <v>321.57941628262699</v>
      </c>
      <c r="H3186">
        <v>91.523040442406398</v>
      </c>
      <c r="I3186">
        <v>191.54929384675501</v>
      </c>
      <c r="J3186">
        <v>6.0011377745773196</v>
      </c>
      <c r="K3186">
        <v>29.0725333788364</v>
      </c>
      <c r="L3186">
        <v>19.008812732806</v>
      </c>
      <c r="M3186">
        <v>99.957687844437601</v>
      </c>
      <c r="N3186">
        <v>1.1919030577831</v>
      </c>
      <c r="O3186">
        <v>0</v>
      </c>
      <c r="P3186">
        <v>377.47747747747701</v>
      </c>
    </row>
    <row r="3187" spans="1:17" hidden="1" x14ac:dyDescent="0.3">
      <c r="A3187" t="s">
        <v>6591</v>
      </c>
      <c r="B3187" t="s">
        <v>6592</v>
      </c>
      <c r="C3187" t="str">
        <f>IFERROR(VLOOKUP(Table1[[#This Row],[Ticker]],[1]!Table1[[Symbol]:[Industry]],2,FALSE),"-")</f>
        <v>-</v>
      </c>
      <c r="D3187" t="s">
        <v>197</v>
      </c>
      <c r="E3187">
        <v>78.5720144</v>
      </c>
      <c r="F3187">
        <v>68.59</v>
      </c>
      <c r="G3187">
        <v>-51.356835494254398</v>
      </c>
      <c r="H3187">
        <v>-13.8901373049796</v>
      </c>
      <c r="I3187">
        <v>-26.044809119150202</v>
      </c>
      <c r="J3187">
        <v>-2.9514188507746302</v>
      </c>
      <c r="K3187">
        <v>70.123129641892604</v>
      </c>
      <c r="L3187">
        <v>75.448417499047096</v>
      </c>
      <c r="M3187">
        <v>46.912914018945202</v>
      </c>
      <c r="N3187">
        <v>0.39748078476499199</v>
      </c>
      <c r="O3187">
        <v>50.167662924624501</v>
      </c>
      <c r="P3187">
        <v>8.8903000476266101</v>
      </c>
      <c r="Q3187">
        <v>8.2300165794406993E-2</v>
      </c>
    </row>
    <row r="3188" spans="1:17" hidden="1" x14ac:dyDescent="0.3">
      <c r="A3188" t="s">
        <v>6593</v>
      </c>
      <c r="B3188" t="s">
        <v>6594</v>
      </c>
      <c r="C3188" t="str">
        <f>IFERROR(VLOOKUP(Table1[[#This Row],[Ticker]],[1]!Table1[[Symbol]:[Industry]],2,FALSE),"-")</f>
        <v>-</v>
      </c>
      <c r="D3188" t="s">
        <v>418</v>
      </c>
      <c r="E3188">
        <v>78.547278000000006</v>
      </c>
      <c r="F3188">
        <v>160</v>
      </c>
      <c r="G3188">
        <v>225.380684906813</v>
      </c>
      <c r="H3188">
        <v>62.940792687342999</v>
      </c>
      <c r="I3188">
        <v>237.69145193754699</v>
      </c>
      <c r="J3188">
        <v>9.1679512946812896</v>
      </c>
      <c r="K3188">
        <v>109.662397142144</v>
      </c>
      <c r="L3188">
        <v>75.425842363979996</v>
      </c>
      <c r="M3188">
        <v>98.049649023683997</v>
      </c>
      <c r="N3188">
        <v>5.2123461476251904</v>
      </c>
      <c r="O3188">
        <v>0</v>
      </c>
      <c r="P3188">
        <v>365.25154864385303</v>
      </c>
      <c r="Q3188">
        <v>0.225112602137543</v>
      </c>
    </row>
    <row r="3189" spans="1:17" hidden="1" x14ac:dyDescent="0.3">
      <c r="A3189" t="s">
        <v>6595</v>
      </c>
      <c r="B3189" t="s">
        <v>6596</v>
      </c>
      <c r="C3189" t="str">
        <f>IFERROR(VLOOKUP(Table1[[#This Row],[Ticker]],[1]!Table1[[Symbol]:[Industry]],2,FALSE),"-")</f>
        <v>-</v>
      </c>
      <c r="D3189" t="s">
        <v>404</v>
      </c>
      <c r="E3189">
        <v>78.482505750000001</v>
      </c>
      <c r="F3189">
        <v>106.9</v>
      </c>
      <c r="G3189">
        <v>99.292498185823206</v>
      </c>
      <c r="H3189">
        <v>72.784864877092403</v>
      </c>
      <c r="I3189">
        <v>191.12517852626601</v>
      </c>
      <c r="J3189">
        <v>-11.671108601510401</v>
      </c>
      <c r="K3189">
        <v>71.648767151416195</v>
      </c>
      <c r="L3189">
        <v>49.434924842046399</v>
      </c>
      <c r="M3189">
        <v>62.2729990231323</v>
      </c>
      <c r="N3189">
        <v>0.809756097560975</v>
      </c>
      <c r="O3189">
        <v>13.797942001870901</v>
      </c>
      <c r="P3189">
        <v>273.12390924956298</v>
      </c>
    </row>
    <row r="3190" spans="1:17" hidden="1" x14ac:dyDescent="0.3">
      <c r="A3190" t="s">
        <v>6597</v>
      </c>
      <c r="B3190" t="s">
        <v>6598</v>
      </c>
      <c r="C3190" t="str">
        <f>IFERROR(VLOOKUP(Table1[[#This Row],[Ticker]],[1]!Table1[[Symbol]:[Industry]],2,FALSE),"-")</f>
        <v>-</v>
      </c>
      <c r="D3190" t="s">
        <v>467</v>
      </c>
      <c r="E3190">
        <v>78.458160000000007</v>
      </c>
      <c r="F3190">
        <v>55.51</v>
      </c>
      <c r="G3190">
        <v>-20.488574762752201</v>
      </c>
      <c r="H3190">
        <v>-4.0091205045554998</v>
      </c>
      <c r="I3190">
        <v>4.4775512419766299</v>
      </c>
      <c r="J3190">
        <v>-5.4317671896917297</v>
      </c>
      <c r="K3190">
        <v>55.9855778272781</v>
      </c>
      <c r="L3190">
        <v>51.924047426680303</v>
      </c>
      <c r="M3190">
        <v>43.273824175478701</v>
      </c>
      <c r="N3190">
        <v>1.81244930975922</v>
      </c>
      <c r="O3190">
        <v>36.551972617546298</v>
      </c>
      <c r="P3190">
        <v>32.799043062200901</v>
      </c>
      <c r="Q3190">
        <v>5.3037534175754998E-2</v>
      </c>
    </row>
    <row r="3191" spans="1:17" hidden="1" x14ac:dyDescent="0.3">
      <c r="A3191" t="s">
        <v>6599</v>
      </c>
      <c r="B3191" t="s">
        <v>6600</v>
      </c>
      <c r="C3191" t="str">
        <f>IFERROR(VLOOKUP(Table1[[#This Row],[Ticker]],[1]!Table1[[Symbol]:[Industry]],2,FALSE),"-")</f>
        <v>-</v>
      </c>
      <c r="D3191" t="s">
        <v>164</v>
      </c>
      <c r="E3191">
        <v>78.091604429999904</v>
      </c>
      <c r="F3191">
        <v>89.6</v>
      </c>
      <c r="G3191">
        <v>32.954125971416403</v>
      </c>
      <c r="H3191">
        <v>5.2807765373829101</v>
      </c>
      <c r="I3191">
        <v>-17.832974431886001</v>
      </c>
      <c r="J3191">
        <v>-4.3991474760670402</v>
      </c>
      <c r="K3191">
        <v>87.850883242019805</v>
      </c>
      <c r="L3191">
        <v>85.533659624815101</v>
      </c>
      <c r="M3191">
        <v>45.773655368707303</v>
      </c>
      <c r="N3191">
        <v>1.6485037467389001</v>
      </c>
      <c r="O3191">
        <v>41.026785714285701</v>
      </c>
      <c r="P3191">
        <v>71.483253588516703</v>
      </c>
      <c r="Q3191">
        <v>0.178344537839323</v>
      </c>
    </row>
    <row r="3192" spans="1:17" hidden="1" x14ac:dyDescent="0.3">
      <c r="A3192" t="s">
        <v>6601</v>
      </c>
      <c r="B3192" t="s">
        <v>6602</v>
      </c>
      <c r="C3192" t="str">
        <f>IFERROR(VLOOKUP(Table1[[#This Row],[Ticker]],[1]!Table1[[Symbol]:[Industry]],2,FALSE),"-")</f>
        <v>-</v>
      </c>
      <c r="D3192" t="s">
        <v>83</v>
      </c>
      <c r="E3192">
        <v>77.910077560000005</v>
      </c>
      <c r="F3192">
        <v>10.58</v>
      </c>
      <c r="G3192">
        <v>-27.5033864562152</v>
      </c>
      <c r="H3192">
        <v>10.203931385677899</v>
      </c>
      <c r="I3192">
        <v>7.6705716674047304</v>
      </c>
      <c r="J3192">
        <v>-13.164283818153599</v>
      </c>
      <c r="K3192">
        <v>9.9743065294576994</v>
      </c>
      <c r="L3192">
        <v>9.5269943449873509</v>
      </c>
      <c r="M3192">
        <v>43.814979234671902</v>
      </c>
      <c r="N3192">
        <v>4.5284130857355498</v>
      </c>
      <c r="O3192">
        <v>36.483931947069898</v>
      </c>
      <c r="P3192">
        <v>45.7300275482093</v>
      </c>
      <c r="Q3192">
        <v>-5.0407501919270004E-3</v>
      </c>
    </row>
    <row r="3193" spans="1:17" hidden="1" x14ac:dyDescent="0.3">
      <c r="A3193" t="s">
        <v>6603</v>
      </c>
      <c r="B3193" t="s">
        <v>6604</v>
      </c>
      <c r="C3193" t="str">
        <f>IFERROR(VLOOKUP(Table1[[#This Row],[Ticker]],[1]!Table1[[Symbol]:[Industry]],2,FALSE),"-")</f>
        <v>-</v>
      </c>
      <c r="D3193" t="s">
        <v>605</v>
      </c>
      <c r="E3193">
        <v>77.680793663999907</v>
      </c>
      <c r="F3193">
        <v>53.67</v>
      </c>
      <c r="G3193">
        <v>-15.4470611523047</v>
      </c>
      <c r="H3193">
        <v>-0.105549476164725</v>
      </c>
      <c r="I3193">
        <v>17.7663428405614</v>
      </c>
      <c r="J3193">
        <v>-2.1876200325010999</v>
      </c>
      <c r="K3193">
        <v>48.755399570829297</v>
      </c>
      <c r="L3193">
        <v>44.864624297190197</v>
      </c>
      <c r="M3193">
        <v>53.854490391951401</v>
      </c>
      <c r="N3193">
        <v>1.1747854831614</v>
      </c>
      <c r="O3193">
        <v>21.091857648593201</v>
      </c>
      <c r="P3193">
        <v>62.488646684831899</v>
      </c>
      <c r="Q3193">
        <v>1.4283648572767999E-2</v>
      </c>
    </row>
    <row r="3194" spans="1:17" hidden="1" x14ac:dyDescent="0.3">
      <c r="A3194" t="s">
        <v>6605</v>
      </c>
      <c r="B3194" t="s">
        <v>6606</v>
      </c>
      <c r="C3194" t="str">
        <f>IFERROR(VLOOKUP(Table1[[#This Row],[Ticker]],[1]!Table1[[Symbol]:[Industry]],2,FALSE),"-")</f>
        <v>-</v>
      </c>
      <c r="E3194">
        <v>77.507608439999998</v>
      </c>
      <c r="F3194">
        <v>55.47</v>
      </c>
      <c r="G3194">
        <v>-39.3926369493119</v>
      </c>
      <c r="H3194">
        <v>-10.083784727605</v>
      </c>
      <c r="I3194">
        <v>-16.221285778067099</v>
      </c>
      <c r="J3194">
        <v>-4.0995653052602599</v>
      </c>
      <c r="K3194">
        <v>58.303034265884897</v>
      </c>
      <c r="L3194">
        <v>57.8882999796812</v>
      </c>
      <c r="M3194">
        <v>36.235335974325899</v>
      </c>
      <c r="N3194">
        <v>0.45274807259112498</v>
      </c>
      <c r="O3194">
        <v>46.6017667207499</v>
      </c>
      <c r="P3194">
        <v>22.993348115299298</v>
      </c>
      <c r="Q3194">
        <v>-2.0257015716251998E-2</v>
      </c>
    </row>
    <row r="3195" spans="1:17" hidden="1" x14ac:dyDescent="0.3">
      <c r="A3195" t="s">
        <v>6607</v>
      </c>
      <c r="B3195" t="s">
        <v>6608</v>
      </c>
      <c r="C3195" t="str">
        <f>IFERROR(VLOOKUP(Table1[[#This Row],[Ticker]],[1]!Table1[[Symbol]:[Industry]],2,FALSE),"-")</f>
        <v>-</v>
      </c>
      <c r="D3195" t="s">
        <v>982</v>
      </c>
      <c r="E3195">
        <v>77.357655440000002</v>
      </c>
      <c r="F3195">
        <v>39.200000000000003</v>
      </c>
      <c r="G3195">
        <v>337.61844089499903</v>
      </c>
      <c r="H3195">
        <v>14.3645146371862</v>
      </c>
      <c r="I3195">
        <v>188.86147001255799</v>
      </c>
      <c r="J3195">
        <v>-4.3343998627557196</v>
      </c>
      <c r="K3195">
        <v>33.882990987313498</v>
      </c>
      <c r="L3195">
        <v>22.5515008325088</v>
      </c>
      <c r="M3195">
        <v>46.6880386920935</v>
      </c>
      <c r="N3195">
        <v>1.2606693861370799</v>
      </c>
      <c r="O3195">
        <v>10.790816326530599</v>
      </c>
      <c r="P3195">
        <v>419.205298013245</v>
      </c>
      <c r="Q3195">
        <v>0.10554561843199201</v>
      </c>
    </row>
    <row r="3196" spans="1:17" hidden="1" x14ac:dyDescent="0.3">
      <c r="A3196" t="s">
        <v>6609</v>
      </c>
      <c r="B3196" t="s">
        <v>6610</v>
      </c>
      <c r="C3196" t="str">
        <f>IFERROR(VLOOKUP(Table1[[#This Row],[Ticker]],[1]!Table1[[Symbol]:[Industry]],2,FALSE),"-")</f>
        <v>-</v>
      </c>
      <c r="D3196" t="s">
        <v>54</v>
      </c>
      <c r="E3196">
        <v>77.22</v>
      </c>
      <c r="F3196">
        <v>66</v>
      </c>
      <c r="G3196">
        <v>-86.231026721253798</v>
      </c>
      <c r="H3196">
        <v>-8.8432265498308809</v>
      </c>
      <c r="I3196">
        <v>-71.776919759383503</v>
      </c>
      <c r="J3196">
        <v>0.93737996749889396</v>
      </c>
      <c r="K3196">
        <v>83.292178473700702</v>
      </c>
      <c r="M3196">
        <v>51.425343551360797</v>
      </c>
      <c r="O3196">
        <v>141.51515151515099</v>
      </c>
      <c r="P3196">
        <v>8.1967213114754092</v>
      </c>
    </row>
    <row r="3197" spans="1:17" hidden="1" x14ac:dyDescent="0.3">
      <c r="A3197" t="s">
        <v>6611</v>
      </c>
      <c r="B3197" t="s">
        <v>6612</v>
      </c>
      <c r="C3197" t="str">
        <f>IFERROR(VLOOKUP(Table1[[#This Row],[Ticker]],[1]!Table1[[Symbol]:[Industry]],2,FALSE),"-")</f>
        <v>-</v>
      </c>
      <c r="D3197" t="s">
        <v>125</v>
      </c>
      <c r="E3197">
        <v>77.111945753999905</v>
      </c>
      <c r="F3197">
        <v>46.97</v>
      </c>
      <c r="G3197">
        <v>56.037363050688</v>
      </c>
      <c r="H3197">
        <v>-5.5016897710504704</v>
      </c>
      <c r="I3197">
        <v>8.1325817175289998</v>
      </c>
      <c r="J3197">
        <v>-14.3364572418034</v>
      </c>
      <c r="K3197">
        <v>46.613016096941102</v>
      </c>
      <c r="L3197">
        <v>41.350840636640697</v>
      </c>
      <c r="M3197">
        <v>48.907106323628703</v>
      </c>
      <c r="N3197">
        <v>2.36221152371429</v>
      </c>
      <c r="O3197">
        <v>20.119225037257799</v>
      </c>
      <c r="P3197">
        <v>112.53393665158301</v>
      </c>
      <c r="Q3197">
        <v>5.3464528375504E-2</v>
      </c>
    </row>
    <row r="3198" spans="1:17" hidden="1" x14ac:dyDescent="0.3">
      <c r="A3198" t="s">
        <v>6613</v>
      </c>
      <c r="B3198" t="s">
        <v>6614</v>
      </c>
      <c r="C3198" t="str">
        <f>IFERROR(VLOOKUP(Table1[[#This Row],[Ticker]],[1]!Table1[[Symbol]:[Industry]],2,FALSE),"-")</f>
        <v>-</v>
      </c>
      <c r="D3198" t="s">
        <v>390</v>
      </c>
      <c r="E3198">
        <v>77.053223001999996</v>
      </c>
      <c r="F3198">
        <v>93.01</v>
      </c>
      <c r="G3198">
        <v>-9.4610580019434796</v>
      </c>
      <c r="H3198">
        <v>-4.4846477747023101</v>
      </c>
      <c r="I3198">
        <v>-16.9999708940794</v>
      </c>
      <c r="J3198">
        <v>-3.32494996447388</v>
      </c>
      <c r="K3198">
        <v>94.285849893959806</v>
      </c>
      <c r="L3198">
        <v>90.323708907269094</v>
      </c>
      <c r="M3198">
        <v>43.103154234383503</v>
      </c>
      <c r="N3198">
        <v>0.741122988082074</v>
      </c>
      <c r="O3198">
        <v>18.159337705622999</v>
      </c>
      <c r="P3198">
        <v>37.915183867141103</v>
      </c>
      <c r="Q3198">
        <v>1.8107959104203E-2</v>
      </c>
    </row>
    <row r="3199" spans="1:17" hidden="1" x14ac:dyDescent="0.3">
      <c r="A3199" t="s">
        <v>6615</v>
      </c>
      <c r="B3199" t="s">
        <v>6616</v>
      </c>
      <c r="C3199" t="str">
        <f>IFERROR(VLOOKUP(Table1[[#This Row],[Ticker]],[1]!Table1[[Symbol]:[Industry]],2,FALSE),"-")</f>
        <v>-</v>
      </c>
      <c r="D3199" t="s">
        <v>753</v>
      </c>
      <c r="E3199">
        <v>77.053211959999999</v>
      </c>
      <c r="F3199">
        <v>65.010000000000005</v>
      </c>
      <c r="G3199">
        <v>19.625210208190399</v>
      </c>
      <c r="H3199">
        <v>-1.59707927187024</v>
      </c>
      <c r="I3199">
        <v>10.2071520537752</v>
      </c>
      <c r="J3199">
        <v>-1.2711863574467299</v>
      </c>
      <c r="K3199">
        <v>62.2786627567056</v>
      </c>
      <c r="L3199">
        <v>55.589666174299602</v>
      </c>
      <c r="M3199">
        <v>51.880968766981397</v>
      </c>
      <c r="N3199">
        <v>1.0456006274990299</v>
      </c>
      <c r="O3199">
        <v>0.75373019535456198</v>
      </c>
      <c r="P3199">
        <v>62.119700748129603</v>
      </c>
      <c r="Q3199">
        <v>6.5320406444950005E-2</v>
      </c>
    </row>
    <row r="3200" spans="1:17" hidden="1" x14ac:dyDescent="0.3">
      <c r="A3200" t="s">
        <v>6617</v>
      </c>
      <c r="B3200" t="s">
        <v>6618</v>
      </c>
      <c r="C3200" t="str">
        <f>IFERROR(VLOOKUP(Table1[[#This Row],[Ticker]],[1]!Table1[[Symbol]:[Industry]],2,FALSE),"-")</f>
        <v>-</v>
      </c>
      <c r="D3200" t="s">
        <v>533</v>
      </c>
      <c r="E3200">
        <v>77.036725035000003</v>
      </c>
      <c r="F3200">
        <v>14.67</v>
      </c>
      <c r="G3200">
        <v>-49.426906612233203</v>
      </c>
      <c r="H3200">
        <v>-17.536301470580302</v>
      </c>
      <c r="I3200">
        <v>-40.421058843685003</v>
      </c>
      <c r="J3200">
        <v>-8.1491584940395594</v>
      </c>
      <c r="K3200">
        <v>15.5139623185819</v>
      </c>
      <c r="L3200">
        <v>17.2001126866388</v>
      </c>
      <c r="M3200">
        <v>38.739806836371002</v>
      </c>
      <c r="N3200">
        <v>0.831955198805301</v>
      </c>
      <c r="O3200">
        <v>90.184049079754502</v>
      </c>
      <c r="P3200">
        <v>4.7857142857142803</v>
      </c>
      <c r="Q3200">
        <v>6.5093152065368004E-2</v>
      </c>
    </row>
    <row r="3201" spans="1:17" hidden="1" x14ac:dyDescent="0.3">
      <c r="A3201" t="s">
        <v>6619</v>
      </c>
      <c r="B3201" t="s">
        <v>6620</v>
      </c>
      <c r="C3201" t="str">
        <f>IFERROR(VLOOKUP(Table1[[#This Row],[Ticker]],[1]!Table1[[Symbol]:[Industry]],2,FALSE),"-")</f>
        <v>-</v>
      </c>
      <c r="D3201" t="s">
        <v>467</v>
      </c>
      <c r="E3201">
        <v>76.877954099999997</v>
      </c>
      <c r="F3201">
        <v>187.35</v>
      </c>
      <c r="G3201">
        <v>-49.1091416964967</v>
      </c>
      <c r="H3201">
        <v>-7.9575333840490101</v>
      </c>
      <c r="I3201">
        <v>18.1758694336872</v>
      </c>
      <c r="J3201">
        <v>3.31913672425565</v>
      </c>
      <c r="K3201">
        <v>152.311166766453</v>
      </c>
      <c r="L3201">
        <v>165.08421255988199</v>
      </c>
      <c r="M3201">
        <v>64.5657749487833</v>
      </c>
      <c r="N3201">
        <v>3.0226655672106002</v>
      </c>
      <c r="O3201">
        <v>26.714705097411201</v>
      </c>
      <c r="P3201">
        <v>47.519685039370003</v>
      </c>
      <c r="Q3201">
        <v>8.7354733185380007E-2</v>
      </c>
    </row>
    <row r="3202" spans="1:17" hidden="1" x14ac:dyDescent="0.3">
      <c r="A3202" t="s">
        <v>6621</v>
      </c>
      <c r="B3202" t="s">
        <v>6622</v>
      </c>
      <c r="C3202" t="str">
        <f>IFERROR(VLOOKUP(Table1[[#This Row],[Ticker]],[1]!Table1[[Symbol]:[Industry]],2,FALSE),"-")</f>
        <v>-</v>
      </c>
      <c r="E3202">
        <v>76.703615999999997</v>
      </c>
      <c r="F3202">
        <v>36.799999999999997</v>
      </c>
      <c r="G3202">
        <v>51.973546866871899</v>
      </c>
      <c r="H3202">
        <v>18.031721426085401</v>
      </c>
      <c r="I3202">
        <v>6.1843377089989504</v>
      </c>
      <c r="J3202">
        <v>-4.9724301590833804</v>
      </c>
      <c r="K3202">
        <v>35.651915893458003</v>
      </c>
      <c r="L3202">
        <v>32.394330611713499</v>
      </c>
      <c r="M3202">
        <v>72.8800872407638</v>
      </c>
      <c r="N3202">
        <v>1.13602314233775</v>
      </c>
      <c r="O3202">
        <v>7.8804347826087104</v>
      </c>
      <c r="P3202">
        <v>93.480546792849594</v>
      </c>
      <c r="Q3202">
        <v>3.9243816315858999E-2</v>
      </c>
    </row>
    <row r="3203" spans="1:17" hidden="1" x14ac:dyDescent="0.3">
      <c r="A3203" t="s">
        <v>6623</v>
      </c>
      <c r="B3203" t="s">
        <v>6624</v>
      </c>
      <c r="C3203" t="str">
        <f>IFERROR(VLOOKUP(Table1[[#This Row],[Ticker]],[1]!Table1[[Symbol]:[Industry]],2,FALSE),"-")</f>
        <v>-</v>
      </c>
      <c r="D3203" t="s">
        <v>1458</v>
      </c>
      <c r="E3203">
        <v>76.652810000000002</v>
      </c>
      <c r="F3203">
        <v>259</v>
      </c>
      <c r="G3203">
        <v>19.177771213953299</v>
      </c>
      <c r="H3203">
        <v>-6.8359063141389802</v>
      </c>
      <c r="I3203">
        <v>-2.5835654484344901</v>
      </c>
      <c r="J3203">
        <v>-3.8226010210942598</v>
      </c>
      <c r="K3203">
        <v>262.37596104247098</v>
      </c>
      <c r="L3203">
        <v>255.52562549375801</v>
      </c>
      <c r="M3203">
        <v>47.958081881647502</v>
      </c>
      <c r="N3203">
        <v>0.35327615080860902</v>
      </c>
      <c r="O3203">
        <v>40.540540540540498</v>
      </c>
      <c r="P3203">
        <v>61.874999999999901</v>
      </c>
      <c r="Q3203">
        <v>7.553295627072E-2</v>
      </c>
    </row>
    <row r="3204" spans="1:17" hidden="1" x14ac:dyDescent="0.3">
      <c r="A3204" t="s">
        <v>6625</v>
      </c>
      <c r="B3204" t="s">
        <v>6626</v>
      </c>
      <c r="C3204" t="str">
        <f>IFERROR(VLOOKUP(Table1[[#This Row],[Ticker]],[1]!Table1[[Symbol]:[Industry]],2,FALSE),"-")</f>
        <v>-</v>
      </c>
      <c r="D3204" t="s">
        <v>144</v>
      </c>
      <c r="E3204">
        <v>76.592294300000006</v>
      </c>
      <c r="F3204">
        <v>136.55000000000001</v>
      </c>
      <c r="G3204">
        <v>3.89294953180142</v>
      </c>
      <c r="H3204">
        <v>-8.2683322731893405</v>
      </c>
      <c r="I3204">
        <v>0.68323827887920796</v>
      </c>
      <c r="J3204">
        <v>-2.6886937619212801</v>
      </c>
      <c r="K3204">
        <v>142.19504414901201</v>
      </c>
      <c r="L3204">
        <v>132.74380680147101</v>
      </c>
      <c r="M3204">
        <v>56.279630208510497</v>
      </c>
      <c r="N3204">
        <v>0.67741701902112095</v>
      </c>
      <c r="O3204">
        <v>33.247894544123</v>
      </c>
      <c r="P3204">
        <v>73.949044585987195</v>
      </c>
      <c r="Q3204">
        <v>8.1305988813515001E-2</v>
      </c>
    </row>
    <row r="3205" spans="1:17" hidden="1" x14ac:dyDescent="0.3">
      <c r="A3205" t="s">
        <v>6627</v>
      </c>
      <c r="B3205" t="s">
        <v>6628</v>
      </c>
      <c r="C3205" t="str">
        <f>IFERROR(VLOOKUP(Table1[[#This Row],[Ticker]],[1]!Table1[[Symbol]:[Industry]],2,FALSE),"-")</f>
        <v>-</v>
      </c>
      <c r="D3205" t="s">
        <v>21</v>
      </c>
      <c r="E3205">
        <v>76.501080000000002</v>
      </c>
      <c r="F3205">
        <v>32.75</v>
      </c>
      <c r="G3205">
        <v>-56.555280627472797</v>
      </c>
      <c r="H3205">
        <v>1.3487553812814801</v>
      </c>
      <c r="I3205">
        <v>1.7023791034675</v>
      </c>
      <c r="J3205">
        <v>-1.87992772480879</v>
      </c>
      <c r="K3205">
        <v>30.8088787093562</v>
      </c>
      <c r="L3205">
        <v>32.943394035820603</v>
      </c>
      <c r="M3205">
        <v>71.212073638386101</v>
      </c>
      <c r="N3205">
        <v>0.82624704129043502</v>
      </c>
      <c r="O3205">
        <v>35.1145038167938</v>
      </c>
      <c r="P3205">
        <v>28.180039138943201</v>
      </c>
    </row>
    <row r="3206" spans="1:17" hidden="1" x14ac:dyDescent="0.3">
      <c r="A3206" t="s">
        <v>6629</v>
      </c>
      <c r="B3206" t="s">
        <v>6630</v>
      </c>
      <c r="C3206" t="str">
        <f>IFERROR(VLOOKUP(Table1[[#This Row],[Ticker]],[1]!Table1[[Symbol]:[Industry]],2,FALSE),"-")</f>
        <v>-</v>
      </c>
      <c r="D3206" t="s">
        <v>259</v>
      </c>
      <c r="E3206">
        <v>76.463463353999998</v>
      </c>
      <c r="F3206">
        <v>24.58</v>
      </c>
      <c r="G3206">
        <v>-24.7402404351506</v>
      </c>
      <c r="H3206">
        <v>3.86666850264288</v>
      </c>
      <c r="I3206">
        <v>1.3554313652154</v>
      </c>
      <c r="J3206">
        <v>2.4751609833190402</v>
      </c>
      <c r="K3206">
        <v>23.822519925767502</v>
      </c>
      <c r="L3206">
        <v>22.835521813341501</v>
      </c>
      <c r="M3206">
        <v>52.500880180445897</v>
      </c>
      <c r="N3206">
        <v>1.1629883455772501</v>
      </c>
      <c r="O3206">
        <v>43.205858421480897</v>
      </c>
      <c r="Q3206">
        <v>6.9175790364843004E-2</v>
      </c>
    </row>
    <row r="3207" spans="1:17" hidden="1" x14ac:dyDescent="0.3">
      <c r="A3207" t="s">
        <v>6631</v>
      </c>
      <c r="B3207" t="s">
        <v>6632</v>
      </c>
      <c r="C3207" t="str">
        <f>IFERROR(VLOOKUP(Table1[[#This Row],[Ticker]],[1]!Table1[[Symbol]:[Industry]],2,FALSE),"-")</f>
        <v>-</v>
      </c>
      <c r="D3207" t="s">
        <v>2902</v>
      </c>
      <c r="E3207">
        <v>76.344138450000003</v>
      </c>
      <c r="F3207">
        <v>80.55</v>
      </c>
      <c r="G3207">
        <v>5.8261376191379197</v>
      </c>
      <c r="H3207">
        <v>-12.3617797732191</v>
      </c>
      <c r="I3207">
        <v>-34.218679703497301</v>
      </c>
      <c r="J3207">
        <v>-1.5993847383834501</v>
      </c>
      <c r="K3207">
        <v>89.722236313932001</v>
      </c>
      <c r="L3207">
        <v>92.419092224094797</v>
      </c>
      <c r="M3207">
        <v>51.2420005510862</v>
      </c>
      <c r="N3207">
        <v>0.53053757388122702</v>
      </c>
      <c r="O3207">
        <v>69.944134078212201</v>
      </c>
      <c r="P3207">
        <v>41.068301225919399</v>
      </c>
    </row>
    <row r="3208" spans="1:17" hidden="1" x14ac:dyDescent="0.3">
      <c r="A3208" t="s">
        <v>6633</v>
      </c>
      <c r="B3208" t="s">
        <v>6634</v>
      </c>
      <c r="C3208" t="str">
        <f>IFERROR(VLOOKUP(Table1[[#This Row],[Ticker]],[1]!Table1[[Symbol]:[Industry]],2,FALSE),"-")</f>
        <v>-</v>
      </c>
      <c r="D3208" t="s">
        <v>281</v>
      </c>
      <c r="E3208">
        <v>76.263121499999997</v>
      </c>
      <c r="F3208">
        <v>4.74</v>
      </c>
      <c r="G3208">
        <v>-108.44100772196001</v>
      </c>
      <c r="H3208">
        <v>-11.9028078702817</v>
      </c>
      <c r="I3208">
        <v>-40.8134088242752</v>
      </c>
      <c r="J3208">
        <v>-7.1876200325011004</v>
      </c>
      <c r="K3208">
        <v>5.1326323385058803</v>
      </c>
      <c r="L3208">
        <v>8.4684964002387098</v>
      </c>
      <c r="M3208">
        <v>26.548791224168401</v>
      </c>
      <c r="N3208">
        <v>0.30791092257943498</v>
      </c>
      <c r="O3208">
        <v>397.89029535864898</v>
      </c>
      <c r="P3208">
        <v>1.93548387096773</v>
      </c>
      <c r="Q3208">
        <v>0.15634336696690301</v>
      </c>
    </row>
    <row r="3209" spans="1:17" hidden="1" x14ac:dyDescent="0.3">
      <c r="A3209" t="s">
        <v>6635</v>
      </c>
      <c r="B3209" t="s">
        <v>6636</v>
      </c>
      <c r="C3209" t="str">
        <f>IFERROR(VLOOKUP(Table1[[#This Row],[Ticker]],[1]!Table1[[Symbol]:[Industry]],2,FALSE),"-")</f>
        <v>-</v>
      </c>
      <c r="D3209" t="s">
        <v>991</v>
      </c>
      <c r="E3209">
        <v>76.182393349999998</v>
      </c>
      <c r="F3209">
        <v>66.599999999999994</v>
      </c>
      <c r="G3209">
        <v>-43.513724482468398</v>
      </c>
      <c r="H3209">
        <v>-7.9636085553599196</v>
      </c>
      <c r="I3209">
        <v>-13.2446675949474</v>
      </c>
      <c r="J3209">
        <v>-4.2404059562547696</v>
      </c>
      <c r="K3209">
        <v>64.665673019777898</v>
      </c>
      <c r="M3209">
        <v>41.492200270045302</v>
      </c>
      <c r="N3209">
        <v>0.424323017408123</v>
      </c>
      <c r="O3209">
        <v>37.987987987987999</v>
      </c>
      <c r="P3209">
        <v>22.201834862385301</v>
      </c>
    </row>
    <row r="3210" spans="1:17" hidden="1" x14ac:dyDescent="0.3">
      <c r="A3210" t="s">
        <v>6637</v>
      </c>
      <c r="B3210" t="s">
        <v>6638</v>
      </c>
      <c r="C3210" t="str">
        <f>IFERROR(VLOOKUP(Table1[[#This Row],[Ticker]],[1]!Table1[[Symbol]:[Industry]],2,FALSE),"-")</f>
        <v>-</v>
      </c>
      <c r="D3210" t="s">
        <v>51</v>
      </c>
      <c r="E3210">
        <v>76.095386000000005</v>
      </c>
      <c r="F3210">
        <v>36.9</v>
      </c>
      <c r="G3210">
        <v>-29.342636949311899</v>
      </c>
      <c r="H3210">
        <v>-1.39951005191545</v>
      </c>
      <c r="I3210">
        <v>-27.563797757646</v>
      </c>
      <c r="J3210">
        <v>7.6809931061850296</v>
      </c>
      <c r="K3210">
        <v>37.691635799346201</v>
      </c>
      <c r="L3210">
        <v>42.303047642664403</v>
      </c>
      <c r="M3210">
        <v>58.223263540880403</v>
      </c>
      <c r="N3210">
        <v>0.32571932975051598</v>
      </c>
      <c r="O3210">
        <v>85.609756097560904</v>
      </c>
      <c r="P3210">
        <v>14.170792079207899</v>
      </c>
      <c r="Q3210">
        <v>9.8882926946327998E-2</v>
      </c>
    </row>
    <row r="3211" spans="1:17" hidden="1" x14ac:dyDescent="0.3">
      <c r="A3211" t="s">
        <v>6639</v>
      </c>
      <c r="B3211" t="s">
        <v>6640</v>
      </c>
      <c r="C3211" t="str">
        <f>IFERROR(VLOOKUP(Table1[[#This Row],[Ticker]],[1]!Table1[[Symbol]:[Industry]],2,FALSE),"-")</f>
        <v>-</v>
      </c>
      <c r="D3211" t="s">
        <v>1414</v>
      </c>
      <c r="E3211">
        <v>75.967187039999999</v>
      </c>
      <c r="F3211">
        <v>102.6</v>
      </c>
      <c r="G3211">
        <v>-56.677801784476699</v>
      </c>
      <c r="H3211">
        <v>-23.615400462874302</v>
      </c>
      <c r="I3211">
        <v>-42.223694822606397</v>
      </c>
      <c r="J3211">
        <v>-7.6132514637452697</v>
      </c>
      <c r="M3211">
        <v>28.062278683497698</v>
      </c>
      <c r="O3211">
        <v>40.984405458089597</v>
      </c>
      <c r="P3211">
        <v>2.6</v>
      </c>
    </row>
    <row r="3212" spans="1:17" hidden="1" x14ac:dyDescent="0.3">
      <c r="A3212" t="s">
        <v>6641</v>
      </c>
      <c r="B3212" t="s">
        <v>6642</v>
      </c>
      <c r="C3212" t="str">
        <f>IFERROR(VLOOKUP(Table1[[#This Row],[Ticker]],[1]!Table1[[Symbol]:[Industry]],2,FALSE),"-")</f>
        <v>-</v>
      </c>
      <c r="D3212" t="s">
        <v>5562</v>
      </c>
      <c r="E3212">
        <v>75.952263000000002</v>
      </c>
      <c r="F3212">
        <v>162.75</v>
      </c>
      <c r="G3212">
        <v>0.75472332443748102</v>
      </c>
      <c r="H3212">
        <v>6.21888525141134</v>
      </c>
      <c r="I3212">
        <v>31.9645029574056</v>
      </c>
      <c r="J3212">
        <v>4.7827043291275997</v>
      </c>
      <c r="K3212">
        <v>145.02478509678201</v>
      </c>
      <c r="M3212">
        <v>75.274957164603407</v>
      </c>
      <c r="N3212">
        <v>0.69264069264069195</v>
      </c>
      <c r="O3212">
        <v>0.15360983102918799</v>
      </c>
      <c r="P3212">
        <v>57.200811359026297</v>
      </c>
    </row>
    <row r="3213" spans="1:17" hidden="1" x14ac:dyDescent="0.3">
      <c r="A3213" t="s">
        <v>6643</v>
      </c>
      <c r="B3213" t="s">
        <v>6644</v>
      </c>
      <c r="C3213" t="str">
        <f>IFERROR(VLOOKUP(Table1[[#This Row],[Ticker]],[1]!Table1[[Symbol]:[Industry]],2,FALSE),"-")</f>
        <v>-</v>
      </c>
      <c r="D3213" t="s">
        <v>197</v>
      </c>
      <c r="E3213">
        <v>75.822749999999999</v>
      </c>
      <c r="F3213">
        <v>125.7</v>
      </c>
      <c r="G3213">
        <v>11.8309257435672</v>
      </c>
      <c r="H3213">
        <v>-20.4556653635366</v>
      </c>
      <c r="I3213">
        <v>24.022202378403801</v>
      </c>
      <c r="J3213">
        <v>-6.7740861979146301</v>
      </c>
      <c r="K3213">
        <v>130.60439065012201</v>
      </c>
      <c r="L3213">
        <v>113.22682352904999</v>
      </c>
      <c r="M3213">
        <v>35.006395112459899</v>
      </c>
      <c r="N3213">
        <v>0.22217904560103699</v>
      </c>
      <c r="O3213">
        <v>36.833731105807402</v>
      </c>
      <c r="P3213">
        <v>74.341192787794697</v>
      </c>
      <c r="Q3213">
        <v>5.4751089489599003E-2</v>
      </c>
    </row>
    <row r="3214" spans="1:17" hidden="1" x14ac:dyDescent="0.3">
      <c r="A3214" t="s">
        <v>6645</v>
      </c>
      <c r="B3214" t="s">
        <v>6646</v>
      </c>
      <c r="C3214" t="str">
        <f>IFERROR(VLOOKUP(Table1[[#This Row],[Ticker]],[1]!Table1[[Symbol]:[Industry]],2,FALSE),"-")</f>
        <v>-</v>
      </c>
      <c r="E3214">
        <v>75.75</v>
      </c>
      <c r="F3214">
        <v>148.5</v>
      </c>
      <c r="G3214">
        <v>86.539715991864497</v>
      </c>
      <c r="H3214">
        <v>-15.7951662708369</v>
      </c>
      <c r="I3214">
        <v>1.4114700125584101</v>
      </c>
      <c r="J3214">
        <v>-9.2428347564274809</v>
      </c>
      <c r="K3214">
        <v>170.682167083661</v>
      </c>
      <c r="L3214">
        <v>146.365759932397</v>
      </c>
      <c r="M3214">
        <v>14.2428446743493</v>
      </c>
      <c r="N3214">
        <v>0.25131920762850202</v>
      </c>
      <c r="O3214">
        <v>38.552188552188497</v>
      </c>
      <c r="P3214">
        <v>129.343629343629</v>
      </c>
      <c r="Q3214">
        <v>7.2354358923642004E-2</v>
      </c>
    </row>
    <row r="3215" spans="1:17" hidden="1" x14ac:dyDescent="0.3">
      <c r="A3215" t="s">
        <v>6647</v>
      </c>
      <c r="B3215" t="s">
        <v>6648</v>
      </c>
      <c r="C3215" t="str">
        <f>IFERROR(VLOOKUP(Table1[[#This Row],[Ticker]],[1]!Table1[[Symbol]:[Industry]],2,FALSE),"-")</f>
        <v>-</v>
      </c>
      <c r="D3215" t="s">
        <v>533</v>
      </c>
      <c r="E3215">
        <v>75.439882413000007</v>
      </c>
      <c r="F3215">
        <v>71.03</v>
      </c>
      <c r="G3215">
        <v>62.228401302054202</v>
      </c>
      <c r="H3215">
        <v>-7.0411012076272304</v>
      </c>
      <c r="I3215">
        <v>7.1162903455996096</v>
      </c>
      <c r="J3215">
        <v>-6.5972361833843598</v>
      </c>
      <c r="K3215">
        <v>72.779295296320498</v>
      </c>
      <c r="L3215">
        <v>63.515459320807203</v>
      </c>
      <c r="M3215">
        <v>49.1184374040308</v>
      </c>
      <c r="N3215">
        <v>0.15132927391272999</v>
      </c>
      <c r="O3215">
        <v>36.547937491200798</v>
      </c>
      <c r="P3215">
        <v>106.182873730043</v>
      </c>
      <c r="Q3215">
        <v>4.8820408771646E-2</v>
      </c>
    </row>
    <row r="3216" spans="1:17" hidden="1" x14ac:dyDescent="0.3">
      <c r="A3216" t="s">
        <v>6649</v>
      </c>
      <c r="B3216" t="s">
        <v>6650</v>
      </c>
      <c r="C3216" t="str">
        <f>IFERROR(VLOOKUP(Table1[[#This Row],[Ticker]],[1]!Table1[[Symbol]:[Industry]],2,FALSE),"-")</f>
        <v>-</v>
      </c>
      <c r="D3216" t="s">
        <v>605</v>
      </c>
      <c r="E3216">
        <v>75.359956089999997</v>
      </c>
      <c r="F3216">
        <v>77.67</v>
      </c>
      <c r="G3216">
        <v>17.983751939576901</v>
      </c>
      <c r="H3216">
        <v>-5.7476139716019201</v>
      </c>
      <c r="I3216">
        <v>-12.101828076095501</v>
      </c>
      <c r="J3216">
        <v>-10.3405612089717</v>
      </c>
      <c r="K3216">
        <v>80.025945078735205</v>
      </c>
      <c r="L3216">
        <v>75.658928617943005</v>
      </c>
      <c r="M3216">
        <v>37.588802355652902</v>
      </c>
      <c r="N3216">
        <v>1.0930620711972601</v>
      </c>
      <c r="O3216">
        <v>22.183597270503402</v>
      </c>
      <c r="P3216">
        <v>65.961538461538396</v>
      </c>
      <c r="Q3216">
        <v>6.1628929169396003E-2</v>
      </c>
    </row>
    <row r="3217" spans="1:17" hidden="1" x14ac:dyDescent="0.3">
      <c r="A3217" t="s">
        <v>6651</v>
      </c>
      <c r="B3217" t="s">
        <v>6652</v>
      </c>
      <c r="C3217" t="str">
        <f>IFERROR(VLOOKUP(Table1[[#This Row],[Ticker]],[1]!Table1[[Symbol]:[Industry]],2,FALSE),"-")</f>
        <v>-</v>
      </c>
      <c r="D3217" t="s">
        <v>135</v>
      </c>
      <c r="E3217">
        <v>75.187777499999996</v>
      </c>
      <c r="F3217">
        <v>354.1</v>
      </c>
      <c r="G3217">
        <v>77.994400087725097</v>
      </c>
      <c r="H3217">
        <v>-2.18657693346259</v>
      </c>
      <c r="I3217">
        <v>0.25266602584745301</v>
      </c>
      <c r="J3217">
        <v>-2.2307234807769598</v>
      </c>
      <c r="K3217">
        <v>345.46821582765699</v>
      </c>
      <c r="L3217">
        <v>305.66397021763498</v>
      </c>
      <c r="M3217">
        <v>56.412744633774999</v>
      </c>
      <c r="N3217">
        <v>0.47205684289677902</v>
      </c>
      <c r="O3217">
        <v>23.5244281276475</v>
      </c>
      <c r="P3217">
        <v>115.914634146341</v>
      </c>
      <c r="Q3217">
        <v>0.13340579511751699</v>
      </c>
    </row>
    <row r="3218" spans="1:17" hidden="1" x14ac:dyDescent="0.3">
      <c r="A3218" t="s">
        <v>6653</v>
      </c>
      <c r="B3218" t="s">
        <v>6654</v>
      </c>
      <c r="C3218" t="str">
        <f>IFERROR(VLOOKUP(Table1[[#This Row],[Ticker]],[1]!Table1[[Symbol]:[Industry]],2,FALSE),"-")</f>
        <v>-</v>
      </c>
      <c r="D3218" t="s">
        <v>753</v>
      </c>
      <c r="E3218">
        <v>74.910257103000006</v>
      </c>
      <c r="F3218">
        <v>682.17</v>
      </c>
      <c r="G3218">
        <v>-0.41092779955178499</v>
      </c>
      <c r="H3218">
        <v>-10.981466384503999</v>
      </c>
      <c r="I3218">
        <v>-18.519013921525602</v>
      </c>
      <c r="J3218">
        <v>-4.3832435807116097</v>
      </c>
      <c r="K3218">
        <v>691.31324395811396</v>
      </c>
      <c r="L3218">
        <v>662.51379210629898</v>
      </c>
      <c r="M3218">
        <v>87.496234820458398</v>
      </c>
      <c r="N3218">
        <v>1.0118157491005499</v>
      </c>
      <c r="O3218">
        <v>31.490684140316901</v>
      </c>
      <c r="P3218">
        <v>47.531304742749597</v>
      </c>
      <c r="Q3218">
        <v>2.3985275242898001E-2</v>
      </c>
    </row>
    <row r="3219" spans="1:17" hidden="1" x14ac:dyDescent="0.3">
      <c r="A3219" t="s">
        <v>6655</v>
      </c>
      <c r="B3219" t="s">
        <v>6656</v>
      </c>
      <c r="C3219" t="str">
        <f>IFERROR(VLOOKUP(Table1[[#This Row],[Ticker]],[1]!Table1[[Symbol]:[Industry]],2,FALSE),"-")</f>
        <v>-</v>
      </c>
      <c r="D3219" t="s">
        <v>40</v>
      </c>
      <c r="E3219">
        <v>74.819799697999997</v>
      </c>
      <c r="F3219">
        <v>41.9</v>
      </c>
      <c r="G3219">
        <v>-54.464982286338604</v>
      </c>
      <c r="H3219">
        <v>-3.3287337962076902</v>
      </c>
      <c r="I3219">
        <v>-13.9317398639848</v>
      </c>
      <c r="J3219">
        <v>-1.0209533658344301</v>
      </c>
      <c r="K3219">
        <v>42.366250663315398</v>
      </c>
      <c r="L3219">
        <v>46.768789691749198</v>
      </c>
      <c r="M3219">
        <v>57.344729480992001</v>
      </c>
      <c r="N3219">
        <v>0.81522672555826403</v>
      </c>
      <c r="O3219">
        <v>47.255369928400903</v>
      </c>
      <c r="P3219">
        <v>13.550135501354999</v>
      </c>
      <c r="Q3219">
        <v>-0.10064385266987</v>
      </c>
    </row>
    <row r="3220" spans="1:17" hidden="1" x14ac:dyDescent="0.3">
      <c r="A3220" t="s">
        <v>6657</v>
      </c>
      <c r="B3220" t="s">
        <v>6658</v>
      </c>
      <c r="C3220" t="str">
        <f>IFERROR(VLOOKUP(Table1[[#This Row],[Ticker]],[1]!Table1[[Symbol]:[Industry]],2,FALSE),"-")</f>
        <v>-</v>
      </c>
      <c r="D3220" t="s">
        <v>390</v>
      </c>
      <c r="E3220">
        <v>74.802000000000007</v>
      </c>
      <c r="F3220">
        <v>178.35</v>
      </c>
      <c r="G3220">
        <v>-25.269586456333101</v>
      </c>
      <c r="H3220">
        <v>-18.5190548196206</v>
      </c>
      <c r="I3220">
        <v>-21.1132263437168</v>
      </c>
      <c r="J3220">
        <v>-10.312458825382199</v>
      </c>
      <c r="K3220">
        <v>201.24706186794799</v>
      </c>
      <c r="L3220">
        <v>185.982084187022</v>
      </c>
      <c r="M3220">
        <v>19.7235832933527</v>
      </c>
      <c r="N3220">
        <v>0.821187640684932</v>
      </c>
      <c r="O3220">
        <v>39.108494533221197</v>
      </c>
      <c r="P3220">
        <v>26.1315417256011</v>
      </c>
      <c r="Q3220">
        <v>5.0506503817115002E-2</v>
      </c>
    </row>
    <row r="3221" spans="1:17" hidden="1" x14ac:dyDescent="0.3">
      <c r="A3221" t="s">
        <v>6659</v>
      </c>
      <c r="B3221" t="s">
        <v>6660</v>
      </c>
      <c r="C3221" t="str">
        <f>IFERROR(VLOOKUP(Table1[[#This Row],[Ticker]],[1]!Table1[[Symbol]:[Industry]],2,FALSE),"-")</f>
        <v>-</v>
      </c>
      <c r="D3221" t="s">
        <v>281</v>
      </c>
      <c r="E3221">
        <v>74.69</v>
      </c>
      <c r="F3221">
        <v>104.4</v>
      </c>
      <c r="G3221">
        <v>97.607912501237493</v>
      </c>
      <c r="H3221">
        <v>-20.479652431378199</v>
      </c>
      <c r="I3221">
        <v>48.431037992227999</v>
      </c>
      <c r="J3221">
        <v>-7.7628412714391501</v>
      </c>
      <c r="K3221">
        <v>113.971868424609</v>
      </c>
      <c r="L3221">
        <v>94.587652442406693</v>
      </c>
      <c r="M3221">
        <v>33.911113206345803</v>
      </c>
      <c r="N3221">
        <v>0.93417698748945599</v>
      </c>
      <c r="O3221">
        <v>36.015325670498001</v>
      </c>
      <c r="P3221">
        <v>147.98099762470301</v>
      </c>
      <c r="Q3221">
        <v>9.6836447376713999E-2</v>
      </c>
    </row>
    <row r="3222" spans="1:17" hidden="1" x14ac:dyDescent="0.3">
      <c r="A3222" t="s">
        <v>6661</v>
      </c>
      <c r="B3222" t="s">
        <v>6662</v>
      </c>
      <c r="C3222" t="str">
        <f>IFERROR(VLOOKUP(Table1[[#This Row],[Ticker]],[1]!Table1[[Symbol]:[Industry]],2,FALSE),"-")</f>
        <v>-</v>
      </c>
      <c r="D3222" t="s">
        <v>407</v>
      </c>
      <c r="E3222">
        <v>74.622</v>
      </c>
      <c r="F3222">
        <v>244.62</v>
      </c>
      <c r="G3222">
        <v>37.035512860836498</v>
      </c>
      <c r="H3222">
        <v>1.66763837622081</v>
      </c>
      <c r="I3222">
        <v>16.576420724497002</v>
      </c>
      <c r="J3222">
        <v>1.61840617566182</v>
      </c>
      <c r="K3222">
        <v>229.789496307104</v>
      </c>
      <c r="L3222">
        <v>201.23635616447601</v>
      </c>
      <c r="M3222">
        <v>61.873315557085597</v>
      </c>
      <c r="N3222">
        <v>0.82429304882083398</v>
      </c>
      <c r="O3222">
        <v>8.3312893467418707</v>
      </c>
      <c r="P3222">
        <v>99.039869812855898</v>
      </c>
      <c r="Q3222">
        <v>9.6412221762539996E-2</v>
      </c>
    </row>
    <row r="3223" spans="1:17" hidden="1" x14ac:dyDescent="0.3">
      <c r="A3223" t="s">
        <v>6663</v>
      </c>
      <c r="B3223" t="s">
        <v>6664</v>
      </c>
      <c r="C3223" t="str">
        <f>IFERROR(VLOOKUP(Table1[[#This Row],[Ticker]],[1]!Table1[[Symbol]:[Industry]],2,FALSE),"-")</f>
        <v>-</v>
      </c>
      <c r="E3223">
        <v>74.617199999999997</v>
      </c>
      <c r="F3223">
        <v>70.47</v>
      </c>
      <c r="G3223">
        <v>2780.1408341250599</v>
      </c>
      <c r="H3223">
        <v>40.926615954721903</v>
      </c>
      <c r="I3223">
        <v>847.95393576598303</v>
      </c>
      <c r="J3223">
        <v>6.0191145015631102</v>
      </c>
      <c r="K3223">
        <v>48.310145930071599</v>
      </c>
      <c r="L3223">
        <v>25.063381248491801</v>
      </c>
      <c r="M3223">
        <v>100</v>
      </c>
      <c r="N3223">
        <v>5.8949329987181702</v>
      </c>
      <c r="O3223">
        <v>0</v>
      </c>
      <c r="P3223">
        <v>2811.9834710743798</v>
      </c>
    </row>
    <row r="3224" spans="1:17" hidden="1" x14ac:dyDescent="0.3">
      <c r="A3224" t="s">
        <v>6665</v>
      </c>
      <c r="B3224" t="s">
        <v>6666</v>
      </c>
      <c r="C3224" t="str">
        <f>IFERROR(VLOOKUP(Table1[[#This Row],[Ticker]],[1]!Table1[[Symbol]:[Industry]],2,FALSE),"-")</f>
        <v>-</v>
      </c>
      <c r="D3224" t="s">
        <v>6667</v>
      </c>
      <c r="E3224">
        <v>74.545127249999993</v>
      </c>
      <c r="F3224">
        <v>517.75</v>
      </c>
      <c r="G3224">
        <v>45.438650501467002</v>
      </c>
      <c r="H3224">
        <v>15.7717307798666</v>
      </c>
      <c r="I3224">
        <v>-35.898012949588399</v>
      </c>
      <c r="J3224">
        <v>-18.564911480453901</v>
      </c>
      <c r="K3224">
        <v>475.45914016587102</v>
      </c>
      <c r="L3224">
        <v>422.07751059784698</v>
      </c>
      <c r="M3224">
        <v>35.8495693269385</v>
      </c>
      <c r="N3224">
        <v>2.4746192893401</v>
      </c>
      <c r="O3224">
        <v>36.484789956542699</v>
      </c>
      <c r="P3224">
        <v>94.569710635099497</v>
      </c>
      <c r="Q3224">
        <v>3.7947413615013997E-2</v>
      </c>
    </row>
    <row r="3225" spans="1:17" hidden="1" x14ac:dyDescent="0.3">
      <c r="A3225" t="s">
        <v>6668</v>
      </c>
      <c r="B3225" t="s">
        <v>6669</v>
      </c>
      <c r="C3225" t="str">
        <f>IFERROR(VLOOKUP(Table1[[#This Row],[Ticker]],[1]!Table1[[Symbol]:[Industry]],2,FALSE),"-")</f>
        <v>-</v>
      </c>
      <c r="D3225" t="s">
        <v>1458</v>
      </c>
      <c r="E3225">
        <v>74.531458459999996</v>
      </c>
      <c r="F3225">
        <v>73.91</v>
      </c>
      <c r="G3225">
        <v>-29.189859171534099</v>
      </c>
      <c r="H3225">
        <v>-13.3602924769376</v>
      </c>
      <c r="I3225">
        <v>-16.377186540673701</v>
      </c>
      <c r="J3225">
        <v>-11.4512779897457</v>
      </c>
      <c r="K3225">
        <v>75.970793575540995</v>
      </c>
      <c r="L3225">
        <v>75.893983798113496</v>
      </c>
      <c r="M3225">
        <v>31.114659356967401</v>
      </c>
      <c r="N3225">
        <v>1.59471396451818</v>
      </c>
      <c r="O3225">
        <v>32.9995941009335</v>
      </c>
      <c r="P3225">
        <v>13.7076923076923</v>
      </c>
      <c r="Q3225">
        <v>-2.3876421898963E-2</v>
      </c>
    </row>
    <row r="3226" spans="1:17" hidden="1" x14ac:dyDescent="0.3">
      <c r="A3226" t="s">
        <v>6670</v>
      </c>
      <c r="B3226" t="s">
        <v>6671</v>
      </c>
      <c r="C3226" t="str">
        <f>IFERROR(VLOOKUP(Table1[[#This Row],[Ticker]],[1]!Table1[[Symbol]:[Industry]],2,FALSE),"-")</f>
        <v>-</v>
      </c>
      <c r="D3226" t="s">
        <v>1680</v>
      </c>
      <c r="E3226">
        <v>74.215319454999999</v>
      </c>
      <c r="F3226">
        <v>6585.45</v>
      </c>
      <c r="G3226">
        <v>-6.4974139223888097</v>
      </c>
      <c r="H3226">
        <v>0.99724501832809498</v>
      </c>
      <c r="I3226">
        <v>-5.2423156214458801</v>
      </c>
      <c r="J3226">
        <v>0.67383975364486703</v>
      </c>
      <c r="K3226">
        <v>6348.9768542986603</v>
      </c>
      <c r="L3226">
        <v>6069.5952881520598</v>
      </c>
      <c r="M3226">
        <v>54.002539861815002</v>
      </c>
      <c r="N3226">
        <v>1.6175798073838401</v>
      </c>
      <c r="O3226">
        <v>0.84352625864596498</v>
      </c>
      <c r="P3226">
        <v>31.577422577422499</v>
      </c>
      <c r="Q3226">
        <v>-2.6802431944266999E-2</v>
      </c>
    </row>
    <row r="3227" spans="1:17" hidden="1" x14ac:dyDescent="0.3">
      <c r="A3227" t="s">
        <v>6672</v>
      </c>
      <c r="B3227" t="s">
        <v>6673</v>
      </c>
      <c r="C3227" t="str">
        <f>IFERROR(VLOOKUP(Table1[[#This Row],[Ticker]],[1]!Table1[[Symbol]:[Industry]],2,FALSE),"-")</f>
        <v>-</v>
      </c>
      <c r="D3227" t="s">
        <v>387</v>
      </c>
      <c r="E3227">
        <v>74.205020000000005</v>
      </c>
      <c r="F3227">
        <v>102</v>
      </c>
      <c r="G3227">
        <v>1.49069638402142</v>
      </c>
      <c r="H3227">
        <v>-8.0668290343029305</v>
      </c>
      <c r="I3227">
        <v>39.413929658984202</v>
      </c>
      <c r="J3227">
        <v>0.66952282464175195</v>
      </c>
      <c r="K3227">
        <v>99.980411919986395</v>
      </c>
      <c r="L3227">
        <v>86.184039147980002</v>
      </c>
      <c r="M3227">
        <v>60.801335250572897</v>
      </c>
      <c r="N3227">
        <v>0.56502242152466298</v>
      </c>
      <c r="O3227">
        <v>22.254901960784299</v>
      </c>
      <c r="P3227">
        <v>92.090395480225894</v>
      </c>
    </row>
    <row r="3228" spans="1:17" hidden="1" x14ac:dyDescent="0.3">
      <c r="A3228" t="s">
        <v>6674</v>
      </c>
      <c r="B3228" t="s">
        <v>6675</v>
      </c>
      <c r="C3228" t="str">
        <f>IFERROR(VLOOKUP(Table1[[#This Row],[Ticker]],[1]!Table1[[Symbol]:[Industry]],2,FALSE),"-")</f>
        <v>-</v>
      </c>
      <c r="D3228" t="s">
        <v>122</v>
      </c>
      <c r="E3228">
        <v>74.12</v>
      </c>
      <c r="F3228">
        <v>1870.9</v>
      </c>
      <c r="G3228">
        <v>40.479367287585902</v>
      </c>
      <c r="H3228">
        <v>-11.6480999492829</v>
      </c>
      <c r="I3228">
        <v>15.582329998343701</v>
      </c>
      <c r="J3228">
        <v>-5.0702196132138901</v>
      </c>
      <c r="K3228">
        <v>1890.3936854271501</v>
      </c>
      <c r="L3228">
        <v>1670.6325406629301</v>
      </c>
      <c r="M3228">
        <v>39.359092405317398</v>
      </c>
      <c r="N3228">
        <v>0.61684297776091901</v>
      </c>
      <c r="O3228">
        <v>32.235822331498198</v>
      </c>
      <c r="P3228">
        <v>92.836528550814194</v>
      </c>
      <c r="Q3228">
        <v>9.4928321306870997E-2</v>
      </c>
    </row>
    <row r="3229" spans="1:17" hidden="1" x14ac:dyDescent="0.3">
      <c r="A3229" t="s">
        <v>6676</v>
      </c>
      <c r="B3229" t="s">
        <v>6677</v>
      </c>
      <c r="C3229" t="str">
        <f>IFERROR(VLOOKUP(Table1[[#This Row],[Ticker]],[1]!Table1[[Symbol]:[Industry]],2,FALSE),"-")</f>
        <v>-</v>
      </c>
      <c r="D3229" t="s">
        <v>2300</v>
      </c>
      <c r="E3229">
        <v>73.599999999999994</v>
      </c>
      <c r="F3229">
        <v>382</v>
      </c>
      <c r="G3229">
        <v>59.157363050687998</v>
      </c>
      <c r="H3229">
        <v>29.0799171414813</v>
      </c>
      <c r="I3229">
        <v>58.648336372005403</v>
      </c>
      <c r="J3229">
        <v>4.4790466341655604</v>
      </c>
      <c r="K3229">
        <v>275.61042368806898</v>
      </c>
      <c r="L3229">
        <v>220.29172722817901</v>
      </c>
      <c r="M3229">
        <v>78.152696903520905</v>
      </c>
      <c r="N3229">
        <v>1.55151515151515</v>
      </c>
      <c r="O3229">
        <v>0</v>
      </c>
      <c r="P3229">
        <v>101.529939329992</v>
      </c>
      <c r="Q3229">
        <v>0.193277229186222</v>
      </c>
    </row>
    <row r="3230" spans="1:17" hidden="1" x14ac:dyDescent="0.3">
      <c r="A3230" t="s">
        <v>6678</v>
      </c>
      <c r="B3230" t="s">
        <v>6679</v>
      </c>
      <c r="C3230" t="str">
        <f>IFERROR(VLOOKUP(Table1[[#This Row],[Ticker]],[1]!Table1[[Symbol]:[Industry]],2,FALSE),"-")</f>
        <v>-</v>
      </c>
      <c r="D3230" t="s">
        <v>991</v>
      </c>
      <c r="E3230">
        <v>73.141377272</v>
      </c>
      <c r="F3230">
        <v>18.899999999999999</v>
      </c>
      <c r="G3230">
        <v>-3.2477504159581101</v>
      </c>
      <c r="H3230">
        <v>1.4979193395963599</v>
      </c>
      <c r="I3230">
        <v>-1.08359764492115</v>
      </c>
      <c r="J3230">
        <v>-4.3195997279325598</v>
      </c>
      <c r="K3230">
        <v>17.531411563405101</v>
      </c>
      <c r="L3230">
        <v>16.937195631546999</v>
      </c>
      <c r="M3230">
        <v>64.269215257742403</v>
      </c>
      <c r="N3230">
        <v>1.20891734005248</v>
      </c>
      <c r="O3230">
        <v>40.094714519251703</v>
      </c>
      <c r="P3230">
        <v>40.153977457700101</v>
      </c>
      <c r="Q3230">
        <v>5.4877905341780997E-2</v>
      </c>
    </row>
    <row r="3231" spans="1:17" hidden="1" x14ac:dyDescent="0.3">
      <c r="A3231" t="s">
        <v>6680</v>
      </c>
      <c r="B3231" t="s">
        <v>6681</v>
      </c>
      <c r="C3231" t="str">
        <f>IFERROR(VLOOKUP(Table1[[#This Row],[Ticker]],[1]!Table1[[Symbol]:[Industry]],2,FALSE),"-")</f>
        <v>-</v>
      </c>
      <c r="D3231" t="s">
        <v>533</v>
      </c>
      <c r="E3231">
        <v>73.08</v>
      </c>
      <c r="F3231">
        <v>30.19</v>
      </c>
      <c r="G3231">
        <v>-25.912812387908399</v>
      </c>
      <c r="H3231">
        <v>3.9447704772965699</v>
      </c>
      <c r="I3231">
        <v>-20.470391945707998</v>
      </c>
      <c r="J3231">
        <v>-2.2532583652874498</v>
      </c>
      <c r="K3231">
        <v>29.061514037696</v>
      </c>
      <c r="L3231">
        <v>28.6467751116401</v>
      </c>
      <c r="M3231">
        <v>60.702415631530002</v>
      </c>
      <c r="N3231">
        <v>0.53682513707408297</v>
      </c>
      <c r="O3231">
        <v>22.2259026167605</v>
      </c>
      <c r="P3231">
        <v>34.177777777777699</v>
      </c>
      <c r="Q3231">
        <v>7.8822104260677997E-2</v>
      </c>
    </row>
    <row r="3232" spans="1:17" hidden="1" x14ac:dyDescent="0.3">
      <c r="A3232" t="s">
        <v>6682</v>
      </c>
      <c r="B3232" t="s">
        <v>6683</v>
      </c>
      <c r="C3232" t="str">
        <f>IFERROR(VLOOKUP(Table1[[#This Row],[Ticker]],[1]!Table1[[Symbol]:[Industry]],2,FALSE),"-")</f>
        <v>-</v>
      </c>
      <c r="D3232" t="s">
        <v>2435</v>
      </c>
      <c r="E3232">
        <v>73.061882100000005</v>
      </c>
      <c r="F3232">
        <v>4.93</v>
      </c>
      <c r="G3232">
        <v>38.7455983448057</v>
      </c>
      <c r="H3232">
        <v>-28.123449243362099</v>
      </c>
      <c r="I3232">
        <v>43.197789230799401</v>
      </c>
      <c r="J3232">
        <v>-10.7642623682675</v>
      </c>
      <c r="K3232">
        <v>4.7448471416963303</v>
      </c>
      <c r="L3232">
        <v>3.9887671577617998</v>
      </c>
      <c r="M3232">
        <v>43.350906035289199</v>
      </c>
      <c r="N3232">
        <v>0.42532316000991799</v>
      </c>
      <c r="O3232">
        <v>41.784989858012104</v>
      </c>
      <c r="P3232">
        <v>91.828793774318996</v>
      </c>
      <c r="Q3232">
        <v>8.0497623703561005E-2</v>
      </c>
    </row>
    <row r="3233" spans="1:17" hidden="1" x14ac:dyDescent="0.3">
      <c r="A3233" t="s">
        <v>6684</v>
      </c>
      <c r="B3233" t="s">
        <v>6685</v>
      </c>
      <c r="C3233" t="str">
        <f>IFERROR(VLOOKUP(Table1[[#This Row],[Ticker]],[1]!Table1[[Symbol]:[Industry]],2,FALSE),"-")</f>
        <v>-</v>
      </c>
      <c r="D3233" t="s">
        <v>278</v>
      </c>
      <c r="E3233">
        <v>72.972110229999998</v>
      </c>
      <c r="F3233">
        <v>1063.95</v>
      </c>
      <c r="G3233">
        <v>107.81272964602501</v>
      </c>
      <c r="H3233">
        <v>10.255107069981699</v>
      </c>
      <c r="I3233">
        <v>53.389961184308</v>
      </c>
      <c r="J3233">
        <v>-0.91935034838983198</v>
      </c>
      <c r="K3233">
        <v>968.61230694148298</v>
      </c>
      <c r="L3233">
        <v>783.22250637916795</v>
      </c>
      <c r="M3233">
        <v>66.059822762357101</v>
      </c>
      <c r="N3233">
        <v>0.57408196789486798</v>
      </c>
      <c r="O3233">
        <v>27.332111471403699</v>
      </c>
      <c r="P3233">
        <v>172.80769230769201</v>
      </c>
      <c r="Q3233">
        <v>0.11160394087456101</v>
      </c>
    </row>
    <row r="3234" spans="1:17" hidden="1" x14ac:dyDescent="0.3">
      <c r="A3234" t="s">
        <v>6686</v>
      </c>
      <c r="B3234" t="s">
        <v>6687</v>
      </c>
      <c r="C3234" t="str">
        <f>IFERROR(VLOOKUP(Table1[[#This Row],[Ticker]],[1]!Table1[[Symbol]:[Industry]],2,FALSE),"-")</f>
        <v>-</v>
      </c>
      <c r="D3234" t="s">
        <v>1603</v>
      </c>
      <c r="E3234">
        <v>72.861263141999999</v>
      </c>
      <c r="F3234">
        <v>6.49</v>
      </c>
      <c r="G3234">
        <v>80.944248296589706</v>
      </c>
      <c r="H3234">
        <v>-17.312301871325001</v>
      </c>
      <c r="I3234">
        <v>16.4259030022491</v>
      </c>
      <c r="J3234">
        <v>1.4974720948020801</v>
      </c>
      <c r="K3234">
        <v>6.1361468361123004</v>
      </c>
      <c r="L3234">
        <v>5.2844865701148196</v>
      </c>
      <c r="M3234">
        <v>58.952399417450998</v>
      </c>
      <c r="N3234">
        <v>0.357873275603805</v>
      </c>
      <c r="O3234">
        <v>36.209553158705603</v>
      </c>
      <c r="P3234">
        <v>119.99999999999901</v>
      </c>
      <c r="Q3234">
        <v>9.2224503724441007E-2</v>
      </c>
    </row>
    <row r="3235" spans="1:17" hidden="1" x14ac:dyDescent="0.3">
      <c r="A3235" t="s">
        <v>6688</v>
      </c>
      <c r="B3235" t="s">
        <v>6689</v>
      </c>
      <c r="C3235" t="str">
        <f>IFERROR(VLOOKUP(Table1[[#This Row],[Ticker]],[1]!Table1[[Symbol]:[Industry]],2,FALSE),"-")</f>
        <v>-</v>
      </c>
      <c r="D3235" t="s">
        <v>1657</v>
      </c>
      <c r="E3235">
        <v>72.757248000000004</v>
      </c>
      <c r="F3235">
        <v>19.079999999999998</v>
      </c>
      <c r="G3235">
        <v>-26.3700001333915</v>
      </c>
      <c r="H3235">
        <v>-11.362158079973</v>
      </c>
      <c r="I3235">
        <v>-62.323594922506501</v>
      </c>
      <c r="J3235">
        <v>-4.4776963683789699</v>
      </c>
      <c r="K3235">
        <v>22.983598763955001</v>
      </c>
      <c r="L3235">
        <v>26.879415964099</v>
      </c>
      <c r="M3235">
        <v>48.527373003394104</v>
      </c>
      <c r="N3235">
        <v>0.91043668540615796</v>
      </c>
      <c r="O3235">
        <v>135.58700209643601</v>
      </c>
      <c r="P3235">
        <v>8.6560364464692405</v>
      </c>
      <c r="Q3235">
        <v>0.180759111947013</v>
      </c>
    </row>
    <row r="3236" spans="1:17" hidden="1" x14ac:dyDescent="0.3">
      <c r="A3236" t="s">
        <v>6690</v>
      </c>
      <c r="B3236" t="s">
        <v>6691</v>
      </c>
      <c r="C3236" t="str">
        <f>IFERROR(VLOOKUP(Table1[[#This Row],[Ticker]],[1]!Table1[[Symbol]:[Industry]],2,FALSE),"-")</f>
        <v>-</v>
      </c>
      <c r="D3236" t="s">
        <v>472</v>
      </c>
      <c r="E3236">
        <v>72.6252475</v>
      </c>
      <c r="F3236">
        <v>9.66</v>
      </c>
      <c r="G3236">
        <v>-46.506947903375497</v>
      </c>
      <c r="H3236">
        <v>2.05345608598219</v>
      </c>
      <c r="I3236">
        <v>-12.843075441987001</v>
      </c>
      <c r="J3236">
        <v>-4.1014956305872197</v>
      </c>
      <c r="K3236">
        <v>10.042799384905001</v>
      </c>
      <c r="L3236">
        <v>10.581247509234499</v>
      </c>
      <c r="M3236">
        <v>57.559721720434297</v>
      </c>
      <c r="N3236">
        <v>1.29213641910191</v>
      </c>
      <c r="O3236">
        <v>47.619047619047599</v>
      </c>
      <c r="P3236">
        <v>12.8504672897196</v>
      </c>
      <c r="Q3236">
        <v>6.8936978511637007E-2</v>
      </c>
    </row>
    <row r="3237" spans="1:17" hidden="1" x14ac:dyDescent="0.3">
      <c r="A3237" t="s">
        <v>6692</v>
      </c>
      <c r="B3237" t="s">
        <v>6693</v>
      </c>
      <c r="C3237" t="str">
        <f>IFERROR(VLOOKUP(Table1[[#This Row],[Ticker]],[1]!Table1[[Symbol]:[Industry]],2,FALSE),"-")</f>
        <v>-</v>
      </c>
      <c r="D3237" t="s">
        <v>54</v>
      </c>
      <c r="E3237">
        <v>72.589710600000004</v>
      </c>
      <c r="F3237">
        <v>22.233333333333299</v>
      </c>
      <c r="G3237">
        <v>9.1721622050221292</v>
      </c>
      <c r="H3237">
        <v>7.4511325362902099</v>
      </c>
      <c r="I3237">
        <v>44.308439709528102</v>
      </c>
      <c r="J3237">
        <v>-11.647079491960501</v>
      </c>
      <c r="K3237">
        <v>19.739948095732899</v>
      </c>
      <c r="L3237">
        <v>16.701813364317101</v>
      </c>
      <c r="M3237">
        <v>54.654063860184003</v>
      </c>
      <c r="N3237">
        <v>2.0238396045042499</v>
      </c>
      <c r="O3237">
        <v>12.5937031484257</v>
      </c>
      <c r="P3237">
        <v>85.020804438280194</v>
      </c>
      <c r="Q3237">
        <v>3.6277985862329999E-3</v>
      </c>
    </row>
    <row r="3238" spans="1:17" hidden="1" x14ac:dyDescent="0.3">
      <c r="A3238" t="s">
        <v>6694</v>
      </c>
      <c r="B3238" t="s">
        <v>6695</v>
      </c>
      <c r="C3238" t="str">
        <f>IFERROR(VLOOKUP(Table1[[#This Row],[Ticker]],[1]!Table1[[Symbol]:[Industry]],2,FALSE),"-")</f>
        <v>-</v>
      </c>
      <c r="D3238" t="s">
        <v>991</v>
      </c>
      <c r="E3238">
        <v>72.508291200000002</v>
      </c>
      <c r="F3238">
        <v>45.31</v>
      </c>
      <c r="G3238">
        <v>-33.556302892912697</v>
      </c>
      <c r="H3238">
        <v>-24.391658336160699</v>
      </c>
      <c r="I3238">
        <v>5.5741655896941397E-2</v>
      </c>
      <c r="J3238">
        <v>-3.9148927597738199</v>
      </c>
      <c r="K3238">
        <v>46.716497275179698</v>
      </c>
      <c r="L3238">
        <v>44.870608833377602</v>
      </c>
      <c r="M3238">
        <v>38.639781389583803</v>
      </c>
      <c r="N3238">
        <v>3.37181155327939</v>
      </c>
      <c r="O3238">
        <v>48.267490620172097</v>
      </c>
      <c r="P3238">
        <v>37.178322736905798</v>
      </c>
      <c r="Q3238">
        <v>2.7199555955289001E-2</v>
      </c>
    </row>
    <row r="3239" spans="1:17" hidden="1" x14ac:dyDescent="0.3">
      <c r="A3239" t="s">
        <v>6696</v>
      </c>
      <c r="B3239" t="s">
        <v>6697</v>
      </c>
      <c r="C3239" t="str">
        <f>IFERROR(VLOOKUP(Table1[[#This Row],[Ticker]],[1]!Table1[[Symbol]:[Industry]],2,FALSE),"-")</f>
        <v>-</v>
      </c>
      <c r="D3239" t="s">
        <v>533</v>
      </c>
      <c r="E3239">
        <v>72.488640000000004</v>
      </c>
      <c r="F3239">
        <v>230.5</v>
      </c>
      <c r="G3239">
        <v>149.426429554653</v>
      </c>
      <c r="H3239">
        <v>10.2363068541988</v>
      </c>
      <c r="I3239">
        <v>100.064300201237</v>
      </c>
      <c r="J3239">
        <v>-9.8799277248088</v>
      </c>
      <c r="K3239">
        <v>219.154013724903</v>
      </c>
      <c r="L3239">
        <v>167.138324410195</v>
      </c>
      <c r="M3239">
        <v>27.678587927785099</v>
      </c>
      <c r="N3239">
        <v>0.215092954348795</v>
      </c>
      <c r="O3239">
        <v>12.8416485900217</v>
      </c>
      <c r="P3239">
        <v>195.89216944801001</v>
      </c>
      <c r="Q3239">
        <v>0.173826078178726</v>
      </c>
    </row>
    <row r="3240" spans="1:17" hidden="1" x14ac:dyDescent="0.3">
      <c r="A3240" t="s">
        <v>6698</v>
      </c>
      <c r="B3240" t="s">
        <v>6699</v>
      </c>
      <c r="C3240" t="str">
        <f>IFERROR(VLOOKUP(Table1[[#This Row],[Ticker]],[1]!Table1[[Symbol]:[Industry]],2,FALSE),"-")</f>
        <v>-</v>
      </c>
      <c r="D3240" t="s">
        <v>605</v>
      </c>
      <c r="E3240">
        <v>72.483796999999996</v>
      </c>
      <c r="F3240">
        <v>183.6</v>
      </c>
      <c r="G3240">
        <v>33.562768456093401</v>
      </c>
      <c r="H3240">
        <v>-12.253586860859199</v>
      </c>
      <c r="I3240">
        <v>10.823760515351699</v>
      </c>
      <c r="J3240">
        <v>-1.5832244281054999</v>
      </c>
      <c r="K3240">
        <v>178.22724174183401</v>
      </c>
      <c r="L3240">
        <v>157.36539899212801</v>
      </c>
      <c r="M3240">
        <v>44.639617957862598</v>
      </c>
      <c r="N3240">
        <v>0.32792821949814999</v>
      </c>
      <c r="O3240">
        <v>32.897603485838701</v>
      </c>
      <c r="P3240">
        <v>72.232645403377106</v>
      </c>
      <c r="Q3240">
        <v>7.8329173748657999E-2</v>
      </c>
    </row>
    <row r="3241" spans="1:17" hidden="1" x14ac:dyDescent="0.3">
      <c r="A3241" t="s">
        <v>6700</v>
      </c>
      <c r="B3241" t="s">
        <v>6701</v>
      </c>
      <c r="C3241" t="str">
        <f>IFERROR(VLOOKUP(Table1[[#This Row],[Ticker]],[1]!Table1[[Symbol]:[Industry]],2,FALSE),"-")</f>
        <v>-</v>
      </c>
      <c r="D3241" t="s">
        <v>1947</v>
      </c>
      <c r="E3241">
        <v>72.380469383999994</v>
      </c>
      <c r="F3241">
        <v>0.84</v>
      </c>
      <c r="G3241">
        <v>-26.842636949311899</v>
      </c>
      <c r="H3241">
        <v>-23.122851443266502</v>
      </c>
      <c r="I3241">
        <v>22.611470012558399</v>
      </c>
      <c r="J3241">
        <v>-11.9702287281532</v>
      </c>
      <c r="K3241">
        <v>0.89890705492126299</v>
      </c>
      <c r="L3241">
        <v>0.86534009696530301</v>
      </c>
      <c r="M3241">
        <v>13.601088500078401</v>
      </c>
      <c r="N3241">
        <v>0.87231290917246296</v>
      </c>
      <c r="O3241">
        <v>36.904761904761898</v>
      </c>
      <c r="P3241">
        <v>68</v>
      </c>
      <c r="Q3241">
        <v>-6.082219979601E-3</v>
      </c>
    </row>
    <row r="3242" spans="1:17" hidden="1" x14ac:dyDescent="0.3">
      <c r="A3242" t="s">
        <v>6702</v>
      </c>
      <c r="B3242" t="s">
        <v>6703</v>
      </c>
      <c r="C3242" t="str">
        <f>IFERROR(VLOOKUP(Table1[[#This Row],[Ticker]],[1]!Table1[[Symbol]:[Industry]],2,FALSE),"-")</f>
        <v>-</v>
      </c>
      <c r="D3242" t="s">
        <v>407</v>
      </c>
      <c r="E3242">
        <v>72.348332999999997</v>
      </c>
      <c r="F3242">
        <v>59.85</v>
      </c>
      <c r="G3242">
        <v>42.698045465386201</v>
      </c>
      <c r="H3242">
        <v>-14.9009333141789</v>
      </c>
      <c r="I3242">
        <v>4.9040732001350396</v>
      </c>
      <c r="J3242">
        <v>-7.1876200325011004</v>
      </c>
      <c r="K3242">
        <v>64.4433457052845</v>
      </c>
      <c r="L3242">
        <v>53.168392353218103</v>
      </c>
      <c r="M3242">
        <v>19.087319550705899</v>
      </c>
      <c r="N3242">
        <v>0.93347696872146002</v>
      </c>
      <c r="O3242">
        <v>53.884711779448601</v>
      </c>
      <c r="P3242">
        <v>165.76376554174001</v>
      </c>
      <c r="Q3242">
        <v>0.14442680302332001</v>
      </c>
    </row>
    <row r="3243" spans="1:17" hidden="1" x14ac:dyDescent="0.3">
      <c r="A3243" t="s">
        <v>6704</v>
      </c>
      <c r="B3243" t="s">
        <v>6705</v>
      </c>
      <c r="C3243" t="str">
        <f>IFERROR(VLOOKUP(Table1[[#This Row],[Ticker]],[1]!Table1[[Symbol]:[Industry]],2,FALSE),"-")</f>
        <v>-</v>
      </c>
      <c r="D3243" t="s">
        <v>472</v>
      </c>
      <c r="E3243">
        <v>72.33</v>
      </c>
      <c r="F3243">
        <v>253.15</v>
      </c>
      <c r="G3243">
        <v>265.3800211395</v>
      </c>
      <c r="H3243">
        <v>39.059228891099998</v>
      </c>
      <c r="I3243">
        <v>93.5698033458917</v>
      </c>
      <c r="J3243">
        <v>18.907307139774101</v>
      </c>
      <c r="K3243">
        <v>172.58190927281899</v>
      </c>
      <c r="L3243">
        <v>131.50099625637799</v>
      </c>
      <c r="M3243">
        <v>92.828112839193395</v>
      </c>
      <c r="N3243">
        <v>1.9076991459966699</v>
      </c>
      <c r="O3243">
        <v>0</v>
      </c>
      <c r="P3243">
        <v>312.29641693810999</v>
      </c>
      <c r="Q3243">
        <v>0.120767241418272</v>
      </c>
    </row>
    <row r="3244" spans="1:17" hidden="1" x14ac:dyDescent="0.3">
      <c r="A3244" t="s">
        <v>6706</v>
      </c>
      <c r="B3244" t="s">
        <v>6707</v>
      </c>
      <c r="C3244" t="str">
        <f>IFERROR(VLOOKUP(Table1[[#This Row],[Ticker]],[1]!Table1[[Symbol]:[Industry]],2,FALSE),"-")</f>
        <v>-</v>
      </c>
      <c r="D3244" t="s">
        <v>132</v>
      </c>
      <c r="E3244">
        <v>71.91</v>
      </c>
      <c r="F3244">
        <v>40.25</v>
      </c>
      <c r="G3244">
        <v>44.692450769986301</v>
      </c>
      <c r="H3244">
        <v>-18.0048180857364</v>
      </c>
      <c r="I3244">
        <v>21.884826413942498</v>
      </c>
      <c r="J3244">
        <v>-10.6011917885762</v>
      </c>
      <c r="K3244">
        <v>41.046135585528901</v>
      </c>
      <c r="L3244">
        <v>34.661063742917698</v>
      </c>
      <c r="M3244">
        <v>28.2438590149833</v>
      </c>
      <c r="N3244">
        <v>0.12190951549998599</v>
      </c>
      <c r="O3244">
        <v>39.503105590062098</v>
      </c>
      <c r="P3244">
        <v>80.898876404494303</v>
      </c>
      <c r="Q3244">
        <v>9.2649252231001997E-2</v>
      </c>
    </row>
    <row r="3245" spans="1:17" hidden="1" x14ac:dyDescent="0.3">
      <c r="A3245" t="s">
        <v>6708</v>
      </c>
      <c r="B3245" t="s">
        <v>6709</v>
      </c>
      <c r="C3245" t="str">
        <f>IFERROR(VLOOKUP(Table1[[#This Row],[Ticker]],[1]!Table1[[Symbol]:[Industry]],2,FALSE),"-")</f>
        <v>-</v>
      </c>
      <c r="D3245" t="s">
        <v>472</v>
      </c>
      <c r="E3245">
        <v>71.846740159999996</v>
      </c>
      <c r="F3245">
        <v>25.68</v>
      </c>
      <c r="G3245">
        <v>-14.582362976709099</v>
      </c>
      <c r="H3245">
        <v>-18.790170668896501</v>
      </c>
      <c r="I3245">
        <v>4.60671941873417</v>
      </c>
      <c r="J3245">
        <v>-2.1876200325010999</v>
      </c>
      <c r="K3245">
        <v>28.260454412438701</v>
      </c>
      <c r="L3245">
        <v>25.558959088226999</v>
      </c>
      <c r="M3245">
        <v>3.0912395621917201</v>
      </c>
      <c r="N3245">
        <v>0.13119572413622399</v>
      </c>
      <c r="O3245">
        <v>51.012461059190002</v>
      </c>
      <c r="Q3245">
        <v>-3.9844664236765998E-2</v>
      </c>
    </row>
    <row r="3246" spans="1:17" hidden="1" x14ac:dyDescent="0.3">
      <c r="A3246" t="s">
        <v>6710</v>
      </c>
      <c r="B3246" t="s">
        <v>6711</v>
      </c>
      <c r="C3246" t="str">
        <f>IFERROR(VLOOKUP(Table1[[#This Row],[Ticker]],[1]!Table1[[Symbol]:[Industry]],2,FALSE),"-")</f>
        <v>-</v>
      </c>
      <c r="D3246" t="s">
        <v>259</v>
      </c>
      <c r="E3246">
        <v>71.821875000000006</v>
      </c>
      <c r="F3246">
        <v>225.2</v>
      </c>
      <c r="G3246">
        <v>7.1697087297004201</v>
      </c>
      <c r="H3246">
        <v>28.8379328704589</v>
      </c>
      <c r="I3246">
        <v>36.1220357930628</v>
      </c>
      <c r="J3246">
        <v>-2.1024411568622599</v>
      </c>
      <c r="K3246">
        <v>205.90852928248901</v>
      </c>
      <c r="L3246">
        <v>175.05509246311601</v>
      </c>
      <c r="M3246">
        <v>54.036475875531998</v>
      </c>
      <c r="N3246">
        <v>2.0606195349824201</v>
      </c>
      <c r="O3246">
        <v>20.6483126110124</v>
      </c>
      <c r="P3246">
        <v>78.305621536025299</v>
      </c>
      <c r="Q3246">
        <v>0.110001308190671</v>
      </c>
    </row>
    <row r="3247" spans="1:17" hidden="1" x14ac:dyDescent="0.3">
      <c r="A3247" t="s">
        <v>6712</v>
      </c>
      <c r="B3247" t="s">
        <v>6713</v>
      </c>
      <c r="C3247" t="str">
        <f>IFERROR(VLOOKUP(Table1[[#This Row],[Ticker]],[1]!Table1[[Symbol]:[Industry]],2,FALSE),"-")</f>
        <v>-</v>
      </c>
      <c r="D3247" t="s">
        <v>259</v>
      </c>
      <c r="E3247">
        <v>71.816220000000001</v>
      </c>
      <c r="F3247">
        <v>907.1</v>
      </c>
      <c r="G3247">
        <v>73.848973028012296</v>
      </c>
      <c r="H3247">
        <v>24.398765073082199</v>
      </c>
      <c r="I3247">
        <v>46.703365815742202</v>
      </c>
      <c r="J3247">
        <v>9.5017921738468999E-2</v>
      </c>
      <c r="K3247">
        <v>827.11385666002695</v>
      </c>
      <c r="L3247">
        <v>654.11753372940302</v>
      </c>
      <c r="M3247">
        <v>43.871552645341097</v>
      </c>
      <c r="N3247">
        <v>1.1998081074598199</v>
      </c>
      <c r="O3247">
        <v>38.849079484070103</v>
      </c>
      <c r="P3247">
        <v>136.07026675341501</v>
      </c>
    </row>
    <row r="3248" spans="1:17" hidden="1" x14ac:dyDescent="0.3">
      <c r="A3248" t="s">
        <v>6714</v>
      </c>
      <c r="B3248" t="s">
        <v>6715</v>
      </c>
      <c r="C3248" t="str">
        <f>IFERROR(VLOOKUP(Table1[[#This Row],[Ticker]],[1]!Table1[[Symbol]:[Industry]],2,FALSE),"-")</f>
        <v>-</v>
      </c>
      <c r="D3248" t="s">
        <v>132</v>
      </c>
      <c r="E3248">
        <v>71.787048489</v>
      </c>
      <c r="F3248">
        <v>60.77</v>
      </c>
      <c r="G3248">
        <v>13.1931625733611</v>
      </c>
      <c r="H3248">
        <v>-6.6878294849563797</v>
      </c>
      <c r="I3248">
        <v>29.045204952317398</v>
      </c>
      <c r="J3248">
        <v>-6.13743415889516</v>
      </c>
      <c r="K3248">
        <v>62.516968148744297</v>
      </c>
      <c r="L3248">
        <v>51.7462008887492</v>
      </c>
      <c r="M3248">
        <v>35.163316807438498</v>
      </c>
      <c r="N3248">
        <v>1.6452044881579801E-2</v>
      </c>
      <c r="O3248">
        <v>66.759914431462903</v>
      </c>
      <c r="P3248">
        <v>77.690058479532098</v>
      </c>
      <c r="Q3248">
        <v>6.9141340637431006E-2</v>
      </c>
    </row>
    <row r="3249" spans="1:17" hidden="1" x14ac:dyDescent="0.3">
      <c r="A3249" t="s">
        <v>6716</v>
      </c>
      <c r="B3249" t="s">
        <v>6717</v>
      </c>
      <c r="C3249" t="str">
        <f>IFERROR(VLOOKUP(Table1[[#This Row],[Ticker]],[1]!Table1[[Symbol]:[Industry]],2,FALSE),"-")</f>
        <v>-</v>
      </c>
      <c r="D3249" t="s">
        <v>1208</v>
      </c>
      <c r="E3249">
        <v>71.706096000000002</v>
      </c>
      <c r="F3249">
        <v>60.2</v>
      </c>
      <c r="G3249">
        <v>-33.221476539755599</v>
      </c>
      <c r="H3249">
        <v>5.4323973710606497</v>
      </c>
      <c r="I3249">
        <v>-44.989251574934002</v>
      </c>
      <c r="J3249">
        <v>-10.401636611250099</v>
      </c>
      <c r="K3249">
        <v>63.774946028412899</v>
      </c>
      <c r="L3249">
        <v>65.403131678267997</v>
      </c>
      <c r="M3249">
        <v>40.270584991012903</v>
      </c>
      <c r="N3249">
        <v>0.69036402569593103</v>
      </c>
      <c r="O3249">
        <v>63.953488372092998</v>
      </c>
      <c r="P3249">
        <v>14.6666666666666</v>
      </c>
    </row>
    <row r="3250" spans="1:17" hidden="1" x14ac:dyDescent="0.3">
      <c r="A3250" t="s">
        <v>6718</v>
      </c>
      <c r="B3250" t="s">
        <v>6719</v>
      </c>
      <c r="C3250" t="str">
        <f>IFERROR(VLOOKUP(Table1[[#This Row],[Ticker]],[1]!Table1[[Symbol]:[Industry]],2,FALSE),"-")</f>
        <v>-</v>
      </c>
      <c r="D3250" t="s">
        <v>467</v>
      </c>
      <c r="E3250">
        <v>71.687449717999996</v>
      </c>
      <c r="F3250">
        <v>41.43</v>
      </c>
      <c r="G3250">
        <v>-65.225240236864707</v>
      </c>
      <c r="H3250">
        <v>13.186662444464799</v>
      </c>
      <c r="I3250">
        <v>-29.360583367412602</v>
      </c>
      <c r="J3250">
        <v>-18.9611671266894</v>
      </c>
      <c r="K3250">
        <v>40.239572591853701</v>
      </c>
      <c r="L3250">
        <v>47.6501766685221</v>
      </c>
      <c r="M3250">
        <v>52.461765812268901</v>
      </c>
      <c r="N3250">
        <v>2.1841343283004302</v>
      </c>
      <c r="O3250">
        <v>81.823048888789401</v>
      </c>
      <c r="P3250">
        <v>36.103810775295599</v>
      </c>
      <c r="Q3250">
        <v>-9.8551287047700005E-3</v>
      </c>
    </row>
    <row r="3251" spans="1:17" hidden="1" x14ac:dyDescent="0.3">
      <c r="A3251" t="s">
        <v>6720</v>
      </c>
      <c r="B3251" t="s">
        <v>6721</v>
      </c>
      <c r="C3251" t="str">
        <f>IFERROR(VLOOKUP(Table1[[#This Row],[Ticker]],[1]!Table1[[Symbol]:[Industry]],2,FALSE),"-")</f>
        <v>-</v>
      </c>
      <c r="D3251" t="s">
        <v>828</v>
      </c>
      <c r="E3251">
        <v>71.548950000000005</v>
      </c>
      <c r="F3251">
        <v>42.1</v>
      </c>
      <c r="G3251">
        <v>34.560525106024002</v>
      </c>
      <c r="H3251">
        <v>-6.1309144815659398</v>
      </c>
      <c r="I3251">
        <v>-9.3012385882118096</v>
      </c>
      <c r="J3251">
        <v>-4.2806432883150496</v>
      </c>
      <c r="K3251">
        <v>40.9198605476235</v>
      </c>
      <c r="L3251">
        <v>34.934147821602103</v>
      </c>
      <c r="M3251">
        <v>41.230720403666801</v>
      </c>
      <c r="N3251">
        <v>0.94298245614035003</v>
      </c>
      <c r="O3251">
        <v>14.8456057007125</v>
      </c>
      <c r="P3251">
        <v>75.051975051975006</v>
      </c>
      <c r="Q3251">
        <v>0.115213961424249</v>
      </c>
    </row>
    <row r="3252" spans="1:17" hidden="1" x14ac:dyDescent="0.3">
      <c r="A3252" t="s">
        <v>6722</v>
      </c>
      <c r="B3252" t="s">
        <v>6723</v>
      </c>
      <c r="C3252" t="str">
        <f>IFERROR(VLOOKUP(Table1[[#This Row],[Ticker]],[1]!Table1[[Symbol]:[Industry]],2,FALSE),"-")</f>
        <v>-</v>
      </c>
      <c r="D3252" t="s">
        <v>2266</v>
      </c>
      <c r="E3252">
        <v>71.456000000000003</v>
      </c>
      <c r="F3252">
        <v>146.35</v>
      </c>
      <c r="G3252">
        <v>-63.101443900932303</v>
      </c>
      <c r="H3252">
        <v>-13.9071651687567</v>
      </c>
      <c r="I3252">
        <v>-47.913096804436599</v>
      </c>
      <c r="J3252">
        <v>-4.8424872891382602</v>
      </c>
      <c r="K3252">
        <v>165.85100235558301</v>
      </c>
      <c r="L3252">
        <v>173.57936686070499</v>
      </c>
      <c r="M3252">
        <v>45.6607666391726</v>
      </c>
      <c r="N3252">
        <v>0.96471030595949203</v>
      </c>
      <c r="O3252">
        <v>87.427400068329305</v>
      </c>
      <c r="P3252">
        <v>17.786720321931501</v>
      </c>
      <c r="Q3252">
        <v>0.12402345361236899</v>
      </c>
    </row>
    <row r="3253" spans="1:17" hidden="1" x14ac:dyDescent="0.3">
      <c r="A3253" t="s">
        <v>6724</v>
      </c>
      <c r="B3253" t="s">
        <v>6725</v>
      </c>
      <c r="C3253" t="str">
        <f>IFERROR(VLOOKUP(Table1[[#This Row],[Ticker]],[1]!Table1[[Symbol]:[Industry]],2,FALSE),"-")</f>
        <v>-</v>
      </c>
      <c r="D3253" t="s">
        <v>239</v>
      </c>
      <c r="E3253">
        <v>71.400000000000006</v>
      </c>
      <c r="F3253">
        <v>29.15</v>
      </c>
      <c r="G3253">
        <v>5.98242215234293</v>
      </c>
      <c r="H3253">
        <v>-19.978355008328901</v>
      </c>
      <c r="I3253">
        <v>34.040041441129802</v>
      </c>
      <c r="J3253">
        <v>-0.47821832309939499</v>
      </c>
      <c r="K3253">
        <v>30.4503964905252</v>
      </c>
      <c r="L3253">
        <v>26.431298930369401</v>
      </c>
      <c r="M3253">
        <v>44.770269560127602</v>
      </c>
      <c r="N3253">
        <v>0.233832095025649</v>
      </c>
      <c r="O3253">
        <v>32.727272727272698</v>
      </c>
      <c r="P3253">
        <v>60.606060606060602</v>
      </c>
      <c r="Q3253">
        <v>7.9897097510080006E-2</v>
      </c>
    </row>
    <row r="3254" spans="1:17" hidden="1" x14ac:dyDescent="0.3">
      <c r="A3254" t="s">
        <v>6726</v>
      </c>
      <c r="B3254" t="s">
        <v>6727</v>
      </c>
      <c r="C3254" t="str">
        <f>IFERROR(VLOOKUP(Table1[[#This Row],[Ticker]],[1]!Table1[[Symbol]:[Industry]],2,FALSE),"-")</f>
        <v>-</v>
      </c>
      <c r="D3254" t="s">
        <v>3147</v>
      </c>
      <c r="E3254">
        <v>71.358284999999995</v>
      </c>
      <c r="F3254">
        <v>159.75</v>
      </c>
      <c r="G3254">
        <v>-12.6262190388641</v>
      </c>
      <c r="H3254">
        <v>-15.4504566426496</v>
      </c>
      <c r="I3254">
        <v>-12.151375837243901</v>
      </c>
      <c r="J3254">
        <v>-5.0675219932854096</v>
      </c>
      <c r="K3254">
        <v>167.92166913789799</v>
      </c>
      <c r="L3254">
        <v>154.10247149004601</v>
      </c>
      <c r="M3254">
        <v>32.762354463247704</v>
      </c>
      <c r="N3254">
        <v>2.2221131895108899</v>
      </c>
      <c r="O3254">
        <v>19.561815336463201</v>
      </c>
      <c r="P3254">
        <v>28.830645161290299</v>
      </c>
      <c r="Q3254">
        <v>9.5843409822860007E-2</v>
      </c>
    </row>
    <row r="3255" spans="1:17" hidden="1" x14ac:dyDescent="0.3">
      <c r="A3255" t="s">
        <v>6728</v>
      </c>
      <c r="B3255" t="s">
        <v>6729</v>
      </c>
      <c r="C3255" t="str">
        <f>IFERROR(VLOOKUP(Table1[[#This Row],[Ticker]],[1]!Table1[[Symbol]:[Industry]],2,FALSE),"-")</f>
        <v>-</v>
      </c>
      <c r="D3255" t="s">
        <v>132</v>
      </c>
      <c r="E3255">
        <v>71.334158250000002</v>
      </c>
      <c r="F3255">
        <v>43.42</v>
      </c>
      <c r="G3255">
        <v>-19.935420454466499</v>
      </c>
      <c r="H3255">
        <v>-16.6107850782589</v>
      </c>
      <c r="I3255">
        <v>-45.974056303231002</v>
      </c>
      <c r="J3255">
        <v>-2.2313645644346001</v>
      </c>
      <c r="K3255">
        <v>51.344388734319701</v>
      </c>
      <c r="L3255">
        <v>57.912428964931401</v>
      </c>
      <c r="M3255">
        <v>48.853039438779597</v>
      </c>
      <c r="N3255">
        <v>0.38734185114571701</v>
      </c>
      <c r="O3255">
        <v>75.426070935052905</v>
      </c>
      <c r="P3255">
        <v>23.5277382645803</v>
      </c>
      <c r="Q3255">
        <v>9.3806724541644002E-2</v>
      </c>
    </row>
    <row r="3256" spans="1:17" hidden="1" x14ac:dyDescent="0.3">
      <c r="A3256" t="s">
        <v>6730</v>
      </c>
      <c r="B3256" t="s">
        <v>6731</v>
      </c>
      <c r="C3256" t="str">
        <f>IFERROR(VLOOKUP(Table1[[#This Row],[Ticker]],[1]!Table1[[Symbol]:[Industry]],2,FALSE),"-")</f>
        <v>-</v>
      </c>
      <c r="D3256" t="s">
        <v>429</v>
      </c>
      <c r="E3256">
        <v>71.290773119999997</v>
      </c>
      <c r="F3256">
        <v>137.25</v>
      </c>
      <c r="G3256">
        <v>11.2751941247235</v>
      </c>
      <c r="H3256">
        <v>-3.49770284199947</v>
      </c>
      <c r="I3256">
        <v>-2.3906246669556199</v>
      </c>
      <c r="J3256">
        <v>-7.6134195294468503</v>
      </c>
      <c r="K3256">
        <v>128.505080427091</v>
      </c>
      <c r="L3256">
        <v>117.56806246063201</v>
      </c>
      <c r="M3256">
        <v>37.474474504959801</v>
      </c>
      <c r="N3256">
        <v>0.384136868859975</v>
      </c>
      <c r="O3256">
        <v>20.218579234972601</v>
      </c>
      <c r="P3256">
        <v>69.4444444444444</v>
      </c>
      <c r="Q3256">
        <v>5.9715797287678E-2</v>
      </c>
    </row>
    <row r="3257" spans="1:17" hidden="1" x14ac:dyDescent="0.3">
      <c r="A3257" t="s">
        <v>6732</v>
      </c>
      <c r="B3257" t="s">
        <v>6733</v>
      </c>
      <c r="C3257" t="str">
        <f>IFERROR(VLOOKUP(Table1[[#This Row],[Ticker]],[1]!Table1[[Symbol]:[Industry]],2,FALSE),"-")</f>
        <v>-</v>
      </c>
      <c r="D3257" t="s">
        <v>21</v>
      </c>
      <c r="E3257">
        <v>71.234800000000007</v>
      </c>
      <c r="F3257">
        <v>130</v>
      </c>
      <c r="G3257">
        <v>-68.797050140388507</v>
      </c>
      <c r="H3257">
        <v>-9.2573052247791203</v>
      </c>
      <c r="I3257">
        <v>-20.010252833883499</v>
      </c>
      <c r="J3257">
        <v>-2.1876200325010999</v>
      </c>
      <c r="K3257">
        <v>144.75894113073099</v>
      </c>
      <c r="L3257">
        <v>151.93567468110601</v>
      </c>
      <c r="M3257">
        <v>33.241801651962902</v>
      </c>
      <c r="N3257">
        <v>1.23949579831932</v>
      </c>
      <c r="O3257">
        <v>76.346153846153797</v>
      </c>
      <c r="P3257">
        <v>16.959064327485301</v>
      </c>
    </row>
    <row r="3258" spans="1:17" hidden="1" x14ac:dyDescent="0.3">
      <c r="A3258" t="s">
        <v>6734</v>
      </c>
      <c r="B3258" t="s">
        <v>6735</v>
      </c>
      <c r="C3258" t="str">
        <f>IFERROR(VLOOKUP(Table1[[#This Row],[Ticker]],[1]!Table1[[Symbol]:[Industry]],2,FALSE),"-")</f>
        <v>-</v>
      </c>
      <c r="D3258" t="s">
        <v>794</v>
      </c>
      <c r="E3258">
        <v>71.137161000000006</v>
      </c>
      <c r="F3258">
        <v>71</v>
      </c>
      <c r="G3258">
        <v>-29.092998743812601</v>
      </c>
      <c r="H3258">
        <v>-17.419893559030601</v>
      </c>
      <c r="I3258">
        <v>-8.5762694510431192</v>
      </c>
      <c r="J3258">
        <v>-0.17654454430524999</v>
      </c>
      <c r="K3258">
        <v>73.084594043404806</v>
      </c>
      <c r="L3258">
        <v>73.291560686526594</v>
      </c>
      <c r="M3258">
        <v>43.3860078887325</v>
      </c>
      <c r="N3258">
        <v>0.99802772848744903</v>
      </c>
      <c r="O3258">
        <v>61.549295774647803</v>
      </c>
      <c r="P3258">
        <v>22.731201382886699</v>
      </c>
      <c r="Q3258">
        <v>0.121908291816857</v>
      </c>
    </row>
    <row r="3259" spans="1:17" hidden="1" x14ac:dyDescent="0.3">
      <c r="A3259" t="s">
        <v>6736</v>
      </c>
      <c r="B3259" t="s">
        <v>6737</v>
      </c>
      <c r="C3259" t="str">
        <f>IFERROR(VLOOKUP(Table1[[#This Row],[Ticker]],[1]!Table1[[Symbol]:[Industry]],2,FALSE),"-")</f>
        <v>-</v>
      </c>
      <c r="D3259" t="s">
        <v>278</v>
      </c>
      <c r="E3259">
        <v>71.021992725000004</v>
      </c>
      <c r="F3259">
        <v>138.5</v>
      </c>
      <c r="G3259">
        <v>-21.9220020286769</v>
      </c>
      <c r="H3259">
        <v>1.0893071833025301</v>
      </c>
      <c r="I3259">
        <v>6.38269431997574</v>
      </c>
      <c r="J3259">
        <v>-3.6221896616123699</v>
      </c>
      <c r="K3259">
        <v>138.560646030962</v>
      </c>
      <c r="L3259">
        <v>131.489822582811</v>
      </c>
      <c r="M3259">
        <v>54.770524976898599</v>
      </c>
      <c r="N3259">
        <v>0.762952076497872</v>
      </c>
      <c r="O3259">
        <v>33.501805054151603</v>
      </c>
      <c r="P3259">
        <v>44.120707596253901</v>
      </c>
      <c r="Q3259">
        <v>7.3108804516443998E-2</v>
      </c>
    </row>
    <row r="3260" spans="1:17" hidden="1" x14ac:dyDescent="0.3">
      <c r="A3260" t="s">
        <v>6738</v>
      </c>
      <c r="B3260" t="s">
        <v>6739</v>
      </c>
      <c r="C3260" t="str">
        <f>IFERROR(VLOOKUP(Table1[[#This Row],[Ticker]],[1]!Table1[[Symbol]:[Industry]],2,FALSE),"-")</f>
        <v>-</v>
      </c>
      <c r="D3260" t="s">
        <v>364</v>
      </c>
      <c r="E3260">
        <v>70.841393855999996</v>
      </c>
      <c r="F3260">
        <v>40.53</v>
      </c>
      <c r="G3260">
        <v>27.098539521276301</v>
      </c>
      <c r="H3260">
        <v>9.0808478502160508</v>
      </c>
      <c r="I3260">
        <v>-2.5726659647786798</v>
      </c>
      <c r="J3260">
        <v>4.7773011672955201</v>
      </c>
      <c r="K3260">
        <v>37.102325639848402</v>
      </c>
      <c r="L3260">
        <v>33.9438382575917</v>
      </c>
      <c r="M3260">
        <v>58.854422547609801</v>
      </c>
      <c r="N3260">
        <v>2.7868300929545202</v>
      </c>
      <c r="O3260">
        <v>19.417715272637501</v>
      </c>
      <c r="P3260">
        <v>67.479338842975196</v>
      </c>
      <c r="Q3260">
        <v>8.9363411013566998E-2</v>
      </c>
    </row>
    <row r="3261" spans="1:17" hidden="1" x14ac:dyDescent="0.3">
      <c r="A3261" t="s">
        <v>6740</v>
      </c>
      <c r="B3261" t="s">
        <v>6741</v>
      </c>
      <c r="C3261" t="str">
        <f>IFERROR(VLOOKUP(Table1[[#This Row],[Ticker]],[1]!Table1[[Symbol]:[Industry]],2,FALSE),"-")</f>
        <v>-</v>
      </c>
      <c r="D3261" t="s">
        <v>753</v>
      </c>
      <c r="E3261">
        <v>70.753706170000001</v>
      </c>
      <c r="F3261">
        <v>25.57</v>
      </c>
      <c r="G3261">
        <v>-5.1330234706201301</v>
      </c>
      <c r="H3261">
        <v>3.6909975220122799</v>
      </c>
      <c r="I3261">
        <v>4.0841540980690896</v>
      </c>
      <c r="J3261">
        <v>2.5684775284744901</v>
      </c>
      <c r="K3261">
        <v>24.086480438440599</v>
      </c>
      <c r="L3261">
        <v>22.560316141876999</v>
      </c>
      <c r="M3261">
        <v>67.469215611950702</v>
      </c>
      <c r="N3261">
        <v>1.6383691967551299</v>
      </c>
      <c r="O3261">
        <v>0.78216660148611095</v>
      </c>
      <c r="P3261">
        <v>34.578947368420998</v>
      </c>
    </row>
    <row r="3262" spans="1:17" hidden="1" x14ac:dyDescent="0.3">
      <c r="A3262" t="s">
        <v>6742</v>
      </c>
      <c r="B3262" t="s">
        <v>6743</v>
      </c>
      <c r="C3262" t="str">
        <f>IFERROR(VLOOKUP(Table1[[#This Row],[Ticker]],[1]!Table1[[Symbol]:[Industry]],2,FALSE),"-")</f>
        <v>-</v>
      </c>
      <c r="D3262" t="s">
        <v>991</v>
      </c>
      <c r="E3262">
        <v>70.689005660000007</v>
      </c>
      <c r="F3262">
        <v>57.01</v>
      </c>
      <c r="G3262">
        <v>-24.6205192137467</v>
      </c>
      <c r="H3262">
        <v>-3.4015703483640198</v>
      </c>
      <c r="I3262">
        <v>28.678597862929902</v>
      </c>
      <c r="J3262">
        <v>4.4273763625962301</v>
      </c>
      <c r="K3262">
        <v>54.821330219353499</v>
      </c>
      <c r="L3262">
        <v>51.103481584859402</v>
      </c>
      <c r="M3262">
        <v>53.800341144208303</v>
      </c>
      <c r="N3262">
        <v>2.5476332292535702</v>
      </c>
      <c r="O3262">
        <v>19.943869496579499</v>
      </c>
      <c r="P3262">
        <v>59.871003925967401</v>
      </c>
      <c r="Q3262">
        <v>-8.1174803789463998E-2</v>
      </c>
    </row>
    <row r="3263" spans="1:17" hidden="1" x14ac:dyDescent="0.3">
      <c r="A3263" t="s">
        <v>6744</v>
      </c>
      <c r="B3263" t="s">
        <v>6745</v>
      </c>
      <c r="C3263" t="str">
        <f>IFERROR(VLOOKUP(Table1[[#This Row],[Ticker]],[1]!Table1[[Symbol]:[Industry]],2,FALSE),"-")</f>
        <v>-</v>
      </c>
      <c r="E3263">
        <v>70.646330399999997</v>
      </c>
      <c r="F3263">
        <v>142.9</v>
      </c>
      <c r="G3263">
        <v>218.31663773826401</v>
      </c>
      <c r="H3263">
        <v>6.27979333557525</v>
      </c>
      <c r="I3263">
        <v>203.80724434386801</v>
      </c>
      <c r="J3263">
        <v>-2.9170399699793799</v>
      </c>
      <c r="K3263">
        <v>130.353886828127</v>
      </c>
      <c r="L3263">
        <v>88.993657161142906</v>
      </c>
      <c r="M3263">
        <v>47.2065174959423</v>
      </c>
      <c r="N3263">
        <v>3.0750345535556899E-2</v>
      </c>
      <c r="O3263">
        <v>4.8285514345696301</v>
      </c>
      <c r="P3263">
        <v>643.109724388975</v>
      </c>
      <c r="Q3263">
        <v>0.19788965508452799</v>
      </c>
    </row>
    <row r="3264" spans="1:17" hidden="1" x14ac:dyDescent="0.3">
      <c r="A3264" t="s">
        <v>6746</v>
      </c>
      <c r="B3264" t="s">
        <v>6747</v>
      </c>
      <c r="C3264" t="str">
        <f>IFERROR(VLOOKUP(Table1[[#This Row],[Ticker]],[1]!Table1[[Symbol]:[Industry]],2,FALSE),"-")</f>
        <v>-</v>
      </c>
      <c r="D3264" t="s">
        <v>407</v>
      </c>
      <c r="E3264">
        <v>70.593599999999995</v>
      </c>
      <c r="F3264">
        <v>85.72</v>
      </c>
      <c r="G3264">
        <v>1009.8834542767499</v>
      </c>
      <c r="H3264">
        <v>43.906506653495001</v>
      </c>
      <c r="I3264">
        <v>383.02010982575098</v>
      </c>
      <c r="J3264">
        <v>6.0276774179238304</v>
      </c>
      <c r="K3264">
        <v>59.446373371088903</v>
      </c>
      <c r="L3264">
        <v>34.299926535807302</v>
      </c>
      <c r="M3264">
        <v>100</v>
      </c>
      <c r="N3264">
        <v>0.92857142857142805</v>
      </c>
      <c r="O3264">
        <v>0</v>
      </c>
      <c r="P3264">
        <v>1041.7260912260599</v>
      </c>
    </row>
    <row r="3265" spans="1:17" hidden="1" x14ac:dyDescent="0.3">
      <c r="A3265" t="s">
        <v>6748</v>
      </c>
      <c r="B3265" t="s">
        <v>6749</v>
      </c>
      <c r="C3265" t="str">
        <f>IFERROR(VLOOKUP(Table1[[#This Row],[Ticker]],[1]!Table1[[Symbol]:[Industry]],2,FALSE),"-")</f>
        <v>-</v>
      </c>
      <c r="D3265" t="s">
        <v>278</v>
      </c>
      <c r="E3265">
        <v>70.515355679999999</v>
      </c>
      <c r="F3265">
        <v>97.35</v>
      </c>
      <c r="G3265">
        <v>96.678489811251396</v>
      </c>
      <c r="H3265">
        <v>-7.1454004628743704</v>
      </c>
      <c r="I3265">
        <v>69.823008474096795</v>
      </c>
      <c r="J3265">
        <v>-3.85428669916777</v>
      </c>
      <c r="K3265">
        <v>89.579528288700303</v>
      </c>
      <c r="L3265">
        <v>69.168845808568307</v>
      </c>
      <c r="M3265">
        <v>54.910833011657601</v>
      </c>
      <c r="N3265">
        <v>0.61992753623188401</v>
      </c>
      <c r="O3265">
        <v>6.7796610169491496</v>
      </c>
      <c r="P3265">
        <v>143.375</v>
      </c>
    </row>
    <row r="3266" spans="1:17" hidden="1" x14ac:dyDescent="0.3">
      <c r="A3266" t="s">
        <v>6750</v>
      </c>
      <c r="B3266" t="s">
        <v>6751</v>
      </c>
      <c r="C3266" t="str">
        <f>IFERROR(VLOOKUP(Table1[[#This Row],[Ticker]],[1]!Table1[[Symbol]:[Industry]],2,FALSE),"-")</f>
        <v>-</v>
      </c>
      <c r="D3266" t="s">
        <v>390</v>
      </c>
      <c r="E3266">
        <v>70.486260000000001</v>
      </c>
      <c r="F3266">
        <v>75.989999999999995</v>
      </c>
      <c r="G3266">
        <v>18.632610575440498</v>
      </c>
      <c r="H3266">
        <v>-5.8139989810207799</v>
      </c>
      <c r="I3266">
        <v>-4.5432671421787596</v>
      </c>
      <c r="J3266">
        <v>-4.8628739339130398</v>
      </c>
      <c r="K3266">
        <v>76.427227137600497</v>
      </c>
      <c r="L3266">
        <v>73.195239173021804</v>
      </c>
      <c r="M3266">
        <v>42.565286455086103</v>
      </c>
      <c r="N3266">
        <v>0.38692654313274699</v>
      </c>
      <c r="O3266">
        <v>30.714567706277101</v>
      </c>
      <c r="P3266">
        <v>63.243823845327597</v>
      </c>
      <c r="Q3266">
        <v>0.12992896787210201</v>
      </c>
    </row>
    <row r="3267" spans="1:17" hidden="1" x14ac:dyDescent="0.3">
      <c r="A3267" t="s">
        <v>6752</v>
      </c>
      <c r="B3267" t="s">
        <v>6753</v>
      </c>
      <c r="C3267" t="str">
        <f>IFERROR(VLOOKUP(Table1[[#This Row],[Ticker]],[1]!Table1[[Symbol]:[Industry]],2,FALSE),"-")</f>
        <v>-</v>
      </c>
      <c r="D3267" t="s">
        <v>605</v>
      </c>
      <c r="E3267">
        <v>70.472515000000001</v>
      </c>
      <c r="F3267">
        <v>163.15</v>
      </c>
      <c r="G3267">
        <v>-36.683698483286797</v>
      </c>
      <c r="H3267">
        <v>-12.4597557956507</v>
      </c>
      <c r="I3267">
        <v>-12.130465471312499</v>
      </c>
      <c r="J3267">
        <v>-2.1573536886754301</v>
      </c>
      <c r="K3267">
        <v>165.690532039906</v>
      </c>
      <c r="L3267">
        <v>163.01278426833099</v>
      </c>
      <c r="M3267">
        <v>47.798286788557498</v>
      </c>
      <c r="N3267">
        <v>0.64446192830949001</v>
      </c>
      <c r="O3267">
        <v>22.586576769843699</v>
      </c>
      <c r="P3267">
        <v>18.1390296886314</v>
      </c>
      <c r="Q3267">
        <v>-4.4431362269545999E-2</v>
      </c>
    </row>
    <row r="3268" spans="1:17" hidden="1" x14ac:dyDescent="0.3">
      <c r="A3268" t="s">
        <v>6754</v>
      </c>
      <c r="B3268" t="s">
        <v>6755</v>
      </c>
      <c r="C3268" t="str">
        <f>IFERROR(VLOOKUP(Table1[[#This Row],[Ticker]],[1]!Table1[[Symbol]:[Industry]],2,FALSE),"-")</f>
        <v>-</v>
      </c>
      <c r="D3268" t="s">
        <v>443</v>
      </c>
      <c r="E3268">
        <v>70.389058329999997</v>
      </c>
      <c r="F3268">
        <v>35.270000000000003</v>
      </c>
      <c r="G3268">
        <v>79.862044923437196</v>
      </c>
      <c r="H3268">
        <v>-14.813675616878401</v>
      </c>
      <c r="I3268">
        <v>0.49248605533916001</v>
      </c>
      <c r="J3268">
        <v>-4.7259742863365402</v>
      </c>
      <c r="K3268">
        <v>36.4839506761503</v>
      </c>
      <c r="L3268">
        <v>32.7159804458948</v>
      </c>
      <c r="M3268">
        <v>42.051007223477697</v>
      </c>
      <c r="N3268">
        <v>0.61906142387239105</v>
      </c>
      <c r="O3268">
        <v>38.644740572724601</v>
      </c>
      <c r="P3268">
        <v>127.54838709677399</v>
      </c>
      <c r="Q3268">
        <v>5.7221277801162998E-2</v>
      </c>
    </row>
    <row r="3269" spans="1:17" hidden="1" x14ac:dyDescent="0.3">
      <c r="A3269" t="s">
        <v>6756</v>
      </c>
      <c r="B3269" t="s">
        <v>6757</v>
      </c>
      <c r="C3269" t="str">
        <f>IFERROR(VLOOKUP(Table1[[#This Row],[Ticker]],[1]!Table1[[Symbol]:[Industry]],2,FALSE),"-")</f>
        <v>-</v>
      </c>
      <c r="D3269" t="s">
        <v>1657</v>
      </c>
      <c r="E3269">
        <v>70.238</v>
      </c>
      <c r="F3269">
        <v>223.3</v>
      </c>
      <c r="G3269">
        <v>-25.509303615978499</v>
      </c>
      <c r="H3269">
        <v>-27.891626877968701</v>
      </c>
      <c r="I3269">
        <v>-41.410306101766103</v>
      </c>
      <c r="J3269">
        <v>-7.6370844013879102</v>
      </c>
      <c r="K3269">
        <v>226.91142236855401</v>
      </c>
      <c r="M3269">
        <v>30.587570318956899</v>
      </c>
      <c r="N3269">
        <v>0.98792613636363602</v>
      </c>
      <c r="O3269">
        <v>103.739364084191</v>
      </c>
      <c r="P3269">
        <v>22.692307692307701</v>
      </c>
    </row>
    <row r="3270" spans="1:17" hidden="1" x14ac:dyDescent="0.3">
      <c r="A3270" t="s">
        <v>6758</v>
      </c>
      <c r="B3270" t="s">
        <v>6759</v>
      </c>
      <c r="C3270" t="str">
        <f>IFERROR(VLOOKUP(Table1[[#This Row],[Ticker]],[1]!Table1[[Symbol]:[Industry]],2,FALSE),"-")</f>
        <v>-</v>
      </c>
      <c r="D3270" t="s">
        <v>2902</v>
      </c>
      <c r="E3270">
        <v>69.761856047999999</v>
      </c>
      <c r="F3270">
        <v>5.48</v>
      </c>
      <c r="G3270">
        <v>-67.982987826504896</v>
      </c>
      <c r="H3270">
        <v>-5.5706692800786701</v>
      </c>
      <c r="I3270">
        <v>-40.530184966403702</v>
      </c>
      <c r="J3270">
        <v>-5.1753177477910999</v>
      </c>
      <c r="K3270">
        <v>5.6247257884757502</v>
      </c>
      <c r="L3270">
        <v>6.2598524107972597</v>
      </c>
      <c r="M3270">
        <v>48.984244673994901</v>
      </c>
      <c r="N3270">
        <v>0.76027282117192696</v>
      </c>
      <c r="O3270">
        <v>69.525547445255398</v>
      </c>
      <c r="P3270">
        <v>15.126050420167999</v>
      </c>
      <c r="Q3270">
        <v>7.4340667954425996E-2</v>
      </c>
    </row>
    <row r="3271" spans="1:17" hidden="1" x14ac:dyDescent="0.3">
      <c r="A3271" t="s">
        <v>6760</v>
      </c>
      <c r="B3271" t="s">
        <v>6761</v>
      </c>
      <c r="C3271" t="str">
        <f>IFERROR(VLOOKUP(Table1[[#This Row],[Ticker]],[1]!Table1[[Symbol]:[Industry]],2,FALSE),"-")</f>
        <v>-</v>
      </c>
      <c r="D3271" t="s">
        <v>390</v>
      </c>
      <c r="E3271">
        <v>69.737849999999995</v>
      </c>
      <c r="F3271">
        <v>124.45</v>
      </c>
      <c r="G3271">
        <v>56.575228304283797</v>
      </c>
      <c r="H3271">
        <v>-16.457766054272199</v>
      </c>
      <c r="I3271">
        <v>34.750834315736903</v>
      </c>
      <c r="J3271">
        <v>-5.47296517831135</v>
      </c>
      <c r="K3271">
        <v>143.80744983511599</v>
      </c>
      <c r="L3271">
        <v>117.99704734033</v>
      </c>
      <c r="M3271">
        <v>19.442840820620201</v>
      </c>
      <c r="N3271">
        <v>0.497280497280497</v>
      </c>
      <c r="O3271">
        <v>49.618320610687</v>
      </c>
      <c r="P3271">
        <v>139.32692307692301</v>
      </c>
    </row>
    <row r="3272" spans="1:17" hidden="1" x14ac:dyDescent="0.3">
      <c r="A3272" t="s">
        <v>6762</v>
      </c>
      <c r="B3272" t="s">
        <v>6763</v>
      </c>
      <c r="C3272" t="str">
        <f>IFERROR(VLOOKUP(Table1[[#This Row],[Ticker]],[1]!Table1[[Symbol]:[Industry]],2,FALSE),"-")</f>
        <v>-</v>
      </c>
      <c r="D3272" t="s">
        <v>21</v>
      </c>
      <c r="E3272">
        <v>69.654955129999905</v>
      </c>
      <c r="F3272">
        <v>43.05</v>
      </c>
      <c r="G3272">
        <v>-85.312736749181994</v>
      </c>
      <c r="H3272">
        <v>-7.3842893517632398</v>
      </c>
      <c r="I3272">
        <v>-8.9105378048902608</v>
      </c>
      <c r="J3272">
        <v>-1.1471576047554299</v>
      </c>
      <c r="K3272">
        <v>45.747672870078802</v>
      </c>
      <c r="L3272">
        <v>54.357623954503197</v>
      </c>
      <c r="M3272">
        <v>40.305500310001797</v>
      </c>
      <c r="N3272">
        <v>0.475357675748527</v>
      </c>
      <c r="O3272">
        <v>146.11651003958499</v>
      </c>
      <c r="P3272">
        <v>23.536257943740999</v>
      </c>
      <c r="Q3272">
        <v>3.6482973402750002E-2</v>
      </c>
    </row>
    <row r="3273" spans="1:17" hidden="1" x14ac:dyDescent="0.3">
      <c r="A3273" t="s">
        <v>6764</v>
      </c>
      <c r="B3273" t="s">
        <v>6765</v>
      </c>
      <c r="C3273" t="str">
        <f>IFERROR(VLOOKUP(Table1[[#This Row],[Ticker]],[1]!Table1[[Symbol]:[Industry]],2,FALSE),"-")</f>
        <v>-</v>
      </c>
      <c r="D3273" t="s">
        <v>4700</v>
      </c>
      <c r="E3273">
        <v>69.596457739000002</v>
      </c>
      <c r="F3273">
        <v>94.5</v>
      </c>
      <c r="G3273">
        <v>-5.0650678588906697</v>
      </c>
      <c r="H3273">
        <v>-0.30960811314759001</v>
      </c>
      <c r="I3273">
        <v>-36.2726501591154</v>
      </c>
      <c r="J3273">
        <v>-7.07637589401961</v>
      </c>
      <c r="K3273">
        <v>96.107985471458093</v>
      </c>
      <c r="L3273">
        <v>94.161464618430799</v>
      </c>
      <c r="M3273">
        <v>45.195761220624199</v>
      </c>
      <c r="N3273">
        <v>0.95637838594375701</v>
      </c>
      <c r="O3273">
        <v>61.894179894179899</v>
      </c>
      <c r="P3273">
        <v>41.044776119402897</v>
      </c>
      <c r="Q3273">
        <v>6.0376491662280998E-2</v>
      </c>
    </row>
    <row r="3274" spans="1:17" hidden="1" x14ac:dyDescent="0.3">
      <c r="A3274" t="s">
        <v>6766</v>
      </c>
      <c r="B3274" t="s">
        <v>6767</v>
      </c>
      <c r="C3274" t="str">
        <f>IFERROR(VLOOKUP(Table1[[#This Row],[Ticker]],[1]!Table1[[Symbol]:[Industry]],2,FALSE),"-")</f>
        <v>-</v>
      </c>
      <c r="D3274" t="s">
        <v>4700</v>
      </c>
      <c r="E3274">
        <v>69.547874391999997</v>
      </c>
      <c r="F3274">
        <v>52.85</v>
      </c>
      <c r="G3274">
        <v>-3.2851083674583399</v>
      </c>
      <c r="H3274">
        <v>-12.5315995578969</v>
      </c>
      <c r="I3274">
        <v>-8.8669694124929208</v>
      </c>
      <c r="J3274">
        <v>-11.2931656496746</v>
      </c>
      <c r="K3274">
        <v>54.259841825103798</v>
      </c>
      <c r="L3274">
        <v>50.938141941348597</v>
      </c>
      <c r="M3274">
        <v>22.7635132892629</v>
      </c>
      <c r="N3274">
        <v>0.76750483558994198</v>
      </c>
      <c r="O3274">
        <v>24.843897824030201</v>
      </c>
      <c r="P3274">
        <v>38.677512463920202</v>
      </c>
    </row>
    <row r="3275" spans="1:17" hidden="1" x14ac:dyDescent="0.3">
      <c r="A3275" t="s">
        <v>6768</v>
      </c>
      <c r="B3275" t="s">
        <v>6769</v>
      </c>
      <c r="C3275" t="str">
        <f>IFERROR(VLOOKUP(Table1[[#This Row],[Ticker]],[1]!Table1[[Symbol]:[Industry]],2,FALSE),"-")</f>
        <v>-</v>
      </c>
      <c r="E3275">
        <v>69.459535000000002</v>
      </c>
      <c r="F3275">
        <v>132.43</v>
      </c>
      <c r="G3275">
        <v>42.613956384899602</v>
      </c>
      <c r="H3275">
        <v>52.579679598802699</v>
      </c>
      <c r="I3275">
        <v>53.643369793005199</v>
      </c>
      <c r="J3275">
        <v>13.562751438524099</v>
      </c>
      <c r="K3275">
        <v>96.043473697919694</v>
      </c>
      <c r="L3275">
        <v>81.483181213732706</v>
      </c>
      <c r="M3275">
        <v>94.224077471361795</v>
      </c>
      <c r="N3275">
        <v>4.6924384027187704</v>
      </c>
      <c r="O3275">
        <v>0</v>
      </c>
      <c r="P3275">
        <v>90.546762589927994</v>
      </c>
    </row>
    <row r="3276" spans="1:17" hidden="1" x14ac:dyDescent="0.3">
      <c r="A3276" t="s">
        <v>6770</v>
      </c>
      <c r="B3276" t="s">
        <v>6771</v>
      </c>
      <c r="C3276" t="str">
        <f>IFERROR(VLOOKUP(Table1[[#This Row],[Ticker]],[1]!Table1[[Symbol]:[Industry]],2,FALSE),"-")</f>
        <v>-</v>
      </c>
      <c r="D3276" t="s">
        <v>4700</v>
      </c>
      <c r="E3276">
        <v>69.308400000000006</v>
      </c>
      <c r="F3276">
        <v>116.55</v>
      </c>
      <c r="G3276">
        <v>46.096294348397997</v>
      </c>
      <c r="H3276">
        <v>55.216829752952897</v>
      </c>
      <c r="I3276">
        <v>51.524513490819203</v>
      </c>
      <c r="J3276">
        <v>2.0377320801749499</v>
      </c>
      <c r="K3276">
        <v>89.924604316354603</v>
      </c>
      <c r="L3276">
        <v>87.883902117449793</v>
      </c>
      <c r="M3276">
        <v>73.268409441737603</v>
      </c>
      <c r="N3276">
        <v>2.3826979472140701</v>
      </c>
      <c r="O3276">
        <v>15.2380952380952</v>
      </c>
      <c r="P3276">
        <v>88.775510204081598</v>
      </c>
    </row>
    <row r="3277" spans="1:17" hidden="1" x14ac:dyDescent="0.3">
      <c r="A3277" t="s">
        <v>6772</v>
      </c>
      <c r="B3277" t="s">
        <v>6773</v>
      </c>
      <c r="C3277" t="str">
        <f>IFERROR(VLOOKUP(Table1[[#This Row],[Ticker]],[1]!Table1[[Symbol]:[Industry]],2,FALSE),"-")</f>
        <v>-</v>
      </c>
      <c r="D3277" t="s">
        <v>46</v>
      </c>
      <c r="E3277">
        <v>69.109338374999993</v>
      </c>
      <c r="F3277">
        <v>56.58</v>
      </c>
      <c r="G3277">
        <v>86.950866530966493</v>
      </c>
      <c r="H3277">
        <v>54.376676566011398</v>
      </c>
      <c r="I3277">
        <v>33.3307028308855</v>
      </c>
      <c r="J3277">
        <v>7.7077177410479001</v>
      </c>
      <c r="K3277">
        <v>43.065074761209402</v>
      </c>
      <c r="L3277">
        <v>38.101292265725597</v>
      </c>
      <c r="M3277">
        <v>66.143473431161496</v>
      </c>
      <c r="N3277">
        <v>2.2812723328853299</v>
      </c>
      <c r="O3277">
        <v>11.7179215270413</v>
      </c>
      <c r="P3277">
        <v>138.73417721518899</v>
      </c>
      <c r="Q3277">
        <v>0.12977380295327401</v>
      </c>
    </row>
    <row r="3278" spans="1:17" hidden="1" x14ac:dyDescent="0.3">
      <c r="A3278" t="s">
        <v>6774</v>
      </c>
      <c r="B3278" t="s">
        <v>6775</v>
      </c>
      <c r="C3278" t="str">
        <f>IFERROR(VLOOKUP(Table1[[#This Row],[Ticker]],[1]!Table1[[Symbol]:[Industry]],2,FALSE),"-")</f>
        <v>-</v>
      </c>
      <c r="D3278" t="s">
        <v>605</v>
      </c>
      <c r="E3278">
        <v>69.096573000000006</v>
      </c>
      <c r="F3278">
        <v>121.1</v>
      </c>
      <c r="G3278">
        <v>141.64426458637001</v>
      </c>
      <c r="H3278">
        <v>-5.7738663038651801</v>
      </c>
      <c r="I3278">
        <v>34.938514037715599</v>
      </c>
      <c r="J3278">
        <v>-9.8828012054559</v>
      </c>
      <c r="K3278">
        <v>129.21536489102999</v>
      </c>
      <c r="L3278">
        <v>102.158750211409</v>
      </c>
      <c r="M3278">
        <v>21.585838862803499</v>
      </c>
      <c r="N3278">
        <v>0.211663160341093</v>
      </c>
      <c r="O3278">
        <v>35.383980181668001</v>
      </c>
      <c r="P3278">
        <v>187.23908918405999</v>
      </c>
      <c r="Q3278">
        <v>6.4838189196358004E-2</v>
      </c>
    </row>
    <row r="3279" spans="1:17" hidden="1" x14ac:dyDescent="0.3">
      <c r="A3279" t="s">
        <v>6776</v>
      </c>
      <c r="B3279" t="s">
        <v>6777</v>
      </c>
      <c r="C3279" t="str">
        <f>IFERROR(VLOOKUP(Table1[[#This Row],[Ticker]],[1]!Table1[[Symbol]:[Industry]],2,FALSE),"-")</f>
        <v>-</v>
      </c>
      <c r="D3279" t="s">
        <v>1394</v>
      </c>
      <c r="E3279">
        <v>69.030783659999997</v>
      </c>
      <c r="F3279">
        <v>66.05</v>
      </c>
      <c r="G3279">
        <v>-88.658589875104596</v>
      </c>
      <c r="H3279">
        <v>-63.4705557423774</v>
      </c>
      <c r="I3279">
        <v>-74.204482913234301</v>
      </c>
      <c r="J3279">
        <v>-17.071640651057798</v>
      </c>
      <c r="M3279">
        <v>8.2642479202407593</v>
      </c>
      <c r="O3279">
        <v>145.26873580620699</v>
      </c>
      <c r="P3279">
        <v>1.92901234567901</v>
      </c>
    </row>
    <row r="3280" spans="1:17" hidden="1" x14ac:dyDescent="0.3">
      <c r="A3280" t="s">
        <v>6778</v>
      </c>
      <c r="B3280" t="s">
        <v>6779</v>
      </c>
      <c r="C3280" t="str">
        <f>IFERROR(VLOOKUP(Table1[[#This Row],[Ticker]],[1]!Table1[[Symbol]:[Industry]],2,FALSE),"-")</f>
        <v>-</v>
      </c>
      <c r="D3280" t="s">
        <v>111</v>
      </c>
      <c r="E3280">
        <v>69.016499999999994</v>
      </c>
      <c r="F3280">
        <v>345.05</v>
      </c>
      <c r="G3280">
        <v>-59.558149675822797</v>
      </c>
      <c r="H3280">
        <v>15.013690446216501</v>
      </c>
      <c r="I3280">
        <v>-14.388529987441499</v>
      </c>
      <c r="J3280">
        <v>16.4585893537804</v>
      </c>
      <c r="K3280">
        <v>288.31827583227101</v>
      </c>
      <c r="L3280">
        <v>352.96237474612798</v>
      </c>
      <c r="M3280">
        <v>77.827829050780593</v>
      </c>
      <c r="N3280">
        <v>2.6159169550172998</v>
      </c>
      <c r="O3280">
        <v>43.457469931893897</v>
      </c>
      <c r="P3280">
        <v>40.2357244462507</v>
      </c>
    </row>
    <row r="3281" spans="1:17" hidden="1" x14ac:dyDescent="0.3">
      <c r="A3281" t="s">
        <v>6780</v>
      </c>
      <c r="B3281" t="s">
        <v>6781</v>
      </c>
      <c r="C3281" t="str">
        <f>IFERROR(VLOOKUP(Table1[[#This Row],[Ticker]],[1]!Table1[[Symbol]:[Industry]],2,FALSE),"-")</f>
        <v>-</v>
      </c>
      <c r="D3281" t="s">
        <v>54</v>
      </c>
      <c r="E3281">
        <v>68.934697072999995</v>
      </c>
      <c r="F3281">
        <v>55.2</v>
      </c>
      <c r="G3281">
        <v>-56.236555590593902</v>
      </c>
      <c r="H3281">
        <v>5.55254617043812</v>
      </c>
      <c r="I3281">
        <v>-5.3982682710690897</v>
      </c>
      <c r="J3281">
        <v>-4.4645545012163996</v>
      </c>
      <c r="K3281">
        <v>51.809471434705799</v>
      </c>
      <c r="L3281">
        <v>58.313091994940002</v>
      </c>
      <c r="M3281">
        <v>47.684053857555803</v>
      </c>
      <c r="N3281">
        <v>1.9221327717942001</v>
      </c>
      <c r="O3281">
        <v>55.905797101449203</v>
      </c>
      <c r="P3281">
        <v>24.0728253540121</v>
      </c>
      <c r="Q3281">
        <v>-0.10301444210012201</v>
      </c>
    </row>
    <row r="3282" spans="1:17" hidden="1" x14ac:dyDescent="0.3">
      <c r="A3282" t="s">
        <v>6782</v>
      </c>
      <c r="B3282" t="s">
        <v>6783</v>
      </c>
      <c r="C3282" t="str">
        <f>IFERROR(VLOOKUP(Table1[[#This Row],[Ticker]],[1]!Table1[[Symbol]:[Industry]],2,FALSE),"-")</f>
        <v>-</v>
      </c>
      <c r="D3282" t="s">
        <v>125</v>
      </c>
      <c r="E3282">
        <v>68.847654375000005</v>
      </c>
      <c r="F3282">
        <v>7.07</v>
      </c>
      <c r="G3282">
        <v>21.519619015980901</v>
      </c>
      <c r="H3282">
        <v>-9.4249779276630896</v>
      </c>
      <c r="I3282">
        <v>35.311254029837002</v>
      </c>
      <c r="J3282">
        <v>2.9525668833867398</v>
      </c>
      <c r="K3282">
        <v>6.4815427729290098</v>
      </c>
      <c r="L3282">
        <v>5.5571498967238204</v>
      </c>
      <c r="M3282">
        <v>52.5131299455037</v>
      </c>
      <c r="N3282">
        <v>0.43402976058061399</v>
      </c>
      <c r="O3282">
        <v>10.042432814710001</v>
      </c>
      <c r="P3282">
        <v>88.031914893617</v>
      </c>
      <c r="Q3282">
        <v>6.4823200140775E-2</v>
      </c>
    </row>
    <row r="3283" spans="1:17" hidden="1" x14ac:dyDescent="0.3">
      <c r="A3283" t="s">
        <v>6784</v>
      </c>
      <c r="B3283" t="s">
        <v>6785</v>
      </c>
      <c r="C3283" t="str">
        <f>IFERROR(VLOOKUP(Table1[[#This Row],[Ticker]],[1]!Table1[[Symbol]:[Industry]],2,FALSE),"-")</f>
        <v>-</v>
      </c>
      <c r="D3283" t="s">
        <v>132</v>
      </c>
      <c r="E3283">
        <v>68.807777999999999</v>
      </c>
      <c r="F3283">
        <v>48.99</v>
      </c>
      <c r="G3283">
        <v>281.57508456967503</v>
      </c>
      <c r="H3283">
        <v>43.959144991671003</v>
      </c>
      <c r="I3283">
        <v>47.283738920121401</v>
      </c>
      <c r="J3283">
        <v>8.1750742680170294</v>
      </c>
      <c r="K3283">
        <v>36.507194684267503</v>
      </c>
      <c r="L3283">
        <v>29.598612629859499</v>
      </c>
      <c r="M3283">
        <v>99.222253538622397</v>
      </c>
      <c r="N3283">
        <v>1.3351053807922999</v>
      </c>
      <c r="O3283">
        <v>0</v>
      </c>
      <c r="P3283">
        <v>333.539823008849</v>
      </c>
      <c r="Q3283">
        <v>0.14223237268422201</v>
      </c>
    </row>
    <row r="3284" spans="1:17" hidden="1" x14ac:dyDescent="0.3">
      <c r="A3284" t="s">
        <v>6786</v>
      </c>
      <c r="B3284" t="s">
        <v>6787</v>
      </c>
      <c r="C3284" t="str">
        <f>IFERROR(VLOOKUP(Table1[[#This Row],[Ticker]],[1]!Table1[[Symbol]:[Industry]],2,FALSE),"-")</f>
        <v>-</v>
      </c>
      <c r="D3284" t="s">
        <v>390</v>
      </c>
      <c r="E3284">
        <v>68.685100000000006</v>
      </c>
      <c r="F3284">
        <v>1974.1</v>
      </c>
      <c r="G3284">
        <v>103.090956614738</v>
      </c>
      <c r="H3284">
        <v>2.5239092608561902</v>
      </c>
      <c r="I3284">
        <v>75.601987169660703</v>
      </c>
      <c r="J3284">
        <v>-10.3626200325011</v>
      </c>
      <c r="K3284">
        <v>1941.7510840688501</v>
      </c>
      <c r="L3284">
        <v>1405.6619002361599</v>
      </c>
      <c r="M3284">
        <v>40.643337786880501</v>
      </c>
      <c r="N3284">
        <v>0.51168318222798104</v>
      </c>
      <c r="O3284">
        <v>24.1553112810901</v>
      </c>
      <c r="P3284">
        <v>181.93373321908001</v>
      </c>
      <c r="Q3284">
        <v>0.13556039310349899</v>
      </c>
    </row>
    <row r="3285" spans="1:17" hidden="1" x14ac:dyDescent="0.3">
      <c r="A3285" t="s">
        <v>6788</v>
      </c>
      <c r="B3285" t="s">
        <v>6789</v>
      </c>
      <c r="C3285" t="str">
        <f>IFERROR(VLOOKUP(Table1[[#This Row],[Ticker]],[1]!Table1[[Symbol]:[Industry]],2,FALSE),"-")</f>
        <v>-</v>
      </c>
      <c r="E3285">
        <v>68.609220867999994</v>
      </c>
      <c r="F3285">
        <v>18.8</v>
      </c>
      <c r="G3285">
        <v>53.3790379275353</v>
      </c>
      <c r="H3285">
        <v>6.0123569419211202</v>
      </c>
      <c r="I3285">
        <v>39.539683702040797</v>
      </c>
      <c r="J3285">
        <v>-6.0526507073477296</v>
      </c>
      <c r="K3285">
        <v>14.7181115262639</v>
      </c>
      <c r="L3285">
        <v>13.156796775000799</v>
      </c>
      <c r="M3285">
        <v>63.768077591984699</v>
      </c>
      <c r="N3285">
        <v>2.10645557134721</v>
      </c>
      <c r="O3285">
        <v>0</v>
      </c>
      <c r="P3285">
        <v>103.243243243243</v>
      </c>
      <c r="Q3285">
        <v>0.101870454988232</v>
      </c>
    </row>
    <row r="3286" spans="1:17" hidden="1" x14ac:dyDescent="0.3">
      <c r="A3286" t="s">
        <v>6790</v>
      </c>
      <c r="B3286" t="s">
        <v>6791</v>
      </c>
      <c r="C3286" t="str">
        <f>IFERROR(VLOOKUP(Table1[[#This Row],[Ticker]],[1]!Table1[[Symbol]:[Industry]],2,FALSE),"-")</f>
        <v>-</v>
      </c>
      <c r="D3286" t="s">
        <v>467</v>
      </c>
      <c r="E3286">
        <v>68.515199999999993</v>
      </c>
      <c r="F3286">
        <v>144</v>
      </c>
      <c r="G3286">
        <v>-27.1534330234667</v>
      </c>
      <c r="H3286">
        <v>8.00459953712563</v>
      </c>
      <c r="I3286">
        <v>-22.993249751453298</v>
      </c>
      <c r="J3286">
        <v>3.5004533619943001</v>
      </c>
      <c r="K3286">
        <v>136.30305951809899</v>
      </c>
      <c r="M3286">
        <v>62.994699876006102</v>
      </c>
      <c r="N3286">
        <v>1.1765327695560199</v>
      </c>
      <c r="O3286">
        <v>37.5</v>
      </c>
      <c r="P3286">
        <v>26.371215445370702</v>
      </c>
    </row>
    <row r="3287" spans="1:17" hidden="1" x14ac:dyDescent="0.3">
      <c r="A3287" t="s">
        <v>6792</v>
      </c>
      <c r="B3287" t="s">
        <v>6793</v>
      </c>
      <c r="C3287" t="str">
        <f>IFERROR(VLOOKUP(Table1[[#This Row],[Ticker]],[1]!Table1[[Symbol]:[Industry]],2,FALSE),"-")</f>
        <v>-</v>
      </c>
      <c r="D3287" t="s">
        <v>390</v>
      </c>
      <c r="E3287">
        <v>68.509705600000004</v>
      </c>
      <c r="F3287">
        <v>86.85</v>
      </c>
      <c r="G3287">
        <v>38.786046744204697</v>
      </c>
      <c r="H3287">
        <v>-9.6869271888100492</v>
      </c>
      <c r="I3287">
        <v>-10.5356756567329</v>
      </c>
      <c r="J3287">
        <v>-1.8740675995664899</v>
      </c>
      <c r="K3287">
        <v>88.981748411595404</v>
      </c>
      <c r="L3287">
        <v>85.505567468643804</v>
      </c>
      <c r="M3287">
        <v>43.804029248675398</v>
      </c>
      <c r="N3287">
        <v>0.67576018134917504</v>
      </c>
      <c r="O3287">
        <v>33.8975244674726</v>
      </c>
      <c r="P3287">
        <v>78.300143707657497</v>
      </c>
      <c r="Q3287">
        <v>8.1612736167611E-2</v>
      </c>
    </row>
    <row r="3288" spans="1:17" hidden="1" x14ac:dyDescent="0.3">
      <c r="A3288" t="s">
        <v>6794</v>
      </c>
      <c r="B3288" t="s">
        <v>6795</v>
      </c>
      <c r="C3288" t="str">
        <f>IFERROR(VLOOKUP(Table1[[#This Row],[Ticker]],[1]!Table1[[Symbol]:[Industry]],2,FALSE),"-")</f>
        <v>-</v>
      </c>
      <c r="D3288" t="s">
        <v>132</v>
      </c>
      <c r="E3288">
        <v>68.380387884000001</v>
      </c>
      <c r="F3288">
        <v>51.79</v>
      </c>
      <c r="G3288">
        <v>4.4468367348986098</v>
      </c>
      <c r="H3288">
        <v>-3.6778026431352102</v>
      </c>
      <c r="I3288">
        <v>55.244803345891697</v>
      </c>
      <c r="J3288">
        <v>2.6504366476608299</v>
      </c>
      <c r="K3288">
        <v>45.835565239900497</v>
      </c>
      <c r="L3288">
        <v>37.266153047038202</v>
      </c>
      <c r="M3288">
        <v>57.152802842824997</v>
      </c>
      <c r="N3288">
        <v>0.17946454839658699</v>
      </c>
      <c r="O3288">
        <v>6.1981077428074904</v>
      </c>
      <c r="P3288">
        <v>114.89626556016501</v>
      </c>
    </row>
    <row r="3289" spans="1:17" hidden="1" x14ac:dyDescent="0.3">
      <c r="A3289" t="s">
        <v>6796</v>
      </c>
      <c r="B3289" t="s">
        <v>6797</v>
      </c>
      <c r="C3289" t="str">
        <f>IFERROR(VLOOKUP(Table1[[#This Row],[Ticker]],[1]!Table1[[Symbol]:[Industry]],2,FALSE),"-")</f>
        <v>-</v>
      </c>
      <c r="D3289" t="s">
        <v>197</v>
      </c>
      <c r="E3289">
        <v>68.189496840000004</v>
      </c>
      <c r="F3289">
        <v>46.35</v>
      </c>
      <c r="G3289">
        <v>88.976800878225006</v>
      </c>
      <c r="H3289">
        <v>-8.0272279782747802</v>
      </c>
      <c r="I3289">
        <v>17.900436737602199</v>
      </c>
      <c r="J3289">
        <v>-4.2718217832305703</v>
      </c>
      <c r="K3289">
        <v>45.235454459567798</v>
      </c>
      <c r="L3289">
        <v>37.651513200981</v>
      </c>
      <c r="M3289">
        <v>51.691311543485199</v>
      </c>
      <c r="N3289">
        <v>0.43141207418420102</v>
      </c>
      <c r="O3289">
        <v>18.230852211434701</v>
      </c>
      <c r="P3289">
        <v>146.93660095897701</v>
      </c>
      <c r="Q3289">
        <v>0.135130495689604</v>
      </c>
    </row>
    <row r="3290" spans="1:17" hidden="1" x14ac:dyDescent="0.3">
      <c r="A3290" t="s">
        <v>6798</v>
      </c>
      <c r="B3290" t="s">
        <v>6799</v>
      </c>
      <c r="C3290" t="str">
        <f>IFERROR(VLOOKUP(Table1[[#This Row],[Ticker]],[1]!Table1[[Symbol]:[Industry]],2,FALSE),"-")</f>
        <v>-</v>
      </c>
      <c r="D3290" t="s">
        <v>533</v>
      </c>
      <c r="E3290">
        <v>68.122392000000005</v>
      </c>
      <c r="F3290">
        <v>229.45</v>
      </c>
      <c r="G3290">
        <v>36.746635644369199</v>
      </c>
      <c r="H3290">
        <v>-6.1047958521740604</v>
      </c>
      <c r="I3290">
        <v>-21.784363320774901</v>
      </c>
      <c r="J3290">
        <v>-10.590130662183199</v>
      </c>
      <c r="K3290">
        <v>228.214020869314</v>
      </c>
      <c r="L3290">
        <v>223.90946111768</v>
      </c>
      <c r="M3290">
        <v>51.419672524441197</v>
      </c>
      <c r="N3290">
        <v>1.3685003072811099</v>
      </c>
      <c r="O3290">
        <v>18.5225539333188</v>
      </c>
      <c r="P3290">
        <v>104.227859368046</v>
      </c>
      <c r="Q3290">
        <v>0.13252378365763701</v>
      </c>
    </row>
    <row r="3291" spans="1:17" hidden="1" x14ac:dyDescent="0.3">
      <c r="A3291" t="s">
        <v>6800</v>
      </c>
      <c r="B3291" t="s">
        <v>6801</v>
      </c>
      <c r="C3291" t="str">
        <f>IFERROR(VLOOKUP(Table1[[#This Row],[Ticker]],[1]!Table1[[Symbol]:[Industry]],2,FALSE),"-")</f>
        <v>-</v>
      </c>
      <c r="D3291" t="s">
        <v>3147</v>
      </c>
      <c r="E3291">
        <v>68.100604025999999</v>
      </c>
      <c r="F3291">
        <v>61.26</v>
      </c>
      <c r="G3291">
        <v>-31.251503944385799</v>
      </c>
      <c r="H3291">
        <v>-18.745120507667199</v>
      </c>
      <c r="I3291">
        <v>-42.589995188906798</v>
      </c>
      <c r="J3291">
        <v>-7.1814165585556999</v>
      </c>
      <c r="K3291">
        <v>69.561254106403396</v>
      </c>
      <c r="L3291">
        <v>69.092276044752296</v>
      </c>
      <c r="M3291">
        <v>5.5345432924951997E-2</v>
      </c>
      <c r="N3291">
        <v>1.2834224598930399</v>
      </c>
      <c r="O3291">
        <v>40.3689193601044</v>
      </c>
      <c r="P3291">
        <v>33.726260641781202</v>
      </c>
    </row>
    <row r="3292" spans="1:17" hidden="1" x14ac:dyDescent="0.3">
      <c r="A3292" t="s">
        <v>6802</v>
      </c>
      <c r="B3292" t="s">
        <v>6803</v>
      </c>
      <c r="C3292" t="str">
        <f>IFERROR(VLOOKUP(Table1[[#This Row],[Ticker]],[1]!Table1[[Symbol]:[Industry]],2,FALSE),"-")</f>
        <v>-</v>
      </c>
      <c r="D3292" t="s">
        <v>605</v>
      </c>
      <c r="E3292">
        <v>67.940236249999998</v>
      </c>
      <c r="F3292">
        <v>27.02</v>
      </c>
      <c r="G3292">
        <v>-43.1943429860573</v>
      </c>
      <c r="H3292">
        <v>-5.9823893104580002</v>
      </c>
      <c r="I3292">
        <v>-6.3322209040054904</v>
      </c>
      <c r="J3292">
        <v>-0.65505298269268097</v>
      </c>
      <c r="K3292">
        <v>26.527426626994401</v>
      </c>
      <c r="L3292">
        <v>28.171298829400701</v>
      </c>
      <c r="M3292">
        <v>51.239280628093603</v>
      </c>
      <c r="N3292">
        <v>0.60308816386235797</v>
      </c>
      <c r="O3292">
        <v>55.070318282753497</v>
      </c>
      <c r="P3292">
        <v>19.557522123893701</v>
      </c>
      <c r="Q3292">
        <v>-4.7519556930955997E-2</v>
      </c>
    </row>
    <row r="3293" spans="1:17" hidden="1" x14ac:dyDescent="0.3">
      <c r="A3293" t="s">
        <v>6804</v>
      </c>
      <c r="B3293" t="s">
        <v>6805</v>
      </c>
      <c r="C3293" t="str">
        <f>IFERROR(VLOOKUP(Table1[[#This Row],[Ticker]],[1]!Table1[[Symbol]:[Industry]],2,FALSE),"-")</f>
        <v>-</v>
      </c>
      <c r="D3293" t="s">
        <v>5658</v>
      </c>
      <c r="E3293">
        <v>67.927199999999999</v>
      </c>
      <c r="F3293">
        <v>141.9</v>
      </c>
      <c r="G3293">
        <v>324.28079603043699</v>
      </c>
      <c r="H3293">
        <v>-8.34031160988566</v>
      </c>
      <c r="I3293">
        <v>21.524832714467301</v>
      </c>
      <c r="J3293">
        <v>-3.6445736748852</v>
      </c>
      <c r="K3293">
        <v>148.50008816318399</v>
      </c>
      <c r="L3293">
        <v>116.239064668278</v>
      </c>
      <c r="M3293">
        <v>47.585632746578902</v>
      </c>
      <c r="N3293">
        <v>0.287424340313508</v>
      </c>
      <c r="O3293">
        <v>23.009161381254401</v>
      </c>
      <c r="P3293">
        <v>356.123432979749</v>
      </c>
      <c r="Q3293">
        <v>0.13462797077108299</v>
      </c>
    </row>
    <row r="3294" spans="1:17" hidden="1" x14ac:dyDescent="0.3">
      <c r="A3294" t="s">
        <v>6806</v>
      </c>
      <c r="B3294" t="s">
        <v>6807</v>
      </c>
      <c r="C3294" t="str">
        <f>IFERROR(VLOOKUP(Table1[[#This Row],[Ticker]],[1]!Table1[[Symbol]:[Industry]],2,FALSE),"-")</f>
        <v>-</v>
      </c>
      <c r="D3294" t="s">
        <v>685</v>
      </c>
      <c r="E3294">
        <v>67.824930164999998</v>
      </c>
      <c r="F3294">
        <v>57.59</v>
      </c>
      <c r="G3294">
        <v>-14.9843994014191</v>
      </c>
      <c r="H3294">
        <v>-14.8133654867217</v>
      </c>
      <c r="I3294">
        <v>-6.9147145260949499</v>
      </c>
      <c r="J3294">
        <v>-4.9122277234823102</v>
      </c>
      <c r="K3294">
        <v>61.0392187887145</v>
      </c>
      <c r="L3294">
        <v>55.814817427690699</v>
      </c>
      <c r="M3294">
        <v>36.946242547602601</v>
      </c>
      <c r="N3294">
        <v>0.479886010585032</v>
      </c>
      <c r="O3294">
        <v>34.398333043931203</v>
      </c>
      <c r="P3294">
        <v>59.529085872576097</v>
      </c>
      <c r="Q3294">
        <v>4.9293015873658003E-2</v>
      </c>
    </row>
    <row r="3295" spans="1:17" hidden="1" x14ac:dyDescent="0.3">
      <c r="A3295" t="s">
        <v>6808</v>
      </c>
      <c r="B3295" t="s">
        <v>6809</v>
      </c>
      <c r="C3295" t="str">
        <f>IFERROR(VLOOKUP(Table1[[#This Row],[Ticker]],[1]!Table1[[Symbol]:[Industry]],2,FALSE),"-")</f>
        <v>-</v>
      </c>
      <c r="D3295" t="s">
        <v>828</v>
      </c>
      <c r="E3295">
        <v>67.552009999999996</v>
      </c>
      <c r="F3295">
        <v>115.54</v>
      </c>
      <c r="G3295">
        <v>18.600071384021401</v>
      </c>
      <c r="H3295">
        <v>19.404548490673299</v>
      </c>
      <c r="I3295">
        <v>23.171080718154499</v>
      </c>
      <c r="J3295">
        <v>-2.72036325027014</v>
      </c>
      <c r="K3295">
        <v>105.93454836749299</v>
      </c>
      <c r="L3295">
        <v>92.664861283688893</v>
      </c>
      <c r="M3295">
        <v>50.524891496836602</v>
      </c>
      <c r="N3295">
        <v>4.7094945806454103</v>
      </c>
      <c r="O3295">
        <v>26.882464947204401</v>
      </c>
      <c r="P3295">
        <v>58.273972602739697</v>
      </c>
      <c r="Q3295">
        <v>0.104635130036387</v>
      </c>
    </row>
    <row r="3296" spans="1:17" hidden="1" x14ac:dyDescent="0.3">
      <c r="A3296" t="s">
        <v>6810</v>
      </c>
      <c r="B3296" t="s">
        <v>6811</v>
      </c>
      <c r="C3296" t="str">
        <f>IFERROR(VLOOKUP(Table1[[#This Row],[Ticker]],[1]!Table1[[Symbol]:[Industry]],2,FALSE),"-")</f>
        <v>-</v>
      </c>
      <c r="D3296" t="s">
        <v>215</v>
      </c>
      <c r="E3296">
        <v>67.488348000000002</v>
      </c>
      <c r="F3296">
        <v>142</v>
      </c>
      <c r="G3296">
        <v>-52.290816221020499</v>
      </c>
      <c r="H3296">
        <v>-23.318929874639</v>
      </c>
      <c r="I3296">
        <v>-37.836709259150197</v>
      </c>
      <c r="J3296">
        <v>-14.8458478806023</v>
      </c>
      <c r="O3296">
        <v>43.661971830985898</v>
      </c>
      <c r="P3296">
        <v>10.077519379844899</v>
      </c>
    </row>
    <row r="3297" spans="1:17" hidden="1" x14ac:dyDescent="0.3">
      <c r="A3297" t="s">
        <v>6812</v>
      </c>
      <c r="B3297" t="s">
        <v>6813</v>
      </c>
      <c r="C3297" t="str">
        <f>IFERROR(VLOOKUP(Table1[[#This Row],[Ticker]],[1]!Table1[[Symbol]:[Industry]],2,FALSE),"-")</f>
        <v>-</v>
      </c>
      <c r="D3297" t="s">
        <v>390</v>
      </c>
      <c r="E3297">
        <v>67.472399999999993</v>
      </c>
      <c r="F3297">
        <v>5.51</v>
      </c>
      <c r="G3297">
        <v>-69.300071682569495</v>
      </c>
      <c r="H3297">
        <v>3.3656598661932802</v>
      </c>
      <c r="I3297">
        <v>-9.77134248744159</v>
      </c>
      <c r="J3297">
        <v>7.2743465723226501</v>
      </c>
      <c r="K3297">
        <v>5.4754948988283596</v>
      </c>
      <c r="L3297">
        <v>6.1589325096079701</v>
      </c>
      <c r="M3297">
        <v>76.569578118217393</v>
      </c>
      <c r="N3297">
        <v>1.8403315671354299</v>
      </c>
      <c r="O3297">
        <v>70.235934664246798</v>
      </c>
      <c r="P3297">
        <v>37.064676616915399</v>
      </c>
      <c r="Q3297">
        <v>7.1768222268839998E-2</v>
      </c>
    </row>
    <row r="3298" spans="1:17" hidden="1" x14ac:dyDescent="0.3">
      <c r="A3298" t="s">
        <v>6814</v>
      </c>
      <c r="B3298" t="s">
        <v>6815</v>
      </c>
      <c r="C3298" t="str">
        <f>IFERROR(VLOOKUP(Table1[[#This Row],[Ticker]],[1]!Table1[[Symbol]:[Industry]],2,FALSE),"-")</f>
        <v>-</v>
      </c>
      <c r="D3298" t="s">
        <v>197</v>
      </c>
      <c r="E3298">
        <v>67.386244450000007</v>
      </c>
      <c r="F3298">
        <v>123.5</v>
      </c>
      <c r="G3298">
        <v>-12.2879418863883</v>
      </c>
      <c r="I3298">
        <v>31.2275951629796</v>
      </c>
      <c r="K3298">
        <v>105.055409718318</v>
      </c>
      <c r="L3298">
        <v>71.720913079432293</v>
      </c>
      <c r="M3298">
        <v>97.891639288263306</v>
      </c>
      <c r="N3298">
        <v>1.13333333333333</v>
      </c>
      <c r="O3298">
        <v>14.331983805667999</v>
      </c>
      <c r="P3298">
        <v>48.616125150421198</v>
      </c>
    </row>
    <row r="3299" spans="1:17" hidden="1" x14ac:dyDescent="0.3">
      <c r="A3299" t="s">
        <v>6816</v>
      </c>
      <c r="B3299" t="s">
        <v>6817</v>
      </c>
      <c r="C3299" t="str">
        <f>IFERROR(VLOOKUP(Table1[[#This Row],[Ticker]],[1]!Table1[[Symbol]:[Industry]],2,FALSE),"-")</f>
        <v>-</v>
      </c>
      <c r="D3299" t="s">
        <v>1223</v>
      </c>
      <c r="E3299">
        <v>67.379760000000005</v>
      </c>
      <c r="F3299">
        <v>52</v>
      </c>
      <c r="G3299">
        <v>-87.849405138821197</v>
      </c>
      <c r="H3299">
        <v>-5.2587592415003099</v>
      </c>
      <c r="I3299">
        <v>-37.388529987441501</v>
      </c>
      <c r="J3299">
        <v>1.8123799674988901</v>
      </c>
      <c r="K3299">
        <v>55.666629166742801</v>
      </c>
      <c r="L3299">
        <v>76.211942339145693</v>
      </c>
      <c r="M3299">
        <v>56.464935149591</v>
      </c>
      <c r="N3299">
        <v>0.84503424657534199</v>
      </c>
      <c r="O3299">
        <v>156.15384615384599</v>
      </c>
      <c r="P3299">
        <v>8.5594989561586594</v>
      </c>
    </row>
    <row r="3300" spans="1:17" hidden="1" x14ac:dyDescent="0.3">
      <c r="A3300" t="s">
        <v>6818</v>
      </c>
      <c r="B3300" t="s">
        <v>6819</v>
      </c>
      <c r="C3300" t="str">
        <f>IFERROR(VLOOKUP(Table1[[#This Row],[Ticker]],[1]!Table1[[Symbol]:[Industry]],2,FALSE),"-")</f>
        <v>-</v>
      </c>
      <c r="D3300" t="s">
        <v>472</v>
      </c>
      <c r="E3300">
        <v>67.367201499999993</v>
      </c>
      <c r="F3300">
        <v>62.95</v>
      </c>
      <c r="G3300">
        <v>-31.9220020286769</v>
      </c>
      <c r="H3300">
        <v>8.5207575263536395</v>
      </c>
      <c r="I3300">
        <v>-7.81498777682366</v>
      </c>
      <c r="J3300">
        <v>-2.1876200325010999</v>
      </c>
      <c r="K3300">
        <v>59.632611588270599</v>
      </c>
      <c r="L3300">
        <v>61.456189593840698</v>
      </c>
      <c r="M3300">
        <v>66.495437469656096</v>
      </c>
      <c r="N3300">
        <v>0.15350877192982401</v>
      </c>
      <c r="O3300">
        <v>20.6513105639396</v>
      </c>
      <c r="P3300">
        <v>25.398406374501899</v>
      </c>
      <c r="Q3300">
        <v>3.8255142957236997E-2</v>
      </c>
    </row>
    <row r="3301" spans="1:17" hidden="1" x14ac:dyDescent="0.3">
      <c r="A3301" t="s">
        <v>6820</v>
      </c>
      <c r="B3301" t="s">
        <v>6821</v>
      </c>
      <c r="C3301" t="str">
        <f>IFERROR(VLOOKUP(Table1[[#This Row],[Ticker]],[1]!Table1[[Symbol]:[Industry]],2,FALSE),"-")</f>
        <v>-</v>
      </c>
      <c r="D3301" t="s">
        <v>390</v>
      </c>
      <c r="E3301">
        <v>67.309922804999999</v>
      </c>
      <c r="F3301">
        <v>46.45</v>
      </c>
      <c r="G3301">
        <v>-51.4097365164114</v>
      </c>
      <c r="H3301">
        <v>27.917390234799999</v>
      </c>
      <c r="I3301">
        <v>20.037505515517001</v>
      </c>
      <c r="J3301">
        <v>2.28485703171906</v>
      </c>
      <c r="K3301">
        <v>38.656442757050698</v>
      </c>
      <c r="M3301">
        <v>69.062460669540798</v>
      </c>
      <c r="N3301">
        <v>1.43233667473211</v>
      </c>
      <c r="O3301">
        <v>32.185145317545697</v>
      </c>
      <c r="P3301">
        <v>54.318936877076403</v>
      </c>
    </row>
    <row r="3302" spans="1:17" hidden="1" x14ac:dyDescent="0.3">
      <c r="A3302" t="s">
        <v>6822</v>
      </c>
      <c r="B3302" t="s">
        <v>6823</v>
      </c>
      <c r="C3302" t="str">
        <f>IFERROR(VLOOKUP(Table1[[#This Row],[Ticker]],[1]!Table1[[Symbol]:[Industry]],2,FALSE),"-")</f>
        <v>-</v>
      </c>
      <c r="D3302" t="s">
        <v>77</v>
      </c>
      <c r="E3302">
        <v>67.171788000000006</v>
      </c>
      <c r="F3302">
        <v>66.900000000000006</v>
      </c>
      <c r="G3302">
        <v>-2.6920577987327401</v>
      </c>
      <c r="H3302">
        <v>10.230626934385899</v>
      </c>
      <c r="I3302">
        <v>-28.188529987441498</v>
      </c>
      <c r="J3302">
        <v>-6.3364040096112699</v>
      </c>
      <c r="K3302">
        <v>67.069034380657698</v>
      </c>
      <c r="L3302">
        <v>66.644478636270904</v>
      </c>
      <c r="M3302">
        <v>46.0683879233409</v>
      </c>
      <c r="N3302">
        <v>0.92391155473860198</v>
      </c>
      <c r="O3302">
        <v>34.529147982062703</v>
      </c>
      <c r="P3302">
        <v>51.803948264125196</v>
      </c>
      <c r="Q3302">
        <v>2.2726030726570999E-2</v>
      </c>
    </row>
    <row r="3303" spans="1:17" hidden="1" x14ac:dyDescent="0.3">
      <c r="A3303" t="s">
        <v>6824</v>
      </c>
      <c r="B3303" t="s">
        <v>6825</v>
      </c>
      <c r="C3303" t="str">
        <f>IFERROR(VLOOKUP(Table1[[#This Row],[Ticker]],[1]!Table1[[Symbol]:[Industry]],2,FALSE),"-")</f>
        <v>-</v>
      </c>
      <c r="D3303" t="s">
        <v>4412</v>
      </c>
      <c r="E3303">
        <v>66.831095340000005</v>
      </c>
      <c r="F3303">
        <v>6.66</v>
      </c>
      <c r="G3303">
        <v>-30.9335460402209</v>
      </c>
      <c r="H3303">
        <v>-18.5599165919066</v>
      </c>
      <c r="I3303">
        <v>-41.8783259058089</v>
      </c>
      <c r="J3303">
        <v>-7.18048736488341</v>
      </c>
      <c r="K3303">
        <v>8.0301615042523196</v>
      </c>
      <c r="L3303">
        <v>8.0391190959928203</v>
      </c>
      <c r="M3303">
        <v>4.7796411525922997E-2</v>
      </c>
      <c r="N3303">
        <v>2.2084295612009201E-2</v>
      </c>
      <c r="O3303">
        <v>95.195195195195197</v>
      </c>
      <c r="P3303">
        <v>23.791821561338299</v>
      </c>
      <c r="Q3303">
        <v>0.174329658061047</v>
      </c>
    </row>
    <row r="3304" spans="1:17" hidden="1" x14ac:dyDescent="0.3">
      <c r="A3304" t="s">
        <v>6826</v>
      </c>
      <c r="B3304" t="s">
        <v>6827</v>
      </c>
      <c r="C3304" t="str">
        <f>IFERROR(VLOOKUP(Table1[[#This Row],[Ticker]],[1]!Table1[[Symbol]:[Industry]],2,FALSE),"-")</f>
        <v>-</v>
      </c>
      <c r="D3304" t="s">
        <v>6828</v>
      </c>
      <c r="E3304">
        <v>66.522739200000004</v>
      </c>
      <c r="F3304">
        <v>249.8</v>
      </c>
      <c r="G3304">
        <v>210.44292073772499</v>
      </c>
      <c r="H3304">
        <v>31.821107040536202</v>
      </c>
      <c r="I3304">
        <v>353.93222472953897</v>
      </c>
      <c r="J3304">
        <v>9.85543894933339</v>
      </c>
      <c r="K3304">
        <v>206.32890203038099</v>
      </c>
      <c r="L3304">
        <v>134.53670007368399</v>
      </c>
      <c r="M3304">
        <v>66.047317521305203</v>
      </c>
      <c r="N3304">
        <v>0.39295083837116401</v>
      </c>
      <c r="O3304">
        <v>6.6853482786228797</v>
      </c>
      <c r="P3304">
        <v>399.6</v>
      </c>
    </row>
    <row r="3305" spans="1:17" hidden="1" x14ac:dyDescent="0.3">
      <c r="A3305" t="s">
        <v>6829</v>
      </c>
      <c r="B3305" t="s">
        <v>6830</v>
      </c>
      <c r="C3305" t="str">
        <f>IFERROR(VLOOKUP(Table1[[#This Row],[Ticker]],[1]!Table1[[Symbol]:[Industry]],2,FALSE),"-")</f>
        <v>-</v>
      </c>
      <c r="D3305" t="s">
        <v>132</v>
      </c>
      <c r="E3305">
        <v>66.453551129999994</v>
      </c>
      <c r="F3305">
        <v>229.8</v>
      </c>
      <c r="G3305">
        <v>86.806268854684305</v>
      </c>
      <c r="H3305">
        <v>28.448944240895798</v>
      </c>
      <c r="I3305">
        <v>57.763909036948597</v>
      </c>
      <c r="J3305">
        <v>5.3650306574044802</v>
      </c>
      <c r="K3305">
        <v>200.718606530253</v>
      </c>
      <c r="L3305">
        <v>161.78355406966099</v>
      </c>
      <c r="M3305">
        <v>49.648482203904102</v>
      </c>
      <c r="N3305">
        <v>0.28877794677361102</v>
      </c>
      <c r="O3305">
        <v>30.5483028720626</v>
      </c>
      <c r="P3305">
        <v>123.106796116504</v>
      </c>
      <c r="Q3305">
        <v>8.8829791822239004E-2</v>
      </c>
    </row>
    <row r="3306" spans="1:17" hidden="1" x14ac:dyDescent="0.3">
      <c r="A3306" t="s">
        <v>6831</v>
      </c>
      <c r="B3306" t="s">
        <v>6832</v>
      </c>
      <c r="C3306" t="str">
        <f>IFERROR(VLOOKUP(Table1[[#This Row],[Ticker]],[1]!Table1[[Symbol]:[Industry]],2,FALSE),"-")</f>
        <v>-</v>
      </c>
      <c r="D3306" t="s">
        <v>467</v>
      </c>
      <c r="E3306">
        <v>66.223758329999995</v>
      </c>
      <c r="F3306">
        <v>6.49</v>
      </c>
      <c r="G3306">
        <v>174.28943852238601</v>
      </c>
      <c r="H3306">
        <v>10.3469000937119</v>
      </c>
      <c r="I3306">
        <v>20.111470012558399</v>
      </c>
      <c r="J3306">
        <v>3.9873370858522401</v>
      </c>
      <c r="K3306">
        <v>5.2920930381312399</v>
      </c>
      <c r="L3306">
        <v>4.10682917809073</v>
      </c>
      <c r="M3306">
        <v>88.670701645974802</v>
      </c>
      <c r="N3306">
        <v>0.72030246149159904</v>
      </c>
      <c r="O3306">
        <v>0</v>
      </c>
      <c r="P3306">
        <v>264.60674157303299</v>
      </c>
      <c r="Q3306">
        <v>0.13223501610347599</v>
      </c>
    </row>
    <row r="3307" spans="1:17" hidden="1" x14ac:dyDescent="0.3">
      <c r="A3307" t="s">
        <v>6833</v>
      </c>
      <c r="B3307" t="s">
        <v>6834</v>
      </c>
      <c r="C3307" t="str">
        <f>IFERROR(VLOOKUP(Table1[[#This Row],[Ticker]],[1]!Table1[[Symbol]:[Industry]],2,FALSE),"-")</f>
        <v>-</v>
      </c>
      <c r="D3307" t="s">
        <v>259</v>
      </c>
      <c r="E3307">
        <v>66.219213995999993</v>
      </c>
      <c r="F3307">
        <v>62.13</v>
      </c>
      <c r="G3307">
        <v>19.031573832621</v>
      </c>
      <c r="H3307">
        <v>-13.169921817808101</v>
      </c>
      <c r="I3307">
        <v>16.859525328029399</v>
      </c>
      <c r="J3307">
        <v>-2.8762811471711802</v>
      </c>
      <c r="K3307">
        <v>57.216390611184103</v>
      </c>
      <c r="L3307">
        <v>50.171890654323498</v>
      </c>
      <c r="M3307">
        <v>53.894045131237</v>
      </c>
      <c r="N3307">
        <v>0.55355397513082405</v>
      </c>
      <c r="O3307">
        <v>15.886045388701101</v>
      </c>
      <c r="P3307">
        <v>77.615780445969094</v>
      </c>
      <c r="Q3307">
        <v>-1.7041689961917999E-2</v>
      </c>
    </row>
    <row r="3308" spans="1:17" hidden="1" x14ac:dyDescent="0.3">
      <c r="A3308" t="s">
        <v>6835</v>
      </c>
      <c r="B3308" t="s">
        <v>6836</v>
      </c>
      <c r="C3308" t="str">
        <f>IFERROR(VLOOKUP(Table1[[#This Row],[Ticker]],[1]!Table1[[Symbol]:[Industry]],2,FALSE),"-")</f>
        <v>-</v>
      </c>
      <c r="D3308" t="s">
        <v>1223</v>
      </c>
      <c r="E3308">
        <v>66.150000000000006</v>
      </c>
      <c r="F3308">
        <v>12.55</v>
      </c>
      <c r="G3308">
        <v>-38.534086763438196</v>
      </c>
      <c r="H3308">
        <v>-14.172819817713</v>
      </c>
      <c r="I3308">
        <v>-16.988529987441499</v>
      </c>
      <c r="J3308">
        <v>-8.8542866991677691</v>
      </c>
      <c r="K3308">
        <v>13.1838392475885</v>
      </c>
      <c r="L3308">
        <v>13.5514221775798</v>
      </c>
      <c r="M3308">
        <v>30.091419059854999</v>
      </c>
      <c r="N3308">
        <v>2.2092773247982098</v>
      </c>
      <c r="O3308">
        <v>49.003984063745001</v>
      </c>
      <c r="P3308">
        <v>23.039215686274499</v>
      </c>
      <c r="Q3308">
        <v>-2.5476561400671002E-2</v>
      </c>
    </row>
    <row r="3309" spans="1:17" hidden="1" x14ac:dyDescent="0.3">
      <c r="A3309" t="s">
        <v>6837</v>
      </c>
      <c r="B3309" t="s">
        <v>6838</v>
      </c>
      <c r="C3309" t="str">
        <f>IFERROR(VLOOKUP(Table1[[#This Row],[Ticker]],[1]!Table1[[Symbol]:[Industry]],2,FALSE),"-")</f>
        <v>-</v>
      </c>
      <c r="D3309" t="s">
        <v>21</v>
      </c>
      <c r="E3309">
        <v>66.049393101999996</v>
      </c>
      <c r="F3309">
        <v>18.559999999999999</v>
      </c>
      <c r="G3309">
        <v>-28.488005871749401</v>
      </c>
      <c r="H3309">
        <v>5.28341210988465</v>
      </c>
      <c r="I3309">
        <v>1.9683831958381299</v>
      </c>
      <c r="J3309">
        <v>-6.9350947799758504</v>
      </c>
      <c r="K3309">
        <v>18.487540782095401</v>
      </c>
      <c r="L3309">
        <v>17.8286797682009</v>
      </c>
      <c r="M3309">
        <v>50.671398866636402</v>
      </c>
      <c r="N3309">
        <v>0.72924588884886499</v>
      </c>
      <c r="O3309">
        <v>20.420258620689602</v>
      </c>
      <c r="P3309">
        <v>40.661784006629098</v>
      </c>
      <c r="Q3309">
        <v>9.2380485308539997E-2</v>
      </c>
    </row>
    <row r="3310" spans="1:17" hidden="1" x14ac:dyDescent="0.3">
      <c r="A3310" t="s">
        <v>6839</v>
      </c>
      <c r="B3310" t="s">
        <v>6840</v>
      </c>
      <c r="C3310" t="str">
        <f>IFERROR(VLOOKUP(Table1[[#This Row],[Ticker]],[1]!Table1[[Symbol]:[Industry]],2,FALSE),"-")</f>
        <v>-</v>
      </c>
      <c r="D3310" t="s">
        <v>46</v>
      </c>
      <c r="E3310">
        <v>65.928226420000001</v>
      </c>
      <c r="F3310">
        <v>0.7</v>
      </c>
      <c r="G3310">
        <v>-31.842636949311899</v>
      </c>
      <c r="K3310">
        <v>0.813046339516308</v>
      </c>
      <c r="L3310">
        <v>1.2524745064316301</v>
      </c>
      <c r="M3310">
        <v>70.989730741565694</v>
      </c>
      <c r="N3310">
        <v>1</v>
      </c>
      <c r="O3310">
        <v>7.1428571428571397</v>
      </c>
      <c r="P3310">
        <v>7.6923076923076801</v>
      </c>
      <c r="Q3310">
        <v>3.7666979515126001E-2</v>
      </c>
    </row>
    <row r="3311" spans="1:17" hidden="1" x14ac:dyDescent="0.3">
      <c r="A3311" t="s">
        <v>6841</v>
      </c>
      <c r="B3311" t="s">
        <v>6842</v>
      </c>
      <c r="C3311" t="str">
        <f>IFERROR(VLOOKUP(Table1[[#This Row],[Ticker]],[1]!Table1[[Symbol]:[Industry]],2,FALSE),"-")</f>
        <v>-</v>
      </c>
      <c r="D3311" t="s">
        <v>21</v>
      </c>
      <c r="E3311">
        <v>65.924051312000003</v>
      </c>
      <c r="F3311">
        <v>11.2</v>
      </c>
      <c r="G3311">
        <v>193.73875839952501</v>
      </c>
      <c r="H3311">
        <v>147.568819720611</v>
      </c>
      <c r="I3311">
        <v>208.19286536139501</v>
      </c>
      <c r="J3311">
        <v>5.8753101543228796</v>
      </c>
      <c r="M3311">
        <v>100</v>
      </c>
      <c r="O3311">
        <v>0</v>
      </c>
      <c r="P3311">
        <v>241.46341463414601</v>
      </c>
    </row>
    <row r="3312" spans="1:17" hidden="1" x14ac:dyDescent="0.3">
      <c r="A3312" t="s">
        <v>6843</v>
      </c>
      <c r="B3312" t="s">
        <v>6844</v>
      </c>
      <c r="C3312" t="str">
        <f>IFERROR(VLOOKUP(Table1[[#This Row],[Ticker]],[1]!Table1[[Symbol]:[Industry]],2,FALSE),"-")</f>
        <v>-</v>
      </c>
      <c r="D3312" t="s">
        <v>390</v>
      </c>
      <c r="E3312">
        <v>65.910719999999998</v>
      </c>
      <c r="F3312">
        <v>223.5</v>
      </c>
      <c r="G3312">
        <v>98.569734184708693</v>
      </c>
      <c r="H3312">
        <v>6.6446986761811999</v>
      </c>
      <c r="I3312">
        <v>60.274427087280202</v>
      </c>
      <c r="J3312">
        <v>6.3197666205809</v>
      </c>
      <c r="K3312">
        <v>192.256891370299</v>
      </c>
      <c r="L3312">
        <v>157.33036997046199</v>
      </c>
      <c r="M3312">
        <v>75.001167096944698</v>
      </c>
      <c r="N3312">
        <v>1.4107639325881201</v>
      </c>
      <c r="O3312">
        <v>4.7203579418344503</v>
      </c>
      <c r="P3312">
        <v>153.97727272727201</v>
      </c>
      <c r="Q3312">
        <v>0.211787416364554</v>
      </c>
    </row>
    <row r="3313" spans="1:17" hidden="1" x14ac:dyDescent="0.3">
      <c r="A3313" t="s">
        <v>6845</v>
      </c>
      <c r="B3313" t="s">
        <v>6846</v>
      </c>
      <c r="C3313" t="str">
        <f>IFERROR(VLOOKUP(Table1[[#This Row],[Ticker]],[1]!Table1[[Symbol]:[Industry]],2,FALSE),"-")</f>
        <v>-</v>
      </c>
      <c r="D3313" t="s">
        <v>77</v>
      </c>
      <c r="E3313">
        <v>65.841065471999997</v>
      </c>
      <c r="F3313">
        <v>20.91</v>
      </c>
      <c r="G3313">
        <v>-43.614788848045997</v>
      </c>
      <c r="H3313">
        <v>-11.4554363856404</v>
      </c>
      <c r="I3313">
        <v>-4.3615029604145601</v>
      </c>
      <c r="J3313">
        <v>-5.6808664228131596</v>
      </c>
      <c r="K3313">
        <v>21.9388936556042</v>
      </c>
      <c r="L3313">
        <v>22.6566970433385</v>
      </c>
      <c r="M3313">
        <v>40.6308291440495</v>
      </c>
      <c r="N3313">
        <v>0.84236673549754504</v>
      </c>
      <c r="O3313">
        <v>55.906264945002299</v>
      </c>
      <c r="P3313">
        <v>18.806818181818102</v>
      </c>
      <c r="Q3313">
        <v>6.5286187237845003E-2</v>
      </c>
    </row>
    <row r="3314" spans="1:17" hidden="1" x14ac:dyDescent="0.3">
      <c r="A3314" t="s">
        <v>6847</v>
      </c>
      <c r="B3314" t="s">
        <v>6848</v>
      </c>
      <c r="C3314" t="str">
        <f>IFERROR(VLOOKUP(Table1[[#This Row],[Ticker]],[1]!Table1[[Symbol]:[Industry]],2,FALSE),"-")</f>
        <v>-</v>
      </c>
      <c r="D3314" t="s">
        <v>472</v>
      </c>
      <c r="E3314">
        <v>65.763612719999998</v>
      </c>
      <c r="F3314">
        <v>82.88</v>
      </c>
      <c r="G3314">
        <v>63.444827706673003</v>
      </c>
      <c r="H3314">
        <v>10.828737468160099</v>
      </c>
      <c r="I3314">
        <v>25.483388647276499</v>
      </c>
      <c r="J3314">
        <v>-5.5286604949288503</v>
      </c>
      <c r="K3314">
        <v>72.705192980481002</v>
      </c>
      <c r="L3314">
        <v>61.485398459941102</v>
      </c>
      <c r="M3314">
        <v>53.737348190124301</v>
      </c>
      <c r="N3314">
        <v>1.05077509751144</v>
      </c>
      <c r="O3314">
        <v>13.416988416988399</v>
      </c>
      <c r="P3314">
        <v>109.822784810126</v>
      </c>
      <c r="Q3314">
        <v>0.132285544170678</v>
      </c>
    </row>
    <row r="3315" spans="1:17" hidden="1" x14ac:dyDescent="0.3">
      <c r="A3315" t="s">
        <v>6849</v>
      </c>
      <c r="B3315" t="s">
        <v>6850</v>
      </c>
      <c r="C3315" t="str">
        <f>IFERROR(VLOOKUP(Table1[[#This Row],[Ticker]],[1]!Table1[[Symbol]:[Industry]],2,FALSE),"-")</f>
        <v>-</v>
      </c>
      <c r="D3315" t="s">
        <v>407</v>
      </c>
      <c r="E3315">
        <v>65.390335676999996</v>
      </c>
      <c r="F3315">
        <v>0.92</v>
      </c>
      <c r="G3315">
        <v>52.157363050688097</v>
      </c>
      <c r="H3315">
        <v>-16.7595514062705</v>
      </c>
      <c r="I3315">
        <v>33.431142143705898</v>
      </c>
      <c r="J3315">
        <v>-1.10066351076197</v>
      </c>
      <c r="K3315">
        <v>0.94543509581005303</v>
      </c>
      <c r="L3315">
        <v>0.82142320866775798</v>
      </c>
      <c r="M3315">
        <v>41.158846970135201</v>
      </c>
      <c r="N3315">
        <v>0.42455595485666803</v>
      </c>
      <c r="O3315">
        <v>21.739130434782599</v>
      </c>
      <c r="P3315">
        <v>124.390243902439</v>
      </c>
      <c r="Q3315">
        <v>0.13892005574083199</v>
      </c>
    </row>
    <row r="3316" spans="1:17" hidden="1" x14ac:dyDescent="0.3">
      <c r="A3316" t="s">
        <v>6851</v>
      </c>
      <c r="B3316" t="s">
        <v>6852</v>
      </c>
      <c r="C3316" t="str">
        <f>IFERROR(VLOOKUP(Table1[[#This Row],[Ticker]],[1]!Table1[[Symbol]:[Industry]],2,FALSE),"-")</f>
        <v>-</v>
      </c>
      <c r="D3316" t="s">
        <v>6853</v>
      </c>
      <c r="E3316">
        <v>65.382046599999995</v>
      </c>
      <c r="F3316">
        <v>47.69</v>
      </c>
      <c r="G3316">
        <v>144.78149298108201</v>
      </c>
      <c r="H3316">
        <v>11.6854295766513</v>
      </c>
      <c r="I3316">
        <v>94.567025568113905</v>
      </c>
      <c r="J3316">
        <v>-6.2080281957664099</v>
      </c>
      <c r="K3316">
        <v>40.362522187350002</v>
      </c>
      <c r="L3316">
        <v>29.318887904864599</v>
      </c>
      <c r="M3316">
        <v>45.023197239362602</v>
      </c>
      <c r="N3316">
        <v>0.41895290907148602</v>
      </c>
      <c r="O3316">
        <v>19.836443698888601</v>
      </c>
      <c r="P3316">
        <v>230.034602076124</v>
      </c>
      <c r="Q3316">
        <v>6.3318567547818005E-2</v>
      </c>
    </row>
    <row r="3317" spans="1:17" hidden="1" x14ac:dyDescent="0.3">
      <c r="A3317" t="s">
        <v>6854</v>
      </c>
      <c r="B3317" t="s">
        <v>6855</v>
      </c>
      <c r="C3317" t="str">
        <f>IFERROR(VLOOKUP(Table1[[#This Row],[Ticker]],[1]!Table1[[Symbol]:[Industry]],2,FALSE),"-")</f>
        <v>-</v>
      </c>
      <c r="D3317" t="s">
        <v>605</v>
      </c>
      <c r="E3317">
        <v>65.35069</v>
      </c>
      <c r="F3317">
        <v>90.14</v>
      </c>
      <c r="G3317">
        <v>-29.352585783877</v>
      </c>
      <c r="H3317">
        <v>-10.4359945222803</v>
      </c>
      <c r="I3317">
        <v>-3.4891112358621101</v>
      </c>
      <c r="J3317">
        <v>-3.5887617034922701</v>
      </c>
      <c r="K3317">
        <v>97.140354952890107</v>
      </c>
      <c r="L3317">
        <v>94.454014840156603</v>
      </c>
      <c r="M3317">
        <v>43.152797782000299</v>
      </c>
      <c r="N3317">
        <v>0.21022162996251101</v>
      </c>
      <c r="O3317">
        <v>30.852007987574801</v>
      </c>
      <c r="P3317">
        <v>25.718270571826999</v>
      </c>
      <c r="Q3317">
        <v>-4.0647483129802001E-2</v>
      </c>
    </row>
    <row r="3318" spans="1:17" hidden="1" x14ac:dyDescent="0.3">
      <c r="A3318" t="s">
        <v>6856</v>
      </c>
      <c r="B3318" t="s">
        <v>6857</v>
      </c>
      <c r="C3318" t="str">
        <f>IFERROR(VLOOKUP(Table1[[#This Row],[Ticker]],[1]!Table1[[Symbol]:[Industry]],2,FALSE),"-")</f>
        <v>-</v>
      </c>
      <c r="D3318" t="s">
        <v>605</v>
      </c>
      <c r="E3318">
        <v>65.284999999999997</v>
      </c>
      <c r="F3318">
        <v>12.46</v>
      </c>
      <c r="G3318">
        <v>21.984523544515199</v>
      </c>
      <c r="H3318">
        <v>29.628893322436301</v>
      </c>
      <c r="I3318">
        <v>71.399348800437195</v>
      </c>
      <c r="J3318">
        <v>8.0259361420578497</v>
      </c>
      <c r="K3318">
        <v>9.5664758705376602</v>
      </c>
      <c r="L3318">
        <v>8.5923671458117994</v>
      </c>
      <c r="M3318">
        <v>73.745355832055196</v>
      </c>
      <c r="N3318">
        <v>2.5184295877079501</v>
      </c>
      <c r="O3318">
        <v>0</v>
      </c>
      <c r="P3318">
        <v>91.692307692307693</v>
      </c>
      <c r="Q3318">
        <v>1.0657954876305E-2</v>
      </c>
    </row>
    <row r="3319" spans="1:17" hidden="1" x14ac:dyDescent="0.3">
      <c r="A3319" t="s">
        <v>6858</v>
      </c>
      <c r="B3319" t="s">
        <v>6859</v>
      </c>
      <c r="C3319" t="str">
        <f>IFERROR(VLOOKUP(Table1[[#This Row],[Ticker]],[1]!Table1[[Symbol]:[Industry]],2,FALSE),"-")</f>
        <v>-</v>
      </c>
      <c r="D3319" t="s">
        <v>1556</v>
      </c>
      <c r="E3319">
        <v>65.275000000000006</v>
      </c>
      <c r="F3319">
        <v>25.55</v>
      </c>
      <c r="G3319">
        <v>4.4967440538898096</v>
      </c>
      <c r="H3319">
        <v>17.513945331518102</v>
      </c>
      <c r="I3319">
        <v>15.753731607138899</v>
      </c>
      <c r="J3319">
        <v>-14.8047552399977</v>
      </c>
      <c r="K3319">
        <v>23.080317792670701</v>
      </c>
      <c r="L3319">
        <v>21.5179345934609</v>
      </c>
      <c r="M3319">
        <v>50.833509234437102</v>
      </c>
      <c r="N3319">
        <v>2.3962990573875</v>
      </c>
      <c r="O3319">
        <v>18.5518590998043</v>
      </c>
      <c r="P3319">
        <v>48.892773892773803</v>
      </c>
      <c r="Q3319">
        <v>4.5031997950946E-2</v>
      </c>
    </row>
    <row r="3320" spans="1:17" hidden="1" x14ac:dyDescent="0.3">
      <c r="A3320" t="s">
        <v>6860</v>
      </c>
      <c r="B3320" t="s">
        <v>6861</v>
      </c>
      <c r="C3320" t="str">
        <f>IFERROR(VLOOKUP(Table1[[#This Row],[Ticker]],[1]!Table1[[Symbol]:[Industry]],2,FALSE),"-")</f>
        <v>-</v>
      </c>
      <c r="D3320" t="s">
        <v>467</v>
      </c>
      <c r="E3320">
        <v>65.028339377999998</v>
      </c>
      <c r="F3320">
        <v>99.59</v>
      </c>
      <c r="G3320">
        <v>-24.699011344147799</v>
      </c>
      <c r="H3320">
        <v>-5.55557816885175</v>
      </c>
      <c r="I3320">
        <v>-6.8557885889953996</v>
      </c>
      <c r="J3320">
        <v>-9.3061034448233801</v>
      </c>
      <c r="K3320">
        <v>99.828820275844805</v>
      </c>
      <c r="L3320">
        <v>96.481475531508295</v>
      </c>
      <c r="M3320">
        <v>30.100496307121801</v>
      </c>
      <c r="N3320">
        <v>0.66275398018464204</v>
      </c>
      <c r="O3320">
        <v>20.443819660608401</v>
      </c>
      <c r="P3320">
        <v>21.8971848225214</v>
      </c>
      <c r="Q3320">
        <v>4.0439842242456003E-2</v>
      </c>
    </row>
    <row r="3321" spans="1:17" hidden="1" x14ac:dyDescent="0.3">
      <c r="A3321" t="s">
        <v>6862</v>
      </c>
      <c r="B3321" t="s">
        <v>6863</v>
      </c>
      <c r="C3321" t="str">
        <f>IFERROR(VLOOKUP(Table1[[#This Row],[Ticker]],[1]!Table1[[Symbol]:[Industry]],2,FALSE),"-")</f>
        <v>-</v>
      </c>
      <c r="D3321" t="s">
        <v>467</v>
      </c>
      <c r="E3321">
        <v>64.979095025999996</v>
      </c>
      <c r="F3321">
        <v>13.27</v>
      </c>
      <c r="G3321">
        <v>76.805161792826397</v>
      </c>
      <c r="H3321">
        <v>4.8745510718590603</v>
      </c>
      <c r="I3321">
        <v>67.173361528552803</v>
      </c>
      <c r="J3321">
        <v>0.46590536552770101</v>
      </c>
      <c r="K3321">
        <v>11.6082711759124</v>
      </c>
      <c r="L3321">
        <v>9.3490372909344401</v>
      </c>
      <c r="M3321">
        <v>60.567287003314597</v>
      </c>
      <c r="N3321">
        <v>0.42838250949501999</v>
      </c>
      <c r="O3321">
        <v>6.8575734740015104</v>
      </c>
      <c r="P3321">
        <v>132.80701754385899</v>
      </c>
      <c r="Q3321">
        <v>9.6167995713490995E-2</v>
      </c>
    </row>
    <row r="3322" spans="1:17" hidden="1" x14ac:dyDescent="0.3">
      <c r="A3322" t="s">
        <v>6864</v>
      </c>
      <c r="B3322" t="s">
        <v>6865</v>
      </c>
      <c r="C3322" t="str">
        <f>IFERROR(VLOOKUP(Table1[[#This Row],[Ticker]],[1]!Table1[[Symbol]:[Industry]],2,FALSE),"-")</f>
        <v>-</v>
      </c>
      <c r="D3322" t="s">
        <v>161</v>
      </c>
      <c r="E3322">
        <v>64.939662799999994</v>
      </c>
      <c r="F3322">
        <v>92</v>
      </c>
      <c r="G3322">
        <v>-62.1456672523422</v>
      </c>
      <c r="H3322">
        <v>-9.6989038116636408</v>
      </c>
      <c r="I3322">
        <v>-28.198030714538</v>
      </c>
      <c r="K3322">
        <v>102.686581505535</v>
      </c>
      <c r="L3322">
        <v>109.561256443288</v>
      </c>
      <c r="M3322">
        <v>17.843570355434299</v>
      </c>
      <c r="N3322">
        <v>1.8687499999999999</v>
      </c>
      <c r="O3322">
        <v>54.239130434782602</v>
      </c>
      <c r="P3322">
        <v>4.4860874503123096</v>
      </c>
    </row>
    <row r="3323" spans="1:17" hidden="1" x14ac:dyDescent="0.3">
      <c r="A3323" t="s">
        <v>6866</v>
      </c>
      <c r="B3323" t="s">
        <v>6867</v>
      </c>
      <c r="C3323" t="str">
        <f>IFERROR(VLOOKUP(Table1[[#This Row],[Ticker]],[1]!Table1[[Symbol]:[Industry]],2,FALSE),"-")</f>
        <v>-</v>
      </c>
      <c r="D3323" t="s">
        <v>46</v>
      </c>
      <c r="E3323">
        <v>64.929175499999999</v>
      </c>
      <c r="F3323">
        <v>173</v>
      </c>
      <c r="G3323">
        <v>132.319830602986</v>
      </c>
      <c r="H3323">
        <v>0.50459953712563799</v>
      </c>
      <c r="I3323">
        <v>35.1687892365442</v>
      </c>
      <c r="J3323">
        <v>-3.8255510669838602</v>
      </c>
      <c r="K3323">
        <v>170.864561710472</v>
      </c>
      <c r="L3323">
        <v>146.66105634085801</v>
      </c>
      <c r="M3323">
        <v>46.094192979041502</v>
      </c>
      <c r="N3323">
        <v>0.76391289319045896</v>
      </c>
      <c r="O3323">
        <v>22.1387283236994</v>
      </c>
      <c r="P3323">
        <v>176.534526854219</v>
      </c>
      <c r="Q3323">
        <v>0.15505321498788399</v>
      </c>
    </row>
    <row r="3324" spans="1:17" hidden="1" x14ac:dyDescent="0.3">
      <c r="A3324" t="s">
        <v>6868</v>
      </c>
      <c r="B3324" t="s">
        <v>6869</v>
      </c>
      <c r="C3324" t="str">
        <f>IFERROR(VLOOKUP(Table1[[#This Row],[Ticker]],[1]!Table1[[Symbol]:[Industry]],2,FALSE),"-")</f>
        <v>-</v>
      </c>
      <c r="D3324" t="s">
        <v>259</v>
      </c>
      <c r="E3324">
        <v>64.870587</v>
      </c>
      <c r="F3324">
        <v>3.15</v>
      </c>
      <c r="G3324">
        <v>154.520999414324</v>
      </c>
      <c r="H3324">
        <v>-4.4954004628743602</v>
      </c>
      <c r="I3324">
        <v>25.793288194376501</v>
      </c>
      <c r="J3324">
        <v>-12.6353812265309</v>
      </c>
      <c r="K3324">
        <v>2.9274096350430399</v>
      </c>
      <c r="L3324">
        <v>2.5930100686937201</v>
      </c>
      <c r="M3324">
        <v>36.448976419934098</v>
      </c>
      <c r="N3324">
        <v>0.62632266198387998</v>
      </c>
      <c r="O3324">
        <v>93.650793650793602</v>
      </c>
      <c r="P3324">
        <v>203.858520900321</v>
      </c>
      <c r="Q3324">
        <v>4.6642466909350998E-2</v>
      </c>
    </row>
    <row r="3325" spans="1:17" hidden="1" x14ac:dyDescent="0.3">
      <c r="A3325" t="s">
        <v>6870</v>
      </c>
      <c r="B3325" t="s">
        <v>6871</v>
      </c>
      <c r="C3325" t="str">
        <f>IFERROR(VLOOKUP(Table1[[#This Row],[Ticker]],[1]!Table1[[Symbol]:[Industry]],2,FALSE),"-")</f>
        <v>-</v>
      </c>
      <c r="D3325" t="s">
        <v>605</v>
      </c>
      <c r="E3325">
        <v>64.629568229999904</v>
      </c>
      <c r="F3325">
        <v>39.32</v>
      </c>
      <c r="G3325">
        <v>53.192657168335103</v>
      </c>
      <c r="H3325">
        <v>1.7634097993190301</v>
      </c>
      <c r="I3325">
        <v>32.401946203034598</v>
      </c>
      <c r="J3325">
        <v>-2.9773015276314099</v>
      </c>
      <c r="K3325">
        <v>35.037562453482799</v>
      </c>
      <c r="L3325">
        <v>31.061774904930001</v>
      </c>
      <c r="M3325">
        <v>55.557212754268001</v>
      </c>
      <c r="N3325">
        <v>1.14646957099376</v>
      </c>
      <c r="O3325">
        <v>7.7822990844354099</v>
      </c>
      <c r="P3325">
        <v>97.092731829573907</v>
      </c>
      <c r="Q3325">
        <v>4.6795944681533003E-2</v>
      </c>
    </row>
    <row r="3326" spans="1:17" hidden="1" x14ac:dyDescent="0.3">
      <c r="A3326" t="s">
        <v>6872</v>
      </c>
      <c r="B3326" t="s">
        <v>6873</v>
      </c>
      <c r="C3326" t="str">
        <f>IFERROR(VLOOKUP(Table1[[#This Row],[Ticker]],[1]!Table1[[Symbol]:[Industry]],2,FALSE),"-")</f>
        <v>-</v>
      </c>
      <c r="D3326" t="s">
        <v>278</v>
      </c>
      <c r="E3326">
        <v>64.6247015</v>
      </c>
      <c r="F3326">
        <v>17.21</v>
      </c>
      <c r="G3326">
        <v>69.443912758290395</v>
      </c>
      <c r="H3326">
        <v>-8.4977899491348001</v>
      </c>
      <c r="I3326">
        <v>-4.8313030417254197</v>
      </c>
      <c r="J3326">
        <v>-4.1998151544523097</v>
      </c>
      <c r="K3326">
        <v>15.5845558241561</v>
      </c>
      <c r="L3326">
        <v>14.056819823858</v>
      </c>
      <c r="M3326">
        <v>54.3157016024293</v>
      </c>
      <c r="N3326">
        <v>1.3246558132891599</v>
      </c>
      <c r="O3326">
        <v>27.658338175479301</v>
      </c>
      <c r="P3326">
        <v>108.101571946795</v>
      </c>
      <c r="Q3326">
        <v>7.6826142671942002E-2</v>
      </c>
    </row>
    <row r="3327" spans="1:17" hidden="1" x14ac:dyDescent="0.3">
      <c r="A3327" t="s">
        <v>6874</v>
      </c>
      <c r="B3327" t="s">
        <v>6875</v>
      </c>
      <c r="C3327" t="str">
        <f>IFERROR(VLOOKUP(Table1[[#This Row],[Ticker]],[1]!Table1[[Symbol]:[Industry]],2,FALSE),"-")</f>
        <v>-</v>
      </c>
      <c r="D3327" t="s">
        <v>77</v>
      </c>
      <c r="E3327">
        <v>64.585255715000002</v>
      </c>
      <c r="F3327">
        <v>2.31</v>
      </c>
      <c r="G3327">
        <v>-57.510953780995003</v>
      </c>
      <c r="H3327">
        <v>-47.460224583477299</v>
      </c>
      <c r="I3327">
        <v>-36.879146609425398</v>
      </c>
      <c r="J3327">
        <v>-4.7627273286384399</v>
      </c>
      <c r="K3327">
        <v>2.8744895574505298</v>
      </c>
      <c r="L3327">
        <v>3.1778540977298402</v>
      </c>
      <c r="M3327">
        <v>29.700450026234702</v>
      </c>
      <c r="N3327">
        <v>0.80312030882401497</v>
      </c>
      <c r="O3327">
        <v>103.463203463203</v>
      </c>
      <c r="P3327">
        <v>5.4794520547945202</v>
      </c>
      <c r="Q3327">
        <v>-3.0792390669819002E-2</v>
      </c>
    </row>
    <row r="3328" spans="1:17" hidden="1" x14ac:dyDescent="0.3">
      <c r="A3328" t="s">
        <v>6876</v>
      </c>
      <c r="B3328" t="s">
        <v>6763</v>
      </c>
      <c r="C3328" t="str">
        <f>IFERROR(VLOOKUP(Table1[[#This Row],[Ticker]],[1]!Table1[[Symbol]:[Industry]],2,FALSE),"-")</f>
        <v>-</v>
      </c>
      <c r="D3328" t="s">
        <v>21</v>
      </c>
      <c r="E3328">
        <v>64.580859837000006</v>
      </c>
      <c r="F3328">
        <v>18.82</v>
      </c>
      <c r="G3328">
        <v>-23.136393763843198</v>
      </c>
      <c r="H3328">
        <v>-5.8602298591998299</v>
      </c>
      <c r="I3328">
        <v>-17.015196654108198</v>
      </c>
      <c r="J3328">
        <v>-3.8106566817157699</v>
      </c>
      <c r="K3328">
        <v>19.167142696988002</v>
      </c>
      <c r="L3328">
        <v>19.4652829542161</v>
      </c>
      <c r="M3328">
        <v>44.393364206603799</v>
      </c>
      <c r="N3328">
        <v>0.31850123078257903</v>
      </c>
      <c r="O3328">
        <v>43.411264612114699</v>
      </c>
      <c r="P3328">
        <v>16.4603960396039</v>
      </c>
      <c r="Q3328">
        <v>-9.2111921701390001E-3</v>
      </c>
    </row>
    <row r="3329" spans="1:17" hidden="1" x14ac:dyDescent="0.3">
      <c r="A3329" t="s">
        <v>6877</v>
      </c>
      <c r="B3329" t="s">
        <v>6878</v>
      </c>
      <c r="C3329" t="str">
        <f>IFERROR(VLOOKUP(Table1[[#This Row],[Ticker]],[1]!Table1[[Symbol]:[Industry]],2,FALSE),"-")</f>
        <v>-</v>
      </c>
      <c r="D3329" t="s">
        <v>364</v>
      </c>
      <c r="E3329">
        <v>64.525559999999999</v>
      </c>
      <c r="F3329">
        <v>130.35</v>
      </c>
      <c r="G3329">
        <v>36.633516598574801</v>
      </c>
      <c r="H3329">
        <v>-19.880015847489702</v>
      </c>
      <c r="I3329">
        <v>9.1648680708108294</v>
      </c>
      <c r="J3329">
        <v>-13.5970160056554</v>
      </c>
      <c r="K3329">
        <v>130.665398309365</v>
      </c>
      <c r="L3329">
        <v>119.130838558039</v>
      </c>
      <c r="M3329">
        <v>41.590664719784002</v>
      </c>
      <c r="N3329">
        <v>0.62454709525697605</v>
      </c>
      <c r="O3329">
        <v>38.856923667050197</v>
      </c>
      <c r="P3329">
        <v>73.8</v>
      </c>
      <c r="Q3329">
        <v>5.6946451979392E-2</v>
      </c>
    </row>
    <row r="3330" spans="1:17" hidden="1" x14ac:dyDescent="0.3">
      <c r="A3330" t="s">
        <v>6879</v>
      </c>
      <c r="B3330" t="s">
        <v>6880</v>
      </c>
      <c r="C3330" t="str">
        <f>IFERROR(VLOOKUP(Table1[[#This Row],[Ticker]],[1]!Table1[[Symbol]:[Industry]],2,FALSE),"-")</f>
        <v>-</v>
      </c>
      <c r="D3330" t="s">
        <v>132</v>
      </c>
      <c r="E3330">
        <v>64.449706719999995</v>
      </c>
      <c r="F3330">
        <v>10.97</v>
      </c>
      <c r="G3330">
        <v>46.531346790525397</v>
      </c>
      <c r="H3330">
        <v>22.325408785680501</v>
      </c>
      <c r="I3330">
        <v>66.981217911718005</v>
      </c>
      <c r="J3330">
        <v>-11.9738042430274</v>
      </c>
      <c r="K3330">
        <v>9.7324973121387206</v>
      </c>
      <c r="L3330">
        <v>7.5890548480215303</v>
      </c>
      <c r="M3330">
        <v>36.494921083913397</v>
      </c>
      <c r="N3330">
        <v>0.42448893712379399</v>
      </c>
      <c r="O3330">
        <v>29.261622607110201</v>
      </c>
      <c r="P3330">
        <v>106.981132075471</v>
      </c>
      <c r="Q3330">
        <v>3.0951074820891E-2</v>
      </c>
    </row>
    <row r="3331" spans="1:17" hidden="1" x14ac:dyDescent="0.3">
      <c r="A3331" t="s">
        <v>6881</v>
      </c>
      <c r="B3331" t="s">
        <v>6882</v>
      </c>
      <c r="C3331" t="str">
        <f>IFERROR(VLOOKUP(Table1[[#This Row],[Ticker]],[1]!Table1[[Symbol]:[Industry]],2,FALSE),"-")</f>
        <v>-</v>
      </c>
      <c r="D3331" t="s">
        <v>605</v>
      </c>
      <c r="E3331">
        <v>64.41</v>
      </c>
      <c r="F3331">
        <v>226</v>
      </c>
      <c r="G3331">
        <v>-42.549867293049502</v>
      </c>
      <c r="H3331">
        <v>-11.3955034494861</v>
      </c>
      <c r="I3331">
        <v>-22.029880198411998</v>
      </c>
      <c r="J3331">
        <v>-5.6064234513045204</v>
      </c>
      <c r="K3331">
        <v>234.22413717104101</v>
      </c>
      <c r="L3331">
        <v>239.410037089235</v>
      </c>
      <c r="M3331">
        <v>36.661804785316697</v>
      </c>
      <c r="N3331">
        <v>1.34363966206136</v>
      </c>
      <c r="O3331">
        <v>23.8938053097345</v>
      </c>
      <c r="P3331">
        <v>11.881188118811799</v>
      </c>
      <c r="Q3331">
        <v>0.17046519069889901</v>
      </c>
    </row>
    <row r="3332" spans="1:17" hidden="1" x14ac:dyDescent="0.3">
      <c r="A3332" t="s">
        <v>6883</v>
      </c>
      <c r="B3332" t="s">
        <v>6884</v>
      </c>
      <c r="C3332" t="str">
        <f>IFERROR(VLOOKUP(Table1[[#This Row],[Ticker]],[1]!Table1[[Symbol]:[Industry]],2,FALSE),"-")</f>
        <v>-</v>
      </c>
      <c r="D3332" t="s">
        <v>89</v>
      </c>
      <c r="E3332">
        <v>64.131256120000003</v>
      </c>
      <c r="F3332">
        <v>158.25</v>
      </c>
      <c r="G3332">
        <v>-3.2363793304577801</v>
      </c>
      <c r="H3332">
        <v>-7.2090623468419297</v>
      </c>
      <c r="I3332">
        <v>-21.275563087957799</v>
      </c>
      <c r="J3332">
        <v>-6.1001277342879296</v>
      </c>
      <c r="K3332">
        <v>164.603813444352</v>
      </c>
      <c r="L3332">
        <v>162.491363091925</v>
      </c>
      <c r="M3332">
        <v>24.899903604027099</v>
      </c>
      <c r="N3332">
        <v>0.46133806811501898</v>
      </c>
      <c r="O3332">
        <v>96.082148499210106</v>
      </c>
      <c r="P3332">
        <v>49.7870326549928</v>
      </c>
      <c r="Q3332">
        <v>4.7614723707994001E-2</v>
      </c>
    </row>
    <row r="3333" spans="1:17" hidden="1" x14ac:dyDescent="0.3">
      <c r="A3333" t="s">
        <v>6885</v>
      </c>
      <c r="B3333" t="s">
        <v>6886</v>
      </c>
      <c r="C3333" t="str">
        <f>IFERROR(VLOOKUP(Table1[[#This Row],[Ticker]],[1]!Table1[[Symbol]:[Industry]],2,FALSE),"-")</f>
        <v>-</v>
      </c>
      <c r="D3333" t="s">
        <v>5197</v>
      </c>
      <c r="E3333">
        <v>64.085989999999995</v>
      </c>
      <c r="F3333">
        <v>32.840000000000003</v>
      </c>
      <c r="G3333">
        <v>-41.099337695374302</v>
      </c>
      <c r="H3333">
        <v>-17.660666569316898</v>
      </c>
      <c r="I3333">
        <v>-31.644404661070801</v>
      </c>
      <c r="J3333">
        <v>-10.742192303887499</v>
      </c>
      <c r="K3333">
        <v>36.534821752571503</v>
      </c>
      <c r="L3333">
        <v>39.129613075054699</v>
      </c>
      <c r="M3333">
        <v>39.747489444659202</v>
      </c>
      <c r="N3333">
        <v>0.53174974743118997</v>
      </c>
      <c r="O3333">
        <v>104.171741778319</v>
      </c>
      <c r="P3333">
        <v>16.001412928293799</v>
      </c>
      <c r="Q3333">
        <v>0.12471420237139</v>
      </c>
    </row>
    <row r="3334" spans="1:17" hidden="1" x14ac:dyDescent="0.3">
      <c r="A3334" t="s">
        <v>6887</v>
      </c>
      <c r="B3334" t="s">
        <v>6888</v>
      </c>
      <c r="C3334" t="str">
        <f>IFERROR(VLOOKUP(Table1[[#This Row],[Ticker]],[1]!Table1[[Symbol]:[Industry]],2,FALSE),"-")</f>
        <v>-</v>
      </c>
      <c r="D3334" t="s">
        <v>54</v>
      </c>
      <c r="E3334">
        <v>63.84617472</v>
      </c>
      <c r="F3334">
        <v>51.95</v>
      </c>
      <c r="G3334">
        <v>-0.78814653558839598</v>
      </c>
      <c r="H3334">
        <v>-4.0047233284288302</v>
      </c>
      <c r="I3334">
        <v>-1.9953713912621101</v>
      </c>
      <c r="J3334">
        <v>-2.7701443043457599</v>
      </c>
      <c r="K3334">
        <v>50.6680655650906</v>
      </c>
      <c r="L3334">
        <v>48.9748079856098</v>
      </c>
      <c r="M3334">
        <v>48.5299397411748</v>
      </c>
      <c r="N3334">
        <v>0.73390625213504201</v>
      </c>
      <c r="O3334">
        <v>22.213666987487901</v>
      </c>
      <c r="P3334">
        <v>36.710526315789402</v>
      </c>
      <c r="Q3334">
        <v>7.0743248939639999E-3</v>
      </c>
    </row>
    <row r="3335" spans="1:17" hidden="1" x14ac:dyDescent="0.3">
      <c r="A3335" t="s">
        <v>6889</v>
      </c>
      <c r="B3335" t="s">
        <v>6890</v>
      </c>
      <c r="C3335" t="str">
        <f>IFERROR(VLOOKUP(Table1[[#This Row],[Ticker]],[1]!Table1[[Symbol]:[Industry]],2,FALSE),"-")</f>
        <v>-</v>
      </c>
      <c r="D3335" t="s">
        <v>259</v>
      </c>
      <c r="E3335">
        <v>63.802585800000003</v>
      </c>
      <c r="F3335">
        <v>136.05000000000001</v>
      </c>
      <c r="G3335">
        <v>66.770501736819497</v>
      </c>
      <c r="H3335">
        <v>-6.68518148477217</v>
      </c>
      <c r="I3335">
        <v>18.457700666577299</v>
      </c>
      <c r="J3335">
        <v>-13.4458981781964</v>
      </c>
      <c r="K3335">
        <v>131.14584668384799</v>
      </c>
      <c r="L3335">
        <v>115.365186417161</v>
      </c>
      <c r="M3335">
        <v>42.457196955524601</v>
      </c>
      <c r="N3335">
        <v>1.2870339019755299</v>
      </c>
      <c r="O3335">
        <v>19.661889011392802</v>
      </c>
      <c r="P3335">
        <v>112.544914857053</v>
      </c>
      <c r="Q3335">
        <v>9.2512596214985005E-2</v>
      </c>
    </row>
    <row r="3336" spans="1:17" hidden="1" x14ac:dyDescent="0.3">
      <c r="A3336" t="s">
        <v>6891</v>
      </c>
      <c r="B3336" t="s">
        <v>6892</v>
      </c>
      <c r="C3336" t="str">
        <f>IFERROR(VLOOKUP(Table1[[#This Row],[Ticker]],[1]!Table1[[Symbol]:[Industry]],2,FALSE),"-")</f>
        <v>-</v>
      </c>
      <c r="D3336" t="s">
        <v>125</v>
      </c>
      <c r="E3336">
        <v>63.618604400000002</v>
      </c>
      <c r="F3336">
        <v>86.5</v>
      </c>
      <c r="G3336">
        <v>-40.549760959865999</v>
      </c>
      <c r="H3336">
        <v>-2.5822549229682599</v>
      </c>
      <c r="I3336">
        <v>-9.6540674142693401</v>
      </c>
      <c r="J3336">
        <v>-1.2225037534313301</v>
      </c>
      <c r="K3336">
        <v>84.247154772139695</v>
      </c>
      <c r="L3336">
        <v>86.039827155665606</v>
      </c>
      <c r="M3336">
        <v>68.026897316488601</v>
      </c>
      <c r="N3336">
        <v>0.88006963942126004</v>
      </c>
      <c r="O3336">
        <v>27.1676300578034</v>
      </c>
      <c r="P3336">
        <v>20.1388888888888</v>
      </c>
      <c r="Q3336">
        <v>8.5746794331558004E-2</v>
      </c>
    </row>
    <row r="3337" spans="1:17" hidden="1" x14ac:dyDescent="0.3">
      <c r="A3337" t="s">
        <v>6893</v>
      </c>
      <c r="B3337" t="s">
        <v>6894</v>
      </c>
      <c r="C3337" t="str">
        <f>IFERROR(VLOOKUP(Table1[[#This Row],[Ticker]],[1]!Table1[[Symbol]:[Industry]],2,FALSE),"-")</f>
        <v>-</v>
      </c>
      <c r="D3337" t="s">
        <v>215</v>
      </c>
      <c r="E3337">
        <v>63.496056000000003</v>
      </c>
      <c r="F3337">
        <v>231.35</v>
      </c>
      <c r="G3337">
        <v>4308.6564033577897</v>
      </c>
      <c r="H3337">
        <v>32.8799112578238</v>
      </c>
      <c r="I3337">
        <v>143.78780778632199</v>
      </c>
      <c r="J3337">
        <v>22.727345953893401</v>
      </c>
      <c r="K3337">
        <v>168.617977399089</v>
      </c>
      <c r="L3337">
        <v>119.066308008094</v>
      </c>
      <c r="M3337">
        <v>93.3821713549207</v>
      </c>
      <c r="N3337">
        <v>1.1227821204194499</v>
      </c>
      <c r="O3337">
        <v>0</v>
      </c>
      <c r="P3337">
        <v>4340.4990403070997</v>
      </c>
    </row>
    <row r="3338" spans="1:17" hidden="1" x14ac:dyDescent="0.3">
      <c r="A3338" t="s">
        <v>6895</v>
      </c>
      <c r="B3338" t="s">
        <v>6896</v>
      </c>
      <c r="C3338" t="str">
        <f>IFERROR(VLOOKUP(Table1[[#This Row],[Ticker]],[1]!Table1[[Symbol]:[Industry]],2,FALSE),"-")</f>
        <v>-</v>
      </c>
      <c r="D3338" t="s">
        <v>552</v>
      </c>
      <c r="E3338">
        <v>63.287999999999997</v>
      </c>
      <c r="F3338">
        <v>90</v>
      </c>
      <c r="G3338">
        <v>68.157363050688005</v>
      </c>
      <c r="H3338">
        <v>22.265162917407299</v>
      </c>
      <c r="I3338">
        <v>8.4855958866842798</v>
      </c>
      <c r="J3338">
        <v>-2.1876200325010999</v>
      </c>
      <c r="K3338">
        <v>79.427171297236001</v>
      </c>
      <c r="L3338">
        <v>64.864907610322206</v>
      </c>
      <c r="M3338">
        <v>63.469151539679501</v>
      </c>
      <c r="N3338">
        <v>0.47099567099567102</v>
      </c>
      <c r="O3338">
        <v>10.9444444444444</v>
      </c>
      <c r="P3338">
        <v>151.74825174825099</v>
      </c>
    </row>
    <row r="3339" spans="1:17" hidden="1" x14ac:dyDescent="0.3">
      <c r="A3339" t="s">
        <v>6897</v>
      </c>
      <c r="B3339" t="s">
        <v>6898</v>
      </c>
      <c r="C3339" t="str">
        <f>IFERROR(VLOOKUP(Table1[[#This Row],[Ticker]],[1]!Table1[[Symbol]:[Industry]],2,FALSE),"-")</f>
        <v>-</v>
      </c>
      <c r="D3339" t="s">
        <v>404</v>
      </c>
      <c r="E3339">
        <v>63.153905000000002</v>
      </c>
      <c r="F3339">
        <v>51.55</v>
      </c>
      <c r="G3339">
        <v>-17.287081393756299</v>
      </c>
      <c r="H3339">
        <v>-12.5239464039983</v>
      </c>
      <c r="I3339">
        <v>-8.8622141979679103</v>
      </c>
      <c r="J3339">
        <v>-16.270953365834401</v>
      </c>
      <c r="K3339">
        <v>56.393337704469602</v>
      </c>
      <c r="L3339">
        <v>54.763043421203001</v>
      </c>
      <c r="M3339">
        <v>29.056298862296501</v>
      </c>
      <c r="N3339">
        <v>0.56004415011037501</v>
      </c>
      <c r="O3339">
        <v>41.416100872938898</v>
      </c>
      <c r="P3339">
        <v>38.575268817204197</v>
      </c>
    </row>
    <row r="3340" spans="1:17" hidden="1" x14ac:dyDescent="0.3">
      <c r="A3340" t="s">
        <v>6899</v>
      </c>
      <c r="B3340" t="s">
        <v>6900</v>
      </c>
      <c r="C3340" t="str">
        <f>IFERROR(VLOOKUP(Table1[[#This Row],[Ticker]],[1]!Table1[[Symbol]:[Industry]],2,FALSE),"-")</f>
        <v>-</v>
      </c>
      <c r="D3340" t="s">
        <v>407</v>
      </c>
      <c r="E3340">
        <v>63.046053000000001</v>
      </c>
      <c r="F3340">
        <v>11.33</v>
      </c>
      <c r="G3340">
        <v>15.1093734268229</v>
      </c>
      <c r="H3340">
        <v>-1.2982423811692101</v>
      </c>
      <c r="I3340">
        <v>9.0623628697012499</v>
      </c>
      <c r="J3340">
        <v>7.9545600622856103</v>
      </c>
      <c r="K3340">
        <v>10.629076526963299</v>
      </c>
      <c r="L3340">
        <v>9.8933599425779803</v>
      </c>
      <c r="M3340">
        <v>67.324682862374502</v>
      </c>
      <c r="N3340">
        <v>0.52598134230919702</v>
      </c>
      <c r="O3340">
        <v>24.889673433362699</v>
      </c>
      <c r="P3340">
        <v>53.108108108108098</v>
      </c>
      <c r="Q3340">
        <v>4.2397653927100001E-2</v>
      </c>
    </row>
    <row r="3341" spans="1:17" hidden="1" x14ac:dyDescent="0.3">
      <c r="A3341" t="s">
        <v>6901</v>
      </c>
      <c r="B3341" t="s">
        <v>6902</v>
      </c>
      <c r="C3341" t="str">
        <f>IFERROR(VLOOKUP(Table1[[#This Row],[Ticker]],[1]!Table1[[Symbol]:[Industry]],2,FALSE),"-")</f>
        <v>-</v>
      </c>
      <c r="E3341">
        <v>63.033796111000001</v>
      </c>
      <c r="F3341">
        <v>84.53</v>
      </c>
      <c r="G3341">
        <v>-0.134939847411018</v>
      </c>
      <c r="H3341">
        <v>50.278184442785999</v>
      </c>
      <c r="I3341">
        <v>68.228509977424395</v>
      </c>
      <c r="J3341">
        <v>-6.8038991022685398</v>
      </c>
      <c r="K3341">
        <v>66.951769389443896</v>
      </c>
      <c r="L3341">
        <v>53.496564968388697</v>
      </c>
      <c r="M3341">
        <v>55.5804131804151</v>
      </c>
      <c r="N3341">
        <v>0.53566027610830902</v>
      </c>
      <c r="O3341">
        <v>10.9546906423754</v>
      </c>
      <c r="P3341">
        <v>202.86635614475</v>
      </c>
      <c r="Q3341">
        <v>0.21496433402859999</v>
      </c>
    </row>
    <row r="3342" spans="1:17" hidden="1" x14ac:dyDescent="0.3">
      <c r="A3342" t="s">
        <v>6903</v>
      </c>
      <c r="B3342" t="s">
        <v>6904</v>
      </c>
      <c r="C3342" t="str">
        <f>IFERROR(VLOOKUP(Table1[[#This Row],[Ticker]],[1]!Table1[[Symbol]:[Industry]],2,FALSE),"-")</f>
        <v>-</v>
      </c>
      <c r="D3342" t="s">
        <v>1657</v>
      </c>
      <c r="E3342">
        <v>62.88</v>
      </c>
      <c r="F3342">
        <v>40.25</v>
      </c>
      <c r="G3342">
        <v>-73.226132094942898</v>
      </c>
      <c r="H3342">
        <v>-7.7941317200831204</v>
      </c>
      <c r="I3342">
        <v>-58.431447813719601</v>
      </c>
      <c r="J3342">
        <v>-2.8511271415058399</v>
      </c>
      <c r="K3342">
        <v>45.294149723387001</v>
      </c>
      <c r="L3342">
        <v>56.4594654316274</v>
      </c>
      <c r="M3342">
        <v>43.8028001215987</v>
      </c>
      <c r="N3342">
        <v>0.71477358103954602</v>
      </c>
      <c r="O3342">
        <v>136.52173913043401</v>
      </c>
      <c r="P3342">
        <v>2.6785714285714102</v>
      </c>
      <c r="Q3342">
        <v>-1.2669489917902999E-2</v>
      </c>
    </row>
    <row r="3343" spans="1:17" hidden="1" x14ac:dyDescent="0.3">
      <c r="A3343" t="s">
        <v>6905</v>
      </c>
      <c r="B3343" t="s">
        <v>6906</v>
      </c>
      <c r="C3343" t="str">
        <f>IFERROR(VLOOKUP(Table1[[#This Row],[Ticker]],[1]!Table1[[Symbol]:[Industry]],2,FALSE),"-")</f>
        <v>-</v>
      </c>
      <c r="D3343" t="s">
        <v>6907</v>
      </c>
      <c r="E3343">
        <v>62.852030999999997</v>
      </c>
      <c r="F3343">
        <v>31.5</v>
      </c>
      <c r="G3343">
        <v>87.822635017215205</v>
      </c>
      <c r="H3343">
        <v>-7.06116856940245</v>
      </c>
      <c r="I3343">
        <v>-19.623166858949901</v>
      </c>
      <c r="J3343">
        <v>-0.146803705970488</v>
      </c>
      <c r="K3343">
        <v>29.917653011819802</v>
      </c>
      <c r="L3343">
        <v>26.091999219428299</v>
      </c>
      <c r="M3343">
        <v>59.577198317614801</v>
      </c>
      <c r="N3343">
        <v>0.54879522402212499</v>
      </c>
      <c r="O3343">
        <v>21.1428571428571</v>
      </c>
      <c r="P3343">
        <v>133.16062176165801</v>
      </c>
      <c r="Q3343">
        <v>6.9744817205378007E-2</v>
      </c>
    </row>
    <row r="3344" spans="1:17" hidden="1" x14ac:dyDescent="0.3">
      <c r="A3344" t="s">
        <v>6908</v>
      </c>
      <c r="B3344" t="s">
        <v>6909</v>
      </c>
      <c r="C3344" t="str">
        <f>IFERROR(VLOOKUP(Table1[[#This Row],[Ticker]],[1]!Table1[[Symbol]:[Industry]],2,FALSE),"-")</f>
        <v>-</v>
      </c>
      <c r="D3344" t="s">
        <v>2902</v>
      </c>
      <c r="E3344">
        <v>62.776000000000003</v>
      </c>
      <c r="F3344">
        <v>224</v>
      </c>
      <c r="G3344">
        <v>15.5257841033196</v>
      </c>
      <c r="H3344">
        <v>-13.0784789542097</v>
      </c>
      <c r="I3344">
        <v>84.413271814360201</v>
      </c>
      <c r="J3344">
        <v>-0.73965623159613303</v>
      </c>
      <c r="K3344">
        <v>224.32801561132601</v>
      </c>
      <c r="L3344">
        <v>173.51678598398101</v>
      </c>
      <c r="M3344">
        <v>52.9474441790003</v>
      </c>
      <c r="N3344">
        <v>0.296677826422868</v>
      </c>
      <c r="O3344">
        <v>25.223214285714199</v>
      </c>
      <c r="P3344">
        <v>118.536585365853</v>
      </c>
    </row>
    <row r="3345" spans="1:17" hidden="1" x14ac:dyDescent="0.3">
      <c r="A3345" t="s">
        <v>6910</v>
      </c>
      <c r="B3345" t="s">
        <v>6911</v>
      </c>
      <c r="C3345" t="str">
        <f>IFERROR(VLOOKUP(Table1[[#This Row],[Ticker]],[1]!Table1[[Symbol]:[Industry]],2,FALSE),"-")</f>
        <v>-</v>
      </c>
      <c r="D3345" t="s">
        <v>278</v>
      </c>
      <c r="E3345">
        <v>62.70267509</v>
      </c>
      <c r="F3345">
        <v>138</v>
      </c>
      <c r="G3345">
        <v>-15.87625039469</v>
      </c>
      <c r="H3345">
        <v>-8.8462776558568095</v>
      </c>
      <c r="I3345">
        <v>-4.15912119313794E-2</v>
      </c>
      <c r="J3345">
        <v>-10.3721939631174</v>
      </c>
      <c r="K3345">
        <v>135.661293561484</v>
      </c>
      <c r="L3345">
        <v>129.66748162949801</v>
      </c>
      <c r="M3345">
        <v>42.755841273885501</v>
      </c>
      <c r="N3345">
        <v>0.80530098629550495</v>
      </c>
      <c r="O3345">
        <v>56.811594202898497</v>
      </c>
      <c r="P3345">
        <v>62.352941176470502</v>
      </c>
      <c r="Q3345">
        <v>3.7301633537028998E-2</v>
      </c>
    </row>
    <row r="3346" spans="1:17" hidden="1" x14ac:dyDescent="0.3">
      <c r="A3346" t="s">
        <v>6912</v>
      </c>
      <c r="B3346" t="s">
        <v>6913</v>
      </c>
      <c r="C3346" t="str">
        <f>IFERROR(VLOOKUP(Table1[[#This Row],[Ticker]],[1]!Table1[[Symbol]:[Industry]],2,FALSE),"-")</f>
        <v>-</v>
      </c>
      <c r="D3346" t="s">
        <v>605</v>
      </c>
      <c r="E3346">
        <v>62.566528325999997</v>
      </c>
      <c r="F3346">
        <v>35.53</v>
      </c>
      <c r="G3346">
        <v>-24.921180434114699</v>
      </c>
      <c r="H3346">
        <v>-2.5811147485886399</v>
      </c>
      <c r="I3346">
        <v>-6.0441238451664301</v>
      </c>
      <c r="J3346">
        <v>-4.75522451215146</v>
      </c>
      <c r="K3346">
        <v>35.6378980202729</v>
      </c>
      <c r="L3346">
        <v>36.167798536959303</v>
      </c>
      <c r="M3346">
        <v>44.933209476085899</v>
      </c>
      <c r="N3346">
        <v>0.70496013656214196</v>
      </c>
      <c r="O3346">
        <v>77.314945116802704</v>
      </c>
      <c r="P3346">
        <v>20.727149167516099</v>
      </c>
      <c r="Q3346">
        <v>6.4241817343624996E-2</v>
      </c>
    </row>
    <row r="3347" spans="1:17" hidden="1" x14ac:dyDescent="0.3">
      <c r="A3347" t="s">
        <v>6914</v>
      </c>
      <c r="B3347" t="s">
        <v>6915</v>
      </c>
      <c r="C3347" t="str">
        <f>IFERROR(VLOOKUP(Table1[[#This Row],[Ticker]],[1]!Table1[[Symbol]:[Industry]],2,FALSE),"-")</f>
        <v>-</v>
      </c>
      <c r="D3347" t="s">
        <v>46</v>
      </c>
      <c r="E3347">
        <v>62.357650732000003</v>
      </c>
      <c r="F3347">
        <v>39.619999999999997</v>
      </c>
      <c r="G3347">
        <v>-1.5136895808908599</v>
      </c>
      <c r="H3347">
        <v>-10.756490450200101</v>
      </c>
      <c r="I3347">
        <v>1.05691096921011</v>
      </c>
      <c r="J3347">
        <v>-8.9920555163720799</v>
      </c>
      <c r="K3347">
        <v>38.156747976066399</v>
      </c>
      <c r="L3347">
        <v>36.579228157228897</v>
      </c>
      <c r="M3347">
        <v>30.811543742214301</v>
      </c>
      <c r="N3347">
        <v>0.73288347329646897</v>
      </c>
      <c r="O3347">
        <v>27.7132761231701</v>
      </c>
      <c r="P3347">
        <v>46.740740740740698</v>
      </c>
      <c r="Q3347">
        <v>-7.1608276142102995E-2</v>
      </c>
    </row>
    <row r="3348" spans="1:17" hidden="1" x14ac:dyDescent="0.3">
      <c r="A3348" t="s">
        <v>6916</v>
      </c>
      <c r="B3348" t="s">
        <v>6917</v>
      </c>
      <c r="C3348" t="str">
        <f>IFERROR(VLOOKUP(Table1[[#This Row],[Ticker]],[1]!Table1[[Symbol]:[Industry]],2,FALSE),"-")</f>
        <v>-</v>
      </c>
      <c r="D3348" t="s">
        <v>1414</v>
      </c>
      <c r="E3348">
        <v>62.28237</v>
      </c>
      <c r="F3348">
        <v>2.44</v>
      </c>
      <c r="G3348">
        <v>100.53831543164</v>
      </c>
      <c r="H3348">
        <v>-15.768127735601601</v>
      </c>
      <c r="I3348">
        <v>30.4902578913462</v>
      </c>
      <c r="J3348">
        <v>2.5334100104173398</v>
      </c>
      <c r="K3348">
        <v>2.8354499630731702</v>
      </c>
      <c r="L3348">
        <v>2.61509976205756</v>
      </c>
      <c r="M3348">
        <v>52.751531203577997</v>
      </c>
      <c r="N3348">
        <v>0.17082369632347999</v>
      </c>
      <c r="O3348">
        <v>101.229508196721</v>
      </c>
      <c r="P3348">
        <v>144</v>
      </c>
      <c r="Q3348">
        <v>3.7662538175230999E-2</v>
      </c>
    </row>
    <row r="3349" spans="1:17" hidden="1" x14ac:dyDescent="0.3">
      <c r="A3349" t="s">
        <v>6918</v>
      </c>
      <c r="B3349" t="s">
        <v>6919</v>
      </c>
      <c r="C3349" t="str">
        <f>IFERROR(VLOOKUP(Table1[[#This Row],[Ticker]],[1]!Table1[[Symbol]:[Industry]],2,FALSE),"-")</f>
        <v>-</v>
      </c>
      <c r="D3349" t="s">
        <v>21</v>
      </c>
      <c r="E3349">
        <v>62.209258124999998</v>
      </c>
      <c r="F3349">
        <v>3.56</v>
      </c>
      <c r="G3349">
        <v>65.935140828465805</v>
      </c>
      <c r="H3349">
        <v>-18.878962106709899</v>
      </c>
      <c r="I3349">
        <v>-37.388529987441501</v>
      </c>
      <c r="J3349">
        <v>-2.1876200325010999</v>
      </c>
      <c r="K3349">
        <v>4.1484750006614597</v>
      </c>
      <c r="L3349">
        <v>3.7017838076819798</v>
      </c>
      <c r="M3349">
        <v>17.502684058372001</v>
      </c>
      <c r="N3349">
        <v>0.45106152415760897</v>
      </c>
      <c r="O3349">
        <v>102.247191011235</v>
      </c>
      <c r="P3349">
        <v>97.7777777777777</v>
      </c>
      <c r="Q3349">
        <v>-2.0398995209987999E-2</v>
      </c>
    </row>
    <row r="3350" spans="1:17" hidden="1" x14ac:dyDescent="0.3">
      <c r="A3350" t="s">
        <v>6920</v>
      </c>
      <c r="B3350" t="s">
        <v>6921</v>
      </c>
      <c r="C3350" t="str">
        <f>IFERROR(VLOOKUP(Table1[[#This Row],[Ticker]],[1]!Table1[[Symbol]:[Industry]],2,FALSE),"-")</f>
        <v>-</v>
      </c>
      <c r="D3350" t="s">
        <v>21</v>
      </c>
      <c r="E3350">
        <v>62.076461999999999</v>
      </c>
      <c r="F3350">
        <v>11.09</v>
      </c>
      <c r="G3350">
        <v>7.4789710908890896</v>
      </c>
      <c r="H3350">
        <v>-17.269695133720699</v>
      </c>
      <c r="I3350">
        <v>-12.8644960571871</v>
      </c>
      <c r="J3350">
        <v>-6.6511393458058201</v>
      </c>
      <c r="K3350">
        <v>11.420266370883899</v>
      </c>
      <c r="L3350">
        <v>10.600978794844</v>
      </c>
      <c r="M3350">
        <v>38.219692242615999</v>
      </c>
      <c r="N3350">
        <v>0.40385967745572199</v>
      </c>
      <c r="O3350">
        <v>36.158701532912502</v>
      </c>
      <c r="P3350">
        <v>63.088235294117602</v>
      </c>
      <c r="Q3350">
        <v>9.4758214257469997E-2</v>
      </c>
    </row>
    <row r="3351" spans="1:17" hidden="1" x14ac:dyDescent="0.3">
      <c r="A3351" t="s">
        <v>6922</v>
      </c>
      <c r="B3351" t="s">
        <v>6923</v>
      </c>
      <c r="C3351" t="str">
        <f>IFERROR(VLOOKUP(Table1[[#This Row],[Ticker]],[1]!Table1[[Symbol]:[Industry]],2,FALSE),"-")</f>
        <v>-</v>
      </c>
      <c r="D3351" t="s">
        <v>215</v>
      </c>
      <c r="E3351">
        <v>62.06210609</v>
      </c>
      <c r="F3351">
        <v>38.840000000000003</v>
      </c>
      <c r="G3351">
        <v>5.6750433901506003</v>
      </c>
      <c r="H3351">
        <v>-8.8033974918419293</v>
      </c>
      <c r="I3351">
        <v>-16.0579795047909</v>
      </c>
      <c r="J3351">
        <v>-10.1418948598409</v>
      </c>
      <c r="K3351">
        <v>41.396618477119198</v>
      </c>
      <c r="L3351">
        <v>40.328439603650303</v>
      </c>
      <c r="M3351">
        <v>28.086281616801301</v>
      </c>
      <c r="N3351">
        <v>1.0109322276280901</v>
      </c>
      <c r="O3351">
        <v>66.374871266735298</v>
      </c>
      <c r="P3351">
        <v>47.680608365018998</v>
      </c>
      <c r="Q3351">
        <v>0.103424048099707</v>
      </c>
    </row>
    <row r="3352" spans="1:17" hidden="1" x14ac:dyDescent="0.3">
      <c r="A3352" t="s">
        <v>6924</v>
      </c>
      <c r="B3352" t="s">
        <v>6925</v>
      </c>
      <c r="C3352" t="str">
        <f>IFERROR(VLOOKUP(Table1[[#This Row],[Ticker]],[1]!Table1[[Symbol]:[Industry]],2,FALSE),"-")</f>
        <v>-</v>
      </c>
      <c r="D3352" t="s">
        <v>5658</v>
      </c>
      <c r="E3352">
        <v>62.016660899999998</v>
      </c>
      <c r="F3352">
        <v>317</v>
      </c>
      <c r="G3352">
        <v>23.131696954379098</v>
      </c>
      <c r="H3352">
        <v>-3.73128086154545</v>
      </c>
      <c r="I3352">
        <v>-76.765732524764502</v>
      </c>
      <c r="J3352">
        <v>0.87048394303406296</v>
      </c>
      <c r="K3352">
        <v>312.68676269084199</v>
      </c>
      <c r="L3352">
        <v>392.02903458956098</v>
      </c>
      <c r="M3352">
        <v>49.116643113441597</v>
      </c>
      <c r="N3352">
        <v>0.65880412400515798</v>
      </c>
      <c r="O3352">
        <v>344.21135646687702</v>
      </c>
      <c r="P3352">
        <v>54.974333903690997</v>
      </c>
    </row>
    <row r="3353" spans="1:17" hidden="1" x14ac:dyDescent="0.3">
      <c r="A3353" t="s">
        <v>6926</v>
      </c>
      <c r="B3353" t="s">
        <v>6927</v>
      </c>
      <c r="C3353" t="str">
        <f>IFERROR(VLOOKUP(Table1[[#This Row],[Ticker]],[1]!Table1[[Symbol]:[Industry]],2,FALSE),"-")</f>
        <v>-</v>
      </c>
      <c r="D3353" t="s">
        <v>2645</v>
      </c>
      <c r="E3353">
        <v>61.921459949999999</v>
      </c>
      <c r="F3353">
        <v>39.65</v>
      </c>
      <c r="G3353">
        <v>-37.482808296289498</v>
      </c>
      <c r="H3353">
        <v>-17.567897586004399</v>
      </c>
      <c r="I3353">
        <v>-4.2644215708937896</v>
      </c>
      <c r="J3353">
        <v>-1.4944715387660801</v>
      </c>
      <c r="K3353">
        <v>41.419416386929001</v>
      </c>
      <c r="L3353">
        <v>42.252638368410501</v>
      </c>
      <c r="M3353">
        <v>34.037343442586199</v>
      </c>
      <c r="N3353">
        <v>0.90464917350762697</v>
      </c>
      <c r="O3353">
        <v>31.9041614123581</v>
      </c>
      <c r="P3353">
        <v>23.328149300155498</v>
      </c>
      <c r="Q3353">
        <v>7.3344377701506994E-2</v>
      </c>
    </row>
    <row r="3354" spans="1:17" hidden="1" x14ac:dyDescent="0.3">
      <c r="A3354" t="s">
        <v>6928</v>
      </c>
      <c r="B3354" t="s">
        <v>6929</v>
      </c>
      <c r="C3354" t="str">
        <f>IFERROR(VLOOKUP(Table1[[#This Row],[Ticker]],[1]!Table1[[Symbol]:[Industry]],2,FALSE),"-")</f>
        <v>-</v>
      </c>
      <c r="D3354" t="s">
        <v>605</v>
      </c>
      <c r="E3354">
        <v>61.873199999999997</v>
      </c>
      <c r="F3354">
        <v>35.049999999999997</v>
      </c>
      <c r="G3354">
        <v>-61.0345561412311</v>
      </c>
      <c r="H3354">
        <v>-7.3294085600403402</v>
      </c>
      <c r="I3354">
        <v>-32.930698662140301</v>
      </c>
      <c r="J3354">
        <v>-3.5574830461997302</v>
      </c>
      <c r="K3354">
        <v>40.094800981434403</v>
      </c>
      <c r="M3354">
        <v>36.205887725235399</v>
      </c>
      <c r="N3354">
        <v>0.14966275659823999</v>
      </c>
      <c r="O3354">
        <v>105.278174037089</v>
      </c>
      <c r="P3354">
        <v>1.4471780028943499</v>
      </c>
    </row>
    <row r="3355" spans="1:17" hidden="1" x14ac:dyDescent="0.3">
      <c r="A3355" t="s">
        <v>6930</v>
      </c>
      <c r="B3355" t="s">
        <v>6931</v>
      </c>
      <c r="C3355" t="str">
        <f>IFERROR(VLOOKUP(Table1[[#This Row],[Ticker]],[1]!Table1[[Symbol]:[Industry]],2,FALSE),"-")</f>
        <v>-</v>
      </c>
      <c r="D3355" t="s">
        <v>21</v>
      </c>
      <c r="E3355">
        <v>61.864653124999997</v>
      </c>
      <c r="F3355">
        <v>59.5</v>
      </c>
      <c r="G3355">
        <v>-94.608594396120395</v>
      </c>
      <c r="H3355">
        <v>3.3213111274221299</v>
      </c>
      <c r="I3355">
        <v>-33.996799083447101</v>
      </c>
      <c r="J3355">
        <v>-3.5034095061853101</v>
      </c>
      <c r="K3355">
        <v>60.410868538242703</v>
      </c>
      <c r="L3355">
        <v>95.449024375196402</v>
      </c>
      <c r="M3355">
        <v>59.187355089561002</v>
      </c>
      <c r="N3355">
        <v>2.1885521885521801</v>
      </c>
      <c r="O3355">
        <v>183.781512605042</v>
      </c>
      <c r="P3355">
        <v>18.172790466732799</v>
      </c>
    </row>
    <row r="3356" spans="1:17" hidden="1" x14ac:dyDescent="0.3">
      <c r="A3356" t="s">
        <v>6932</v>
      </c>
      <c r="B3356" t="s">
        <v>6933</v>
      </c>
      <c r="C3356" t="str">
        <f>IFERROR(VLOOKUP(Table1[[#This Row],[Ticker]],[1]!Table1[[Symbol]:[Industry]],2,FALSE),"-")</f>
        <v>-</v>
      </c>
      <c r="D3356" t="s">
        <v>1543</v>
      </c>
      <c r="E3356">
        <v>61.751631179999997</v>
      </c>
      <c r="F3356">
        <v>36.65</v>
      </c>
      <c r="G3356">
        <v>-21.284567567713101</v>
      </c>
      <c r="H3356">
        <v>-13.1228514432665</v>
      </c>
      <c r="I3356">
        <v>-41.034363320774901</v>
      </c>
      <c r="J3356">
        <v>-2.3304771753582401</v>
      </c>
      <c r="K3356">
        <v>38.910690863354503</v>
      </c>
      <c r="L3356">
        <v>45.133769487303098</v>
      </c>
      <c r="M3356">
        <v>39.818995335393701</v>
      </c>
      <c r="N3356">
        <v>0.7</v>
      </c>
      <c r="O3356">
        <v>104.638472032742</v>
      </c>
      <c r="P3356">
        <v>18.225806451612801</v>
      </c>
    </row>
    <row r="3357" spans="1:17" hidden="1" x14ac:dyDescent="0.3">
      <c r="A3357" t="s">
        <v>6934</v>
      </c>
      <c r="B3357" t="s">
        <v>6935</v>
      </c>
      <c r="C3357" t="str">
        <f>IFERROR(VLOOKUP(Table1[[#This Row],[Ticker]],[1]!Table1[[Symbol]:[Industry]],2,FALSE),"-")</f>
        <v>-</v>
      </c>
      <c r="D3357" t="s">
        <v>5658</v>
      </c>
      <c r="E3357">
        <v>61.562688000000001</v>
      </c>
      <c r="F3357">
        <v>41.82</v>
      </c>
      <c r="G3357">
        <v>16.718641913920699</v>
      </c>
      <c r="H3357">
        <v>0.55285491945675702</v>
      </c>
      <c r="I3357">
        <v>9.7239320186374396</v>
      </c>
      <c r="J3357">
        <v>-6.7514689533643999</v>
      </c>
      <c r="K3357">
        <v>39.328115947993403</v>
      </c>
      <c r="L3357">
        <v>35.194409423749001</v>
      </c>
      <c r="M3357">
        <v>52.949063965117404</v>
      </c>
      <c r="N3357">
        <v>2.0905778096789298</v>
      </c>
      <c r="O3357">
        <v>19.440459110473402</v>
      </c>
      <c r="P3357">
        <v>53.75</v>
      </c>
      <c r="Q3357">
        <v>0.10127248911912499</v>
      </c>
    </row>
    <row r="3358" spans="1:17" hidden="1" x14ac:dyDescent="0.3">
      <c r="A3358" t="s">
        <v>6936</v>
      </c>
      <c r="B3358" t="s">
        <v>6937</v>
      </c>
      <c r="C3358" t="str">
        <f>IFERROR(VLOOKUP(Table1[[#This Row],[Ticker]],[1]!Table1[[Symbol]:[Industry]],2,FALSE),"-")</f>
        <v>-</v>
      </c>
      <c r="D3358" t="s">
        <v>364</v>
      </c>
      <c r="E3358">
        <v>61.542633600000002</v>
      </c>
      <c r="F3358">
        <v>68.790000000000006</v>
      </c>
      <c r="G3358">
        <v>-8.5409699839059101</v>
      </c>
      <c r="H3358">
        <v>-10.413055731541499</v>
      </c>
      <c r="I3358">
        <v>-12.733121498167201</v>
      </c>
      <c r="J3358">
        <v>-3.7788609084135101</v>
      </c>
      <c r="K3358">
        <v>68.808374313428402</v>
      </c>
      <c r="L3358">
        <v>66.388080074788704</v>
      </c>
      <c r="M3358">
        <v>33.261092613558098</v>
      </c>
      <c r="N3358">
        <v>0.97165965331443105</v>
      </c>
      <c r="O3358">
        <v>28.3762174734699</v>
      </c>
      <c r="P3358">
        <v>35.147347740667897</v>
      </c>
      <c r="Q3358">
        <v>6.0090667400486998E-2</v>
      </c>
    </row>
    <row r="3359" spans="1:17" hidden="1" x14ac:dyDescent="0.3">
      <c r="A3359" t="s">
        <v>6938</v>
      </c>
      <c r="B3359" t="s">
        <v>6939</v>
      </c>
      <c r="C3359" t="str">
        <f>IFERROR(VLOOKUP(Table1[[#This Row],[Ticker]],[1]!Table1[[Symbol]:[Industry]],2,FALSE),"-")</f>
        <v>-</v>
      </c>
      <c r="D3359" t="s">
        <v>605</v>
      </c>
      <c r="E3359">
        <v>61.448500000000003</v>
      </c>
      <c r="F3359">
        <v>41.58</v>
      </c>
      <c r="G3359">
        <v>9.5859344792595103</v>
      </c>
      <c r="H3359">
        <v>3.4320606770219899</v>
      </c>
      <c r="I3359">
        <v>-12.441533521010401</v>
      </c>
      <c r="J3359">
        <v>-2.9971438420249199</v>
      </c>
      <c r="K3359">
        <v>41.072993434673897</v>
      </c>
      <c r="L3359">
        <v>39.657733588090103</v>
      </c>
      <c r="M3359">
        <v>53.5388964209031</v>
      </c>
      <c r="N3359">
        <v>0.48277012379006001</v>
      </c>
      <c r="O3359">
        <v>28.5473785473785</v>
      </c>
      <c r="P3359">
        <v>48.499999999999901</v>
      </c>
      <c r="Q3359">
        <v>3.6817582926183E-2</v>
      </c>
    </row>
    <row r="3360" spans="1:17" hidden="1" x14ac:dyDescent="0.3">
      <c r="A3360" t="s">
        <v>6940</v>
      </c>
      <c r="B3360" t="s">
        <v>6941</v>
      </c>
      <c r="C3360" t="str">
        <f>IFERROR(VLOOKUP(Table1[[#This Row],[Ticker]],[1]!Table1[[Symbol]:[Industry]],2,FALSE),"-")</f>
        <v>-</v>
      </c>
      <c r="D3360" t="s">
        <v>132</v>
      </c>
      <c r="E3360">
        <v>61.422060000000002</v>
      </c>
      <c r="F3360">
        <v>15.4</v>
      </c>
      <c r="G3360">
        <v>-10.1035065145293</v>
      </c>
      <c r="H3360">
        <v>4.8754161368578997</v>
      </c>
      <c r="I3360">
        <v>-9.9216772309865995</v>
      </c>
      <c r="J3360">
        <v>12.398635226965901</v>
      </c>
      <c r="K3360">
        <v>14.883808159904</v>
      </c>
      <c r="L3360">
        <v>15.805764328797601</v>
      </c>
      <c r="M3360">
        <v>88.237240477565805</v>
      </c>
      <c r="N3360">
        <v>2.1695570218299798</v>
      </c>
      <c r="O3360">
        <v>67.532467532467507</v>
      </c>
      <c r="P3360">
        <v>23.694779116465799</v>
      </c>
      <c r="Q3360">
        <v>-2.5055874239603999E-2</v>
      </c>
    </row>
    <row r="3361" spans="1:17" hidden="1" x14ac:dyDescent="0.3">
      <c r="A3361" t="s">
        <v>6942</v>
      </c>
      <c r="B3361" t="s">
        <v>6943</v>
      </c>
      <c r="C3361" t="str">
        <f>IFERROR(VLOOKUP(Table1[[#This Row],[Ticker]],[1]!Table1[[Symbol]:[Industry]],2,FALSE),"-")</f>
        <v>-</v>
      </c>
      <c r="D3361" t="s">
        <v>1648</v>
      </c>
      <c r="E3361">
        <v>61.317213039999999</v>
      </c>
      <c r="F3361">
        <v>59.2</v>
      </c>
      <c r="G3361">
        <v>47.551302444627403</v>
      </c>
      <c r="H3361">
        <v>-8.1688698506294593</v>
      </c>
      <c r="I3361">
        <v>136.688723231442</v>
      </c>
      <c r="J3361">
        <v>-14.715418401663401</v>
      </c>
      <c r="K3361">
        <v>53.938937461497297</v>
      </c>
      <c r="L3361">
        <v>35.6891174059758</v>
      </c>
      <c r="M3361">
        <v>43.024624247318698</v>
      </c>
      <c r="N3361">
        <v>0.92977681001632995</v>
      </c>
      <c r="O3361">
        <v>18.4966216216216</v>
      </c>
      <c r="P3361">
        <v>229.805013927576</v>
      </c>
      <c r="Q3361">
        <v>0.21539806443027901</v>
      </c>
    </row>
    <row r="3362" spans="1:17" hidden="1" x14ac:dyDescent="0.3">
      <c r="A3362" t="s">
        <v>6944</v>
      </c>
      <c r="B3362" t="s">
        <v>6945</v>
      </c>
      <c r="C3362" t="str">
        <f>IFERROR(VLOOKUP(Table1[[#This Row],[Ticker]],[1]!Table1[[Symbol]:[Industry]],2,FALSE),"-")</f>
        <v>-</v>
      </c>
      <c r="E3362">
        <v>61.215595999999998</v>
      </c>
      <c r="F3362">
        <v>30.9</v>
      </c>
      <c r="G3362">
        <v>-54.399027926755501</v>
      </c>
      <c r="H3362">
        <v>-27.1144480819219</v>
      </c>
      <c r="I3362">
        <v>-39.944920964885199</v>
      </c>
      <c r="J3362">
        <v>-24.8066676515487</v>
      </c>
      <c r="M3362">
        <v>0</v>
      </c>
      <c r="O3362">
        <v>39.158576051779903</v>
      </c>
      <c r="P3362">
        <v>0</v>
      </c>
    </row>
    <row r="3363" spans="1:17" hidden="1" x14ac:dyDescent="0.3">
      <c r="A3363" t="s">
        <v>6946</v>
      </c>
      <c r="B3363" t="s">
        <v>6947</v>
      </c>
      <c r="C3363" t="str">
        <f>IFERROR(VLOOKUP(Table1[[#This Row],[Ticker]],[1]!Table1[[Symbol]:[Industry]],2,FALSE),"-")</f>
        <v>-</v>
      </c>
      <c r="D3363" t="s">
        <v>80</v>
      </c>
      <c r="E3363">
        <v>61.164041249999997</v>
      </c>
      <c r="F3363">
        <v>18.52</v>
      </c>
      <c r="G3363">
        <v>-21.604541711216601</v>
      </c>
      <c r="H3363">
        <v>23.0389357045553</v>
      </c>
      <c r="I3363">
        <v>6.90677202598122</v>
      </c>
      <c r="J3363">
        <v>-4.5900224349035099</v>
      </c>
      <c r="K3363">
        <v>16.5948599731637</v>
      </c>
      <c r="L3363">
        <v>16.5920473446802</v>
      </c>
      <c r="M3363">
        <v>62.711618792499102</v>
      </c>
      <c r="N3363">
        <v>3.5432255256718901</v>
      </c>
      <c r="O3363">
        <v>20.950323974082</v>
      </c>
    </row>
    <row r="3364" spans="1:17" hidden="1" x14ac:dyDescent="0.3">
      <c r="A3364" t="s">
        <v>6948</v>
      </c>
      <c r="B3364" t="s">
        <v>6949</v>
      </c>
      <c r="C3364" t="str">
        <f>IFERROR(VLOOKUP(Table1[[#This Row],[Ticker]],[1]!Table1[[Symbol]:[Industry]],2,FALSE),"-")</f>
        <v>-</v>
      </c>
      <c r="D3364" t="s">
        <v>266</v>
      </c>
      <c r="E3364">
        <v>61.133000000000003</v>
      </c>
      <c r="F3364">
        <v>26.25</v>
      </c>
      <c r="G3364">
        <v>-75.451659505702807</v>
      </c>
      <c r="H3364">
        <v>-5.7612232476844802</v>
      </c>
      <c r="I3364">
        <v>-40.068942358575597</v>
      </c>
      <c r="J3364">
        <v>-2.1876200325010999</v>
      </c>
      <c r="K3364">
        <v>27.419109645550801</v>
      </c>
      <c r="L3364">
        <v>33.816663566752197</v>
      </c>
      <c r="M3364">
        <v>46.778838822492702</v>
      </c>
      <c r="N3364">
        <v>1.0563294232649001</v>
      </c>
      <c r="O3364">
        <v>97.904761904761898</v>
      </c>
      <c r="P3364">
        <v>5</v>
      </c>
    </row>
    <row r="3365" spans="1:17" hidden="1" x14ac:dyDescent="0.3">
      <c r="A3365" t="s">
        <v>6950</v>
      </c>
      <c r="B3365" t="s">
        <v>6951</v>
      </c>
      <c r="C3365" t="str">
        <f>IFERROR(VLOOKUP(Table1[[#This Row],[Ticker]],[1]!Table1[[Symbol]:[Industry]],2,FALSE),"-")</f>
        <v>-</v>
      </c>
      <c r="D3365" t="s">
        <v>46</v>
      </c>
      <c r="E3365">
        <v>61.111134288000002</v>
      </c>
      <c r="F3365">
        <v>56.73</v>
      </c>
      <c r="G3365">
        <v>49.734822415152401</v>
      </c>
      <c r="H3365">
        <v>5.1868990832678303</v>
      </c>
      <c r="I3365">
        <v>26.5962415861624</v>
      </c>
      <c r="J3365">
        <v>-2.1703756800265399</v>
      </c>
      <c r="K3365">
        <v>55.428183394945599</v>
      </c>
      <c r="L3365">
        <v>48.4235175745793</v>
      </c>
      <c r="M3365">
        <v>53.248508661285598</v>
      </c>
      <c r="N3365">
        <v>1.02000848284391</v>
      </c>
      <c r="O3365">
        <v>45.813502555966799</v>
      </c>
      <c r="P3365">
        <v>90.733929537544199</v>
      </c>
      <c r="Q3365">
        <v>0.17568150053347301</v>
      </c>
    </row>
    <row r="3366" spans="1:17" hidden="1" x14ac:dyDescent="0.3">
      <c r="A3366" t="s">
        <v>6952</v>
      </c>
      <c r="B3366" t="s">
        <v>6953</v>
      </c>
      <c r="C3366" t="str">
        <f>IFERROR(VLOOKUP(Table1[[#This Row],[Ticker]],[1]!Table1[[Symbol]:[Industry]],2,FALSE),"-")</f>
        <v>-</v>
      </c>
      <c r="D3366" t="s">
        <v>429</v>
      </c>
      <c r="E3366">
        <v>61.074240000000003</v>
      </c>
      <c r="F3366">
        <v>55</v>
      </c>
      <c r="G3366">
        <v>-67.963426728638197</v>
      </c>
      <c r="H3366">
        <v>-1.3279796483947199</v>
      </c>
      <c r="I3366">
        <v>-21.985234237224699</v>
      </c>
      <c r="J3366">
        <v>-4.7517225966036696</v>
      </c>
      <c r="K3366">
        <v>56.856107915555498</v>
      </c>
      <c r="L3366">
        <v>60.082018704826297</v>
      </c>
      <c r="M3366">
        <v>46.978138115904997</v>
      </c>
      <c r="N3366">
        <v>0.41014332965821299</v>
      </c>
      <c r="O3366">
        <v>58.181818181818102</v>
      </c>
      <c r="P3366">
        <v>11.9023397761953</v>
      </c>
    </row>
    <row r="3367" spans="1:17" hidden="1" x14ac:dyDescent="0.3">
      <c r="A3367" t="s">
        <v>6954</v>
      </c>
      <c r="B3367" t="s">
        <v>6955</v>
      </c>
      <c r="C3367" t="str">
        <f>IFERROR(VLOOKUP(Table1[[#This Row],[Ticker]],[1]!Table1[[Symbol]:[Industry]],2,FALSE),"-")</f>
        <v>-</v>
      </c>
      <c r="D3367" t="s">
        <v>2645</v>
      </c>
      <c r="E3367">
        <v>61.070732800000002</v>
      </c>
      <c r="F3367">
        <v>242</v>
      </c>
      <c r="G3367">
        <v>192.77171583405399</v>
      </c>
      <c r="H3367">
        <v>-4.4954004628743602</v>
      </c>
      <c r="I3367">
        <v>207.22582279592501</v>
      </c>
      <c r="J3367">
        <v>-5.3876200325010997</v>
      </c>
      <c r="K3367">
        <v>254.746397410778</v>
      </c>
      <c r="M3367">
        <v>14.059257720272401</v>
      </c>
      <c r="N3367">
        <v>4.3356643356643298E-2</v>
      </c>
      <c r="O3367">
        <v>60.537190082644599</v>
      </c>
      <c r="P3367">
        <v>240.845070422535</v>
      </c>
    </row>
    <row r="3368" spans="1:17" hidden="1" x14ac:dyDescent="0.3">
      <c r="A3368" t="s">
        <v>6956</v>
      </c>
      <c r="B3368" t="s">
        <v>6957</v>
      </c>
      <c r="C3368" t="str">
        <f>IFERROR(VLOOKUP(Table1[[#This Row],[Ticker]],[1]!Table1[[Symbol]:[Industry]],2,FALSE),"-")</f>
        <v>-</v>
      </c>
      <c r="D3368" t="s">
        <v>1223</v>
      </c>
      <c r="E3368">
        <v>61.028355405999903</v>
      </c>
      <c r="F3368">
        <v>0.61</v>
      </c>
      <c r="G3368">
        <v>-7.3528410309445604</v>
      </c>
      <c r="H3368">
        <v>-14.6403279991062</v>
      </c>
      <c r="I3368">
        <v>4.6114700125584003</v>
      </c>
      <c r="J3368">
        <v>-2.1876200325010999</v>
      </c>
      <c r="K3368">
        <v>0.63584059671953297</v>
      </c>
      <c r="L3368">
        <v>0.59303074168900305</v>
      </c>
      <c r="M3368">
        <v>42.964314471372198</v>
      </c>
      <c r="N3368">
        <v>0.70557671016576196</v>
      </c>
      <c r="O3368">
        <v>24.590163934426201</v>
      </c>
      <c r="P3368">
        <v>24.4897959183673</v>
      </c>
      <c r="Q3368">
        <v>4.8568853538489996E-3</v>
      </c>
    </row>
    <row r="3369" spans="1:17" hidden="1" x14ac:dyDescent="0.3">
      <c r="A3369" t="s">
        <v>6958</v>
      </c>
      <c r="B3369" t="s">
        <v>6959</v>
      </c>
      <c r="C3369" t="str">
        <f>IFERROR(VLOOKUP(Table1[[#This Row],[Ticker]],[1]!Table1[[Symbol]:[Industry]],2,FALSE),"-")</f>
        <v>-</v>
      </c>
      <c r="D3369" t="s">
        <v>407</v>
      </c>
      <c r="E3369">
        <v>60.92832825</v>
      </c>
      <c r="F3369">
        <v>62.37</v>
      </c>
      <c r="G3369">
        <v>-40.458021564696502</v>
      </c>
      <c r="H3369">
        <v>-10.589150462874301</v>
      </c>
      <c r="I3369">
        <v>-26.9972256396155</v>
      </c>
      <c r="J3369">
        <v>-2.0543311288023398</v>
      </c>
      <c r="K3369">
        <v>62.204441894164802</v>
      </c>
      <c r="L3369">
        <v>66.6373197656862</v>
      </c>
      <c r="M3369">
        <v>43.843326183806397</v>
      </c>
      <c r="N3369">
        <v>2.4073054319716198</v>
      </c>
      <c r="O3369">
        <v>33.670033670033597</v>
      </c>
      <c r="P3369">
        <v>11.176470588235199</v>
      </c>
      <c r="Q3369">
        <v>-1.3415150643703E-2</v>
      </c>
    </row>
    <row r="3370" spans="1:17" hidden="1" x14ac:dyDescent="0.3">
      <c r="A3370" t="s">
        <v>6960</v>
      </c>
      <c r="B3370" t="s">
        <v>6961</v>
      </c>
      <c r="C3370" t="str">
        <f>IFERROR(VLOOKUP(Table1[[#This Row],[Ticker]],[1]!Table1[[Symbol]:[Industry]],2,FALSE),"-")</f>
        <v>-</v>
      </c>
      <c r="D3370" t="s">
        <v>21</v>
      </c>
      <c r="E3370">
        <v>60.915444000000001</v>
      </c>
      <c r="F3370">
        <v>42.7</v>
      </c>
      <c r="G3370">
        <v>-75.658426422996101</v>
      </c>
      <c r="H3370">
        <v>-7.00109522369441</v>
      </c>
      <c r="I3370">
        <v>-25.6592066791709</v>
      </c>
      <c r="J3370">
        <v>-6.4381793166174397</v>
      </c>
      <c r="K3370">
        <v>43.695065078822601</v>
      </c>
      <c r="L3370">
        <v>49.872951713124898</v>
      </c>
      <c r="M3370">
        <v>39.593026126753898</v>
      </c>
      <c r="N3370">
        <v>0.93220338983050799</v>
      </c>
      <c r="O3370">
        <v>89.227166276346594</v>
      </c>
      <c r="P3370">
        <v>6.7500000000000098</v>
      </c>
    </row>
    <row r="3371" spans="1:17" hidden="1" x14ac:dyDescent="0.3">
      <c r="A3371" t="s">
        <v>6962</v>
      </c>
      <c r="B3371" t="s">
        <v>6963</v>
      </c>
      <c r="C3371" t="str">
        <f>IFERROR(VLOOKUP(Table1[[#This Row],[Ticker]],[1]!Table1[[Symbol]:[Industry]],2,FALSE),"-")</f>
        <v>-</v>
      </c>
      <c r="D3371" t="s">
        <v>3147</v>
      </c>
      <c r="E3371">
        <v>60.877004999999997</v>
      </c>
      <c r="F3371">
        <v>61.43</v>
      </c>
      <c r="G3371">
        <v>44.781859887950802</v>
      </c>
      <c r="H3371">
        <v>-14.7143785650641</v>
      </c>
      <c r="I3371">
        <v>35.308462306866097</v>
      </c>
      <c r="J3371">
        <v>-4.8928881862742397</v>
      </c>
      <c r="K3371">
        <v>57.456482579655798</v>
      </c>
      <c r="L3371">
        <v>49.498533787726899</v>
      </c>
      <c r="M3371">
        <v>54.024224717609101</v>
      </c>
      <c r="N3371">
        <v>0.51721220996344497</v>
      </c>
      <c r="O3371">
        <v>13.381084160833399</v>
      </c>
      <c r="P3371">
        <v>101.014397905759</v>
      </c>
      <c r="Q3371">
        <v>0.121771699287098</v>
      </c>
    </row>
    <row r="3372" spans="1:17" hidden="1" x14ac:dyDescent="0.3">
      <c r="A3372" t="s">
        <v>6964</v>
      </c>
      <c r="B3372" t="s">
        <v>6965</v>
      </c>
      <c r="C3372" t="str">
        <f>IFERROR(VLOOKUP(Table1[[#This Row],[Ticker]],[1]!Table1[[Symbol]:[Industry]],2,FALSE),"-")</f>
        <v>-</v>
      </c>
      <c r="E3372">
        <v>60.8</v>
      </c>
      <c r="F3372">
        <v>145</v>
      </c>
      <c r="G3372">
        <v>127.271015659694</v>
      </c>
      <c r="H3372">
        <v>-8.5963468351141099</v>
      </c>
      <c r="I3372">
        <v>33.166967884015101</v>
      </c>
      <c r="J3372">
        <v>15.8706323946833</v>
      </c>
      <c r="K3372">
        <v>120.69821238337801</v>
      </c>
      <c r="L3372">
        <v>93.592595561887194</v>
      </c>
      <c r="M3372">
        <v>73.116044484358298</v>
      </c>
      <c r="N3372">
        <v>0.63612866947228597</v>
      </c>
      <c r="O3372">
        <v>10.524137931034399</v>
      </c>
      <c r="P3372">
        <v>170.421484520701</v>
      </c>
      <c r="Q3372">
        <v>0.150388370010404</v>
      </c>
    </row>
    <row r="3373" spans="1:17" hidden="1" x14ac:dyDescent="0.3">
      <c r="A3373" t="s">
        <v>6966</v>
      </c>
      <c r="B3373" t="s">
        <v>6967</v>
      </c>
      <c r="C3373" t="str">
        <f>IFERROR(VLOOKUP(Table1[[#This Row],[Ticker]],[1]!Table1[[Symbol]:[Industry]],2,FALSE),"-")</f>
        <v>-</v>
      </c>
      <c r="D3373" t="s">
        <v>180</v>
      </c>
      <c r="E3373">
        <v>60.767627099999999</v>
      </c>
      <c r="F3373">
        <v>62.26</v>
      </c>
      <c r="G3373">
        <v>-47.203138516709998</v>
      </c>
      <c r="H3373">
        <v>-3.04378755964856</v>
      </c>
      <c r="I3373">
        <v>-11.341859914200199</v>
      </c>
      <c r="J3373">
        <v>-5.9661116953433897</v>
      </c>
      <c r="K3373">
        <v>61.856262337708202</v>
      </c>
      <c r="L3373">
        <v>62.434921538501499</v>
      </c>
      <c r="M3373">
        <v>47.568726733250699</v>
      </c>
      <c r="N3373">
        <v>1.14395340155245</v>
      </c>
      <c r="O3373">
        <v>36.524253132026899</v>
      </c>
      <c r="P3373">
        <v>12.8921124206708</v>
      </c>
      <c r="Q3373">
        <v>9.6853770589439992E-3</v>
      </c>
    </row>
    <row r="3374" spans="1:17" hidden="1" x14ac:dyDescent="0.3">
      <c r="A3374" t="s">
        <v>6968</v>
      </c>
      <c r="B3374" t="s">
        <v>6969</v>
      </c>
      <c r="C3374" t="str">
        <f>IFERROR(VLOOKUP(Table1[[#This Row],[Ticker]],[1]!Table1[[Symbol]:[Industry]],2,FALSE),"-")</f>
        <v>-</v>
      </c>
      <c r="D3374" t="s">
        <v>533</v>
      </c>
      <c r="E3374">
        <v>60.767256000000003</v>
      </c>
      <c r="F3374">
        <v>52.95</v>
      </c>
      <c r="G3374">
        <v>-4.2215234279814702</v>
      </c>
      <c r="H3374">
        <v>6.9662188851803197</v>
      </c>
      <c r="I3374">
        <v>-6.0320631104699602</v>
      </c>
      <c r="J3374">
        <v>-1.15826433292047</v>
      </c>
      <c r="K3374">
        <v>51.218149896187001</v>
      </c>
      <c r="L3374">
        <v>48.912999836771903</v>
      </c>
      <c r="M3374">
        <v>54.8732521341758</v>
      </c>
      <c r="N3374">
        <v>1.0172217348038299</v>
      </c>
      <c r="O3374">
        <v>56.336166194523102</v>
      </c>
      <c r="P3374">
        <v>51.242502142245002</v>
      </c>
      <c r="Q3374">
        <v>0.16229573393865199</v>
      </c>
    </row>
    <row r="3375" spans="1:17" hidden="1" x14ac:dyDescent="0.3">
      <c r="A3375" t="s">
        <v>6970</v>
      </c>
      <c r="B3375" t="s">
        <v>6971</v>
      </c>
      <c r="C3375" t="str">
        <f>IFERROR(VLOOKUP(Table1[[#This Row],[Ticker]],[1]!Table1[[Symbol]:[Industry]],2,FALSE),"-")</f>
        <v>-</v>
      </c>
      <c r="D3375" t="s">
        <v>1509</v>
      </c>
      <c r="E3375">
        <v>60.7483</v>
      </c>
      <c r="F3375">
        <v>991</v>
      </c>
      <c r="G3375">
        <v>10.0836072325713</v>
      </c>
      <c r="H3375">
        <v>-8.65400781297107</v>
      </c>
      <c r="I3375">
        <v>157.88924779033599</v>
      </c>
      <c r="J3375">
        <v>-2.1876200325010999</v>
      </c>
      <c r="K3375">
        <v>890.91065868238604</v>
      </c>
      <c r="L3375">
        <v>658.20928457685397</v>
      </c>
      <c r="M3375">
        <v>36.719956294173898</v>
      </c>
      <c r="N3375">
        <v>0.18379446640316199</v>
      </c>
      <c r="O3375">
        <v>16.019172552976801</v>
      </c>
      <c r="P3375">
        <v>175.277777777777</v>
      </c>
    </row>
    <row r="3376" spans="1:17" hidden="1" x14ac:dyDescent="0.3">
      <c r="A3376" t="s">
        <v>6972</v>
      </c>
      <c r="B3376" t="s">
        <v>6973</v>
      </c>
      <c r="C3376" t="str">
        <f>IFERROR(VLOOKUP(Table1[[#This Row],[Ticker]],[1]!Table1[[Symbol]:[Industry]],2,FALSE),"-")</f>
        <v>-</v>
      </c>
      <c r="D3376" t="s">
        <v>1208</v>
      </c>
      <c r="E3376">
        <v>60.56610732</v>
      </c>
      <c r="F3376">
        <v>95.2</v>
      </c>
      <c r="G3376">
        <v>-55.7130887685842</v>
      </c>
      <c r="H3376">
        <v>-7.2954004628743601</v>
      </c>
      <c r="I3376">
        <v>-17.962942520078599</v>
      </c>
      <c r="J3376">
        <v>-5.9499962701248599</v>
      </c>
      <c r="K3376">
        <v>99.831026073851206</v>
      </c>
      <c r="L3376">
        <v>103.30724812962499</v>
      </c>
      <c r="M3376">
        <v>39.302710389707499</v>
      </c>
      <c r="N3376">
        <v>0.12579709929452301</v>
      </c>
      <c r="O3376">
        <v>63.235294117647001</v>
      </c>
      <c r="P3376">
        <v>11.8683901292597</v>
      </c>
      <c r="Q3376">
        <v>7.6602362168770005E-2</v>
      </c>
    </row>
    <row r="3377" spans="1:17" hidden="1" x14ac:dyDescent="0.3">
      <c r="A3377" t="s">
        <v>6974</v>
      </c>
      <c r="B3377" t="s">
        <v>6975</v>
      </c>
      <c r="C3377" t="str">
        <f>IFERROR(VLOOKUP(Table1[[#This Row],[Ticker]],[1]!Table1[[Symbol]:[Industry]],2,FALSE),"-")</f>
        <v>-</v>
      </c>
      <c r="D3377" t="s">
        <v>364</v>
      </c>
      <c r="E3377">
        <v>60.434373119999997</v>
      </c>
      <c r="F3377">
        <v>1.06</v>
      </c>
      <c r="G3377">
        <v>-53.324118430793298</v>
      </c>
      <c r="I3377">
        <v>-16.436149035060598</v>
      </c>
      <c r="K3377">
        <v>1.0740579266511801</v>
      </c>
      <c r="L3377">
        <v>1.7681056445472201</v>
      </c>
      <c r="M3377">
        <v>4.5782334131322697</v>
      </c>
      <c r="N3377">
        <v>1</v>
      </c>
      <c r="O3377">
        <v>36.792452830188601</v>
      </c>
      <c r="P3377">
        <v>41.3333333333333</v>
      </c>
      <c r="Q3377">
        <v>-4.9493861384649E-2</v>
      </c>
    </row>
    <row r="3378" spans="1:17" hidden="1" x14ac:dyDescent="0.3">
      <c r="A3378" t="s">
        <v>6976</v>
      </c>
      <c r="B3378" t="s">
        <v>6977</v>
      </c>
      <c r="C3378" t="str">
        <f>IFERROR(VLOOKUP(Table1[[#This Row],[Ticker]],[1]!Table1[[Symbol]:[Industry]],2,FALSE),"-")</f>
        <v>-</v>
      </c>
      <c r="D3378" t="s">
        <v>1543</v>
      </c>
      <c r="E3378">
        <v>60.354488000000003</v>
      </c>
      <c r="F3378">
        <v>32.4</v>
      </c>
      <c r="G3378">
        <v>-68.7462396756994</v>
      </c>
      <c r="H3378">
        <v>-3.8762054164347202</v>
      </c>
      <c r="I3378">
        <v>-26.249289481112399</v>
      </c>
      <c r="J3378">
        <v>-8.6624401763859904</v>
      </c>
      <c r="K3378">
        <v>33.590344854353901</v>
      </c>
      <c r="L3378">
        <v>39.233337800690798</v>
      </c>
      <c r="M3378">
        <v>34.7915181268813</v>
      </c>
      <c r="N3378">
        <v>1.0177935943060401</v>
      </c>
      <c r="O3378">
        <v>70.370370370370395</v>
      </c>
      <c r="P3378">
        <v>7.6411960132890302</v>
      </c>
    </row>
    <row r="3379" spans="1:17" hidden="1" x14ac:dyDescent="0.3">
      <c r="A3379" t="s">
        <v>6978</v>
      </c>
      <c r="B3379" t="s">
        <v>6979</v>
      </c>
      <c r="C3379" t="str">
        <f>IFERROR(VLOOKUP(Table1[[#This Row],[Ticker]],[1]!Table1[[Symbol]:[Industry]],2,FALSE),"-")</f>
        <v>-</v>
      </c>
      <c r="D3379" t="s">
        <v>1223</v>
      </c>
      <c r="E3379">
        <v>60.351999999999997</v>
      </c>
      <c r="F3379">
        <v>40.72</v>
      </c>
      <c r="G3379">
        <v>-42.992538760352701</v>
      </c>
      <c r="H3379">
        <v>-18.161435417601599</v>
      </c>
      <c r="I3379">
        <v>-0.20867387233368001</v>
      </c>
      <c r="J3379">
        <v>-6.1013767702559702</v>
      </c>
      <c r="K3379">
        <v>42.236207147522002</v>
      </c>
      <c r="L3379">
        <v>40.877403082806303</v>
      </c>
      <c r="M3379">
        <v>36.871415623900297</v>
      </c>
      <c r="N3379">
        <v>0.26168031169877398</v>
      </c>
      <c r="O3379">
        <v>33.226915520628602</v>
      </c>
      <c r="P3379">
        <v>23.393939393939299</v>
      </c>
      <c r="Q3379">
        <v>0.158092869405796</v>
      </c>
    </row>
    <row r="3380" spans="1:17" hidden="1" x14ac:dyDescent="0.3">
      <c r="A3380" t="s">
        <v>6980</v>
      </c>
      <c r="B3380" t="s">
        <v>6981</v>
      </c>
      <c r="C3380" t="str">
        <f>IFERROR(VLOOKUP(Table1[[#This Row],[Ticker]],[1]!Table1[[Symbol]:[Industry]],2,FALSE),"-")</f>
        <v>-</v>
      </c>
      <c r="D3380" t="s">
        <v>21</v>
      </c>
      <c r="E3380">
        <v>60.344415155999997</v>
      </c>
      <c r="F3380">
        <v>55.65</v>
      </c>
      <c r="G3380">
        <v>-3.1125883719350802</v>
      </c>
      <c r="H3380">
        <v>-10.4625135328862</v>
      </c>
      <c r="I3380">
        <v>-32.101173665602502</v>
      </c>
      <c r="J3380">
        <v>-3.0809557480630101</v>
      </c>
      <c r="K3380">
        <v>56.5805311093279</v>
      </c>
      <c r="L3380">
        <v>56.062357228266897</v>
      </c>
      <c r="M3380">
        <v>42.442433275146101</v>
      </c>
      <c r="N3380">
        <v>0.53591910012047805</v>
      </c>
      <c r="O3380">
        <v>38.364779874213802</v>
      </c>
      <c r="P3380">
        <v>37.5432525951556</v>
      </c>
      <c r="Q3380">
        <v>6.3995211111016997E-2</v>
      </c>
    </row>
    <row r="3381" spans="1:17" hidden="1" x14ac:dyDescent="0.3">
      <c r="A3381" t="s">
        <v>6982</v>
      </c>
      <c r="B3381" t="s">
        <v>6983</v>
      </c>
      <c r="C3381" t="str">
        <f>IFERROR(VLOOKUP(Table1[[#This Row],[Ticker]],[1]!Table1[[Symbol]:[Industry]],2,FALSE),"-")</f>
        <v>-</v>
      </c>
      <c r="D3381" t="s">
        <v>1509</v>
      </c>
      <c r="E3381">
        <v>60.319460159999998</v>
      </c>
      <c r="F3381">
        <v>60.15</v>
      </c>
      <c r="G3381">
        <v>-56.419439457148897</v>
      </c>
      <c r="H3381">
        <v>-11.2670540061814</v>
      </c>
      <c r="I3381">
        <v>-37.561058189166801</v>
      </c>
      <c r="J3381">
        <v>-2.6918217131733599</v>
      </c>
      <c r="K3381">
        <v>65.732929228402597</v>
      </c>
      <c r="L3381">
        <v>72.534336079839306</v>
      </c>
      <c r="M3381">
        <v>43.045379804268102</v>
      </c>
      <c r="N3381">
        <v>1.59879943751984</v>
      </c>
      <c r="O3381">
        <v>133.83208645054</v>
      </c>
      <c r="P3381">
        <v>6.4225053078556096</v>
      </c>
      <c r="Q3381">
        <v>9.1562717292349993E-2</v>
      </c>
    </row>
    <row r="3382" spans="1:17" hidden="1" x14ac:dyDescent="0.3">
      <c r="A3382" t="s">
        <v>6984</v>
      </c>
      <c r="B3382" t="s">
        <v>6985</v>
      </c>
      <c r="C3382" t="str">
        <f>IFERROR(VLOOKUP(Table1[[#This Row],[Ticker]],[1]!Table1[[Symbol]:[Industry]],2,FALSE),"-")</f>
        <v>-</v>
      </c>
      <c r="D3382" t="s">
        <v>533</v>
      </c>
      <c r="E3382">
        <v>60.017000500000002</v>
      </c>
      <c r="F3382">
        <v>208</v>
      </c>
      <c r="G3382">
        <v>157.046251939576</v>
      </c>
      <c r="H3382">
        <v>6.0294614155786803</v>
      </c>
      <c r="I3382">
        <v>19.7693994553543</v>
      </c>
      <c r="J3382">
        <v>-10.4005128978371</v>
      </c>
      <c r="K3382">
        <v>193.22404112450101</v>
      </c>
      <c r="L3382">
        <v>161.138549021741</v>
      </c>
      <c r="M3382">
        <v>53.791970174724099</v>
      </c>
      <c r="N3382">
        <v>0.854303991577405</v>
      </c>
      <c r="O3382">
        <v>28.052884615384599</v>
      </c>
      <c r="P3382">
        <v>205.88235294117601</v>
      </c>
      <c r="Q3382">
        <v>0.10196085672043601</v>
      </c>
    </row>
    <row r="3383" spans="1:17" hidden="1" x14ac:dyDescent="0.3">
      <c r="A3383" t="s">
        <v>6986</v>
      </c>
      <c r="B3383" t="s">
        <v>6987</v>
      </c>
      <c r="C3383" t="str">
        <f>IFERROR(VLOOKUP(Table1[[#This Row],[Ticker]],[1]!Table1[[Symbol]:[Industry]],2,FALSE),"-")</f>
        <v>-</v>
      </c>
      <c r="D3383" t="s">
        <v>266</v>
      </c>
      <c r="E3383">
        <v>59.973950000000002</v>
      </c>
      <c r="F3383">
        <v>175.2</v>
      </c>
      <c r="G3383">
        <v>-0.113313641041244</v>
      </c>
      <c r="H3383">
        <v>2.3065088450015301</v>
      </c>
      <c r="I3383">
        <v>-1.51551411442571</v>
      </c>
      <c r="J3383">
        <v>-12.620444650964901</v>
      </c>
      <c r="K3383">
        <v>175.773999101355</v>
      </c>
      <c r="L3383">
        <v>164.10240365208199</v>
      </c>
      <c r="M3383">
        <v>42.3722005703655</v>
      </c>
      <c r="N3383">
        <v>0.84063570532429599</v>
      </c>
      <c r="O3383">
        <v>31.2785388127853</v>
      </c>
      <c r="P3383">
        <v>43.960558751027101</v>
      </c>
      <c r="Q3383">
        <v>0.10931129087189501</v>
      </c>
    </row>
    <row r="3384" spans="1:17" hidden="1" x14ac:dyDescent="0.3">
      <c r="A3384" t="s">
        <v>6988</v>
      </c>
      <c r="B3384" t="s">
        <v>6989</v>
      </c>
      <c r="C3384" t="str">
        <f>IFERROR(VLOOKUP(Table1[[#This Row],[Ticker]],[1]!Table1[[Symbol]:[Industry]],2,FALSE),"-")</f>
        <v>-</v>
      </c>
      <c r="D3384" t="s">
        <v>605</v>
      </c>
      <c r="E3384">
        <v>59.888939999999998</v>
      </c>
      <c r="F3384">
        <v>151.44999999999999</v>
      </c>
      <c r="G3384">
        <v>19.577079107476699</v>
      </c>
      <c r="H3384">
        <v>-11.328835484228801</v>
      </c>
      <c r="I3384">
        <v>-5.0368979399638603</v>
      </c>
      <c r="J3384">
        <v>-17.354286699167702</v>
      </c>
      <c r="K3384">
        <v>151.30195868603599</v>
      </c>
      <c r="L3384">
        <v>138.248014833844</v>
      </c>
      <c r="M3384">
        <v>40.518986416439603</v>
      </c>
      <c r="N3384">
        <v>1.1218237208336199</v>
      </c>
      <c r="O3384">
        <v>28.062066688676101</v>
      </c>
      <c r="P3384">
        <v>59.2534174553101</v>
      </c>
      <c r="Q3384">
        <v>5.5318298917188001E-2</v>
      </c>
    </row>
    <row r="3385" spans="1:17" hidden="1" x14ac:dyDescent="0.3">
      <c r="A3385" t="s">
        <v>6990</v>
      </c>
      <c r="B3385" t="s">
        <v>6991</v>
      </c>
      <c r="C3385" t="str">
        <f>IFERROR(VLOOKUP(Table1[[#This Row],[Ticker]],[1]!Table1[[Symbol]:[Industry]],2,FALSE),"-")</f>
        <v>-</v>
      </c>
      <c r="D3385" t="s">
        <v>80</v>
      </c>
      <c r="E3385">
        <v>59.856432284999997</v>
      </c>
      <c r="F3385">
        <v>7.02</v>
      </c>
      <c r="G3385">
        <v>14.407363050688</v>
      </c>
      <c r="H3385">
        <v>-10.576481543955399</v>
      </c>
      <c r="I3385">
        <v>-3.2421885240269699</v>
      </c>
      <c r="J3385">
        <v>-5.3909626508855002</v>
      </c>
      <c r="K3385">
        <v>7.6420086610150397</v>
      </c>
      <c r="L3385">
        <v>7.1829783988889604</v>
      </c>
      <c r="M3385">
        <v>33.791923168782901</v>
      </c>
      <c r="N3385">
        <v>0.22903073776627</v>
      </c>
      <c r="O3385">
        <v>84.757834757834701</v>
      </c>
      <c r="P3385">
        <v>52.6086956521739</v>
      </c>
      <c r="Q3385">
        <v>7.8942993989766994E-2</v>
      </c>
    </row>
    <row r="3386" spans="1:17" hidden="1" x14ac:dyDescent="0.3">
      <c r="A3386" t="s">
        <v>6992</v>
      </c>
      <c r="B3386" t="s">
        <v>6993</v>
      </c>
      <c r="C3386" t="str">
        <f>IFERROR(VLOOKUP(Table1[[#This Row],[Ticker]],[1]!Table1[[Symbol]:[Industry]],2,FALSE),"-")</f>
        <v>-</v>
      </c>
      <c r="D3386" t="s">
        <v>2266</v>
      </c>
      <c r="E3386">
        <v>59.592359999999999</v>
      </c>
      <c r="F3386">
        <v>168.15</v>
      </c>
      <c r="G3386">
        <v>288.53236305068799</v>
      </c>
      <c r="H3386">
        <v>3.2930610755871701</v>
      </c>
      <c r="I3386">
        <v>139.800212747339</v>
      </c>
      <c r="J3386">
        <v>-7.1876200325011004</v>
      </c>
      <c r="K3386">
        <v>140.66404006217701</v>
      </c>
      <c r="L3386">
        <v>91.461073017724502</v>
      </c>
      <c r="M3386">
        <v>44.024933984125099</v>
      </c>
      <c r="N3386">
        <v>0.151930261519302</v>
      </c>
      <c r="O3386">
        <v>5.26315789473683</v>
      </c>
      <c r="P3386">
        <v>409.54545454545399</v>
      </c>
      <c r="Q3386">
        <v>0.11900480157905501</v>
      </c>
    </row>
    <row r="3387" spans="1:17" hidden="1" x14ac:dyDescent="0.3">
      <c r="A3387" t="s">
        <v>6994</v>
      </c>
      <c r="B3387" t="s">
        <v>6995</v>
      </c>
      <c r="C3387" t="str">
        <f>IFERROR(VLOOKUP(Table1[[#This Row],[Ticker]],[1]!Table1[[Symbol]:[Industry]],2,FALSE),"-")</f>
        <v>-</v>
      </c>
      <c r="D3387" t="s">
        <v>290</v>
      </c>
      <c r="E3387">
        <v>59.582149000000001</v>
      </c>
      <c r="F3387">
        <v>119.15</v>
      </c>
      <c r="G3387">
        <v>31.600435753020001</v>
      </c>
      <c r="H3387">
        <v>-0.84163795743721503</v>
      </c>
      <c r="I3387">
        <v>86.635442615298103</v>
      </c>
      <c r="J3387">
        <v>-8.3317712731470195</v>
      </c>
      <c r="K3387">
        <v>109.523097874812</v>
      </c>
      <c r="L3387">
        <v>101.867711551296</v>
      </c>
      <c r="M3387">
        <v>24.520531924404999</v>
      </c>
      <c r="N3387">
        <v>0.61990052735069401</v>
      </c>
      <c r="O3387">
        <v>23.206042803189199</v>
      </c>
      <c r="P3387">
        <v>140.6098546042</v>
      </c>
      <c r="Q3387">
        <v>2.0989309383291001E-2</v>
      </c>
    </row>
    <row r="3388" spans="1:17" hidden="1" x14ac:dyDescent="0.3">
      <c r="A3388" t="s">
        <v>6996</v>
      </c>
      <c r="B3388" t="s">
        <v>6997</v>
      </c>
      <c r="C3388" t="str">
        <f>IFERROR(VLOOKUP(Table1[[#This Row],[Ticker]],[1]!Table1[[Symbol]:[Industry]],2,FALSE),"-")</f>
        <v>-</v>
      </c>
      <c r="D3388" t="s">
        <v>545</v>
      </c>
      <c r="E3388">
        <v>59.452317967999903</v>
      </c>
      <c r="F3388">
        <v>6.34</v>
      </c>
      <c r="G3388">
        <v>-11.591384793962501</v>
      </c>
      <c r="H3388">
        <v>1.70491750214947</v>
      </c>
      <c r="I3388">
        <v>25.409831947035801</v>
      </c>
      <c r="J3388">
        <v>11.4178221443696</v>
      </c>
      <c r="K3388">
        <v>6.3542387889820597</v>
      </c>
      <c r="L3388">
        <v>7.0126013489574399</v>
      </c>
      <c r="M3388">
        <v>76.018698944680295</v>
      </c>
      <c r="N3388">
        <v>0.99841970917073797</v>
      </c>
      <c r="O3388">
        <v>40.536277602523597</v>
      </c>
      <c r="P3388">
        <v>54.029693772020501</v>
      </c>
      <c r="Q3388">
        <v>1.5489515554157E-2</v>
      </c>
    </row>
    <row r="3389" spans="1:17" hidden="1" x14ac:dyDescent="0.3">
      <c r="A3389" t="s">
        <v>6998</v>
      </c>
      <c r="B3389" t="s">
        <v>6999</v>
      </c>
      <c r="C3389" t="str">
        <f>IFERROR(VLOOKUP(Table1[[#This Row],[Ticker]],[1]!Table1[[Symbol]:[Industry]],2,FALSE),"-")</f>
        <v>-</v>
      </c>
      <c r="D3389" t="s">
        <v>1657</v>
      </c>
      <c r="E3389">
        <v>59.4</v>
      </c>
      <c r="F3389">
        <v>1.06</v>
      </c>
      <c r="G3389">
        <v>60.884635777960803</v>
      </c>
      <c r="H3389">
        <v>-20.774470230316201</v>
      </c>
      <c r="I3389">
        <v>29.8336922347806</v>
      </c>
      <c r="J3389">
        <v>-9.0841717566390194</v>
      </c>
      <c r="K3389">
        <v>1.1697280676159201</v>
      </c>
      <c r="L3389">
        <v>0.98331121672871202</v>
      </c>
      <c r="M3389">
        <v>13.525747429944399</v>
      </c>
      <c r="N3389">
        <v>0.42689527139050998</v>
      </c>
      <c r="O3389">
        <v>35.849056603773498</v>
      </c>
      <c r="P3389">
        <v>107.843137254901</v>
      </c>
      <c r="Q3389">
        <v>0.106945569959427</v>
      </c>
    </row>
    <row r="3390" spans="1:17" hidden="1" x14ac:dyDescent="0.3">
      <c r="A3390" t="s">
        <v>7000</v>
      </c>
      <c r="B3390" t="s">
        <v>7001</v>
      </c>
      <c r="C3390" t="str">
        <f>IFERROR(VLOOKUP(Table1[[#This Row],[Ticker]],[1]!Table1[[Symbol]:[Industry]],2,FALSE),"-")</f>
        <v>-</v>
      </c>
      <c r="D3390" t="s">
        <v>125</v>
      </c>
      <c r="E3390">
        <v>59.391595700000003</v>
      </c>
      <c r="F3390">
        <v>42.65</v>
      </c>
      <c r="G3390">
        <v>-41.768719314676197</v>
      </c>
      <c r="H3390">
        <v>-6.8763528438267398</v>
      </c>
      <c r="I3390">
        <v>-27.314612352805899</v>
      </c>
      <c r="J3390">
        <v>-6.6165244614055299</v>
      </c>
      <c r="K3390">
        <v>41.5907982310639</v>
      </c>
      <c r="M3390">
        <v>57.841433320397897</v>
      </c>
      <c r="O3390">
        <v>14.302461899179301</v>
      </c>
      <c r="P3390">
        <v>14.037433155080199</v>
      </c>
    </row>
    <row r="3391" spans="1:17" hidden="1" x14ac:dyDescent="0.3">
      <c r="A3391" t="s">
        <v>7002</v>
      </c>
      <c r="B3391" t="s">
        <v>7003</v>
      </c>
      <c r="C3391" t="str">
        <f>IFERROR(VLOOKUP(Table1[[#This Row],[Ticker]],[1]!Table1[[Symbol]:[Industry]],2,FALSE),"-")</f>
        <v>-</v>
      </c>
      <c r="E3391">
        <v>59.332941989999902</v>
      </c>
      <c r="F3391">
        <v>71.37</v>
      </c>
      <c r="G3391">
        <v>38.329036870430599</v>
      </c>
      <c r="H3391">
        <v>-3.2375388276542298</v>
      </c>
      <c r="I3391">
        <v>-22.228529987441501</v>
      </c>
      <c r="J3391">
        <v>-5.4457319299506901</v>
      </c>
      <c r="K3391">
        <v>72.301222240500607</v>
      </c>
      <c r="L3391">
        <v>68.531710518646193</v>
      </c>
      <c r="M3391">
        <v>54.836808732688503</v>
      </c>
      <c r="N3391">
        <v>0.44488027457298102</v>
      </c>
      <c r="O3391">
        <v>32.310494605576501</v>
      </c>
      <c r="P3391">
        <v>147.126038781163</v>
      </c>
      <c r="Q3391">
        <v>0.153373364096037</v>
      </c>
    </row>
    <row r="3392" spans="1:17" hidden="1" x14ac:dyDescent="0.3">
      <c r="A3392" t="s">
        <v>7004</v>
      </c>
      <c r="B3392" t="s">
        <v>7005</v>
      </c>
      <c r="C3392" t="str">
        <f>IFERROR(VLOOKUP(Table1[[#This Row],[Ticker]],[1]!Table1[[Symbol]:[Industry]],2,FALSE),"-")</f>
        <v>-</v>
      </c>
      <c r="D3392" t="s">
        <v>132</v>
      </c>
      <c r="E3392">
        <v>59.297450925</v>
      </c>
      <c r="F3392">
        <v>17.88</v>
      </c>
      <c r="G3392">
        <v>46.957363050688002</v>
      </c>
      <c r="H3392">
        <v>4.4136904462165303</v>
      </c>
      <c r="I3392">
        <v>14.664645788038399</v>
      </c>
      <c r="J3392">
        <v>-11.246324485942401</v>
      </c>
      <c r="K3392">
        <v>17.114753873004801</v>
      </c>
      <c r="L3392">
        <v>15.1133830054359</v>
      </c>
      <c r="M3392">
        <v>40.855071156290201</v>
      </c>
      <c r="N3392">
        <v>0.90336481500338095</v>
      </c>
      <c r="O3392">
        <v>17.449664429530198</v>
      </c>
      <c r="P3392">
        <v>94.347826086956502</v>
      </c>
      <c r="Q3392">
        <v>7.8181047328404002E-2</v>
      </c>
    </row>
    <row r="3393" spans="1:17" hidden="1" x14ac:dyDescent="0.3">
      <c r="A3393" t="s">
        <v>7006</v>
      </c>
      <c r="B3393" t="s">
        <v>7007</v>
      </c>
      <c r="C3393" t="str">
        <f>IFERROR(VLOOKUP(Table1[[#This Row],[Ticker]],[1]!Table1[[Symbol]:[Industry]],2,FALSE),"-")</f>
        <v>-</v>
      </c>
      <c r="D3393" t="s">
        <v>507</v>
      </c>
      <c r="E3393">
        <v>59.252139999999997</v>
      </c>
      <c r="F3393">
        <v>8.01</v>
      </c>
      <c r="G3393">
        <v>65.448003444776703</v>
      </c>
      <c r="H3393">
        <v>-13.7761429222711</v>
      </c>
      <c r="I3393">
        <v>-21.9177314177157</v>
      </c>
      <c r="J3393">
        <v>-7.5144965458182904</v>
      </c>
      <c r="K3393">
        <v>8.5468890164327398</v>
      </c>
      <c r="L3393">
        <v>8.1026665427013196</v>
      </c>
      <c r="M3393">
        <v>34.140292081636098</v>
      </c>
      <c r="N3393">
        <v>0.62273363894606204</v>
      </c>
      <c r="O3393">
        <v>55.5555555555555</v>
      </c>
      <c r="P3393">
        <v>108.59375</v>
      </c>
      <c r="Q3393">
        <v>7.4105205511815E-2</v>
      </c>
    </row>
    <row r="3394" spans="1:17" hidden="1" x14ac:dyDescent="0.3">
      <c r="A3394" t="s">
        <v>7008</v>
      </c>
      <c r="B3394" t="s">
        <v>7009</v>
      </c>
      <c r="C3394" t="str">
        <f>IFERROR(VLOOKUP(Table1[[#This Row],[Ticker]],[1]!Table1[[Symbol]:[Industry]],2,FALSE),"-")</f>
        <v>-</v>
      </c>
      <c r="D3394" t="s">
        <v>132</v>
      </c>
      <c r="E3394">
        <v>58.906618679999902</v>
      </c>
      <c r="F3394">
        <v>35.299999999999997</v>
      </c>
      <c r="G3394">
        <v>44.569157153636503</v>
      </c>
      <c r="H3394">
        <v>7.4723414726095099</v>
      </c>
      <c r="I3394">
        <v>-3.0750584848509201</v>
      </c>
      <c r="J3394">
        <v>-5.2052227148145898</v>
      </c>
      <c r="K3394">
        <v>33.532575098517299</v>
      </c>
      <c r="L3394">
        <v>30.158354260728299</v>
      </c>
      <c r="M3394">
        <v>46.464536053538502</v>
      </c>
      <c r="N3394">
        <v>0.56515340742924403</v>
      </c>
      <c r="O3394">
        <v>35.694050991501399</v>
      </c>
      <c r="P3394">
        <v>95.135433941404003</v>
      </c>
      <c r="Q3394">
        <v>8.6585752394499005E-2</v>
      </c>
    </row>
    <row r="3395" spans="1:17" hidden="1" x14ac:dyDescent="0.3">
      <c r="A3395" t="s">
        <v>7010</v>
      </c>
      <c r="B3395" t="s">
        <v>7011</v>
      </c>
      <c r="C3395" t="str">
        <f>IFERROR(VLOOKUP(Table1[[#This Row],[Ticker]],[1]!Table1[[Symbol]:[Industry]],2,FALSE),"-")</f>
        <v>-</v>
      </c>
      <c r="D3395" t="s">
        <v>46</v>
      </c>
      <c r="E3395">
        <v>58.729356000000003</v>
      </c>
      <c r="F3395">
        <v>31.91</v>
      </c>
      <c r="G3395">
        <v>14.2654216587466</v>
      </c>
      <c r="H3395">
        <v>-16.183712151186</v>
      </c>
      <c r="I3395">
        <v>24.244847731155801</v>
      </c>
      <c r="J3395">
        <v>-7.1860677195548099</v>
      </c>
      <c r="K3395">
        <v>31.150397403575099</v>
      </c>
      <c r="L3395">
        <v>28.0466282489738</v>
      </c>
      <c r="M3395">
        <v>40.263793569764204</v>
      </c>
      <c r="N3395">
        <v>0.76561961549639301</v>
      </c>
      <c r="O3395">
        <v>44.124099028517698</v>
      </c>
      <c r="P3395">
        <v>59.152119700748102</v>
      </c>
      <c r="Q3395">
        <v>7.0300776995079001E-2</v>
      </c>
    </row>
    <row r="3396" spans="1:17" hidden="1" x14ac:dyDescent="0.3">
      <c r="A3396" t="s">
        <v>7012</v>
      </c>
      <c r="B3396" t="s">
        <v>7013</v>
      </c>
      <c r="C3396" t="str">
        <f>IFERROR(VLOOKUP(Table1[[#This Row],[Ticker]],[1]!Table1[[Symbol]:[Industry]],2,FALSE),"-")</f>
        <v>-</v>
      </c>
      <c r="D3396" t="s">
        <v>605</v>
      </c>
      <c r="E3396">
        <v>58.594902300000001</v>
      </c>
      <c r="F3396">
        <v>2.0099999999999998</v>
      </c>
      <c r="G3396">
        <v>-8.5297535137291103</v>
      </c>
      <c r="H3396">
        <v>-9.3030927705666695</v>
      </c>
      <c r="I3396">
        <v>4.4296518307402097</v>
      </c>
      <c r="J3396">
        <v>-5.6022541788425597</v>
      </c>
      <c r="K3396">
        <v>2.0468292707641802</v>
      </c>
      <c r="L3396">
        <v>1.97247374480777</v>
      </c>
      <c r="M3396">
        <v>31.130387918860102</v>
      </c>
      <c r="N3396">
        <v>0.81388744140548097</v>
      </c>
      <c r="O3396">
        <v>61.691542288557201</v>
      </c>
      <c r="P3396">
        <v>1061.8497109826501</v>
      </c>
      <c r="Q3396">
        <v>6.6505012285571999E-2</v>
      </c>
    </row>
    <row r="3397" spans="1:17" hidden="1" x14ac:dyDescent="0.3">
      <c r="A3397" t="s">
        <v>7014</v>
      </c>
      <c r="B3397" t="s">
        <v>7015</v>
      </c>
      <c r="C3397" t="str">
        <f>IFERROR(VLOOKUP(Table1[[#This Row],[Ticker]],[1]!Table1[[Symbol]:[Industry]],2,FALSE),"-")</f>
        <v>-</v>
      </c>
      <c r="D3397" t="s">
        <v>507</v>
      </c>
      <c r="E3397">
        <v>58.4217984</v>
      </c>
      <c r="F3397">
        <v>40.18</v>
      </c>
      <c r="G3397">
        <v>-18.6595383577626</v>
      </c>
      <c r="H3397">
        <v>-3.9825799500538399</v>
      </c>
      <c r="I3397">
        <v>-25.695239252617299</v>
      </c>
      <c r="J3397">
        <v>-4.3343998627557196</v>
      </c>
      <c r="K3397">
        <v>38.875534946172998</v>
      </c>
      <c r="L3397">
        <v>38.937445344898897</v>
      </c>
      <c r="M3397">
        <v>52.733862259164297</v>
      </c>
      <c r="N3397">
        <v>1.29686015925196</v>
      </c>
      <c r="O3397">
        <v>39.372822299651503</v>
      </c>
      <c r="P3397">
        <v>36.203389830508399</v>
      </c>
      <c r="Q3397">
        <v>-5.7758994068611E-2</v>
      </c>
    </row>
    <row r="3398" spans="1:17" hidden="1" x14ac:dyDescent="0.3">
      <c r="A3398" t="s">
        <v>7016</v>
      </c>
      <c r="B3398" t="s">
        <v>7017</v>
      </c>
      <c r="C3398" t="str">
        <f>IFERROR(VLOOKUP(Table1[[#This Row],[Ticker]],[1]!Table1[[Symbol]:[Industry]],2,FALSE),"-")</f>
        <v>-</v>
      </c>
      <c r="D3398" t="s">
        <v>472</v>
      </c>
      <c r="E3398">
        <v>58.351891360000003</v>
      </c>
      <c r="F3398">
        <v>115.08</v>
      </c>
      <c r="G3398">
        <v>110.53310020317301</v>
      </c>
      <c r="H3398">
        <v>28.405661582961201</v>
      </c>
      <c r="I3398">
        <v>58.763314494419703</v>
      </c>
      <c r="J3398">
        <v>-3.1209533658344402</v>
      </c>
      <c r="K3398">
        <v>104.03626761037999</v>
      </c>
      <c r="L3398">
        <v>86.490449610237505</v>
      </c>
      <c r="M3398">
        <v>70.267721024114607</v>
      </c>
      <c r="N3398">
        <v>2.2633866789680899</v>
      </c>
      <c r="O3398">
        <v>7.7511296489398598</v>
      </c>
      <c r="P3398">
        <v>163.70302474793701</v>
      </c>
      <c r="Q3398">
        <v>0.10804920604419301</v>
      </c>
    </row>
    <row r="3399" spans="1:17" hidden="1" x14ac:dyDescent="0.3">
      <c r="A3399" t="s">
        <v>7018</v>
      </c>
      <c r="B3399" t="s">
        <v>7019</v>
      </c>
      <c r="C3399" t="str">
        <f>IFERROR(VLOOKUP(Table1[[#This Row],[Ticker]],[1]!Table1[[Symbol]:[Industry]],2,FALSE),"-")</f>
        <v>-</v>
      </c>
      <c r="D3399" t="s">
        <v>1458</v>
      </c>
      <c r="E3399">
        <v>58.311</v>
      </c>
      <c r="F3399">
        <v>31.5</v>
      </c>
      <c r="G3399">
        <v>27.248272141597099</v>
      </c>
      <c r="H3399">
        <v>-6.5266504628743602</v>
      </c>
      <c r="I3399">
        <v>29.738980521666299</v>
      </c>
      <c r="J3399">
        <v>-2.37864200002736</v>
      </c>
      <c r="K3399">
        <v>32.125601791459303</v>
      </c>
      <c r="L3399">
        <v>27.8425447112676</v>
      </c>
      <c r="M3399">
        <v>37.3542397734996</v>
      </c>
      <c r="N3399">
        <v>0.238407987705897</v>
      </c>
      <c r="O3399">
        <v>21.3650793650793</v>
      </c>
      <c r="P3399">
        <v>75</v>
      </c>
      <c r="Q3399">
        <v>3.6678033585959002E-2</v>
      </c>
    </row>
    <row r="3400" spans="1:17" hidden="1" x14ac:dyDescent="0.3">
      <c r="A3400" t="s">
        <v>6221</v>
      </c>
      <c r="B3400" t="s">
        <v>7020</v>
      </c>
      <c r="C3400" t="str">
        <f>IFERROR(VLOOKUP(Table1[[#This Row],[Ticker]],[1]!Table1[[Symbol]:[Industry]],2,FALSE),"-")</f>
        <v>-</v>
      </c>
      <c r="D3400" t="s">
        <v>122</v>
      </c>
      <c r="E3400">
        <v>58.255865295</v>
      </c>
      <c r="F3400">
        <v>0.83</v>
      </c>
      <c r="G3400">
        <v>-48.842636949311903</v>
      </c>
      <c r="H3400">
        <v>0.504599537125625</v>
      </c>
      <c r="I3400">
        <v>10.303777704866</v>
      </c>
      <c r="J3400">
        <v>-7.8055975605909902</v>
      </c>
      <c r="K3400">
        <v>0.831280204111565</v>
      </c>
      <c r="L3400">
        <v>0.94552967547470201</v>
      </c>
      <c r="M3400">
        <v>34.743472767524899</v>
      </c>
      <c r="N3400">
        <v>1.41413258110066</v>
      </c>
      <c r="O3400">
        <v>32.530120481927703</v>
      </c>
      <c r="P3400">
        <v>38.3333333333333</v>
      </c>
      <c r="Q3400">
        <v>-0.13168567245677301</v>
      </c>
    </row>
    <row r="3401" spans="1:17" hidden="1" x14ac:dyDescent="0.3">
      <c r="A3401" t="s">
        <v>7021</v>
      </c>
      <c r="B3401" t="s">
        <v>7022</v>
      </c>
      <c r="C3401" t="str">
        <f>IFERROR(VLOOKUP(Table1[[#This Row],[Ticker]],[1]!Table1[[Symbol]:[Industry]],2,FALSE),"-")</f>
        <v>-</v>
      </c>
      <c r="D3401" t="s">
        <v>132</v>
      </c>
      <c r="E3401">
        <v>58.243425000000002</v>
      </c>
      <c r="F3401">
        <v>87.65</v>
      </c>
      <c r="G3401">
        <v>-12.6927197488831</v>
      </c>
      <c r="H3401">
        <v>1.5519716245500199</v>
      </c>
      <c r="I3401">
        <v>-10.870979564353901</v>
      </c>
      <c r="J3401">
        <v>0.64134879291996105</v>
      </c>
      <c r="M3401">
        <v>100</v>
      </c>
    </row>
    <row r="3402" spans="1:17" hidden="1" x14ac:dyDescent="0.3">
      <c r="A3402" t="s">
        <v>7023</v>
      </c>
      <c r="B3402" t="s">
        <v>7024</v>
      </c>
      <c r="C3402" t="str">
        <f>IFERROR(VLOOKUP(Table1[[#This Row],[Ticker]],[1]!Table1[[Symbol]:[Industry]],2,FALSE),"-")</f>
        <v>-</v>
      </c>
      <c r="D3402" t="s">
        <v>125</v>
      </c>
      <c r="E3402">
        <v>58.229130959999999</v>
      </c>
      <c r="F3402">
        <v>28.08</v>
      </c>
      <c r="G3402">
        <v>76.157363050688005</v>
      </c>
      <c r="H3402">
        <v>10.9822295250337</v>
      </c>
      <c r="I3402">
        <v>70.815223363764801</v>
      </c>
      <c r="J3402">
        <v>-9.8873623005423408</v>
      </c>
      <c r="K3402">
        <v>26.705482581496899</v>
      </c>
      <c r="L3402">
        <v>19.8150648932398</v>
      </c>
      <c r="M3402">
        <v>36.042367710053</v>
      </c>
      <c r="N3402">
        <v>0.57124308173782401</v>
      </c>
      <c r="O3402">
        <v>21.082621082620999</v>
      </c>
      <c r="P3402">
        <v>206.885245901639</v>
      </c>
    </row>
    <row r="3403" spans="1:17" hidden="1" x14ac:dyDescent="0.3">
      <c r="A3403" t="s">
        <v>7025</v>
      </c>
      <c r="B3403" t="s">
        <v>7026</v>
      </c>
      <c r="C3403" t="str">
        <f>IFERROR(VLOOKUP(Table1[[#This Row],[Ticker]],[1]!Table1[[Symbol]:[Industry]],2,FALSE),"-")</f>
        <v>-</v>
      </c>
      <c r="D3403" t="s">
        <v>605</v>
      </c>
      <c r="E3403">
        <v>58.13538535</v>
      </c>
      <c r="F3403">
        <v>55.53</v>
      </c>
      <c r="G3403">
        <v>-82.306508492576796</v>
      </c>
      <c r="H3403">
        <v>-58.105569954399698</v>
      </c>
      <c r="I3403">
        <v>-67.852401530706501</v>
      </c>
      <c r="J3403">
        <v>-10.939078608930499</v>
      </c>
      <c r="M3403">
        <v>3.4255353685179402</v>
      </c>
      <c r="O3403">
        <v>112.85791464073399</v>
      </c>
      <c r="P3403">
        <v>4.6748350612629599</v>
      </c>
    </row>
    <row r="3404" spans="1:17" hidden="1" x14ac:dyDescent="0.3">
      <c r="A3404" t="s">
        <v>7027</v>
      </c>
      <c r="B3404" t="s">
        <v>7028</v>
      </c>
      <c r="C3404" t="str">
        <f>IFERROR(VLOOKUP(Table1[[#This Row],[Ticker]],[1]!Table1[[Symbol]:[Industry]],2,FALSE),"-")</f>
        <v>-</v>
      </c>
      <c r="D3404" t="s">
        <v>2266</v>
      </c>
      <c r="E3404">
        <v>57.987000000000002</v>
      </c>
      <c r="F3404">
        <v>227.4</v>
      </c>
      <c r="G3404">
        <v>201.58844809467601</v>
      </c>
      <c r="H3404">
        <v>9.2045995371256293</v>
      </c>
      <c r="I3404">
        <v>207.46861286970099</v>
      </c>
      <c r="J3404">
        <v>-2.4507779272379402</v>
      </c>
      <c r="K3404">
        <v>193.54337257157701</v>
      </c>
      <c r="L3404">
        <v>127.214997844126</v>
      </c>
      <c r="M3404">
        <v>53.613607281267797</v>
      </c>
      <c r="N3404">
        <v>0.54759358288769999</v>
      </c>
      <c r="O3404">
        <v>5.5189094107299796</v>
      </c>
      <c r="P3404">
        <v>280.90452261306501</v>
      </c>
      <c r="Q3404">
        <v>0.162520956149416</v>
      </c>
    </row>
    <row r="3405" spans="1:17" hidden="1" x14ac:dyDescent="0.3">
      <c r="A3405" t="s">
        <v>7029</v>
      </c>
      <c r="B3405" t="s">
        <v>7030</v>
      </c>
      <c r="C3405" t="str">
        <f>IFERROR(VLOOKUP(Table1[[#This Row],[Ticker]],[1]!Table1[[Symbol]:[Industry]],2,FALSE),"-")</f>
        <v>-</v>
      </c>
      <c r="D3405" t="s">
        <v>738</v>
      </c>
      <c r="E3405">
        <v>57.860354999999998</v>
      </c>
      <c r="F3405">
        <v>159.6</v>
      </c>
      <c r="G3405">
        <v>-88.775069381744302</v>
      </c>
      <c r="H3405">
        <v>-15.2394315567111</v>
      </c>
      <c r="I3405">
        <v>-12.0072160224366</v>
      </c>
      <c r="J3405">
        <v>-6.0740176408717996</v>
      </c>
      <c r="K3405">
        <v>175.04143335589899</v>
      </c>
      <c r="L3405">
        <v>193.09523148259501</v>
      </c>
      <c r="M3405">
        <v>34.771174972756</v>
      </c>
      <c r="N3405">
        <v>0.59829802937787901</v>
      </c>
      <c r="O3405">
        <v>145.551378446115</v>
      </c>
      <c r="P3405">
        <v>15.6521739130434</v>
      </c>
      <c r="Q3405">
        <v>0.17451924186019999</v>
      </c>
    </row>
    <row r="3406" spans="1:17" hidden="1" x14ac:dyDescent="0.3">
      <c r="A3406" t="s">
        <v>7031</v>
      </c>
      <c r="B3406" t="s">
        <v>7032</v>
      </c>
      <c r="C3406" t="str">
        <f>IFERROR(VLOOKUP(Table1[[#This Row],[Ticker]],[1]!Table1[[Symbol]:[Industry]],2,FALSE),"-")</f>
        <v>-</v>
      </c>
      <c r="D3406" t="s">
        <v>7033</v>
      </c>
      <c r="E3406">
        <v>57.814676800000001</v>
      </c>
      <c r="F3406">
        <v>74.08</v>
      </c>
      <c r="G3406">
        <v>5.03836822437618</v>
      </c>
      <c r="H3406">
        <v>12.137932870458901</v>
      </c>
      <c r="I3406">
        <v>9.1358081850605402</v>
      </c>
      <c r="J3406">
        <v>7.3272469471546096</v>
      </c>
      <c r="K3406">
        <v>62.336880784122201</v>
      </c>
      <c r="L3406">
        <v>62.995295585327099</v>
      </c>
      <c r="M3406">
        <v>66.004649496232403</v>
      </c>
      <c r="N3406">
        <v>2.0468352414608599</v>
      </c>
      <c r="O3406">
        <v>24.743520518358501</v>
      </c>
      <c r="P3406">
        <v>51.183673469387699</v>
      </c>
      <c r="Q3406">
        <v>-6.4096823308468998E-2</v>
      </c>
    </row>
    <row r="3407" spans="1:17" hidden="1" x14ac:dyDescent="0.3">
      <c r="A3407" t="s">
        <v>7034</v>
      </c>
      <c r="B3407" t="s">
        <v>7035</v>
      </c>
      <c r="C3407" t="str">
        <f>IFERROR(VLOOKUP(Table1[[#This Row],[Ticker]],[1]!Table1[[Symbol]:[Industry]],2,FALSE),"-")</f>
        <v>-</v>
      </c>
      <c r="D3407" t="s">
        <v>46</v>
      </c>
      <c r="E3407">
        <v>57.668925000000002</v>
      </c>
      <c r="F3407">
        <v>78.38</v>
      </c>
      <c r="G3407">
        <v>20.617973826801599</v>
      </c>
      <c r="H3407">
        <v>1.49470516622042</v>
      </c>
      <c r="I3407">
        <v>-34.944015419228599</v>
      </c>
      <c r="J3407">
        <v>-4.50431750631504</v>
      </c>
      <c r="K3407">
        <v>77.524831522028094</v>
      </c>
      <c r="L3407">
        <v>77.032797381459304</v>
      </c>
      <c r="M3407">
        <v>52.460628821738702</v>
      </c>
      <c r="N3407">
        <v>0.746230843349176</v>
      </c>
      <c r="O3407">
        <v>41.617759632559299</v>
      </c>
      <c r="P3407">
        <v>59.959183673469298</v>
      </c>
      <c r="Q3407">
        <v>7.0493193813770005E-2</v>
      </c>
    </row>
    <row r="3408" spans="1:17" hidden="1" x14ac:dyDescent="0.3">
      <c r="A3408" t="s">
        <v>7036</v>
      </c>
      <c r="B3408" t="s">
        <v>7037</v>
      </c>
      <c r="C3408" t="str">
        <f>IFERROR(VLOOKUP(Table1[[#This Row],[Ticker]],[1]!Table1[[Symbol]:[Industry]],2,FALSE),"-")</f>
        <v>-</v>
      </c>
      <c r="D3408" t="s">
        <v>605</v>
      </c>
      <c r="E3408">
        <v>57.544856600000003</v>
      </c>
      <c r="F3408">
        <v>67.239999999999995</v>
      </c>
      <c r="G3408">
        <v>2.5030173963424298</v>
      </c>
      <c r="H3408">
        <v>-8.6954004628743604</v>
      </c>
      <c r="I3408">
        <v>11.919162320250701</v>
      </c>
      <c r="J3408">
        <v>-0.58155942644049496</v>
      </c>
      <c r="K3408">
        <v>68.464204047722504</v>
      </c>
      <c r="L3408">
        <v>63.675692515551198</v>
      </c>
      <c r="M3408">
        <v>46.482058362205102</v>
      </c>
      <c r="N3408">
        <v>1.6713009696576699</v>
      </c>
      <c r="O3408">
        <v>18.976799524092801</v>
      </c>
      <c r="P3408">
        <v>55.648148148148103</v>
      </c>
      <c r="Q3408">
        <v>8.6030390046721E-2</v>
      </c>
    </row>
    <row r="3409" spans="1:17" hidden="1" x14ac:dyDescent="0.3">
      <c r="A3409" t="s">
        <v>7038</v>
      </c>
      <c r="B3409" t="s">
        <v>7039</v>
      </c>
      <c r="C3409" t="str">
        <f>IFERROR(VLOOKUP(Table1[[#This Row],[Ticker]],[1]!Table1[[Symbol]:[Industry]],2,FALSE),"-")</f>
        <v>-</v>
      </c>
      <c r="D3409" t="s">
        <v>7040</v>
      </c>
      <c r="E3409">
        <v>57.369354741999999</v>
      </c>
      <c r="F3409">
        <v>23.8</v>
      </c>
      <c r="G3409">
        <v>229.85949071026201</v>
      </c>
      <c r="H3409">
        <v>-10.264631232105099</v>
      </c>
      <c r="I3409">
        <v>66.821996328347893</v>
      </c>
      <c r="J3409">
        <v>-9.8414661863472492</v>
      </c>
      <c r="K3409">
        <v>23.684095956532101</v>
      </c>
      <c r="L3409">
        <v>17.303102339534099</v>
      </c>
      <c r="M3409">
        <v>41.356169144133403</v>
      </c>
      <c r="N3409">
        <v>2.4075841026851998</v>
      </c>
      <c r="O3409">
        <v>16.932773109243598</v>
      </c>
      <c r="P3409">
        <v>261.70212765957399</v>
      </c>
      <c r="Q3409">
        <v>0.16212397872758699</v>
      </c>
    </row>
    <row r="3410" spans="1:17" hidden="1" x14ac:dyDescent="0.3">
      <c r="A3410" t="s">
        <v>7041</v>
      </c>
      <c r="B3410" t="s">
        <v>7042</v>
      </c>
      <c r="C3410" t="str">
        <f>IFERROR(VLOOKUP(Table1[[#This Row],[Ticker]],[1]!Table1[[Symbol]:[Industry]],2,FALSE),"-")</f>
        <v>-</v>
      </c>
      <c r="D3410" t="s">
        <v>46</v>
      </c>
      <c r="E3410">
        <v>57.204915</v>
      </c>
      <c r="F3410">
        <v>95</v>
      </c>
      <c r="G3410">
        <v>183.248573664286</v>
      </c>
      <c r="H3410">
        <v>-21.886704810700401</v>
      </c>
      <c r="I3410">
        <v>152.115016111849</v>
      </c>
      <c r="K3410">
        <v>90.149336597878602</v>
      </c>
      <c r="L3410">
        <v>58.846570530820799</v>
      </c>
      <c r="M3410">
        <v>34.734864739720699</v>
      </c>
      <c r="N3410">
        <v>0.36101083032490899</v>
      </c>
      <c r="O3410">
        <v>21.2631578947368</v>
      </c>
      <c r="P3410">
        <v>264.68330134357001</v>
      </c>
      <c r="Q3410">
        <v>0.17088412386079799</v>
      </c>
    </row>
    <row r="3411" spans="1:17" hidden="1" x14ac:dyDescent="0.3">
      <c r="A3411" t="s">
        <v>7043</v>
      </c>
      <c r="B3411" t="s">
        <v>7044</v>
      </c>
      <c r="C3411" t="str">
        <f>IFERROR(VLOOKUP(Table1[[#This Row],[Ticker]],[1]!Table1[[Symbol]:[Industry]],2,FALSE),"-")</f>
        <v>-</v>
      </c>
      <c r="D3411" t="s">
        <v>533</v>
      </c>
      <c r="E3411">
        <v>57.194070000000004</v>
      </c>
      <c r="F3411">
        <v>47.65</v>
      </c>
      <c r="G3411">
        <v>81.738716703758399</v>
      </c>
      <c r="H3411">
        <v>-11.787067129541001</v>
      </c>
      <c r="I3411">
        <v>39.354891065189904</v>
      </c>
      <c r="J3411">
        <v>-1.62264828108867</v>
      </c>
      <c r="K3411">
        <v>42.847373352885498</v>
      </c>
      <c r="L3411">
        <v>35.952447360591897</v>
      </c>
      <c r="M3411">
        <v>60.3598845847837</v>
      </c>
      <c r="N3411">
        <v>1.6797897088601601</v>
      </c>
      <c r="O3411">
        <v>8.0797481636936102</v>
      </c>
      <c r="P3411">
        <v>131.31067961164999</v>
      </c>
      <c r="Q3411">
        <v>6.7226483520880995E-2</v>
      </c>
    </row>
    <row r="3412" spans="1:17" hidden="1" x14ac:dyDescent="0.3">
      <c r="A3412" t="s">
        <v>7045</v>
      </c>
      <c r="B3412" t="s">
        <v>7046</v>
      </c>
      <c r="C3412" t="str">
        <f>IFERROR(VLOOKUP(Table1[[#This Row],[Ticker]],[1]!Table1[[Symbol]:[Industry]],2,FALSE),"-")</f>
        <v>-</v>
      </c>
      <c r="D3412" t="s">
        <v>2771</v>
      </c>
      <c r="E3412">
        <v>57.160960488000001</v>
      </c>
      <c r="F3412">
        <v>3.29</v>
      </c>
      <c r="G3412">
        <v>-7.6790681760777098</v>
      </c>
      <c r="H3412">
        <v>-6.58495270168034</v>
      </c>
      <c r="I3412">
        <v>-30.5811421246447</v>
      </c>
      <c r="J3412">
        <v>-8.2048120095784807</v>
      </c>
      <c r="K3412">
        <v>3.3608763350678101</v>
      </c>
      <c r="L3412">
        <v>3.5556183066973399</v>
      </c>
      <c r="M3412">
        <v>43.401205583277999</v>
      </c>
      <c r="N3412">
        <v>0.64266281139747805</v>
      </c>
      <c r="O3412">
        <v>106.990881458966</v>
      </c>
      <c r="P3412">
        <v>55.188679245282998</v>
      </c>
      <c r="Q3412">
        <v>3.7703936316937997E-2</v>
      </c>
    </row>
    <row r="3413" spans="1:17" hidden="1" x14ac:dyDescent="0.3">
      <c r="A3413" t="s">
        <v>7047</v>
      </c>
      <c r="B3413" t="s">
        <v>7048</v>
      </c>
      <c r="C3413" t="str">
        <f>IFERROR(VLOOKUP(Table1[[#This Row],[Ticker]],[1]!Table1[[Symbol]:[Industry]],2,FALSE),"-")</f>
        <v>-</v>
      </c>
      <c r="D3413" t="s">
        <v>180</v>
      </c>
      <c r="E3413">
        <v>57.012551639999998</v>
      </c>
      <c r="F3413">
        <v>28.22</v>
      </c>
      <c r="G3413">
        <v>-53.015821306853802</v>
      </c>
      <c r="H3413">
        <v>-19.190522414093799</v>
      </c>
      <c r="I3413">
        <v>-17.032911210770099</v>
      </c>
      <c r="J3413">
        <v>0.75572065918396003</v>
      </c>
      <c r="K3413">
        <v>30.885696190161401</v>
      </c>
      <c r="L3413">
        <v>30.653266680797</v>
      </c>
      <c r="M3413">
        <v>40.417495925537999</v>
      </c>
      <c r="N3413">
        <v>0.56437382277548798</v>
      </c>
      <c r="O3413">
        <v>45.287030474840499</v>
      </c>
      <c r="P3413">
        <v>37.658536585365802</v>
      </c>
      <c r="Q3413">
        <v>1.008031864268E-3</v>
      </c>
    </row>
    <row r="3414" spans="1:17" hidden="1" x14ac:dyDescent="0.3">
      <c r="A3414" t="s">
        <v>7049</v>
      </c>
      <c r="B3414" t="s">
        <v>7050</v>
      </c>
      <c r="C3414" t="str">
        <f>IFERROR(VLOOKUP(Table1[[#This Row],[Ticker]],[1]!Table1[[Symbol]:[Industry]],2,FALSE),"-")</f>
        <v>-</v>
      </c>
      <c r="D3414" t="s">
        <v>7051</v>
      </c>
      <c r="E3414">
        <v>56.853999999999999</v>
      </c>
      <c r="F3414">
        <v>262</v>
      </c>
      <c r="G3414">
        <v>-27.874382981057899</v>
      </c>
      <c r="H3414">
        <v>3.7690623470429898</v>
      </c>
      <c r="I3414">
        <v>-13.4202760191876</v>
      </c>
      <c r="J3414">
        <v>1.78063393575286</v>
      </c>
      <c r="M3414">
        <v>61.994967231234199</v>
      </c>
      <c r="O3414">
        <v>38.549618320610598</v>
      </c>
      <c r="P3414">
        <v>21.156069364161802</v>
      </c>
    </row>
    <row r="3415" spans="1:17" hidden="1" x14ac:dyDescent="0.3">
      <c r="A3415" t="s">
        <v>7052</v>
      </c>
      <c r="B3415" t="s">
        <v>7053</v>
      </c>
      <c r="C3415" t="str">
        <f>IFERROR(VLOOKUP(Table1[[#This Row],[Ticker]],[1]!Table1[[Symbol]:[Industry]],2,FALSE),"-")</f>
        <v>-</v>
      </c>
      <c r="D3415" t="s">
        <v>2902</v>
      </c>
      <c r="E3415">
        <v>56.817372300000002</v>
      </c>
      <c r="F3415">
        <v>2.75</v>
      </c>
      <c r="G3415">
        <v>101.703010609074</v>
      </c>
      <c r="H3415">
        <v>-65.135177931580898</v>
      </c>
      <c r="I3415">
        <v>47.529011241943699</v>
      </c>
      <c r="J3415">
        <v>-13.472886490181301</v>
      </c>
      <c r="K3415">
        <v>2.5534264296151501</v>
      </c>
      <c r="L3415">
        <v>1.8737170391342499</v>
      </c>
      <c r="M3415">
        <v>23.230341551522098</v>
      </c>
      <c r="N3415">
        <v>0.40109202929839599</v>
      </c>
      <c r="O3415">
        <v>40</v>
      </c>
      <c r="P3415">
        <v>155.81395348837199</v>
      </c>
      <c r="Q3415">
        <v>-7.0710140545458003E-2</v>
      </c>
    </row>
    <row r="3416" spans="1:17" hidden="1" x14ac:dyDescent="0.3">
      <c r="A3416" t="s">
        <v>7054</v>
      </c>
      <c r="B3416" t="s">
        <v>7055</v>
      </c>
      <c r="C3416" t="str">
        <f>IFERROR(VLOOKUP(Table1[[#This Row],[Ticker]],[1]!Table1[[Symbol]:[Industry]],2,FALSE),"-")</f>
        <v>-</v>
      </c>
      <c r="D3416" t="s">
        <v>1509</v>
      </c>
      <c r="E3416">
        <v>56.814607850000002</v>
      </c>
      <c r="F3416">
        <v>196.7</v>
      </c>
      <c r="G3416">
        <v>-27.741022765665399</v>
      </c>
      <c r="H3416">
        <v>-7.6389648193099999</v>
      </c>
      <c r="I3416">
        <v>-22.111223133481701</v>
      </c>
      <c r="J3416">
        <v>-12.357500656927099</v>
      </c>
      <c r="K3416">
        <v>210.09347471455101</v>
      </c>
      <c r="L3416">
        <v>207.85234402833601</v>
      </c>
      <c r="M3416">
        <v>46.345533664094198</v>
      </c>
      <c r="N3416">
        <v>2.12333480333317</v>
      </c>
      <c r="O3416">
        <v>49.974580579562698</v>
      </c>
      <c r="P3416">
        <v>26.903225806451601</v>
      </c>
      <c r="Q3416">
        <v>8.3266480580055993E-2</v>
      </c>
    </row>
    <row r="3417" spans="1:17" hidden="1" x14ac:dyDescent="0.3">
      <c r="A3417" t="s">
        <v>7056</v>
      </c>
      <c r="B3417" t="s">
        <v>7057</v>
      </c>
      <c r="C3417" t="str">
        <f>IFERROR(VLOOKUP(Table1[[#This Row],[Ticker]],[1]!Table1[[Symbol]:[Industry]],2,FALSE),"-")</f>
        <v>-</v>
      </c>
      <c r="D3417" t="s">
        <v>407</v>
      </c>
      <c r="E3417">
        <v>56.777972499999997</v>
      </c>
      <c r="F3417">
        <v>2.65</v>
      </c>
      <c r="G3417">
        <v>-6.2502198877005304</v>
      </c>
      <c r="H3417">
        <v>9.2385051165247702</v>
      </c>
      <c r="I3417">
        <v>-7.8843977560366296</v>
      </c>
      <c r="J3417">
        <v>-1.42716375873684</v>
      </c>
      <c r="K3417">
        <v>2.5096089199415101</v>
      </c>
      <c r="L3417">
        <v>2.4005151815926098</v>
      </c>
      <c r="M3417">
        <v>55.924373140650303</v>
      </c>
      <c r="N3417">
        <v>1.0014300354129699</v>
      </c>
      <c r="O3417">
        <v>33.962264150943298</v>
      </c>
      <c r="P3417">
        <v>40.957446808510603</v>
      </c>
      <c r="Q3417">
        <v>9.6424458732348006E-2</v>
      </c>
    </row>
    <row r="3418" spans="1:17" hidden="1" x14ac:dyDescent="0.3">
      <c r="A3418" t="s">
        <v>7058</v>
      </c>
      <c r="B3418" t="s">
        <v>7059</v>
      </c>
      <c r="C3418" t="str">
        <f>IFERROR(VLOOKUP(Table1[[#This Row],[Ticker]],[1]!Table1[[Symbol]:[Industry]],2,FALSE),"-")</f>
        <v>-</v>
      </c>
      <c r="D3418" t="s">
        <v>533</v>
      </c>
      <c r="E3418">
        <v>56.715028215999901</v>
      </c>
      <c r="F3418">
        <v>17.2</v>
      </c>
      <c r="G3418">
        <v>-72.696178202554805</v>
      </c>
      <c r="H3418">
        <v>-6.4333849589983796</v>
      </c>
      <c r="I3418">
        <v>-33.7316155030244</v>
      </c>
      <c r="J3418">
        <v>-2.4129721451771502</v>
      </c>
      <c r="K3418">
        <v>18.130047845336598</v>
      </c>
      <c r="L3418">
        <v>20.0297383032242</v>
      </c>
      <c r="M3418">
        <v>52.167996865541099</v>
      </c>
      <c r="N3418">
        <v>1.5042925317148499</v>
      </c>
      <c r="O3418">
        <v>93.298585773660307</v>
      </c>
      <c r="P3418">
        <v>21.126760563380198</v>
      </c>
      <c r="Q3418">
        <v>0.18449082192969099</v>
      </c>
    </row>
    <row r="3419" spans="1:17" hidden="1" x14ac:dyDescent="0.3">
      <c r="A3419" t="s">
        <v>7060</v>
      </c>
      <c r="B3419" t="s">
        <v>7061</v>
      </c>
      <c r="C3419" t="str">
        <f>IFERROR(VLOOKUP(Table1[[#This Row],[Ticker]],[1]!Table1[[Symbol]:[Industry]],2,FALSE),"-")</f>
        <v>-</v>
      </c>
      <c r="D3419" t="s">
        <v>533</v>
      </c>
      <c r="E3419">
        <v>56.683199999999999</v>
      </c>
      <c r="F3419">
        <v>1.99</v>
      </c>
      <c r="G3419">
        <v>37.161553657367698</v>
      </c>
      <c r="H3419">
        <v>-58.2689853685347</v>
      </c>
      <c r="I3419">
        <v>2.4909880848475701</v>
      </c>
      <c r="J3419">
        <v>-6.1091886599520802</v>
      </c>
      <c r="K3419">
        <v>2.0235650032747698</v>
      </c>
      <c r="L3419">
        <v>1.9311550599365199</v>
      </c>
      <c r="M3419">
        <v>53.8207888826065</v>
      </c>
      <c r="N3419">
        <v>0.171958732946531</v>
      </c>
      <c r="O3419">
        <v>107.53768844221101</v>
      </c>
      <c r="P3419">
        <v>97.312516910830496</v>
      </c>
      <c r="Q3419">
        <v>0.13709263124044699</v>
      </c>
    </row>
    <row r="3420" spans="1:17" hidden="1" x14ac:dyDescent="0.3">
      <c r="A3420" t="s">
        <v>7062</v>
      </c>
      <c r="B3420" t="s">
        <v>7063</v>
      </c>
      <c r="C3420" t="str">
        <f>IFERROR(VLOOKUP(Table1[[#This Row],[Ticker]],[1]!Table1[[Symbol]:[Industry]],2,FALSE),"-")</f>
        <v>-</v>
      </c>
      <c r="D3420" t="s">
        <v>1526</v>
      </c>
      <c r="E3420">
        <v>56.652264000000002</v>
      </c>
      <c r="F3420">
        <v>33.26</v>
      </c>
      <c r="G3420">
        <v>-1.41126440029231</v>
      </c>
      <c r="H3420">
        <v>-7.9593931702581298</v>
      </c>
      <c r="I3420">
        <v>6.2545926891383301</v>
      </c>
      <c r="J3420">
        <v>-9.8061137806837202</v>
      </c>
      <c r="K3420">
        <v>32.137450020385799</v>
      </c>
      <c r="L3420">
        <v>30.907793208416201</v>
      </c>
      <c r="M3420">
        <v>39.598152858089698</v>
      </c>
      <c r="N3420">
        <v>0.602599255593951</v>
      </c>
      <c r="O3420">
        <v>39.987973541791902</v>
      </c>
      <c r="P3420">
        <v>49.752363800090002</v>
      </c>
      <c r="Q3420">
        <v>6.5173363342880999E-2</v>
      </c>
    </row>
    <row r="3421" spans="1:17" hidden="1" x14ac:dyDescent="0.3">
      <c r="A3421" t="s">
        <v>7064</v>
      </c>
      <c r="B3421" t="s">
        <v>7065</v>
      </c>
      <c r="C3421" t="str">
        <f>IFERROR(VLOOKUP(Table1[[#This Row],[Ticker]],[1]!Table1[[Symbol]:[Industry]],2,FALSE),"-")</f>
        <v>-</v>
      </c>
      <c r="D3421" t="s">
        <v>2300</v>
      </c>
      <c r="E3421">
        <v>56.645342220000003</v>
      </c>
      <c r="F3421">
        <v>1.28</v>
      </c>
      <c r="G3421">
        <v>-54.734203214372101</v>
      </c>
      <c r="H3421">
        <v>-7.5029192598668404</v>
      </c>
      <c r="I3421">
        <v>-21.147928483682101</v>
      </c>
      <c r="J3421">
        <v>-4.46034730522838</v>
      </c>
      <c r="K3421">
        <v>1.33045463133505</v>
      </c>
      <c r="L3421">
        <v>1.4924734546010801</v>
      </c>
      <c r="M3421">
        <v>36.801892324684601</v>
      </c>
      <c r="N3421">
        <v>0.45491773266450702</v>
      </c>
      <c r="O3421">
        <v>67.1875</v>
      </c>
      <c r="P3421">
        <v>11.3043478260869</v>
      </c>
      <c r="Q3421">
        <v>-0.13892899017774701</v>
      </c>
    </row>
    <row r="3422" spans="1:17" hidden="1" x14ac:dyDescent="0.3">
      <c r="A3422" t="s">
        <v>7066</v>
      </c>
      <c r="B3422" t="s">
        <v>7067</v>
      </c>
      <c r="C3422" t="str">
        <f>IFERROR(VLOOKUP(Table1[[#This Row],[Ticker]],[1]!Table1[[Symbol]:[Industry]],2,FALSE),"-")</f>
        <v>-</v>
      </c>
      <c r="D3422" t="s">
        <v>46</v>
      </c>
      <c r="E3422">
        <v>56.550350000000002</v>
      </c>
      <c r="F3422">
        <v>48.98</v>
      </c>
      <c r="G3422">
        <v>44.3444134104003</v>
      </c>
      <c r="H3422">
        <v>7.0846861172122004</v>
      </c>
      <c r="I3422">
        <v>71.7964835312915</v>
      </c>
      <c r="J3422">
        <v>-7.1820910977425303</v>
      </c>
      <c r="K3422">
        <v>51.946910632403799</v>
      </c>
      <c r="L3422">
        <v>42.338049485137198</v>
      </c>
      <c r="M3422">
        <v>37.940376225006602</v>
      </c>
      <c r="N3422">
        <v>0.22584439589984801</v>
      </c>
      <c r="O3422">
        <v>40.771743568803601</v>
      </c>
      <c r="P3422">
        <v>109.31623931623901</v>
      </c>
      <c r="Q3422">
        <v>0.115164504027938</v>
      </c>
    </row>
    <row r="3423" spans="1:17" hidden="1" x14ac:dyDescent="0.3">
      <c r="A3423" t="s">
        <v>7068</v>
      </c>
      <c r="B3423" t="s">
        <v>7069</v>
      </c>
      <c r="C3423" t="str">
        <f>IFERROR(VLOOKUP(Table1[[#This Row],[Ticker]],[1]!Table1[[Symbol]:[Industry]],2,FALSE),"-")</f>
        <v>-</v>
      </c>
      <c r="D3423" t="s">
        <v>605</v>
      </c>
      <c r="E3423">
        <v>56.542499999999997</v>
      </c>
      <c r="F3423">
        <v>362.5</v>
      </c>
      <c r="G3423">
        <v>116.700386705127</v>
      </c>
      <c r="H3423">
        <v>13.837671268408</v>
      </c>
      <c r="I3423">
        <v>17.872664042409099</v>
      </c>
      <c r="J3423">
        <v>13.423482559125899</v>
      </c>
      <c r="K3423">
        <v>311.29016705035701</v>
      </c>
      <c r="L3423">
        <v>260.68780987746402</v>
      </c>
      <c r="M3423">
        <v>73.013914250131094</v>
      </c>
      <c r="N3423">
        <v>0.66739230241471603</v>
      </c>
      <c r="O3423">
        <v>8.1379310344827402</v>
      </c>
      <c r="P3423">
        <v>176.928953399541</v>
      </c>
      <c r="Q3423">
        <v>0.126258668563662</v>
      </c>
    </row>
    <row r="3424" spans="1:17" hidden="1" x14ac:dyDescent="0.3">
      <c r="A3424" t="s">
        <v>7070</v>
      </c>
      <c r="B3424" t="s">
        <v>7071</v>
      </c>
      <c r="C3424" t="str">
        <f>IFERROR(VLOOKUP(Table1[[#This Row],[Ticker]],[1]!Table1[[Symbol]:[Industry]],2,FALSE),"-")</f>
        <v>-</v>
      </c>
      <c r="D3424" t="s">
        <v>327</v>
      </c>
      <c r="E3424">
        <v>56.537891799999997</v>
      </c>
      <c r="F3424">
        <v>107.21</v>
      </c>
      <c r="G3424">
        <v>-49.341675040885498</v>
      </c>
      <c r="H3424">
        <v>-8.4753640330018598</v>
      </c>
      <c r="I3424">
        <v>-26.223564001046999</v>
      </c>
      <c r="J3424">
        <v>-5.4184598672876998</v>
      </c>
      <c r="K3424">
        <v>104.984285501729</v>
      </c>
      <c r="L3424">
        <v>116.164873197991</v>
      </c>
      <c r="M3424">
        <v>49.820422314265201</v>
      </c>
      <c r="N3424">
        <v>0.55035800026257997</v>
      </c>
      <c r="O3424">
        <v>94.944501445760594</v>
      </c>
      <c r="P3424">
        <v>23.471150524012401</v>
      </c>
      <c r="Q3424">
        <v>0.124909310767437</v>
      </c>
    </row>
    <row r="3425" spans="1:17" hidden="1" x14ac:dyDescent="0.3">
      <c r="A3425" t="s">
        <v>7072</v>
      </c>
      <c r="B3425" t="s">
        <v>7073</v>
      </c>
      <c r="C3425" t="str">
        <f>IFERROR(VLOOKUP(Table1[[#This Row],[Ticker]],[1]!Table1[[Symbol]:[Industry]],2,FALSE),"-")</f>
        <v>-</v>
      </c>
      <c r="D3425" t="s">
        <v>1208</v>
      </c>
      <c r="E3425">
        <v>56.519775000000003</v>
      </c>
      <c r="F3425">
        <v>128.25</v>
      </c>
      <c r="G3425">
        <v>27.375240145660101</v>
      </c>
      <c r="H3425">
        <v>7.0263386675604096</v>
      </c>
      <c r="I3425">
        <v>57.5773636005529</v>
      </c>
      <c r="J3425">
        <v>-5.0285291234101903</v>
      </c>
      <c r="K3425">
        <v>118.250738957742</v>
      </c>
      <c r="L3425">
        <v>98.592182970884195</v>
      </c>
      <c r="M3425">
        <v>53.443024808676498</v>
      </c>
      <c r="N3425">
        <v>0.45127239996726898</v>
      </c>
      <c r="O3425">
        <v>7.6647173489278799</v>
      </c>
      <c r="P3425">
        <v>83.1619537275064</v>
      </c>
      <c r="Q3425">
        <v>6.5018472090354995E-2</v>
      </c>
    </row>
    <row r="3426" spans="1:17" hidden="1" x14ac:dyDescent="0.3">
      <c r="A3426" t="s">
        <v>7074</v>
      </c>
      <c r="B3426" t="s">
        <v>7075</v>
      </c>
      <c r="C3426" t="str">
        <f>IFERROR(VLOOKUP(Table1[[#This Row],[Ticker]],[1]!Table1[[Symbol]:[Industry]],2,FALSE),"-")</f>
        <v>-</v>
      </c>
      <c r="E3426">
        <v>56.510559999999998</v>
      </c>
      <c r="F3426">
        <v>165.15</v>
      </c>
      <c r="G3426">
        <v>24.1063715492716</v>
      </c>
      <c r="H3426">
        <v>-9.05168396495894</v>
      </c>
      <c r="I3426">
        <v>-11.2509978537654</v>
      </c>
      <c r="J3426">
        <v>-9.5575622290328894</v>
      </c>
      <c r="K3426">
        <v>165.07681484145999</v>
      </c>
      <c r="L3426">
        <v>155.96262986784899</v>
      </c>
      <c r="M3426">
        <v>44.569885902080799</v>
      </c>
      <c r="N3426">
        <v>1.04450728468678</v>
      </c>
      <c r="O3426">
        <v>27.550711474417099</v>
      </c>
      <c r="P3426">
        <v>81.085526315789394</v>
      </c>
      <c r="Q3426">
        <v>0.112111388263875</v>
      </c>
    </row>
    <row r="3427" spans="1:17" hidden="1" x14ac:dyDescent="0.3">
      <c r="A3427" t="s">
        <v>7076</v>
      </c>
      <c r="B3427" t="s">
        <v>7077</v>
      </c>
      <c r="C3427" t="str">
        <f>IFERROR(VLOOKUP(Table1[[#This Row],[Ticker]],[1]!Table1[[Symbol]:[Industry]],2,FALSE),"-")</f>
        <v>-</v>
      </c>
      <c r="D3427" t="s">
        <v>1379</v>
      </c>
      <c r="E3427">
        <v>56.500027199999998</v>
      </c>
      <c r="F3427">
        <v>62.65</v>
      </c>
      <c r="G3427">
        <v>20.9622410994685</v>
      </c>
      <c r="H3427">
        <v>-12.3777534040508</v>
      </c>
      <c r="I3427">
        <v>-35.674691458681899</v>
      </c>
      <c r="J3427">
        <v>-1.9636200325011</v>
      </c>
      <c r="K3427">
        <v>67.652434851636798</v>
      </c>
      <c r="L3427">
        <v>64.026157812745197</v>
      </c>
      <c r="M3427">
        <v>25.6538669916402</v>
      </c>
      <c r="N3427">
        <v>1.15384615384615</v>
      </c>
      <c r="O3427">
        <v>317.39824421388602</v>
      </c>
      <c r="P3427">
        <v>93.762886597938106</v>
      </c>
      <c r="Q3427">
        <v>0.13677054797379801</v>
      </c>
    </row>
    <row r="3428" spans="1:17" hidden="1" x14ac:dyDescent="0.3">
      <c r="A3428" t="s">
        <v>7078</v>
      </c>
      <c r="B3428" t="s">
        <v>7079</v>
      </c>
      <c r="C3428" t="str">
        <f>IFERROR(VLOOKUP(Table1[[#This Row],[Ticker]],[1]!Table1[[Symbol]:[Industry]],2,FALSE),"-")</f>
        <v>-</v>
      </c>
      <c r="D3428" t="s">
        <v>387</v>
      </c>
      <c r="E3428">
        <v>56.493136800000002</v>
      </c>
      <c r="F3428">
        <v>156.80000000000001</v>
      </c>
      <c r="G3428">
        <v>-2.2558600898077699</v>
      </c>
      <c r="H3428">
        <v>-5.0668290343029296</v>
      </c>
      <c r="I3428">
        <v>-12.7854612749666</v>
      </c>
      <c r="J3428">
        <v>-6.6706941404608404</v>
      </c>
      <c r="K3428">
        <v>157.15581823356601</v>
      </c>
      <c r="L3428">
        <v>154.87647201363299</v>
      </c>
      <c r="M3428">
        <v>45.148549474210697</v>
      </c>
      <c r="N3428">
        <v>0.89670266711562496</v>
      </c>
      <c r="O3428">
        <v>61.3520408163265</v>
      </c>
      <c r="P3428">
        <v>36.347826086956502</v>
      </c>
      <c r="Q3428">
        <v>6.0402194609759999E-2</v>
      </c>
    </row>
    <row r="3429" spans="1:17" hidden="1" x14ac:dyDescent="0.3">
      <c r="A3429" t="s">
        <v>7080</v>
      </c>
      <c r="B3429" t="s">
        <v>7081</v>
      </c>
      <c r="C3429" t="str">
        <f>IFERROR(VLOOKUP(Table1[[#This Row],[Ticker]],[1]!Table1[[Symbol]:[Industry]],2,FALSE),"-")</f>
        <v>-</v>
      </c>
      <c r="D3429" t="s">
        <v>266</v>
      </c>
      <c r="E3429">
        <v>56.485658999999998</v>
      </c>
      <c r="F3429">
        <v>41</v>
      </c>
      <c r="G3429">
        <v>-27.384038223197201</v>
      </c>
      <c r="H3429">
        <v>-7.2237515898020002</v>
      </c>
      <c r="I3429">
        <v>-21.031303195432098</v>
      </c>
      <c r="J3429">
        <v>-4.56857241345348</v>
      </c>
      <c r="K3429">
        <v>43.255389956912303</v>
      </c>
      <c r="L3429">
        <v>42.478980257176097</v>
      </c>
      <c r="M3429">
        <v>35.997598813823103</v>
      </c>
      <c r="N3429">
        <v>0.39043824701195201</v>
      </c>
      <c r="O3429">
        <v>20.121951219512098</v>
      </c>
      <c r="P3429">
        <v>16.477272727272702</v>
      </c>
    </row>
    <row r="3430" spans="1:17" hidden="1" x14ac:dyDescent="0.3">
      <c r="A3430" t="s">
        <v>7082</v>
      </c>
      <c r="B3430" t="s">
        <v>7083</v>
      </c>
      <c r="C3430" t="str">
        <f>IFERROR(VLOOKUP(Table1[[#This Row],[Ticker]],[1]!Table1[[Symbol]:[Industry]],2,FALSE),"-")</f>
        <v>-</v>
      </c>
      <c r="D3430" t="s">
        <v>83</v>
      </c>
      <c r="E3430">
        <v>56.392380000000003</v>
      </c>
      <c r="F3430">
        <v>2.84</v>
      </c>
      <c r="G3430">
        <v>-59.943902772096699</v>
      </c>
      <c r="H3430">
        <v>-10.124539535722</v>
      </c>
      <c r="I3430">
        <v>-42.6516878821784</v>
      </c>
      <c r="J3430">
        <v>-3.9117579635355799</v>
      </c>
      <c r="K3430">
        <v>2.9843549186720799</v>
      </c>
      <c r="L3430">
        <v>3.53441975640217</v>
      </c>
      <c r="M3430">
        <v>41.308653170255397</v>
      </c>
      <c r="N3430">
        <v>0.450522411173369</v>
      </c>
      <c r="O3430">
        <v>165.845070422535</v>
      </c>
      <c r="P3430">
        <v>5.1851851851851798</v>
      </c>
      <c r="Q3430">
        <v>-8.5800769656999996E-4</v>
      </c>
    </row>
    <row r="3431" spans="1:17" hidden="1" x14ac:dyDescent="0.3">
      <c r="A3431" t="s">
        <v>7084</v>
      </c>
      <c r="B3431" t="s">
        <v>7085</v>
      </c>
      <c r="C3431" t="str">
        <f>IFERROR(VLOOKUP(Table1[[#This Row],[Ticker]],[1]!Table1[[Symbol]:[Industry]],2,FALSE),"-")</f>
        <v>-</v>
      </c>
      <c r="D3431" t="s">
        <v>77</v>
      </c>
      <c r="E3431">
        <v>56.322800000000001</v>
      </c>
      <c r="F3431">
        <v>27.81</v>
      </c>
      <c r="G3431">
        <v>125.896009945961</v>
      </c>
      <c r="H3431">
        <v>0.41025991448412802</v>
      </c>
      <c r="I3431">
        <v>58.735599208251898</v>
      </c>
      <c r="J3431">
        <v>-0.169271408647891</v>
      </c>
      <c r="K3431">
        <v>25.991516092297399</v>
      </c>
      <c r="L3431">
        <v>21.668229592316202</v>
      </c>
      <c r="M3431">
        <v>60.271749408034601</v>
      </c>
      <c r="N3431">
        <v>3.9034666689324702</v>
      </c>
      <c r="O3431">
        <v>6.0769507371449096</v>
      </c>
      <c r="P3431">
        <v>192.73684210526301</v>
      </c>
      <c r="Q3431">
        <v>6.8341597681945004E-2</v>
      </c>
    </row>
    <row r="3432" spans="1:17" hidden="1" x14ac:dyDescent="0.3">
      <c r="A3432" t="s">
        <v>7086</v>
      </c>
      <c r="B3432" t="s">
        <v>7087</v>
      </c>
      <c r="C3432" t="str">
        <f>IFERROR(VLOOKUP(Table1[[#This Row],[Ticker]],[1]!Table1[[Symbol]:[Industry]],2,FALSE),"-")</f>
        <v>-</v>
      </c>
      <c r="D3432" t="s">
        <v>132</v>
      </c>
      <c r="E3432">
        <v>56.225000000000001</v>
      </c>
      <c r="F3432">
        <v>21.41</v>
      </c>
      <c r="G3432">
        <v>-24.470520600264699</v>
      </c>
      <c r="H3432">
        <v>-1.8013365359337199</v>
      </c>
      <c r="I3432">
        <v>-19.536610426198401</v>
      </c>
      <c r="J3432">
        <v>-3.7631123738577901</v>
      </c>
      <c r="K3432">
        <v>21.530606352993701</v>
      </c>
      <c r="L3432">
        <v>22.2645590524961</v>
      </c>
      <c r="M3432">
        <v>57.545667178115302</v>
      </c>
      <c r="N3432">
        <v>0.80075516786280398</v>
      </c>
      <c r="O3432">
        <v>74.871555347968197</v>
      </c>
      <c r="P3432">
        <v>17.315068493150601</v>
      </c>
      <c r="Q3432">
        <v>8.6288249689749005E-2</v>
      </c>
    </row>
    <row r="3433" spans="1:17" hidden="1" x14ac:dyDescent="0.3">
      <c r="A3433" t="s">
        <v>7088</v>
      </c>
      <c r="B3433" t="s">
        <v>7089</v>
      </c>
      <c r="C3433" t="str">
        <f>IFERROR(VLOOKUP(Table1[[#This Row],[Ticker]],[1]!Table1[[Symbol]:[Industry]],2,FALSE),"-")</f>
        <v>-</v>
      </c>
      <c r="D3433" t="s">
        <v>4403</v>
      </c>
      <c r="E3433">
        <v>56.223602935999999</v>
      </c>
      <c r="F3433">
        <v>77.84</v>
      </c>
      <c r="G3433">
        <v>13.6526901534918</v>
      </c>
      <c r="H3433">
        <v>10.6543855570971</v>
      </c>
      <c r="I3433">
        <v>67.724430773557202</v>
      </c>
      <c r="J3433">
        <v>-12.5186575797128</v>
      </c>
      <c r="K3433">
        <v>73.759837070203702</v>
      </c>
      <c r="L3433">
        <v>63.381238335159203</v>
      </c>
      <c r="M3433">
        <v>46.954863207273597</v>
      </c>
      <c r="N3433">
        <v>1.3727426057434799</v>
      </c>
      <c r="O3433">
        <v>20.760534429599101</v>
      </c>
      <c r="P3433">
        <v>103.13152400835</v>
      </c>
      <c r="Q3433">
        <v>0.13926186817797201</v>
      </c>
    </row>
    <row r="3434" spans="1:17" hidden="1" x14ac:dyDescent="0.3">
      <c r="A3434" t="s">
        <v>7090</v>
      </c>
      <c r="B3434" t="s">
        <v>7091</v>
      </c>
      <c r="C3434" t="str">
        <f>IFERROR(VLOOKUP(Table1[[#This Row],[Ticker]],[1]!Table1[[Symbol]:[Industry]],2,FALSE),"-")</f>
        <v>-</v>
      </c>
      <c r="D3434" t="s">
        <v>407</v>
      </c>
      <c r="E3434">
        <v>56.177271410000003</v>
      </c>
      <c r="F3434">
        <v>3.74</v>
      </c>
      <c r="G3434">
        <v>-67.136754596370693</v>
      </c>
      <c r="H3434">
        <v>-8.0759631227209105</v>
      </c>
      <c r="I3434">
        <v>-26.611830958315299</v>
      </c>
      <c r="J3434">
        <v>-2.1876200325010999</v>
      </c>
      <c r="K3434">
        <v>3.8475156566455699</v>
      </c>
      <c r="L3434">
        <v>4.6796721816765299</v>
      </c>
      <c r="M3434">
        <v>43.928732819623903</v>
      </c>
      <c r="N3434">
        <v>0.68165944129663603</v>
      </c>
      <c r="O3434">
        <v>68.181818181818102</v>
      </c>
      <c r="P3434">
        <v>18.354430379746798</v>
      </c>
      <c r="Q3434">
        <v>3.5747395754171997E-2</v>
      </c>
    </row>
    <row r="3435" spans="1:17" hidden="1" x14ac:dyDescent="0.3">
      <c r="A3435" t="s">
        <v>7092</v>
      </c>
      <c r="B3435" t="s">
        <v>7093</v>
      </c>
      <c r="C3435" t="str">
        <f>IFERROR(VLOOKUP(Table1[[#This Row],[Ticker]],[1]!Table1[[Symbol]:[Industry]],2,FALSE),"-")</f>
        <v>-</v>
      </c>
      <c r="D3435" t="s">
        <v>738</v>
      </c>
      <c r="E3435">
        <v>55.900032199999998</v>
      </c>
      <c r="F3435">
        <v>108.75</v>
      </c>
      <c r="G3435">
        <v>-21.805198924420601</v>
      </c>
      <c r="H3435">
        <v>-10.591928828665999</v>
      </c>
      <c r="I3435">
        <v>8.6984265342975302</v>
      </c>
      <c r="J3435">
        <v>-8.9159631780015207</v>
      </c>
      <c r="K3435">
        <v>112.55798022271701</v>
      </c>
      <c r="L3435">
        <v>104.55652335141799</v>
      </c>
      <c r="M3435">
        <v>28.0422406571709</v>
      </c>
      <c r="N3435">
        <v>0.41293013336311002</v>
      </c>
      <c r="O3435">
        <v>25.4252873563218</v>
      </c>
      <c r="P3435">
        <v>46.761133603238797</v>
      </c>
      <c r="Q3435">
        <v>2.5194454749185E-2</v>
      </c>
    </row>
    <row r="3436" spans="1:17" hidden="1" x14ac:dyDescent="0.3">
      <c r="A3436" t="s">
        <v>7094</v>
      </c>
      <c r="B3436" t="s">
        <v>7095</v>
      </c>
      <c r="C3436" t="str">
        <f>IFERROR(VLOOKUP(Table1[[#This Row],[Ticker]],[1]!Table1[[Symbol]:[Industry]],2,FALSE),"-")</f>
        <v>-</v>
      </c>
      <c r="D3436" t="s">
        <v>54</v>
      </c>
      <c r="E3436">
        <v>55.729757231999997</v>
      </c>
      <c r="F3436">
        <v>50.1</v>
      </c>
      <c r="G3436">
        <v>-13.849231391139501</v>
      </c>
      <c r="H3436">
        <v>-16.840855008328901</v>
      </c>
      <c r="I3436">
        <v>-23.038247501565799</v>
      </c>
      <c r="J3436">
        <v>-2.92881830303847</v>
      </c>
      <c r="K3436">
        <v>50.2433547090153</v>
      </c>
      <c r="L3436">
        <v>52.5568195836684</v>
      </c>
      <c r="M3436">
        <v>54.031159927415601</v>
      </c>
      <c r="N3436">
        <v>0.86719223771983001</v>
      </c>
      <c r="O3436">
        <v>61.477045908183598</v>
      </c>
      <c r="P3436">
        <v>33.6</v>
      </c>
    </row>
    <row r="3437" spans="1:17" hidden="1" x14ac:dyDescent="0.3">
      <c r="A3437" t="s">
        <v>7096</v>
      </c>
      <c r="B3437" t="s">
        <v>7097</v>
      </c>
      <c r="C3437" t="str">
        <f>IFERROR(VLOOKUP(Table1[[#This Row],[Ticker]],[1]!Table1[[Symbol]:[Industry]],2,FALSE),"-")</f>
        <v>-</v>
      </c>
      <c r="D3437" t="s">
        <v>605</v>
      </c>
      <c r="E3437">
        <v>55.602356100000002</v>
      </c>
      <c r="F3437">
        <v>51.16</v>
      </c>
      <c r="G3437">
        <v>-4.6106051164345301</v>
      </c>
      <c r="H3437">
        <v>-3.8746555690017099</v>
      </c>
      <c r="I3437">
        <v>-21.958572889885101</v>
      </c>
      <c r="J3437">
        <v>-0.87713616153336604</v>
      </c>
      <c r="K3437">
        <v>49.501831849508399</v>
      </c>
      <c r="L3437">
        <v>50.107628371544799</v>
      </c>
      <c r="M3437">
        <v>67.535575951815105</v>
      </c>
      <c r="N3437">
        <v>3.3346982901589799</v>
      </c>
      <c r="O3437">
        <v>38.154808444096901</v>
      </c>
      <c r="P3437">
        <v>34.631578947368403</v>
      </c>
      <c r="Q3437">
        <v>0.148947978514086</v>
      </c>
    </row>
    <row r="3438" spans="1:17" hidden="1" x14ac:dyDescent="0.3">
      <c r="A3438" t="s">
        <v>7098</v>
      </c>
      <c r="B3438" t="s">
        <v>7099</v>
      </c>
      <c r="C3438" t="str">
        <f>IFERROR(VLOOKUP(Table1[[#This Row],[Ticker]],[1]!Table1[[Symbol]:[Industry]],2,FALSE),"-")</f>
        <v>-</v>
      </c>
      <c r="D3438" t="s">
        <v>390</v>
      </c>
      <c r="E3438">
        <v>55.588509195999997</v>
      </c>
      <c r="F3438">
        <v>38.31</v>
      </c>
      <c r="G3438">
        <v>-35.133906540283903</v>
      </c>
      <c r="H3438">
        <v>-4.4954004628743602</v>
      </c>
      <c r="I3438">
        <v>-33.3096710870553</v>
      </c>
      <c r="J3438">
        <v>0.75752992696931698</v>
      </c>
      <c r="K3438">
        <v>39.165619109785602</v>
      </c>
      <c r="L3438">
        <v>42.910796061451101</v>
      </c>
      <c r="M3438">
        <v>56.479915364146301</v>
      </c>
      <c r="N3438">
        <v>1.3467323118058401</v>
      </c>
      <c r="O3438">
        <v>55.326816554563301</v>
      </c>
      <c r="P3438">
        <v>23.469228412622002</v>
      </c>
      <c r="Q3438">
        <v>-3.8702036510597997E-2</v>
      </c>
    </row>
    <row r="3439" spans="1:17" hidden="1" x14ac:dyDescent="0.3">
      <c r="A3439" t="s">
        <v>7100</v>
      </c>
      <c r="B3439" t="s">
        <v>7101</v>
      </c>
      <c r="C3439" t="str">
        <f>IFERROR(VLOOKUP(Table1[[#This Row],[Ticker]],[1]!Table1[[Symbol]:[Industry]],2,FALSE),"-")</f>
        <v>-</v>
      </c>
      <c r="D3439" t="s">
        <v>1414</v>
      </c>
      <c r="E3439">
        <v>55.558443599999997</v>
      </c>
      <c r="F3439">
        <v>98.23</v>
      </c>
      <c r="G3439">
        <v>-33.514308620983499</v>
      </c>
      <c r="H3439">
        <v>32.807531133216798</v>
      </c>
      <c r="I3439">
        <v>-7.0673260341621598</v>
      </c>
      <c r="J3439">
        <v>38.113271992528801</v>
      </c>
      <c r="K3439">
        <v>79.337493269889407</v>
      </c>
      <c r="L3439">
        <v>84.170245837131702</v>
      </c>
      <c r="M3439">
        <v>91.595407673372094</v>
      </c>
      <c r="N3439">
        <v>3.7719252260996199</v>
      </c>
      <c r="O3439">
        <v>22.243713733075399</v>
      </c>
      <c r="P3439">
        <v>51.123076923076901</v>
      </c>
      <c r="Q3439">
        <v>0.12890698095661901</v>
      </c>
    </row>
    <row r="3440" spans="1:17" hidden="1" x14ac:dyDescent="0.3">
      <c r="A3440" t="s">
        <v>7102</v>
      </c>
      <c r="B3440" t="s">
        <v>7103</v>
      </c>
      <c r="C3440" t="str">
        <f>IFERROR(VLOOKUP(Table1[[#This Row],[Ticker]],[1]!Table1[[Symbol]:[Industry]],2,FALSE),"-")</f>
        <v>-</v>
      </c>
      <c r="D3440" t="s">
        <v>642</v>
      </c>
      <c r="E3440">
        <v>55.438887999999999</v>
      </c>
      <c r="F3440">
        <v>43.04</v>
      </c>
      <c r="G3440">
        <v>19.866915394713399</v>
      </c>
      <c r="H3440">
        <v>-26.9906745649537</v>
      </c>
      <c r="I3440">
        <v>3.4085511239813502</v>
      </c>
      <c r="J3440">
        <v>-4.56857241345348</v>
      </c>
      <c r="K3440">
        <v>44.967326015589997</v>
      </c>
      <c r="L3440">
        <v>41.2788625680192</v>
      </c>
      <c r="M3440">
        <v>27.111440209872399</v>
      </c>
      <c r="N3440">
        <v>0.73535455002054695</v>
      </c>
      <c r="O3440">
        <v>40.659851301115197</v>
      </c>
      <c r="P3440">
        <v>67.470817120622499</v>
      </c>
      <c r="Q3440">
        <v>7.0578350148180993E-2</v>
      </c>
    </row>
    <row r="3441" spans="1:17" hidden="1" x14ac:dyDescent="0.3">
      <c r="A3441" t="s">
        <v>7104</v>
      </c>
      <c r="B3441" t="s">
        <v>7105</v>
      </c>
      <c r="C3441" t="str">
        <f>IFERROR(VLOOKUP(Table1[[#This Row],[Ticker]],[1]!Table1[[Symbol]:[Industry]],2,FALSE),"-")</f>
        <v>-</v>
      </c>
      <c r="D3441" t="s">
        <v>122</v>
      </c>
      <c r="E3441">
        <v>55.35</v>
      </c>
      <c r="F3441">
        <v>18.23</v>
      </c>
      <c r="G3441">
        <v>-42.828965074311903</v>
      </c>
      <c r="H3441">
        <v>-25.1064159534079</v>
      </c>
      <c r="I3441">
        <v>-31.801675527347602</v>
      </c>
      <c r="J3441">
        <v>-9.8914719584640807</v>
      </c>
      <c r="K3441">
        <v>19.381383835102401</v>
      </c>
      <c r="L3441">
        <v>18.682607941186099</v>
      </c>
      <c r="M3441">
        <v>30.103035308535901</v>
      </c>
      <c r="N3441">
        <v>0.427095687038823</v>
      </c>
      <c r="O3441">
        <v>52.441031267142002</v>
      </c>
      <c r="P3441">
        <v>24.863013698630098</v>
      </c>
      <c r="Q3441">
        <v>2.3584893834291999E-2</v>
      </c>
    </row>
    <row r="3442" spans="1:17" hidden="1" x14ac:dyDescent="0.3">
      <c r="A3442" t="s">
        <v>7106</v>
      </c>
      <c r="B3442" t="s">
        <v>7107</v>
      </c>
      <c r="C3442" t="str">
        <f>IFERROR(VLOOKUP(Table1[[#This Row],[Ticker]],[1]!Table1[[Symbol]:[Industry]],2,FALSE),"-")</f>
        <v>-</v>
      </c>
      <c r="D3442" t="s">
        <v>1414</v>
      </c>
      <c r="E3442">
        <v>55.336878749999997</v>
      </c>
      <c r="F3442">
        <v>54.05</v>
      </c>
      <c r="G3442">
        <v>-8.1584264229961292</v>
      </c>
      <c r="H3442">
        <v>44.563933835244299</v>
      </c>
      <c r="I3442">
        <v>51.7820490422923</v>
      </c>
      <c r="J3442">
        <v>12.767737110356</v>
      </c>
      <c r="K3442">
        <v>39.463600939830798</v>
      </c>
      <c r="L3442">
        <v>38.182709627966403</v>
      </c>
      <c r="M3442">
        <v>92.754889957452406</v>
      </c>
      <c r="N3442">
        <v>2.3558542624690402</v>
      </c>
      <c r="O3442">
        <v>0</v>
      </c>
      <c r="P3442">
        <v>86.701208981001699</v>
      </c>
    </row>
    <row r="3443" spans="1:17" hidden="1" x14ac:dyDescent="0.3">
      <c r="A3443" t="s">
        <v>7108</v>
      </c>
      <c r="B3443" t="s">
        <v>7109</v>
      </c>
      <c r="C3443" t="str">
        <f>IFERROR(VLOOKUP(Table1[[#This Row],[Ticker]],[1]!Table1[[Symbol]:[Industry]],2,FALSE),"-")</f>
        <v>-</v>
      </c>
      <c r="D3443" t="s">
        <v>5645</v>
      </c>
      <c r="E3443">
        <v>55.311999999999998</v>
      </c>
      <c r="F3443">
        <v>172.55</v>
      </c>
      <c r="G3443">
        <v>-67.602130620197997</v>
      </c>
      <c r="H3443">
        <v>-12.553911101172201</v>
      </c>
      <c r="I3443">
        <v>-39.152302374655299</v>
      </c>
      <c r="J3443">
        <v>-6.1865092299462603</v>
      </c>
      <c r="K3443">
        <v>189.484766122129</v>
      </c>
      <c r="L3443">
        <v>214.23146616993401</v>
      </c>
      <c r="M3443">
        <v>22.0994813329336</v>
      </c>
      <c r="N3443">
        <v>0.64369496382845404</v>
      </c>
      <c r="O3443">
        <v>79.658070124601494</v>
      </c>
      <c r="P3443">
        <v>3.6336336336336399</v>
      </c>
      <c r="Q3443">
        <v>8.0330118710600001E-2</v>
      </c>
    </row>
    <row r="3444" spans="1:17" hidden="1" x14ac:dyDescent="0.3">
      <c r="A3444" t="s">
        <v>7110</v>
      </c>
      <c r="B3444" t="s">
        <v>7111</v>
      </c>
      <c r="C3444" t="str">
        <f>IFERROR(VLOOKUP(Table1[[#This Row],[Ticker]],[1]!Table1[[Symbol]:[Industry]],2,FALSE),"-")</f>
        <v>-</v>
      </c>
      <c r="D3444" t="s">
        <v>552</v>
      </c>
      <c r="E3444">
        <v>55.297919999999998</v>
      </c>
      <c r="F3444">
        <v>0.87</v>
      </c>
      <c r="G3444">
        <v>-40.263689580890798</v>
      </c>
      <c r="H3444">
        <v>-21.495400462874301</v>
      </c>
      <c r="I3444">
        <v>6.8971842982727001</v>
      </c>
      <c r="J3444">
        <v>-9.9653978102788905</v>
      </c>
      <c r="K3444">
        <v>0.90512751886446596</v>
      </c>
      <c r="L3444">
        <v>0.91388023604807</v>
      </c>
      <c r="M3444">
        <v>20.766976650066301</v>
      </c>
      <c r="N3444">
        <v>0.32922816560535301</v>
      </c>
      <c r="O3444">
        <v>36.781609195402297</v>
      </c>
      <c r="P3444">
        <v>93.3333333333333</v>
      </c>
      <c r="Q3444">
        <v>-5.1562172249550002E-3</v>
      </c>
    </row>
    <row r="3445" spans="1:17" hidden="1" x14ac:dyDescent="0.3">
      <c r="A3445" t="s">
        <v>7112</v>
      </c>
      <c r="B3445" t="s">
        <v>7113</v>
      </c>
      <c r="C3445" t="str">
        <f>IFERROR(VLOOKUP(Table1[[#This Row],[Ticker]],[1]!Table1[[Symbol]:[Industry]],2,FALSE),"-")</f>
        <v>-</v>
      </c>
      <c r="D3445" t="s">
        <v>77</v>
      </c>
      <c r="E3445">
        <v>55.216163999999999</v>
      </c>
      <c r="F3445">
        <v>20.010000000000002</v>
      </c>
      <c r="G3445">
        <v>-20.054927452105101</v>
      </c>
      <c r="H3445">
        <v>-6.4463759506182203</v>
      </c>
      <c r="I3445">
        <v>-5.6008204902348604</v>
      </c>
      <c r="J3445">
        <v>-3.7446265618833099</v>
      </c>
      <c r="K3445">
        <v>19.820801261023298</v>
      </c>
      <c r="L3445">
        <v>20.5049145703391</v>
      </c>
      <c r="M3445">
        <v>66.913029405751701</v>
      </c>
      <c r="N3445">
        <v>0.64618228281724799</v>
      </c>
      <c r="O3445">
        <v>78.410794602698601</v>
      </c>
      <c r="P3445">
        <v>17.705882352941099</v>
      </c>
      <c r="Q3445">
        <v>0.13190347644206399</v>
      </c>
    </row>
    <row r="3446" spans="1:17" hidden="1" x14ac:dyDescent="0.3">
      <c r="A3446" t="s">
        <v>7114</v>
      </c>
      <c r="B3446" t="s">
        <v>7115</v>
      </c>
      <c r="C3446" t="str">
        <f>IFERROR(VLOOKUP(Table1[[#This Row],[Ticker]],[1]!Table1[[Symbol]:[Industry]],2,FALSE),"-")</f>
        <v>-</v>
      </c>
      <c r="D3446" t="s">
        <v>259</v>
      </c>
      <c r="E3446">
        <v>55.210577000000001</v>
      </c>
      <c r="F3446">
        <v>50.35</v>
      </c>
      <c r="G3446">
        <v>111.39407802653299</v>
      </c>
      <c r="I3446">
        <v>-13.5740969977508</v>
      </c>
      <c r="K3446">
        <v>53.5745249277672</v>
      </c>
      <c r="L3446">
        <v>38.630883077957897</v>
      </c>
      <c r="M3446">
        <v>19.721633824694301</v>
      </c>
      <c r="N3446">
        <v>1</v>
      </c>
      <c r="O3446">
        <v>58.887785501489503</v>
      </c>
      <c r="P3446">
        <v>151.75</v>
      </c>
    </row>
    <row r="3447" spans="1:17" hidden="1" x14ac:dyDescent="0.3">
      <c r="A3447" t="s">
        <v>7116</v>
      </c>
      <c r="B3447" t="s">
        <v>7117</v>
      </c>
      <c r="C3447" t="str">
        <f>IFERROR(VLOOKUP(Table1[[#This Row],[Ticker]],[1]!Table1[[Symbol]:[Industry]],2,FALSE),"-")</f>
        <v>-</v>
      </c>
      <c r="D3447" t="s">
        <v>278</v>
      </c>
      <c r="E3447">
        <v>55.188086400000003</v>
      </c>
      <c r="F3447">
        <v>63</v>
      </c>
      <c r="G3447">
        <v>-8.8678175075785397</v>
      </c>
      <c r="H3447">
        <v>-5.1088973953897101</v>
      </c>
      <c r="I3447">
        <v>-28.9550656415684</v>
      </c>
      <c r="J3447">
        <v>-4.0058018506829196</v>
      </c>
      <c r="K3447">
        <v>64.609669235183603</v>
      </c>
      <c r="L3447">
        <v>62.535650436613999</v>
      </c>
      <c r="M3447">
        <v>51.053961499798703</v>
      </c>
      <c r="N3447">
        <v>0.79568469190232805</v>
      </c>
      <c r="O3447">
        <v>20.634920634920601</v>
      </c>
      <c r="P3447">
        <v>39.937805419813401</v>
      </c>
      <c r="Q3447">
        <v>5.9050894997916999E-2</v>
      </c>
    </row>
    <row r="3448" spans="1:17" hidden="1" x14ac:dyDescent="0.3">
      <c r="A3448" t="s">
        <v>7118</v>
      </c>
      <c r="B3448" t="s">
        <v>7119</v>
      </c>
      <c r="C3448" t="str">
        <f>IFERROR(VLOOKUP(Table1[[#This Row],[Ticker]],[1]!Table1[[Symbol]:[Industry]],2,FALSE),"-")</f>
        <v>-</v>
      </c>
      <c r="D3448" t="s">
        <v>77</v>
      </c>
      <c r="E3448">
        <v>55.171087049999997</v>
      </c>
      <c r="F3448">
        <v>53.07</v>
      </c>
      <c r="G3448">
        <v>-52.680942438572004</v>
      </c>
      <c r="H3448">
        <v>-8.1102895108342796</v>
      </c>
      <c r="I3448">
        <v>-28.731663966726501</v>
      </c>
      <c r="J3448">
        <v>-2.6128372630427998</v>
      </c>
      <c r="K3448">
        <v>54.659693197152897</v>
      </c>
      <c r="L3448">
        <v>59.270127254981801</v>
      </c>
      <c r="M3448">
        <v>46.817374670311096</v>
      </c>
      <c r="N3448">
        <v>0.67679466513568998</v>
      </c>
      <c r="O3448">
        <v>55.247785943094001</v>
      </c>
      <c r="P3448">
        <v>8.3061224489795897</v>
      </c>
      <c r="Q3448">
        <v>2.9979016055879E-2</v>
      </c>
    </row>
    <row r="3449" spans="1:17" hidden="1" x14ac:dyDescent="0.3">
      <c r="A3449" t="s">
        <v>7120</v>
      </c>
      <c r="B3449" t="s">
        <v>7121</v>
      </c>
      <c r="C3449" t="str">
        <f>IFERROR(VLOOKUP(Table1[[#This Row],[Ticker]],[1]!Table1[[Symbol]:[Industry]],2,FALSE),"-")</f>
        <v>-</v>
      </c>
      <c r="D3449" t="s">
        <v>4063</v>
      </c>
      <c r="E3449">
        <v>55.170499999999997</v>
      </c>
      <c r="F3449">
        <v>17.38</v>
      </c>
      <c r="G3449">
        <v>-43.304684835200803</v>
      </c>
      <c r="H3449">
        <v>-2.2757742946500699</v>
      </c>
      <c r="I3449">
        <v>-0.193654734575783</v>
      </c>
      <c r="J3449">
        <v>-4.9113554410614002</v>
      </c>
      <c r="K3449">
        <v>16.618372933868201</v>
      </c>
      <c r="L3449">
        <v>15.7848435422985</v>
      </c>
      <c r="M3449">
        <v>52.9212178450829</v>
      </c>
      <c r="N3449">
        <v>0.407414328471985</v>
      </c>
      <c r="O3449">
        <v>18.2393555811277</v>
      </c>
      <c r="P3449">
        <v>57.999999999999901</v>
      </c>
      <c r="Q3449">
        <v>0.123737934651173</v>
      </c>
    </row>
    <row r="3450" spans="1:17" hidden="1" x14ac:dyDescent="0.3">
      <c r="A3450" t="s">
        <v>7122</v>
      </c>
      <c r="B3450" t="s">
        <v>7123</v>
      </c>
      <c r="C3450" t="str">
        <f>IFERROR(VLOOKUP(Table1[[#This Row],[Ticker]],[1]!Table1[[Symbol]:[Industry]],2,FALSE),"-")</f>
        <v>-</v>
      </c>
      <c r="D3450" t="s">
        <v>1171</v>
      </c>
      <c r="E3450">
        <v>55.148402400000002</v>
      </c>
      <c r="F3450">
        <v>19.41</v>
      </c>
      <c r="G3450">
        <v>-56.784632308940601</v>
      </c>
      <c r="H3450">
        <v>17.847749345064098</v>
      </c>
      <c r="I3450">
        <v>65.897588992728302</v>
      </c>
      <c r="J3450">
        <v>-2.29216786313361</v>
      </c>
      <c r="K3450">
        <v>16.399030849573499</v>
      </c>
      <c r="L3450">
        <v>17.149466351432199</v>
      </c>
      <c r="M3450">
        <v>74.130654782190902</v>
      </c>
      <c r="N3450">
        <v>1.5099199170872599</v>
      </c>
      <c r="O3450">
        <v>134.15765069551699</v>
      </c>
      <c r="P3450">
        <v>94.488977955911807</v>
      </c>
      <c r="Q3450">
        <v>0.27545838471475498</v>
      </c>
    </row>
    <row r="3451" spans="1:17" hidden="1" x14ac:dyDescent="0.3">
      <c r="A3451" t="s">
        <v>7124</v>
      </c>
      <c r="B3451" t="s">
        <v>7125</v>
      </c>
      <c r="C3451" t="str">
        <f>IFERROR(VLOOKUP(Table1[[#This Row],[Ticker]],[1]!Table1[[Symbol]:[Industry]],2,FALSE),"-")</f>
        <v>-</v>
      </c>
      <c r="D3451" t="s">
        <v>5562</v>
      </c>
      <c r="E3451">
        <v>55.078908800000001</v>
      </c>
      <c r="F3451">
        <v>72</v>
      </c>
      <c r="G3451">
        <v>-69.7736714320705</v>
      </c>
      <c r="H3451">
        <v>-8.5689878478940606</v>
      </c>
      <c r="I3451">
        <v>-42.388529987441501</v>
      </c>
      <c r="J3451">
        <v>-3.91082951015323</v>
      </c>
      <c r="K3451">
        <v>77.119703754857895</v>
      </c>
      <c r="L3451">
        <v>95.722192489489302</v>
      </c>
      <c r="M3451">
        <v>46.437605310279402</v>
      </c>
      <c r="N3451">
        <v>5.4795950318338303E-2</v>
      </c>
      <c r="O3451">
        <v>122.222222222222</v>
      </c>
      <c r="P3451">
        <v>14.285714285714199</v>
      </c>
      <c r="Q3451">
        <v>-1.4984687170011999E-2</v>
      </c>
    </row>
    <row r="3452" spans="1:17" hidden="1" x14ac:dyDescent="0.3">
      <c r="A3452" t="s">
        <v>7126</v>
      </c>
      <c r="B3452" t="s">
        <v>7127</v>
      </c>
      <c r="C3452" t="str">
        <f>IFERROR(VLOOKUP(Table1[[#This Row],[Ticker]],[1]!Table1[[Symbol]:[Industry]],2,FALSE),"-")</f>
        <v>-</v>
      </c>
      <c r="D3452" t="s">
        <v>80</v>
      </c>
      <c r="E3452">
        <v>55.027500000000003</v>
      </c>
      <c r="F3452">
        <v>80.489999999999995</v>
      </c>
      <c r="G3452">
        <v>-13.248265356560999</v>
      </c>
      <c r="H3452">
        <v>-10.745400462874301</v>
      </c>
      <c r="I3452">
        <v>-32.303963391247002</v>
      </c>
      <c r="J3452">
        <v>-5.1287965030893403</v>
      </c>
      <c r="K3452">
        <v>89.527832467697607</v>
      </c>
      <c r="L3452">
        <v>89.107294902501494</v>
      </c>
      <c r="M3452">
        <v>31.462997386291502</v>
      </c>
      <c r="N3452">
        <v>0.59976197143657195</v>
      </c>
      <c r="O3452">
        <v>95.800720586408204</v>
      </c>
      <c r="P3452">
        <v>58.663512714370199</v>
      </c>
    </row>
    <row r="3453" spans="1:17" hidden="1" x14ac:dyDescent="0.3">
      <c r="A3453" t="s">
        <v>7128</v>
      </c>
      <c r="B3453" t="s">
        <v>7129</v>
      </c>
      <c r="C3453" t="str">
        <f>IFERROR(VLOOKUP(Table1[[#This Row],[Ticker]],[1]!Table1[[Symbol]:[Industry]],2,FALSE),"-")</f>
        <v>-</v>
      </c>
      <c r="D3453" t="s">
        <v>753</v>
      </c>
      <c r="E3453">
        <v>54.986265107999998</v>
      </c>
      <c r="F3453">
        <v>446.35</v>
      </c>
      <c r="G3453">
        <v>-0.60182542329015798</v>
      </c>
      <c r="H3453">
        <v>0.55244153353463998</v>
      </c>
      <c r="I3453">
        <v>3.8725746337108502</v>
      </c>
      <c r="J3453">
        <v>-2.0706508343899399</v>
      </c>
      <c r="K3453">
        <v>433.23440700009002</v>
      </c>
      <c r="L3453">
        <v>390.56462149634399</v>
      </c>
      <c r="M3453">
        <v>51.557362812998498</v>
      </c>
      <c r="N3453">
        <v>0.269251898386482</v>
      </c>
      <c r="O3453">
        <v>4.3978940293491497</v>
      </c>
      <c r="P3453">
        <v>41.698412698412703</v>
      </c>
    </row>
    <row r="3454" spans="1:17" hidden="1" x14ac:dyDescent="0.3">
      <c r="A3454" t="s">
        <v>7130</v>
      </c>
      <c r="B3454" t="s">
        <v>7131</v>
      </c>
      <c r="C3454" t="str">
        <f>IFERROR(VLOOKUP(Table1[[#This Row],[Ticker]],[1]!Table1[[Symbol]:[Industry]],2,FALSE),"-")</f>
        <v>-</v>
      </c>
      <c r="D3454" t="s">
        <v>1657</v>
      </c>
      <c r="E3454">
        <v>54.967500000000001</v>
      </c>
      <c r="F3454">
        <v>10.06</v>
      </c>
      <c r="G3454">
        <v>-51.104274188477198</v>
      </c>
      <c r="H3454">
        <v>-22.698525462874301</v>
      </c>
      <c r="I3454">
        <v>-50.411166472128599</v>
      </c>
      <c r="J3454">
        <v>-12.4703963821154</v>
      </c>
      <c r="K3454">
        <v>12.306974400740399</v>
      </c>
      <c r="L3454">
        <v>14.123546575008801</v>
      </c>
      <c r="M3454">
        <v>38.7881604516678</v>
      </c>
      <c r="N3454">
        <v>1.2624012406157501</v>
      </c>
      <c r="O3454">
        <v>101.789264413518</v>
      </c>
      <c r="P3454">
        <v>3.7113402061855698</v>
      </c>
      <c r="Q3454">
        <v>-6.4488924615165005E-2</v>
      </c>
    </row>
    <row r="3455" spans="1:17" hidden="1" x14ac:dyDescent="0.3">
      <c r="A3455" t="s">
        <v>7132</v>
      </c>
      <c r="B3455" t="s">
        <v>7133</v>
      </c>
      <c r="C3455" t="str">
        <f>IFERROR(VLOOKUP(Table1[[#This Row],[Ticker]],[1]!Table1[[Symbol]:[Industry]],2,FALSE),"-")</f>
        <v>-</v>
      </c>
      <c r="D3455" t="s">
        <v>7134</v>
      </c>
      <c r="E3455">
        <v>54.959230890000001</v>
      </c>
      <c r="F3455">
        <v>23.86</v>
      </c>
      <c r="G3455">
        <v>-11.093649095060901</v>
      </c>
      <c r="H3455">
        <v>-6.9354004628743597</v>
      </c>
      <c r="I3455">
        <v>25.059231206588201</v>
      </c>
      <c r="J3455">
        <v>-4.1570734087068804</v>
      </c>
      <c r="K3455">
        <v>25.3543425764726</v>
      </c>
      <c r="L3455">
        <v>25.1465106599995</v>
      </c>
      <c r="M3455">
        <v>44.790264568399202</v>
      </c>
      <c r="N3455">
        <v>0.315001026061974</v>
      </c>
      <c r="O3455">
        <v>49.9580888516345</v>
      </c>
      <c r="P3455">
        <v>51.012658227848</v>
      </c>
    </row>
    <row r="3456" spans="1:17" hidden="1" x14ac:dyDescent="0.3">
      <c r="A3456" t="s">
        <v>7135</v>
      </c>
      <c r="B3456" t="s">
        <v>7136</v>
      </c>
      <c r="C3456" t="str">
        <f>IFERROR(VLOOKUP(Table1[[#This Row],[Ticker]],[1]!Table1[[Symbol]:[Industry]],2,FALSE),"-")</f>
        <v>-</v>
      </c>
      <c r="D3456" t="s">
        <v>132</v>
      </c>
      <c r="E3456">
        <v>54.944554556999996</v>
      </c>
      <c r="F3456">
        <v>76.8</v>
      </c>
      <c r="G3456">
        <v>-59.115364222039098</v>
      </c>
      <c r="H3456">
        <v>-19.3089860364997</v>
      </c>
      <c r="I3456">
        <v>-34.807884826151202</v>
      </c>
      <c r="J3456">
        <v>-3.44435252801278</v>
      </c>
      <c r="K3456">
        <v>84.144440084585696</v>
      </c>
      <c r="L3456">
        <v>98.291585347377904</v>
      </c>
      <c r="M3456">
        <v>31.041691599512099</v>
      </c>
      <c r="N3456">
        <v>1.31053851001197</v>
      </c>
      <c r="O3456">
        <v>109.635416666666</v>
      </c>
      <c r="P3456">
        <v>4.8750512085210902</v>
      </c>
      <c r="Q3456">
        <v>-4.5559661922258E-2</v>
      </c>
    </row>
    <row r="3457" spans="1:17" hidden="1" x14ac:dyDescent="0.3">
      <c r="A3457" t="s">
        <v>7137</v>
      </c>
      <c r="B3457" t="s">
        <v>7138</v>
      </c>
      <c r="C3457" t="str">
        <f>IFERROR(VLOOKUP(Table1[[#This Row],[Ticker]],[1]!Table1[[Symbol]:[Industry]],2,FALSE),"-")</f>
        <v>-</v>
      </c>
      <c r="D3457" t="s">
        <v>278</v>
      </c>
      <c r="E3457">
        <v>54.872237632000001</v>
      </c>
      <c r="F3457">
        <v>102.45</v>
      </c>
      <c r="G3457">
        <v>75.043469674274505</v>
      </c>
      <c r="H3457">
        <v>8.4107780268281491</v>
      </c>
      <c r="I3457">
        <v>4.2138438997987597</v>
      </c>
      <c r="J3457">
        <v>-9.86841337144768</v>
      </c>
      <c r="K3457">
        <v>90.485913344764</v>
      </c>
      <c r="L3457">
        <v>80.120244943203105</v>
      </c>
      <c r="M3457">
        <v>48.969244054943402</v>
      </c>
      <c r="N3457">
        <v>0.94033073185999105</v>
      </c>
      <c r="O3457">
        <v>11.2737920937042</v>
      </c>
      <c r="P3457">
        <v>134.17142857142801</v>
      </c>
      <c r="Q3457">
        <v>7.6814559046935002E-2</v>
      </c>
    </row>
    <row r="3458" spans="1:17" hidden="1" x14ac:dyDescent="0.3">
      <c r="A3458" t="s">
        <v>7139</v>
      </c>
      <c r="B3458" t="s">
        <v>7140</v>
      </c>
      <c r="C3458" t="str">
        <f>IFERROR(VLOOKUP(Table1[[#This Row],[Ticker]],[1]!Table1[[Symbol]:[Industry]],2,FALSE),"-")</f>
        <v>-</v>
      </c>
      <c r="D3458" t="s">
        <v>3021</v>
      </c>
      <c r="E3458">
        <v>54.8658</v>
      </c>
      <c r="F3458">
        <v>101.05</v>
      </c>
      <c r="G3458">
        <v>-33.5927584855297</v>
      </c>
      <c r="H3458">
        <v>-9.9112611978840395</v>
      </c>
      <c r="I3458">
        <v>15.502053915767201</v>
      </c>
      <c r="J3458">
        <v>-2.2080657491234601</v>
      </c>
      <c r="K3458">
        <v>102.009287172272</v>
      </c>
      <c r="L3458">
        <v>98.630997844282206</v>
      </c>
      <c r="M3458">
        <v>42.407741557580103</v>
      </c>
      <c r="N3458">
        <v>0.60857439633460897</v>
      </c>
      <c r="O3458">
        <v>58.317664522513603</v>
      </c>
      <c r="P3458">
        <v>39.880952380952301</v>
      </c>
    </row>
    <row r="3459" spans="1:17" hidden="1" x14ac:dyDescent="0.3">
      <c r="A3459" t="s">
        <v>7141</v>
      </c>
      <c r="B3459" t="s">
        <v>7142</v>
      </c>
      <c r="C3459" t="str">
        <f>IFERROR(VLOOKUP(Table1[[#This Row],[Ticker]],[1]!Table1[[Symbol]:[Industry]],2,FALSE),"-")</f>
        <v>-</v>
      </c>
      <c r="D3459" t="s">
        <v>605</v>
      </c>
      <c r="E3459">
        <v>54.795549279999904</v>
      </c>
      <c r="F3459">
        <v>19.420000000000002</v>
      </c>
      <c r="G3459">
        <v>-19.5883016891963</v>
      </c>
      <c r="H3459">
        <v>-26.4961820181693</v>
      </c>
      <c r="I3459">
        <v>11.220741535737201</v>
      </c>
      <c r="J3459">
        <v>-13.4765089213899</v>
      </c>
      <c r="K3459">
        <v>20.256995525433801</v>
      </c>
      <c r="L3459">
        <v>17.888594945574798</v>
      </c>
      <c r="M3459">
        <v>34.534928793160297</v>
      </c>
      <c r="N3459">
        <v>0.175364422742805</v>
      </c>
      <c r="O3459">
        <v>40.679711637487102</v>
      </c>
      <c r="P3459">
        <v>46.566037735849001</v>
      </c>
      <c r="Q3459">
        <v>4.7227266096595999E-2</v>
      </c>
    </row>
    <row r="3460" spans="1:17" hidden="1" x14ac:dyDescent="0.3">
      <c r="A3460" t="s">
        <v>7143</v>
      </c>
      <c r="B3460" t="s">
        <v>7144</v>
      </c>
      <c r="C3460" t="str">
        <f>IFERROR(VLOOKUP(Table1[[#This Row],[Ticker]],[1]!Table1[[Symbol]:[Industry]],2,FALSE),"-")</f>
        <v>-</v>
      </c>
      <c r="D3460" t="s">
        <v>642</v>
      </c>
      <c r="E3460">
        <v>54.683999999999997</v>
      </c>
      <c r="F3460">
        <v>38.700000000000003</v>
      </c>
      <c r="G3460">
        <v>13.6460848551993</v>
      </c>
      <c r="H3460">
        <v>-14.6816501754519</v>
      </c>
      <c r="I3460">
        <v>7.4501796899777704</v>
      </c>
      <c r="J3460">
        <v>-6.91932734957427</v>
      </c>
      <c r="K3460">
        <v>39.874717081729102</v>
      </c>
      <c r="L3460">
        <v>34.6596639469427</v>
      </c>
      <c r="M3460">
        <v>41.007586368867699</v>
      </c>
      <c r="N3460">
        <v>0.13865564909536601</v>
      </c>
      <c r="O3460">
        <v>29.224806201550301</v>
      </c>
      <c r="P3460">
        <v>59.128289473684198</v>
      </c>
      <c r="Q3460">
        <v>0.13908901748772801</v>
      </c>
    </row>
    <row r="3461" spans="1:17" hidden="1" x14ac:dyDescent="0.3">
      <c r="A3461" t="s">
        <v>7145</v>
      </c>
      <c r="B3461" t="s">
        <v>7146</v>
      </c>
      <c r="C3461" t="str">
        <f>IFERROR(VLOOKUP(Table1[[#This Row],[Ticker]],[1]!Table1[[Symbol]:[Industry]],2,FALSE),"-")</f>
        <v>-</v>
      </c>
      <c r="D3461" t="s">
        <v>472</v>
      </c>
      <c r="E3461">
        <v>54.657379800000001</v>
      </c>
      <c r="F3461">
        <v>52.47</v>
      </c>
      <c r="G3461">
        <v>46.082083294838597</v>
      </c>
      <c r="H3461">
        <v>-20.6951187286436</v>
      </c>
      <c r="I3461">
        <v>8.4086409547784893</v>
      </c>
      <c r="J3461">
        <v>-1.1687521079728</v>
      </c>
      <c r="K3461">
        <v>56.1700632970878</v>
      </c>
      <c r="L3461">
        <v>48.892183679656597</v>
      </c>
      <c r="M3461">
        <v>38.211767571435701</v>
      </c>
      <c r="N3461">
        <v>0.101941639546917</v>
      </c>
      <c r="O3461">
        <v>50.276348389555899</v>
      </c>
      <c r="P3461">
        <v>86.725978647686802</v>
      </c>
      <c r="Q3461">
        <v>6.7339526237812003E-2</v>
      </c>
    </row>
    <row r="3462" spans="1:17" hidden="1" x14ac:dyDescent="0.3">
      <c r="A3462" t="s">
        <v>7147</v>
      </c>
      <c r="B3462" t="s">
        <v>7148</v>
      </c>
      <c r="C3462" t="str">
        <f>IFERROR(VLOOKUP(Table1[[#This Row],[Ticker]],[1]!Table1[[Symbol]:[Industry]],2,FALSE),"-")</f>
        <v>-</v>
      </c>
      <c r="D3462" t="s">
        <v>114</v>
      </c>
      <c r="E3462">
        <v>54.573582000000002</v>
      </c>
      <c r="F3462">
        <v>138.65</v>
      </c>
      <c r="G3462">
        <v>-32.558712853357697</v>
      </c>
      <c r="H3462">
        <v>-15.415645861647301</v>
      </c>
      <c r="I3462">
        <v>-18.104605891487399</v>
      </c>
      <c r="J3462">
        <v>-5.3876200325011103</v>
      </c>
      <c r="K3462">
        <v>155.29498722410199</v>
      </c>
      <c r="M3462">
        <v>40.871143365954701</v>
      </c>
      <c r="N3462">
        <v>0.54822335025380697</v>
      </c>
      <c r="O3462">
        <v>54.201226108907299</v>
      </c>
      <c r="P3462">
        <v>10.566188197767101</v>
      </c>
    </row>
    <row r="3463" spans="1:17" hidden="1" x14ac:dyDescent="0.3">
      <c r="A3463" t="s">
        <v>7149</v>
      </c>
      <c r="B3463" t="s">
        <v>7150</v>
      </c>
      <c r="C3463" t="str">
        <f>IFERROR(VLOOKUP(Table1[[#This Row],[Ticker]],[1]!Table1[[Symbol]:[Industry]],2,FALSE),"-")</f>
        <v>-</v>
      </c>
      <c r="D3463" t="s">
        <v>472</v>
      </c>
      <c r="E3463">
        <v>54.521213312</v>
      </c>
      <c r="F3463">
        <v>58.7</v>
      </c>
      <c r="G3463">
        <v>-15.026716551301901</v>
      </c>
      <c r="H3463">
        <v>-10.1732314038632</v>
      </c>
      <c r="I3463">
        <v>-1.1509062250653399</v>
      </c>
      <c r="J3463">
        <v>-5.2368003603699496</v>
      </c>
      <c r="K3463">
        <v>60.314845880278703</v>
      </c>
      <c r="L3463">
        <v>59.3962258341924</v>
      </c>
      <c r="M3463">
        <v>41.619875942281602</v>
      </c>
      <c r="N3463">
        <v>0.38048791954045502</v>
      </c>
      <c r="O3463">
        <v>51.448040885860301</v>
      </c>
      <c r="P3463">
        <v>25.9656652360515</v>
      </c>
      <c r="Q3463">
        <v>-1.6298431771079001E-2</v>
      </c>
    </row>
    <row r="3464" spans="1:17" hidden="1" x14ac:dyDescent="0.3">
      <c r="A3464" t="s">
        <v>7151</v>
      </c>
      <c r="B3464" t="s">
        <v>7152</v>
      </c>
      <c r="C3464" t="str">
        <f>IFERROR(VLOOKUP(Table1[[#This Row],[Ticker]],[1]!Table1[[Symbol]:[Industry]],2,FALSE),"-")</f>
        <v>-</v>
      </c>
      <c r="D3464" t="s">
        <v>141</v>
      </c>
      <c r="E3464">
        <v>54.356974999999998</v>
      </c>
      <c r="F3464">
        <v>5.41</v>
      </c>
      <c r="G3464">
        <v>-69.515448009219696</v>
      </c>
      <c r="H3464">
        <v>-5.7727727256480899</v>
      </c>
      <c r="I3464">
        <v>-10.682415589019501</v>
      </c>
      <c r="J3464">
        <v>-5.5804771753582401</v>
      </c>
      <c r="K3464">
        <v>5.376820459977</v>
      </c>
      <c r="L3464">
        <v>5.3653513607180896</v>
      </c>
      <c r="M3464">
        <v>47.478317968516301</v>
      </c>
      <c r="N3464">
        <v>0.93922543993623098</v>
      </c>
      <c r="O3464">
        <v>76.709796672828006</v>
      </c>
      <c r="P3464">
        <v>19.955654101995499</v>
      </c>
      <c r="Q3464">
        <v>8.0709924722550994E-2</v>
      </c>
    </row>
    <row r="3465" spans="1:17" hidden="1" x14ac:dyDescent="0.3">
      <c r="A3465" t="s">
        <v>7153</v>
      </c>
      <c r="B3465" t="s">
        <v>7154</v>
      </c>
      <c r="C3465" t="str">
        <f>IFERROR(VLOOKUP(Table1[[#This Row],[Ticker]],[1]!Table1[[Symbol]:[Industry]],2,FALSE),"-")</f>
        <v>-</v>
      </c>
      <c r="D3465" t="s">
        <v>429</v>
      </c>
      <c r="E3465">
        <v>54.296759999999999</v>
      </c>
      <c r="F3465">
        <v>77.5</v>
      </c>
      <c r="G3465">
        <v>-49.021370585432599</v>
      </c>
      <c r="H3465">
        <v>9.6015158366851203</v>
      </c>
      <c r="I3465">
        <v>-9.8989322065816605</v>
      </c>
      <c r="J3465">
        <v>4.9222072762056202E-2</v>
      </c>
      <c r="K3465">
        <v>70.8592120749163</v>
      </c>
      <c r="L3465">
        <v>69.565137097658194</v>
      </c>
      <c r="M3465">
        <v>55.956031727940797</v>
      </c>
      <c r="N3465">
        <v>1.0801838610827299</v>
      </c>
      <c r="O3465">
        <v>29.709677419354801</v>
      </c>
      <c r="P3465">
        <v>46.919431279620802</v>
      </c>
      <c r="Q3465">
        <v>5.7166767146109E-2</v>
      </c>
    </row>
    <row r="3466" spans="1:17" hidden="1" x14ac:dyDescent="0.3">
      <c r="A3466" t="s">
        <v>7155</v>
      </c>
      <c r="B3466" t="s">
        <v>7156</v>
      </c>
      <c r="C3466" t="str">
        <f>IFERROR(VLOOKUP(Table1[[#This Row],[Ticker]],[1]!Table1[[Symbol]:[Industry]],2,FALSE),"-")</f>
        <v>-</v>
      </c>
      <c r="D3466" t="s">
        <v>266</v>
      </c>
      <c r="E3466">
        <v>54.257625599999997</v>
      </c>
      <c r="F3466">
        <v>26.26</v>
      </c>
      <c r="G3466">
        <v>-52.626950674802103</v>
      </c>
      <c r="H3466">
        <v>6.8890866096860996</v>
      </c>
      <c r="I3466">
        <v>-9.6772912671790596</v>
      </c>
      <c r="J3466">
        <v>4.6096610550638601</v>
      </c>
      <c r="K3466">
        <v>24.872261137612</v>
      </c>
      <c r="L3466">
        <v>27.0818787823452</v>
      </c>
      <c r="M3466">
        <v>69.862272839919498</v>
      </c>
      <c r="N3466">
        <v>1.0270356777117799</v>
      </c>
      <c r="O3466">
        <v>35.1104341203351</v>
      </c>
      <c r="P3466">
        <v>24.160756501182</v>
      </c>
      <c r="Q3466">
        <v>-7.3115371662183001E-2</v>
      </c>
    </row>
    <row r="3467" spans="1:17" hidden="1" x14ac:dyDescent="0.3">
      <c r="A3467" t="s">
        <v>7157</v>
      </c>
      <c r="B3467" t="s">
        <v>7158</v>
      </c>
      <c r="C3467" t="str">
        <f>IFERROR(VLOOKUP(Table1[[#This Row],[Ticker]],[1]!Table1[[Symbol]:[Industry]],2,FALSE),"-")</f>
        <v>-</v>
      </c>
      <c r="D3467" t="s">
        <v>125</v>
      </c>
      <c r="E3467">
        <v>54.237000000000002</v>
      </c>
      <c r="F3467">
        <v>5.35</v>
      </c>
      <c r="G3467">
        <v>-104.064859171534</v>
      </c>
      <c r="H3467">
        <v>-9.6190753745351394</v>
      </c>
      <c r="I3467">
        <v>-36.937402167892699</v>
      </c>
      <c r="J3467">
        <v>-4.1949193025740996</v>
      </c>
      <c r="K3467">
        <v>5.7280795778026103</v>
      </c>
      <c r="L3467">
        <v>8.1727719505620993</v>
      </c>
      <c r="M3467">
        <v>20.283724566175898</v>
      </c>
      <c r="N3467">
        <v>0.88190127876632696</v>
      </c>
      <c r="O3467">
        <v>310.28037383177502</v>
      </c>
      <c r="P3467">
        <v>3.2818532818532802</v>
      </c>
      <c r="Q3467">
        <v>0.16149135541469201</v>
      </c>
    </row>
    <row r="3468" spans="1:17" hidden="1" x14ac:dyDescent="0.3">
      <c r="A3468" t="s">
        <v>7159</v>
      </c>
      <c r="B3468" t="s">
        <v>7160</v>
      </c>
      <c r="C3468" t="str">
        <f>IFERROR(VLOOKUP(Table1[[#This Row],[Ticker]],[1]!Table1[[Symbol]:[Industry]],2,FALSE),"-")</f>
        <v>-</v>
      </c>
      <c r="D3468" t="s">
        <v>533</v>
      </c>
      <c r="E3468">
        <v>54.168109399999999</v>
      </c>
      <c r="F3468">
        <v>44.94</v>
      </c>
      <c r="G3468">
        <v>-60.892210678392999</v>
      </c>
      <c r="H3468">
        <v>7.1431537539930998</v>
      </c>
      <c r="I3468">
        <v>-52.865916922114899</v>
      </c>
      <c r="J3468">
        <v>-7.4626149210719399</v>
      </c>
      <c r="K3468">
        <v>45.4201780720485</v>
      </c>
      <c r="L3468">
        <v>47.890838226037602</v>
      </c>
      <c r="M3468">
        <v>47.280494021344502</v>
      </c>
      <c r="N3468">
        <v>0.16675135586124701</v>
      </c>
      <c r="O3468">
        <v>60.947930574098798</v>
      </c>
      <c r="P3468">
        <v>50.855991943605197</v>
      </c>
      <c r="Q3468">
        <v>0.14449967586877199</v>
      </c>
    </row>
    <row r="3469" spans="1:17" hidden="1" x14ac:dyDescent="0.3">
      <c r="A3469" t="s">
        <v>7161</v>
      </c>
      <c r="B3469" t="s">
        <v>7162</v>
      </c>
      <c r="C3469" t="str">
        <f>IFERROR(VLOOKUP(Table1[[#This Row],[Ticker]],[1]!Table1[[Symbol]:[Industry]],2,FALSE),"-")</f>
        <v>-</v>
      </c>
      <c r="D3469" t="s">
        <v>390</v>
      </c>
      <c r="E3469">
        <v>54.049386089999999</v>
      </c>
      <c r="F3469">
        <v>16.170000000000002</v>
      </c>
      <c r="G3469">
        <v>-86.022291242312704</v>
      </c>
      <c r="H3469">
        <v>-5.4866541071892199</v>
      </c>
      <c r="I3469">
        <v>-60.048104455526598</v>
      </c>
      <c r="J3469">
        <v>-4.15066853134637</v>
      </c>
      <c r="K3469">
        <v>18.867123581306299</v>
      </c>
      <c r="L3469">
        <v>25.996671696725102</v>
      </c>
      <c r="M3469">
        <v>40.9060172028652</v>
      </c>
      <c r="N3469">
        <v>0.34616623705571697</v>
      </c>
      <c r="O3469">
        <v>180.39579468150799</v>
      </c>
      <c r="P3469">
        <v>1.06250000000001</v>
      </c>
      <c r="Q3469">
        <v>9.3137378065324003E-2</v>
      </c>
    </row>
    <row r="3470" spans="1:17" hidden="1" x14ac:dyDescent="0.3">
      <c r="A3470" t="s">
        <v>7163</v>
      </c>
      <c r="B3470" t="s">
        <v>7164</v>
      </c>
      <c r="C3470" t="str">
        <f>IFERROR(VLOOKUP(Table1[[#This Row],[Ticker]],[1]!Table1[[Symbol]:[Industry]],2,FALSE),"-")</f>
        <v>-</v>
      </c>
      <c r="E3470">
        <v>54.019159999999999</v>
      </c>
      <c r="F3470">
        <v>41.63</v>
      </c>
      <c r="G3470">
        <v>-31.842636949311899</v>
      </c>
      <c r="H3470">
        <v>0.48209490381876502</v>
      </c>
      <c r="I3470">
        <v>160.14480334589101</v>
      </c>
      <c r="J3470">
        <v>2.7898753341920202</v>
      </c>
      <c r="K3470">
        <v>24.830924717489498</v>
      </c>
      <c r="M3470">
        <v>100</v>
      </c>
      <c r="N3470">
        <v>1.2363636363636299</v>
      </c>
      <c r="O3470">
        <v>0</v>
      </c>
    </row>
    <row r="3471" spans="1:17" hidden="1" x14ac:dyDescent="0.3">
      <c r="A3471" t="s">
        <v>7165</v>
      </c>
      <c r="B3471" t="s">
        <v>7166</v>
      </c>
      <c r="C3471" t="str">
        <f>IFERROR(VLOOKUP(Table1[[#This Row],[Ticker]],[1]!Table1[[Symbol]:[Industry]],2,FALSE),"-")</f>
        <v>-</v>
      </c>
      <c r="D3471" t="s">
        <v>533</v>
      </c>
      <c r="E3471">
        <v>53.984610000000004</v>
      </c>
      <c r="F3471">
        <v>97</v>
      </c>
      <c r="G3471">
        <v>97.526008120444502</v>
      </c>
      <c r="H3471">
        <v>55.936134806835099</v>
      </c>
      <c r="I3471">
        <v>97.736774958222597</v>
      </c>
      <c r="J3471">
        <v>9.2103285672453499</v>
      </c>
      <c r="K3471">
        <v>67.831164193969101</v>
      </c>
      <c r="L3471">
        <v>58.548041518805597</v>
      </c>
      <c r="M3471">
        <v>97.403857562321804</v>
      </c>
      <c r="N3471">
        <v>0.38327117644711101</v>
      </c>
      <c r="O3471">
        <v>1.63917525773196</v>
      </c>
      <c r="P3471">
        <v>139.03400689994999</v>
      </c>
      <c r="Q3471">
        <v>8.6666754961629996E-2</v>
      </c>
    </row>
    <row r="3472" spans="1:17" hidden="1" x14ac:dyDescent="0.3">
      <c r="A3472" t="s">
        <v>7167</v>
      </c>
      <c r="B3472" t="s">
        <v>7168</v>
      </c>
      <c r="C3472" t="str">
        <f>IFERROR(VLOOKUP(Table1[[#This Row],[Ticker]],[1]!Table1[[Symbol]:[Industry]],2,FALSE),"-")</f>
        <v>-</v>
      </c>
      <c r="D3472" t="s">
        <v>407</v>
      </c>
      <c r="E3472">
        <v>53.904484600000004</v>
      </c>
      <c r="F3472">
        <v>41.38</v>
      </c>
      <c r="G3472">
        <v>15.9430773364023</v>
      </c>
      <c r="H3472">
        <v>2.0168260493521499</v>
      </c>
      <c r="I3472">
        <v>-4.9428778135285301</v>
      </c>
      <c r="J3472">
        <v>1.83450163667939</v>
      </c>
      <c r="K3472">
        <v>40.107994410015202</v>
      </c>
      <c r="L3472">
        <v>38.9351666251277</v>
      </c>
      <c r="M3472">
        <v>57.227656274427098</v>
      </c>
      <c r="N3472">
        <v>0.30741882204702897</v>
      </c>
      <c r="O3472">
        <v>53.334944417593</v>
      </c>
      <c r="P3472">
        <v>70.639175257731907</v>
      </c>
      <c r="Q3472">
        <v>-6.7647941153519006E-2</v>
      </c>
    </row>
    <row r="3473" spans="1:17" hidden="1" x14ac:dyDescent="0.3">
      <c r="A3473" t="s">
        <v>7169</v>
      </c>
      <c r="B3473" t="s">
        <v>7170</v>
      </c>
      <c r="C3473" t="str">
        <f>IFERROR(VLOOKUP(Table1[[#This Row],[Ticker]],[1]!Table1[[Symbol]:[Industry]],2,FALSE),"-")</f>
        <v>-</v>
      </c>
      <c r="D3473" t="s">
        <v>2300</v>
      </c>
      <c r="E3473">
        <v>53.8519924799999</v>
      </c>
      <c r="F3473">
        <v>53.5</v>
      </c>
      <c r="G3473">
        <v>-13.3487277577283</v>
      </c>
      <c r="H3473">
        <v>-5.5263282979259101</v>
      </c>
      <c r="I3473">
        <v>-3.0722906712022602</v>
      </c>
      <c r="J3473">
        <v>1.3417917322047701</v>
      </c>
      <c r="K3473">
        <v>52.579165448799699</v>
      </c>
      <c r="L3473">
        <v>50.287010224525098</v>
      </c>
      <c r="M3473">
        <v>49.639647880870598</v>
      </c>
      <c r="N3473">
        <v>0.18825422365245301</v>
      </c>
      <c r="O3473">
        <v>20.7476635514018</v>
      </c>
      <c r="P3473">
        <v>33.749999999999901</v>
      </c>
      <c r="Q3473">
        <v>1.6043144414083998E-2</v>
      </c>
    </row>
    <row r="3474" spans="1:17" hidden="1" x14ac:dyDescent="0.3">
      <c r="A3474" t="s">
        <v>7171</v>
      </c>
      <c r="B3474" t="s">
        <v>7172</v>
      </c>
      <c r="C3474" t="str">
        <f>IFERROR(VLOOKUP(Table1[[#This Row],[Ticker]],[1]!Table1[[Symbol]:[Industry]],2,FALSE),"-")</f>
        <v>-</v>
      </c>
      <c r="D3474" t="s">
        <v>753</v>
      </c>
      <c r="E3474">
        <v>53.792091599999999</v>
      </c>
      <c r="F3474">
        <v>954.34</v>
      </c>
      <c r="G3474">
        <v>-2.1504442469948599</v>
      </c>
      <c r="H3474">
        <v>-0.74248645484100895</v>
      </c>
      <c r="I3474">
        <v>0.31932797474251301</v>
      </c>
      <c r="J3474">
        <v>-0.40531850143966702</v>
      </c>
      <c r="K3474">
        <v>913.61409267156796</v>
      </c>
      <c r="L3474">
        <v>850.19826706551396</v>
      </c>
      <c r="M3474">
        <v>58.819350865168801</v>
      </c>
      <c r="N3474">
        <v>0.82965350523771098</v>
      </c>
      <c r="O3474">
        <v>2.1648469099063199</v>
      </c>
      <c r="P3474">
        <v>35.5404061923022</v>
      </c>
      <c r="Q3474">
        <v>1.3226938830403E-2</v>
      </c>
    </row>
    <row r="3475" spans="1:17" hidden="1" x14ac:dyDescent="0.3">
      <c r="A3475" t="s">
        <v>7173</v>
      </c>
      <c r="B3475" t="s">
        <v>7174</v>
      </c>
      <c r="C3475" t="str">
        <f>IFERROR(VLOOKUP(Table1[[#This Row],[Ticker]],[1]!Table1[[Symbol]:[Industry]],2,FALSE),"-")</f>
        <v>-</v>
      </c>
      <c r="E3475">
        <v>53.76</v>
      </c>
      <c r="F3475">
        <v>45.06</v>
      </c>
      <c r="G3475">
        <v>30.010811326550101</v>
      </c>
      <c r="H3475">
        <v>11.2967939025947</v>
      </c>
      <c r="I3475">
        <v>-7.6466887794532798</v>
      </c>
      <c r="J3475">
        <v>4.8869497571738298</v>
      </c>
      <c r="K3475">
        <v>38.587657774177998</v>
      </c>
      <c r="M3475">
        <v>61.077509680107802</v>
      </c>
      <c r="N3475">
        <v>1.3397582672141399</v>
      </c>
      <c r="O3475">
        <v>7.4567243675099899</v>
      </c>
      <c r="P3475">
        <v>61.853448275862</v>
      </c>
    </row>
    <row r="3476" spans="1:17" hidden="1" x14ac:dyDescent="0.3">
      <c r="A3476" t="s">
        <v>7175</v>
      </c>
      <c r="B3476" t="s">
        <v>7176</v>
      </c>
      <c r="C3476" t="str">
        <f>IFERROR(VLOOKUP(Table1[[#This Row],[Ticker]],[1]!Table1[[Symbol]:[Industry]],2,FALSE),"-")</f>
        <v>-</v>
      </c>
      <c r="D3476" t="s">
        <v>991</v>
      </c>
      <c r="E3476">
        <v>53.752499999999998</v>
      </c>
      <c r="F3476">
        <v>48.19</v>
      </c>
      <c r="G3476">
        <v>-35.481909094882802</v>
      </c>
      <c r="H3476">
        <v>-22.116090118046699</v>
      </c>
      <c r="I3476">
        <v>-21.027802133012401</v>
      </c>
      <c r="J3476">
        <v>-9.1399082506121001</v>
      </c>
      <c r="K3476">
        <v>50.224268640615001</v>
      </c>
      <c r="L3476">
        <v>44.239457713813501</v>
      </c>
      <c r="M3476">
        <v>19.5869434257277</v>
      </c>
      <c r="N3476">
        <v>0.229475531199022</v>
      </c>
      <c r="O3476">
        <v>73.4592239053745</v>
      </c>
      <c r="P3476">
        <v>11.139298892988901</v>
      </c>
      <c r="Q3476">
        <v>-6.9038268131818001E-2</v>
      </c>
    </row>
    <row r="3477" spans="1:17" hidden="1" x14ac:dyDescent="0.3">
      <c r="A3477" t="s">
        <v>7177</v>
      </c>
      <c r="B3477" t="s">
        <v>7178</v>
      </c>
      <c r="C3477" t="str">
        <f>IFERROR(VLOOKUP(Table1[[#This Row],[Ticker]],[1]!Table1[[Symbol]:[Industry]],2,FALSE),"-")</f>
        <v>-</v>
      </c>
      <c r="D3477" t="s">
        <v>4412</v>
      </c>
      <c r="E3477">
        <v>53.654071600000002</v>
      </c>
      <c r="F3477">
        <v>59.97</v>
      </c>
      <c r="G3477">
        <v>-24.0023204594719</v>
      </c>
      <c r="H3477">
        <v>-1.2411631747387599</v>
      </c>
      <c r="I3477">
        <v>-11.6958969243467</v>
      </c>
      <c r="J3477">
        <v>-3.9295555163720701</v>
      </c>
      <c r="K3477">
        <v>59.868645876886198</v>
      </c>
      <c r="L3477">
        <v>58.473891009606803</v>
      </c>
      <c r="M3477">
        <v>52.791215671905199</v>
      </c>
      <c r="N3477">
        <v>1.8875985927757499</v>
      </c>
      <c r="O3477">
        <v>34.150408537602097</v>
      </c>
      <c r="P3477">
        <v>41.371994342291302</v>
      </c>
      <c r="Q3477">
        <v>5.4449092654023999E-2</v>
      </c>
    </row>
    <row r="3478" spans="1:17" hidden="1" x14ac:dyDescent="0.3">
      <c r="A3478" t="s">
        <v>7179</v>
      </c>
      <c r="B3478" t="s">
        <v>7180</v>
      </c>
      <c r="C3478" t="str">
        <f>IFERROR(VLOOKUP(Table1[[#This Row],[Ticker]],[1]!Table1[[Symbol]:[Industry]],2,FALSE),"-")</f>
        <v>-</v>
      </c>
      <c r="D3478" t="s">
        <v>21</v>
      </c>
      <c r="E3478">
        <v>53.500729999999997</v>
      </c>
      <c r="F3478">
        <v>1.5</v>
      </c>
      <c r="G3478">
        <v>-93.577330826862905</v>
      </c>
      <c r="H3478">
        <v>-7.6204004628743602</v>
      </c>
      <c r="I3478">
        <v>-65.305196654108201</v>
      </c>
      <c r="J3478">
        <v>-2.1876200325010999</v>
      </c>
      <c r="K3478">
        <v>1.6822428563631899</v>
      </c>
      <c r="L3478">
        <v>2.4653235433764702</v>
      </c>
      <c r="M3478">
        <v>48.598091398776297</v>
      </c>
      <c r="N3478">
        <v>1.26304299739853</v>
      </c>
      <c r="O3478">
        <v>253.333333333333</v>
      </c>
      <c r="P3478">
        <v>3.4482758620689702</v>
      </c>
      <c r="Q3478">
        <v>0.112001823599857</v>
      </c>
    </row>
    <row r="3479" spans="1:17" hidden="1" x14ac:dyDescent="0.3">
      <c r="A3479" t="s">
        <v>7181</v>
      </c>
      <c r="B3479" t="s">
        <v>7182</v>
      </c>
      <c r="C3479" t="str">
        <f>IFERROR(VLOOKUP(Table1[[#This Row],[Ticker]],[1]!Table1[[Symbol]:[Industry]],2,FALSE),"-")</f>
        <v>-</v>
      </c>
      <c r="D3479" t="s">
        <v>132</v>
      </c>
      <c r="E3479">
        <v>53.473486950000002</v>
      </c>
      <c r="F3479">
        <v>42.75</v>
      </c>
      <c r="G3479">
        <v>10.657363050688</v>
      </c>
      <c r="H3479">
        <v>11.013921342043201</v>
      </c>
      <c r="I3479">
        <v>-24.494136245590202</v>
      </c>
      <c r="J3479">
        <v>-2.0001346797942801</v>
      </c>
      <c r="K3479">
        <v>40.570333389707102</v>
      </c>
      <c r="L3479">
        <v>40.054028061076401</v>
      </c>
      <c r="M3479">
        <v>82.253059994301907</v>
      </c>
      <c r="N3479">
        <v>2.2357639158450402</v>
      </c>
      <c r="O3479">
        <v>24.678362573099399</v>
      </c>
      <c r="P3479">
        <v>42.5</v>
      </c>
      <c r="Q3479">
        <v>2.8796506555986999E-2</v>
      </c>
    </row>
    <row r="3480" spans="1:17" hidden="1" x14ac:dyDescent="0.3">
      <c r="A3480" t="s">
        <v>7183</v>
      </c>
      <c r="B3480" t="s">
        <v>7184</v>
      </c>
      <c r="C3480" t="str">
        <f>IFERROR(VLOOKUP(Table1[[#This Row],[Ticker]],[1]!Table1[[Symbol]:[Industry]],2,FALSE),"-")</f>
        <v>-</v>
      </c>
      <c r="D3480" t="s">
        <v>2435</v>
      </c>
      <c r="E3480">
        <v>53.323410029999998</v>
      </c>
      <c r="F3480">
        <v>76.400000000000006</v>
      </c>
      <c r="G3480">
        <v>148.21601407708101</v>
      </c>
      <c r="H3480">
        <v>-8.0364769501264899</v>
      </c>
      <c r="I3480">
        <v>70.0041607165074</v>
      </c>
      <c r="J3480">
        <v>4.2035175899957</v>
      </c>
      <c r="K3480">
        <v>69.655531888509799</v>
      </c>
      <c r="L3480">
        <v>55.990226679609002</v>
      </c>
      <c r="M3480">
        <v>71.905891304981097</v>
      </c>
      <c r="N3480">
        <v>0.55111893801885603</v>
      </c>
      <c r="O3480">
        <v>7.97120418848165</v>
      </c>
      <c r="P3480">
        <v>202.57425742574199</v>
      </c>
      <c r="Q3480">
        <v>0.135313830649093</v>
      </c>
    </row>
    <row r="3481" spans="1:17" hidden="1" x14ac:dyDescent="0.3">
      <c r="A3481" t="s">
        <v>7185</v>
      </c>
      <c r="B3481" t="s">
        <v>7186</v>
      </c>
      <c r="C3481" t="str">
        <f>IFERROR(VLOOKUP(Table1[[#This Row],[Ticker]],[1]!Table1[[Symbol]:[Industry]],2,FALSE),"-")</f>
        <v>-</v>
      </c>
      <c r="D3481" t="s">
        <v>141</v>
      </c>
      <c r="E3481">
        <v>53.255920000000003</v>
      </c>
      <c r="F3481">
        <v>51.11</v>
      </c>
      <c r="G3481">
        <v>195.15672325542201</v>
      </c>
      <c r="H3481">
        <v>94.198477088146007</v>
      </c>
      <c r="I3481">
        <v>197.716278890486</v>
      </c>
      <c r="J3481">
        <v>10.969051283165999</v>
      </c>
      <c r="K3481">
        <v>31.405828385527101</v>
      </c>
      <c r="L3481">
        <v>24.115565982361499</v>
      </c>
      <c r="M3481">
        <v>88.196405340693602</v>
      </c>
      <c r="N3481">
        <v>4.0452945664298996</v>
      </c>
      <c r="O3481">
        <v>0</v>
      </c>
      <c r="P3481">
        <v>267.169540229885</v>
      </c>
      <c r="Q3481">
        <v>0.137490135200419</v>
      </c>
    </row>
    <row r="3482" spans="1:17" hidden="1" x14ac:dyDescent="0.3">
      <c r="A3482" t="s">
        <v>7187</v>
      </c>
      <c r="B3482" t="s">
        <v>7188</v>
      </c>
      <c r="C3482" t="str">
        <f>IFERROR(VLOOKUP(Table1[[#This Row],[Ticker]],[1]!Table1[[Symbol]:[Industry]],2,FALSE),"-")</f>
        <v>-</v>
      </c>
      <c r="D3482" t="s">
        <v>364</v>
      </c>
      <c r="E3482">
        <v>53.202240000000003</v>
      </c>
      <c r="F3482">
        <v>55.41</v>
      </c>
      <c r="G3482">
        <v>18.932873254769699</v>
      </c>
      <c r="H3482">
        <v>-23.0101063452273</v>
      </c>
      <c r="I3482">
        <v>-33.114765728886397</v>
      </c>
      <c r="J3482">
        <v>-6.1564241919465204</v>
      </c>
      <c r="K3482">
        <v>61.270643493055303</v>
      </c>
      <c r="L3482">
        <v>60.081731481028598</v>
      </c>
      <c r="M3482">
        <v>19.550193748368599</v>
      </c>
      <c r="N3482">
        <v>0.483250954138772</v>
      </c>
      <c r="O3482">
        <v>45.731817361487103</v>
      </c>
      <c r="P3482">
        <v>66.646616541353296</v>
      </c>
      <c r="Q3482">
        <v>-3.718603133377E-3</v>
      </c>
    </row>
    <row r="3483" spans="1:17" hidden="1" x14ac:dyDescent="0.3">
      <c r="A3483" t="s">
        <v>7189</v>
      </c>
      <c r="B3483" t="s">
        <v>7190</v>
      </c>
      <c r="C3483" t="str">
        <f>IFERROR(VLOOKUP(Table1[[#This Row],[Ticker]],[1]!Table1[[Symbol]:[Industry]],2,FALSE),"-")</f>
        <v>-</v>
      </c>
      <c r="D3483" t="s">
        <v>3532</v>
      </c>
      <c r="E3483">
        <v>53.188907800000003</v>
      </c>
      <c r="F3483">
        <v>61.45</v>
      </c>
      <c r="G3483">
        <v>-75.836439355436596</v>
      </c>
      <c r="H3483">
        <v>-21.443636711015898</v>
      </c>
      <c r="I3483">
        <v>-61.382332393566202</v>
      </c>
      <c r="J3483">
        <v>-7.6491584940395603</v>
      </c>
      <c r="K3483">
        <v>71.758287354135803</v>
      </c>
      <c r="M3483">
        <v>18.4501944069629</v>
      </c>
      <c r="N3483">
        <v>0.67855589386689796</v>
      </c>
      <c r="O3483">
        <v>96.842961757526396</v>
      </c>
      <c r="P3483">
        <v>6.6840277777777901</v>
      </c>
    </row>
    <row r="3484" spans="1:17" hidden="1" x14ac:dyDescent="0.3">
      <c r="A3484" t="s">
        <v>7191</v>
      </c>
      <c r="B3484" t="s">
        <v>7192</v>
      </c>
      <c r="C3484" t="str">
        <f>IFERROR(VLOOKUP(Table1[[#This Row],[Ticker]],[1]!Table1[[Symbol]:[Industry]],2,FALSE),"-")</f>
        <v>-</v>
      </c>
      <c r="D3484" t="s">
        <v>54</v>
      </c>
      <c r="E3484">
        <v>53.11</v>
      </c>
      <c r="F3484">
        <v>53.06</v>
      </c>
      <c r="G3484">
        <v>-64.661071996159194</v>
      </c>
      <c r="H3484">
        <v>3.9144791043842502</v>
      </c>
      <c r="I3484">
        <v>2.8471373590347202</v>
      </c>
      <c r="J3484">
        <v>6.2001350695397104</v>
      </c>
      <c r="K3484">
        <v>48.7055809906864</v>
      </c>
      <c r="L3484">
        <v>57.254946127835296</v>
      </c>
      <c r="M3484">
        <v>68.027308830236606</v>
      </c>
      <c r="N3484">
        <v>2.0066492194739398</v>
      </c>
      <c r="O3484">
        <v>129.928382962683</v>
      </c>
      <c r="P3484">
        <v>36.051282051282001</v>
      </c>
      <c r="Q3484">
        <v>3.7677892355249001E-2</v>
      </c>
    </row>
    <row r="3485" spans="1:17" hidden="1" x14ac:dyDescent="0.3">
      <c r="A3485" t="s">
        <v>7193</v>
      </c>
      <c r="B3485" t="s">
        <v>7194</v>
      </c>
      <c r="C3485" t="str">
        <f>IFERROR(VLOOKUP(Table1[[#This Row],[Ticker]],[1]!Table1[[Symbol]:[Industry]],2,FALSE),"-")</f>
        <v>-</v>
      </c>
      <c r="D3485" t="s">
        <v>114</v>
      </c>
      <c r="E3485">
        <v>53.097964040000001</v>
      </c>
      <c r="F3485">
        <v>2.2000000000000002</v>
      </c>
      <c r="G3485">
        <v>-5.5931859894901201</v>
      </c>
      <c r="H3485">
        <v>-1.87035303188851</v>
      </c>
      <c r="I3485">
        <v>-12.2495918825592</v>
      </c>
      <c r="J3485">
        <v>1.0670674632677399</v>
      </c>
      <c r="K3485">
        <v>2.80531640952095</v>
      </c>
      <c r="L3485">
        <v>2.8492677430408602</v>
      </c>
      <c r="M3485">
        <v>15.3874106226971</v>
      </c>
      <c r="N3485">
        <v>1</v>
      </c>
      <c r="Q3485">
        <v>-0.13535727796024799</v>
      </c>
    </row>
    <row r="3486" spans="1:17" hidden="1" x14ac:dyDescent="0.3">
      <c r="A3486" t="s">
        <v>7195</v>
      </c>
      <c r="B3486" t="s">
        <v>7196</v>
      </c>
      <c r="C3486" t="str">
        <f>IFERROR(VLOOKUP(Table1[[#This Row],[Ticker]],[1]!Table1[[Symbol]:[Industry]],2,FALSE),"-")</f>
        <v>-</v>
      </c>
      <c r="D3486" t="s">
        <v>1796</v>
      </c>
      <c r="E3486">
        <v>53.036940000000001</v>
      </c>
      <c r="F3486">
        <v>85.26</v>
      </c>
      <c r="G3486">
        <v>271.27793042657402</v>
      </c>
      <c r="H3486">
        <v>11.908131782242</v>
      </c>
      <c r="I3486">
        <v>-0.81757018432427397</v>
      </c>
      <c r="J3486">
        <v>-1.58632493536882</v>
      </c>
      <c r="K3486">
        <v>80.624753990805601</v>
      </c>
      <c r="L3486">
        <v>69.233332235017301</v>
      </c>
      <c r="M3486">
        <v>67.235626824346795</v>
      </c>
      <c r="N3486">
        <v>1.0016428840653999</v>
      </c>
      <c r="O3486">
        <v>16.467276565798699</v>
      </c>
      <c r="P3486">
        <v>306.19342544068598</v>
      </c>
      <c r="Q3486">
        <v>0.15013344191969499</v>
      </c>
    </row>
    <row r="3487" spans="1:17" hidden="1" x14ac:dyDescent="0.3">
      <c r="A3487" t="s">
        <v>7197</v>
      </c>
      <c r="B3487" t="s">
        <v>7198</v>
      </c>
      <c r="C3487" t="str">
        <f>IFERROR(VLOOKUP(Table1[[#This Row],[Ticker]],[1]!Table1[[Symbol]:[Industry]],2,FALSE),"-")</f>
        <v>-</v>
      </c>
      <c r="D3487" t="s">
        <v>1657</v>
      </c>
      <c r="E3487">
        <v>52.809140800000002</v>
      </c>
      <c r="F3487">
        <v>21.71</v>
      </c>
      <c r="G3487">
        <v>22.844475814008899</v>
      </c>
      <c r="H3487">
        <v>-14.225130192604</v>
      </c>
      <c r="I3487">
        <v>47.958004666023697</v>
      </c>
      <c r="J3487">
        <v>-7.1766791134638996</v>
      </c>
      <c r="K3487">
        <v>23.0795062439501</v>
      </c>
      <c r="L3487">
        <v>18.1411683103833</v>
      </c>
      <c r="M3487">
        <v>0.32188183257845498</v>
      </c>
      <c r="N3487">
        <v>0.161231554017125</v>
      </c>
      <c r="O3487">
        <v>23.813910640257902</v>
      </c>
      <c r="P3487">
        <v>138.31966017744099</v>
      </c>
      <c r="Q3487">
        <v>8.3010806756527E-2</v>
      </c>
    </row>
    <row r="3488" spans="1:17" hidden="1" x14ac:dyDescent="0.3">
      <c r="A3488" t="s">
        <v>7199</v>
      </c>
      <c r="B3488" t="s">
        <v>7200</v>
      </c>
      <c r="C3488" t="str">
        <f>IFERROR(VLOOKUP(Table1[[#This Row],[Ticker]],[1]!Table1[[Symbol]:[Industry]],2,FALSE),"-")</f>
        <v>-</v>
      </c>
      <c r="D3488" t="s">
        <v>132</v>
      </c>
      <c r="E3488">
        <v>52.62826338</v>
      </c>
      <c r="F3488">
        <v>156.6</v>
      </c>
      <c r="G3488">
        <v>54.919438184856197</v>
      </c>
      <c r="H3488">
        <v>-10.453100790547801</v>
      </c>
      <c r="I3488">
        <v>17.147552486785202</v>
      </c>
      <c r="J3488">
        <v>-2.9108904727526799</v>
      </c>
      <c r="K3488">
        <v>155.79406605515399</v>
      </c>
      <c r="L3488">
        <v>132.32666208669499</v>
      </c>
      <c r="M3488">
        <v>56.168685554304702</v>
      </c>
      <c r="N3488">
        <v>0.57273666671610801</v>
      </c>
      <c r="O3488">
        <v>14.9425287356321</v>
      </c>
      <c r="P3488">
        <v>98.227848101265806</v>
      </c>
      <c r="Q3488">
        <v>9.5604078201473999E-2</v>
      </c>
    </row>
    <row r="3489" spans="1:17" hidden="1" x14ac:dyDescent="0.3">
      <c r="A3489" t="s">
        <v>7201</v>
      </c>
      <c r="B3489" t="s">
        <v>7202</v>
      </c>
      <c r="C3489" t="str">
        <f>IFERROR(VLOOKUP(Table1[[#This Row],[Ticker]],[1]!Table1[[Symbol]:[Industry]],2,FALSE),"-")</f>
        <v>-</v>
      </c>
      <c r="D3489" t="s">
        <v>3147</v>
      </c>
      <c r="E3489">
        <v>52.614425560000001</v>
      </c>
      <c r="F3489">
        <v>105.35</v>
      </c>
      <c r="G3489">
        <v>114.590111588699</v>
      </c>
      <c r="H3489">
        <v>49.806353923090498</v>
      </c>
      <c r="I3489">
        <v>85.207623858712196</v>
      </c>
      <c r="J3489">
        <v>0.46410732510860803</v>
      </c>
      <c r="K3489">
        <v>84.488603744129804</v>
      </c>
      <c r="L3489">
        <v>65.976004183308703</v>
      </c>
      <c r="M3489">
        <v>72.082056410114106</v>
      </c>
      <c r="N3489">
        <v>2.6505050565867498</v>
      </c>
      <c r="O3489">
        <v>11.7607973421926</v>
      </c>
      <c r="P3489">
        <v>156.951219512195</v>
      </c>
      <c r="Q3489">
        <v>0.11132868393324701</v>
      </c>
    </row>
    <row r="3490" spans="1:17" hidden="1" x14ac:dyDescent="0.3">
      <c r="A3490" t="s">
        <v>7203</v>
      </c>
      <c r="B3490" t="s">
        <v>7204</v>
      </c>
      <c r="C3490" t="str">
        <f>IFERROR(VLOOKUP(Table1[[#This Row],[Ticker]],[1]!Table1[[Symbol]:[Industry]],2,FALSE),"-")</f>
        <v>-</v>
      </c>
      <c r="D3490" t="s">
        <v>605</v>
      </c>
      <c r="E3490">
        <v>52.5</v>
      </c>
      <c r="F3490">
        <v>21.49</v>
      </c>
      <c r="G3490">
        <v>-27.013368656628899</v>
      </c>
      <c r="H3490">
        <v>-4.5905479414661796</v>
      </c>
      <c r="I3490">
        <v>-25.354268745471501</v>
      </c>
      <c r="J3490">
        <v>-19.8023709152001</v>
      </c>
      <c r="K3490">
        <v>22.8254675502202</v>
      </c>
      <c r="L3490">
        <v>23.540257063252401</v>
      </c>
      <c r="M3490">
        <v>40.206840283742601</v>
      </c>
      <c r="N3490">
        <v>2.0979020979020899</v>
      </c>
      <c r="O3490">
        <v>48.9064681247091</v>
      </c>
      <c r="P3490">
        <v>16.036717062634899</v>
      </c>
    </row>
    <row r="3491" spans="1:17" hidden="1" x14ac:dyDescent="0.3">
      <c r="A3491" t="s">
        <v>7205</v>
      </c>
      <c r="B3491" t="s">
        <v>7206</v>
      </c>
      <c r="C3491" t="str">
        <f>IFERROR(VLOOKUP(Table1[[#This Row],[Ticker]],[1]!Table1[[Symbol]:[Industry]],2,FALSE),"-")</f>
        <v>-</v>
      </c>
      <c r="D3491" t="s">
        <v>46</v>
      </c>
      <c r="E3491">
        <v>52.361694</v>
      </c>
      <c r="F3491">
        <v>31.74</v>
      </c>
      <c r="G3491">
        <v>0.29724648116268398</v>
      </c>
      <c r="H3491">
        <v>-2.13563257119158</v>
      </c>
      <c r="I3491">
        <v>-0.43937744506871801</v>
      </c>
      <c r="J3491">
        <v>-12.4622894119517</v>
      </c>
      <c r="K3491">
        <v>26.953061151783501</v>
      </c>
      <c r="L3491">
        <v>26.510198810540601</v>
      </c>
      <c r="M3491">
        <v>44.981305534317499</v>
      </c>
      <c r="N3491">
        <v>2.9407182810957599</v>
      </c>
      <c r="O3491">
        <v>9.1052299936988206</v>
      </c>
      <c r="P3491">
        <v>44.272727272727202</v>
      </c>
    </row>
    <row r="3492" spans="1:17" hidden="1" x14ac:dyDescent="0.3">
      <c r="A3492" t="s">
        <v>7207</v>
      </c>
      <c r="B3492" t="s">
        <v>7208</v>
      </c>
      <c r="C3492" t="str">
        <f>IFERROR(VLOOKUP(Table1[[#This Row],[Ticker]],[1]!Table1[[Symbol]:[Industry]],2,FALSE),"-")</f>
        <v>-</v>
      </c>
      <c r="D3492" t="s">
        <v>605</v>
      </c>
      <c r="E3492">
        <v>52.339072635000001</v>
      </c>
      <c r="F3492">
        <v>20.29</v>
      </c>
      <c r="G3492">
        <v>-3.3435869176463</v>
      </c>
      <c r="H3492">
        <v>27.8379328704589</v>
      </c>
      <c r="I3492">
        <v>3.38527953636792</v>
      </c>
      <c r="J3492">
        <v>-9.8620386371522599</v>
      </c>
      <c r="K3492">
        <v>17.295466961067401</v>
      </c>
      <c r="L3492">
        <v>16.387475408660301</v>
      </c>
      <c r="M3492">
        <v>51.576306357663398</v>
      </c>
      <c r="N3492">
        <v>1.14591504434631</v>
      </c>
      <c r="O3492">
        <v>14.785608674223701</v>
      </c>
      <c r="P3492">
        <v>74.1630901287553</v>
      </c>
      <c r="Q3492">
        <v>3.0591694420991002E-2</v>
      </c>
    </row>
    <row r="3493" spans="1:17" hidden="1" x14ac:dyDescent="0.3">
      <c r="A3493" t="s">
        <v>7209</v>
      </c>
      <c r="B3493" t="s">
        <v>7210</v>
      </c>
      <c r="C3493" t="str">
        <f>IFERROR(VLOOKUP(Table1[[#This Row],[Ticker]],[1]!Table1[[Symbol]:[Industry]],2,FALSE),"-")</f>
        <v>-</v>
      </c>
      <c r="D3493" t="s">
        <v>991</v>
      </c>
      <c r="E3493">
        <v>52.296695999999997</v>
      </c>
      <c r="F3493">
        <v>90.45</v>
      </c>
      <c r="G3493">
        <v>22.1672387530548</v>
      </c>
      <c r="H3493">
        <v>13.011332896109799</v>
      </c>
      <c r="I3493">
        <v>28.240193245532101</v>
      </c>
      <c r="J3493">
        <v>-10.429983577819</v>
      </c>
      <c r="K3493">
        <v>81.006436209118306</v>
      </c>
      <c r="L3493">
        <v>69.294798012880904</v>
      </c>
      <c r="M3493">
        <v>56.711630612494503</v>
      </c>
      <c r="N3493">
        <v>0.44540392318953298</v>
      </c>
      <c r="O3493">
        <v>12.7694859038142</v>
      </c>
      <c r="P3493">
        <v>69.065420560747597</v>
      </c>
      <c r="Q3493">
        <v>5.7375181652451999E-2</v>
      </c>
    </row>
    <row r="3494" spans="1:17" hidden="1" x14ac:dyDescent="0.3">
      <c r="A3494" t="s">
        <v>7211</v>
      </c>
      <c r="B3494" t="s">
        <v>7212</v>
      </c>
      <c r="C3494" t="str">
        <f>IFERROR(VLOOKUP(Table1[[#This Row],[Ticker]],[1]!Table1[[Symbol]:[Industry]],2,FALSE),"-")</f>
        <v>-</v>
      </c>
      <c r="D3494" t="s">
        <v>4504</v>
      </c>
      <c r="E3494">
        <v>52.2640125</v>
      </c>
      <c r="F3494">
        <v>399</v>
      </c>
      <c r="G3494">
        <v>283.30667113517399</v>
      </c>
      <c r="H3494">
        <v>10.9559884260145</v>
      </c>
      <c r="I3494">
        <v>235.24072321627</v>
      </c>
      <c r="J3494">
        <v>-2.1876200325010999</v>
      </c>
      <c r="K3494">
        <v>342.47104140717198</v>
      </c>
      <c r="L3494">
        <v>214.82916668509199</v>
      </c>
      <c r="M3494">
        <v>56.777589196439202</v>
      </c>
      <c r="N3494">
        <v>0.33678756476683902</v>
      </c>
      <c r="O3494">
        <v>9.0100250626566396</v>
      </c>
      <c r="P3494">
        <v>430.23255813953398</v>
      </c>
    </row>
    <row r="3495" spans="1:17" hidden="1" x14ac:dyDescent="0.3">
      <c r="A3495" t="s">
        <v>7213</v>
      </c>
      <c r="B3495" t="s">
        <v>7214</v>
      </c>
      <c r="C3495" t="str">
        <f>IFERROR(VLOOKUP(Table1[[#This Row],[Ticker]],[1]!Table1[[Symbol]:[Industry]],2,FALSE),"-")</f>
        <v>-</v>
      </c>
      <c r="D3495" t="s">
        <v>327</v>
      </c>
      <c r="E3495">
        <v>52.205156250000002</v>
      </c>
      <c r="F3495">
        <v>31.25</v>
      </c>
      <c r="G3495">
        <v>5.5200004133254499</v>
      </c>
      <c r="H3495">
        <v>7.9146714795716697</v>
      </c>
      <c r="I3495">
        <v>-47.556127752804699</v>
      </c>
      <c r="K3495">
        <v>29.501193056250301</v>
      </c>
      <c r="L3495">
        <v>31.229928201229601</v>
      </c>
      <c r="M3495">
        <v>69.738801648364699</v>
      </c>
      <c r="N3495">
        <v>2.4809384164222799</v>
      </c>
      <c r="O3495">
        <v>96.32</v>
      </c>
      <c r="P3495">
        <v>107.641196013289</v>
      </c>
      <c r="Q3495">
        <v>0.125203814430074</v>
      </c>
    </row>
    <row r="3496" spans="1:17" hidden="1" x14ac:dyDescent="0.3">
      <c r="A3496" t="s">
        <v>7215</v>
      </c>
      <c r="B3496" t="s">
        <v>7216</v>
      </c>
      <c r="C3496" t="str">
        <f>IFERROR(VLOOKUP(Table1[[#This Row],[Ticker]],[1]!Table1[[Symbol]:[Industry]],2,FALSE),"-")</f>
        <v>-</v>
      </c>
      <c r="D3496" t="s">
        <v>132</v>
      </c>
      <c r="E3496">
        <v>52.067788299999997</v>
      </c>
      <c r="F3496">
        <v>6.82</v>
      </c>
      <c r="G3496">
        <v>32.494712448278399</v>
      </c>
      <c r="H3496">
        <v>-21.244780115479799</v>
      </c>
      <c r="I3496">
        <v>19.011470012558402</v>
      </c>
      <c r="J3496">
        <v>-15.4951135725527</v>
      </c>
      <c r="K3496">
        <v>7.1840893921956797</v>
      </c>
      <c r="L3496">
        <v>6.1915975102201699</v>
      </c>
      <c r="M3496">
        <v>21.0254978134125</v>
      </c>
      <c r="N3496">
        <v>0.23937853288015501</v>
      </c>
      <c r="O3496">
        <v>29.472140762463301</v>
      </c>
      <c r="P3496">
        <v>70.5</v>
      </c>
      <c r="Q3496">
        <v>8.0913205499324001E-2</v>
      </c>
    </row>
    <row r="3497" spans="1:17" hidden="1" x14ac:dyDescent="0.3">
      <c r="A3497" t="s">
        <v>7217</v>
      </c>
      <c r="B3497" t="s">
        <v>7218</v>
      </c>
      <c r="C3497" t="str">
        <f>IFERROR(VLOOKUP(Table1[[#This Row],[Ticker]],[1]!Table1[[Symbol]:[Industry]],2,FALSE),"-")</f>
        <v>-</v>
      </c>
      <c r="D3497" t="s">
        <v>54</v>
      </c>
      <c r="E3497">
        <v>51.946559999999998</v>
      </c>
      <c r="F3497">
        <v>45.6</v>
      </c>
      <c r="G3497">
        <v>65.133604951335997</v>
      </c>
      <c r="H3497">
        <v>4.35302220960574</v>
      </c>
      <c r="I3497">
        <v>45.352369370160098</v>
      </c>
      <c r="J3497">
        <v>-1.6188996533541899</v>
      </c>
      <c r="K3497">
        <v>39.241362075139399</v>
      </c>
      <c r="L3497">
        <v>35.680043570723797</v>
      </c>
      <c r="M3497">
        <v>67.066069178438596</v>
      </c>
      <c r="N3497">
        <v>2.4818426100040099</v>
      </c>
      <c r="O3497">
        <v>11.1622807017543</v>
      </c>
      <c r="P3497">
        <v>109.655172413793</v>
      </c>
      <c r="Q3497">
        <v>6.9638363126659997E-2</v>
      </c>
    </row>
    <row r="3498" spans="1:17" hidden="1" x14ac:dyDescent="0.3">
      <c r="A3498" t="s">
        <v>7219</v>
      </c>
      <c r="B3498" t="s">
        <v>7220</v>
      </c>
      <c r="C3498" t="str">
        <f>IFERROR(VLOOKUP(Table1[[#This Row],[Ticker]],[1]!Table1[[Symbol]:[Industry]],2,FALSE),"-")</f>
        <v>-</v>
      </c>
      <c r="D3498" t="s">
        <v>278</v>
      </c>
      <c r="E3498">
        <v>51.837000000000003</v>
      </c>
      <c r="F3498">
        <v>233.5</v>
      </c>
      <c r="G3498">
        <v>101.65736305068801</v>
      </c>
      <c r="H3498">
        <v>9.7973063408456493</v>
      </c>
      <c r="I3498">
        <v>123.333119497094</v>
      </c>
      <c r="J3498">
        <v>-2.4012952461763102</v>
      </c>
      <c r="K3498">
        <v>206.78689241714</v>
      </c>
      <c r="L3498">
        <v>157.48746303875001</v>
      </c>
      <c r="M3498">
        <v>57.592126067862203</v>
      </c>
      <c r="N3498">
        <v>0.317693059628543</v>
      </c>
      <c r="O3498">
        <v>18.543897216274001</v>
      </c>
      <c r="P3498">
        <v>176.00472813238699</v>
      </c>
    </row>
    <row r="3499" spans="1:17" hidden="1" x14ac:dyDescent="0.3">
      <c r="A3499" t="s">
        <v>7221</v>
      </c>
      <c r="B3499" t="s">
        <v>7222</v>
      </c>
      <c r="C3499" t="str">
        <f>IFERROR(VLOOKUP(Table1[[#This Row],[Ticker]],[1]!Table1[[Symbol]:[Industry]],2,FALSE),"-")</f>
        <v>-</v>
      </c>
      <c r="D3499" t="s">
        <v>51</v>
      </c>
      <c r="E3499">
        <v>51.57</v>
      </c>
      <c r="F3499">
        <v>52.5</v>
      </c>
      <c r="G3499">
        <v>-8.7188095571918396</v>
      </c>
      <c r="H3499">
        <v>-12.4061147485886</v>
      </c>
      <c r="I3499">
        <v>0.377284279045628</v>
      </c>
      <c r="J3499">
        <v>-11.5389998883632</v>
      </c>
      <c r="K3499">
        <v>54.735437027895898</v>
      </c>
      <c r="L3499">
        <v>49.778834215748198</v>
      </c>
      <c r="M3499">
        <v>38.950644427166502</v>
      </c>
      <c r="N3499">
        <v>0.18925025937840001</v>
      </c>
      <c r="O3499">
        <v>67.428571428571402</v>
      </c>
      <c r="P3499">
        <v>85.512367491166003</v>
      </c>
      <c r="Q3499">
        <v>2.8648967917043001E-2</v>
      </c>
    </row>
    <row r="3500" spans="1:17" hidden="1" x14ac:dyDescent="0.3">
      <c r="A3500" t="s">
        <v>7223</v>
      </c>
      <c r="B3500" t="s">
        <v>7224</v>
      </c>
      <c r="C3500" t="str">
        <f>IFERROR(VLOOKUP(Table1[[#This Row],[Ticker]],[1]!Table1[[Symbol]:[Industry]],2,FALSE),"-")</f>
        <v>-</v>
      </c>
      <c r="D3500" t="s">
        <v>605</v>
      </c>
      <c r="E3500">
        <v>51.532275237999997</v>
      </c>
      <c r="F3500">
        <v>0.81</v>
      </c>
      <c r="G3500">
        <v>-63.198569152701701</v>
      </c>
      <c r="H3500">
        <v>-10.1772186446925</v>
      </c>
      <c r="I3500">
        <v>-48.157760756672303</v>
      </c>
      <c r="J3500">
        <v>-0.96810783737915296</v>
      </c>
      <c r="K3500">
        <v>0.839200659348593</v>
      </c>
      <c r="L3500">
        <v>1.02808706315008</v>
      </c>
      <c r="M3500">
        <v>48.542251976337802</v>
      </c>
      <c r="N3500">
        <v>0.76291099673538298</v>
      </c>
      <c r="O3500">
        <v>146.913580246913</v>
      </c>
      <c r="P3500">
        <v>10.958904109589</v>
      </c>
      <c r="Q3500">
        <v>6.4836951134776999E-2</v>
      </c>
    </row>
    <row r="3501" spans="1:17" hidden="1" x14ac:dyDescent="0.3">
      <c r="A3501" t="s">
        <v>7225</v>
      </c>
      <c r="B3501" t="s">
        <v>7226</v>
      </c>
      <c r="C3501" t="str">
        <f>IFERROR(VLOOKUP(Table1[[#This Row],[Ticker]],[1]!Table1[[Symbol]:[Industry]],2,FALSE),"-")</f>
        <v>-</v>
      </c>
      <c r="D3501" t="s">
        <v>569</v>
      </c>
      <c r="E3501">
        <v>51.457163264999998</v>
      </c>
      <c r="F3501">
        <v>36.159999999999997</v>
      </c>
      <c r="G3501">
        <v>6.8608536529128497</v>
      </c>
      <c r="H3501">
        <v>-3.2590981307586002</v>
      </c>
      <c r="I3501">
        <v>-0.36587626575874999</v>
      </c>
      <c r="J3501">
        <v>-3.9597029114542002</v>
      </c>
      <c r="K3501">
        <v>35.2228798988995</v>
      </c>
      <c r="L3501">
        <v>33.535508728099899</v>
      </c>
      <c r="M3501">
        <v>45.880016299365302</v>
      </c>
      <c r="N3501">
        <v>0.53667092241189696</v>
      </c>
      <c r="O3501">
        <v>31.360619469026499</v>
      </c>
      <c r="P3501">
        <v>47.471451876019501</v>
      </c>
      <c r="Q3501">
        <v>-2.5472329790050999E-2</v>
      </c>
    </row>
    <row r="3502" spans="1:17" hidden="1" x14ac:dyDescent="0.3">
      <c r="A3502" t="s">
        <v>7227</v>
      </c>
      <c r="B3502" t="s">
        <v>7228</v>
      </c>
      <c r="C3502" t="str">
        <f>IFERROR(VLOOKUP(Table1[[#This Row],[Ticker]],[1]!Table1[[Symbol]:[Industry]],2,FALSE),"-")</f>
        <v>-</v>
      </c>
      <c r="D3502" t="s">
        <v>642</v>
      </c>
      <c r="E3502">
        <v>51.408000000000001</v>
      </c>
      <c r="F3502">
        <v>0.84</v>
      </c>
      <c r="G3502">
        <v>-47.842636949311903</v>
      </c>
      <c r="H3502">
        <v>-21.971128618214099</v>
      </c>
      <c r="I3502">
        <v>-28.967477355862599</v>
      </c>
      <c r="J3502">
        <v>-2.1876200325010999</v>
      </c>
      <c r="K3502">
        <v>0.88822735426169097</v>
      </c>
      <c r="L3502">
        <v>0.98729817578765899</v>
      </c>
      <c r="M3502">
        <v>40.765702326823998</v>
      </c>
      <c r="N3502">
        <v>0.31441363279762702</v>
      </c>
      <c r="O3502">
        <v>102.380952380952</v>
      </c>
      <c r="P3502">
        <v>19.999999999999901</v>
      </c>
      <c r="Q3502">
        <v>-1.2599565492672E-2</v>
      </c>
    </row>
    <row r="3503" spans="1:17" hidden="1" x14ac:dyDescent="0.3">
      <c r="A3503" t="s">
        <v>7229</v>
      </c>
      <c r="B3503" t="s">
        <v>7230</v>
      </c>
      <c r="C3503" t="str">
        <f>IFERROR(VLOOKUP(Table1[[#This Row],[Ticker]],[1]!Table1[[Symbol]:[Industry]],2,FALSE),"-")</f>
        <v>-</v>
      </c>
      <c r="D3503" t="s">
        <v>1657</v>
      </c>
      <c r="E3503">
        <v>51.161830000000002</v>
      </c>
      <c r="F3503">
        <v>27.11</v>
      </c>
      <c r="G3503">
        <v>-18.316673800233101</v>
      </c>
      <c r="H3503">
        <v>8.4433750473297202</v>
      </c>
      <c r="I3503">
        <v>-24.354899239329001</v>
      </c>
      <c r="J3503">
        <v>-8.39100986300957</v>
      </c>
      <c r="K3503">
        <v>26.6589379497122</v>
      </c>
      <c r="L3503">
        <v>27.002657682703301</v>
      </c>
      <c r="M3503">
        <v>47.019562542195096</v>
      </c>
      <c r="N3503">
        <v>0.98324022363518304</v>
      </c>
      <c r="O3503">
        <v>51.235706381409003</v>
      </c>
      <c r="P3503">
        <v>19.955752212389299</v>
      </c>
      <c r="Q3503">
        <v>-4.0061848371999997E-4</v>
      </c>
    </row>
    <row r="3504" spans="1:17" hidden="1" x14ac:dyDescent="0.3">
      <c r="A3504" t="s">
        <v>7231</v>
      </c>
      <c r="B3504" t="s">
        <v>7232</v>
      </c>
      <c r="C3504" t="str">
        <f>IFERROR(VLOOKUP(Table1[[#This Row],[Ticker]],[1]!Table1[[Symbol]:[Industry]],2,FALSE),"-")</f>
        <v>-</v>
      </c>
      <c r="D3504" t="s">
        <v>467</v>
      </c>
      <c r="E3504">
        <v>51.003106879999997</v>
      </c>
      <c r="F3504">
        <v>18.920000000000002</v>
      </c>
      <c r="G3504">
        <v>13.138205962565401</v>
      </c>
      <c r="H3504">
        <v>6.2597482785443903</v>
      </c>
      <c r="I3504">
        <v>-15.1182597171713</v>
      </c>
      <c r="J3504">
        <v>-9.7329877497886006</v>
      </c>
      <c r="K3504">
        <v>18.9274597818636</v>
      </c>
      <c r="L3504">
        <v>18.364555854039999</v>
      </c>
      <c r="M3504">
        <v>43.516898135126297</v>
      </c>
      <c r="N3504">
        <v>1.5494503661097601</v>
      </c>
      <c r="O3504">
        <v>44.556025369978798</v>
      </c>
      <c r="P3504">
        <v>47.8125</v>
      </c>
      <c r="Q3504">
        <v>-9.7864330289346005E-2</v>
      </c>
    </row>
    <row r="3505" spans="1:17" hidden="1" x14ac:dyDescent="0.3">
      <c r="A3505" t="s">
        <v>7233</v>
      </c>
      <c r="B3505" t="s">
        <v>7234</v>
      </c>
      <c r="C3505" t="str">
        <f>IFERROR(VLOOKUP(Table1[[#This Row],[Ticker]],[1]!Table1[[Symbol]:[Industry]],2,FALSE),"-")</f>
        <v>-</v>
      </c>
      <c r="D3505" t="s">
        <v>1509</v>
      </c>
      <c r="E3505">
        <v>50.967194999999997</v>
      </c>
      <c r="F3505">
        <v>111.55</v>
      </c>
      <c r="G3505">
        <v>-14.421584317732901</v>
      </c>
      <c r="H3505">
        <v>-4.4954004628743602</v>
      </c>
      <c r="I3505">
        <v>6.2125780457994004</v>
      </c>
      <c r="J3505">
        <v>-2.1876200325010999</v>
      </c>
      <c r="K3505">
        <v>107.148660907223</v>
      </c>
      <c r="L3505">
        <v>99.523088720266799</v>
      </c>
      <c r="M3505">
        <v>99.999996782331607</v>
      </c>
      <c r="N3505">
        <v>0</v>
      </c>
      <c r="O3505">
        <v>0</v>
      </c>
      <c r="P3505">
        <v>23.601108033241001</v>
      </c>
    </row>
    <row r="3506" spans="1:17" hidden="1" x14ac:dyDescent="0.3">
      <c r="A3506" t="s">
        <v>7235</v>
      </c>
      <c r="B3506" t="s">
        <v>7236</v>
      </c>
      <c r="C3506" t="str">
        <f>IFERROR(VLOOKUP(Table1[[#This Row],[Ticker]],[1]!Table1[[Symbol]:[Industry]],2,FALSE),"-")</f>
        <v>-</v>
      </c>
      <c r="D3506" t="s">
        <v>77</v>
      </c>
      <c r="E3506">
        <v>50.953908544000001</v>
      </c>
      <c r="F3506">
        <v>57</v>
      </c>
      <c r="G3506">
        <v>22.2114171047421</v>
      </c>
      <c r="H3506">
        <v>-18.537953654363701</v>
      </c>
      <c r="I3506">
        <v>4.5887865115954298</v>
      </c>
      <c r="J3506">
        <v>-9.46630855709126</v>
      </c>
      <c r="K3506">
        <v>56.214153641781003</v>
      </c>
      <c r="L3506">
        <v>48.1774255063563</v>
      </c>
      <c r="M3506">
        <v>23.712337605785901</v>
      </c>
      <c r="N3506">
        <v>7.4890669785076802E-2</v>
      </c>
      <c r="O3506">
        <v>21.6666666666666</v>
      </c>
      <c r="P3506">
        <v>78.125</v>
      </c>
      <c r="Q3506">
        <v>3.7004356647674999E-2</v>
      </c>
    </row>
    <row r="3507" spans="1:17" hidden="1" x14ac:dyDescent="0.3">
      <c r="A3507" t="s">
        <v>7237</v>
      </c>
      <c r="B3507" t="s">
        <v>7238</v>
      </c>
      <c r="C3507" t="str">
        <f>IFERROR(VLOOKUP(Table1[[#This Row],[Ticker]],[1]!Table1[[Symbol]:[Industry]],2,FALSE),"-")</f>
        <v>-</v>
      </c>
      <c r="D3507" t="s">
        <v>125</v>
      </c>
      <c r="E3507">
        <v>50.940890500000002</v>
      </c>
      <c r="F3507">
        <v>3.42</v>
      </c>
      <c r="G3507">
        <v>-72.877119707932593</v>
      </c>
      <c r="H3507">
        <v>-18.950376766191798</v>
      </c>
      <c r="I3507">
        <v>-26.188529987441498</v>
      </c>
      <c r="J3507">
        <v>-2.1876200325010999</v>
      </c>
      <c r="K3507">
        <v>4.1557993866423502</v>
      </c>
      <c r="L3507">
        <v>4.2668865810417804</v>
      </c>
      <c r="M3507">
        <v>4.9294670613389702</v>
      </c>
      <c r="N3507">
        <v>0.27567573708340398</v>
      </c>
      <c r="O3507">
        <v>69.590643274853804</v>
      </c>
      <c r="Q3507">
        <v>6.9667069202495005E-2</v>
      </c>
    </row>
    <row r="3508" spans="1:17" hidden="1" x14ac:dyDescent="0.3">
      <c r="A3508" t="s">
        <v>7239</v>
      </c>
      <c r="B3508" t="s">
        <v>7240</v>
      </c>
      <c r="C3508" t="str">
        <f>IFERROR(VLOOKUP(Table1[[#This Row],[Ticker]],[1]!Table1[[Symbol]:[Industry]],2,FALSE),"-")</f>
        <v>-</v>
      </c>
      <c r="D3508" t="s">
        <v>77</v>
      </c>
      <c r="E3508">
        <v>50.887059999999998</v>
      </c>
      <c r="F3508">
        <v>118.9</v>
      </c>
      <c r="G3508">
        <v>83.205292151791298</v>
      </c>
      <c r="H3508">
        <v>-21.260004679950001</v>
      </c>
      <c r="I3508">
        <v>-25.2179873517826</v>
      </c>
      <c r="J3508">
        <v>-17.219377266093101</v>
      </c>
      <c r="K3508">
        <v>132.619880669389</v>
      </c>
      <c r="L3508">
        <v>119.444476280213</v>
      </c>
      <c r="M3508">
        <v>23.8036782310873</v>
      </c>
      <c r="N3508">
        <v>1.5187937938067999</v>
      </c>
      <c r="O3508">
        <v>66.316232127838504</v>
      </c>
      <c r="P3508">
        <v>115.04792910110299</v>
      </c>
      <c r="Q3508">
        <v>0.27111869417050199</v>
      </c>
    </row>
    <row r="3509" spans="1:17" hidden="1" x14ac:dyDescent="0.3">
      <c r="A3509" t="s">
        <v>7241</v>
      </c>
      <c r="B3509" t="s">
        <v>7242</v>
      </c>
      <c r="C3509" t="str">
        <f>IFERROR(VLOOKUP(Table1[[#This Row],[Ticker]],[1]!Table1[[Symbol]:[Industry]],2,FALSE),"-")</f>
        <v>-</v>
      </c>
      <c r="D3509" t="s">
        <v>3147</v>
      </c>
      <c r="E3509">
        <v>50.846400000000003</v>
      </c>
      <c r="F3509">
        <v>58.93</v>
      </c>
      <c r="G3509">
        <v>620.77549842744395</v>
      </c>
      <c r="H3509">
        <v>43.772497920497401</v>
      </c>
      <c r="I3509">
        <v>502.27498210509202</v>
      </c>
      <c r="J3509">
        <v>6.0146271585101303</v>
      </c>
      <c r="K3509">
        <v>39.282444418257803</v>
      </c>
      <c r="L3509">
        <v>19.387582748823601</v>
      </c>
      <c r="M3509">
        <v>100</v>
      </c>
      <c r="N3509">
        <v>2.3794788187346998</v>
      </c>
      <c r="O3509">
        <v>0</v>
      </c>
      <c r="P3509">
        <v>652.61813537675596</v>
      </c>
      <c r="Q3509">
        <v>0.25148137887664901</v>
      </c>
    </row>
    <row r="3510" spans="1:17" hidden="1" x14ac:dyDescent="0.3">
      <c r="A3510" t="s">
        <v>7243</v>
      </c>
      <c r="B3510" t="s">
        <v>7244</v>
      </c>
      <c r="C3510" t="str">
        <f>IFERROR(VLOOKUP(Table1[[#This Row],[Ticker]],[1]!Table1[[Symbol]:[Industry]],2,FALSE),"-")</f>
        <v>-</v>
      </c>
      <c r="D3510" t="s">
        <v>3207</v>
      </c>
      <c r="E3510">
        <v>50.838610080000002</v>
      </c>
      <c r="F3510">
        <v>7.77</v>
      </c>
      <c r="G3510">
        <v>10.7261703901376</v>
      </c>
      <c r="H3510">
        <v>-3.1620671295410299</v>
      </c>
      <c r="I3510">
        <v>5.9448033458917298</v>
      </c>
      <c r="J3510">
        <v>-3.7420241775788199</v>
      </c>
      <c r="K3510">
        <v>7.59598444583788</v>
      </c>
      <c r="L3510">
        <v>7.0698899586580604</v>
      </c>
      <c r="M3510">
        <v>40.2060887435523</v>
      </c>
      <c r="N3510">
        <v>0.391670826335972</v>
      </c>
      <c r="O3510">
        <v>41.055341055341003</v>
      </c>
      <c r="P3510">
        <v>55.399999999999899</v>
      </c>
      <c r="Q3510">
        <v>4.3190468905885002E-2</v>
      </c>
    </row>
    <row r="3511" spans="1:17" hidden="1" x14ac:dyDescent="0.3">
      <c r="A3511" t="s">
        <v>7245</v>
      </c>
      <c r="B3511" t="s">
        <v>7246</v>
      </c>
      <c r="C3511" t="str">
        <f>IFERROR(VLOOKUP(Table1[[#This Row],[Ticker]],[1]!Table1[[Symbol]:[Industry]],2,FALSE),"-")</f>
        <v>-</v>
      </c>
      <c r="D3511" t="s">
        <v>259</v>
      </c>
      <c r="E3511">
        <v>50.812800000000003</v>
      </c>
      <c r="F3511">
        <v>773</v>
      </c>
      <c r="G3511">
        <v>-39.813349491725099</v>
      </c>
      <c r="H3511">
        <v>9.5778753991945997</v>
      </c>
      <c r="I3511">
        <v>-9.3295378856732203</v>
      </c>
      <c r="J3511">
        <v>-4.7704421183906698</v>
      </c>
      <c r="K3511">
        <v>752.00843030314695</v>
      </c>
      <c r="L3511">
        <v>754.71956538680604</v>
      </c>
      <c r="M3511">
        <v>57.7378199492831</v>
      </c>
      <c r="N3511">
        <v>0.90537753826508705</v>
      </c>
      <c r="O3511">
        <v>31.9534282018111</v>
      </c>
      <c r="P3511">
        <v>28.8333333333333</v>
      </c>
      <c r="Q3511">
        <v>0.123797487916828</v>
      </c>
    </row>
    <row r="3512" spans="1:17" hidden="1" x14ac:dyDescent="0.3">
      <c r="A3512" t="s">
        <v>7247</v>
      </c>
      <c r="B3512" t="s">
        <v>7248</v>
      </c>
      <c r="C3512" t="str">
        <f>IFERROR(VLOOKUP(Table1[[#This Row],[Ticker]],[1]!Table1[[Symbol]:[Industry]],2,FALSE),"-")</f>
        <v>-</v>
      </c>
      <c r="D3512" t="s">
        <v>467</v>
      </c>
      <c r="E3512">
        <v>50.6828</v>
      </c>
      <c r="F3512">
        <v>115</v>
      </c>
      <c r="G3512">
        <v>16.162511055835999</v>
      </c>
      <c r="H3512">
        <v>-4.4954004628743602</v>
      </c>
      <c r="I3512">
        <v>-32.203344802256403</v>
      </c>
      <c r="K3512">
        <v>103.73144989199101</v>
      </c>
      <c r="L3512">
        <v>67.939947030370703</v>
      </c>
      <c r="M3512">
        <v>35.259131148800201</v>
      </c>
      <c r="N3512">
        <v>0.83333333333333304</v>
      </c>
      <c r="O3512">
        <v>20.5217391304347</v>
      </c>
      <c r="P3512">
        <v>48.005148005147902</v>
      </c>
    </row>
    <row r="3513" spans="1:17" hidden="1" x14ac:dyDescent="0.3">
      <c r="A3513" t="s">
        <v>7249</v>
      </c>
      <c r="B3513" t="s">
        <v>7250</v>
      </c>
      <c r="C3513" t="str">
        <f>IFERROR(VLOOKUP(Table1[[#This Row],[Ticker]],[1]!Table1[[Symbol]:[Industry]],2,FALSE),"-")</f>
        <v>-</v>
      </c>
      <c r="D3513" t="s">
        <v>462</v>
      </c>
      <c r="E3513">
        <v>50.524999999999999</v>
      </c>
      <c r="F3513">
        <v>107.25</v>
      </c>
      <c r="G3513">
        <v>-24.3238399568307</v>
      </c>
      <c r="H3513">
        <v>-20.642046328708901</v>
      </c>
      <c r="I3513">
        <v>-9.8697329949603798</v>
      </c>
      <c r="J3513">
        <v>-7.43222117838034</v>
      </c>
      <c r="K3513">
        <v>119.650939322426</v>
      </c>
      <c r="M3513">
        <v>40.054986932694099</v>
      </c>
      <c r="N3513">
        <v>0.92863488303227704</v>
      </c>
      <c r="O3513">
        <v>63.1701631701631</v>
      </c>
      <c r="P3513">
        <v>13.552143991529899</v>
      </c>
    </row>
    <row r="3514" spans="1:17" hidden="1" x14ac:dyDescent="0.3">
      <c r="A3514" t="s">
        <v>7251</v>
      </c>
      <c r="B3514" t="s">
        <v>7252</v>
      </c>
      <c r="C3514" t="str">
        <f>IFERROR(VLOOKUP(Table1[[#This Row],[Ticker]],[1]!Table1[[Symbol]:[Industry]],2,FALSE),"-")</f>
        <v>-</v>
      </c>
      <c r="D3514" t="s">
        <v>407</v>
      </c>
      <c r="E3514">
        <v>50.486927295000001</v>
      </c>
      <c r="F3514">
        <v>169.95</v>
      </c>
      <c r="G3514">
        <v>-41.945784264836902</v>
      </c>
      <c r="H3514">
        <v>-9.9286289444299793</v>
      </c>
      <c r="I3514">
        <v>-25.523665122576698</v>
      </c>
      <c r="J3514">
        <v>-1.97549882037989</v>
      </c>
      <c r="K3514">
        <v>179.95944240050801</v>
      </c>
      <c r="L3514">
        <v>196.96129313323499</v>
      </c>
      <c r="M3514">
        <v>37.154380108817499</v>
      </c>
      <c r="N3514">
        <v>0.237809764303165</v>
      </c>
      <c r="O3514">
        <v>60.870844365989903</v>
      </c>
      <c r="P3514">
        <v>13.375583722481601</v>
      </c>
      <c r="Q3514">
        <v>2.6936453543901999E-2</v>
      </c>
    </row>
    <row r="3515" spans="1:17" hidden="1" x14ac:dyDescent="0.3">
      <c r="A3515" t="s">
        <v>7253</v>
      </c>
      <c r="B3515" t="s">
        <v>7254</v>
      </c>
      <c r="C3515" t="str">
        <f>IFERROR(VLOOKUP(Table1[[#This Row],[Ticker]],[1]!Table1[[Symbol]:[Industry]],2,FALSE),"-")</f>
        <v>-</v>
      </c>
      <c r="D3515" t="s">
        <v>407</v>
      </c>
      <c r="E3515">
        <v>50.455068091999998</v>
      </c>
      <c r="F3515">
        <v>75.849999999999994</v>
      </c>
      <c r="G3515">
        <v>-39.207072708960098</v>
      </c>
      <c r="H3515">
        <v>-6.5567501561258998</v>
      </c>
      <c r="I3515">
        <v>-48.346112365012999</v>
      </c>
      <c r="J3515">
        <v>21.048446047474101</v>
      </c>
      <c r="K3515">
        <v>78.994276591010504</v>
      </c>
      <c r="L3515">
        <v>88.0444748181759</v>
      </c>
      <c r="M3515">
        <v>64.588584102842702</v>
      </c>
      <c r="N3515">
        <v>0.66472524689794799</v>
      </c>
      <c r="O3515">
        <v>112.26104152933399</v>
      </c>
      <c r="P3515">
        <v>17.106685193762502</v>
      </c>
      <c r="Q3515">
        <v>3.0202207340496001E-2</v>
      </c>
    </row>
    <row r="3516" spans="1:17" hidden="1" x14ac:dyDescent="0.3">
      <c r="A3516" t="s">
        <v>7255</v>
      </c>
      <c r="B3516" t="s">
        <v>7256</v>
      </c>
      <c r="C3516" t="str">
        <f>IFERROR(VLOOKUP(Table1[[#This Row],[Ticker]],[1]!Table1[[Symbol]:[Industry]],2,FALSE),"-")</f>
        <v>-</v>
      </c>
      <c r="D3516" t="s">
        <v>605</v>
      </c>
      <c r="E3516">
        <v>50.441374373999999</v>
      </c>
      <c r="F3516">
        <v>86</v>
      </c>
      <c r="G3516">
        <v>-66.691121797796697</v>
      </c>
      <c r="H3516">
        <v>0.91365141986817999</v>
      </c>
      <c r="I3516">
        <v>-0.904715819759072</v>
      </c>
      <c r="J3516">
        <v>4.3848006024195199</v>
      </c>
      <c r="K3516">
        <v>79.140323864920603</v>
      </c>
      <c r="L3516">
        <v>80.985680979983002</v>
      </c>
      <c r="M3516">
        <v>64.446252160722494</v>
      </c>
      <c r="N3516">
        <v>0.321644385227289</v>
      </c>
      <c r="O3516">
        <v>60.465116279069697</v>
      </c>
      <c r="P3516">
        <v>40.179299103504398</v>
      </c>
      <c r="Q3516">
        <v>6.9142651148968004E-2</v>
      </c>
    </row>
    <row r="3517" spans="1:17" hidden="1" x14ac:dyDescent="0.3">
      <c r="A3517" t="s">
        <v>7257</v>
      </c>
      <c r="B3517" t="s">
        <v>7258</v>
      </c>
      <c r="C3517" t="str">
        <f>IFERROR(VLOOKUP(Table1[[#This Row],[Ticker]],[1]!Table1[[Symbol]:[Industry]],2,FALSE),"-")</f>
        <v>-</v>
      </c>
      <c r="D3517" t="s">
        <v>472</v>
      </c>
      <c r="E3517">
        <v>50.3984916</v>
      </c>
      <c r="F3517">
        <v>29.16</v>
      </c>
      <c r="G3517">
        <v>-45.697880671616197</v>
      </c>
      <c r="H3517">
        <v>-19.648668247721002</v>
      </c>
      <c r="I3517">
        <v>-14.349660729490999</v>
      </c>
      <c r="J3517">
        <v>-8.62894656311334</v>
      </c>
      <c r="K3517">
        <v>29.686025172322399</v>
      </c>
      <c r="L3517">
        <v>29.433365122743801</v>
      </c>
      <c r="M3517">
        <v>35.334615576264802</v>
      </c>
      <c r="N3517">
        <v>0.42320891740314098</v>
      </c>
      <c r="O3517">
        <v>48.148148148148103</v>
      </c>
      <c r="Q3517">
        <v>6.0304120290083002E-2</v>
      </c>
    </row>
    <row r="3518" spans="1:17" hidden="1" x14ac:dyDescent="0.3">
      <c r="A3518" t="s">
        <v>7259</v>
      </c>
      <c r="B3518" t="s">
        <v>7260</v>
      </c>
      <c r="C3518" t="str">
        <f>IFERROR(VLOOKUP(Table1[[#This Row],[Ticker]],[1]!Table1[[Symbol]:[Industry]],2,FALSE),"-")</f>
        <v>-</v>
      </c>
      <c r="D3518" t="s">
        <v>605</v>
      </c>
      <c r="E3518">
        <v>50.33784</v>
      </c>
      <c r="F3518">
        <v>3.36</v>
      </c>
      <c r="G3518">
        <v>-11.842636949311901</v>
      </c>
      <c r="H3518">
        <v>-11.7579702952766</v>
      </c>
      <c r="I3518">
        <v>-26.577719176630701</v>
      </c>
      <c r="J3518">
        <v>-4.8269162201843896</v>
      </c>
      <c r="K3518">
        <v>3.5682169547031601</v>
      </c>
      <c r="L3518">
        <v>3.6849898218686201</v>
      </c>
      <c r="M3518">
        <v>33.0303374672472</v>
      </c>
      <c r="N3518">
        <v>0.66041302031235705</v>
      </c>
      <c r="O3518">
        <v>127.678571428571</v>
      </c>
      <c r="P3518">
        <v>52.036199095022603</v>
      </c>
      <c r="Q3518">
        <v>8.7493104671030997E-2</v>
      </c>
    </row>
    <row r="3519" spans="1:17" hidden="1" x14ac:dyDescent="0.3">
      <c r="A3519" t="s">
        <v>7261</v>
      </c>
      <c r="B3519" t="s">
        <v>7262</v>
      </c>
      <c r="C3519" t="str">
        <f>IFERROR(VLOOKUP(Table1[[#This Row],[Ticker]],[1]!Table1[[Symbol]:[Industry]],2,FALSE),"-")</f>
        <v>-</v>
      </c>
      <c r="E3519">
        <v>50.160870719999998</v>
      </c>
      <c r="F3519">
        <v>82.19</v>
      </c>
      <c r="G3519">
        <v>36.063389608400001</v>
      </c>
      <c r="H3519">
        <v>13.754710009949299</v>
      </c>
      <c r="I3519">
        <v>-20.648887802884101</v>
      </c>
      <c r="J3519">
        <v>17.740673962120901</v>
      </c>
      <c r="K3519">
        <v>70.451612801965297</v>
      </c>
      <c r="L3519">
        <v>71.3352943795269</v>
      </c>
      <c r="M3519">
        <v>76.086222454134699</v>
      </c>
      <c r="N3519">
        <v>4.2227723979803402</v>
      </c>
      <c r="O3519">
        <v>42.353084316826802</v>
      </c>
      <c r="P3519">
        <v>127.673130193905</v>
      </c>
      <c r="Q3519">
        <v>0.142234204870999</v>
      </c>
    </row>
    <row r="3520" spans="1:17" hidden="1" x14ac:dyDescent="0.3">
      <c r="A3520" t="s">
        <v>7263</v>
      </c>
      <c r="B3520" t="s">
        <v>7264</v>
      </c>
      <c r="C3520" t="str">
        <f>IFERROR(VLOOKUP(Table1[[#This Row],[Ticker]],[1]!Table1[[Symbol]:[Industry]],2,FALSE),"-")</f>
        <v>-</v>
      </c>
      <c r="D3520" t="s">
        <v>407</v>
      </c>
      <c r="E3520">
        <v>50.094250000000002</v>
      </c>
      <c r="F3520">
        <v>13.74</v>
      </c>
      <c r="G3520">
        <v>-92.730766752898504</v>
      </c>
      <c r="H3520">
        <v>-8.4056104556332407</v>
      </c>
      <c r="I3520">
        <v>28.9373486068076</v>
      </c>
      <c r="J3520">
        <v>-7.7392214559886501</v>
      </c>
      <c r="K3520">
        <v>13.5076149337148</v>
      </c>
      <c r="L3520">
        <v>16.5614067386879</v>
      </c>
      <c r="M3520">
        <v>44.044760051618603</v>
      </c>
      <c r="N3520">
        <v>1.15576068269248</v>
      </c>
      <c r="O3520">
        <v>168.413391557496</v>
      </c>
      <c r="P3520">
        <v>65.542168674698701</v>
      </c>
      <c r="Q3520">
        <v>1.3127178580932E-2</v>
      </c>
    </row>
    <row r="3521" spans="1:17" hidden="1" x14ac:dyDescent="0.3">
      <c r="A3521" t="s">
        <v>7265</v>
      </c>
      <c r="B3521" t="s">
        <v>7266</v>
      </c>
      <c r="C3521" t="str">
        <f>IFERROR(VLOOKUP(Table1[[#This Row],[Ticker]],[1]!Table1[[Symbol]:[Industry]],2,FALSE),"-")</f>
        <v>-</v>
      </c>
      <c r="D3521" t="s">
        <v>533</v>
      </c>
      <c r="E3521">
        <v>49.912665500000003</v>
      </c>
      <c r="F3521">
        <v>180.15</v>
      </c>
      <c r="G3521">
        <v>8.9545494516259492</v>
      </c>
      <c r="H3521">
        <v>14.3188558770845</v>
      </c>
      <c r="I3521">
        <v>2.7114700125584101</v>
      </c>
      <c r="J3521">
        <v>9.4350457756122097</v>
      </c>
      <c r="K3521">
        <v>157.02279563845599</v>
      </c>
      <c r="L3521">
        <v>149.023199681807</v>
      </c>
      <c r="M3521">
        <v>81.291259586942402</v>
      </c>
      <c r="N3521">
        <v>2.0811045575604399</v>
      </c>
      <c r="O3521">
        <v>16.3474882042742</v>
      </c>
      <c r="P3521">
        <v>55.034423407917302</v>
      </c>
      <c r="Q3521">
        <v>0.16295625704408101</v>
      </c>
    </row>
    <row r="3522" spans="1:17" hidden="1" x14ac:dyDescent="0.3">
      <c r="A3522" t="s">
        <v>7267</v>
      </c>
      <c r="B3522" t="s">
        <v>7268</v>
      </c>
      <c r="C3522" t="str">
        <f>IFERROR(VLOOKUP(Table1[[#This Row],[Ticker]],[1]!Table1[[Symbol]:[Industry]],2,FALSE),"-")</f>
        <v>-</v>
      </c>
      <c r="E3522">
        <v>49.86</v>
      </c>
      <c r="F3522">
        <v>71</v>
      </c>
      <c r="G3522">
        <v>-53.119940419763097</v>
      </c>
      <c r="H3522">
        <v>-10.1622033507642</v>
      </c>
      <c r="I3522">
        <v>-20.168209571174302</v>
      </c>
      <c r="J3522">
        <v>-4.7073272397083201</v>
      </c>
      <c r="K3522">
        <v>69.575094264320796</v>
      </c>
      <c r="L3522">
        <v>75.196856493237902</v>
      </c>
      <c r="M3522">
        <v>54.056869240803799</v>
      </c>
      <c r="N3522">
        <v>0.689252935445828</v>
      </c>
      <c r="O3522">
        <v>33.7887323943661</v>
      </c>
      <c r="P3522">
        <v>16.393442622950801</v>
      </c>
      <c r="Q3522">
        <v>1.4454036060840001E-3</v>
      </c>
    </row>
    <row r="3523" spans="1:17" hidden="1" x14ac:dyDescent="0.3">
      <c r="A3523" t="s">
        <v>7269</v>
      </c>
      <c r="B3523" t="s">
        <v>7270</v>
      </c>
      <c r="C3523" t="str">
        <f>IFERROR(VLOOKUP(Table1[[#This Row],[Ticker]],[1]!Table1[[Symbol]:[Industry]],2,FALSE),"-")</f>
        <v>-</v>
      </c>
      <c r="D3523" t="s">
        <v>21</v>
      </c>
      <c r="E3523">
        <v>49.825733845999999</v>
      </c>
      <c r="F3523">
        <v>63.05</v>
      </c>
      <c r="G3523">
        <v>32.350071384021398</v>
      </c>
      <c r="H3523">
        <v>27.5634230665373</v>
      </c>
      <c r="I3523">
        <v>-12.305196654108199</v>
      </c>
      <c r="J3523">
        <v>30.428413722773101</v>
      </c>
      <c r="K3523">
        <v>52.506020381852302</v>
      </c>
      <c r="L3523">
        <v>51.485061012583799</v>
      </c>
      <c r="M3523">
        <v>76.0676559142846</v>
      </c>
      <c r="N3523">
        <v>2.37058925745088</v>
      </c>
      <c r="O3523">
        <v>47.184773988897703</v>
      </c>
      <c r="P3523">
        <v>90.713853599516</v>
      </c>
      <c r="Q3523">
        <v>0.150051270549421</v>
      </c>
    </row>
    <row r="3524" spans="1:17" hidden="1" x14ac:dyDescent="0.3">
      <c r="A3524" t="s">
        <v>7271</v>
      </c>
      <c r="B3524" t="s">
        <v>7272</v>
      </c>
      <c r="C3524" t="str">
        <f>IFERROR(VLOOKUP(Table1[[#This Row],[Ticker]],[1]!Table1[[Symbol]:[Industry]],2,FALSE),"-")</f>
        <v>-</v>
      </c>
      <c r="D3524" t="s">
        <v>625</v>
      </c>
      <c r="E3524">
        <v>49.825426999999998</v>
      </c>
      <c r="F3524">
        <v>13.11</v>
      </c>
      <c r="G3524">
        <v>271.54197843530301</v>
      </c>
      <c r="H3524">
        <v>26.635730668256699</v>
      </c>
      <c r="I3524">
        <v>144.811470012558</v>
      </c>
      <c r="J3524">
        <v>7.8964135809442597</v>
      </c>
      <c r="K3524">
        <v>10.6952485765215</v>
      </c>
      <c r="L3524">
        <v>7.4059174252805899</v>
      </c>
      <c r="M3524">
        <v>66.078876312905393</v>
      </c>
      <c r="N3524">
        <v>0.71270807176286799</v>
      </c>
      <c r="O3524">
        <v>6.8649885583524002</v>
      </c>
      <c r="P3524">
        <v>309.6875</v>
      </c>
      <c r="Q3524">
        <v>0.170897876626458</v>
      </c>
    </row>
    <row r="3525" spans="1:17" hidden="1" x14ac:dyDescent="0.3">
      <c r="A3525" t="s">
        <v>7273</v>
      </c>
      <c r="B3525" t="s">
        <v>7274</v>
      </c>
      <c r="C3525" t="str">
        <f>IFERROR(VLOOKUP(Table1[[#This Row],[Ticker]],[1]!Table1[[Symbol]:[Industry]],2,FALSE),"-")</f>
        <v>-</v>
      </c>
      <c r="E3525">
        <v>49.82208</v>
      </c>
      <c r="F3525">
        <v>74.430000000000007</v>
      </c>
      <c r="G3525">
        <v>113.154071411451</v>
      </c>
      <c r="H3525">
        <v>12.190502257653201</v>
      </c>
      <c r="I3525">
        <v>12.688366202701699</v>
      </c>
      <c r="J3525">
        <v>-7.8276200325011098</v>
      </c>
      <c r="K3525">
        <v>63.4146246649007</v>
      </c>
      <c r="L3525">
        <v>54.556813657724597</v>
      </c>
      <c r="M3525">
        <v>60.231184826205599</v>
      </c>
      <c r="N3525">
        <v>1.34315849176517</v>
      </c>
      <c r="O3525">
        <v>5.8712884589546999</v>
      </c>
      <c r="P3525">
        <v>158.52726641194801</v>
      </c>
      <c r="Q3525">
        <v>5.0780220478341E-2</v>
      </c>
    </row>
    <row r="3526" spans="1:17" hidden="1" x14ac:dyDescent="0.3">
      <c r="A3526" t="s">
        <v>7275</v>
      </c>
      <c r="B3526" t="s">
        <v>7276</v>
      </c>
      <c r="C3526" t="str">
        <f>IFERROR(VLOOKUP(Table1[[#This Row],[Ticker]],[1]!Table1[[Symbol]:[Industry]],2,FALSE),"-")</f>
        <v>-</v>
      </c>
      <c r="D3526" t="s">
        <v>2545</v>
      </c>
      <c r="E3526">
        <v>49.755000000000003</v>
      </c>
      <c r="F3526">
        <v>347</v>
      </c>
      <c r="G3526">
        <v>-26.691121797796701</v>
      </c>
      <c r="H3526">
        <v>23.056993307554301</v>
      </c>
      <c r="I3526">
        <v>34.804452468698699</v>
      </c>
      <c r="J3526">
        <v>19.314211469330299</v>
      </c>
      <c r="K3526">
        <v>277.42373358004602</v>
      </c>
      <c r="L3526">
        <v>269.95998456612102</v>
      </c>
      <c r="M3526">
        <v>87.633283174017194</v>
      </c>
      <c r="N3526">
        <v>0.46935104469351002</v>
      </c>
      <c r="O3526">
        <v>7.2046109510086298</v>
      </c>
      <c r="P3526">
        <v>73.413293353323297</v>
      </c>
    </row>
    <row r="3527" spans="1:17" hidden="1" x14ac:dyDescent="0.3">
      <c r="A3527" t="s">
        <v>7277</v>
      </c>
      <c r="B3527" t="s">
        <v>7278</v>
      </c>
      <c r="C3527" t="str">
        <f>IFERROR(VLOOKUP(Table1[[#This Row],[Ticker]],[1]!Table1[[Symbol]:[Industry]],2,FALSE),"-")</f>
        <v>-</v>
      </c>
      <c r="D3527" t="s">
        <v>1414</v>
      </c>
      <c r="E3527">
        <v>49.725000000000001</v>
      </c>
      <c r="F3527">
        <v>98.1</v>
      </c>
      <c r="G3527">
        <v>-61.114446610450997</v>
      </c>
      <c r="H3527">
        <v>-28.795173362193001</v>
      </c>
      <c r="I3527">
        <v>-46.660339648580702</v>
      </c>
      <c r="J3527">
        <v>-5.9875238324049</v>
      </c>
      <c r="M3527">
        <v>28.543176976891399</v>
      </c>
      <c r="O3527">
        <v>48.419979612640098</v>
      </c>
      <c r="P3527">
        <v>1.86915887850467</v>
      </c>
    </row>
    <row r="3528" spans="1:17" hidden="1" x14ac:dyDescent="0.3">
      <c r="A3528" t="s">
        <v>7279</v>
      </c>
      <c r="B3528" t="s">
        <v>7280</v>
      </c>
      <c r="C3528" t="str">
        <f>IFERROR(VLOOKUP(Table1[[#This Row],[Ticker]],[1]!Table1[[Symbol]:[Industry]],2,FALSE),"-")</f>
        <v>-</v>
      </c>
      <c r="D3528" t="s">
        <v>2435</v>
      </c>
      <c r="E3528">
        <v>49.720847399999997</v>
      </c>
      <c r="F3528">
        <v>59.85</v>
      </c>
      <c r="G3528">
        <v>76.912159004646895</v>
      </c>
      <c r="H3528">
        <v>23.423381263013901</v>
      </c>
      <c r="I3528">
        <v>93.797073399996606</v>
      </c>
      <c r="J3528">
        <v>16.8599990151179</v>
      </c>
      <c r="K3528">
        <v>48.2253526653124</v>
      </c>
      <c r="L3528">
        <v>38.001897327155397</v>
      </c>
      <c r="M3528">
        <v>84.354739451013998</v>
      </c>
      <c r="N3528">
        <v>0.747804232700223</v>
      </c>
      <c r="O3528">
        <v>5.9482038429406803</v>
      </c>
      <c r="P3528">
        <v>149.27113702623899</v>
      </c>
      <c r="Q3528">
        <v>0.11692409833360599</v>
      </c>
    </row>
    <row r="3529" spans="1:17" hidden="1" x14ac:dyDescent="0.3">
      <c r="A3529" t="s">
        <v>7281</v>
      </c>
      <c r="B3529" t="s">
        <v>7282</v>
      </c>
      <c r="C3529" t="str">
        <f>IFERROR(VLOOKUP(Table1[[#This Row],[Ticker]],[1]!Table1[[Symbol]:[Industry]],2,FALSE),"-")</f>
        <v>-</v>
      </c>
      <c r="D3529" t="s">
        <v>991</v>
      </c>
      <c r="E3529">
        <v>49.694400000000002</v>
      </c>
      <c r="F3529">
        <v>1.21</v>
      </c>
      <c r="G3529">
        <v>-53.778120820279597</v>
      </c>
      <c r="H3529">
        <v>7.0430610755871603</v>
      </c>
      <c r="I3529">
        <v>-7.3885299874415997</v>
      </c>
      <c r="J3529">
        <v>-2.1876200325010999</v>
      </c>
      <c r="K3529">
        <v>1.0745538332898099</v>
      </c>
      <c r="L3529">
        <v>1.3302490303789201</v>
      </c>
      <c r="M3529">
        <v>69.137586022562303</v>
      </c>
      <c r="N3529">
        <v>1.59160270288715</v>
      </c>
      <c r="O3529">
        <v>57.0247933884297</v>
      </c>
      <c r="P3529">
        <v>27.368421052631501</v>
      </c>
      <c r="Q3529">
        <v>-2.5479247125165E-2</v>
      </c>
    </row>
    <row r="3530" spans="1:17" hidden="1" x14ac:dyDescent="0.3">
      <c r="A3530" t="s">
        <v>7283</v>
      </c>
      <c r="B3530" t="s">
        <v>7284</v>
      </c>
      <c r="C3530" t="str">
        <f>IFERROR(VLOOKUP(Table1[[#This Row],[Ticker]],[1]!Table1[[Symbol]:[Industry]],2,FALSE),"-")</f>
        <v>-</v>
      </c>
      <c r="D3530" t="s">
        <v>46</v>
      </c>
      <c r="E3530">
        <v>49.486400000000003</v>
      </c>
      <c r="F3530">
        <v>165.45</v>
      </c>
      <c r="G3530">
        <v>231.38458588274</v>
      </c>
      <c r="H3530">
        <v>-0.12453953572205</v>
      </c>
      <c r="I3530">
        <v>61.186753336897297</v>
      </c>
      <c r="J3530">
        <v>-18.201475614702002</v>
      </c>
      <c r="K3530">
        <v>156.421611244101</v>
      </c>
      <c r="L3530">
        <v>123.51018245535001</v>
      </c>
      <c r="M3530">
        <v>36.881251893873198</v>
      </c>
      <c r="N3530">
        <v>1.3824641836068601</v>
      </c>
      <c r="O3530">
        <v>16.016923541855501</v>
      </c>
      <c r="P3530">
        <v>289.20254057868698</v>
      </c>
      <c r="Q3530">
        <v>0.13626034395411299</v>
      </c>
    </row>
    <row r="3531" spans="1:17" hidden="1" x14ac:dyDescent="0.3">
      <c r="A3531" t="s">
        <v>7285</v>
      </c>
      <c r="B3531" t="s">
        <v>7286</v>
      </c>
      <c r="C3531" t="str">
        <f>IFERROR(VLOOKUP(Table1[[#This Row],[Ticker]],[1]!Table1[[Symbol]:[Industry]],2,FALSE),"-")</f>
        <v>-</v>
      </c>
      <c r="D3531" t="s">
        <v>605</v>
      </c>
      <c r="E3531">
        <v>49.329662061000001</v>
      </c>
      <c r="F3531">
        <v>18.48</v>
      </c>
      <c r="G3531">
        <v>187.880546441691</v>
      </c>
      <c r="H3531">
        <v>-22.702553272906801</v>
      </c>
      <c r="I3531">
        <v>146.61147001255799</v>
      </c>
      <c r="J3531">
        <v>-9.8436242275718993</v>
      </c>
      <c r="K3531">
        <v>16.938868986273</v>
      </c>
      <c r="L3531">
        <v>9.4505025126192699</v>
      </c>
      <c r="M3531">
        <v>13.2059251414335</v>
      </c>
      <c r="N3531">
        <v>0.44304642104160302</v>
      </c>
      <c r="O3531">
        <v>30.952380952380899</v>
      </c>
      <c r="P3531">
        <v>219.723183391003</v>
      </c>
    </row>
    <row r="3532" spans="1:17" hidden="1" x14ac:dyDescent="0.3">
      <c r="A3532" t="s">
        <v>7287</v>
      </c>
      <c r="B3532" t="s">
        <v>7288</v>
      </c>
      <c r="C3532" t="str">
        <f>IFERROR(VLOOKUP(Table1[[#This Row],[Ticker]],[1]!Table1[[Symbol]:[Industry]],2,FALSE),"-")</f>
        <v>-</v>
      </c>
      <c r="D3532" t="s">
        <v>125</v>
      </c>
      <c r="E3532">
        <v>49.309683119999903</v>
      </c>
      <c r="F3532">
        <v>164.15</v>
      </c>
      <c r="G3532">
        <v>-12.936443541126399</v>
      </c>
      <c r="H3532">
        <v>-7.4052656154648497</v>
      </c>
      <c r="I3532">
        <v>27.620303934819798</v>
      </c>
      <c r="J3532">
        <v>-3.4863213312023902</v>
      </c>
      <c r="K3532">
        <v>135.430974283788</v>
      </c>
      <c r="L3532">
        <v>129.80024155376</v>
      </c>
      <c r="M3532">
        <v>42.873564683854099</v>
      </c>
      <c r="N3532">
        <v>1.41988347790729</v>
      </c>
      <c r="O3532">
        <v>0</v>
      </c>
      <c r="P3532">
        <v>59.368932038834899</v>
      </c>
      <c r="Q3532">
        <v>6.2479719297505003E-2</v>
      </c>
    </row>
    <row r="3533" spans="1:17" hidden="1" x14ac:dyDescent="0.3">
      <c r="A3533" t="s">
        <v>7289</v>
      </c>
      <c r="B3533" t="s">
        <v>7290</v>
      </c>
      <c r="C3533" t="str">
        <f>IFERROR(VLOOKUP(Table1[[#This Row],[Ticker]],[1]!Table1[[Symbol]:[Industry]],2,FALSE),"-")</f>
        <v>-</v>
      </c>
      <c r="D3533" t="s">
        <v>114</v>
      </c>
      <c r="E3533">
        <v>49.235039999999998</v>
      </c>
      <c r="F3533">
        <v>7.8</v>
      </c>
      <c r="G3533">
        <v>-77.863398194986601</v>
      </c>
      <c r="H3533">
        <v>-16.418910024179201</v>
      </c>
      <c r="I3533">
        <v>-37.306394463827601</v>
      </c>
      <c r="J3533">
        <v>-6.3491867399674398</v>
      </c>
      <c r="K3533">
        <v>8.49259227079237</v>
      </c>
      <c r="L3533">
        <v>9.4763892607220495</v>
      </c>
      <c r="M3533">
        <v>35.533955534690101</v>
      </c>
      <c r="N3533">
        <v>1.1919568086260801</v>
      </c>
      <c r="O3533">
        <v>96.025641025640994</v>
      </c>
      <c r="P3533">
        <v>6.8493150684931496</v>
      </c>
      <c r="Q3533">
        <v>-5.0960777052499995E-4</v>
      </c>
    </row>
    <row r="3534" spans="1:17" hidden="1" x14ac:dyDescent="0.3">
      <c r="A3534" t="s">
        <v>7291</v>
      </c>
      <c r="B3534" t="s">
        <v>7292</v>
      </c>
      <c r="C3534" t="str">
        <f>IFERROR(VLOOKUP(Table1[[#This Row],[Ticker]],[1]!Table1[[Symbol]:[Industry]],2,FALSE),"-")</f>
        <v>-</v>
      </c>
      <c r="D3534" t="s">
        <v>6209</v>
      </c>
      <c r="E3534">
        <v>49.173848</v>
      </c>
      <c r="F3534">
        <v>85.49</v>
      </c>
      <c r="G3534">
        <v>18.1398191910389</v>
      </c>
      <c r="H3534">
        <v>5.7431553075962896</v>
      </c>
      <c r="I3534">
        <v>17.9232775465881</v>
      </c>
      <c r="J3534">
        <v>-2.1876200325010999</v>
      </c>
      <c r="K3534">
        <v>79.001212292057801</v>
      </c>
      <c r="L3534">
        <v>68.377407303755902</v>
      </c>
      <c r="M3534">
        <v>99.971136468428199</v>
      </c>
      <c r="N3534">
        <v>1.0909090909090899</v>
      </c>
      <c r="O3534">
        <v>0</v>
      </c>
      <c r="P3534">
        <v>49.982456140350799</v>
      </c>
    </row>
    <row r="3535" spans="1:17" hidden="1" x14ac:dyDescent="0.3">
      <c r="A3535" t="s">
        <v>7293</v>
      </c>
      <c r="B3535" t="s">
        <v>7294</v>
      </c>
      <c r="C3535" t="str">
        <f>IFERROR(VLOOKUP(Table1[[#This Row],[Ticker]],[1]!Table1[[Symbol]:[Industry]],2,FALSE),"-")</f>
        <v>-</v>
      </c>
      <c r="D3535" t="s">
        <v>605</v>
      </c>
      <c r="E3535">
        <v>49.116</v>
      </c>
      <c r="F3535">
        <v>83.49</v>
      </c>
      <c r="G3535">
        <v>756.34885241238999</v>
      </c>
      <c r="H3535">
        <v>43.909240581360599</v>
      </c>
      <c r="I3535">
        <v>771.74885020425097</v>
      </c>
      <c r="J3535">
        <v>6.03554231546293</v>
      </c>
      <c r="K3535">
        <v>56.090169464446198</v>
      </c>
      <c r="L3535">
        <v>29.498301163911499</v>
      </c>
      <c r="M3535">
        <v>99.999995655716802</v>
      </c>
      <c r="N3535">
        <v>0.98025920500114705</v>
      </c>
      <c r="O3535">
        <v>0</v>
      </c>
      <c r="P3535">
        <v>827.66666666666595</v>
      </c>
    </row>
    <row r="3536" spans="1:17" hidden="1" x14ac:dyDescent="0.3">
      <c r="A3536" t="s">
        <v>7295</v>
      </c>
      <c r="B3536" t="s">
        <v>7296</v>
      </c>
      <c r="C3536" t="str">
        <f>IFERROR(VLOOKUP(Table1[[#This Row],[Ticker]],[1]!Table1[[Symbol]:[Industry]],2,FALSE),"-")</f>
        <v>-</v>
      </c>
      <c r="D3536" t="s">
        <v>125</v>
      </c>
      <c r="E3536">
        <v>49.079735534999998</v>
      </c>
      <c r="F3536">
        <v>3.45</v>
      </c>
      <c r="K3536">
        <v>3.4677458506360201</v>
      </c>
      <c r="L3536">
        <v>4.1767796842679701</v>
      </c>
      <c r="M3536">
        <v>60.755946489344097</v>
      </c>
      <c r="N3536">
        <v>1</v>
      </c>
      <c r="Q3536">
        <v>-4.7233022382218999E-2</v>
      </c>
    </row>
    <row r="3537" spans="1:17" hidden="1" x14ac:dyDescent="0.3">
      <c r="A3537" t="s">
        <v>7297</v>
      </c>
      <c r="B3537" t="s">
        <v>7298</v>
      </c>
      <c r="C3537" t="str">
        <f>IFERROR(VLOOKUP(Table1[[#This Row],[Ticker]],[1]!Table1[[Symbol]:[Industry]],2,FALSE),"-")</f>
        <v>-</v>
      </c>
      <c r="D3537" t="s">
        <v>2902</v>
      </c>
      <c r="E3537">
        <v>49.070828675999998</v>
      </c>
      <c r="F3537">
        <v>36.94</v>
      </c>
      <c r="G3537">
        <v>-59.126101516241</v>
      </c>
      <c r="H3537">
        <v>-20.9424592864037</v>
      </c>
      <c r="I3537">
        <v>-40.349948131341399</v>
      </c>
      <c r="J3537">
        <v>-12.719240087930601</v>
      </c>
      <c r="K3537">
        <v>40.345089056245897</v>
      </c>
      <c r="L3537">
        <v>48.355500629147002</v>
      </c>
      <c r="M3537">
        <v>28.816887702756201</v>
      </c>
      <c r="N3537">
        <v>0.64274322169058995</v>
      </c>
      <c r="O3537">
        <v>123.172712506767</v>
      </c>
      <c r="P3537">
        <v>5.5428571428571303</v>
      </c>
      <c r="Q3537">
        <v>6.1433230431150003E-2</v>
      </c>
    </row>
    <row r="3538" spans="1:17" hidden="1" x14ac:dyDescent="0.3">
      <c r="A3538" t="s">
        <v>7299</v>
      </c>
      <c r="B3538" t="s">
        <v>7300</v>
      </c>
      <c r="C3538" t="str">
        <f>IFERROR(VLOOKUP(Table1[[#This Row],[Ticker]],[1]!Table1[[Symbol]:[Industry]],2,FALSE),"-")</f>
        <v>-</v>
      </c>
      <c r="D3538" t="s">
        <v>54</v>
      </c>
      <c r="E3538">
        <v>48.981400299999997</v>
      </c>
      <c r="F3538">
        <v>64.95</v>
      </c>
      <c r="G3538">
        <v>126.510585007728</v>
      </c>
      <c r="H3538">
        <v>30.136457583219801</v>
      </c>
      <c r="I3538">
        <v>17.839452523489001</v>
      </c>
      <c r="J3538">
        <v>-14.3031838722028</v>
      </c>
      <c r="K3538">
        <v>58.165358363025902</v>
      </c>
      <c r="L3538">
        <v>47.355088334980799</v>
      </c>
      <c r="M3538">
        <v>49.352698459212696</v>
      </c>
      <c r="N3538">
        <v>1.44494033359192</v>
      </c>
      <c r="O3538">
        <v>21.1701308698999</v>
      </c>
      <c r="P3538">
        <v>231.03975535168101</v>
      </c>
      <c r="Q3538">
        <v>0.13955319219048901</v>
      </c>
    </row>
    <row r="3539" spans="1:17" hidden="1" x14ac:dyDescent="0.3">
      <c r="A3539" t="s">
        <v>7301</v>
      </c>
      <c r="B3539" t="s">
        <v>7302</v>
      </c>
      <c r="C3539" t="str">
        <f>IFERROR(VLOOKUP(Table1[[#This Row],[Ticker]],[1]!Table1[[Symbol]:[Industry]],2,FALSE),"-")</f>
        <v>-</v>
      </c>
      <c r="D3539" t="s">
        <v>1414</v>
      </c>
      <c r="E3539">
        <v>48.83954</v>
      </c>
      <c r="F3539">
        <v>70.95</v>
      </c>
      <c r="G3539">
        <v>-45.633645454779703</v>
      </c>
      <c r="H3539">
        <v>-21.097964565438399</v>
      </c>
      <c r="I3539">
        <v>9.3078985839869794</v>
      </c>
      <c r="J3539">
        <v>-10.567901722641899</v>
      </c>
      <c r="K3539">
        <v>73.340510994115206</v>
      </c>
      <c r="L3539">
        <v>71.135835869661193</v>
      </c>
      <c r="M3539">
        <v>21.687775130108601</v>
      </c>
      <c r="N3539">
        <v>1.02265625</v>
      </c>
      <c r="O3539">
        <v>38.125440451021802</v>
      </c>
      <c r="P3539">
        <v>31.632653061224399</v>
      </c>
      <c r="Q3539">
        <v>4.8241030673105999E-2</v>
      </c>
    </row>
    <row r="3540" spans="1:17" hidden="1" x14ac:dyDescent="0.3">
      <c r="A3540" t="s">
        <v>7303</v>
      </c>
      <c r="B3540" t="s">
        <v>7304</v>
      </c>
      <c r="C3540" t="str">
        <f>IFERROR(VLOOKUP(Table1[[#This Row],[Ticker]],[1]!Table1[[Symbol]:[Industry]],2,FALSE),"-")</f>
        <v>-</v>
      </c>
      <c r="D3540" t="s">
        <v>197</v>
      </c>
      <c r="E3540">
        <v>48.743170210000002</v>
      </c>
      <c r="F3540">
        <v>46.85</v>
      </c>
      <c r="G3540">
        <v>-60.151741769510799</v>
      </c>
      <c r="H3540">
        <v>-22.495400462874301</v>
      </c>
      <c r="I3540">
        <v>-45.697634807640497</v>
      </c>
      <c r="J3540">
        <v>-8.0758435853953205</v>
      </c>
      <c r="K3540">
        <v>53.535417843857203</v>
      </c>
      <c r="M3540">
        <v>18.7624556563288</v>
      </c>
      <c r="N3540">
        <v>0.39245841877420801</v>
      </c>
      <c r="O3540">
        <v>58.804695837780102</v>
      </c>
      <c r="P3540">
        <v>3.9955604883462801</v>
      </c>
    </row>
    <row r="3541" spans="1:17" hidden="1" x14ac:dyDescent="0.3">
      <c r="A3541" t="s">
        <v>7305</v>
      </c>
      <c r="B3541" t="s">
        <v>7306</v>
      </c>
      <c r="C3541" t="str">
        <f>IFERROR(VLOOKUP(Table1[[#This Row],[Ticker]],[1]!Table1[[Symbol]:[Industry]],2,FALSE),"-")</f>
        <v>-</v>
      </c>
      <c r="D3541" t="s">
        <v>226</v>
      </c>
      <c r="E3541">
        <v>48.705759</v>
      </c>
      <c r="F3541">
        <v>33.700000000000003</v>
      </c>
      <c r="G3541">
        <v>-7.2585334372971104</v>
      </c>
      <c r="H3541">
        <v>0.48036690384616099</v>
      </c>
      <c r="I3541">
        <v>9.2080139644742598</v>
      </c>
      <c r="J3541">
        <v>-6.9369604018942299</v>
      </c>
      <c r="K3541">
        <v>31.772738222918601</v>
      </c>
      <c r="L3541">
        <v>29.5140630750704</v>
      </c>
      <c r="M3541">
        <v>38.368554841800403</v>
      </c>
      <c r="N3541">
        <v>0.81791786432339297</v>
      </c>
      <c r="O3541">
        <v>10.5341246290801</v>
      </c>
      <c r="P3541">
        <v>43.404255319148902</v>
      </c>
      <c r="Q3541">
        <v>1.7448144714862002E-2</v>
      </c>
    </row>
    <row r="3542" spans="1:17" hidden="1" x14ac:dyDescent="0.3">
      <c r="A3542" t="s">
        <v>7307</v>
      </c>
      <c r="B3542" t="s">
        <v>7308</v>
      </c>
      <c r="C3542" t="str">
        <f>IFERROR(VLOOKUP(Table1[[#This Row],[Ticker]],[1]!Table1[[Symbol]:[Industry]],2,FALSE),"-")</f>
        <v>-</v>
      </c>
      <c r="D3542" t="s">
        <v>1458</v>
      </c>
      <c r="E3542">
        <v>48.698521</v>
      </c>
      <c r="F3542">
        <v>54.21</v>
      </c>
      <c r="G3542">
        <v>-26.8861993888085</v>
      </c>
      <c r="H3542">
        <v>-9.6861337845953095</v>
      </c>
      <c r="I3542">
        <v>18.6466017565985</v>
      </c>
      <c r="J3542">
        <v>-6.3938854320083198</v>
      </c>
      <c r="K3542">
        <v>53.298879024395497</v>
      </c>
      <c r="L3542">
        <v>50.031758881855801</v>
      </c>
      <c r="M3542">
        <v>40.3151323517028</v>
      </c>
      <c r="N3542">
        <v>0.55785901904563195</v>
      </c>
      <c r="O3542">
        <v>69.249216011805899</v>
      </c>
      <c r="P3542">
        <v>46.513513513513502</v>
      </c>
      <c r="Q3542">
        <v>-6.2830219894270001E-3</v>
      </c>
    </row>
    <row r="3543" spans="1:17" hidden="1" x14ac:dyDescent="0.3">
      <c r="A3543" t="s">
        <v>7309</v>
      </c>
      <c r="B3543" t="s">
        <v>7310</v>
      </c>
      <c r="C3543" t="str">
        <f>IFERROR(VLOOKUP(Table1[[#This Row],[Ticker]],[1]!Table1[[Symbol]:[Industry]],2,FALSE),"-")</f>
        <v>-</v>
      </c>
      <c r="D3543" t="s">
        <v>46</v>
      </c>
      <c r="E3543">
        <v>48.581960000000002</v>
      </c>
      <c r="F3543">
        <v>270.2</v>
      </c>
      <c r="G3543">
        <v>204.64553241556899</v>
      </c>
      <c r="H3543">
        <v>-18.880698308248199</v>
      </c>
      <c r="I3543">
        <v>214.308008190805</v>
      </c>
      <c r="J3543">
        <v>-2.1876200325010999</v>
      </c>
      <c r="K3543">
        <v>256.27709079120598</v>
      </c>
      <c r="L3543">
        <v>168.667828191155</v>
      </c>
      <c r="M3543">
        <v>16.675067517821201</v>
      </c>
      <c r="N3543">
        <v>0.14318181818181799</v>
      </c>
      <c r="O3543">
        <v>29.2746113989637</v>
      </c>
      <c r="P3543">
        <v>268.37082481254203</v>
      </c>
    </row>
    <row r="3544" spans="1:17" hidden="1" x14ac:dyDescent="0.3">
      <c r="A3544" t="s">
        <v>7311</v>
      </c>
      <c r="B3544" t="s">
        <v>7312</v>
      </c>
      <c r="C3544" t="str">
        <f>IFERROR(VLOOKUP(Table1[[#This Row],[Ticker]],[1]!Table1[[Symbol]:[Industry]],2,FALSE),"-")</f>
        <v>-</v>
      </c>
      <c r="D3544" t="s">
        <v>685</v>
      </c>
      <c r="E3544">
        <v>48.284816999999997</v>
      </c>
      <c r="F3544">
        <v>10.53</v>
      </c>
      <c r="G3544">
        <v>2.2974904392231199</v>
      </c>
      <c r="H3544">
        <v>-12.741928240652101</v>
      </c>
      <c r="I3544">
        <v>-18.977315034170498</v>
      </c>
      <c r="J3544">
        <v>-12.687196662475699</v>
      </c>
      <c r="K3544">
        <v>11.226268203301901</v>
      </c>
      <c r="L3544">
        <v>10.6251445596479</v>
      </c>
      <c r="M3544">
        <v>37.101302350628004</v>
      </c>
      <c r="N3544">
        <v>1.1622151521894699</v>
      </c>
      <c r="O3544">
        <v>62.393162393162399</v>
      </c>
      <c r="P3544">
        <v>60.7633587786259</v>
      </c>
      <c r="Q3544">
        <v>-3.9127427483679998E-3</v>
      </c>
    </row>
    <row r="3545" spans="1:17" hidden="1" x14ac:dyDescent="0.3">
      <c r="A3545" t="s">
        <v>7313</v>
      </c>
      <c r="B3545" t="s">
        <v>7314</v>
      </c>
      <c r="C3545" t="str">
        <f>IFERROR(VLOOKUP(Table1[[#This Row],[Ticker]],[1]!Table1[[Symbol]:[Industry]],2,FALSE),"-")</f>
        <v>-</v>
      </c>
      <c r="D3545" t="s">
        <v>390</v>
      </c>
      <c r="E3545">
        <v>48.218342903999996</v>
      </c>
      <c r="F3545">
        <v>6.3</v>
      </c>
      <c r="G3545">
        <v>-71.3239049608393</v>
      </c>
      <c r="H3545">
        <v>-0.59047686355347395</v>
      </c>
      <c r="I3545">
        <v>4.2330916341800302</v>
      </c>
      <c r="J3545">
        <v>-2.0239539113881699</v>
      </c>
      <c r="K3545">
        <v>5.9835684582629796</v>
      </c>
      <c r="L3545">
        <v>6.7087315569414399</v>
      </c>
      <c r="M3545">
        <v>57.676447053790099</v>
      </c>
      <c r="N3545">
        <v>0.80605172732435904</v>
      </c>
      <c r="O3545">
        <v>73.968253968253904</v>
      </c>
      <c r="P3545">
        <v>32.631578947368403</v>
      </c>
      <c r="Q3545">
        <v>-3.6914643573298003E-2</v>
      </c>
    </row>
    <row r="3546" spans="1:17" hidden="1" x14ac:dyDescent="0.3">
      <c r="A3546" t="s">
        <v>7315</v>
      </c>
      <c r="B3546" t="s">
        <v>7316</v>
      </c>
      <c r="C3546" t="str">
        <f>IFERROR(VLOOKUP(Table1[[#This Row],[Ticker]],[1]!Table1[[Symbol]:[Industry]],2,FALSE),"-")</f>
        <v>-</v>
      </c>
      <c r="D3546" t="s">
        <v>2645</v>
      </c>
      <c r="E3546">
        <v>48.201120000000003</v>
      </c>
      <c r="F3546">
        <v>39.380000000000003</v>
      </c>
      <c r="G3546">
        <v>-68.326507917053803</v>
      </c>
      <c r="H3546">
        <v>-8.6803153047235106</v>
      </c>
      <c r="I3546">
        <v>-24.511171496875502</v>
      </c>
      <c r="J3546">
        <v>-4.9530521312665297</v>
      </c>
      <c r="K3546">
        <v>42.314971366188601</v>
      </c>
      <c r="L3546">
        <v>46.726209339347498</v>
      </c>
      <c r="M3546">
        <v>14.185170928725</v>
      </c>
      <c r="N3546">
        <v>0.41025641025641002</v>
      </c>
      <c r="O3546">
        <v>67.572371762315797</v>
      </c>
      <c r="P3546">
        <v>0.33121019108279798</v>
      </c>
    </row>
    <row r="3547" spans="1:17" hidden="1" x14ac:dyDescent="0.3">
      <c r="A3547" t="s">
        <v>7317</v>
      </c>
      <c r="B3547" t="s">
        <v>7318</v>
      </c>
      <c r="C3547" t="str">
        <f>IFERROR(VLOOKUP(Table1[[#This Row],[Ticker]],[1]!Table1[[Symbol]:[Industry]],2,FALSE),"-")</f>
        <v>-</v>
      </c>
      <c r="D3547" t="s">
        <v>5645</v>
      </c>
      <c r="E3547">
        <v>48.187800000000003</v>
      </c>
      <c r="F3547">
        <v>171</v>
      </c>
      <c r="G3547">
        <v>-72.611601272138302</v>
      </c>
      <c r="H3547">
        <v>-2.80048520863707</v>
      </c>
      <c r="I3547">
        <v>-46.434173140968497</v>
      </c>
      <c r="J3547">
        <v>-4.7322870601134399</v>
      </c>
      <c r="K3547">
        <v>176.15532606762599</v>
      </c>
      <c r="L3547">
        <v>193.61104012591801</v>
      </c>
      <c r="M3547">
        <v>46.811551991600602</v>
      </c>
      <c r="N3547">
        <v>0.56762749445676197</v>
      </c>
      <c r="O3547">
        <v>92.397660818713405</v>
      </c>
      <c r="P3547">
        <v>37.515078407720097</v>
      </c>
      <c r="Q3547">
        <v>-6.2480265455759996E-3</v>
      </c>
    </row>
    <row r="3548" spans="1:17" hidden="1" x14ac:dyDescent="0.3">
      <c r="A3548" t="s">
        <v>7319</v>
      </c>
      <c r="B3548" t="s">
        <v>7320</v>
      </c>
      <c r="C3548" t="str">
        <f>IFERROR(VLOOKUP(Table1[[#This Row],[Ticker]],[1]!Table1[[Symbol]:[Industry]],2,FALSE),"-")</f>
        <v>-</v>
      </c>
      <c r="D3548" t="s">
        <v>2545</v>
      </c>
      <c r="E3548">
        <v>48.109708400000002</v>
      </c>
      <c r="F3548">
        <v>45.08</v>
      </c>
      <c r="G3548">
        <v>76.668001348560395</v>
      </c>
      <c r="H3548">
        <v>-14.174115322312099</v>
      </c>
      <c r="I3548">
        <v>3.33991136231736</v>
      </c>
      <c r="J3548">
        <v>-1.85302266466706</v>
      </c>
      <c r="K3548">
        <v>46.082558404611099</v>
      </c>
      <c r="L3548">
        <v>40.7760254008179</v>
      </c>
      <c r="M3548">
        <v>41.326351715759401</v>
      </c>
      <c r="N3548">
        <v>0.42606548139978101</v>
      </c>
      <c r="O3548">
        <v>35.4259094942324</v>
      </c>
      <c r="P3548">
        <v>114.564493098524</v>
      </c>
      <c r="Q3548">
        <v>0.14919149683636701</v>
      </c>
    </row>
    <row r="3549" spans="1:17" hidden="1" x14ac:dyDescent="0.3">
      <c r="A3549" t="s">
        <v>7321</v>
      </c>
      <c r="B3549" t="s">
        <v>7322</v>
      </c>
      <c r="C3549" t="str">
        <f>IFERROR(VLOOKUP(Table1[[#This Row],[Ticker]],[1]!Table1[[Symbol]:[Industry]],2,FALSE),"-")</f>
        <v>-</v>
      </c>
      <c r="D3549" t="s">
        <v>54</v>
      </c>
      <c r="E3549">
        <v>48</v>
      </c>
      <c r="F3549">
        <v>3.83</v>
      </c>
      <c r="G3549">
        <v>-49.927743332290603</v>
      </c>
      <c r="H3549">
        <v>-8.7348019591337103</v>
      </c>
      <c r="I3549">
        <v>-18.1657320599804</v>
      </c>
      <c r="J3549">
        <v>-3.4729670762029099</v>
      </c>
      <c r="K3549">
        <v>3.94404886999842</v>
      </c>
      <c r="L3549">
        <v>4.0905906276420598</v>
      </c>
      <c r="M3549">
        <v>43.583780283981</v>
      </c>
      <c r="N3549">
        <v>0.64829261954619899</v>
      </c>
      <c r="O3549">
        <v>64.751958224543003</v>
      </c>
      <c r="P3549">
        <v>11.9883040935672</v>
      </c>
      <c r="Q3549">
        <v>9.5704321266383993E-2</v>
      </c>
    </row>
    <row r="3550" spans="1:17" hidden="1" x14ac:dyDescent="0.3">
      <c r="A3550" t="s">
        <v>7323</v>
      </c>
      <c r="B3550" t="s">
        <v>7324</v>
      </c>
      <c r="C3550" t="str">
        <f>IFERROR(VLOOKUP(Table1[[#This Row],[Ticker]],[1]!Table1[[Symbol]:[Industry]],2,FALSE),"-")</f>
        <v>-</v>
      </c>
      <c r="D3550" t="s">
        <v>83</v>
      </c>
      <c r="E3550">
        <v>47.906108099999997</v>
      </c>
      <c r="F3550">
        <v>9.7200000000000006</v>
      </c>
      <c r="G3550">
        <v>-50.842636949311903</v>
      </c>
      <c r="H3550">
        <v>12.9057294806284</v>
      </c>
      <c r="I3550">
        <v>-13.653204480504501</v>
      </c>
      <c r="J3550">
        <v>31.188503202415401</v>
      </c>
      <c r="K3550">
        <v>8.5620344183059505</v>
      </c>
      <c r="L3550">
        <v>9.5453056638415905</v>
      </c>
      <c r="M3550">
        <v>75.6867042576324</v>
      </c>
      <c r="N3550">
        <v>3.57567861958091</v>
      </c>
      <c r="O3550">
        <v>47.633744855967002</v>
      </c>
      <c r="P3550">
        <v>38.857142857142797</v>
      </c>
      <c r="Q3550">
        <v>2.1313935134453E-2</v>
      </c>
    </row>
    <row r="3551" spans="1:17" hidden="1" x14ac:dyDescent="0.3">
      <c r="A3551" t="s">
        <v>7325</v>
      </c>
      <c r="B3551" t="s">
        <v>7326</v>
      </c>
      <c r="C3551" t="str">
        <f>IFERROR(VLOOKUP(Table1[[#This Row],[Ticker]],[1]!Table1[[Symbol]:[Industry]],2,FALSE),"-")</f>
        <v>-</v>
      </c>
      <c r="D3551" t="s">
        <v>83</v>
      </c>
      <c r="E3551">
        <v>47.857799999999997</v>
      </c>
      <c r="F3551">
        <v>9.4700000000000006</v>
      </c>
      <c r="G3551">
        <v>30.0377049310299</v>
      </c>
      <c r="H3551">
        <v>39.227543260069297</v>
      </c>
      <c r="I3551">
        <v>41.7711338781046</v>
      </c>
      <c r="J3551">
        <v>5.1399661743954601</v>
      </c>
      <c r="K3551">
        <v>8.1543285182280698</v>
      </c>
      <c r="L3551">
        <v>7.0790366540643399</v>
      </c>
      <c r="M3551">
        <v>51.155820667694002</v>
      </c>
      <c r="N3551">
        <v>2.5633062716060602</v>
      </c>
      <c r="O3551">
        <v>23.970432946145699</v>
      </c>
      <c r="P3551">
        <v>83.172147001934206</v>
      </c>
      <c r="Q3551">
        <v>0.15519975263247299</v>
      </c>
    </row>
    <row r="3552" spans="1:17" hidden="1" x14ac:dyDescent="0.3">
      <c r="A3552" t="s">
        <v>7327</v>
      </c>
      <c r="B3552" t="s">
        <v>7328</v>
      </c>
      <c r="C3552" t="str">
        <f>IFERROR(VLOOKUP(Table1[[#This Row],[Ticker]],[1]!Table1[[Symbol]:[Industry]],2,FALSE),"-")</f>
        <v>-</v>
      </c>
      <c r="D3552" t="s">
        <v>1379</v>
      </c>
      <c r="E3552">
        <v>47.770022519999998</v>
      </c>
      <c r="F3552">
        <v>12.72</v>
      </c>
      <c r="G3552">
        <v>47.312292628152903</v>
      </c>
      <c r="H3552">
        <v>26.108047812987699</v>
      </c>
      <c r="I3552">
        <v>66.692511980720496</v>
      </c>
      <c r="J3552">
        <v>17.812379967498799</v>
      </c>
      <c r="K3552">
        <v>9.3331990169794992</v>
      </c>
      <c r="L3552">
        <v>8.5841686245073294</v>
      </c>
      <c r="M3552">
        <v>91.079484377547899</v>
      </c>
      <c r="N3552">
        <v>3.3228684534217101</v>
      </c>
      <c r="O3552">
        <v>0</v>
      </c>
      <c r="P3552">
        <v>123.157894736842</v>
      </c>
      <c r="Q3552">
        <v>0.101399718289262</v>
      </c>
    </row>
    <row r="3553" spans="1:17" hidden="1" x14ac:dyDescent="0.3">
      <c r="A3553" t="s">
        <v>7329</v>
      </c>
      <c r="B3553" t="s">
        <v>7330</v>
      </c>
      <c r="C3553" t="str">
        <f>IFERROR(VLOOKUP(Table1[[#This Row],[Ticker]],[1]!Table1[[Symbol]:[Industry]],2,FALSE),"-")</f>
        <v>-</v>
      </c>
      <c r="D3553" t="s">
        <v>2645</v>
      </c>
      <c r="E3553">
        <v>47.75</v>
      </c>
      <c r="F3553">
        <v>38.51</v>
      </c>
      <c r="G3553">
        <v>-9.5886686953436602</v>
      </c>
      <c r="H3553">
        <v>-8.2737379943605092</v>
      </c>
      <c r="I3553">
        <v>-22.466173566440801</v>
      </c>
      <c r="J3553">
        <v>-7.16274441061055</v>
      </c>
      <c r="K3553">
        <v>40.527252358253399</v>
      </c>
      <c r="L3553">
        <v>41.988913584369598</v>
      </c>
      <c r="M3553">
        <v>34.259664480421002</v>
      </c>
      <c r="N3553">
        <v>0.73173934853073097</v>
      </c>
      <c r="O3553">
        <v>75.668657491560595</v>
      </c>
      <c r="P3553">
        <v>39.782214156079803</v>
      </c>
      <c r="Q3553">
        <v>0.100789079514664</v>
      </c>
    </row>
    <row r="3554" spans="1:17" hidden="1" x14ac:dyDescent="0.3">
      <c r="A3554" t="s">
        <v>7331</v>
      </c>
      <c r="B3554" t="s">
        <v>7332</v>
      </c>
      <c r="C3554" t="str">
        <f>IFERROR(VLOOKUP(Table1[[#This Row],[Ticker]],[1]!Table1[[Symbol]:[Industry]],2,FALSE),"-")</f>
        <v>-</v>
      </c>
      <c r="D3554" t="s">
        <v>738</v>
      </c>
      <c r="E3554">
        <v>47.7380055</v>
      </c>
      <c r="F3554">
        <v>132.80000000000001</v>
      </c>
      <c r="G3554">
        <v>2.9386479385395101</v>
      </c>
      <c r="H3554">
        <v>16.662006944533001</v>
      </c>
      <c r="I3554">
        <v>26.101475415043499</v>
      </c>
      <c r="J3554">
        <v>-7.30002032256637</v>
      </c>
      <c r="K3554">
        <v>118.857131160435</v>
      </c>
      <c r="L3554">
        <v>108.82746176519299</v>
      </c>
      <c r="M3554">
        <v>58.572424372285703</v>
      </c>
      <c r="N3554">
        <v>1.6034452509476</v>
      </c>
      <c r="O3554">
        <v>20.481927710843301</v>
      </c>
      <c r="P3554">
        <v>58.0764194738721</v>
      </c>
      <c r="Q3554">
        <v>7.6311503123644001E-2</v>
      </c>
    </row>
    <row r="3555" spans="1:17" hidden="1" x14ac:dyDescent="0.3">
      <c r="A3555" t="s">
        <v>7333</v>
      </c>
      <c r="B3555" t="s">
        <v>7334</v>
      </c>
      <c r="C3555" t="str">
        <f>IFERROR(VLOOKUP(Table1[[#This Row],[Ticker]],[1]!Table1[[Symbol]:[Industry]],2,FALSE),"-")</f>
        <v>-</v>
      </c>
      <c r="D3555" t="s">
        <v>158</v>
      </c>
      <c r="E3555">
        <v>47.504859000000003</v>
      </c>
      <c r="F3555">
        <v>27.57</v>
      </c>
      <c r="G3555">
        <v>-20.448697555372501</v>
      </c>
      <c r="H3555">
        <v>-8.4609177042536707</v>
      </c>
      <c r="I3555">
        <v>0.93765027006913804</v>
      </c>
      <c r="J3555">
        <v>-1.4642927268953001</v>
      </c>
      <c r="K3555">
        <v>28.881994698385899</v>
      </c>
      <c r="L3555">
        <v>28.209110443144301</v>
      </c>
      <c r="M3555">
        <v>39.344948242041603</v>
      </c>
      <c r="N3555">
        <v>0.140738216011836</v>
      </c>
      <c r="O3555">
        <v>46.7174464998186</v>
      </c>
      <c r="P3555">
        <v>24.4695259593679</v>
      </c>
      <c r="Q3555">
        <v>3.5008361793350002E-3</v>
      </c>
    </row>
    <row r="3556" spans="1:17" hidden="1" x14ac:dyDescent="0.3">
      <c r="A3556" t="s">
        <v>7335</v>
      </c>
      <c r="B3556" t="s">
        <v>7336</v>
      </c>
      <c r="C3556" t="str">
        <f>IFERROR(VLOOKUP(Table1[[#This Row],[Ticker]],[1]!Table1[[Symbol]:[Industry]],2,FALSE),"-")</f>
        <v>-</v>
      </c>
      <c r="D3556" t="s">
        <v>407</v>
      </c>
      <c r="E3556">
        <v>47.277927900000002</v>
      </c>
      <c r="F3556">
        <v>62.32</v>
      </c>
      <c r="G3556">
        <v>22.033906260564599</v>
      </c>
      <c r="H3556">
        <v>45.082706720706</v>
      </c>
      <c r="I3556">
        <v>61.898006261119903</v>
      </c>
      <c r="J3556">
        <v>10.8011827237435</v>
      </c>
      <c r="K3556">
        <v>50.470229449657602</v>
      </c>
      <c r="L3556">
        <v>39.672747907177701</v>
      </c>
      <c r="M3556">
        <v>59.0166135610014</v>
      </c>
      <c r="N3556">
        <v>0.78133616767491598</v>
      </c>
      <c r="O3556">
        <v>32.991014120667501</v>
      </c>
      <c r="P3556">
        <v>103.261578604044</v>
      </c>
      <c r="Q3556">
        <v>0.110021453720173</v>
      </c>
    </row>
    <row r="3557" spans="1:17" hidden="1" x14ac:dyDescent="0.3">
      <c r="A3557" t="s">
        <v>7337</v>
      </c>
      <c r="B3557" t="s">
        <v>7338</v>
      </c>
      <c r="C3557" t="str">
        <f>IFERROR(VLOOKUP(Table1[[#This Row],[Ticker]],[1]!Table1[[Symbol]:[Industry]],2,FALSE),"-")</f>
        <v>-</v>
      </c>
      <c r="D3557" t="s">
        <v>404</v>
      </c>
      <c r="E3557">
        <v>47.273729000000003</v>
      </c>
      <c r="F3557">
        <v>20.27</v>
      </c>
      <c r="G3557">
        <v>-72.207450129658994</v>
      </c>
      <c r="H3557">
        <v>-29.007500384810299</v>
      </c>
      <c r="I3557">
        <v>-89.594755134843197</v>
      </c>
      <c r="J3557">
        <v>1.73500221360314</v>
      </c>
      <c r="K3557">
        <v>24.276073320164301</v>
      </c>
      <c r="L3557">
        <v>38.7894626499222</v>
      </c>
      <c r="M3557">
        <v>34.576742751073503</v>
      </c>
      <c r="N3557">
        <v>0.77619415726577401</v>
      </c>
      <c r="O3557">
        <v>363.09817464232799</v>
      </c>
      <c r="P3557">
        <v>12.6111111111111</v>
      </c>
      <c r="Q3557">
        <v>0.12479132992967699</v>
      </c>
    </row>
    <row r="3558" spans="1:17" hidden="1" x14ac:dyDescent="0.3">
      <c r="A3558" t="s">
        <v>7339</v>
      </c>
      <c r="B3558" t="s">
        <v>7340</v>
      </c>
      <c r="C3558" t="str">
        <f>IFERROR(VLOOKUP(Table1[[#This Row],[Ticker]],[1]!Table1[[Symbol]:[Industry]],2,FALSE),"-")</f>
        <v>-</v>
      </c>
      <c r="D3558" t="s">
        <v>54</v>
      </c>
      <c r="E3558">
        <v>47.236400312000001</v>
      </c>
      <c r="F3558">
        <v>23.05</v>
      </c>
      <c r="G3558">
        <v>-25.326925304210199</v>
      </c>
      <c r="H3558">
        <v>-5.9144321824069097</v>
      </c>
      <c r="I3558">
        <v>-5.2230798657870796</v>
      </c>
      <c r="J3558">
        <v>-7.7076200325010999</v>
      </c>
      <c r="K3558">
        <v>23.257861653806302</v>
      </c>
      <c r="L3558">
        <v>21.6099945591817</v>
      </c>
      <c r="M3558">
        <v>51.173562979748397</v>
      </c>
      <c r="N3558">
        <v>0.88416095941387396</v>
      </c>
      <c r="O3558">
        <v>30.585683297180001</v>
      </c>
      <c r="P3558">
        <v>69.485294117647001</v>
      </c>
      <c r="Q3558">
        <v>0.131268254028614</v>
      </c>
    </row>
    <row r="3559" spans="1:17" hidden="1" x14ac:dyDescent="0.3">
      <c r="A3559" t="s">
        <v>7341</v>
      </c>
      <c r="B3559" t="s">
        <v>7342</v>
      </c>
      <c r="C3559" t="str">
        <f>IFERROR(VLOOKUP(Table1[[#This Row],[Ticker]],[1]!Table1[[Symbol]:[Industry]],2,FALSE),"-")</f>
        <v>-</v>
      </c>
      <c r="D3559" t="s">
        <v>533</v>
      </c>
      <c r="E3559">
        <v>47.164765060000001</v>
      </c>
      <c r="F3559">
        <v>30.47</v>
      </c>
      <c r="G3559">
        <v>-9.9626369493119107</v>
      </c>
      <c r="H3559">
        <v>-10.2558393534565</v>
      </c>
      <c r="I3559">
        <v>-19.8845299874415</v>
      </c>
      <c r="J3559">
        <v>-6.48969369390624</v>
      </c>
      <c r="K3559">
        <v>31.425081561434901</v>
      </c>
      <c r="L3559">
        <v>29.798895900063702</v>
      </c>
      <c r="M3559">
        <v>31.327138564112701</v>
      </c>
      <c r="N3559">
        <v>0.40435939179470098</v>
      </c>
      <c r="O3559">
        <v>20.708893994092499</v>
      </c>
      <c r="P3559">
        <v>36.331096196867897</v>
      </c>
      <c r="Q3559">
        <v>6.1307577113285001E-2</v>
      </c>
    </row>
    <row r="3560" spans="1:17" hidden="1" x14ac:dyDescent="0.3">
      <c r="A3560" t="s">
        <v>7343</v>
      </c>
      <c r="B3560" t="s">
        <v>7344</v>
      </c>
      <c r="C3560" t="str">
        <f>IFERROR(VLOOKUP(Table1[[#This Row],[Ticker]],[1]!Table1[[Symbol]:[Industry]],2,FALSE),"-")</f>
        <v>-</v>
      </c>
      <c r="D3560" t="s">
        <v>605</v>
      </c>
      <c r="E3560">
        <v>47.148208199999999</v>
      </c>
      <c r="F3560">
        <v>46.31</v>
      </c>
      <c r="G3560">
        <v>-66.359039664243994</v>
      </c>
      <c r="H3560">
        <v>1.02634846658248</v>
      </c>
      <c r="I3560">
        <v>-23.8140705006765</v>
      </c>
      <c r="J3560">
        <v>-4.5442415132101797</v>
      </c>
      <c r="K3560">
        <v>45.036296611984802</v>
      </c>
      <c r="L3560">
        <v>50.936549638065202</v>
      </c>
      <c r="M3560">
        <v>55.026227829130399</v>
      </c>
      <c r="N3560">
        <v>0.614573895045328</v>
      </c>
      <c r="O3560">
        <v>57.4174044482833</v>
      </c>
      <c r="P3560">
        <v>28.1051175656984</v>
      </c>
      <c r="Q3560">
        <v>2.1989853262189E-2</v>
      </c>
    </row>
    <row r="3561" spans="1:17" hidden="1" x14ac:dyDescent="0.3">
      <c r="A3561" t="s">
        <v>7345</v>
      </c>
      <c r="B3561" t="s">
        <v>7346</v>
      </c>
      <c r="C3561" t="str">
        <f>IFERROR(VLOOKUP(Table1[[#This Row],[Ticker]],[1]!Table1[[Symbol]:[Industry]],2,FALSE),"-")</f>
        <v>-</v>
      </c>
      <c r="E3561">
        <v>47.135462390000001</v>
      </c>
      <c r="F3561">
        <v>61.46</v>
      </c>
      <c r="G3561">
        <v>211.50931835795001</v>
      </c>
      <c r="H3561">
        <v>19.3689366388728</v>
      </c>
      <c r="I3561">
        <v>206.085154223084</v>
      </c>
      <c r="J3561">
        <v>-6.1863455383159902</v>
      </c>
      <c r="K3561">
        <v>48.010198465598101</v>
      </c>
      <c r="L3561">
        <v>30.686647310387599</v>
      </c>
      <c r="M3561">
        <v>64.646083696954307</v>
      </c>
      <c r="N3561">
        <v>0.62853538356920302</v>
      </c>
      <c r="O3561">
        <v>2.13146762121705</v>
      </c>
      <c r="P3561">
        <v>309.73333333333301</v>
      </c>
      <c r="Q3561">
        <v>1.7781682702378999E-2</v>
      </c>
    </row>
    <row r="3562" spans="1:17" hidden="1" x14ac:dyDescent="0.3">
      <c r="A3562" t="s">
        <v>7347</v>
      </c>
      <c r="B3562" t="s">
        <v>7348</v>
      </c>
      <c r="C3562" t="str">
        <f>IFERROR(VLOOKUP(Table1[[#This Row],[Ticker]],[1]!Table1[[Symbol]:[Industry]],2,FALSE),"-")</f>
        <v>-</v>
      </c>
      <c r="D3562" t="s">
        <v>2902</v>
      </c>
      <c r="E3562">
        <v>47.122439999999997</v>
      </c>
      <c r="F3562">
        <v>61.54</v>
      </c>
      <c r="G3562">
        <v>-32.2311121840157</v>
      </c>
      <c r="H3562">
        <v>10.4261681645766</v>
      </c>
      <c r="I3562">
        <v>13.7988501020915</v>
      </c>
      <c r="J3562">
        <v>-18.219138657142899</v>
      </c>
      <c r="K3562">
        <v>53.385948220843702</v>
      </c>
      <c r="L3562">
        <v>54.731781995193302</v>
      </c>
      <c r="M3562">
        <v>48.864031212218599</v>
      </c>
      <c r="N3562">
        <v>3.6620926243567702</v>
      </c>
      <c r="O3562">
        <v>34.871628209294698</v>
      </c>
      <c r="P3562">
        <v>42.7511018325214</v>
      </c>
    </row>
    <row r="3563" spans="1:17" hidden="1" x14ac:dyDescent="0.3">
      <c r="A3563" t="s">
        <v>7349</v>
      </c>
      <c r="B3563" t="s">
        <v>7350</v>
      </c>
      <c r="C3563" t="str">
        <f>IFERROR(VLOOKUP(Table1[[#This Row],[Ticker]],[1]!Table1[[Symbol]:[Industry]],2,FALSE),"-")</f>
        <v>-</v>
      </c>
      <c r="D3563" t="s">
        <v>998</v>
      </c>
      <c r="E3563">
        <v>46.970759999999999</v>
      </c>
      <c r="F3563">
        <v>8.89</v>
      </c>
      <c r="G3563">
        <v>57.709601856658203</v>
      </c>
      <c r="H3563">
        <v>-14.101062748010801</v>
      </c>
      <c r="I3563">
        <v>65.157671244591199</v>
      </c>
      <c r="J3563">
        <v>-7.5844454293265002</v>
      </c>
      <c r="K3563">
        <v>8.9404820235741909</v>
      </c>
      <c r="L3563">
        <v>7.0888063487171102</v>
      </c>
      <c r="M3563">
        <v>38.682041409820698</v>
      </c>
      <c r="N3563">
        <v>0.457413923866899</v>
      </c>
      <c r="O3563">
        <v>32.958380202474601</v>
      </c>
      <c r="P3563">
        <v>122.25</v>
      </c>
      <c r="Q3563">
        <v>1.3136580753463E-2</v>
      </c>
    </row>
    <row r="3564" spans="1:17" hidden="1" x14ac:dyDescent="0.3">
      <c r="A3564" t="s">
        <v>7351</v>
      </c>
      <c r="B3564" t="s">
        <v>7352</v>
      </c>
      <c r="C3564" t="str">
        <f>IFERROR(VLOOKUP(Table1[[#This Row],[Ticker]],[1]!Table1[[Symbol]:[Industry]],2,FALSE),"-")</f>
        <v>-</v>
      </c>
      <c r="D3564" t="s">
        <v>429</v>
      </c>
      <c r="E3564">
        <v>46.956000000000003</v>
      </c>
      <c r="F3564">
        <v>26.31</v>
      </c>
      <c r="G3564">
        <v>29.271876216640301</v>
      </c>
      <c r="H3564">
        <v>-24.619239472162199</v>
      </c>
      <c r="I3564">
        <v>-7.2126505904566596</v>
      </c>
      <c r="J3564">
        <v>-7.0197852851753897</v>
      </c>
      <c r="K3564">
        <v>27.511793828767502</v>
      </c>
      <c r="L3564">
        <v>25.816552782816899</v>
      </c>
      <c r="M3564">
        <v>29.176402742734801</v>
      </c>
      <c r="N3564">
        <v>0.25119867754193698</v>
      </c>
      <c r="O3564">
        <v>48.194602812618697</v>
      </c>
      <c r="P3564">
        <v>72.411533420707698</v>
      </c>
      <c r="Q3564">
        <v>9.7881539888562005E-2</v>
      </c>
    </row>
    <row r="3565" spans="1:17" hidden="1" x14ac:dyDescent="0.3">
      <c r="A3565" t="s">
        <v>7353</v>
      </c>
      <c r="B3565" t="s">
        <v>7354</v>
      </c>
      <c r="C3565" t="str">
        <f>IFERROR(VLOOKUP(Table1[[#This Row],[Ticker]],[1]!Table1[[Symbol]:[Industry]],2,FALSE),"-")</f>
        <v>-</v>
      </c>
      <c r="D3565" t="s">
        <v>390</v>
      </c>
      <c r="E3565">
        <v>46.927722500000002</v>
      </c>
      <c r="F3565">
        <v>116.35</v>
      </c>
      <c r="G3565">
        <v>-61.983735718450298</v>
      </c>
      <c r="H3565">
        <v>-20.193074881478999</v>
      </c>
      <c r="I3565">
        <v>-19.615420743744099</v>
      </c>
      <c r="J3565">
        <v>-8.86501343555822</v>
      </c>
      <c r="K3565">
        <v>132.47005872823999</v>
      </c>
      <c r="L3565">
        <v>140.128527819742</v>
      </c>
      <c r="M3565">
        <v>11.332303817636801</v>
      </c>
      <c r="N3565">
        <v>0.82584269662921295</v>
      </c>
      <c r="O3565">
        <v>68.328319724967699</v>
      </c>
      <c r="P3565">
        <v>7.1856287425149601</v>
      </c>
      <c r="Q3565">
        <v>7.5285104859621005E-2</v>
      </c>
    </row>
    <row r="3566" spans="1:17" hidden="1" x14ac:dyDescent="0.3">
      <c r="A3566" t="s">
        <v>7355</v>
      </c>
      <c r="B3566" t="s">
        <v>7356</v>
      </c>
      <c r="C3566" t="str">
        <f>IFERROR(VLOOKUP(Table1[[#This Row],[Ticker]],[1]!Table1[[Symbol]:[Industry]],2,FALSE),"-")</f>
        <v>-</v>
      </c>
      <c r="D3566" t="s">
        <v>266</v>
      </c>
      <c r="E3566">
        <v>46.912500000000001</v>
      </c>
      <c r="F3566">
        <v>33.450000000000003</v>
      </c>
      <c r="G3566">
        <v>-34.604264856288601</v>
      </c>
      <c r="H3566">
        <v>-6.4071651687567099</v>
      </c>
      <c r="I3566">
        <v>-2.0108934810000499E-2</v>
      </c>
      <c r="J3566">
        <v>-6.9019057467868103</v>
      </c>
      <c r="K3566">
        <v>33.6768229579462</v>
      </c>
      <c r="L3566">
        <v>34.313776071480298</v>
      </c>
      <c r="M3566">
        <v>51.721812014261701</v>
      </c>
      <c r="N3566">
        <v>0.65127658866216098</v>
      </c>
      <c r="O3566">
        <v>23.019431988041799</v>
      </c>
      <c r="P3566">
        <v>23.8888888888888</v>
      </c>
      <c r="Q3566">
        <v>-8.4558318843308E-2</v>
      </c>
    </row>
    <row r="3567" spans="1:17" hidden="1" x14ac:dyDescent="0.3">
      <c r="A3567" t="s">
        <v>7357</v>
      </c>
      <c r="B3567" t="s">
        <v>7358</v>
      </c>
      <c r="C3567" t="str">
        <f>IFERROR(VLOOKUP(Table1[[#This Row],[Ticker]],[1]!Table1[[Symbol]:[Industry]],2,FALSE),"-")</f>
        <v>-</v>
      </c>
      <c r="D3567" t="s">
        <v>605</v>
      </c>
      <c r="E3567">
        <v>46.911104000000002</v>
      </c>
      <c r="F3567">
        <v>157.35</v>
      </c>
      <c r="G3567">
        <v>-41.928351235026199</v>
      </c>
      <c r="H3567">
        <v>-5.7299683641089301</v>
      </c>
      <c r="I3567">
        <v>-15.2795098706343</v>
      </c>
      <c r="J3567">
        <v>-5.1885293989757804</v>
      </c>
      <c r="K3567">
        <v>159.05031957289901</v>
      </c>
      <c r="L3567">
        <v>163.531397559596</v>
      </c>
      <c r="M3567">
        <v>49.018066353189397</v>
      </c>
      <c r="N3567">
        <v>0.25446110123529397</v>
      </c>
      <c r="O3567">
        <v>31.998728948204601</v>
      </c>
      <c r="P3567">
        <v>14.8540145985401</v>
      </c>
      <c r="Q3567">
        <v>4.5079478725709998E-3</v>
      </c>
    </row>
    <row r="3568" spans="1:17" hidden="1" x14ac:dyDescent="0.3">
      <c r="A3568" t="s">
        <v>7359</v>
      </c>
      <c r="B3568" t="s">
        <v>7360</v>
      </c>
      <c r="C3568" t="str">
        <f>IFERROR(VLOOKUP(Table1[[#This Row],[Ticker]],[1]!Table1[[Symbol]:[Industry]],2,FALSE),"-")</f>
        <v>-</v>
      </c>
      <c r="D3568" t="s">
        <v>605</v>
      </c>
      <c r="E3568">
        <v>46.8570262</v>
      </c>
      <c r="F3568">
        <v>274.14999999999998</v>
      </c>
      <c r="G3568">
        <v>-5.0973757380312996</v>
      </c>
      <c r="H3568">
        <v>-16.526650462874301</v>
      </c>
      <c r="I3568">
        <v>-10.005059560492899</v>
      </c>
      <c r="J3568">
        <v>-3.7610466059276702</v>
      </c>
      <c r="K3568">
        <v>298.34355732744098</v>
      </c>
      <c r="L3568">
        <v>287.784965793563</v>
      </c>
      <c r="M3568">
        <v>37.7336932288597</v>
      </c>
      <c r="N3568">
        <v>0.78737392980058596</v>
      </c>
      <c r="O3568">
        <v>49.9179281415283</v>
      </c>
      <c r="P3568">
        <v>30.052182163187801</v>
      </c>
      <c r="Q3568">
        <v>-4.0790531880462999E-2</v>
      </c>
    </row>
    <row r="3569" spans="1:17" hidden="1" x14ac:dyDescent="0.3">
      <c r="A3569" t="s">
        <v>7361</v>
      </c>
      <c r="B3569" t="s">
        <v>7362</v>
      </c>
      <c r="C3569" t="str">
        <f>IFERROR(VLOOKUP(Table1[[#This Row],[Ticker]],[1]!Table1[[Symbol]:[Industry]],2,FALSE),"-")</f>
        <v>-</v>
      </c>
      <c r="D3569" t="s">
        <v>46</v>
      </c>
      <c r="E3569">
        <v>46.793152120000002</v>
      </c>
      <c r="F3569">
        <v>69.05</v>
      </c>
      <c r="G3569">
        <v>-55.332941658453102</v>
      </c>
      <c r="H3569">
        <v>-6.0614924168973303</v>
      </c>
      <c r="I3569">
        <v>-40.8788346965828</v>
      </c>
      <c r="J3569">
        <v>-1.4376200325010899</v>
      </c>
      <c r="K3569">
        <v>67.316188838677505</v>
      </c>
      <c r="M3569">
        <v>50.171209084949503</v>
      </c>
      <c r="N3569">
        <v>0.602727272727272</v>
      </c>
      <c r="O3569">
        <v>37.5814627081824</v>
      </c>
      <c r="P3569">
        <v>41.495901639344197</v>
      </c>
    </row>
    <row r="3570" spans="1:17" hidden="1" x14ac:dyDescent="0.3">
      <c r="A3570" t="s">
        <v>7363</v>
      </c>
      <c r="B3570" t="s">
        <v>7364</v>
      </c>
      <c r="C3570" t="str">
        <f>IFERROR(VLOOKUP(Table1[[#This Row],[Ticker]],[1]!Table1[[Symbol]:[Industry]],2,FALSE),"-")</f>
        <v>-</v>
      </c>
      <c r="D3570" t="s">
        <v>390</v>
      </c>
      <c r="E3570">
        <v>46.717438999999999</v>
      </c>
      <c r="F3570">
        <v>48.2</v>
      </c>
      <c r="G3570">
        <v>-21.038039248162399</v>
      </c>
      <c r="H3570">
        <v>-28.819724787198599</v>
      </c>
      <c r="I3570">
        <v>-30.069689407731399</v>
      </c>
      <c r="J3570">
        <v>-12.2065236241835</v>
      </c>
      <c r="K3570">
        <v>57.2986576097286</v>
      </c>
      <c r="L3570">
        <v>53.730327985214998</v>
      </c>
      <c r="M3570">
        <v>31.8777187226823</v>
      </c>
      <c r="N3570">
        <v>0.68545638758404703</v>
      </c>
      <c r="O3570">
        <v>59.699170124481299</v>
      </c>
      <c r="P3570">
        <v>23.589743589743499</v>
      </c>
      <c r="Q3570">
        <v>8.2744903181625001E-2</v>
      </c>
    </row>
    <row r="3571" spans="1:17" hidden="1" x14ac:dyDescent="0.3">
      <c r="A3571" t="s">
        <v>7365</v>
      </c>
      <c r="B3571" t="s">
        <v>7366</v>
      </c>
      <c r="C3571" t="str">
        <f>IFERROR(VLOOKUP(Table1[[#This Row],[Ticker]],[1]!Table1[[Symbol]:[Industry]],2,FALSE),"-")</f>
        <v>-</v>
      </c>
      <c r="D3571" t="s">
        <v>171</v>
      </c>
      <c r="E3571">
        <v>46.596279199999998</v>
      </c>
      <c r="F3571">
        <v>72.569999999999993</v>
      </c>
      <c r="G3571">
        <v>44.295976912074202</v>
      </c>
      <c r="H3571">
        <v>16.1571280852496</v>
      </c>
      <c r="I3571">
        <v>26.8858238892979</v>
      </c>
      <c r="J3571">
        <v>-5.4319947054472104</v>
      </c>
      <c r="K3571">
        <v>65.547341907953594</v>
      </c>
      <c r="L3571">
        <v>58.680543669365299</v>
      </c>
      <c r="M3571">
        <v>62.016960277905397</v>
      </c>
      <c r="N3571">
        <v>1.91281408125735</v>
      </c>
      <c r="O3571">
        <v>13.407744246934</v>
      </c>
      <c r="P3571">
        <v>84.656488549618302</v>
      </c>
      <c r="Q3571">
        <v>6.3682179004810005E-2</v>
      </c>
    </row>
    <row r="3572" spans="1:17" hidden="1" x14ac:dyDescent="0.3">
      <c r="A3572" t="s">
        <v>7367</v>
      </c>
      <c r="B3572" t="s">
        <v>7368</v>
      </c>
      <c r="C3572" t="str">
        <f>IFERROR(VLOOKUP(Table1[[#This Row],[Ticker]],[1]!Table1[[Symbol]:[Industry]],2,FALSE),"-")</f>
        <v>-</v>
      </c>
      <c r="D3572" t="s">
        <v>7369</v>
      </c>
      <c r="E3572">
        <v>46.558539351999997</v>
      </c>
      <c r="F3572">
        <v>58.37</v>
      </c>
      <c r="G3572">
        <v>312.71181849623201</v>
      </c>
      <c r="H3572">
        <v>-4.2431482106221097</v>
      </c>
      <c r="I3572">
        <v>1.3703713350405999</v>
      </c>
      <c r="J3572">
        <v>-6.3392134864201299</v>
      </c>
      <c r="K3572">
        <v>53.948114584194798</v>
      </c>
      <c r="L3572">
        <v>42.920382209722398</v>
      </c>
      <c r="M3572">
        <v>45.296393784669498</v>
      </c>
      <c r="N3572">
        <v>0.54845295584501597</v>
      </c>
      <c r="O3572">
        <v>8.3775912283707399</v>
      </c>
      <c r="P3572">
        <v>458.03059273422502</v>
      </c>
      <c r="Q3572">
        <v>0.19021722577452599</v>
      </c>
    </row>
    <row r="3573" spans="1:17" hidden="1" x14ac:dyDescent="0.3">
      <c r="A3573" t="s">
        <v>7370</v>
      </c>
      <c r="B3573" t="s">
        <v>7371</v>
      </c>
      <c r="C3573" t="str">
        <f>IFERROR(VLOOKUP(Table1[[#This Row],[Ticker]],[1]!Table1[[Symbol]:[Industry]],2,FALSE),"-")</f>
        <v>-</v>
      </c>
      <c r="D3573" t="s">
        <v>2902</v>
      </c>
      <c r="E3573">
        <v>46.544429999999998</v>
      </c>
      <c r="F3573">
        <v>102.02</v>
      </c>
      <c r="G3573">
        <v>-94.162119867132702</v>
      </c>
      <c r="H3573">
        <v>33.706846728136803</v>
      </c>
      <c r="I3573">
        <v>-79.708012905262393</v>
      </c>
      <c r="J3573">
        <v>10.813891771197</v>
      </c>
      <c r="K3573">
        <v>85.382887043728104</v>
      </c>
      <c r="M3573">
        <v>76.797205651915107</v>
      </c>
      <c r="N3573">
        <v>1.08975285445873</v>
      </c>
      <c r="O3573">
        <v>193.32483826700599</v>
      </c>
      <c r="P3573">
        <v>66.944853542791606</v>
      </c>
    </row>
    <row r="3574" spans="1:17" hidden="1" x14ac:dyDescent="0.3">
      <c r="A3574" t="s">
        <v>7372</v>
      </c>
      <c r="B3574" t="s">
        <v>7373</v>
      </c>
      <c r="C3574" t="str">
        <f>IFERROR(VLOOKUP(Table1[[#This Row],[Ticker]],[1]!Table1[[Symbol]:[Industry]],2,FALSE),"-")</f>
        <v>-</v>
      </c>
      <c r="D3574" t="s">
        <v>4063</v>
      </c>
      <c r="E3574">
        <v>46.404865439999902</v>
      </c>
      <c r="F3574">
        <v>28.44</v>
      </c>
      <c r="G3574">
        <v>-19.962227822639999</v>
      </c>
      <c r="H3574">
        <v>5.1845069802417196</v>
      </c>
      <c r="I3574">
        <v>13.792281820676401</v>
      </c>
      <c r="J3574">
        <v>-2.1876200325010999</v>
      </c>
      <c r="K3574">
        <v>26.619581562750199</v>
      </c>
      <c r="L3574">
        <v>24.601860963190902</v>
      </c>
      <c r="M3574">
        <v>72.922481548071801</v>
      </c>
      <c r="N3574">
        <v>0.57806324110671903</v>
      </c>
      <c r="O3574">
        <v>21.589310829817101</v>
      </c>
      <c r="P3574">
        <v>58</v>
      </c>
    </row>
    <row r="3575" spans="1:17" hidden="1" x14ac:dyDescent="0.3">
      <c r="A3575" t="s">
        <v>7374</v>
      </c>
      <c r="B3575" t="s">
        <v>7375</v>
      </c>
      <c r="C3575" t="str">
        <f>IFERROR(VLOOKUP(Table1[[#This Row],[Ticker]],[1]!Table1[[Symbol]:[Industry]],2,FALSE),"-")</f>
        <v>-</v>
      </c>
      <c r="D3575" t="s">
        <v>83</v>
      </c>
      <c r="E3575">
        <v>46.38755072</v>
      </c>
      <c r="F3575">
        <v>90.6</v>
      </c>
      <c r="G3575">
        <v>9.4328971221055191</v>
      </c>
      <c r="H3575">
        <v>-27.664668169957199</v>
      </c>
      <c r="I3575">
        <v>18.179328758630501</v>
      </c>
      <c r="J3575">
        <v>-11.176954720159801</v>
      </c>
      <c r="K3575">
        <v>90.923350297291705</v>
      </c>
      <c r="L3575">
        <v>74.900118703510799</v>
      </c>
      <c r="M3575">
        <v>35.793099107337099</v>
      </c>
      <c r="N3575">
        <v>0.65777953886516105</v>
      </c>
      <c r="O3575">
        <v>48.995584988962399</v>
      </c>
      <c r="P3575">
        <v>85.998768220077906</v>
      </c>
      <c r="Q3575">
        <v>8.7229583815540995E-2</v>
      </c>
    </row>
    <row r="3576" spans="1:17" hidden="1" x14ac:dyDescent="0.3">
      <c r="A3576" t="s">
        <v>7376</v>
      </c>
      <c r="B3576" t="s">
        <v>7377</v>
      </c>
      <c r="C3576" t="str">
        <f>IFERROR(VLOOKUP(Table1[[#This Row],[Ticker]],[1]!Table1[[Symbol]:[Industry]],2,FALSE),"-")</f>
        <v>-</v>
      </c>
      <c r="D3576" t="s">
        <v>1414</v>
      </c>
      <c r="E3576">
        <v>46.253876579999996</v>
      </c>
      <c r="F3576">
        <v>8.7100000000000009</v>
      </c>
      <c r="G3576">
        <v>-88.292636949311898</v>
      </c>
      <c r="H3576">
        <v>-12.5497937683137</v>
      </c>
      <c r="I3576">
        <v>-36.590756332524997</v>
      </c>
      <c r="J3576">
        <v>-7.1605930054740803</v>
      </c>
      <c r="K3576">
        <v>9.3348476223997601</v>
      </c>
      <c r="L3576">
        <v>12.8246049299853</v>
      </c>
      <c r="M3576">
        <v>45.0469673166386</v>
      </c>
      <c r="N3576">
        <v>0.98930521517816705</v>
      </c>
      <c r="O3576">
        <v>138.805970149253</v>
      </c>
      <c r="P3576">
        <v>3.9379474940334198</v>
      </c>
      <c r="Q3576">
        <v>0.19666323778560599</v>
      </c>
    </row>
    <row r="3577" spans="1:17" hidden="1" x14ac:dyDescent="0.3">
      <c r="A3577" t="s">
        <v>7378</v>
      </c>
      <c r="B3577" t="s">
        <v>7379</v>
      </c>
      <c r="C3577" t="str">
        <f>IFERROR(VLOOKUP(Table1[[#This Row],[Ticker]],[1]!Table1[[Symbol]:[Industry]],2,FALSE),"-")</f>
        <v>-</v>
      </c>
      <c r="D3577" t="s">
        <v>533</v>
      </c>
      <c r="E3577">
        <v>46.20429</v>
      </c>
      <c r="F3577">
        <v>148</v>
      </c>
      <c r="G3577">
        <v>265.47279929229802</v>
      </c>
      <c r="H3577">
        <v>71.69338591044</v>
      </c>
      <c r="I3577">
        <v>144.65113006921499</v>
      </c>
      <c r="J3577">
        <v>2.8546930845651599</v>
      </c>
      <c r="K3577">
        <v>110.12412945301401</v>
      </c>
      <c r="L3577">
        <v>74.871165207855398</v>
      </c>
      <c r="M3577">
        <v>72.682457181160103</v>
      </c>
      <c r="N3577">
        <v>2.7248267427639599</v>
      </c>
      <c r="O3577">
        <v>12.8378378378378</v>
      </c>
      <c r="P3577">
        <v>387.32301613434299</v>
      </c>
    </row>
    <row r="3578" spans="1:17" hidden="1" x14ac:dyDescent="0.3">
      <c r="A3578" t="s">
        <v>7380</v>
      </c>
      <c r="B3578" t="s">
        <v>7381</v>
      </c>
      <c r="C3578" t="str">
        <f>IFERROR(VLOOKUP(Table1[[#This Row],[Ticker]],[1]!Table1[[Symbol]:[Industry]],2,FALSE),"-")</f>
        <v>-</v>
      </c>
      <c r="D3578" t="s">
        <v>407</v>
      </c>
      <c r="E3578">
        <v>46.129335955000002</v>
      </c>
      <c r="F3578">
        <v>0.78</v>
      </c>
      <c r="G3578">
        <v>-35.546340653015598</v>
      </c>
      <c r="H3578">
        <v>-9.3146775713080903</v>
      </c>
      <c r="I3578">
        <v>-21.0922336911452</v>
      </c>
      <c r="J3578">
        <v>-3.4376200325010999</v>
      </c>
      <c r="K3578">
        <v>0.82575796759711295</v>
      </c>
      <c r="L3578">
        <v>0.84998534775849999</v>
      </c>
      <c r="M3578">
        <v>43.147628953940902</v>
      </c>
      <c r="N3578">
        <v>0.40840111049328798</v>
      </c>
      <c r="O3578">
        <v>62.820512820512803</v>
      </c>
      <c r="P3578">
        <v>18.181818181818102</v>
      </c>
      <c r="Q3578">
        <v>9.7832042719830994E-2</v>
      </c>
    </row>
    <row r="3579" spans="1:17" hidden="1" x14ac:dyDescent="0.3">
      <c r="A3579" t="s">
        <v>7382</v>
      </c>
      <c r="B3579" t="s">
        <v>7383</v>
      </c>
      <c r="C3579" t="str">
        <f>IFERROR(VLOOKUP(Table1[[#This Row],[Ticker]],[1]!Table1[[Symbol]:[Industry]],2,FALSE),"-")</f>
        <v>-</v>
      </c>
      <c r="D3579" t="s">
        <v>7384</v>
      </c>
      <c r="E3579">
        <v>46.110096857999999</v>
      </c>
      <c r="F3579">
        <v>35.26</v>
      </c>
      <c r="G3579">
        <v>-20.189692047475301</v>
      </c>
      <c r="H3579">
        <v>-6.2778778042640999</v>
      </c>
      <c r="I3579">
        <v>-26.230308684442601</v>
      </c>
      <c r="J3579">
        <v>-6.4573491255517599</v>
      </c>
      <c r="K3579">
        <v>33.924084670932899</v>
      </c>
      <c r="L3579">
        <v>37.309974567159699</v>
      </c>
      <c r="M3579">
        <v>44.9964872929989</v>
      </c>
      <c r="N3579">
        <v>0.81840782501297404</v>
      </c>
      <c r="O3579">
        <v>58.763471355643702</v>
      </c>
      <c r="P3579">
        <v>19.5254237288135</v>
      </c>
      <c r="Q3579">
        <v>4.2471072175093001E-2</v>
      </c>
    </row>
    <row r="3580" spans="1:17" hidden="1" x14ac:dyDescent="0.3">
      <c r="A3580" t="s">
        <v>7385</v>
      </c>
      <c r="B3580" t="s">
        <v>7386</v>
      </c>
      <c r="C3580" t="str">
        <f>IFERROR(VLOOKUP(Table1[[#This Row],[Ticker]],[1]!Table1[[Symbol]:[Industry]],2,FALSE),"-")</f>
        <v>-</v>
      </c>
      <c r="D3580" t="s">
        <v>390</v>
      </c>
      <c r="E3580">
        <v>46.048720000000003</v>
      </c>
      <c r="F3580">
        <v>86.95</v>
      </c>
      <c r="G3580">
        <v>-56.561251667926598</v>
      </c>
      <c r="H3580">
        <v>-44.936526567401998</v>
      </c>
      <c r="I3580">
        <v>-32.600621650045099</v>
      </c>
      <c r="J3580">
        <v>-11.2832812975298</v>
      </c>
      <c r="K3580">
        <v>102.44198400889999</v>
      </c>
      <c r="L3580">
        <v>101.690568974193</v>
      </c>
      <c r="M3580">
        <v>16.764138528056598</v>
      </c>
      <c r="N3580">
        <v>1.0836476217281099</v>
      </c>
      <c r="O3580">
        <v>76.894767107532999</v>
      </c>
      <c r="P3580">
        <v>6.0365853658536501</v>
      </c>
    </row>
    <row r="3581" spans="1:17" hidden="1" x14ac:dyDescent="0.3">
      <c r="A3581" t="s">
        <v>7387</v>
      </c>
      <c r="B3581" t="s">
        <v>7388</v>
      </c>
      <c r="C3581" t="str">
        <f>IFERROR(VLOOKUP(Table1[[#This Row],[Ticker]],[1]!Table1[[Symbol]:[Industry]],2,FALSE),"-")</f>
        <v>-</v>
      </c>
      <c r="D3581" t="s">
        <v>1223</v>
      </c>
      <c r="E3581">
        <v>45.931384125000001</v>
      </c>
      <c r="F3581">
        <v>32.35</v>
      </c>
      <c r="G3581">
        <v>-84.163933927941201</v>
      </c>
      <c r="H3581">
        <v>-4.3470325103521104</v>
      </c>
      <c r="I3581">
        <v>-18.760481206953699</v>
      </c>
      <c r="J3581">
        <v>-3.5034095061853199</v>
      </c>
      <c r="K3581">
        <v>33.376682450351602</v>
      </c>
      <c r="L3581">
        <v>44.849802078589804</v>
      </c>
      <c r="M3581">
        <v>58.918999199832797</v>
      </c>
      <c r="N3581">
        <v>1.1988304093567199</v>
      </c>
      <c r="O3581">
        <v>122.874806800618</v>
      </c>
      <c r="P3581">
        <v>11.168384879725</v>
      </c>
    </row>
    <row r="3582" spans="1:17" hidden="1" x14ac:dyDescent="0.3">
      <c r="A3582" t="s">
        <v>7389</v>
      </c>
      <c r="B3582" t="s">
        <v>7390</v>
      </c>
      <c r="C3582" t="str">
        <f>IFERROR(VLOOKUP(Table1[[#This Row],[Ticker]],[1]!Table1[[Symbol]:[Industry]],2,FALSE),"-")</f>
        <v>-</v>
      </c>
      <c r="D3582" t="s">
        <v>605</v>
      </c>
      <c r="E3582">
        <v>45.858407534999998</v>
      </c>
      <c r="F3582">
        <v>12.51</v>
      </c>
      <c r="G3582">
        <v>-73.110242583114697</v>
      </c>
      <c r="H3582">
        <v>-14.536384069431699</v>
      </c>
      <c r="I3582">
        <v>-47.888529987441501</v>
      </c>
      <c r="J3582">
        <v>-8.1833373772548494</v>
      </c>
      <c r="K3582">
        <v>14.851443184408099</v>
      </c>
      <c r="L3582">
        <v>19.3144230330001</v>
      </c>
      <c r="M3582">
        <v>22.453834989042601</v>
      </c>
      <c r="N3582">
        <v>0.24031250412278499</v>
      </c>
      <c r="O3582">
        <v>162.19024780175801</v>
      </c>
      <c r="P3582">
        <v>13.623978201634801</v>
      </c>
      <c r="Q3582">
        <v>3.2129010925799999E-3</v>
      </c>
    </row>
    <row r="3583" spans="1:17" hidden="1" x14ac:dyDescent="0.3">
      <c r="A3583" t="s">
        <v>7391</v>
      </c>
      <c r="B3583" t="s">
        <v>7392</v>
      </c>
      <c r="C3583" t="str">
        <f>IFERROR(VLOOKUP(Table1[[#This Row],[Ticker]],[1]!Table1[[Symbol]:[Industry]],2,FALSE),"-")</f>
        <v>-</v>
      </c>
      <c r="D3583" t="s">
        <v>1001</v>
      </c>
      <c r="E3583">
        <v>45.6</v>
      </c>
      <c r="F3583">
        <v>96</v>
      </c>
      <c r="G3583">
        <v>38.975868388766301</v>
      </c>
      <c r="H3583">
        <v>-25.287479670795101</v>
      </c>
      <c r="I3583">
        <v>38.203042135734997</v>
      </c>
      <c r="J3583">
        <v>-9.9685998595904302</v>
      </c>
      <c r="K3583">
        <v>97.519289607685195</v>
      </c>
      <c r="L3583">
        <v>78.705218785851201</v>
      </c>
      <c r="M3583">
        <v>26.654986123458801</v>
      </c>
      <c r="N3583">
        <v>0.15160066549846701</v>
      </c>
      <c r="O3583">
        <v>33.3333333333333</v>
      </c>
      <c r="P3583">
        <v>81.132075471698101</v>
      </c>
      <c r="Q3583">
        <v>7.9697255733715999E-2</v>
      </c>
    </row>
    <row r="3584" spans="1:17" hidden="1" x14ac:dyDescent="0.3">
      <c r="A3584" t="s">
        <v>7393</v>
      </c>
      <c r="B3584" t="s">
        <v>7394</v>
      </c>
      <c r="C3584" t="str">
        <f>IFERROR(VLOOKUP(Table1[[#This Row],[Ticker]],[1]!Table1[[Symbol]:[Industry]],2,FALSE),"-")</f>
        <v>-</v>
      </c>
      <c r="D3584" t="s">
        <v>472</v>
      </c>
      <c r="E3584">
        <v>45.557251200000003</v>
      </c>
      <c r="F3584">
        <v>23.55</v>
      </c>
      <c r="G3584">
        <v>-55.381597988272901</v>
      </c>
      <c r="H3584">
        <v>-5.95677833343803</v>
      </c>
      <c r="I3584">
        <v>-29.186282796430302</v>
      </c>
      <c r="J3584">
        <v>-4.6669588754762996</v>
      </c>
      <c r="K3584">
        <v>24.093948296227101</v>
      </c>
      <c r="L3584">
        <v>27.540622664018699</v>
      </c>
      <c r="M3584">
        <v>46.609458406715497</v>
      </c>
      <c r="N3584">
        <v>0.49364161849710902</v>
      </c>
      <c r="O3584">
        <v>82.590233545647493</v>
      </c>
      <c r="P3584">
        <v>3.7444933920704799</v>
      </c>
    </row>
    <row r="3585" spans="1:17" hidden="1" x14ac:dyDescent="0.3">
      <c r="A3585" t="s">
        <v>7395</v>
      </c>
      <c r="B3585" t="s">
        <v>7396</v>
      </c>
      <c r="C3585" t="str">
        <f>IFERROR(VLOOKUP(Table1[[#This Row],[Ticker]],[1]!Table1[[Symbol]:[Industry]],2,FALSE),"-")</f>
        <v>-</v>
      </c>
      <c r="D3585" t="s">
        <v>364</v>
      </c>
      <c r="E3585">
        <v>45.528989549999999</v>
      </c>
      <c r="F3585">
        <v>82.2</v>
      </c>
      <c r="G3585">
        <v>161.72879162211601</v>
      </c>
      <c r="H3585">
        <v>92.095508628034693</v>
      </c>
      <c r="I3585">
        <v>71.968760959344806</v>
      </c>
      <c r="J3585">
        <v>12.8236816561041</v>
      </c>
      <c r="K3585">
        <v>54.742267836625999</v>
      </c>
      <c r="L3585">
        <v>43.220171296796103</v>
      </c>
      <c r="M3585">
        <v>96.954560907419904</v>
      </c>
      <c r="N3585">
        <v>2.9327372896708201</v>
      </c>
      <c r="O3585">
        <v>10.462287104622799</v>
      </c>
      <c r="P3585">
        <v>222.85938727415501</v>
      </c>
      <c r="Q3585">
        <v>9.2671143880186005E-2</v>
      </c>
    </row>
    <row r="3586" spans="1:17" hidden="1" x14ac:dyDescent="0.3">
      <c r="A3586" t="s">
        <v>7397</v>
      </c>
      <c r="B3586" t="s">
        <v>7398</v>
      </c>
      <c r="C3586" t="str">
        <f>IFERROR(VLOOKUP(Table1[[#This Row],[Ticker]],[1]!Table1[[Symbol]:[Industry]],2,FALSE),"-")</f>
        <v>-</v>
      </c>
      <c r="D3586" t="s">
        <v>7399</v>
      </c>
      <c r="E3586">
        <v>45.474519999999998</v>
      </c>
      <c r="F3586">
        <v>302.8</v>
      </c>
      <c r="G3586">
        <v>92.619927913549404</v>
      </c>
      <c r="H3586">
        <v>57.211330306356402</v>
      </c>
      <c r="I3586">
        <v>107.074034875419</v>
      </c>
      <c r="J3586">
        <v>54.911866188890698</v>
      </c>
      <c r="K3586">
        <v>226.27813803083399</v>
      </c>
      <c r="M3586">
        <v>74.096153229944207</v>
      </c>
      <c r="N3586">
        <v>0.934086629001883</v>
      </c>
      <c r="O3586">
        <v>23.183619550858602</v>
      </c>
      <c r="P3586">
        <v>148.60426929392401</v>
      </c>
    </row>
    <row r="3587" spans="1:17" hidden="1" x14ac:dyDescent="0.3">
      <c r="A3587" t="s">
        <v>7400</v>
      </c>
      <c r="B3587" t="s">
        <v>7401</v>
      </c>
      <c r="C3587" t="str">
        <f>IFERROR(VLOOKUP(Table1[[#This Row],[Ticker]],[1]!Table1[[Symbol]:[Industry]],2,FALSE),"-")</f>
        <v>-</v>
      </c>
      <c r="D3587" t="s">
        <v>1223</v>
      </c>
      <c r="E3587">
        <v>45.448236545999997</v>
      </c>
      <c r="F3587">
        <v>120.86</v>
      </c>
      <c r="G3587">
        <v>47.103172941123297</v>
      </c>
      <c r="H3587">
        <v>33.8421926030218</v>
      </c>
      <c r="I3587">
        <v>74.452739853828206</v>
      </c>
      <c r="J3587">
        <v>-13.8968398906571</v>
      </c>
      <c r="K3587">
        <v>97.851896786508505</v>
      </c>
      <c r="L3587">
        <v>81.591053007194702</v>
      </c>
      <c r="M3587">
        <v>61.048109455044099</v>
      </c>
      <c r="N3587">
        <v>1.9637736648372499</v>
      </c>
      <c r="O3587">
        <v>16.663908654641698</v>
      </c>
      <c r="P3587">
        <v>112.03508771929801</v>
      </c>
      <c r="Q3587">
        <v>0.136122539624603</v>
      </c>
    </row>
    <row r="3588" spans="1:17" hidden="1" x14ac:dyDescent="0.3">
      <c r="A3588" t="s">
        <v>7402</v>
      </c>
      <c r="B3588" t="s">
        <v>7403</v>
      </c>
      <c r="C3588" t="str">
        <f>IFERROR(VLOOKUP(Table1[[#This Row],[Ticker]],[1]!Table1[[Symbol]:[Industry]],2,FALSE),"-")</f>
        <v>-</v>
      </c>
      <c r="D3588" t="s">
        <v>1414</v>
      </c>
      <c r="E3588">
        <v>45.44</v>
      </c>
      <c r="F3588">
        <v>45.29</v>
      </c>
      <c r="G3588">
        <v>-42.070585413137401</v>
      </c>
      <c r="H3588">
        <v>-7.81454939904458</v>
      </c>
      <c r="I3588">
        <v>-29.207065812986698</v>
      </c>
      <c r="J3588">
        <v>-8.2645113098884604</v>
      </c>
      <c r="K3588">
        <v>46.548630746074103</v>
      </c>
      <c r="L3588">
        <v>48.930437075408797</v>
      </c>
      <c r="M3588">
        <v>41.740047208461597</v>
      </c>
      <c r="N3588">
        <v>1.3724960020325201</v>
      </c>
      <c r="O3588">
        <v>55.7739015235151</v>
      </c>
      <c r="P3588">
        <v>7.3222748815165701</v>
      </c>
      <c r="Q3588">
        <v>-0.11327472074549901</v>
      </c>
    </row>
    <row r="3589" spans="1:17" hidden="1" x14ac:dyDescent="0.3">
      <c r="A3589" t="s">
        <v>7404</v>
      </c>
      <c r="B3589" t="s">
        <v>7405</v>
      </c>
      <c r="C3589" t="str">
        <f>IFERROR(VLOOKUP(Table1[[#This Row],[Ticker]],[1]!Table1[[Symbol]:[Industry]],2,FALSE),"-")</f>
        <v>-</v>
      </c>
      <c r="D3589" t="s">
        <v>407</v>
      </c>
      <c r="E3589">
        <v>45.36</v>
      </c>
      <c r="F3589">
        <v>5.0199999999999996</v>
      </c>
      <c r="G3589">
        <v>63.658648397731803</v>
      </c>
      <c r="H3589">
        <v>-1.6382576057315099</v>
      </c>
      <c r="I3589">
        <v>30.8398164692513</v>
      </c>
      <c r="J3589">
        <v>-4.1331453243298899</v>
      </c>
      <c r="K3589">
        <v>4.9085329386505698</v>
      </c>
      <c r="L3589">
        <v>4.2834032221172</v>
      </c>
      <c r="M3589">
        <v>52.8187489382357</v>
      </c>
      <c r="N3589">
        <v>0.85054443286492798</v>
      </c>
      <c r="O3589">
        <v>30.013280212483298</v>
      </c>
      <c r="P3589">
        <v>113.314447592067</v>
      </c>
      <c r="Q3589">
        <v>8.0622435262455994E-2</v>
      </c>
    </row>
    <row r="3590" spans="1:17" hidden="1" x14ac:dyDescent="0.3">
      <c r="A3590" t="s">
        <v>7406</v>
      </c>
      <c r="B3590" t="s">
        <v>7407</v>
      </c>
      <c r="C3590" t="str">
        <f>IFERROR(VLOOKUP(Table1[[#This Row],[Ticker]],[1]!Table1[[Symbol]:[Industry]],2,FALSE),"-")</f>
        <v>-</v>
      </c>
      <c r="D3590" t="s">
        <v>514</v>
      </c>
      <c r="E3590">
        <v>45.165510625000003</v>
      </c>
      <c r="F3590">
        <v>17.850000000000001</v>
      </c>
      <c r="G3590">
        <v>-55.233194889225999</v>
      </c>
      <c r="H3590">
        <v>23.030731941306801</v>
      </c>
      <c r="I3590">
        <v>1.61147001255841</v>
      </c>
      <c r="J3590">
        <v>26.233432599077801</v>
      </c>
      <c r="K3590">
        <v>15.4680498053339</v>
      </c>
      <c r="L3590">
        <v>16.644522187286601</v>
      </c>
      <c r="M3590">
        <v>61.754113024054398</v>
      </c>
      <c r="N3590">
        <v>3.4066339066339002</v>
      </c>
      <c r="O3590">
        <v>30.532212885153999</v>
      </c>
      <c r="P3590">
        <v>34.716981132075396</v>
      </c>
    </row>
    <row r="3591" spans="1:17" hidden="1" x14ac:dyDescent="0.3">
      <c r="A3591" t="s">
        <v>7408</v>
      </c>
      <c r="B3591" t="s">
        <v>7409</v>
      </c>
      <c r="C3591" t="str">
        <f>IFERROR(VLOOKUP(Table1[[#This Row],[Ticker]],[1]!Table1[[Symbol]:[Industry]],2,FALSE),"-")</f>
        <v>-</v>
      </c>
      <c r="D3591" t="s">
        <v>533</v>
      </c>
      <c r="E3591">
        <v>45.146231999999998</v>
      </c>
      <c r="F3591">
        <v>0.95</v>
      </c>
      <c r="G3591">
        <v>-29.769074597067601</v>
      </c>
      <c r="H3591">
        <v>-17.222673190147098</v>
      </c>
      <c r="I3591">
        <v>-17.388529987441501</v>
      </c>
      <c r="J3591">
        <v>-9.8799277248088</v>
      </c>
      <c r="K3591">
        <v>1.1416014894256601</v>
      </c>
      <c r="L3591">
        <v>1.17524399759636</v>
      </c>
      <c r="M3591">
        <v>36.207245908863896</v>
      </c>
      <c r="N3591">
        <v>0.31933225637243001</v>
      </c>
      <c r="O3591">
        <v>106.31578947368401</v>
      </c>
      <c r="P3591">
        <v>20.264890296208499</v>
      </c>
      <c r="Q3591">
        <v>0.11641742370328099</v>
      </c>
    </row>
    <row r="3592" spans="1:17" hidden="1" x14ac:dyDescent="0.3">
      <c r="A3592" t="s">
        <v>7410</v>
      </c>
      <c r="B3592" t="s">
        <v>7411</v>
      </c>
      <c r="C3592" t="str">
        <f>IFERROR(VLOOKUP(Table1[[#This Row],[Ticker]],[1]!Table1[[Symbol]:[Industry]],2,FALSE),"-")</f>
        <v>-</v>
      </c>
      <c r="D3592" t="s">
        <v>290</v>
      </c>
      <c r="E3592">
        <v>45.143999999999998</v>
      </c>
      <c r="F3592">
        <v>114</v>
      </c>
      <c r="G3592">
        <v>31.598223265741801</v>
      </c>
      <c r="H3592">
        <v>2.2461725708335001</v>
      </c>
      <c r="I3592">
        <v>9.3485461659769697</v>
      </c>
      <c r="J3592">
        <v>-2.1876200325010999</v>
      </c>
      <c r="K3592">
        <v>122.619436272801</v>
      </c>
      <c r="L3592">
        <v>113.252771469194</v>
      </c>
      <c r="M3592">
        <v>39.899366114026002</v>
      </c>
      <c r="N3592">
        <v>6.6896227416834694E-2</v>
      </c>
      <c r="O3592">
        <v>66.535087719298204</v>
      </c>
      <c r="P3592">
        <v>73.648134044173602</v>
      </c>
      <c r="Q3592">
        <v>0.11375165752863101</v>
      </c>
    </row>
    <row r="3593" spans="1:17" hidden="1" x14ac:dyDescent="0.3">
      <c r="A3593" t="s">
        <v>7412</v>
      </c>
      <c r="B3593" t="s">
        <v>7413</v>
      </c>
      <c r="C3593" t="str">
        <f>IFERROR(VLOOKUP(Table1[[#This Row],[Ticker]],[1]!Table1[[Symbol]:[Industry]],2,FALSE),"-")</f>
        <v>-</v>
      </c>
      <c r="D3593" t="s">
        <v>132</v>
      </c>
      <c r="E3593">
        <v>45.132150000000003</v>
      </c>
      <c r="F3593">
        <v>127.73</v>
      </c>
      <c r="G3593">
        <v>-25.754597082202199</v>
      </c>
      <c r="H3593">
        <v>15.950144091581</v>
      </c>
      <c r="I3593">
        <v>-13.161683802211</v>
      </c>
      <c r="J3593">
        <v>12.750021690854901</v>
      </c>
      <c r="K3593">
        <v>101.753872676119</v>
      </c>
      <c r="L3593">
        <v>81.543026311924905</v>
      </c>
      <c r="M3593">
        <v>83.933988005787</v>
      </c>
      <c r="N3593">
        <v>1.55219660925877</v>
      </c>
      <c r="O3593">
        <v>4.7913567681828697</v>
      </c>
      <c r="P3593">
        <v>64.919302775984505</v>
      </c>
      <c r="Q3593">
        <v>0.112223022147768</v>
      </c>
    </row>
    <row r="3594" spans="1:17" hidden="1" x14ac:dyDescent="0.3">
      <c r="A3594" t="s">
        <v>7414</v>
      </c>
      <c r="B3594" t="s">
        <v>7415</v>
      </c>
      <c r="C3594" t="str">
        <f>IFERROR(VLOOKUP(Table1[[#This Row],[Ticker]],[1]!Table1[[Symbol]:[Industry]],2,FALSE),"-")</f>
        <v>-</v>
      </c>
      <c r="E3594">
        <v>45.059987499999998</v>
      </c>
      <c r="F3594">
        <v>91.07</v>
      </c>
      <c r="G3594">
        <v>-2.31625378902178</v>
      </c>
      <c r="H3594">
        <v>7.01755915135106</v>
      </c>
      <c r="I3594">
        <v>33.639662384034303</v>
      </c>
      <c r="J3594">
        <v>-4.8191989798695198</v>
      </c>
      <c r="K3594">
        <v>84.389529077816306</v>
      </c>
      <c r="L3594">
        <v>74.235367198554002</v>
      </c>
      <c r="M3594">
        <v>41.549700891899498</v>
      </c>
      <c r="N3594">
        <v>1.5278254439272201</v>
      </c>
      <c r="O3594">
        <v>20.621499945097099</v>
      </c>
      <c r="P3594">
        <v>82.139999999999901</v>
      </c>
      <c r="Q3594">
        <v>0.13631396965992101</v>
      </c>
    </row>
    <row r="3595" spans="1:17" hidden="1" x14ac:dyDescent="0.3">
      <c r="A3595" t="s">
        <v>7416</v>
      </c>
      <c r="B3595" t="s">
        <v>7417</v>
      </c>
      <c r="C3595" t="str">
        <f>IFERROR(VLOOKUP(Table1[[#This Row],[Ticker]],[1]!Table1[[Symbol]:[Industry]],2,FALSE),"-")</f>
        <v>-</v>
      </c>
      <c r="D3595" t="s">
        <v>753</v>
      </c>
      <c r="E3595">
        <v>45.057158311999999</v>
      </c>
      <c r="F3595">
        <v>23.55</v>
      </c>
      <c r="G3595">
        <v>22.482395816087799</v>
      </c>
      <c r="H3595">
        <v>-2.2443182117921099</v>
      </c>
      <c r="I3595">
        <v>5.7809260795040096</v>
      </c>
      <c r="J3595">
        <v>-3.8119432311683199</v>
      </c>
      <c r="K3595">
        <v>22.704760372967499</v>
      </c>
      <c r="L3595">
        <v>20.000700751095</v>
      </c>
      <c r="M3595">
        <v>37.579943371070499</v>
      </c>
      <c r="N3595">
        <v>1.0350023432339099</v>
      </c>
      <c r="O3595">
        <v>3.8216560509554101</v>
      </c>
      <c r="P3595">
        <v>62.975778546712803</v>
      </c>
    </row>
    <row r="3596" spans="1:17" hidden="1" x14ac:dyDescent="0.3">
      <c r="A3596" t="s">
        <v>7418</v>
      </c>
      <c r="B3596" t="s">
        <v>7419</v>
      </c>
      <c r="C3596" t="str">
        <f>IFERROR(VLOOKUP(Table1[[#This Row],[Ticker]],[1]!Table1[[Symbol]:[Industry]],2,FALSE),"-")</f>
        <v>-</v>
      </c>
      <c r="D3596" t="s">
        <v>1223</v>
      </c>
      <c r="E3596">
        <v>45.039499999999997</v>
      </c>
      <c r="F3596">
        <v>8.64</v>
      </c>
      <c r="G3596">
        <v>12.397763718467701</v>
      </c>
      <c r="H3596">
        <v>-13.085008098081101</v>
      </c>
      <c r="I3596">
        <v>-21.707466864517901</v>
      </c>
      <c r="J3596">
        <v>-4.7864900889982804</v>
      </c>
      <c r="K3596">
        <v>8.9575501550686596</v>
      </c>
      <c r="L3596">
        <v>8.1657587950850399</v>
      </c>
      <c r="M3596">
        <v>34.907539160233199</v>
      </c>
      <c r="N3596">
        <v>0.66584946902074005</v>
      </c>
      <c r="O3596">
        <v>25.578703703703699</v>
      </c>
      <c r="P3596">
        <v>56.521739130434803</v>
      </c>
      <c r="Q3596">
        <v>8.9752163744263994E-2</v>
      </c>
    </row>
    <row r="3597" spans="1:17" hidden="1" x14ac:dyDescent="0.3">
      <c r="A3597" t="s">
        <v>7420</v>
      </c>
      <c r="B3597" t="s">
        <v>7421</v>
      </c>
      <c r="C3597" t="str">
        <f>IFERROR(VLOOKUP(Table1[[#This Row],[Ticker]],[1]!Table1[[Symbol]:[Industry]],2,FALSE),"-")</f>
        <v>-</v>
      </c>
      <c r="D3597" t="s">
        <v>180</v>
      </c>
      <c r="E3597">
        <v>44.932661172000003</v>
      </c>
      <c r="F3597">
        <v>15.44</v>
      </c>
      <c r="G3597">
        <v>-89.009165532576205</v>
      </c>
      <c r="H3597">
        <v>-10.0311147485886</v>
      </c>
      <c r="I3597">
        <v>-43.157760756672303</v>
      </c>
      <c r="J3597">
        <v>-10.1342557633595</v>
      </c>
      <c r="K3597">
        <v>16.146960118213698</v>
      </c>
      <c r="L3597">
        <v>21.915558966931101</v>
      </c>
      <c r="M3597">
        <v>39.427739069698298</v>
      </c>
      <c r="N3597">
        <v>0.75536775246022303</v>
      </c>
      <c r="O3597">
        <v>164.89637305699401</v>
      </c>
      <c r="P3597">
        <v>17.414448669201501</v>
      </c>
      <c r="Q3597">
        <v>-8.3464713382467998E-2</v>
      </c>
    </row>
    <row r="3598" spans="1:17" hidden="1" x14ac:dyDescent="0.3">
      <c r="A3598" t="s">
        <v>7422</v>
      </c>
      <c r="B3598" t="s">
        <v>7423</v>
      </c>
      <c r="C3598" t="str">
        <f>IFERROR(VLOOKUP(Table1[[#This Row],[Ticker]],[1]!Table1[[Symbol]:[Industry]],2,FALSE),"-")</f>
        <v>-</v>
      </c>
      <c r="D3598" t="s">
        <v>853</v>
      </c>
      <c r="E3598">
        <v>44.931834000000002</v>
      </c>
      <c r="F3598">
        <v>19.989999999999998</v>
      </c>
      <c r="G3598">
        <v>25.558937853837602</v>
      </c>
      <c r="H3598">
        <v>-8.6620671295410396</v>
      </c>
      <c r="I3598">
        <v>-9.9154117078717103</v>
      </c>
      <c r="J3598">
        <v>-4.5461105985388404</v>
      </c>
      <c r="K3598">
        <v>21.0234538875828</v>
      </c>
      <c r="L3598">
        <v>19.149441907760998</v>
      </c>
      <c r="M3598">
        <v>48.612936662086099</v>
      </c>
      <c r="N3598">
        <v>0.28716609241961399</v>
      </c>
      <c r="O3598">
        <v>32.216108054027004</v>
      </c>
      <c r="P3598">
        <v>86.647992530345405</v>
      </c>
      <c r="Q3598">
        <v>0.101046283828952</v>
      </c>
    </row>
    <row r="3599" spans="1:17" hidden="1" x14ac:dyDescent="0.3">
      <c r="A3599" t="s">
        <v>7424</v>
      </c>
      <c r="B3599" t="s">
        <v>7425</v>
      </c>
      <c r="C3599" t="str">
        <f>IFERROR(VLOOKUP(Table1[[#This Row],[Ticker]],[1]!Table1[[Symbol]:[Industry]],2,FALSE),"-")</f>
        <v>-</v>
      </c>
      <c r="D3599" t="s">
        <v>46</v>
      </c>
      <c r="E3599">
        <v>44.902000000000001</v>
      </c>
      <c r="F3599">
        <v>59.95</v>
      </c>
      <c r="G3599">
        <v>-51.802583544772503</v>
      </c>
      <c r="H3599">
        <v>-12.6078502620711</v>
      </c>
      <c r="I3599">
        <v>-20.146032015016601</v>
      </c>
      <c r="J3599">
        <v>6.7647609198798504</v>
      </c>
      <c r="K3599">
        <v>61.213357304841999</v>
      </c>
      <c r="L3599">
        <v>58.405729762879602</v>
      </c>
      <c r="M3599">
        <v>50.253325048684999</v>
      </c>
      <c r="N3599">
        <v>0.51401515151515098</v>
      </c>
      <c r="O3599">
        <v>44.286905754795598</v>
      </c>
      <c r="P3599">
        <v>53.717948717948701</v>
      </c>
      <c r="Q3599">
        <v>7.4637732245818003E-2</v>
      </c>
    </row>
    <row r="3600" spans="1:17" hidden="1" x14ac:dyDescent="0.3">
      <c r="A3600" t="s">
        <v>7426</v>
      </c>
      <c r="B3600" t="s">
        <v>7427</v>
      </c>
      <c r="C3600" t="str">
        <f>IFERROR(VLOOKUP(Table1[[#This Row],[Ticker]],[1]!Table1[[Symbol]:[Industry]],2,FALSE),"-")</f>
        <v>-</v>
      </c>
      <c r="D3600" t="s">
        <v>278</v>
      </c>
      <c r="E3600">
        <v>44.868114200000001</v>
      </c>
      <c r="F3600">
        <v>23.7</v>
      </c>
      <c r="G3600">
        <v>-0.175970282645252</v>
      </c>
      <c r="H3600">
        <v>-11.7838017167928</v>
      </c>
      <c r="I3600">
        <v>-3.9914008008387101</v>
      </c>
      <c r="J3600">
        <v>0.68194518489019895</v>
      </c>
      <c r="K3600">
        <v>23.7887619035657</v>
      </c>
      <c r="L3600">
        <v>23.319018506884198</v>
      </c>
      <c r="M3600">
        <v>46.211169301171402</v>
      </c>
      <c r="N3600">
        <v>0.61837366492957002</v>
      </c>
      <c r="O3600">
        <v>64.894514767932407</v>
      </c>
    </row>
    <row r="3601" spans="1:17" hidden="1" x14ac:dyDescent="0.3">
      <c r="A3601" t="s">
        <v>7428</v>
      </c>
      <c r="B3601" t="s">
        <v>7429</v>
      </c>
      <c r="C3601" t="str">
        <f>IFERROR(VLOOKUP(Table1[[#This Row],[Ticker]],[1]!Table1[[Symbol]:[Industry]],2,FALSE),"-")</f>
        <v>-</v>
      </c>
      <c r="D3601" t="s">
        <v>259</v>
      </c>
      <c r="E3601">
        <v>44.840361471999998</v>
      </c>
      <c r="F3601">
        <v>97.11</v>
      </c>
      <c r="G3601">
        <v>36.956250587625298</v>
      </c>
      <c r="H3601">
        <v>-9.3894274378261908</v>
      </c>
      <c r="I3601">
        <v>29.747833648922001</v>
      </c>
      <c r="J3601">
        <v>-4.4450457750753598</v>
      </c>
      <c r="K3601">
        <v>97.342166491766207</v>
      </c>
      <c r="L3601">
        <v>87.5844860042085</v>
      </c>
      <c r="M3601">
        <v>55.395765147707202</v>
      </c>
      <c r="N3601">
        <v>1.3751459604584999</v>
      </c>
      <c r="O3601">
        <v>26.351560086499799</v>
      </c>
      <c r="P3601">
        <v>81.344537815126003</v>
      </c>
      <c r="Q3601">
        <v>9.8254593913292998E-2</v>
      </c>
    </row>
    <row r="3602" spans="1:17" hidden="1" x14ac:dyDescent="0.3">
      <c r="A3602" t="s">
        <v>7430</v>
      </c>
      <c r="B3602" t="s">
        <v>7431</v>
      </c>
      <c r="C3602" t="str">
        <f>IFERROR(VLOOKUP(Table1[[#This Row],[Ticker]],[1]!Table1[[Symbol]:[Industry]],2,FALSE),"-")</f>
        <v>-</v>
      </c>
      <c r="D3602" t="s">
        <v>407</v>
      </c>
      <c r="E3602">
        <v>44.825560000000003</v>
      </c>
      <c r="F3602">
        <v>72.2</v>
      </c>
      <c r="G3602">
        <v>68.712918606243605</v>
      </c>
      <c r="H3602">
        <v>74.4123208177283</v>
      </c>
      <c r="I3602">
        <v>96.220937468179699</v>
      </c>
      <c r="J3602">
        <v>-4.6266444227450103</v>
      </c>
      <c r="K3602">
        <v>58.375426204067701</v>
      </c>
      <c r="L3602">
        <v>44.567830066583802</v>
      </c>
      <c r="M3602">
        <v>64.726481934524998</v>
      </c>
      <c r="N3602">
        <v>1.3814331129386099</v>
      </c>
      <c r="O3602">
        <v>14.542936288088599</v>
      </c>
      <c r="P3602">
        <v>150.25996533795399</v>
      </c>
      <c r="Q3602">
        <v>0.113738726925123</v>
      </c>
    </row>
    <row r="3603" spans="1:17" hidden="1" x14ac:dyDescent="0.3">
      <c r="A3603" t="s">
        <v>7432</v>
      </c>
      <c r="B3603" t="s">
        <v>7433</v>
      </c>
      <c r="C3603" t="str">
        <f>IFERROR(VLOOKUP(Table1[[#This Row],[Ticker]],[1]!Table1[[Symbol]:[Industry]],2,FALSE),"-")</f>
        <v>-</v>
      </c>
      <c r="D3603" t="s">
        <v>789</v>
      </c>
      <c r="E3603">
        <v>44.728250000000003</v>
      </c>
      <c r="F3603">
        <v>44</v>
      </c>
      <c r="G3603">
        <v>-98.896174950060697</v>
      </c>
      <c r="H3603">
        <v>-7.2731782406521397</v>
      </c>
      <c r="I3603">
        <v>-24.483124582036101</v>
      </c>
      <c r="J3603">
        <v>-7.7971130206348702</v>
      </c>
      <c r="K3603">
        <v>47.788932981131197</v>
      </c>
      <c r="L3603">
        <v>68.245902766620105</v>
      </c>
      <c r="M3603">
        <v>41.217555194008199</v>
      </c>
      <c r="N3603">
        <v>0.344298476090383</v>
      </c>
      <c r="O3603">
        <v>213.636363636363</v>
      </c>
      <c r="P3603">
        <v>7.3170731707317103</v>
      </c>
    </row>
    <row r="3604" spans="1:17" hidden="1" x14ac:dyDescent="0.3">
      <c r="A3604" t="s">
        <v>7434</v>
      </c>
      <c r="B3604" t="s">
        <v>7435</v>
      </c>
      <c r="C3604" t="str">
        <f>IFERROR(VLOOKUP(Table1[[#This Row],[Ticker]],[1]!Table1[[Symbol]:[Industry]],2,FALSE),"-")</f>
        <v>-</v>
      </c>
      <c r="D3604" t="s">
        <v>281</v>
      </c>
      <c r="E3604">
        <v>44.691046399999998</v>
      </c>
      <c r="F3604">
        <v>15.23</v>
      </c>
      <c r="G3604">
        <v>21.995746889071899</v>
      </c>
      <c r="H3604">
        <v>-9.5358485027001301</v>
      </c>
      <c r="I3604">
        <v>-13.7830878105708</v>
      </c>
      <c r="J3604">
        <v>-0.99398608024646495</v>
      </c>
      <c r="K3604">
        <v>15.7767615371107</v>
      </c>
      <c r="L3604">
        <v>15.219930110537399</v>
      </c>
      <c r="M3604">
        <v>43.691495866178599</v>
      </c>
      <c r="N3604">
        <v>0.61275292743632004</v>
      </c>
      <c r="O3604">
        <v>33.289560078791801</v>
      </c>
      <c r="P3604">
        <v>58.6458333333333</v>
      </c>
      <c r="Q3604">
        <v>5.8557472877923997E-2</v>
      </c>
    </row>
    <row r="3605" spans="1:17" hidden="1" x14ac:dyDescent="0.3">
      <c r="A3605" t="s">
        <v>7436</v>
      </c>
      <c r="B3605" t="s">
        <v>7437</v>
      </c>
      <c r="C3605" t="str">
        <f>IFERROR(VLOOKUP(Table1[[#This Row],[Ticker]],[1]!Table1[[Symbol]:[Industry]],2,FALSE),"-")</f>
        <v>-</v>
      </c>
      <c r="D3605" t="s">
        <v>390</v>
      </c>
      <c r="E3605">
        <v>44.628117799999998</v>
      </c>
      <c r="F3605">
        <v>29.75</v>
      </c>
      <c r="G3605">
        <v>6.5294560739438996</v>
      </c>
      <c r="H3605">
        <v>3.6864177189438099</v>
      </c>
      <c r="I3605">
        <v>52.1271395282279</v>
      </c>
      <c r="J3605">
        <v>-12.199719246052201</v>
      </c>
      <c r="K3605">
        <v>29.447587499340798</v>
      </c>
      <c r="L3605">
        <v>24.9649521903251</v>
      </c>
      <c r="M3605">
        <v>35.556273833821599</v>
      </c>
      <c r="N3605">
        <v>0.51567173884770401</v>
      </c>
      <c r="O3605">
        <v>18.487394957983099</v>
      </c>
      <c r="P3605">
        <v>98.3333333333333</v>
      </c>
    </row>
    <row r="3606" spans="1:17" hidden="1" x14ac:dyDescent="0.3">
      <c r="A3606" t="s">
        <v>7438</v>
      </c>
      <c r="B3606" t="s">
        <v>7439</v>
      </c>
      <c r="C3606" t="str">
        <f>IFERROR(VLOOKUP(Table1[[#This Row],[Ticker]],[1]!Table1[[Symbol]:[Industry]],2,FALSE),"-")</f>
        <v>-</v>
      </c>
      <c r="D3606" t="s">
        <v>605</v>
      </c>
      <c r="E3606">
        <v>44.604685000000003</v>
      </c>
      <c r="F3606">
        <v>60.65</v>
      </c>
      <c r="G3606">
        <v>48.932325792863899</v>
      </c>
      <c r="H3606">
        <v>-15.732347072669899</v>
      </c>
      <c r="I3606">
        <v>6.7162377637350001</v>
      </c>
      <c r="J3606">
        <v>-6.3787614835250697</v>
      </c>
      <c r="K3606">
        <v>60.294067574957801</v>
      </c>
      <c r="L3606">
        <v>51.947925346485398</v>
      </c>
      <c r="M3606">
        <v>39.487921926435</v>
      </c>
      <c r="N3606">
        <v>0.29480436936328303</v>
      </c>
      <c r="O3606">
        <v>15.399835119538301</v>
      </c>
      <c r="P3606">
        <v>116.52981078186301</v>
      </c>
      <c r="Q3606">
        <v>7.0883155917123006E-2</v>
      </c>
    </row>
    <row r="3607" spans="1:17" hidden="1" x14ac:dyDescent="0.3">
      <c r="A3607" t="s">
        <v>7440</v>
      </c>
      <c r="B3607" t="s">
        <v>7441</v>
      </c>
      <c r="C3607" t="str">
        <f>IFERROR(VLOOKUP(Table1[[#This Row],[Ticker]],[1]!Table1[[Symbol]:[Industry]],2,FALSE),"-")</f>
        <v>-</v>
      </c>
      <c r="D3607" t="s">
        <v>4063</v>
      </c>
      <c r="E3607">
        <v>44.563035999999997</v>
      </c>
      <c r="F3607">
        <v>142.35</v>
      </c>
      <c r="G3607">
        <v>-70.045371917837997</v>
      </c>
      <c r="H3607">
        <v>1.16417906467658E-2</v>
      </c>
      <c r="I3607">
        <v>-23.490113100898</v>
      </c>
      <c r="J3607">
        <v>-3.2542866991677601</v>
      </c>
      <c r="K3607">
        <v>145.36877950793701</v>
      </c>
      <c r="L3607">
        <v>159.56262748572601</v>
      </c>
      <c r="M3607">
        <v>68.120510089526505</v>
      </c>
      <c r="N3607">
        <v>1.5151489390641999</v>
      </c>
      <c r="O3607">
        <v>82.648401826484005</v>
      </c>
      <c r="P3607">
        <v>6.78919729932481</v>
      </c>
      <c r="Q3607">
        <v>5.9266154493071002E-2</v>
      </c>
    </row>
    <row r="3608" spans="1:17" hidden="1" x14ac:dyDescent="0.3">
      <c r="A3608" t="s">
        <v>7442</v>
      </c>
      <c r="B3608" t="s">
        <v>7443</v>
      </c>
      <c r="C3608" t="str">
        <f>IFERROR(VLOOKUP(Table1[[#This Row],[Ticker]],[1]!Table1[[Symbol]:[Industry]],2,FALSE),"-")</f>
        <v>-</v>
      </c>
      <c r="D3608" t="s">
        <v>141</v>
      </c>
      <c r="E3608">
        <v>44.553600000000003</v>
      </c>
      <c r="F3608">
        <v>40.950000000000003</v>
      </c>
      <c r="G3608">
        <v>17.012324882749098</v>
      </c>
      <c r="H3608">
        <v>-16.430884333842101</v>
      </c>
      <c r="I3608">
        <v>-17.2662805986885</v>
      </c>
      <c r="J3608">
        <v>-0.32194839071005998</v>
      </c>
      <c r="K3608">
        <v>44.373501376368097</v>
      </c>
      <c r="L3608">
        <v>41.8925656227877</v>
      </c>
      <c r="M3608">
        <v>34.7116196893856</v>
      </c>
      <c r="N3608">
        <v>0.99436692954328698</v>
      </c>
      <c r="O3608">
        <v>44.078144078144</v>
      </c>
      <c r="P3608">
        <v>50.496141124586501</v>
      </c>
      <c r="Q3608">
        <v>7.7443518806337999E-2</v>
      </c>
    </row>
    <row r="3609" spans="1:17" hidden="1" x14ac:dyDescent="0.3">
      <c r="A3609" t="s">
        <v>7444</v>
      </c>
      <c r="B3609" t="s">
        <v>7445</v>
      </c>
      <c r="C3609" t="str">
        <f>IFERROR(VLOOKUP(Table1[[#This Row],[Ticker]],[1]!Table1[[Symbol]:[Industry]],2,FALSE),"-")</f>
        <v>-</v>
      </c>
      <c r="D3609" t="s">
        <v>125</v>
      </c>
      <c r="E3609">
        <v>44.546226349999998</v>
      </c>
      <c r="F3609">
        <v>4.4800000000000004</v>
      </c>
      <c r="G3609">
        <v>20.021769830349101</v>
      </c>
      <c r="H3609">
        <v>9.8598306806779394</v>
      </c>
      <c r="I3609">
        <v>-24.055196654108201</v>
      </c>
      <c r="J3609">
        <v>6.6086762637951804</v>
      </c>
      <c r="K3609">
        <v>4.4424622063214496</v>
      </c>
      <c r="L3609">
        <v>4.2387699291884298</v>
      </c>
      <c r="M3609">
        <v>58.640750486434399</v>
      </c>
      <c r="N3609">
        <v>2.11127676254157</v>
      </c>
      <c r="O3609">
        <v>68.526785714285694</v>
      </c>
      <c r="Q3609">
        <v>3.3684276749830003E-2</v>
      </c>
    </row>
    <row r="3610" spans="1:17" hidden="1" x14ac:dyDescent="0.3">
      <c r="A3610" t="s">
        <v>7446</v>
      </c>
      <c r="B3610" t="s">
        <v>7447</v>
      </c>
      <c r="C3610" t="str">
        <f>IFERROR(VLOOKUP(Table1[[#This Row],[Ticker]],[1]!Table1[[Symbol]:[Industry]],2,FALSE),"-")</f>
        <v>-</v>
      </c>
      <c r="D3610" t="s">
        <v>51</v>
      </c>
      <c r="E3610">
        <v>44.428392000000002</v>
      </c>
      <c r="F3610">
        <v>62.47</v>
      </c>
      <c r="G3610">
        <v>-4.3528410309445604</v>
      </c>
      <c r="H3610">
        <v>-4.9626901825005296</v>
      </c>
      <c r="I3610">
        <v>-12.326303280411601</v>
      </c>
      <c r="J3610">
        <v>-5.5889805767188001</v>
      </c>
      <c r="K3610">
        <v>64.158677201422705</v>
      </c>
      <c r="L3610">
        <v>59.628344856444699</v>
      </c>
      <c r="M3610">
        <v>39.311855963264698</v>
      </c>
      <c r="N3610">
        <v>0.79550248955563296</v>
      </c>
      <c r="O3610">
        <v>25.660316952136998</v>
      </c>
      <c r="P3610">
        <v>54.246913580246897</v>
      </c>
      <c r="Q3610">
        <v>6.4896288778726996E-2</v>
      </c>
    </row>
    <row r="3611" spans="1:17" hidden="1" x14ac:dyDescent="0.3">
      <c r="A3611" t="s">
        <v>7448</v>
      </c>
      <c r="B3611" t="s">
        <v>7449</v>
      </c>
      <c r="C3611" t="str">
        <f>IFERROR(VLOOKUP(Table1[[#This Row],[Ticker]],[1]!Table1[[Symbol]:[Industry]],2,FALSE),"-")</f>
        <v>-</v>
      </c>
      <c r="D3611" t="s">
        <v>5543</v>
      </c>
      <c r="E3611">
        <v>44.37</v>
      </c>
      <c r="F3611">
        <v>43.45</v>
      </c>
      <c r="G3611">
        <v>8.3186533732687398</v>
      </c>
      <c r="H3611">
        <v>10.889214921741001</v>
      </c>
      <c r="I3611">
        <v>-13.9361490350606</v>
      </c>
      <c r="J3611">
        <v>6.5623799674988899</v>
      </c>
      <c r="K3611">
        <v>39.889035493180899</v>
      </c>
      <c r="L3611">
        <v>38.7682096757434</v>
      </c>
      <c r="M3611">
        <v>69.501730081132095</v>
      </c>
      <c r="N3611">
        <v>1.09733881050187</v>
      </c>
      <c r="O3611">
        <v>24.050632911392398</v>
      </c>
      <c r="P3611">
        <v>55.234012147195401</v>
      </c>
      <c r="Q3611">
        <v>6.0711681261066998E-2</v>
      </c>
    </row>
    <row r="3612" spans="1:17" hidden="1" x14ac:dyDescent="0.3">
      <c r="A3612" t="s">
        <v>7450</v>
      </c>
      <c r="B3612" t="s">
        <v>7451</v>
      </c>
      <c r="C3612" t="str">
        <f>IFERROR(VLOOKUP(Table1[[#This Row],[Ticker]],[1]!Table1[[Symbol]:[Industry]],2,FALSE),"-")</f>
        <v>-</v>
      </c>
      <c r="E3612">
        <v>44.346612311999998</v>
      </c>
      <c r="F3612">
        <v>26.34</v>
      </c>
      <c r="G3612">
        <v>-10.627726687001701</v>
      </c>
      <c r="H3612">
        <v>11.3331959516424</v>
      </c>
      <c r="I3612">
        <v>2.33874273983113</v>
      </c>
      <c r="J3612">
        <v>-0.26380317986547602</v>
      </c>
      <c r="K3612">
        <v>24.215084797058299</v>
      </c>
      <c r="L3612">
        <v>23.578405379973599</v>
      </c>
      <c r="M3612">
        <v>58.969874764353698</v>
      </c>
      <c r="N3612">
        <v>1.44962361516023</v>
      </c>
      <c r="O3612">
        <v>21.4882308276385</v>
      </c>
      <c r="P3612">
        <v>51.815561959654097</v>
      </c>
      <c r="Q3612">
        <v>7.0401004525652996E-2</v>
      </c>
    </row>
    <row r="3613" spans="1:17" hidden="1" x14ac:dyDescent="0.3">
      <c r="A3613" t="s">
        <v>7452</v>
      </c>
      <c r="B3613" t="s">
        <v>7453</v>
      </c>
      <c r="C3613" t="str">
        <f>IFERROR(VLOOKUP(Table1[[#This Row],[Ticker]],[1]!Table1[[Symbol]:[Industry]],2,FALSE),"-")</f>
        <v>-</v>
      </c>
      <c r="D3613" t="s">
        <v>479</v>
      </c>
      <c r="E3613">
        <v>44.321781999999999</v>
      </c>
      <c r="F3613">
        <v>85.05</v>
      </c>
      <c r="G3613">
        <v>-65.058184652492102</v>
      </c>
      <c r="H3613">
        <v>-5.6568406487047902</v>
      </c>
      <c r="I3613">
        <v>-50.6040776906218</v>
      </c>
      <c r="J3613">
        <v>-7.1569109314402404</v>
      </c>
      <c r="K3613">
        <v>86.0228731018735</v>
      </c>
      <c r="M3613">
        <v>44.146059318576498</v>
      </c>
      <c r="N3613">
        <v>0.25679012345678998</v>
      </c>
      <c r="O3613">
        <v>57.201646090534901</v>
      </c>
      <c r="P3613">
        <v>48.558951965065503</v>
      </c>
    </row>
    <row r="3614" spans="1:17" hidden="1" x14ac:dyDescent="0.3">
      <c r="A3614" t="s">
        <v>7454</v>
      </c>
      <c r="B3614" t="s">
        <v>7455</v>
      </c>
      <c r="C3614" t="str">
        <f>IFERROR(VLOOKUP(Table1[[#This Row],[Ticker]],[1]!Table1[[Symbol]:[Industry]],2,FALSE),"-")</f>
        <v>-</v>
      </c>
      <c r="D3614" t="s">
        <v>266</v>
      </c>
      <c r="E3614">
        <v>44.239314</v>
      </c>
      <c r="F3614">
        <v>46.06</v>
      </c>
      <c r="G3614">
        <v>6.89230280972422</v>
      </c>
      <c r="H3614">
        <v>26.142897409465998</v>
      </c>
      <c r="I3614">
        <v>15.3492221739416</v>
      </c>
      <c r="J3614">
        <v>34.430307494517301</v>
      </c>
      <c r="K3614">
        <v>32.8458116405683</v>
      </c>
      <c r="L3614">
        <v>32.805889583014398</v>
      </c>
      <c r="M3614">
        <v>90.963394742268804</v>
      </c>
      <c r="N3614">
        <v>0.76448122859979295</v>
      </c>
      <c r="O3614">
        <v>5.5145462440295097</v>
      </c>
      <c r="P3614">
        <v>84.24</v>
      </c>
      <c r="Q3614">
        <v>-2.2242421031877999E-2</v>
      </c>
    </row>
    <row r="3615" spans="1:17" hidden="1" x14ac:dyDescent="0.3">
      <c r="A3615" t="s">
        <v>7456</v>
      </c>
      <c r="B3615" t="s">
        <v>7457</v>
      </c>
      <c r="C3615" t="str">
        <f>IFERROR(VLOOKUP(Table1[[#This Row],[Ticker]],[1]!Table1[[Symbol]:[Industry]],2,FALSE),"-")</f>
        <v>-</v>
      </c>
      <c r="D3615" t="s">
        <v>533</v>
      </c>
      <c r="E3615">
        <v>44.193786839999902</v>
      </c>
      <c r="F3615">
        <v>55.61</v>
      </c>
      <c r="G3615">
        <v>19.353665388915299</v>
      </c>
      <c r="H3615">
        <v>-15.3649656802656</v>
      </c>
      <c r="I3615">
        <v>-0.339487680558825</v>
      </c>
      <c r="J3615">
        <v>-5.2524186314503103</v>
      </c>
      <c r="K3615">
        <v>56.050977712809498</v>
      </c>
      <c r="L3615">
        <v>52.874153554395498</v>
      </c>
      <c r="M3615">
        <v>32.057576074626198</v>
      </c>
      <c r="N3615">
        <v>0.56895159264228301</v>
      </c>
      <c r="O3615">
        <v>18.6836899838158</v>
      </c>
      <c r="P3615">
        <v>54.515143095304197</v>
      </c>
      <c r="Q3615">
        <v>6.4792567252095007E-2</v>
      </c>
    </row>
    <row r="3616" spans="1:17" hidden="1" x14ac:dyDescent="0.3">
      <c r="A3616" t="s">
        <v>7458</v>
      </c>
      <c r="B3616" t="s">
        <v>7459</v>
      </c>
      <c r="C3616" t="str">
        <f>IFERROR(VLOOKUP(Table1[[#This Row],[Ticker]],[1]!Table1[[Symbol]:[Industry]],2,FALSE),"-")</f>
        <v>-</v>
      </c>
      <c r="D3616" t="s">
        <v>278</v>
      </c>
      <c r="E3616">
        <v>44.192008000000001</v>
      </c>
      <c r="F3616">
        <v>107.58</v>
      </c>
      <c r="G3616">
        <v>1.2185875404840101</v>
      </c>
      <c r="H3616">
        <v>8.0059739186539307</v>
      </c>
      <c r="I3616">
        <v>-14.5395816126805</v>
      </c>
      <c r="J3616">
        <v>-20.974825366257701</v>
      </c>
      <c r="K3616">
        <v>98.824843632022294</v>
      </c>
      <c r="L3616">
        <v>95.853763993729103</v>
      </c>
      <c r="M3616">
        <v>44.8628110544539</v>
      </c>
      <c r="N3616">
        <v>2.5979554210418501</v>
      </c>
      <c r="O3616">
        <v>32.831381297638899</v>
      </c>
      <c r="P3616">
        <v>41.552631578947299</v>
      </c>
      <c r="Q3616">
        <v>0.115606032248807</v>
      </c>
    </row>
    <row r="3617" spans="1:17" hidden="1" x14ac:dyDescent="0.3">
      <c r="A3617" t="s">
        <v>7460</v>
      </c>
      <c r="B3617" t="s">
        <v>7461</v>
      </c>
      <c r="C3617" t="str">
        <f>IFERROR(VLOOKUP(Table1[[#This Row],[Ticker]],[1]!Table1[[Symbol]:[Industry]],2,FALSE),"-")</f>
        <v>-</v>
      </c>
      <c r="D3617" t="s">
        <v>7462</v>
      </c>
      <c r="E3617">
        <v>44.130070357999998</v>
      </c>
      <c r="F3617">
        <v>8.16</v>
      </c>
      <c r="G3617">
        <v>-15.271208377883299</v>
      </c>
      <c r="H3617">
        <v>0.24818928071537999</v>
      </c>
      <c r="I3617">
        <v>-7.4154841653391603</v>
      </c>
      <c r="J3617">
        <v>-13.767706612587601</v>
      </c>
      <c r="K3617">
        <v>7.8602565189578</v>
      </c>
      <c r="L3617">
        <v>8.1551792444857298</v>
      </c>
      <c r="M3617">
        <v>50.8528038709524</v>
      </c>
      <c r="N3617">
        <v>1.9573054761362501</v>
      </c>
      <c r="O3617">
        <v>27.328431372549002</v>
      </c>
      <c r="P3617">
        <v>30.979133226324201</v>
      </c>
      <c r="Q3617">
        <v>-3.6128579706247999E-2</v>
      </c>
    </row>
    <row r="3618" spans="1:17" hidden="1" x14ac:dyDescent="0.3">
      <c r="A3618" t="s">
        <v>7463</v>
      </c>
      <c r="B3618" t="s">
        <v>7464</v>
      </c>
      <c r="C3618" t="str">
        <f>IFERROR(VLOOKUP(Table1[[#This Row],[Ticker]],[1]!Table1[[Symbol]:[Industry]],2,FALSE),"-")</f>
        <v>-</v>
      </c>
      <c r="D3618" t="s">
        <v>278</v>
      </c>
      <c r="E3618">
        <v>44.040422442000001</v>
      </c>
      <c r="F3618">
        <v>8.0500000000000007</v>
      </c>
      <c r="G3618">
        <v>20.331276094166299</v>
      </c>
      <c r="H3618">
        <v>-4.1382576057315097</v>
      </c>
      <c r="I3618">
        <v>31.1354552524108</v>
      </c>
      <c r="J3618">
        <v>-5.4023157845103</v>
      </c>
      <c r="K3618">
        <v>7.5913497783868102</v>
      </c>
      <c r="L3618">
        <v>6.29264789444988</v>
      </c>
      <c r="M3618">
        <v>54.735491536274701</v>
      </c>
      <c r="N3618">
        <v>0.280120195548482</v>
      </c>
      <c r="O3618">
        <v>20.9937888198757</v>
      </c>
      <c r="P3618">
        <v>93.975903614457806</v>
      </c>
      <c r="Q3618">
        <v>0.10280401843185601</v>
      </c>
    </row>
    <row r="3619" spans="1:17" hidden="1" x14ac:dyDescent="0.3">
      <c r="A3619" t="s">
        <v>7465</v>
      </c>
      <c r="B3619" t="s">
        <v>7466</v>
      </c>
      <c r="C3619" t="str">
        <f>IFERROR(VLOOKUP(Table1[[#This Row],[Ticker]],[1]!Table1[[Symbol]:[Industry]],2,FALSE),"-")</f>
        <v>-</v>
      </c>
      <c r="E3619">
        <v>44.016587999999999</v>
      </c>
      <c r="F3619">
        <v>43.85</v>
      </c>
      <c r="G3619">
        <v>4.5492759589307097</v>
      </c>
      <c r="H3619">
        <v>-1.31922180282473</v>
      </c>
      <c r="I3619">
        <v>1.1249835260719201</v>
      </c>
      <c r="J3619">
        <v>1.76237996749889</v>
      </c>
      <c r="K3619">
        <v>40.276107579330997</v>
      </c>
      <c r="L3619">
        <v>38.576108030360501</v>
      </c>
      <c r="M3619">
        <v>51.042109728132303</v>
      </c>
      <c r="N3619">
        <v>2.36495501751702</v>
      </c>
      <c r="O3619">
        <v>20.638540478905298</v>
      </c>
      <c r="P3619">
        <v>46.069287141905399</v>
      </c>
      <c r="Q3619">
        <v>3.5119181620745003E-2</v>
      </c>
    </row>
    <row r="3620" spans="1:17" hidden="1" x14ac:dyDescent="0.3">
      <c r="A3620" t="s">
        <v>7467</v>
      </c>
      <c r="B3620" t="s">
        <v>7468</v>
      </c>
      <c r="C3620" t="str">
        <f>IFERROR(VLOOKUP(Table1[[#This Row],[Ticker]],[1]!Table1[[Symbol]:[Industry]],2,FALSE),"-")</f>
        <v>-</v>
      </c>
      <c r="D3620" t="s">
        <v>132</v>
      </c>
      <c r="E3620">
        <v>44.01</v>
      </c>
      <c r="F3620">
        <v>4.92</v>
      </c>
      <c r="G3620">
        <v>35.504301826198301</v>
      </c>
      <c r="H3620">
        <v>-5.7075216749955802</v>
      </c>
      <c r="I3620">
        <v>-1.0764732498529499</v>
      </c>
      <c r="J3620">
        <v>-1.77694241443129</v>
      </c>
      <c r="K3620">
        <v>4.9257023756701299</v>
      </c>
      <c r="L3620">
        <v>4.4831845291339603</v>
      </c>
      <c r="M3620">
        <v>37.7851448953204</v>
      </c>
      <c r="N3620">
        <v>0.552529266360965</v>
      </c>
      <c r="O3620">
        <v>21.138211382113798</v>
      </c>
      <c r="P3620">
        <v>78.260869565217405</v>
      </c>
      <c r="Q3620">
        <v>8.1564924547892007E-2</v>
      </c>
    </row>
    <row r="3621" spans="1:17" hidden="1" x14ac:dyDescent="0.3">
      <c r="A3621" t="s">
        <v>7469</v>
      </c>
      <c r="B3621" t="s">
        <v>7470</v>
      </c>
      <c r="C3621" t="str">
        <f>IFERROR(VLOOKUP(Table1[[#This Row],[Ticker]],[1]!Table1[[Symbol]:[Industry]],2,FALSE),"-")</f>
        <v>-</v>
      </c>
      <c r="D3621" t="s">
        <v>164</v>
      </c>
      <c r="E3621">
        <v>43.992024815999997</v>
      </c>
      <c r="F3621">
        <v>22.1</v>
      </c>
      <c r="G3621">
        <v>348.59214565938299</v>
      </c>
      <c r="H3621">
        <v>28.476922040133999</v>
      </c>
      <c r="I3621">
        <v>162.358305455596</v>
      </c>
      <c r="J3621">
        <v>-4.9164932719377097</v>
      </c>
      <c r="K3621">
        <v>17.588032372446399</v>
      </c>
      <c r="L3621">
        <v>12.0179283397673</v>
      </c>
      <c r="M3621">
        <v>71.215533136464401</v>
      </c>
      <c r="N3621">
        <v>1.0121615049086099</v>
      </c>
      <c r="O3621">
        <v>6.9230769230769198</v>
      </c>
      <c r="P3621">
        <v>402.27272727272702</v>
      </c>
      <c r="Q3621">
        <v>0.13463903662459101</v>
      </c>
    </row>
    <row r="3622" spans="1:17" hidden="1" x14ac:dyDescent="0.3">
      <c r="A3622" t="s">
        <v>7471</v>
      </c>
      <c r="B3622" t="s">
        <v>7472</v>
      </c>
      <c r="C3622" t="str">
        <f>IFERROR(VLOOKUP(Table1[[#This Row],[Ticker]],[1]!Table1[[Symbol]:[Industry]],2,FALSE),"-")</f>
        <v>-</v>
      </c>
      <c r="D3622" t="s">
        <v>1657</v>
      </c>
      <c r="E3622">
        <v>43.972991999999998</v>
      </c>
      <c r="F3622">
        <v>25.47</v>
      </c>
      <c r="G3622">
        <v>-89.510183801602807</v>
      </c>
      <c r="H3622">
        <v>9.4437261361551705</v>
      </c>
      <c r="I3622">
        <v>17.7421038399305</v>
      </c>
      <c r="J3622">
        <v>-4.3467109415920104</v>
      </c>
      <c r="K3622">
        <v>22.840417558628101</v>
      </c>
      <c r="L3622">
        <v>24.509486734158301</v>
      </c>
      <c r="M3622">
        <v>63.1757566184315</v>
      </c>
      <c r="N3622">
        <v>2.0725189954001202</v>
      </c>
      <c r="O3622">
        <v>154.28967805839301</v>
      </c>
      <c r="P3622">
        <v>48.222875167048301</v>
      </c>
      <c r="Q3622">
        <v>6.5506872956410001E-2</v>
      </c>
    </row>
    <row r="3623" spans="1:17" hidden="1" x14ac:dyDescent="0.3">
      <c r="A3623" t="s">
        <v>7473</v>
      </c>
      <c r="B3623" t="s">
        <v>3482</v>
      </c>
      <c r="C3623" t="str">
        <f>IFERROR(VLOOKUP(Table1[[#This Row],[Ticker]],[1]!Table1[[Symbol]:[Industry]],2,FALSE),"-")</f>
        <v>-</v>
      </c>
      <c r="D3623" t="s">
        <v>7474</v>
      </c>
      <c r="E3623">
        <v>43.696199999999997</v>
      </c>
      <c r="F3623">
        <v>95</v>
      </c>
      <c r="G3623">
        <v>-6.8426369493119097</v>
      </c>
      <c r="H3623">
        <v>-9.6944823908256605</v>
      </c>
      <c r="I3623">
        <v>33.765010187578298</v>
      </c>
      <c r="J3623">
        <v>-2.1876200325010999</v>
      </c>
      <c r="K3623">
        <v>90.680098852150493</v>
      </c>
      <c r="L3623">
        <v>74.204912948947396</v>
      </c>
      <c r="M3623">
        <v>41.764724159387498</v>
      </c>
      <c r="N3623">
        <v>0.191222570532915</v>
      </c>
      <c r="O3623">
        <v>11.0315789473684</v>
      </c>
      <c r="P3623">
        <v>60.554334967044099</v>
      </c>
    </row>
    <row r="3624" spans="1:17" hidden="1" x14ac:dyDescent="0.3">
      <c r="A3624" t="s">
        <v>7475</v>
      </c>
      <c r="B3624" t="s">
        <v>7476</v>
      </c>
      <c r="C3624" t="str">
        <f>IFERROR(VLOOKUP(Table1[[#This Row],[Ticker]],[1]!Table1[[Symbol]:[Industry]],2,FALSE),"-")</f>
        <v>-</v>
      </c>
      <c r="D3624" t="s">
        <v>2771</v>
      </c>
      <c r="E3624">
        <v>43.666964999999998</v>
      </c>
      <c r="F3624">
        <v>39.96</v>
      </c>
      <c r="G3624">
        <v>10.2626262085828</v>
      </c>
      <c r="H3624">
        <v>0.66332969585580204</v>
      </c>
      <c r="I3624">
        <v>22.039243913465601</v>
      </c>
      <c r="J3624">
        <v>-11.9697353298229</v>
      </c>
      <c r="K3624">
        <v>37.816229154333897</v>
      </c>
      <c r="L3624">
        <v>34.198662409688602</v>
      </c>
      <c r="M3624">
        <v>44.668790092978597</v>
      </c>
      <c r="N3624">
        <v>1.0358056258313599</v>
      </c>
      <c r="O3624">
        <v>14.989989989989899</v>
      </c>
      <c r="P3624">
        <v>53.692307692307701</v>
      </c>
      <c r="Q3624">
        <v>2.2754780948710002E-2</v>
      </c>
    </row>
    <row r="3625" spans="1:17" hidden="1" x14ac:dyDescent="0.3">
      <c r="A3625" t="s">
        <v>7477</v>
      </c>
      <c r="B3625" t="s">
        <v>7478</v>
      </c>
      <c r="C3625" t="str">
        <f>IFERROR(VLOOKUP(Table1[[#This Row],[Ticker]],[1]!Table1[[Symbol]:[Industry]],2,FALSE),"-")</f>
        <v>-</v>
      </c>
      <c r="D3625" t="s">
        <v>278</v>
      </c>
      <c r="E3625">
        <v>43.573740000000001</v>
      </c>
      <c r="F3625">
        <v>98.5</v>
      </c>
      <c r="G3625">
        <v>68.645862948917198</v>
      </c>
      <c r="H3625">
        <v>19.9648484576234</v>
      </c>
      <c r="I3625">
        <v>7.46886638725735</v>
      </c>
      <c r="J3625">
        <v>-2.4928082318907201</v>
      </c>
      <c r="K3625">
        <v>90.390544055287506</v>
      </c>
      <c r="L3625">
        <v>78.826464330548006</v>
      </c>
      <c r="M3625">
        <v>45.493346981606599</v>
      </c>
      <c r="N3625">
        <v>0.31693277459047398</v>
      </c>
      <c r="O3625">
        <v>15.8172588832487</v>
      </c>
      <c r="P3625">
        <v>117.151675485008</v>
      </c>
      <c r="Q3625">
        <v>5.2239593090337003E-2</v>
      </c>
    </row>
    <row r="3626" spans="1:17" hidden="1" x14ac:dyDescent="0.3">
      <c r="A3626" t="s">
        <v>7479</v>
      </c>
      <c r="B3626" t="s">
        <v>7480</v>
      </c>
      <c r="C3626" t="str">
        <f>IFERROR(VLOOKUP(Table1[[#This Row],[Ticker]],[1]!Table1[[Symbol]:[Industry]],2,FALSE),"-")</f>
        <v>-</v>
      </c>
      <c r="D3626" t="s">
        <v>21</v>
      </c>
      <c r="E3626">
        <v>43.26</v>
      </c>
      <c r="F3626">
        <v>43.35</v>
      </c>
      <c r="G3626">
        <v>73.997818891143893</v>
      </c>
      <c r="H3626">
        <v>-11.5431013653238</v>
      </c>
      <c r="I3626">
        <v>41.927897796461302</v>
      </c>
      <c r="J3626">
        <v>-1.5829688697104101</v>
      </c>
      <c r="K3626">
        <v>42.435718973317798</v>
      </c>
      <c r="L3626">
        <v>33.5061082121548</v>
      </c>
      <c r="M3626">
        <v>46.6180209037583</v>
      </c>
      <c r="N3626">
        <v>0.23560782641879699</v>
      </c>
      <c r="O3626">
        <v>36.447520184544402</v>
      </c>
      <c r="P3626">
        <v>129.97347480106001</v>
      </c>
      <c r="Q3626">
        <v>0.222796515523246</v>
      </c>
    </row>
    <row r="3627" spans="1:17" hidden="1" x14ac:dyDescent="0.3">
      <c r="A3627" t="s">
        <v>7481</v>
      </c>
      <c r="B3627" t="s">
        <v>7482</v>
      </c>
      <c r="C3627" t="str">
        <f>IFERROR(VLOOKUP(Table1[[#This Row],[Ticker]],[1]!Table1[[Symbol]:[Industry]],2,FALSE),"-")</f>
        <v>-</v>
      </c>
      <c r="D3627" t="s">
        <v>794</v>
      </c>
      <c r="E3627">
        <v>43.204994999999997</v>
      </c>
      <c r="F3627">
        <v>52.15</v>
      </c>
      <c r="G3627">
        <v>128.90736305068799</v>
      </c>
      <c r="H3627">
        <v>21.047383700599401</v>
      </c>
      <c r="I3627">
        <v>115.944803345891</v>
      </c>
      <c r="J3627">
        <v>13.459438791028299</v>
      </c>
      <c r="K3627">
        <v>39.888799787961503</v>
      </c>
      <c r="L3627">
        <v>31.0208534986599</v>
      </c>
      <c r="M3627">
        <v>77.153809775786598</v>
      </c>
      <c r="N3627">
        <v>1.2692017124149999</v>
      </c>
      <c r="O3627">
        <v>4.2186001917545504</v>
      </c>
      <c r="P3627">
        <v>241.967213114754</v>
      </c>
    </row>
    <row r="3628" spans="1:17" hidden="1" x14ac:dyDescent="0.3">
      <c r="A3628" t="s">
        <v>7483</v>
      </c>
      <c r="B3628" t="s">
        <v>7484</v>
      </c>
      <c r="C3628" t="str">
        <f>IFERROR(VLOOKUP(Table1[[#This Row],[Ticker]],[1]!Table1[[Symbol]:[Industry]],2,FALSE),"-")</f>
        <v>-</v>
      </c>
      <c r="D3628" t="s">
        <v>991</v>
      </c>
      <c r="E3628">
        <v>43.051392</v>
      </c>
      <c r="F3628">
        <v>1.0900000000000001</v>
      </c>
      <c r="G3628">
        <v>-7.9790005856755402</v>
      </c>
      <c r="H3628">
        <v>-11.391952187012199</v>
      </c>
      <c r="I3628">
        <v>-22.6059212917894</v>
      </c>
      <c r="J3628">
        <v>-6.6123987935630302</v>
      </c>
      <c r="K3628">
        <v>1.15245728925643</v>
      </c>
      <c r="L3628">
        <v>1.20080128867096</v>
      </c>
      <c r="M3628">
        <v>20.3379144572211</v>
      </c>
      <c r="N3628">
        <v>0.749188981957019</v>
      </c>
      <c r="O3628">
        <v>73.394495412843995</v>
      </c>
      <c r="P3628">
        <v>55.714285714285701</v>
      </c>
      <c r="Q3628">
        <v>-0.15987896169198301</v>
      </c>
    </row>
    <row r="3629" spans="1:17" hidden="1" x14ac:dyDescent="0.3">
      <c r="A3629" t="s">
        <v>7485</v>
      </c>
      <c r="B3629" t="s">
        <v>7486</v>
      </c>
      <c r="C3629" t="str">
        <f>IFERROR(VLOOKUP(Table1[[#This Row],[Ticker]],[1]!Table1[[Symbol]:[Industry]],2,FALSE),"-")</f>
        <v>-</v>
      </c>
      <c r="D3629" t="s">
        <v>753</v>
      </c>
      <c r="E3629">
        <v>43.024297066000003</v>
      </c>
      <c r="F3629">
        <v>85.35</v>
      </c>
      <c r="G3629">
        <v>-12.821579914030901</v>
      </c>
      <c r="H3629">
        <v>0.76199274632606495</v>
      </c>
      <c r="I3629">
        <v>-0.19781187677291301</v>
      </c>
      <c r="J3629">
        <v>-1.53592679381847</v>
      </c>
      <c r="K3629">
        <v>83.158958987994296</v>
      </c>
      <c r="L3629">
        <v>79.6932658475491</v>
      </c>
      <c r="M3629">
        <v>57.290049328383198</v>
      </c>
      <c r="N3629">
        <v>1.1298665342688601</v>
      </c>
      <c r="O3629">
        <v>17.1646162858816</v>
      </c>
      <c r="P3629">
        <v>29.1225416036308</v>
      </c>
    </row>
    <row r="3630" spans="1:17" hidden="1" x14ac:dyDescent="0.3">
      <c r="A3630" t="s">
        <v>7487</v>
      </c>
      <c r="B3630" t="s">
        <v>7488</v>
      </c>
      <c r="C3630" t="str">
        <f>IFERROR(VLOOKUP(Table1[[#This Row],[Ticker]],[1]!Table1[[Symbol]:[Industry]],2,FALSE),"-")</f>
        <v>-</v>
      </c>
      <c r="D3630" t="s">
        <v>605</v>
      </c>
      <c r="E3630">
        <v>42.9345</v>
      </c>
      <c r="F3630">
        <v>87</v>
      </c>
      <c r="G3630">
        <v>53.263746029411401</v>
      </c>
      <c r="H3630">
        <v>-0.30378369640729902</v>
      </c>
      <c r="I3630">
        <v>67.717852991281802</v>
      </c>
      <c r="J3630">
        <v>-2.1876200325010999</v>
      </c>
      <c r="K3630">
        <v>76.864650096615605</v>
      </c>
      <c r="L3630">
        <v>65.677576075855995</v>
      </c>
      <c r="M3630">
        <v>24.9773071062952</v>
      </c>
      <c r="N3630">
        <v>0.201492537313432</v>
      </c>
      <c r="O3630">
        <v>8.9655172413793007</v>
      </c>
      <c r="P3630">
        <v>85.897435897435898</v>
      </c>
    </row>
    <row r="3631" spans="1:17" hidden="1" x14ac:dyDescent="0.3">
      <c r="A3631" t="s">
        <v>7489</v>
      </c>
      <c r="B3631" t="s">
        <v>7490</v>
      </c>
      <c r="C3631" t="str">
        <f>IFERROR(VLOOKUP(Table1[[#This Row],[Ticker]],[1]!Table1[[Symbol]:[Industry]],2,FALSE),"-")</f>
        <v>-</v>
      </c>
      <c r="D3631" t="s">
        <v>407</v>
      </c>
      <c r="E3631">
        <v>42.856362500000003</v>
      </c>
      <c r="F3631">
        <v>86.36</v>
      </c>
      <c r="G3631">
        <v>-30.242636949311901</v>
      </c>
      <c r="H3631">
        <v>11.5294267341915</v>
      </c>
      <c r="I3631">
        <v>15.473008474096799</v>
      </c>
      <c r="J3631">
        <v>7.4790466341655604</v>
      </c>
      <c r="K3631">
        <v>71.556789328655597</v>
      </c>
      <c r="L3631">
        <v>67.103226192687501</v>
      </c>
      <c r="M3631">
        <v>74.557985490426603</v>
      </c>
      <c r="N3631">
        <v>0.63046495489243504</v>
      </c>
      <c r="O3631">
        <v>9.3098656785548908</v>
      </c>
      <c r="P3631">
        <v>64.809160305343497</v>
      </c>
    </row>
    <row r="3632" spans="1:17" hidden="1" x14ac:dyDescent="0.3">
      <c r="A3632" t="s">
        <v>7491</v>
      </c>
      <c r="B3632" t="s">
        <v>7492</v>
      </c>
      <c r="C3632" t="str">
        <f>IFERROR(VLOOKUP(Table1[[#This Row],[Ticker]],[1]!Table1[[Symbol]:[Industry]],2,FALSE),"-")</f>
        <v>-</v>
      </c>
      <c r="D3632" t="s">
        <v>83</v>
      </c>
      <c r="E3632">
        <v>42.795000000000002</v>
      </c>
      <c r="F3632">
        <v>1.41</v>
      </c>
      <c r="G3632">
        <v>16.578415682267</v>
      </c>
      <c r="H3632">
        <v>45.5045995371256</v>
      </c>
      <c r="I3632">
        <v>58.8614700125583</v>
      </c>
      <c r="J3632">
        <v>16.233432599077801</v>
      </c>
      <c r="K3632">
        <v>1.0487628284886401</v>
      </c>
      <c r="L3632">
        <v>0.99969311114024395</v>
      </c>
      <c r="M3632">
        <v>88.798220473259605</v>
      </c>
      <c r="N3632">
        <v>1.02211184224241</v>
      </c>
      <c r="O3632">
        <v>0</v>
      </c>
      <c r="P3632">
        <v>101.428571428571</v>
      </c>
      <c r="Q3632">
        <v>2.7179171582448002E-2</v>
      </c>
    </row>
    <row r="3633" spans="1:17" hidden="1" x14ac:dyDescent="0.3">
      <c r="A3633" t="s">
        <v>7493</v>
      </c>
      <c r="B3633" t="s">
        <v>7494</v>
      </c>
      <c r="C3633" t="str">
        <f>IFERROR(VLOOKUP(Table1[[#This Row],[Ticker]],[1]!Table1[[Symbol]:[Industry]],2,FALSE),"-")</f>
        <v>-</v>
      </c>
      <c r="D3633" t="s">
        <v>472</v>
      </c>
      <c r="E3633">
        <v>42.617612549999997</v>
      </c>
      <c r="F3633">
        <v>39.5</v>
      </c>
      <c r="G3633">
        <v>-60.292679654686303</v>
      </c>
      <c r="H3633">
        <v>2.2613562938823901</v>
      </c>
      <c r="I3633">
        <v>-2.36232148423833</v>
      </c>
      <c r="J3633">
        <v>-5.9635031019286204</v>
      </c>
      <c r="K3633">
        <v>41.021809753230201</v>
      </c>
      <c r="L3633">
        <v>42.985959692756701</v>
      </c>
      <c r="M3633">
        <v>33.929525995454298</v>
      </c>
      <c r="N3633">
        <v>0.68479184367034795</v>
      </c>
      <c r="O3633">
        <v>97.431096007888499</v>
      </c>
      <c r="P3633">
        <v>22.177544076708902</v>
      </c>
      <c r="Q3633">
        <v>0.16167913756421801</v>
      </c>
    </row>
    <row r="3634" spans="1:17" hidden="1" x14ac:dyDescent="0.3">
      <c r="A3634" t="s">
        <v>7495</v>
      </c>
      <c r="B3634" t="s">
        <v>7496</v>
      </c>
      <c r="C3634" t="str">
        <f>IFERROR(VLOOKUP(Table1[[#This Row],[Ticker]],[1]!Table1[[Symbol]:[Industry]],2,FALSE),"-")</f>
        <v>-</v>
      </c>
      <c r="E3634">
        <v>42.57</v>
      </c>
      <c r="F3634">
        <v>14.45</v>
      </c>
      <c r="G3634">
        <v>50.837514757388398</v>
      </c>
      <c r="H3634">
        <v>-15.529883221495</v>
      </c>
      <c r="I3634">
        <v>-1.6959759442070099</v>
      </c>
      <c r="J3634">
        <v>-0.758027466382454</v>
      </c>
      <c r="K3634">
        <v>13.7641595405102</v>
      </c>
      <c r="L3634">
        <v>12.976441957933799</v>
      </c>
      <c r="M3634">
        <v>56.422614687593402</v>
      </c>
      <c r="N3634">
        <v>0.93764825950239905</v>
      </c>
      <c r="O3634">
        <v>54.948096885813101</v>
      </c>
      <c r="P3634">
        <v>110.948905109489</v>
      </c>
      <c r="Q3634">
        <v>5.2975876747026002E-2</v>
      </c>
    </row>
    <row r="3635" spans="1:17" hidden="1" x14ac:dyDescent="0.3">
      <c r="A3635" t="s">
        <v>7497</v>
      </c>
      <c r="B3635" t="s">
        <v>7498</v>
      </c>
      <c r="C3635" t="str">
        <f>IFERROR(VLOOKUP(Table1[[#This Row],[Ticker]],[1]!Table1[[Symbol]:[Industry]],2,FALSE),"-")</f>
        <v>-</v>
      </c>
      <c r="D3635" t="s">
        <v>472</v>
      </c>
      <c r="E3635">
        <v>42.554281000000003</v>
      </c>
      <c r="F3635">
        <v>70.31</v>
      </c>
      <c r="G3635">
        <v>-29.9736134778543</v>
      </c>
      <c r="H3635">
        <v>-9.2178865532529795</v>
      </c>
      <c r="I3635">
        <v>-26.301601628845901</v>
      </c>
      <c r="J3635">
        <v>-5.7718002027839903</v>
      </c>
      <c r="K3635">
        <v>74.899225832058804</v>
      </c>
      <c r="L3635">
        <v>77.249390987601799</v>
      </c>
      <c r="M3635">
        <v>32.6587388403738</v>
      </c>
      <c r="N3635">
        <v>0.47193659589203502</v>
      </c>
      <c r="O3635">
        <v>61.996870999857698</v>
      </c>
      <c r="P3635">
        <v>19.6765957446808</v>
      </c>
      <c r="Q3635">
        <v>0.16239594995260401</v>
      </c>
    </row>
    <row r="3636" spans="1:17" hidden="1" x14ac:dyDescent="0.3">
      <c r="A3636" t="s">
        <v>7499</v>
      </c>
      <c r="B3636" t="s">
        <v>7500</v>
      </c>
      <c r="C3636" t="str">
        <f>IFERROR(VLOOKUP(Table1[[#This Row],[Ticker]],[1]!Table1[[Symbol]:[Industry]],2,FALSE),"-")</f>
        <v>-</v>
      </c>
      <c r="D3636" t="s">
        <v>46</v>
      </c>
      <c r="E3636">
        <v>42.519996419999998</v>
      </c>
      <c r="F3636">
        <v>19.63</v>
      </c>
      <c r="G3636">
        <v>-35.852416900412102</v>
      </c>
      <c r="H3636">
        <v>-1.2521572196311099</v>
      </c>
      <c r="I3636">
        <v>-11.850895578839401</v>
      </c>
      <c r="J3636">
        <v>-1.6613042430274101</v>
      </c>
      <c r="K3636">
        <v>19.622726053973999</v>
      </c>
      <c r="L3636">
        <v>20.5696086372607</v>
      </c>
      <c r="M3636">
        <v>43.254443904710897</v>
      </c>
      <c r="N3636">
        <v>0.58925410807977396</v>
      </c>
      <c r="O3636">
        <v>36.2710137544574</v>
      </c>
      <c r="P3636">
        <v>13.797101449275299</v>
      </c>
      <c r="Q3636">
        <v>-2.0270370302309E-2</v>
      </c>
    </row>
    <row r="3637" spans="1:17" hidden="1" x14ac:dyDescent="0.3">
      <c r="A3637" t="s">
        <v>7501</v>
      </c>
      <c r="B3637" t="s">
        <v>7502</v>
      </c>
      <c r="C3637" t="str">
        <f>IFERROR(VLOOKUP(Table1[[#This Row],[Ticker]],[1]!Table1[[Symbol]:[Industry]],2,FALSE),"-")</f>
        <v>-</v>
      </c>
      <c r="D3637" t="s">
        <v>991</v>
      </c>
      <c r="E3637">
        <v>42.5194641</v>
      </c>
      <c r="F3637">
        <v>82.02</v>
      </c>
      <c r="G3637">
        <v>-18.3269162469844</v>
      </c>
      <c r="H3637">
        <v>-2.0262646604052201</v>
      </c>
      <c r="I3637">
        <v>2.7696885885912099</v>
      </c>
      <c r="J3637">
        <v>4.7711428540968397</v>
      </c>
      <c r="K3637">
        <v>78.268894683417898</v>
      </c>
      <c r="L3637">
        <v>76.013201584164804</v>
      </c>
      <c r="M3637">
        <v>53.611686290739897</v>
      </c>
      <c r="N3637">
        <v>1.62654707877255</v>
      </c>
      <c r="O3637">
        <v>12.167763960009699</v>
      </c>
      <c r="P3637">
        <v>32.290322580645103</v>
      </c>
      <c r="Q3637">
        <v>1.2195930082075999E-2</v>
      </c>
    </row>
    <row r="3638" spans="1:17" hidden="1" x14ac:dyDescent="0.3">
      <c r="A3638" t="s">
        <v>7503</v>
      </c>
      <c r="B3638" t="s">
        <v>7504</v>
      </c>
      <c r="C3638" t="str">
        <f>IFERROR(VLOOKUP(Table1[[#This Row],[Ticker]],[1]!Table1[[Symbol]:[Industry]],2,FALSE),"-")</f>
        <v>-</v>
      </c>
      <c r="D3638" t="s">
        <v>1657</v>
      </c>
      <c r="E3638">
        <v>42.424799999999998</v>
      </c>
      <c r="F3638">
        <v>31.48</v>
      </c>
      <c r="G3638">
        <v>-46.761555868230801</v>
      </c>
      <c r="H3638">
        <v>-0.65048931586305203</v>
      </c>
      <c r="I3638">
        <v>-19.013529987441501</v>
      </c>
      <c r="J3638">
        <v>3.4665548524430001</v>
      </c>
      <c r="K3638">
        <v>31.0835695571431</v>
      </c>
      <c r="L3638">
        <v>34.244265287409</v>
      </c>
      <c r="M3638">
        <v>61.838617860469803</v>
      </c>
      <c r="N3638">
        <v>1.11401319829736</v>
      </c>
      <c r="O3638">
        <v>57.052096569250203</v>
      </c>
      <c r="P3638">
        <v>7.2572402044292996</v>
      </c>
      <c r="Q3638">
        <v>0.15522048617417999</v>
      </c>
    </row>
    <row r="3639" spans="1:17" hidden="1" x14ac:dyDescent="0.3">
      <c r="A3639" t="s">
        <v>7505</v>
      </c>
      <c r="B3639" t="s">
        <v>7506</v>
      </c>
      <c r="C3639" t="str">
        <f>IFERROR(VLOOKUP(Table1[[#This Row],[Ticker]],[1]!Table1[[Symbol]:[Industry]],2,FALSE),"-")</f>
        <v>-</v>
      </c>
      <c r="D3639" t="s">
        <v>1414</v>
      </c>
      <c r="E3639">
        <v>42.399050000000003</v>
      </c>
      <c r="F3639">
        <v>77.2</v>
      </c>
      <c r="G3639">
        <v>13.817740409178599</v>
      </c>
      <c r="H3639">
        <v>-12.4167822377403</v>
      </c>
      <c r="I3639">
        <v>30.3626661848072</v>
      </c>
      <c r="J3639">
        <v>0.74180739759210701</v>
      </c>
      <c r="K3639">
        <v>76.793415655341406</v>
      </c>
      <c r="L3639">
        <v>67.330250900211993</v>
      </c>
      <c r="M3639">
        <v>47.5371663705331</v>
      </c>
      <c r="N3639">
        <v>0.15590733302910401</v>
      </c>
      <c r="O3639">
        <v>13.212435233160599</v>
      </c>
      <c r="P3639">
        <v>59.339525283797698</v>
      </c>
      <c r="Q3639">
        <v>6.1037836110501002E-2</v>
      </c>
    </row>
    <row r="3640" spans="1:17" hidden="1" x14ac:dyDescent="0.3">
      <c r="A3640" t="s">
        <v>7507</v>
      </c>
      <c r="B3640" t="s">
        <v>7508</v>
      </c>
      <c r="C3640" t="str">
        <f>IFERROR(VLOOKUP(Table1[[#This Row],[Ticker]],[1]!Table1[[Symbol]:[Industry]],2,FALSE),"-")</f>
        <v>-</v>
      </c>
      <c r="D3640" t="s">
        <v>605</v>
      </c>
      <c r="E3640">
        <v>42.379199999999997</v>
      </c>
      <c r="F3640">
        <v>26.47</v>
      </c>
      <c r="G3640">
        <v>-72.678577941712405</v>
      </c>
      <c r="H3640">
        <v>1.54432389869838</v>
      </c>
      <c r="I3640">
        <v>-33.008549113995599</v>
      </c>
      <c r="J3640">
        <v>-16.417128229222399</v>
      </c>
      <c r="K3640">
        <v>27.4564140796614</v>
      </c>
      <c r="L3640">
        <v>30.189690238194402</v>
      </c>
      <c r="M3640">
        <v>44.1442815293737</v>
      </c>
      <c r="N3640">
        <v>2.4861702767273899</v>
      </c>
      <c r="O3640">
        <v>194.06875708349</v>
      </c>
      <c r="P3640">
        <v>8.8404605263157698</v>
      </c>
      <c r="Q3640">
        <v>0.21001632538793799</v>
      </c>
    </row>
    <row r="3641" spans="1:17" hidden="1" x14ac:dyDescent="0.3">
      <c r="A3641" t="s">
        <v>7509</v>
      </c>
      <c r="B3641" t="s">
        <v>7510</v>
      </c>
      <c r="C3641" t="str">
        <f>IFERROR(VLOOKUP(Table1[[#This Row],[Ticker]],[1]!Table1[[Symbol]:[Industry]],2,FALSE),"-")</f>
        <v>-</v>
      </c>
      <c r="D3641" t="s">
        <v>407</v>
      </c>
      <c r="E3641">
        <v>42.315315875000003</v>
      </c>
      <c r="F3641">
        <v>82.12</v>
      </c>
      <c r="G3641">
        <v>19.224324051423899</v>
      </c>
      <c r="H3641">
        <v>-11.717622685096501</v>
      </c>
      <c r="I3641">
        <v>16.948129590507001</v>
      </c>
      <c r="J3641">
        <v>-7.45504304708781</v>
      </c>
      <c r="K3641">
        <v>86.685492378940495</v>
      </c>
      <c r="L3641">
        <v>77.169081761327803</v>
      </c>
      <c r="M3641">
        <v>40.031390298220998</v>
      </c>
      <c r="N3641">
        <v>0.74956278011673405</v>
      </c>
      <c r="O3641">
        <v>83.207501217730098</v>
      </c>
      <c r="P3641">
        <v>123.760217983651</v>
      </c>
      <c r="Q3641">
        <v>0.10551199742617901</v>
      </c>
    </row>
    <row r="3642" spans="1:17" hidden="1" x14ac:dyDescent="0.3">
      <c r="A3642" t="s">
        <v>7511</v>
      </c>
      <c r="B3642" t="s">
        <v>7512</v>
      </c>
      <c r="C3642" t="str">
        <f>IFERROR(VLOOKUP(Table1[[#This Row],[Ticker]],[1]!Table1[[Symbol]:[Industry]],2,FALSE),"-")</f>
        <v>-</v>
      </c>
      <c r="E3642">
        <v>42.302312010000001</v>
      </c>
      <c r="F3642">
        <v>7.21</v>
      </c>
      <c r="G3642">
        <v>-31.935015702198701</v>
      </c>
      <c r="H3642">
        <v>-33.686151907960998</v>
      </c>
      <c r="I3642">
        <v>-49.5297064580298</v>
      </c>
      <c r="J3642">
        <v>-9.6183505110905294</v>
      </c>
      <c r="K3642">
        <v>8.9702167167415805</v>
      </c>
      <c r="L3642">
        <v>9.9402359011991006</v>
      </c>
      <c r="M3642">
        <v>14.829820108904</v>
      </c>
      <c r="N3642">
        <v>0.46909150783450598</v>
      </c>
      <c r="O3642">
        <v>148.49745723532101</v>
      </c>
      <c r="P3642">
        <v>13.320235756384999</v>
      </c>
      <c r="Q3642">
        <v>9.5309257826030003E-2</v>
      </c>
    </row>
    <row r="3643" spans="1:17" hidden="1" x14ac:dyDescent="0.3">
      <c r="A3643" t="s">
        <v>7513</v>
      </c>
      <c r="B3643" t="s">
        <v>7514</v>
      </c>
      <c r="C3643" t="str">
        <f>IFERROR(VLOOKUP(Table1[[#This Row],[Ticker]],[1]!Table1[[Symbol]:[Industry]],2,FALSE),"-")</f>
        <v>-</v>
      </c>
      <c r="D3643" t="s">
        <v>111</v>
      </c>
      <c r="E3643">
        <v>42.296312100000002</v>
      </c>
      <c r="F3643">
        <v>2.13</v>
      </c>
      <c r="G3643">
        <v>-69.195578125782504</v>
      </c>
      <c r="H3643">
        <v>-14.751810719284601</v>
      </c>
      <c r="I3643">
        <v>-22.721863320774901</v>
      </c>
      <c r="J3643">
        <v>-14.687620032501</v>
      </c>
      <c r="K3643">
        <v>2.3037401082374198</v>
      </c>
      <c r="L3643">
        <v>2.8560987081073201</v>
      </c>
      <c r="M3643">
        <v>21.694273529922199</v>
      </c>
      <c r="N3643">
        <v>0.91349550157627302</v>
      </c>
      <c r="O3643">
        <v>71.361502347417797</v>
      </c>
      <c r="P3643">
        <v>18.3333333333333</v>
      </c>
      <c r="Q3643">
        <v>-0.181397348046718</v>
      </c>
    </row>
    <row r="3644" spans="1:17" hidden="1" x14ac:dyDescent="0.3">
      <c r="A3644" t="s">
        <v>7515</v>
      </c>
      <c r="B3644" t="s">
        <v>7516</v>
      </c>
      <c r="C3644" t="str">
        <f>IFERROR(VLOOKUP(Table1[[#This Row],[Ticker]],[1]!Table1[[Symbol]:[Industry]],2,FALSE),"-")</f>
        <v>-</v>
      </c>
      <c r="D3644" t="s">
        <v>387</v>
      </c>
      <c r="E3644">
        <v>42.270389999999999</v>
      </c>
      <c r="F3644">
        <v>42.97</v>
      </c>
      <c r="G3644">
        <v>-73.888244829490006</v>
      </c>
      <c r="H3644">
        <v>-16.333666407017699</v>
      </c>
      <c r="I3644">
        <v>-20.718113789466301</v>
      </c>
      <c r="J3644">
        <v>-5.25819748438012</v>
      </c>
      <c r="K3644">
        <v>44.055432751545702</v>
      </c>
      <c r="L3644">
        <v>50.7807854943797</v>
      </c>
      <c r="M3644">
        <v>38.927586381502103</v>
      </c>
      <c r="N3644">
        <v>1.00462316979846</v>
      </c>
      <c r="O3644">
        <v>89.434489178496605</v>
      </c>
      <c r="P3644">
        <v>15.978407557354901</v>
      </c>
      <c r="Q3644">
        <v>-1.8687398057156E-2</v>
      </c>
    </row>
    <row r="3645" spans="1:17" hidden="1" x14ac:dyDescent="0.3">
      <c r="A3645" t="s">
        <v>7517</v>
      </c>
      <c r="B3645" t="s">
        <v>7518</v>
      </c>
      <c r="C3645" t="str">
        <f>IFERROR(VLOOKUP(Table1[[#This Row],[Ticker]],[1]!Table1[[Symbol]:[Industry]],2,FALSE),"-")</f>
        <v>-</v>
      </c>
      <c r="D3645" t="s">
        <v>1556</v>
      </c>
      <c r="E3645">
        <v>42.199314000000001</v>
      </c>
      <c r="F3645">
        <v>26.7</v>
      </c>
      <c r="G3645">
        <v>-10.1471036767503</v>
      </c>
      <c r="H3645">
        <v>-0.916949814034411</v>
      </c>
      <c r="I3645">
        <v>8.2585288360878106</v>
      </c>
      <c r="J3645">
        <v>-7.4394185936521797</v>
      </c>
      <c r="K3645">
        <v>27.1220967716039</v>
      </c>
      <c r="L3645">
        <v>25.783788295742202</v>
      </c>
      <c r="M3645">
        <v>49.188165366901202</v>
      </c>
      <c r="N3645">
        <v>1.7730816559504301</v>
      </c>
      <c r="O3645">
        <v>37.827715355805204</v>
      </c>
      <c r="P3645">
        <v>39.0625</v>
      </c>
      <c r="Q3645">
        <v>8.8681159016050001E-3</v>
      </c>
    </row>
    <row r="3646" spans="1:17" hidden="1" x14ac:dyDescent="0.3">
      <c r="A3646" t="s">
        <v>7519</v>
      </c>
      <c r="B3646" t="s">
        <v>7520</v>
      </c>
      <c r="C3646" t="str">
        <f>IFERROR(VLOOKUP(Table1[[#This Row],[Ticker]],[1]!Table1[[Symbol]:[Industry]],2,FALSE),"-")</f>
        <v>-</v>
      </c>
      <c r="D3646" t="s">
        <v>54</v>
      </c>
      <c r="E3646">
        <v>41.985804000000002</v>
      </c>
      <c r="F3646">
        <v>60.27</v>
      </c>
      <c r="G3646">
        <v>99.076903280573106</v>
      </c>
      <c r="H3646">
        <v>26.914855947382001</v>
      </c>
      <c r="I3646">
        <v>83.511470012558405</v>
      </c>
      <c r="J3646">
        <v>-6.8831105020501502</v>
      </c>
      <c r="K3646">
        <v>53.028906993730999</v>
      </c>
      <c r="L3646">
        <v>42.702743483733897</v>
      </c>
      <c r="M3646">
        <v>65.029741971060105</v>
      </c>
      <c r="N3646">
        <v>1.0856580657930199</v>
      </c>
      <c r="O3646">
        <v>7.4332171893147301</v>
      </c>
      <c r="P3646">
        <v>156.358996171841</v>
      </c>
      <c r="Q3646">
        <v>7.7248744594577007E-2</v>
      </c>
    </row>
    <row r="3647" spans="1:17" hidden="1" x14ac:dyDescent="0.3">
      <c r="A3647" t="s">
        <v>7521</v>
      </c>
      <c r="B3647" t="s">
        <v>7522</v>
      </c>
      <c r="C3647" t="str">
        <f>IFERROR(VLOOKUP(Table1[[#This Row],[Ticker]],[1]!Table1[[Symbol]:[Industry]],2,FALSE),"-")</f>
        <v>-</v>
      </c>
      <c r="D3647" t="s">
        <v>278</v>
      </c>
      <c r="E3647">
        <v>41.7014955</v>
      </c>
      <c r="F3647">
        <v>16.190000000000001</v>
      </c>
      <c r="G3647">
        <v>-45.435333578525302</v>
      </c>
      <c r="H3647">
        <v>-11.9666648306904</v>
      </c>
      <c r="I3647">
        <v>-27.693239128715799</v>
      </c>
      <c r="J3647">
        <v>-1.5626200325010899</v>
      </c>
      <c r="K3647">
        <v>16.894363879421501</v>
      </c>
      <c r="L3647">
        <v>19.192873683200499</v>
      </c>
      <c r="M3647">
        <v>45.573198216688297</v>
      </c>
      <c r="N3647">
        <v>0.77330556691062402</v>
      </c>
      <c r="O3647">
        <v>131.20184649393701</v>
      </c>
      <c r="P3647">
        <v>8.2943143812708993</v>
      </c>
      <c r="Q3647">
        <v>-3.3694458681970997E-2</v>
      </c>
    </row>
    <row r="3648" spans="1:17" hidden="1" x14ac:dyDescent="0.3">
      <c r="A3648" t="s">
        <v>7523</v>
      </c>
      <c r="B3648" t="s">
        <v>7524</v>
      </c>
      <c r="C3648" t="str">
        <f>IFERROR(VLOOKUP(Table1[[#This Row],[Ticker]],[1]!Table1[[Symbol]:[Industry]],2,FALSE),"-")</f>
        <v>-</v>
      </c>
      <c r="D3648" t="s">
        <v>753</v>
      </c>
      <c r="E3648">
        <v>41.638247819999997</v>
      </c>
      <c r="F3648">
        <v>165.43</v>
      </c>
      <c r="G3648">
        <v>8.2335696552604904</v>
      </c>
      <c r="H3648">
        <v>-2.2848093298694301</v>
      </c>
      <c r="I3648">
        <v>1.5317489285241801</v>
      </c>
      <c r="J3648">
        <v>-2.1213070351536101</v>
      </c>
      <c r="K3648">
        <v>160.06380730149399</v>
      </c>
      <c r="L3648">
        <v>145.35770982736301</v>
      </c>
      <c r="M3648">
        <v>54.966471854101101</v>
      </c>
      <c r="N3648">
        <v>0.933040004149847</v>
      </c>
      <c r="O3648">
        <v>2.0371153962400901</v>
      </c>
      <c r="P3648">
        <v>47.442067736185301</v>
      </c>
      <c r="Q3648">
        <v>4.2502533627336997E-2</v>
      </c>
    </row>
    <row r="3649" spans="1:17" hidden="1" x14ac:dyDescent="0.3">
      <c r="A3649" t="s">
        <v>7525</v>
      </c>
      <c r="B3649" t="s">
        <v>7526</v>
      </c>
      <c r="C3649" t="str">
        <f>IFERROR(VLOOKUP(Table1[[#This Row],[Ticker]],[1]!Table1[[Symbol]:[Industry]],2,FALSE),"-")</f>
        <v>-</v>
      </c>
      <c r="E3649">
        <v>41.534025</v>
      </c>
      <c r="F3649">
        <v>6.41</v>
      </c>
      <c r="G3649">
        <v>-57.738590706537302</v>
      </c>
      <c r="H3649">
        <v>11.576028108554199</v>
      </c>
      <c r="I3649">
        <v>-51.577441691753698</v>
      </c>
      <c r="J3649">
        <v>-2.6470381029452099</v>
      </c>
      <c r="K3649">
        <v>6.0537302212946003</v>
      </c>
      <c r="L3649">
        <v>5.5963631176315101</v>
      </c>
      <c r="M3649">
        <v>58.713382424213002</v>
      </c>
      <c r="N3649">
        <v>1.37019788805758</v>
      </c>
      <c r="O3649">
        <v>51.950078003120097</v>
      </c>
      <c r="P3649">
        <v>22.095238095238098</v>
      </c>
    </row>
    <row r="3650" spans="1:17" hidden="1" x14ac:dyDescent="0.3">
      <c r="A3650" t="s">
        <v>7527</v>
      </c>
      <c r="B3650" t="s">
        <v>7528</v>
      </c>
      <c r="C3650" t="str">
        <f>IFERROR(VLOOKUP(Table1[[#This Row],[Ticker]],[1]!Table1[[Symbol]:[Industry]],2,FALSE),"-")</f>
        <v>-</v>
      </c>
      <c r="D3650" t="s">
        <v>2435</v>
      </c>
      <c r="E3650">
        <v>41.418260859999997</v>
      </c>
      <c r="F3650">
        <v>19.75</v>
      </c>
      <c r="G3650">
        <v>114.41671467163501</v>
      </c>
      <c r="H3650">
        <v>14.889214921741001</v>
      </c>
      <c r="I3650">
        <v>120.563277241474</v>
      </c>
      <c r="J3650">
        <v>11.930027026322399</v>
      </c>
      <c r="K3650">
        <v>15.738811978802101</v>
      </c>
      <c r="L3650">
        <v>11.6397624417964</v>
      </c>
      <c r="M3650">
        <v>81.412417519728393</v>
      </c>
      <c r="N3650">
        <v>0.32834529884958003</v>
      </c>
      <c r="O3650">
        <v>0.75949367088605702</v>
      </c>
      <c r="P3650">
        <v>188.32116788321099</v>
      </c>
    </row>
    <row r="3651" spans="1:17" hidden="1" x14ac:dyDescent="0.3">
      <c r="A3651" t="s">
        <v>7529</v>
      </c>
      <c r="B3651" t="s">
        <v>7530</v>
      </c>
      <c r="C3651" t="str">
        <f>IFERROR(VLOOKUP(Table1[[#This Row],[Ticker]],[1]!Table1[[Symbol]:[Industry]],2,FALSE),"-")</f>
        <v>-</v>
      </c>
      <c r="D3651" t="s">
        <v>27</v>
      </c>
      <c r="E3651">
        <v>41.360988159999998</v>
      </c>
      <c r="F3651">
        <v>38.03</v>
      </c>
      <c r="G3651">
        <v>11.3965344254526</v>
      </c>
      <c r="H3651">
        <v>-12.836632690362499</v>
      </c>
      <c r="I3651">
        <v>-11.010907609819199</v>
      </c>
      <c r="J3651">
        <v>1.6513061419955299</v>
      </c>
      <c r="K3651">
        <v>38.355176498063798</v>
      </c>
      <c r="L3651">
        <v>35.810124899634097</v>
      </c>
      <c r="M3651">
        <v>57.313762827916896</v>
      </c>
      <c r="N3651">
        <v>0.221787091074889</v>
      </c>
      <c r="O3651">
        <v>49.750197212726697</v>
      </c>
      <c r="P3651">
        <v>75.253456221198107</v>
      </c>
      <c r="Q3651">
        <v>5.1058331748915997E-2</v>
      </c>
    </row>
    <row r="3652" spans="1:17" hidden="1" x14ac:dyDescent="0.3">
      <c r="A3652" t="s">
        <v>7531</v>
      </c>
      <c r="B3652" t="s">
        <v>7532</v>
      </c>
      <c r="C3652" t="str">
        <f>IFERROR(VLOOKUP(Table1[[#This Row],[Ticker]],[1]!Table1[[Symbol]:[Industry]],2,FALSE),"-")</f>
        <v>-</v>
      </c>
      <c r="D3652" t="s">
        <v>158</v>
      </c>
      <c r="E3652">
        <v>41.298223999999998</v>
      </c>
      <c r="F3652">
        <v>43.19</v>
      </c>
      <c r="G3652">
        <v>-16.914483676294299</v>
      </c>
      <c r="H3652">
        <v>-2.9492657995327201</v>
      </c>
      <c r="I3652">
        <v>-9.73648611904677</v>
      </c>
      <c r="J3652">
        <v>-7.4899456138964497</v>
      </c>
      <c r="K3652">
        <v>42.000220816913199</v>
      </c>
      <c r="L3652">
        <v>42.002744378327499</v>
      </c>
      <c r="M3652">
        <v>45.3052939856262</v>
      </c>
      <c r="N3652">
        <v>1.17149092608267</v>
      </c>
      <c r="O3652">
        <v>53.160453808752003</v>
      </c>
      <c r="P3652">
        <v>64.220532319391594</v>
      </c>
      <c r="Q3652">
        <v>5.3013986521101002E-2</v>
      </c>
    </row>
    <row r="3653" spans="1:17" hidden="1" x14ac:dyDescent="0.3">
      <c r="A3653" t="s">
        <v>7533</v>
      </c>
      <c r="B3653" t="s">
        <v>7534</v>
      </c>
      <c r="C3653" t="str">
        <f>IFERROR(VLOOKUP(Table1[[#This Row],[Ticker]],[1]!Table1[[Symbol]:[Industry]],2,FALSE),"-")</f>
        <v>-</v>
      </c>
      <c r="D3653" t="s">
        <v>390</v>
      </c>
      <c r="E3653">
        <v>41.267473000000003</v>
      </c>
      <c r="F3653">
        <v>119.85</v>
      </c>
      <c r="G3653">
        <v>-0.12486576566535799</v>
      </c>
      <c r="H3653">
        <v>-1.6502960721046699E-2</v>
      </c>
      <c r="I3653">
        <v>23.8108102576102</v>
      </c>
      <c r="J3653">
        <v>-4.6795814472921</v>
      </c>
      <c r="K3653">
        <v>112.12670057721699</v>
      </c>
      <c r="L3653">
        <v>101.44851360812601</v>
      </c>
      <c r="M3653">
        <v>65.817085802618095</v>
      </c>
      <c r="N3653">
        <v>0.85943713470632999</v>
      </c>
      <c r="O3653">
        <v>8.3854818523154009</v>
      </c>
      <c r="P3653">
        <v>51.115874416845202</v>
      </c>
      <c r="Q3653">
        <v>5.3388177879878998E-2</v>
      </c>
    </row>
    <row r="3654" spans="1:17" hidden="1" x14ac:dyDescent="0.3">
      <c r="A3654" t="s">
        <v>7535</v>
      </c>
      <c r="B3654" t="s">
        <v>7536</v>
      </c>
      <c r="C3654" t="str">
        <f>IFERROR(VLOOKUP(Table1[[#This Row],[Ticker]],[1]!Table1[[Symbol]:[Industry]],2,FALSE),"-")</f>
        <v>-</v>
      </c>
      <c r="D3654" t="s">
        <v>3532</v>
      </c>
      <c r="E3654">
        <v>41.25</v>
      </c>
      <c r="F3654">
        <v>125</v>
      </c>
      <c r="G3654">
        <v>5.5200004133254499</v>
      </c>
      <c r="H3654">
        <v>-4.4954004628743602</v>
      </c>
      <c r="I3654">
        <v>-14.8538732734722</v>
      </c>
      <c r="J3654">
        <v>-2.1876200325010999</v>
      </c>
      <c r="K3654">
        <v>124.949595161348</v>
      </c>
      <c r="L3654">
        <v>118.286863823312</v>
      </c>
      <c r="M3654">
        <v>99.999999993730199</v>
      </c>
      <c r="O3654">
        <v>0</v>
      </c>
      <c r="P3654">
        <v>37.362637362637301</v>
      </c>
    </row>
    <row r="3655" spans="1:17" hidden="1" x14ac:dyDescent="0.3">
      <c r="A3655" t="s">
        <v>7537</v>
      </c>
      <c r="B3655" t="s">
        <v>7538</v>
      </c>
      <c r="C3655" t="str">
        <f>IFERROR(VLOOKUP(Table1[[#This Row],[Ticker]],[1]!Table1[[Symbol]:[Industry]],2,FALSE),"-")</f>
        <v>-</v>
      </c>
      <c r="D3655" t="s">
        <v>1603</v>
      </c>
      <c r="E3655">
        <v>41.202240000000003</v>
      </c>
      <c r="F3655">
        <v>40.9</v>
      </c>
      <c r="G3655">
        <v>55.086065061657003</v>
      </c>
      <c r="H3655">
        <v>-1.3084493963749999</v>
      </c>
      <c r="I3655">
        <v>-6.03541264467</v>
      </c>
      <c r="J3655">
        <v>-7.20032504520612</v>
      </c>
      <c r="K3655">
        <v>40.1306836068335</v>
      </c>
      <c r="L3655">
        <v>37.117202799138198</v>
      </c>
      <c r="M3655">
        <v>45.7563793156542</v>
      </c>
      <c r="N3655">
        <v>1.02056425966499</v>
      </c>
      <c r="O3655">
        <v>41.760391198043997</v>
      </c>
      <c r="P3655">
        <v>109.207161125319</v>
      </c>
      <c r="Q3655">
        <v>5.9575557983537003E-2</v>
      </c>
    </row>
    <row r="3656" spans="1:17" hidden="1" x14ac:dyDescent="0.3">
      <c r="A3656" t="s">
        <v>7539</v>
      </c>
      <c r="B3656" t="s">
        <v>7540</v>
      </c>
      <c r="C3656" t="str">
        <f>IFERROR(VLOOKUP(Table1[[#This Row],[Ticker]],[1]!Table1[[Symbol]:[Industry]],2,FALSE),"-")</f>
        <v>-</v>
      </c>
      <c r="E3656">
        <v>41.076000000000001</v>
      </c>
      <c r="F3656">
        <v>3.94</v>
      </c>
      <c r="G3656">
        <v>19.1152174568183</v>
      </c>
      <c r="H3656">
        <v>-3.2295776780642398</v>
      </c>
      <c r="I3656">
        <v>-21.989014248942699</v>
      </c>
      <c r="J3656">
        <v>-0.146803705970491</v>
      </c>
      <c r="K3656">
        <v>3.9119943081481998</v>
      </c>
      <c r="L3656">
        <v>3.84230387671519</v>
      </c>
      <c r="M3656">
        <v>57.297299093173997</v>
      </c>
      <c r="N3656">
        <v>1.26211922703263</v>
      </c>
      <c r="O3656">
        <v>78.934010152284202</v>
      </c>
      <c r="P3656">
        <v>62.809917355371901</v>
      </c>
      <c r="Q3656">
        <v>-1.7511145415986001E-2</v>
      </c>
    </row>
    <row r="3657" spans="1:17" hidden="1" x14ac:dyDescent="0.3">
      <c r="A3657" t="s">
        <v>7541</v>
      </c>
      <c r="B3657" t="s">
        <v>7542</v>
      </c>
      <c r="C3657" t="str">
        <f>IFERROR(VLOOKUP(Table1[[#This Row],[Ticker]],[1]!Table1[[Symbol]:[Industry]],2,FALSE),"-")</f>
        <v>-</v>
      </c>
      <c r="D3657" t="s">
        <v>789</v>
      </c>
      <c r="E3657">
        <v>41.074649999999998</v>
      </c>
      <c r="F3657">
        <v>149.5</v>
      </c>
      <c r="G3657">
        <v>-74.617756566536798</v>
      </c>
      <c r="H3657">
        <v>-12.9859665006102</v>
      </c>
      <c r="I3657">
        <v>-60.163649604666404</v>
      </c>
      <c r="J3657">
        <v>-7.0895808168148298</v>
      </c>
      <c r="K3657">
        <v>153.346264838754</v>
      </c>
      <c r="M3657">
        <v>35.2892489606674</v>
      </c>
      <c r="N3657">
        <v>0.49108910891089103</v>
      </c>
      <c r="O3657">
        <v>93.143812709030101</v>
      </c>
      <c r="P3657">
        <v>19.599999999999898</v>
      </c>
    </row>
    <row r="3658" spans="1:17" hidden="1" x14ac:dyDescent="0.3">
      <c r="A3658" t="s">
        <v>7543</v>
      </c>
      <c r="B3658" t="s">
        <v>7544</v>
      </c>
      <c r="C3658" t="str">
        <f>IFERROR(VLOOKUP(Table1[[#This Row],[Ticker]],[1]!Table1[[Symbol]:[Industry]],2,FALSE),"-")</f>
        <v>-</v>
      </c>
      <c r="D3658" t="s">
        <v>605</v>
      </c>
      <c r="E3658">
        <v>41.030839999999998</v>
      </c>
      <c r="F3658">
        <v>13.21</v>
      </c>
      <c r="G3658">
        <v>-12.726315939393</v>
      </c>
      <c r="H3658">
        <v>-13.3552905727644</v>
      </c>
      <c r="I3658">
        <v>-2.5189647700502702</v>
      </c>
      <c r="J3658">
        <v>-4.0367324585365996</v>
      </c>
      <c r="K3658">
        <v>13.912382624389201</v>
      </c>
      <c r="L3658">
        <v>13.334749341004001</v>
      </c>
      <c r="M3658">
        <v>33.704860879063403</v>
      </c>
      <c r="N3658">
        <v>0.316819802649077</v>
      </c>
      <c r="O3658">
        <v>40.575321725965097</v>
      </c>
      <c r="P3658">
        <v>25.213270142180001</v>
      </c>
      <c r="Q3658">
        <v>4.0701588388513003E-2</v>
      </c>
    </row>
    <row r="3659" spans="1:17" hidden="1" x14ac:dyDescent="0.3">
      <c r="A3659" t="s">
        <v>7545</v>
      </c>
      <c r="B3659" t="s">
        <v>7546</v>
      </c>
      <c r="C3659" t="str">
        <f>IFERROR(VLOOKUP(Table1[[#This Row],[Ticker]],[1]!Table1[[Symbol]:[Industry]],2,FALSE),"-")</f>
        <v>-</v>
      </c>
      <c r="E3659">
        <v>41.010810659999997</v>
      </c>
      <c r="F3659">
        <v>226.85</v>
      </c>
      <c r="G3659">
        <v>92.761323446727701</v>
      </c>
      <c r="H3659">
        <v>50.372448315981401</v>
      </c>
      <c r="I3659">
        <v>91.979259583393599</v>
      </c>
      <c r="J3659">
        <v>-3.3407270152045001</v>
      </c>
      <c r="K3659">
        <v>190.74983756410501</v>
      </c>
      <c r="L3659">
        <v>156.24654850768999</v>
      </c>
      <c r="M3659">
        <v>72.3305870763988</v>
      </c>
      <c r="N3659">
        <v>1.8824534413379099</v>
      </c>
      <c r="O3659">
        <v>15.252369407097101</v>
      </c>
      <c r="P3659">
        <v>190.460947503201</v>
      </c>
      <c r="Q3659">
        <v>0.13151516125391999</v>
      </c>
    </row>
    <row r="3660" spans="1:17" hidden="1" x14ac:dyDescent="0.3">
      <c r="A3660" t="s">
        <v>7547</v>
      </c>
      <c r="B3660" t="s">
        <v>7548</v>
      </c>
      <c r="C3660" t="str">
        <f>IFERROR(VLOOKUP(Table1[[#This Row],[Ticker]],[1]!Table1[[Symbol]:[Industry]],2,FALSE),"-")</f>
        <v>-</v>
      </c>
      <c r="E3660">
        <v>40.890381202</v>
      </c>
      <c r="F3660">
        <v>7.7</v>
      </c>
      <c r="G3660">
        <v>-8.8394420611329902</v>
      </c>
      <c r="H3660">
        <v>-9.1352051026790004</v>
      </c>
      <c r="I3660">
        <v>-19.2993580129192</v>
      </c>
      <c r="J3660">
        <v>-5.2893570052058303</v>
      </c>
      <c r="K3660">
        <v>7.9414732056339696</v>
      </c>
      <c r="L3660">
        <v>7.8809827875762704</v>
      </c>
      <c r="M3660">
        <v>49.241968249283701</v>
      </c>
      <c r="N3660">
        <v>0.82326851074737495</v>
      </c>
      <c r="O3660">
        <v>53.896103896103803</v>
      </c>
      <c r="P3660">
        <v>38.738738738738697</v>
      </c>
      <c r="Q3660">
        <v>8.7686790035271994E-2</v>
      </c>
    </row>
    <row r="3661" spans="1:17" hidden="1" x14ac:dyDescent="0.3">
      <c r="A3661" t="s">
        <v>7549</v>
      </c>
      <c r="B3661" t="s">
        <v>7550</v>
      </c>
      <c r="C3661" t="str">
        <f>IFERROR(VLOOKUP(Table1[[#This Row],[Ticker]],[1]!Table1[[Symbol]:[Industry]],2,FALSE),"-")</f>
        <v>-</v>
      </c>
      <c r="D3661" t="s">
        <v>141</v>
      </c>
      <c r="E3661">
        <v>40.746702839999998</v>
      </c>
      <c r="F3661">
        <v>36.049999999999997</v>
      </c>
      <c r="G3661">
        <v>5.2296063966956696</v>
      </c>
      <c r="H3661">
        <v>-7.1662567079646902</v>
      </c>
      <c r="I3661">
        <v>-8.9674773558626502</v>
      </c>
      <c r="J3661">
        <v>-7.48698308982594</v>
      </c>
      <c r="K3661">
        <v>36.909187245795401</v>
      </c>
      <c r="L3661">
        <v>34.745966607435598</v>
      </c>
      <c r="M3661">
        <v>49.2604810744768</v>
      </c>
      <c r="N3661">
        <v>3.39152281345822</v>
      </c>
      <c r="O3661">
        <v>37.031900138696201</v>
      </c>
      <c r="P3661">
        <v>57.4235807860262</v>
      </c>
      <c r="Q3661">
        <v>6.9331111885346006E-2</v>
      </c>
    </row>
    <row r="3662" spans="1:17" hidden="1" x14ac:dyDescent="0.3">
      <c r="A3662" t="s">
        <v>7551</v>
      </c>
      <c r="B3662" t="s">
        <v>7552</v>
      </c>
      <c r="C3662" t="str">
        <f>IFERROR(VLOOKUP(Table1[[#This Row],[Ticker]],[1]!Table1[[Symbol]:[Industry]],2,FALSE),"-")</f>
        <v>-</v>
      </c>
      <c r="D3662" t="s">
        <v>605</v>
      </c>
      <c r="E3662">
        <v>40.688870549999997</v>
      </c>
      <c r="F3662">
        <v>28.97</v>
      </c>
      <c r="G3662">
        <v>65.232192982660806</v>
      </c>
      <c r="H3662">
        <v>1.94904398157007</v>
      </c>
      <c r="I3662">
        <v>27.824502594011999</v>
      </c>
      <c r="J3662">
        <v>0.418592034617769</v>
      </c>
      <c r="K3662">
        <v>27.334735796078299</v>
      </c>
      <c r="L3662">
        <v>23.725938757791901</v>
      </c>
      <c r="M3662">
        <v>58.550492192508301</v>
      </c>
      <c r="N3662">
        <v>0.32174972457222001</v>
      </c>
      <c r="O3662">
        <v>26.855367621677502</v>
      </c>
      <c r="P3662">
        <v>101.88153310104499</v>
      </c>
      <c r="Q3662">
        <v>8.4504153690175998E-2</v>
      </c>
    </row>
    <row r="3663" spans="1:17" hidden="1" x14ac:dyDescent="0.3">
      <c r="A3663" t="s">
        <v>7553</v>
      </c>
      <c r="B3663" t="s">
        <v>7554</v>
      </c>
      <c r="C3663" t="str">
        <f>IFERROR(VLOOKUP(Table1[[#This Row],[Ticker]],[1]!Table1[[Symbol]:[Industry]],2,FALSE),"-")</f>
        <v>-</v>
      </c>
      <c r="D3663" t="s">
        <v>239</v>
      </c>
      <c r="E3663">
        <v>40.611992999999998</v>
      </c>
      <c r="F3663">
        <v>109.29</v>
      </c>
      <c r="G3663">
        <v>21.546836734898601</v>
      </c>
      <c r="H3663">
        <v>44.489582851919799</v>
      </c>
      <c r="I3663">
        <v>54.370074444430102</v>
      </c>
      <c r="J3663">
        <v>16.432993274262898</v>
      </c>
      <c r="K3663">
        <v>73.737908545753797</v>
      </c>
      <c r="L3663">
        <v>62.065349147621603</v>
      </c>
      <c r="M3663">
        <v>88.288536520429801</v>
      </c>
      <c r="N3663">
        <v>2.3293035146852201</v>
      </c>
      <c r="O3663">
        <v>0</v>
      </c>
      <c r="P3663">
        <v>148.10442678774101</v>
      </c>
      <c r="Q3663">
        <v>9.9142892506918004E-2</v>
      </c>
    </row>
    <row r="3664" spans="1:17" hidden="1" x14ac:dyDescent="0.3">
      <c r="A3664" t="s">
        <v>7555</v>
      </c>
      <c r="B3664" t="s">
        <v>7556</v>
      </c>
      <c r="C3664" t="str">
        <f>IFERROR(VLOOKUP(Table1[[#This Row],[Ticker]],[1]!Table1[[Symbol]:[Industry]],2,FALSE),"-")</f>
        <v>-</v>
      </c>
      <c r="D3664" t="s">
        <v>390</v>
      </c>
      <c r="E3664">
        <v>40.6011472</v>
      </c>
      <c r="F3664">
        <v>65.19</v>
      </c>
      <c r="G3664">
        <v>420.61499016933197</v>
      </c>
      <c r="H3664">
        <v>7.7367574585023702</v>
      </c>
      <c r="I3664">
        <v>379.865474589217</v>
      </c>
      <c r="J3664">
        <v>-9.9268710727230101</v>
      </c>
      <c r="K3664">
        <v>56.6658999406975</v>
      </c>
      <c r="L3664">
        <v>31.6118577977768</v>
      </c>
      <c r="M3664">
        <v>35.138400896089301</v>
      </c>
      <c r="N3664">
        <v>0.68813686389407203</v>
      </c>
      <c r="O3664">
        <v>17.502684460806801</v>
      </c>
      <c r="P3664">
        <v>661.56542056074704</v>
      </c>
      <c r="Q3664">
        <v>0.17972136164035599</v>
      </c>
    </row>
    <row r="3665" spans="1:17" hidden="1" x14ac:dyDescent="0.3">
      <c r="A3665" t="s">
        <v>7557</v>
      </c>
      <c r="B3665" t="s">
        <v>7558</v>
      </c>
      <c r="C3665" t="str">
        <f>IFERROR(VLOOKUP(Table1[[#This Row],[Ticker]],[1]!Table1[[Symbol]:[Industry]],2,FALSE),"-")</f>
        <v>-</v>
      </c>
      <c r="D3665" t="s">
        <v>281</v>
      </c>
      <c r="E3665">
        <v>40.578299999999999</v>
      </c>
      <c r="F3665">
        <v>12.12</v>
      </c>
      <c r="G3665">
        <v>-58.962300208481999</v>
      </c>
      <c r="H3665">
        <v>-7.9631423983582303</v>
      </c>
      <c r="I3665">
        <v>-20.5060359826454</v>
      </c>
      <c r="J3665">
        <v>-2.0202560157646898</v>
      </c>
      <c r="K3665">
        <v>11.7585440474028</v>
      </c>
      <c r="L3665">
        <v>13.0432997690689</v>
      </c>
      <c r="M3665">
        <v>52.524248577082901</v>
      </c>
      <c r="N3665">
        <v>0.38182176356105701</v>
      </c>
      <c r="O3665">
        <v>92.904290429042902</v>
      </c>
      <c r="P3665">
        <v>27.983104540654601</v>
      </c>
      <c r="Q3665">
        <v>-1.7636117290555999E-2</v>
      </c>
    </row>
    <row r="3666" spans="1:17" hidden="1" x14ac:dyDescent="0.3">
      <c r="A3666" t="s">
        <v>7559</v>
      </c>
      <c r="B3666" t="s">
        <v>7560</v>
      </c>
      <c r="C3666" t="str">
        <f>IFERROR(VLOOKUP(Table1[[#This Row],[Ticker]],[1]!Table1[[Symbol]:[Industry]],2,FALSE),"-")</f>
        <v>-</v>
      </c>
      <c r="D3666" t="s">
        <v>1657</v>
      </c>
      <c r="E3666">
        <v>40.575564</v>
      </c>
      <c r="F3666">
        <v>63.66</v>
      </c>
      <c r="G3666">
        <v>220.25913296219201</v>
      </c>
      <c r="H3666">
        <v>15.7823773149034</v>
      </c>
      <c r="I3666">
        <v>161.82199632834701</v>
      </c>
      <c r="J3666">
        <v>2.0492600830501702</v>
      </c>
      <c r="K3666">
        <v>52.489572689923101</v>
      </c>
      <c r="L3666">
        <v>36.154300960121198</v>
      </c>
      <c r="M3666">
        <v>72.590543138504998</v>
      </c>
      <c r="N3666">
        <v>0.39598026795979202</v>
      </c>
      <c r="O3666">
        <v>5.9220860823123003</v>
      </c>
      <c r="P3666">
        <v>296.63551401869103</v>
      </c>
      <c r="Q3666">
        <v>0.123167044307715</v>
      </c>
    </row>
    <row r="3667" spans="1:17" hidden="1" x14ac:dyDescent="0.3">
      <c r="A3667" t="s">
        <v>7561</v>
      </c>
      <c r="B3667" t="s">
        <v>7562</v>
      </c>
      <c r="C3667" t="str">
        <f>IFERROR(VLOOKUP(Table1[[#This Row],[Ticker]],[1]!Table1[[Symbol]:[Industry]],2,FALSE),"-")</f>
        <v>-</v>
      </c>
      <c r="D3667" t="s">
        <v>3369</v>
      </c>
      <c r="E3667">
        <v>40.336685600000003</v>
      </c>
      <c r="F3667">
        <v>79.17</v>
      </c>
      <c r="G3667">
        <v>75.680298830504597</v>
      </c>
      <c r="H3667">
        <v>28.6910402150917</v>
      </c>
      <c r="I3667">
        <v>-5.0906576470160498</v>
      </c>
      <c r="J3667">
        <v>-12.361374033415601</v>
      </c>
      <c r="K3667">
        <v>73.378143089330493</v>
      </c>
      <c r="L3667">
        <v>63.761465381730901</v>
      </c>
      <c r="M3667">
        <v>39.928680931016899</v>
      </c>
      <c r="N3667">
        <v>1.4340066732832599</v>
      </c>
      <c r="O3667">
        <v>23.443223443223399</v>
      </c>
      <c r="P3667">
        <v>117.97907488986699</v>
      </c>
      <c r="Q3667">
        <v>9.9349717743034999E-2</v>
      </c>
    </row>
    <row r="3668" spans="1:17" hidden="1" x14ac:dyDescent="0.3">
      <c r="A3668" t="s">
        <v>7563</v>
      </c>
      <c r="B3668" t="s">
        <v>7564</v>
      </c>
      <c r="C3668" t="str">
        <f>IFERROR(VLOOKUP(Table1[[#This Row],[Ticker]],[1]!Table1[[Symbol]:[Industry]],2,FALSE),"-")</f>
        <v>-</v>
      </c>
      <c r="D3668" t="s">
        <v>1509</v>
      </c>
      <c r="E3668">
        <v>40.197541439999902</v>
      </c>
      <c r="F3668">
        <v>98.4</v>
      </c>
      <c r="G3668">
        <v>72.731167624492599</v>
      </c>
      <c r="H3668">
        <v>-0.91645309445330603</v>
      </c>
      <c r="I3668">
        <v>32.155542960886599</v>
      </c>
      <c r="J3668">
        <v>-2.1876200325010999</v>
      </c>
      <c r="K3668">
        <v>92.430303699152404</v>
      </c>
      <c r="L3668">
        <v>73.699843071350699</v>
      </c>
      <c r="M3668">
        <v>57.527249102378498</v>
      </c>
      <c r="N3668">
        <v>3.1826342418802001E-2</v>
      </c>
      <c r="O3668">
        <v>18.495934959349501</v>
      </c>
      <c r="P3668">
        <v>176.40449438202199</v>
      </c>
      <c r="Q3668">
        <v>0.142626991946806</v>
      </c>
    </row>
    <row r="3669" spans="1:17" hidden="1" x14ac:dyDescent="0.3">
      <c r="A3669" t="s">
        <v>7565</v>
      </c>
      <c r="B3669" t="s">
        <v>7566</v>
      </c>
      <c r="C3669" t="str">
        <f>IFERROR(VLOOKUP(Table1[[#This Row],[Ticker]],[1]!Table1[[Symbol]:[Industry]],2,FALSE),"-")</f>
        <v>-</v>
      </c>
      <c r="D3669" t="s">
        <v>533</v>
      </c>
      <c r="E3669">
        <v>40.068794876999902</v>
      </c>
      <c r="F3669">
        <v>65.39</v>
      </c>
      <c r="G3669">
        <v>212.496488906401</v>
      </c>
      <c r="H3669">
        <v>25.5451674884441</v>
      </c>
      <c r="I3669">
        <v>140.15380951629999</v>
      </c>
      <c r="J3669">
        <v>7.8535746121950796</v>
      </c>
      <c r="K3669">
        <v>45.847899007171101</v>
      </c>
      <c r="L3669">
        <v>33.369075217962497</v>
      </c>
      <c r="M3669">
        <v>92.5058949507482</v>
      </c>
      <c r="N3669">
        <v>1.41160197880148</v>
      </c>
      <c r="O3669">
        <v>0</v>
      </c>
      <c r="P3669">
        <v>290.38805970149201</v>
      </c>
      <c r="Q3669">
        <v>0.16141492876664801</v>
      </c>
    </row>
    <row r="3670" spans="1:17" hidden="1" x14ac:dyDescent="0.3">
      <c r="A3670" t="s">
        <v>7567</v>
      </c>
      <c r="B3670" t="s">
        <v>7568</v>
      </c>
      <c r="C3670" t="str">
        <f>IFERROR(VLOOKUP(Table1[[#This Row],[Ticker]],[1]!Table1[[Symbol]:[Industry]],2,FALSE),"-")</f>
        <v>-</v>
      </c>
      <c r="D3670" t="s">
        <v>7569</v>
      </c>
      <c r="E3670">
        <v>40.027932317999998</v>
      </c>
      <c r="F3670">
        <v>29.5</v>
      </c>
      <c r="G3670">
        <v>46.728791622116603</v>
      </c>
      <c r="H3670">
        <v>51.386952478302099</v>
      </c>
      <c r="I3670">
        <v>102.432632456671</v>
      </c>
      <c r="J3670">
        <v>33.029988771901102</v>
      </c>
      <c r="K3670">
        <v>19.112055906005999</v>
      </c>
      <c r="L3670">
        <v>17.573513426070999</v>
      </c>
      <c r="M3670">
        <v>73.136024308867803</v>
      </c>
      <c r="N3670">
        <v>3.6614789654520101</v>
      </c>
      <c r="O3670">
        <v>5.0169491525423799</v>
      </c>
      <c r="P3670">
        <v>126.923076923076</v>
      </c>
      <c r="Q3670">
        <v>-8.3420139174110002E-3</v>
      </c>
    </row>
    <row r="3671" spans="1:17" hidden="1" x14ac:dyDescent="0.3">
      <c r="A3671" t="s">
        <v>7570</v>
      </c>
      <c r="B3671" t="s">
        <v>7571</v>
      </c>
      <c r="C3671" t="str">
        <f>IFERROR(VLOOKUP(Table1[[#This Row],[Ticker]],[1]!Table1[[Symbol]:[Industry]],2,FALSE),"-")</f>
        <v>-</v>
      </c>
      <c r="D3671" t="s">
        <v>132</v>
      </c>
      <c r="E3671">
        <v>39.93</v>
      </c>
      <c r="F3671">
        <v>13.97</v>
      </c>
      <c r="G3671">
        <v>112.388132281457</v>
      </c>
      <c r="H3671">
        <v>96.258747350096996</v>
      </c>
      <c r="I3671">
        <v>83.041886081425005</v>
      </c>
      <c r="J3671">
        <v>64.395609003794206</v>
      </c>
      <c r="K3671">
        <v>7.7402689095896502</v>
      </c>
      <c r="L3671">
        <v>6.7733241883355699</v>
      </c>
      <c r="M3671">
        <v>96.856039277339207</v>
      </c>
      <c r="N3671">
        <v>5.4163318196583798</v>
      </c>
      <c r="O3671">
        <v>0</v>
      </c>
      <c r="P3671">
        <v>185.102040816326</v>
      </c>
      <c r="Q3671">
        <v>7.4275883133945994E-2</v>
      </c>
    </row>
    <row r="3672" spans="1:17" hidden="1" x14ac:dyDescent="0.3">
      <c r="A3672" t="s">
        <v>7572</v>
      </c>
      <c r="B3672" t="s">
        <v>7573</v>
      </c>
      <c r="C3672" t="str">
        <f>IFERROR(VLOOKUP(Table1[[#This Row],[Ticker]],[1]!Table1[[Symbol]:[Industry]],2,FALSE),"-")</f>
        <v>-</v>
      </c>
      <c r="D3672" t="s">
        <v>472</v>
      </c>
      <c r="E3672">
        <v>39.885967211999997</v>
      </c>
      <c r="F3672">
        <v>65.59</v>
      </c>
      <c r="G3672">
        <v>-56.062376670606398</v>
      </c>
      <c r="H3672">
        <v>-10.382724406536299</v>
      </c>
      <c r="I3672">
        <v>13.3991071012922</v>
      </c>
      <c r="J3672">
        <v>-10.778591304730901</v>
      </c>
      <c r="K3672">
        <v>67.871400413785096</v>
      </c>
      <c r="L3672">
        <v>64.418021636116094</v>
      </c>
      <c r="M3672">
        <v>41.591287702221898</v>
      </c>
      <c r="N3672">
        <v>0.91573916496216601</v>
      </c>
      <c r="O3672">
        <v>49.352035371245499</v>
      </c>
      <c r="P3672">
        <v>48.225988700564898</v>
      </c>
      <c r="Q3672">
        <v>4.0753650164740002E-2</v>
      </c>
    </row>
    <row r="3673" spans="1:17" hidden="1" x14ac:dyDescent="0.3">
      <c r="A3673" t="s">
        <v>7574</v>
      </c>
      <c r="B3673" t="s">
        <v>7575</v>
      </c>
      <c r="C3673" t="str">
        <f>IFERROR(VLOOKUP(Table1[[#This Row],[Ticker]],[1]!Table1[[Symbol]:[Industry]],2,FALSE),"-")</f>
        <v>-</v>
      </c>
      <c r="D3673" t="s">
        <v>144</v>
      </c>
      <c r="E3673">
        <v>39.882856239320702</v>
      </c>
      <c r="F3673">
        <v>31.7</v>
      </c>
      <c r="M3673">
        <v>8.5813433096764804</v>
      </c>
      <c r="N3673">
        <v>1</v>
      </c>
    </row>
    <row r="3674" spans="1:17" hidden="1" x14ac:dyDescent="0.3">
      <c r="A3674" t="s">
        <v>7576</v>
      </c>
      <c r="B3674" t="s">
        <v>7577</v>
      </c>
      <c r="C3674" t="str">
        <f>IFERROR(VLOOKUP(Table1[[#This Row],[Ticker]],[1]!Table1[[Symbol]:[Industry]],2,FALSE),"-")</f>
        <v>-</v>
      </c>
      <c r="D3674" t="s">
        <v>1603</v>
      </c>
      <c r="E3674">
        <v>39.873130889999999</v>
      </c>
      <c r="F3674">
        <v>24.78</v>
      </c>
      <c r="G3674">
        <v>3.1982349852929799</v>
      </c>
      <c r="H3674">
        <v>-15.197154848839199</v>
      </c>
      <c r="I3674">
        <v>-14.7798343352676</v>
      </c>
      <c r="J3674">
        <v>-7.5427706461121096</v>
      </c>
      <c r="K3674">
        <v>26.994594401282399</v>
      </c>
      <c r="L3674">
        <v>25.7377494659505</v>
      </c>
      <c r="M3674">
        <v>28.7423487009398</v>
      </c>
      <c r="N3674">
        <v>0.56944394726297098</v>
      </c>
      <c r="O3674">
        <v>77.562550443906304</v>
      </c>
      <c r="P3674">
        <v>54.875</v>
      </c>
      <c r="Q3674">
        <v>8.4706581247702001E-2</v>
      </c>
    </row>
    <row r="3675" spans="1:17" hidden="1" x14ac:dyDescent="0.3">
      <c r="A3675" t="s">
        <v>7578</v>
      </c>
      <c r="B3675" t="s">
        <v>7579</v>
      </c>
      <c r="C3675" t="str">
        <f>IFERROR(VLOOKUP(Table1[[#This Row],[Ticker]],[1]!Table1[[Symbol]:[Industry]],2,FALSE),"-")</f>
        <v>-</v>
      </c>
      <c r="D3675" t="s">
        <v>443</v>
      </c>
      <c r="E3675">
        <v>39.705065073</v>
      </c>
      <c r="F3675">
        <v>13.36</v>
      </c>
      <c r="G3675">
        <v>104.617540041838</v>
      </c>
      <c r="H3675">
        <v>4.1185384564678396</v>
      </c>
      <c r="I3675">
        <v>-15.791571812536599</v>
      </c>
      <c r="J3675">
        <v>-2.4034473706305999</v>
      </c>
      <c r="K3675">
        <v>14.996634687004001</v>
      </c>
      <c r="L3675">
        <v>14.2713573005806</v>
      </c>
      <c r="M3675">
        <v>47.009223167881103</v>
      </c>
      <c r="N3675">
        <v>1.0963598678982001</v>
      </c>
      <c r="O3675">
        <v>116.69161676646701</v>
      </c>
      <c r="P3675">
        <v>149.71962616822401</v>
      </c>
      <c r="Q3675">
        <v>7.7003987076256997E-2</v>
      </c>
    </row>
    <row r="3676" spans="1:17" hidden="1" x14ac:dyDescent="0.3">
      <c r="A3676" t="s">
        <v>7580</v>
      </c>
      <c r="B3676" t="s">
        <v>7581</v>
      </c>
      <c r="C3676" t="str">
        <f>IFERROR(VLOOKUP(Table1[[#This Row],[Ticker]],[1]!Table1[[Symbol]:[Industry]],2,FALSE),"-")</f>
        <v>-</v>
      </c>
      <c r="D3676" t="s">
        <v>141</v>
      </c>
      <c r="E3676">
        <v>39.304473502999997</v>
      </c>
      <c r="F3676">
        <v>38.44</v>
      </c>
      <c r="G3676">
        <v>-33.981129821002298</v>
      </c>
      <c r="H3676">
        <v>-30.822745772255601</v>
      </c>
      <c r="I3676">
        <v>15.991067514293301</v>
      </c>
      <c r="J3676">
        <v>-1.4782066627876</v>
      </c>
      <c r="K3676">
        <v>36.257790032664403</v>
      </c>
      <c r="L3676">
        <v>33.232806252175301</v>
      </c>
      <c r="M3676">
        <v>36.771427928595401</v>
      </c>
      <c r="N3676">
        <v>0.43341943820114498</v>
      </c>
      <c r="O3676">
        <v>37.825182101977099</v>
      </c>
      <c r="P3676">
        <v>58.777364725319998</v>
      </c>
    </row>
    <row r="3677" spans="1:17" hidden="1" x14ac:dyDescent="0.3">
      <c r="A3677" t="s">
        <v>7582</v>
      </c>
      <c r="B3677" t="s">
        <v>7583</v>
      </c>
      <c r="C3677" t="str">
        <f>IFERROR(VLOOKUP(Table1[[#This Row],[Ticker]],[1]!Table1[[Symbol]:[Industry]],2,FALSE),"-")</f>
        <v>-</v>
      </c>
      <c r="D3677" t="s">
        <v>605</v>
      </c>
      <c r="E3677">
        <v>39.280465431000003</v>
      </c>
      <c r="F3677">
        <v>3.86</v>
      </c>
      <c r="G3677">
        <v>-0.99517932219327998</v>
      </c>
      <c r="H3677">
        <v>-4.4954004628743602</v>
      </c>
      <c r="I3677">
        <v>25.574432975521301</v>
      </c>
      <c r="J3677">
        <v>31.840157745276599</v>
      </c>
      <c r="K3677">
        <v>3.5942715628944901</v>
      </c>
      <c r="L3677">
        <v>3.54899550817025</v>
      </c>
      <c r="M3677">
        <v>66.751762692258694</v>
      </c>
      <c r="N3677">
        <v>0.96149868561630503</v>
      </c>
      <c r="O3677">
        <v>37.305699481865197</v>
      </c>
      <c r="P3677">
        <v>103.157894736842</v>
      </c>
      <c r="Q3677">
        <v>1.702202861046E-3</v>
      </c>
    </row>
    <row r="3678" spans="1:17" hidden="1" x14ac:dyDescent="0.3">
      <c r="A3678" t="s">
        <v>7584</v>
      </c>
      <c r="B3678" t="s">
        <v>7585</v>
      </c>
      <c r="C3678" t="str">
        <f>IFERROR(VLOOKUP(Table1[[#This Row],[Ticker]],[1]!Table1[[Symbol]:[Industry]],2,FALSE),"-")</f>
        <v>-</v>
      </c>
      <c r="D3678" t="s">
        <v>7586</v>
      </c>
      <c r="E3678">
        <v>39.206902280000001</v>
      </c>
      <c r="F3678">
        <v>33.4</v>
      </c>
      <c r="G3678">
        <v>56.114594339376801</v>
      </c>
      <c r="H3678">
        <v>-14.075914671264</v>
      </c>
      <c r="I3678">
        <v>114.073701474789</v>
      </c>
      <c r="J3678">
        <v>-2.2474465356420001</v>
      </c>
      <c r="K3678">
        <v>36.026890416476803</v>
      </c>
      <c r="L3678">
        <v>30.3084211311829</v>
      </c>
      <c r="M3678">
        <v>25.0246112804953</v>
      </c>
      <c r="N3678">
        <v>0.33317793317793298</v>
      </c>
      <c r="O3678">
        <v>64.670658682634695</v>
      </c>
      <c r="P3678">
        <v>170.00808407437299</v>
      </c>
    </row>
    <row r="3679" spans="1:17" hidden="1" x14ac:dyDescent="0.3">
      <c r="A3679" t="s">
        <v>7587</v>
      </c>
      <c r="B3679" t="s">
        <v>7588</v>
      </c>
      <c r="C3679" t="str">
        <f>IFERROR(VLOOKUP(Table1[[#This Row],[Ticker]],[1]!Table1[[Symbol]:[Industry]],2,FALSE),"-")</f>
        <v>-</v>
      </c>
      <c r="D3679" t="s">
        <v>753</v>
      </c>
      <c r="E3679">
        <v>39.201162959999998</v>
      </c>
      <c r="F3679">
        <v>55.47</v>
      </c>
      <c r="G3679">
        <v>-10.0911005138422</v>
      </c>
      <c r="H3679">
        <v>0.47211959826433197</v>
      </c>
      <c r="I3679">
        <v>-0.36321353174538701</v>
      </c>
      <c r="J3679">
        <v>1.0248541362007499</v>
      </c>
      <c r="K3679">
        <v>52.6221513787617</v>
      </c>
      <c r="L3679">
        <v>50.010419074743901</v>
      </c>
      <c r="M3679">
        <v>73.375507359077204</v>
      </c>
      <c r="N3679">
        <v>1.7196521508479801</v>
      </c>
      <c r="O3679">
        <v>0.23436091581034901</v>
      </c>
      <c r="P3679">
        <v>35.292682926829201</v>
      </c>
      <c r="Q3679">
        <v>8.5918559496748995E-2</v>
      </c>
    </row>
    <row r="3680" spans="1:17" hidden="1" x14ac:dyDescent="0.3">
      <c r="A3680" t="s">
        <v>7589</v>
      </c>
      <c r="B3680" t="s">
        <v>7590</v>
      </c>
      <c r="C3680" t="str">
        <f>IFERROR(VLOOKUP(Table1[[#This Row],[Ticker]],[1]!Table1[[Symbol]:[Industry]],2,FALSE),"-")</f>
        <v>-</v>
      </c>
      <c r="D3680" t="s">
        <v>605</v>
      </c>
      <c r="E3680">
        <v>39.185437004000001</v>
      </c>
      <c r="F3680">
        <v>7.37</v>
      </c>
      <c r="G3680">
        <v>-50.675236068254598</v>
      </c>
      <c r="H3680">
        <v>-8.1317640992379996</v>
      </c>
      <c r="I3680">
        <v>5.0367191819936297</v>
      </c>
      <c r="J3680">
        <v>-6.0736303951953996</v>
      </c>
      <c r="K3680">
        <v>7.8751465432872303</v>
      </c>
      <c r="L3680">
        <v>8.2059100515324204</v>
      </c>
      <c r="M3680">
        <v>38.811888912091803</v>
      </c>
      <c r="N3680">
        <v>0.83868490173431898</v>
      </c>
      <c r="O3680">
        <v>71.641791044776099</v>
      </c>
      <c r="P3680">
        <v>40.380952380952301</v>
      </c>
      <c r="Q3680">
        <v>-6.6553615205081004E-2</v>
      </c>
    </row>
    <row r="3681" spans="1:17" hidden="1" x14ac:dyDescent="0.3">
      <c r="A3681" t="s">
        <v>7591</v>
      </c>
      <c r="B3681" t="s">
        <v>7592</v>
      </c>
      <c r="C3681" t="str">
        <f>IFERROR(VLOOKUP(Table1[[#This Row],[Ticker]],[1]!Table1[[Symbol]:[Industry]],2,FALSE),"-")</f>
        <v>-</v>
      </c>
      <c r="D3681" t="s">
        <v>7033</v>
      </c>
      <c r="E3681">
        <v>39.141249999999999</v>
      </c>
      <c r="F3681">
        <v>131.19999999999999</v>
      </c>
      <c r="G3681">
        <v>36.362491255816202</v>
      </c>
      <c r="H3681">
        <v>-12.920308887782699</v>
      </c>
      <c r="I3681">
        <v>-17.235858231716399</v>
      </c>
      <c r="J3681">
        <v>-5.2883952262995502</v>
      </c>
      <c r="K3681">
        <v>130.86915028375299</v>
      </c>
      <c r="L3681">
        <v>123.73805399995901</v>
      </c>
      <c r="M3681">
        <v>41.801805639438001</v>
      </c>
      <c r="N3681">
        <v>0.49332842588614501</v>
      </c>
      <c r="O3681">
        <v>28.734756097560901</v>
      </c>
      <c r="P3681">
        <v>92.657856093979404</v>
      </c>
      <c r="Q3681">
        <v>8.9269860165659007E-2</v>
      </c>
    </row>
    <row r="3682" spans="1:17" hidden="1" x14ac:dyDescent="0.3">
      <c r="A3682" t="s">
        <v>7593</v>
      </c>
      <c r="B3682" t="s">
        <v>7594</v>
      </c>
      <c r="C3682" t="str">
        <f>IFERROR(VLOOKUP(Table1[[#This Row],[Ticker]],[1]!Table1[[Symbol]:[Industry]],2,FALSE),"-")</f>
        <v>-</v>
      </c>
      <c r="D3682" t="s">
        <v>51</v>
      </c>
      <c r="E3682">
        <v>39.134399999999999</v>
      </c>
      <c r="F3682">
        <v>30.93</v>
      </c>
      <c r="G3682">
        <v>31.8081567014817</v>
      </c>
      <c r="H3682">
        <v>14.643897385370201</v>
      </c>
      <c r="I3682">
        <v>33.858413777839502</v>
      </c>
      <c r="J3682">
        <v>-13.411248724484199</v>
      </c>
      <c r="K3682">
        <v>28.1188715429555</v>
      </c>
      <c r="L3682">
        <v>23.698207168777699</v>
      </c>
      <c r="M3682">
        <v>47.569844704984703</v>
      </c>
      <c r="N3682">
        <v>0.494732647656216</v>
      </c>
      <c r="O3682">
        <v>29.227287423213699</v>
      </c>
      <c r="P3682">
        <v>72.793296089385393</v>
      </c>
      <c r="Q3682">
        <v>0.102220436632872</v>
      </c>
    </row>
    <row r="3683" spans="1:17" hidden="1" x14ac:dyDescent="0.3">
      <c r="A3683" t="s">
        <v>7595</v>
      </c>
      <c r="B3683" t="s">
        <v>7596</v>
      </c>
      <c r="C3683" t="str">
        <f>IFERROR(VLOOKUP(Table1[[#This Row],[Ticker]],[1]!Table1[[Symbol]:[Industry]],2,FALSE),"-")</f>
        <v>-</v>
      </c>
      <c r="D3683" t="s">
        <v>180</v>
      </c>
      <c r="E3683">
        <v>39.116693759999997</v>
      </c>
      <c r="F3683">
        <v>56.5</v>
      </c>
      <c r="G3683">
        <v>-77.279623912131797</v>
      </c>
      <c r="H3683">
        <v>-14.3055270451528</v>
      </c>
      <c r="I3683">
        <v>-54.610752209663801</v>
      </c>
      <c r="J3683">
        <v>-4.2494757026042</v>
      </c>
      <c r="K3683">
        <v>64.305717275713306</v>
      </c>
      <c r="M3683">
        <v>39.821123414413201</v>
      </c>
      <c r="N3683">
        <v>1.7953020134228099</v>
      </c>
      <c r="O3683">
        <v>156.63716814159201</v>
      </c>
      <c r="P3683">
        <v>6.60377358490567</v>
      </c>
    </row>
    <row r="3684" spans="1:17" hidden="1" x14ac:dyDescent="0.3">
      <c r="A3684" t="s">
        <v>7597</v>
      </c>
      <c r="B3684" t="s">
        <v>7598</v>
      </c>
      <c r="C3684" t="str">
        <f>IFERROR(VLOOKUP(Table1[[#This Row],[Ticker]],[1]!Table1[[Symbol]:[Industry]],2,FALSE),"-")</f>
        <v>-</v>
      </c>
      <c r="D3684" t="s">
        <v>138</v>
      </c>
      <c r="E3684">
        <v>39.026592000000001</v>
      </c>
      <c r="F3684">
        <v>40.74</v>
      </c>
      <c r="G3684">
        <v>-49.121824766570697</v>
      </c>
      <c r="H3684">
        <v>-6.6884934802678702</v>
      </c>
      <c r="I3684">
        <v>1.6994559815733199</v>
      </c>
      <c r="J3684">
        <v>-4.6511695548741603</v>
      </c>
      <c r="K3684">
        <v>38.1565960623428</v>
      </c>
      <c r="L3684">
        <v>38.795304640723003</v>
      </c>
      <c r="M3684">
        <v>50.568966343197602</v>
      </c>
      <c r="N3684">
        <v>1.4480291623441499</v>
      </c>
      <c r="O3684">
        <v>38.267059401079997</v>
      </c>
      <c r="P3684">
        <v>49.669360764144002</v>
      </c>
      <c r="Q3684">
        <v>3.3077741832033998E-2</v>
      </c>
    </row>
    <row r="3685" spans="1:17" hidden="1" x14ac:dyDescent="0.3">
      <c r="A3685" t="s">
        <v>7599</v>
      </c>
      <c r="B3685" t="s">
        <v>7600</v>
      </c>
      <c r="C3685" t="str">
        <f>IFERROR(VLOOKUP(Table1[[#This Row],[Ticker]],[1]!Table1[[Symbol]:[Industry]],2,FALSE),"-")</f>
        <v>-</v>
      </c>
      <c r="D3685" t="s">
        <v>642</v>
      </c>
      <c r="E3685">
        <v>38.910129750000003</v>
      </c>
      <c r="F3685">
        <v>167.15</v>
      </c>
      <c r="G3685">
        <v>49.546402660020597</v>
      </c>
      <c r="H3685">
        <v>-1.13176409923799</v>
      </c>
      <c r="I3685">
        <v>40.672935733598599</v>
      </c>
      <c r="J3685">
        <v>-5.4765341237968101</v>
      </c>
      <c r="K3685">
        <v>172.859557433037</v>
      </c>
      <c r="L3685">
        <v>140.64562009896301</v>
      </c>
      <c r="M3685">
        <v>24.831978068883998</v>
      </c>
      <c r="N3685">
        <v>3.1984459724459899E-3</v>
      </c>
      <c r="O3685">
        <v>58.091534549805502</v>
      </c>
      <c r="P3685">
        <v>95.497076023391799</v>
      </c>
      <c r="Q3685">
        <v>0.154238939055621</v>
      </c>
    </row>
    <row r="3686" spans="1:17" hidden="1" x14ac:dyDescent="0.3">
      <c r="A3686" t="s">
        <v>7601</v>
      </c>
      <c r="B3686" t="s">
        <v>7602</v>
      </c>
      <c r="C3686" t="str">
        <f>IFERROR(VLOOKUP(Table1[[#This Row],[Ticker]],[1]!Table1[[Symbol]:[Industry]],2,FALSE),"-")</f>
        <v>-</v>
      </c>
      <c r="D3686" t="s">
        <v>46</v>
      </c>
      <c r="E3686">
        <v>38.660129999999903</v>
      </c>
      <c r="F3686">
        <v>30.75</v>
      </c>
      <c r="K3686">
        <v>26.2695652130257</v>
      </c>
      <c r="L3686">
        <v>18.751713502708899</v>
      </c>
      <c r="M3686">
        <v>99.999990516182706</v>
      </c>
      <c r="N3686">
        <v>1</v>
      </c>
      <c r="Q3686">
        <v>6.2078155048784001E-2</v>
      </c>
    </row>
    <row r="3687" spans="1:17" hidden="1" x14ac:dyDescent="0.3">
      <c r="A3687" t="s">
        <v>7603</v>
      </c>
      <c r="B3687" t="s">
        <v>7604</v>
      </c>
      <c r="C3687" t="str">
        <f>IFERROR(VLOOKUP(Table1[[#This Row],[Ticker]],[1]!Table1[[Symbol]:[Industry]],2,FALSE),"-")</f>
        <v>-</v>
      </c>
      <c r="D3687" t="s">
        <v>753</v>
      </c>
      <c r="E3687">
        <v>38.618346535999997</v>
      </c>
      <c r="F3687">
        <v>155.66</v>
      </c>
      <c r="G3687">
        <v>25.867596080070001</v>
      </c>
      <c r="H3687">
        <v>-7.2715308113229599E-2</v>
      </c>
      <c r="I3687">
        <v>10.243480507802699</v>
      </c>
      <c r="J3687">
        <v>0.97410171001658896</v>
      </c>
      <c r="K3687">
        <v>150.55260754125899</v>
      </c>
      <c r="L3687">
        <v>133.91219509874699</v>
      </c>
      <c r="M3687">
        <v>44.752496423100702</v>
      </c>
      <c r="N3687">
        <v>0.48643987139276201</v>
      </c>
      <c r="O3687">
        <v>2.0814595914171798</v>
      </c>
      <c r="P3687">
        <v>93.848069738480703</v>
      </c>
    </row>
    <row r="3688" spans="1:17" hidden="1" x14ac:dyDescent="0.3">
      <c r="A3688" t="s">
        <v>7605</v>
      </c>
      <c r="B3688" t="s">
        <v>7606</v>
      </c>
      <c r="C3688" t="str">
        <f>IFERROR(VLOOKUP(Table1[[#This Row],[Ticker]],[1]!Table1[[Symbol]:[Industry]],2,FALSE),"-")</f>
        <v>-</v>
      </c>
      <c r="D3688" t="s">
        <v>407</v>
      </c>
      <c r="E3688">
        <v>38.612265999999998</v>
      </c>
      <c r="F3688">
        <v>125.6</v>
      </c>
      <c r="G3688">
        <v>-31.842636949311899</v>
      </c>
      <c r="H3688">
        <v>-1.2059267786638299</v>
      </c>
      <c r="I3688">
        <v>111.80855030452901</v>
      </c>
      <c r="J3688">
        <v>-6.1264345640498599</v>
      </c>
      <c r="K3688">
        <v>114.681496695543</v>
      </c>
      <c r="M3688">
        <v>39.088694957426803</v>
      </c>
      <c r="N3688">
        <v>6.0519816535340401E-2</v>
      </c>
      <c r="O3688">
        <v>44.426751592356602</v>
      </c>
    </row>
    <row r="3689" spans="1:17" hidden="1" x14ac:dyDescent="0.3">
      <c r="A3689" t="s">
        <v>7607</v>
      </c>
      <c r="B3689" t="s">
        <v>7608</v>
      </c>
      <c r="C3689" t="str">
        <f>IFERROR(VLOOKUP(Table1[[#This Row],[Ticker]],[1]!Table1[[Symbol]:[Industry]],2,FALSE),"-")</f>
        <v>-</v>
      </c>
      <c r="D3689" t="s">
        <v>753</v>
      </c>
      <c r="E3689">
        <v>38.500961535999998</v>
      </c>
      <c r="F3689">
        <v>22.72</v>
      </c>
      <c r="G3689">
        <v>18.2234132488386</v>
      </c>
      <c r="H3689">
        <v>-2.5408550083289101</v>
      </c>
      <c r="I3689">
        <v>10.1802515959385</v>
      </c>
      <c r="J3689">
        <v>-2.80791245607222</v>
      </c>
      <c r="K3689">
        <v>21.797009086849499</v>
      </c>
      <c r="L3689">
        <v>19.502664940843101</v>
      </c>
      <c r="M3689">
        <v>45.204362990631097</v>
      </c>
      <c r="N3689">
        <v>0.820514567653159</v>
      </c>
      <c r="O3689">
        <v>2.11267605633802</v>
      </c>
      <c r="P3689">
        <v>59.662684469430701</v>
      </c>
    </row>
    <row r="3690" spans="1:17" hidden="1" x14ac:dyDescent="0.3">
      <c r="A3690" t="s">
        <v>7609</v>
      </c>
      <c r="B3690" t="s">
        <v>7610</v>
      </c>
      <c r="C3690" t="str">
        <f>IFERROR(VLOOKUP(Table1[[#This Row],[Ticker]],[1]!Table1[[Symbol]:[Industry]],2,FALSE),"-")</f>
        <v>-</v>
      </c>
      <c r="D3690" t="s">
        <v>605</v>
      </c>
      <c r="E3690">
        <v>38.478254999999997</v>
      </c>
      <c r="F3690">
        <v>101.3</v>
      </c>
      <c r="G3690">
        <v>274.49510873861402</v>
      </c>
      <c r="H3690">
        <v>46.034902567428603</v>
      </c>
      <c r="I3690">
        <v>134.101043001634</v>
      </c>
      <c r="J3690">
        <v>6.0367808389585802</v>
      </c>
      <c r="K3690">
        <v>71.037105315308494</v>
      </c>
      <c r="L3690">
        <v>49.8861311805098</v>
      </c>
      <c r="M3690">
        <v>98.441912050780502</v>
      </c>
      <c r="N3690">
        <v>0.80544993657380504</v>
      </c>
      <c r="O3690">
        <v>2.96150049358345E-2</v>
      </c>
      <c r="P3690">
        <v>327.60658505698598</v>
      </c>
      <c r="Q3690">
        <v>0.200004786177361</v>
      </c>
    </row>
    <row r="3691" spans="1:17" hidden="1" x14ac:dyDescent="0.3">
      <c r="A3691" t="s">
        <v>7611</v>
      </c>
      <c r="B3691" t="s">
        <v>7612</v>
      </c>
      <c r="C3691" t="str">
        <f>IFERROR(VLOOKUP(Table1[[#This Row],[Ticker]],[1]!Table1[[Symbol]:[Industry]],2,FALSE),"-")</f>
        <v>-</v>
      </c>
      <c r="D3691" t="s">
        <v>533</v>
      </c>
      <c r="E3691">
        <v>38.412326090999997</v>
      </c>
      <c r="F3691">
        <v>5.35</v>
      </c>
      <c r="G3691">
        <v>18.017307028279099</v>
      </c>
      <c r="H3691">
        <v>-17.995400462874301</v>
      </c>
      <c r="I3691">
        <v>39.964411189028901</v>
      </c>
      <c r="J3691">
        <v>-14.221518337585801</v>
      </c>
      <c r="K3691">
        <v>5.7692066786782901</v>
      </c>
      <c r="L3691">
        <v>4.8785386228174703</v>
      </c>
      <c r="M3691">
        <v>19.8642309625275</v>
      </c>
      <c r="N3691">
        <v>0.78254407464637699</v>
      </c>
      <c r="O3691">
        <v>37.570093457943898</v>
      </c>
      <c r="P3691">
        <v>97.416974169741593</v>
      </c>
      <c r="Q3691">
        <v>8.4511336325322997E-2</v>
      </c>
    </row>
    <row r="3692" spans="1:17" hidden="1" x14ac:dyDescent="0.3">
      <c r="A3692" t="s">
        <v>7613</v>
      </c>
      <c r="B3692" t="s">
        <v>7614</v>
      </c>
      <c r="C3692" t="str">
        <f>IFERROR(VLOOKUP(Table1[[#This Row],[Ticker]],[1]!Table1[[Symbol]:[Industry]],2,FALSE),"-")</f>
        <v>-</v>
      </c>
      <c r="E3692">
        <v>38.178848674999998</v>
      </c>
      <c r="F3692">
        <v>12.62</v>
      </c>
      <c r="G3692">
        <v>30.9960727281074</v>
      </c>
      <c r="H3692">
        <v>-11.4672314487898</v>
      </c>
      <c r="I3692">
        <v>27.668941276926201</v>
      </c>
      <c r="J3692">
        <v>-6.8773747222557802</v>
      </c>
      <c r="K3692">
        <v>13.0860125172044</v>
      </c>
      <c r="L3692">
        <v>11.3672253149289</v>
      </c>
      <c r="M3692">
        <v>64.685278890049105</v>
      </c>
      <c r="N3692">
        <v>0.57297157158003398</v>
      </c>
      <c r="O3692">
        <v>25.118858954041201</v>
      </c>
    </row>
    <row r="3693" spans="1:17" hidden="1" x14ac:dyDescent="0.3">
      <c r="A3693" t="s">
        <v>7615</v>
      </c>
      <c r="B3693" t="s">
        <v>7616</v>
      </c>
      <c r="C3693" t="str">
        <f>IFERROR(VLOOKUP(Table1[[#This Row],[Ticker]],[1]!Table1[[Symbol]:[Industry]],2,FALSE),"-")</f>
        <v>-</v>
      </c>
      <c r="D3693" t="s">
        <v>407</v>
      </c>
      <c r="E3693">
        <v>38.146999999999998</v>
      </c>
      <c r="F3693">
        <v>195.9</v>
      </c>
      <c r="G3693">
        <v>74.367889366477499</v>
      </c>
      <c r="H3693">
        <v>-8.1402602759584806</v>
      </c>
      <c r="I3693">
        <v>39.960867602919798</v>
      </c>
      <c r="J3693">
        <v>-16.9986094974876</v>
      </c>
      <c r="K3693">
        <v>211.21895275302199</v>
      </c>
      <c r="L3693">
        <v>164.82427143876501</v>
      </c>
      <c r="M3693">
        <v>34.830411014259703</v>
      </c>
      <c r="N3693">
        <v>0.81605452559284497</v>
      </c>
      <c r="O3693">
        <v>27.616130678917798</v>
      </c>
      <c r="P3693">
        <v>147.661188369153</v>
      </c>
      <c r="Q3693">
        <v>0.13165900747474599</v>
      </c>
    </row>
    <row r="3694" spans="1:17" hidden="1" x14ac:dyDescent="0.3">
      <c r="A3694" t="s">
        <v>7617</v>
      </c>
      <c r="B3694" t="s">
        <v>7618</v>
      </c>
      <c r="C3694" t="str">
        <f>IFERROR(VLOOKUP(Table1[[#This Row],[Ticker]],[1]!Table1[[Symbol]:[Industry]],2,FALSE),"-")</f>
        <v>-</v>
      </c>
      <c r="D3694" t="s">
        <v>141</v>
      </c>
      <c r="E3694">
        <v>38.085000000000001</v>
      </c>
      <c r="F3694">
        <v>25.28</v>
      </c>
      <c r="G3694">
        <v>93.469306009689802</v>
      </c>
      <c r="H3694">
        <v>13.378322842603801</v>
      </c>
      <c r="I3694">
        <v>28.317521885757198</v>
      </c>
      <c r="J3694">
        <v>-3.77676731932281</v>
      </c>
      <c r="K3694">
        <v>22.3963701259982</v>
      </c>
      <c r="L3694">
        <v>18.630575128907299</v>
      </c>
      <c r="M3694">
        <v>53.183116595661502</v>
      </c>
      <c r="N3694">
        <v>1.3083938994744599</v>
      </c>
      <c r="O3694">
        <v>18.670886075949301</v>
      </c>
      <c r="P3694">
        <v>138.04143126176999</v>
      </c>
      <c r="Q3694">
        <v>0.11772001371259801</v>
      </c>
    </row>
    <row r="3695" spans="1:17" hidden="1" x14ac:dyDescent="0.3">
      <c r="A3695" t="s">
        <v>7619</v>
      </c>
      <c r="B3695" t="s">
        <v>7620</v>
      </c>
      <c r="C3695" t="str">
        <f>IFERROR(VLOOKUP(Table1[[#This Row],[Ticker]],[1]!Table1[[Symbol]:[Industry]],2,FALSE),"-")</f>
        <v>-</v>
      </c>
      <c r="D3695" t="s">
        <v>605</v>
      </c>
      <c r="E3695">
        <v>38.073932249999999</v>
      </c>
      <c r="F3695">
        <v>36</v>
      </c>
      <c r="G3695">
        <v>5.6669123249432403</v>
      </c>
      <c r="H3695">
        <v>0.78119528180648501</v>
      </c>
      <c r="I3695">
        <v>-17.388529987441501</v>
      </c>
      <c r="J3695">
        <v>-10.4447275726741</v>
      </c>
      <c r="K3695">
        <v>37.707561123443398</v>
      </c>
      <c r="L3695">
        <v>35.577578769236098</v>
      </c>
      <c r="M3695">
        <v>41.540693538109302</v>
      </c>
      <c r="N3695">
        <v>1.0965213362444499</v>
      </c>
      <c r="O3695">
        <v>24.9722222222222</v>
      </c>
      <c r="P3695">
        <v>51.898734177215204</v>
      </c>
      <c r="Q3695">
        <v>-4.3652160187693002E-2</v>
      </c>
    </row>
    <row r="3696" spans="1:17" hidden="1" x14ac:dyDescent="0.3">
      <c r="A3696" t="s">
        <v>7621</v>
      </c>
      <c r="B3696" t="s">
        <v>7622</v>
      </c>
      <c r="C3696" t="str">
        <f>IFERROR(VLOOKUP(Table1[[#This Row],[Ticker]],[1]!Table1[[Symbol]:[Industry]],2,FALSE),"-")</f>
        <v>-</v>
      </c>
      <c r="D3696" t="s">
        <v>132</v>
      </c>
      <c r="E3696">
        <v>38.032569119999998</v>
      </c>
      <c r="F3696">
        <v>26.75</v>
      </c>
      <c r="G3696">
        <v>37.461160519042501</v>
      </c>
      <c r="H3696">
        <v>-20.872164493067899</v>
      </c>
      <c r="I3696">
        <v>44.732682133770503</v>
      </c>
      <c r="J3696">
        <v>-5.04694142022508</v>
      </c>
      <c r="K3696">
        <v>27.105192346014501</v>
      </c>
      <c r="L3696">
        <v>21.583461022064999</v>
      </c>
      <c r="M3696">
        <v>15.6947376169277</v>
      </c>
      <c r="N3696">
        <v>0.37265069694588299</v>
      </c>
      <c r="O3696">
        <v>31.1028037383177</v>
      </c>
      <c r="P3696">
        <v>93.140794223826703</v>
      </c>
      <c r="Q3696">
        <v>0.126445225078996</v>
      </c>
    </row>
    <row r="3697" spans="1:17" hidden="1" x14ac:dyDescent="0.3">
      <c r="A3697" t="s">
        <v>7623</v>
      </c>
      <c r="B3697" t="s">
        <v>7624</v>
      </c>
      <c r="C3697" t="str">
        <f>IFERROR(VLOOKUP(Table1[[#This Row],[Ticker]],[1]!Table1[[Symbol]:[Industry]],2,FALSE),"-")</f>
        <v>-</v>
      </c>
      <c r="D3697" t="s">
        <v>125</v>
      </c>
      <c r="E3697">
        <v>38.023955200000003</v>
      </c>
      <c r="F3697">
        <v>48.17</v>
      </c>
      <c r="G3697">
        <v>1.2236613932295199</v>
      </c>
      <c r="H3697">
        <v>-13.562067129540999</v>
      </c>
      <c r="I3697">
        <v>-0.58445627260162702</v>
      </c>
      <c r="J3697">
        <v>3.66603850408426</v>
      </c>
      <c r="K3697">
        <v>46.539079662639701</v>
      </c>
      <c r="L3697">
        <v>43.221389355381497</v>
      </c>
      <c r="M3697">
        <v>55.574338421988998</v>
      </c>
      <c r="N3697">
        <v>0.61154067005805002</v>
      </c>
      <c r="O3697">
        <v>27.4652273199086</v>
      </c>
      <c r="P3697">
        <v>78.407407407407405</v>
      </c>
      <c r="Q3697">
        <v>0.111603103941457</v>
      </c>
    </row>
    <row r="3698" spans="1:17" hidden="1" x14ac:dyDescent="0.3">
      <c r="A3698" t="s">
        <v>7625</v>
      </c>
      <c r="B3698" t="s">
        <v>7626</v>
      </c>
      <c r="C3698" t="str">
        <f>IFERROR(VLOOKUP(Table1[[#This Row],[Ticker]],[1]!Table1[[Symbol]:[Industry]],2,FALSE),"-")</f>
        <v>-</v>
      </c>
      <c r="D3698" t="s">
        <v>605</v>
      </c>
      <c r="E3698">
        <v>37.959263999999997</v>
      </c>
      <c r="F3698">
        <v>50.95</v>
      </c>
      <c r="G3698">
        <v>68.042022796939506</v>
      </c>
      <c r="H3698">
        <v>33.067064834182801</v>
      </c>
      <c r="I3698">
        <v>61.383399837119804</v>
      </c>
      <c r="J3698">
        <v>9.9418210175102093</v>
      </c>
      <c r="K3698">
        <v>38.470793263225701</v>
      </c>
      <c r="L3698">
        <v>32.100379167923201</v>
      </c>
      <c r="M3698">
        <v>87.513459183107898</v>
      </c>
      <c r="N3698">
        <v>1.09981402720984</v>
      </c>
      <c r="O3698">
        <v>2.04121687929341</v>
      </c>
      <c r="P3698">
        <v>136.97674418604601</v>
      </c>
      <c r="Q3698">
        <v>8.7411843107322001E-2</v>
      </c>
    </row>
    <row r="3699" spans="1:17" hidden="1" x14ac:dyDescent="0.3">
      <c r="A3699" t="s">
        <v>7627</v>
      </c>
      <c r="B3699" t="s">
        <v>7628</v>
      </c>
      <c r="C3699" t="str">
        <f>IFERROR(VLOOKUP(Table1[[#This Row],[Ticker]],[1]!Table1[[Symbol]:[Industry]],2,FALSE),"-")</f>
        <v>-</v>
      </c>
      <c r="D3699" t="s">
        <v>1509</v>
      </c>
      <c r="E3699">
        <v>37.707572499999998</v>
      </c>
      <c r="F3699">
        <v>65.150000000000006</v>
      </c>
      <c r="G3699">
        <v>3.9148125193273899</v>
      </c>
      <c r="H3699">
        <v>-14.5939920121701</v>
      </c>
      <c r="I3699">
        <v>12.9114700125584</v>
      </c>
      <c r="J3699">
        <v>-9.6669648650855304</v>
      </c>
      <c r="K3699">
        <v>65.164889482603002</v>
      </c>
      <c r="L3699">
        <v>59.352749590542999</v>
      </c>
      <c r="M3699">
        <v>28.616552441987299</v>
      </c>
      <c r="N3699">
        <v>0.206494690995736</v>
      </c>
      <c r="O3699">
        <v>31.020721412125798</v>
      </c>
      <c r="P3699">
        <v>53.294117647058798</v>
      </c>
      <c r="Q3699">
        <v>6.0418103381298001E-2</v>
      </c>
    </row>
    <row r="3700" spans="1:17" hidden="1" x14ac:dyDescent="0.3">
      <c r="A3700" t="s">
        <v>7629</v>
      </c>
      <c r="B3700" t="s">
        <v>7630</v>
      </c>
      <c r="C3700" t="str">
        <f>IFERROR(VLOOKUP(Table1[[#This Row],[Ticker]],[1]!Table1[[Symbol]:[Industry]],2,FALSE),"-")</f>
        <v>-</v>
      </c>
      <c r="D3700" t="s">
        <v>21</v>
      </c>
      <c r="E3700">
        <v>37.688400000000001</v>
      </c>
      <c r="F3700">
        <v>123</v>
      </c>
      <c r="G3700">
        <v>-1.33865816947106</v>
      </c>
      <c r="H3700">
        <v>-12.1166475760383</v>
      </c>
      <c r="I3700">
        <v>1.108579839148</v>
      </c>
      <c r="J3700">
        <v>-6.9495247944058596</v>
      </c>
      <c r="K3700">
        <v>123.799531207836</v>
      </c>
      <c r="L3700">
        <v>116.171405953544</v>
      </c>
      <c r="M3700">
        <v>41.628912283504697</v>
      </c>
      <c r="N3700">
        <v>0.60911132826743197</v>
      </c>
      <c r="O3700">
        <v>44.674796747967399</v>
      </c>
      <c r="P3700">
        <v>66.892808683853403</v>
      </c>
      <c r="Q3700">
        <v>-1.7298687780381999E-2</v>
      </c>
    </row>
    <row r="3701" spans="1:17" hidden="1" x14ac:dyDescent="0.3">
      <c r="A3701" t="s">
        <v>7631</v>
      </c>
      <c r="B3701" t="s">
        <v>7632</v>
      </c>
      <c r="C3701" t="str">
        <f>IFERROR(VLOOKUP(Table1[[#This Row],[Ticker]],[1]!Table1[[Symbol]:[Industry]],2,FALSE),"-")</f>
        <v>-</v>
      </c>
      <c r="D3701" t="s">
        <v>2300</v>
      </c>
      <c r="E3701">
        <v>37.576244750000001</v>
      </c>
      <c r="F3701">
        <v>720</v>
      </c>
      <c r="G3701">
        <v>375.02114340971599</v>
      </c>
      <c r="H3701">
        <v>1.3251159756750901</v>
      </c>
      <c r="I3701">
        <v>7.5897723906177701</v>
      </c>
      <c r="J3701">
        <v>5.2627703966127202</v>
      </c>
      <c r="K3701">
        <v>797.148562009344</v>
      </c>
      <c r="L3701">
        <v>673.80388778523297</v>
      </c>
      <c r="M3701">
        <v>58.8396676468697</v>
      </c>
      <c r="N3701">
        <v>0.80992125694596295</v>
      </c>
      <c r="O3701">
        <v>66.6666666666666</v>
      </c>
      <c r="P3701">
        <v>417.24137931034397</v>
      </c>
      <c r="Q3701">
        <v>0.39494255555261898</v>
      </c>
    </row>
    <row r="3702" spans="1:17" hidden="1" x14ac:dyDescent="0.3">
      <c r="A3702" t="s">
        <v>7633</v>
      </c>
      <c r="B3702" t="s">
        <v>7634</v>
      </c>
      <c r="C3702" t="str">
        <f>IFERROR(VLOOKUP(Table1[[#This Row],[Ticker]],[1]!Table1[[Symbol]:[Industry]],2,FALSE),"-")</f>
        <v>-</v>
      </c>
      <c r="D3702" t="s">
        <v>266</v>
      </c>
      <c r="E3702">
        <v>37.570892960000002</v>
      </c>
      <c r="F3702">
        <v>38.590000000000003</v>
      </c>
      <c r="G3702">
        <v>14.1104644122614</v>
      </c>
      <c r="H3702">
        <v>-0.34487472961481802</v>
      </c>
      <c r="I3702">
        <v>3.5074599874957602</v>
      </c>
      <c r="J3702">
        <v>-5.1272796508610803</v>
      </c>
      <c r="K3702">
        <v>37.368936085105297</v>
      </c>
      <c r="L3702">
        <v>36.141685097622499</v>
      </c>
      <c r="M3702">
        <v>48.105574586180502</v>
      </c>
      <c r="N3702">
        <v>0.38312838416300199</v>
      </c>
      <c r="O3702">
        <v>67.141746566467901</v>
      </c>
      <c r="P3702">
        <v>71.434917814304697</v>
      </c>
      <c r="Q3702">
        <v>-1.9388708809189002E-2</v>
      </c>
    </row>
    <row r="3703" spans="1:17" hidden="1" x14ac:dyDescent="0.3">
      <c r="A3703" t="s">
        <v>7635</v>
      </c>
      <c r="B3703" t="s">
        <v>7636</v>
      </c>
      <c r="C3703" t="str">
        <f>IFERROR(VLOOKUP(Table1[[#This Row],[Ticker]],[1]!Table1[[Symbol]:[Industry]],2,FALSE),"-")</f>
        <v>-</v>
      </c>
      <c r="D3703" t="s">
        <v>533</v>
      </c>
      <c r="E3703">
        <v>37.525238999999999</v>
      </c>
      <c r="F3703">
        <v>1.81</v>
      </c>
      <c r="G3703">
        <v>9.5636130506880797</v>
      </c>
      <c r="H3703">
        <v>60.925160284789101</v>
      </c>
      <c r="I3703">
        <v>37.312324713413098</v>
      </c>
      <c r="J3703">
        <v>-2.1876200325010999</v>
      </c>
      <c r="K3703">
        <v>1.4315903999317201</v>
      </c>
      <c r="L3703">
        <v>1.2952524680903601</v>
      </c>
      <c r="M3703">
        <v>64.312706502695306</v>
      </c>
      <c r="N3703">
        <v>0.69232536736495398</v>
      </c>
      <c r="O3703">
        <v>40.883977900552402</v>
      </c>
      <c r="P3703">
        <v>90.526315789473699</v>
      </c>
      <c r="Q3703">
        <v>5.7792668822346002E-2</v>
      </c>
    </row>
    <row r="3704" spans="1:17" hidden="1" x14ac:dyDescent="0.3">
      <c r="A3704" t="s">
        <v>7637</v>
      </c>
      <c r="B3704" t="s">
        <v>7638</v>
      </c>
      <c r="C3704" t="str">
        <f>IFERROR(VLOOKUP(Table1[[#This Row],[Ticker]],[1]!Table1[[Symbol]:[Industry]],2,FALSE),"-")</f>
        <v>-</v>
      </c>
      <c r="D3704" t="s">
        <v>3532</v>
      </c>
      <c r="E3704">
        <v>37.507276173999998</v>
      </c>
      <c r="F3704">
        <v>25.99</v>
      </c>
      <c r="G3704">
        <v>-16.3315258382008</v>
      </c>
      <c r="H3704">
        <v>5.5850739123903397</v>
      </c>
      <c r="I3704">
        <v>-44.952632551544099</v>
      </c>
      <c r="J3704">
        <v>1.77237996749888</v>
      </c>
      <c r="K3704">
        <v>25.178992332803201</v>
      </c>
      <c r="L3704">
        <v>26.664849720565801</v>
      </c>
      <c r="M3704">
        <v>64.856011014050694</v>
      </c>
      <c r="N3704">
        <v>0.63016528925619797</v>
      </c>
      <c r="O3704">
        <v>38.514813389765301</v>
      </c>
      <c r="P3704">
        <v>42.021857923497201</v>
      </c>
      <c r="Q3704">
        <v>1.4832490954956E-2</v>
      </c>
    </row>
    <row r="3705" spans="1:17" hidden="1" x14ac:dyDescent="0.3">
      <c r="A3705" t="s">
        <v>7639</v>
      </c>
      <c r="B3705" t="s">
        <v>7640</v>
      </c>
      <c r="C3705" t="str">
        <f>IFERROR(VLOOKUP(Table1[[#This Row],[Ticker]],[1]!Table1[[Symbol]:[Industry]],2,FALSE),"-")</f>
        <v>-</v>
      </c>
      <c r="D3705" t="s">
        <v>132</v>
      </c>
      <c r="E3705">
        <v>37.450535000000002</v>
      </c>
      <c r="F3705">
        <v>26.5</v>
      </c>
      <c r="G3705">
        <v>14.162872692561301</v>
      </c>
      <c r="H3705">
        <v>31.775613291583099</v>
      </c>
      <c r="I3705">
        <v>-1.1604598120029901</v>
      </c>
      <c r="J3705">
        <v>4.0896942305103998</v>
      </c>
      <c r="K3705">
        <v>23.5492737587088</v>
      </c>
      <c r="L3705">
        <v>21.192770960041699</v>
      </c>
      <c r="M3705">
        <v>51.013300784563398</v>
      </c>
      <c r="N3705">
        <v>0.83976559940793205</v>
      </c>
      <c r="O3705">
        <v>16.6037735849056</v>
      </c>
      <c r="P3705">
        <v>92.028985507246304</v>
      </c>
    </row>
    <row r="3706" spans="1:17" hidden="1" x14ac:dyDescent="0.3">
      <c r="A3706" t="s">
        <v>7641</v>
      </c>
      <c r="B3706" t="s">
        <v>7642</v>
      </c>
      <c r="C3706" t="str">
        <f>IFERROR(VLOOKUP(Table1[[#This Row],[Ticker]],[1]!Table1[[Symbol]:[Industry]],2,FALSE),"-")</f>
        <v>-</v>
      </c>
      <c r="D3706" t="s">
        <v>21</v>
      </c>
      <c r="E3706">
        <v>37.43253</v>
      </c>
      <c r="F3706">
        <v>146.9</v>
      </c>
      <c r="G3706">
        <v>40.669931740036802</v>
      </c>
      <c r="H3706">
        <v>-3.8493617005486298</v>
      </c>
      <c r="I3706">
        <v>24.338435762679001</v>
      </c>
      <c r="J3706">
        <v>-6.0212782521242403</v>
      </c>
      <c r="K3706">
        <v>151.79587841322399</v>
      </c>
      <c r="L3706">
        <v>139.25511945825099</v>
      </c>
      <c r="M3706">
        <v>45.220112678407702</v>
      </c>
      <c r="N3706">
        <v>0.58737306576402304</v>
      </c>
      <c r="O3706">
        <v>66.065350578624901</v>
      </c>
      <c r="P3706">
        <v>99.809575625680097</v>
      </c>
      <c r="Q3706">
        <v>0.139397627298605</v>
      </c>
    </row>
    <row r="3707" spans="1:17" hidden="1" x14ac:dyDescent="0.3">
      <c r="A3707" t="s">
        <v>7643</v>
      </c>
      <c r="B3707" t="s">
        <v>7644</v>
      </c>
      <c r="C3707" t="str">
        <f>IFERROR(VLOOKUP(Table1[[#This Row],[Ticker]],[1]!Table1[[Symbol]:[Industry]],2,FALSE),"-")</f>
        <v>-</v>
      </c>
      <c r="D3707" t="s">
        <v>1223</v>
      </c>
      <c r="E3707">
        <v>37.408250000000002</v>
      </c>
      <c r="F3707">
        <v>14.71</v>
      </c>
      <c r="G3707">
        <v>34.744879268073099</v>
      </c>
      <c r="H3707">
        <v>-3.5020229794306501</v>
      </c>
      <c r="I3707">
        <v>64.216408284163293</v>
      </c>
      <c r="J3707">
        <v>-6.2756703469665096</v>
      </c>
      <c r="K3707">
        <v>14.4977237691627</v>
      </c>
      <c r="L3707">
        <v>11.5297089104308</v>
      </c>
      <c r="M3707">
        <v>46.333438803270703</v>
      </c>
      <c r="N3707">
        <v>0.47637125622169701</v>
      </c>
      <c r="O3707">
        <v>18.966689326988401</v>
      </c>
      <c r="P3707">
        <v>138.566410294945</v>
      </c>
      <c r="Q3707">
        <v>8.4757763501714004E-2</v>
      </c>
    </row>
    <row r="3708" spans="1:17" hidden="1" x14ac:dyDescent="0.3">
      <c r="A3708" t="s">
        <v>7645</v>
      </c>
      <c r="B3708" t="s">
        <v>7646</v>
      </c>
      <c r="C3708" t="str">
        <f>IFERROR(VLOOKUP(Table1[[#This Row],[Ticker]],[1]!Table1[[Symbol]:[Industry]],2,FALSE),"-")</f>
        <v>-</v>
      </c>
      <c r="D3708" t="s">
        <v>753</v>
      </c>
      <c r="E3708">
        <v>37.354653050000003</v>
      </c>
      <c r="F3708">
        <v>280.52999999999997</v>
      </c>
      <c r="G3708">
        <v>0.95891578691226798</v>
      </c>
      <c r="H3708">
        <v>-0.58507720948541697</v>
      </c>
      <c r="I3708">
        <v>0.92364579595006902</v>
      </c>
      <c r="J3708">
        <v>-0.86581016976598002</v>
      </c>
      <c r="K3708">
        <v>268.617507551367</v>
      </c>
      <c r="L3708">
        <v>248.55095487205901</v>
      </c>
      <c r="M3708">
        <v>62.782489239617902</v>
      </c>
      <c r="N3708">
        <v>0.58985084297659995</v>
      </c>
      <c r="O3708">
        <v>2.4489359426799102</v>
      </c>
      <c r="P3708">
        <v>41.753410813542096</v>
      </c>
      <c r="Q3708">
        <v>1.5022786694405E-2</v>
      </c>
    </row>
    <row r="3709" spans="1:17" hidden="1" x14ac:dyDescent="0.3">
      <c r="A3709" t="s">
        <v>7647</v>
      </c>
      <c r="B3709" t="s">
        <v>7648</v>
      </c>
      <c r="C3709" t="str">
        <f>IFERROR(VLOOKUP(Table1[[#This Row],[Ticker]],[1]!Table1[[Symbol]:[Industry]],2,FALSE),"-")</f>
        <v>-</v>
      </c>
      <c r="D3709" t="s">
        <v>5197</v>
      </c>
      <c r="E3709">
        <v>37.149892000000001</v>
      </c>
      <c r="F3709">
        <v>35.29</v>
      </c>
      <c r="G3709">
        <v>73.690269282487705</v>
      </c>
      <c r="H3709">
        <v>-2.0549417742533498</v>
      </c>
      <c r="I3709">
        <v>62.295787731499303</v>
      </c>
      <c r="J3709">
        <v>-12.624638027359699</v>
      </c>
      <c r="K3709">
        <v>35.378457242147903</v>
      </c>
      <c r="L3709">
        <v>27.825885506466999</v>
      </c>
      <c r="M3709">
        <v>24.3438903706177</v>
      </c>
      <c r="N3709">
        <v>0.312550157303777</v>
      </c>
      <c r="O3709">
        <v>19.863984131481999</v>
      </c>
      <c r="P3709">
        <v>124.777070063694</v>
      </c>
      <c r="Q3709">
        <v>0.100509128051108</v>
      </c>
    </row>
    <row r="3710" spans="1:17" hidden="1" x14ac:dyDescent="0.3">
      <c r="A3710" t="s">
        <v>7649</v>
      </c>
      <c r="B3710" t="s">
        <v>7650</v>
      </c>
      <c r="C3710" t="str">
        <f>IFERROR(VLOOKUP(Table1[[#This Row],[Ticker]],[1]!Table1[[Symbol]:[Industry]],2,FALSE),"-")</f>
        <v>-</v>
      </c>
      <c r="D3710" t="s">
        <v>642</v>
      </c>
      <c r="E3710">
        <v>37.0085306</v>
      </c>
      <c r="F3710">
        <v>302.2</v>
      </c>
      <c r="G3710">
        <v>26.750908052</v>
      </c>
      <c r="H3710">
        <v>17.530461606091102</v>
      </c>
      <c r="I3710">
        <v>43.398913481566098</v>
      </c>
      <c r="J3710">
        <v>22.471120610387501</v>
      </c>
      <c r="K3710">
        <v>232.78866468196901</v>
      </c>
      <c r="L3710">
        <v>208.297844935076</v>
      </c>
      <c r="M3710">
        <v>74.189111235440393</v>
      </c>
      <c r="N3710">
        <v>2.6260656845186698</v>
      </c>
      <c r="O3710">
        <v>3.9046988749172602</v>
      </c>
      <c r="P3710">
        <v>85.626535626535599</v>
      </c>
      <c r="Q3710">
        <v>9.6680795909741005E-2</v>
      </c>
    </row>
    <row r="3711" spans="1:17" hidden="1" x14ac:dyDescent="0.3">
      <c r="A3711" t="s">
        <v>7651</v>
      </c>
      <c r="B3711" t="s">
        <v>7652</v>
      </c>
      <c r="C3711" t="str">
        <f>IFERROR(VLOOKUP(Table1[[#This Row],[Ticker]],[1]!Table1[[Symbol]:[Industry]],2,FALSE),"-")</f>
        <v>-</v>
      </c>
      <c r="D3711" t="s">
        <v>4809</v>
      </c>
      <c r="E3711">
        <v>36.917999999999999</v>
      </c>
      <c r="F3711">
        <v>35</v>
      </c>
      <c r="G3711">
        <v>-52.746591751571799</v>
      </c>
      <c r="H3711">
        <v>14.4893711107296</v>
      </c>
      <c r="I3711">
        <v>-29.888529987441501</v>
      </c>
      <c r="J3711">
        <v>-12.0337738786549</v>
      </c>
      <c r="K3711">
        <v>35.335014988180198</v>
      </c>
      <c r="L3711">
        <v>38.876065256932698</v>
      </c>
      <c r="M3711">
        <v>34.711092494677601</v>
      </c>
      <c r="N3711">
        <v>1.26006904487917</v>
      </c>
      <c r="O3711">
        <v>76.285714285714207</v>
      </c>
      <c r="P3711">
        <v>29.629629629629601</v>
      </c>
      <c r="Q3711">
        <v>-0.145931074031457</v>
      </c>
    </row>
    <row r="3712" spans="1:17" hidden="1" x14ac:dyDescent="0.3">
      <c r="A3712" t="s">
        <v>7653</v>
      </c>
      <c r="B3712" t="s">
        <v>7654</v>
      </c>
      <c r="C3712" t="str">
        <f>IFERROR(VLOOKUP(Table1[[#This Row],[Ticker]],[1]!Table1[[Symbol]:[Industry]],2,FALSE),"-")</f>
        <v>-</v>
      </c>
      <c r="D3712" t="s">
        <v>125</v>
      </c>
      <c r="E3712">
        <v>36.8692475</v>
      </c>
      <c r="F3712">
        <v>66.41</v>
      </c>
      <c r="G3712">
        <v>68.489188088395395</v>
      </c>
      <c r="H3712">
        <v>-14.245759893014201</v>
      </c>
      <c r="I3712">
        <v>35.524203146336802</v>
      </c>
      <c r="J3712">
        <v>-1.4582254300211599</v>
      </c>
      <c r="K3712">
        <v>72.108839799377606</v>
      </c>
      <c r="L3712">
        <v>61.9146891430564</v>
      </c>
      <c r="M3712">
        <v>40.267831628979302</v>
      </c>
      <c r="N3712">
        <v>0.726922185346216</v>
      </c>
      <c r="O3712">
        <v>41.529890076795603</v>
      </c>
      <c r="P3712">
        <v>136.16642958748201</v>
      </c>
      <c r="Q3712">
        <v>4.9915212587709999E-2</v>
      </c>
    </row>
    <row r="3713" spans="1:17" hidden="1" x14ac:dyDescent="0.3">
      <c r="A3713" t="s">
        <v>7655</v>
      </c>
      <c r="B3713" t="s">
        <v>7656</v>
      </c>
      <c r="C3713" t="str">
        <f>IFERROR(VLOOKUP(Table1[[#This Row],[Ticker]],[1]!Table1[[Symbol]:[Industry]],2,FALSE),"-")</f>
        <v>-</v>
      </c>
      <c r="D3713" t="s">
        <v>1711</v>
      </c>
      <c r="E3713">
        <v>36.838745969999998</v>
      </c>
      <c r="F3713">
        <v>24.47</v>
      </c>
      <c r="G3713">
        <v>40.360037223805499</v>
      </c>
      <c r="H3713">
        <v>13.416476931761601</v>
      </c>
      <c r="I3713">
        <v>7.5859337510670901</v>
      </c>
      <c r="J3713">
        <v>-5.6764479431243897</v>
      </c>
      <c r="K3713">
        <v>23.755216720879201</v>
      </c>
      <c r="L3713">
        <v>21.0738265434506</v>
      </c>
      <c r="M3713">
        <v>40.003029383451299</v>
      </c>
      <c r="N3713">
        <v>0.56325152605982098</v>
      </c>
      <c r="O3713">
        <v>45.647731916632601</v>
      </c>
      <c r="P3713">
        <v>77.318840579710098</v>
      </c>
      <c r="Q3713">
        <v>7.7701642320852998E-2</v>
      </c>
    </row>
    <row r="3714" spans="1:17" hidden="1" x14ac:dyDescent="0.3">
      <c r="A3714" t="s">
        <v>7657</v>
      </c>
      <c r="B3714" t="s">
        <v>7658</v>
      </c>
      <c r="C3714" t="str">
        <f>IFERROR(VLOOKUP(Table1[[#This Row],[Ticker]],[1]!Table1[[Symbol]:[Industry]],2,FALSE),"-")</f>
        <v>-</v>
      </c>
      <c r="E3714">
        <v>36.813000000000002</v>
      </c>
      <c r="F3714">
        <v>50</v>
      </c>
      <c r="G3714">
        <v>208.98899222587499</v>
      </c>
      <c r="H3714">
        <v>-4.65424688326532E-2</v>
      </c>
      <c r="I3714">
        <v>-50.409293550736898</v>
      </c>
      <c r="J3714">
        <v>-2.2066314393452</v>
      </c>
      <c r="K3714">
        <v>52.770582113426698</v>
      </c>
      <c r="L3714">
        <v>51.255813074298899</v>
      </c>
      <c r="M3714">
        <v>58.910787074437003</v>
      </c>
      <c r="N3714">
        <v>1.0882573018994799</v>
      </c>
      <c r="O3714">
        <v>78.959999999999994</v>
      </c>
      <c r="P3714">
        <v>240.831629175187</v>
      </c>
    </row>
    <row r="3715" spans="1:17" hidden="1" x14ac:dyDescent="0.3">
      <c r="A3715" t="s">
        <v>7659</v>
      </c>
      <c r="B3715" t="s">
        <v>7660</v>
      </c>
      <c r="C3715" t="str">
        <f>IFERROR(VLOOKUP(Table1[[#This Row],[Ticker]],[1]!Table1[[Symbol]:[Industry]],2,FALSE),"-")</f>
        <v>-</v>
      </c>
      <c r="D3715" t="s">
        <v>125</v>
      </c>
      <c r="E3715">
        <v>36.776222349999998</v>
      </c>
      <c r="F3715">
        <v>70.3</v>
      </c>
      <c r="G3715">
        <v>-40.543935650610599</v>
      </c>
      <c r="H3715">
        <v>-14.0192099866838</v>
      </c>
      <c r="I3715">
        <v>-14.5957240216571</v>
      </c>
      <c r="J3715">
        <v>-6.0198687671359599</v>
      </c>
      <c r="K3715">
        <v>71.220036427724907</v>
      </c>
      <c r="L3715">
        <v>78.101003604778299</v>
      </c>
      <c r="M3715">
        <v>37.557424095491498</v>
      </c>
      <c r="N3715">
        <v>0.111359120584212</v>
      </c>
      <c r="O3715">
        <v>33.058321479374101</v>
      </c>
      <c r="P3715">
        <v>10.7086614173228</v>
      </c>
      <c r="Q3715">
        <v>6.6720080133799001E-2</v>
      </c>
    </row>
    <row r="3716" spans="1:17" hidden="1" x14ac:dyDescent="0.3">
      <c r="A3716" t="s">
        <v>7661</v>
      </c>
      <c r="B3716" t="s">
        <v>7662</v>
      </c>
      <c r="C3716" t="str">
        <f>IFERROR(VLOOKUP(Table1[[#This Row],[Ticker]],[1]!Table1[[Symbol]:[Industry]],2,FALSE),"-")</f>
        <v>-</v>
      </c>
      <c r="D3716" t="s">
        <v>753</v>
      </c>
      <c r="E3716">
        <v>36.765885388999997</v>
      </c>
      <c r="F3716">
        <v>273.05</v>
      </c>
      <c r="G3716">
        <v>33.682338802385402</v>
      </c>
      <c r="H3716">
        <v>-1.12997911670582</v>
      </c>
      <c r="I3716">
        <v>10.1751233645789</v>
      </c>
      <c r="J3716">
        <v>0.66311545725525201</v>
      </c>
      <c r="K3716">
        <v>260.670234997992</v>
      </c>
      <c r="L3716">
        <v>230.88374833407701</v>
      </c>
      <c r="M3716">
        <v>30.790198502182001</v>
      </c>
      <c r="N3716">
        <v>0.85869287859096299</v>
      </c>
      <c r="O3716">
        <v>1.4466214978941601</v>
      </c>
      <c r="P3716">
        <v>70.869837296620702</v>
      </c>
    </row>
    <row r="3717" spans="1:17" hidden="1" x14ac:dyDescent="0.3">
      <c r="A3717" t="s">
        <v>7663</v>
      </c>
      <c r="B3717" t="s">
        <v>7664</v>
      </c>
      <c r="C3717" t="str">
        <f>IFERROR(VLOOKUP(Table1[[#This Row],[Ticker]],[1]!Table1[[Symbol]:[Industry]],2,FALSE),"-")</f>
        <v>-</v>
      </c>
      <c r="D3717" t="s">
        <v>533</v>
      </c>
      <c r="E3717">
        <v>36.722394999999999</v>
      </c>
      <c r="F3717">
        <v>48.15</v>
      </c>
      <c r="G3717">
        <v>-4.2591711305519899</v>
      </c>
      <c r="H3717">
        <v>0.49544202796812498</v>
      </c>
      <c r="I3717">
        <v>4.1410005526896603</v>
      </c>
      <c r="J3717">
        <v>2.8032224583413798</v>
      </c>
      <c r="K3717">
        <v>43.024851142046401</v>
      </c>
      <c r="L3717">
        <v>40.802866327533202</v>
      </c>
      <c r="M3717">
        <v>100</v>
      </c>
      <c r="N3717">
        <v>2.2463682693545599</v>
      </c>
      <c r="O3717">
        <v>0</v>
      </c>
      <c r="P3717">
        <v>27.583465818759901</v>
      </c>
    </row>
    <row r="3718" spans="1:17" hidden="1" x14ac:dyDescent="0.3">
      <c r="A3718" t="s">
        <v>7665</v>
      </c>
      <c r="B3718" t="s">
        <v>7666</v>
      </c>
      <c r="C3718" t="str">
        <f>IFERROR(VLOOKUP(Table1[[#This Row],[Ticker]],[1]!Table1[[Symbol]:[Industry]],2,FALSE),"-")</f>
        <v>-</v>
      </c>
      <c r="D3718" t="s">
        <v>125</v>
      </c>
      <c r="E3718">
        <v>36.690449094000002</v>
      </c>
      <c r="F3718">
        <v>24</v>
      </c>
      <c r="G3718">
        <v>14.767014852765</v>
      </c>
      <c r="H3718">
        <v>35.232062849494604</v>
      </c>
      <c r="I3718">
        <v>2.2525467822493401</v>
      </c>
      <c r="J3718">
        <v>27.924629845488099</v>
      </c>
      <c r="K3718">
        <v>21.113701222164899</v>
      </c>
      <c r="L3718">
        <v>20.916974028831898</v>
      </c>
      <c r="M3718">
        <v>60.471557349094297</v>
      </c>
      <c r="N3718">
        <v>4.7888961513359103</v>
      </c>
      <c r="O3718">
        <v>55.7083333333333</v>
      </c>
      <c r="P3718">
        <v>64.383561643835606</v>
      </c>
      <c r="Q3718">
        <v>0.139382199648275</v>
      </c>
    </row>
    <row r="3719" spans="1:17" hidden="1" x14ac:dyDescent="0.3">
      <c r="A3719" t="s">
        <v>7667</v>
      </c>
      <c r="B3719" t="s">
        <v>7668</v>
      </c>
      <c r="C3719" t="str">
        <f>IFERROR(VLOOKUP(Table1[[#This Row],[Ticker]],[1]!Table1[[Symbol]:[Industry]],2,FALSE),"-")</f>
        <v>-</v>
      </c>
      <c r="D3719" t="s">
        <v>21</v>
      </c>
      <c r="E3719">
        <v>36.679712537999997</v>
      </c>
      <c r="F3719">
        <v>23.68</v>
      </c>
      <c r="G3719">
        <v>29.245798424837702</v>
      </c>
      <c r="H3719">
        <v>0.971266203792303</v>
      </c>
      <c r="I3719">
        <v>36.878570989757101</v>
      </c>
      <c r="J3719">
        <v>-14.3312705323159</v>
      </c>
      <c r="K3719">
        <v>21.317664436721302</v>
      </c>
      <c r="L3719">
        <v>18.2756564381</v>
      </c>
      <c r="M3719">
        <v>47.661431283546698</v>
      </c>
      <c r="N3719">
        <v>1.1952077696891199</v>
      </c>
      <c r="O3719">
        <v>18.327702702702599</v>
      </c>
      <c r="P3719">
        <v>97.3333333333333</v>
      </c>
      <c r="Q3719">
        <v>1.5972521399389001E-2</v>
      </c>
    </row>
    <row r="3720" spans="1:17" hidden="1" x14ac:dyDescent="0.3">
      <c r="A3720" t="s">
        <v>7669</v>
      </c>
      <c r="B3720" t="s">
        <v>7670</v>
      </c>
      <c r="C3720" t="str">
        <f>IFERROR(VLOOKUP(Table1[[#This Row],[Ticker]],[1]!Table1[[Symbol]:[Industry]],2,FALSE),"-")</f>
        <v>-</v>
      </c>
      <c r="D3720" t="s">
        <v>278</v>
      </c>
      <c r="E3720">
        <v>36.6307179</v>
      </c>
      <c r="F3720">
        <v>18.86</v>
      </c>
      <c r="G3720">
        <v>0.41542756681711801</v>
      </c>
      <c r="H3720">
        <v>-10.951856919330799</v>
      </c>
      <c r="I3720">
        <v>-1.4696609032375301</v>
      </c>
      <c r="J3720">
        <v>-8.5034095061852994</v>
      </c>
      <c r="K3720">
        <v>19.449476080883901</v>
      </c>
      <c r="L3720">
        <v>17.974123129092501</v>
      </c>
      <c r="M3720">
        <v>34.091919645572602</v>
      </c>
      <c r="N3720">
        <v>0.52424668295536303</v>
      </c>
      <c r="O3720">
        <v>25.8748674443266</v>
      </c>
      <c r="P3720">
        <v>57.1666666666666</v>
      </c>
      <c r="Q3720">
        <v>5.7914191398145E-2</v>
      </c>
    </row>
    <row r="3721" spans="1:17" hidden="1" x14ac:dyDescent="0.3">
      <c r="A3721" t="s">
        <v>7671</v>
      </c>
      <c r="B3721" t="s">
        <v>7672</v>
      </c>
      <c r="C3721" t="str">
        <f>IFERROR(VLOOKUP(Table1[[#This Row],[Ticker]],[1]!Table1[[Symbol]:[Industry]],2,FALSE),"-")</f>
        <v>-</v>
      </c>
      <c r="D3721" t="s">
        <v>89</v>
      </c>
      <c r="E3721">
        <v>36.450062500000001</v>
      </c>
      <c r="F3721">
        <v>643</v>
      </c>
      <c r="G3721">
        <v>-27.3916947790715</v>
      </c>
      <c r="H3721">
        <v>-13.3801957016443</v>
      </c>
      <c r="I3721">
        <v>-65.533691277764106</v>
      </c>
      <c r="J3721">
        <v>-11.751614406622</v>
      </c>
      <c r="K3721">
        <v>872.77981629216299</v>
      </c>
      <c r="M3721">
        <v>15.121528058686099</v>
      </c>
      <c r="N3721">
        <v>1.24193548387096</v>
      </c>
      <c r="O3721">
        <v>112.28615863141501</v>
      </c>
      <c r="P3721">
        <v>7.1666666666666696</v>
      </c>
    </row>
    <row r="3722" spans="1:17" hidden="1" x14ac:dyDescent="0.3">
      <c r="A3722" t="s">
        <v>7673</v>
      </c>
      <c r="B3722" t="s">
        <v>7674</v>
      </c>
      <c r="C3722" t="str">
        <f>IFERROR(VLOOKUP(Table1[[#This Row],[Ticker]],[1]!Table1[[Symbol]:[Industry]],2,FALSE),"-")</f>
        <v>-</v>
      </c>
      <c r="D3722" t="s">
        <v>1509</v>
      </c>
      <c r="E3722">
        <v>36.435078028</v>
      </c>
      <c r="F3722">
        <v>0.86</v>
      </c>
      <c r="G3722">
        <v>-46.6941220978267</v>
      </c>
      <c r="H3722">
        <v>-4.4954004628743602</v>
      </c>
      <c r="I3722">
        <v>-24.915411707871701</v>
      </c>
      <c r="J3722">
        <v>-5.5584065493550403</v>
      </c>
      <c r="K3722">
        <v>0.86851466181671899</v>
      </c>
      <c r="L3722">
        <v>0.91104595401234101</v>
      </c>
      <c r="M3722">
        <v>44.835698869913301</v>
      </c>
      <c r="N3722">
        <v>0.68730134591377101</v>
      </c>
      <c r="O3722">
        <v>56.976744186046503</v>
      </c>
      <c r="P3722">
        <v>7.4999999999999902</v>
      </c>
      <c r="Q3722">
        <v>3.5529407662805997E-2</v>
      </c>
    </row>
    <row r="3723" spans="1:17" hidden="1" x14ac:dyDescent="0.3">
      <c r="A3723" t="s">
        <v>7675</v>
      </c>
      <c r="B3723" t="s">
        <v>7676</v>
      </c>
      <c r="C3723" t="str">
        <f>IFERROR(VLOOKUP(Table1[[#This Row],[Ticker]],[1]!Table1[[Symbol]:[Industry]],2,FALSE),"-")</f>
        <v>-</v>
      </c>
      <c r="D3723" t="s">
        <v>21</v>
      </c>
      <c r="E3723">
        <v>36.42</v>
      </c>
      <c r="F3723">
        <v>48.52</v>
      </c>
      <c r="G3723">
        <v>18.5603388721388</v>
      </c>
      <c r="H3723">
        <v>3.8974566799827901</v>
      </c>
      <c r="I3723">
        <v>15.397457970960099</v>
      </c>
      <c r="J3723">
        <v>-7.8963578965787704</v>
      </c>
      <c r="K3723">
        <v>44.9266461421279</v>
      </c>
      <c r="L3723">
        <v>40.609616993288398</v>
      </c>
      <c r="M3723">
        <v>54.192345348537401</v>
      </c>
      <c r="N3723">
        <v>1.0228931718980701</v>
      </c>
      <c r="O3723">
        <v>8.6150041220115394</v>
      </c>
      <c r="P3723">
        <v>58.821603927986899</v>
      </c>
      <c r="Q3723">
        <v>6.0235802667983E-2</v>
      </c>
    </row>
    <row r="3724" spans="1:17" hidden="1" x14ac:dyDescent="0.3">
      <c r="A3724" t="s">
        <v>7677</v>
      </c>
      <c r="B3724" t="s">
        <v>7678</v>
      </c>
      <c r="C3724" t="str">
        <f>IFERROR(VLOOKUP(Table1[[#This Row],[Ticker]],[1]!Table1[[Symbol]:[Industry]],2,FALSE),"-")</f>
        <v>-</v>
      </c>
      <c r="D3724" t="s">
        <v>1526</v>
      </c>
      <c r="E3724">
        <v>36.397199999999998</v>
      </c>
      <c r="F3724">
        <v>85.9</v>
      </c>
      <c r="G3724">
        <v>-0.35633662786692699</v>
      </c>
      <c r="H3724">
        <v>-1.9391874451228801</v>
      </c>
      <c r="I3724">
        <v>23.408060735390698</v>
      </c>
      <c r="J3724">
        <v>-6.7470913981398697</v>
      </c>
      <c r="K3724">
        <v>90.101687128095605</v>
      </c>
      <c r="L3724">
        <v>85.158922033832397</v>
      </c>
      <c r="M3724">
        <v>46.723258270901198</v>
      </c>
      <c r="N3724">
        <v>0.65075840917424999</v>
      </c>
      <c r="O3724">
        <v>42.025611175785698</v>
      </c>
      <c r="P3724">
        <v>49.6515679442508</v>
      </c>
      <c r="Q3724">
        <v>0.13002532494979299</v>
      </c>
    </row>
    <row r="3725" spans="1:17" hidden="1" x14ac:dyDescent="0.3">
      <c r="A3725" t="s">
        <v>7679</v>
      </c>
      <c r="B3725" t="s">
        <v>7680</v>
      </c>
      <c r="C3725" t="str">
        <f>IFERROR(VLOOKUP(Table1[[#This Row],[Ticker]],[1]!Table1[[Symbol]:[Industry]],2,FALSE),"-")</f>
        <v>-</v>
      </c>
      <c r="D3725" t="s">
        <v>605</v>
      </c>
      <c r="E3725">
        <v>36.246609839999998</v>
      </c>
      <c r="F3725">
        <v>89.99</v>
      </c>
      <c r="G3725">
        <v>2.25064274074917</v>
      </c>
      <c r="H3725">
        <v>1.93193016827793</v>
      </c>
      <c r="I3725">
        <v>2.6301416583305999</v>
      </c>
      <c r="J3725">
        <v>-2.0022935308113601</v>
      </c>
      <c r="K3725">
        <v>86.816910133932495</v>
      </c>
      <c r="L3725">
        <v>81.090454776065101</v>
      </c>
      <c r="M3725">
        <v>56.802895355633602</v>
      </c>
      <c r="N3725">
        <v>0.67350427792026102</v>
      </c>
      <c r="O3725">
        <v>30.003333703744801</v>
      </c>
      <c r="P3725">
        <v>41.738856512836598</v>
      </c>
      <c r="Q3725">
        <v>3.8775334398775001E-2</v>
      </c>
    </row>
    <row r="3726" spans="1:17" hidden="1" x14ac:dyDescent="0.3">
      <c r="A3726" t="s">
        <v>7681</v>
      </c>
      <c r="B3726" t="s">
        <v>7682</v>
      </c>
      <c r="C3726" t="str">
        <f>IFERROR(VLOOKUP(Table1[[#This Row],[Ticker]],[1]!Table1[[Symbol]:[Industry]],2,FALSE),"-")</f>
        <v>-</v>
      </c>
      <c r="D3726" t="s">
        <v>7683</v>
      </c>
      <c r="E3726">
        <v>36.200295300000001</v>
      </c>
      <c r="F3726">
        <v>88.21</v>
      </c>
      <c r="G3726">
        <v>19.150173731961601</v>
      </c>
      <c r="H3726">
        <v>-8.1995149133567899</v>
      </c>
      <c r="I3726">
        <v>24.908614713316499</v>
      </c>
      <c r="J3726">
        <v>-7.6530528033230896</v>
      </c>
      <c r="K3726">
        <v>90.443948748708607</v>
      </c>
      <c r="L3726">
        <v>81.374272446235906</v>
      </c>
      <c r="M3726">
        <v>32.732818296978003</v>
      </c>
      <c r="N3726">
        <v>0.52665895005201302</v>
      </c>
      <c r="O3726">
        <v>48.350527151116601</v>
      </c>
      <c r="P3726">
        <v>69.634615384615302</v>
      </c>
      <c r="Q3726">
        <v>7.7619952777628995E-2</v>
      </c>
    </row>
    <row r="3727" spans="1:17" hidden="1" x14ac:dyDescent="0.3">
      <c r="A3727" t="s">
        <v>7684</v>
      </c>
      <c r="B3727" t="s">
        <v>7685</v>
      </c>
      <c r="C3727" t="str">
        <f>IFERROR(VLOOKUP(Table1[[#This Row],[Ticker]],[1]!Table1[[Symbol]:[Industry]],2,FALSE),"-")</f>
        <v>-</v>
      </c>
      <c r="D3727" t="s">
        <v>1379</v>
      </c>
      <c r="E3727">
        <v>36.197788199999998</v>
      </c>
      <c r="F3727">
        <v>80.66</v>
      </c>
      <c r="G3727">
        <v>-8.6035231219627999</v>
      </c>
      <c r="H3727">
        <v>-8.4715909390648392</v>
      </c>
      <c r="I3727">
        <v>-31.1948988696813</v>
      </c>
      <c r="J3727">
        <v>-6.1638105086915802</v>
      </c>
      <c r="K3727">
        <v>83.403215675910005</v>
      </c>
      <c r="L3727">
        <v>73.243474157652301</v>
      </c>
      <c r="M3727">
        <v>40.237041642479603</v>
      </c>
      <c r="N3727">
        <v>0.54680947312400197</v>
      </c>
      <c r="O3727">
        <v>25.055789734688801</v>
      </c>
      <c r="P3727">
        <v>36.503638517515597</v>
      </c>
      <c r="Q3727">
        <v>0.17187295563944799</v>
      </c>
    </row>
    <row r="3728" spans="1:17" hidden="1" x14ac:dyDescent="0.3">
      <c r="A3728" t="s">
        <v>7686</v>
      </c>
      <c r="B3728" t="s">
        <v>7687</v>
      </c>
      <c r="C3728" t="str">
        <f>IFERROR(VLOOKUP(Table1[[#This Row],[Ticker]],[1]!Table1[[Symbol]:[Industry]],2,FALSE),"-")</f>
        <v>-</v>
      </c>
      <c r="D3728" t="s">
        <v>215</v>
      </c>
      <c r="E3728">
        <v>36.131999999999998</v>
      </c>
      <c r="F3728">
        <v>92.13</v>
      </c>
      <c r="G3728">
        <v>150.76472501387801</v>
      </c>
      <c r="H3728">
        <v>27.488819291655101</v>
      </c>
      <c r="I3728">
        <v>113.57161039862</v>
      </c>
      <c r="J3728">
        <v>5.9920206860617604</v>
      </c>
      <c r="K3728">
        <v>74.634478356811798</v>
      </c>
      <c r="L3728">
        <v>57.965886589670802</v>
      </c>
      <c r="M3728">
        <v>91.624595540501701</v>
      </c>
      <c r="N3728">
        <v>1.2774469333392899</v>
      </c>
      <c r="O3728">
        <v>0</v>
      </c>
      <c r="P3728">
        <v>221.34635507499101</v>
      </c>
      <c r="Q3728">
        <v>8.6993469863813996E-2</v>
      </c>
    </row>
    <row r="3729" spans="1:17" hidden="1" x14ac:dyDescent="0.3">
      <c r="A3729" t="s">
        <v>7688</v>
      </c>
      <c r="B3729" t="s">
        <v>7689</v>
      </c>
      <c r="C3729" t="str">
        <f>IFERROR(VLOOKUP(Table1[[#This Row],[Ticker]],[1]!Table1[[Symbol]:[Industry]],2,FALSE),"-")</f>
        <v>-</v>
      </c>
      <c r="D3729" t="s">
        <v>54</v>
      </c>
      <c r="E3729">
        <v>36.130000000000003</v>
      </c>
      <c r="F3729">
        <v>37.369999999999997</v>
      </c>
      <c r="G3729">
        <v>-21.411194868933599</v>
      </c>
      <c r="H3729">
        <v>-8.6598566962961101</v>
      </c>
      <c r="I3729">
        <v>-8.9754171356864401</v>
      </c>
      <c r="J3729">
        <v>-9.2845601199271695</v>
      </c>
      <c r="K3729">
        <v>37.092619167065898</v>
      </c>
      <c r="L3729">
        <v>37.482193470770198</v>
      </c>
      <c r="M3729">
        <v>37.562658018674597</v>
      </c>
      <c r="N3729">
        <v>0.54757549122502303</v>
      </c>
      <c r="O3729">
        <v>64.570511105164499</v>
      </c>
      <c r="P3729">
        <v>24.3180306054557</v>
      </c>
      <c r="Q3729">
        <v>1.8659422497203999E-2</v>
      </c>
    </row>
    <row r="3730" spans="1:17" hidden="1" x14ac:dyDescent="0.3">
      <c r="A3730" t="s">
        <v>7690</v>
      </c>
      <c r="B3730" t="s">
        <v>7691</v>
      </c>
      <c r="C3730" t="str">
        <f>IFERROR(VLOOKUP(Table1[[#This Row],[Ticker]],[1]!Table1[[Symbol]:[Industry]],2,FALSE),"-")</f>
        <v>-</v>
      </c>
      <c r="D3730" t="s">
        <v>2266</v>
      </c>
      <c r="E3730">
        <v>36.119826080000003</v>
      </c>
      <c r="F3730">
        <v>66.36</v>
      </c>
      <c r="G3730">
        <v>-15.421584317732901</v>
      </c>
      <c r="H3730">
        <v>-1.8202412272055599</v>
      </c>
      <c r="I3730">
        <v>27.312734731267501</v>
      </c>
      <c r="J3730">
        <v>-3.0638690717017099</v>
      </c>
      <c r="K3730">
        <v>62.956787426922702</v>
      </c>
      <c r="L3730">
        <v>60.007909235852402</v>
      </c>
      <c r="M3730">
        <v>43.9898804781878</v>
      </c>
      <c r="N3730">
        <v>0.98532186287108103</v>
      </c>
      <c r="O3730">
        <v>18.746232670283302</v>
      </c>
      <c r="P3730">
        <v>55.228070175438603</v>
      </c>
      <c r="Q3730">
        <v>2.1441184298015E-2</v>
      </c>
    </row>
    <row r="3731" spans="1:17" hidden="1" x14ac:dyDescent="0.3">
      <c r="A3731" t="s">
        <v>7692</v>
      </c>
      <c r="B3731" t="s">
        <v>7693</v>
      </c>
      <c r="C3731" t="str">
        <f>IFERROR(VLOOKUP(Table1[[#This Row],[Ticker]],[1]!Table1[[Symbol]:[Industry]],2,FALSE),"-")</f>
        <v>-</v>
      </c>
      <c r="D3731" t="s">
        <v>51</v>
      </c>
      <c r="E3731">
        <v>36.115897259999997</v>
      </c>
      <c r="F3731">
        <v>57.82</v>
      </c>
      <c r="G3731">
        <v>43.051494932115702</v>
      </c>
      <c r="H3731">
        <v>17.882377314903401</v>
      </c>
      <c r="I3731">
        <v>15.2261489116409</v>
      </c>
      <c r="J3731">
        <v>7.9744123739801802</v>
      </c>
      <c r="K3731">
        <v>47.410001897279201</v>
      </c>
      <c r="L3731">
        <v>45.039384331247298</v>
      </c>
      <c r="M3731">
        <v>87.512306752156604</v>
      </c>
      <c r="N3731">
        <v>1.62641826904466</v>
      </c>
      <c r="O3731">
        <v>25.319958491871301</v>
      </c>
      <c r="P3731">
        <v>83.032605254827402</v>
      </c>
      <c r="Q3731">
        <v>5.1573299760915001E-2</v>
      </c>
    </row>
    <row r="3732" spans="1:17" hidden="1" x14ac:dyDescent="0.3">
      <c r="A3732" t="s">
        <v>7694</v>
      </c>
      <c r="B3732" t="s">
        <v>7695</v>
      </c>
      <c r="C3732" t="str">
        <f>IFERROR(VLOOKUP(Table1[[#This Row],[Ticker]],[1]!Table1[[Symbol]:[Industry]],2,FALSE),"-")</f>
        <v>-</v>
      </c>
      <c r="D3732" t="s">
        <v>114</v>
      </c>
      <c r="E3732">
        <v>36.068899999999999</v>
      </c>
      <c r="F3732">
        <v>0.5</v>
      </c>
      <c r="G3732">
        <v>11.0145059078309</v>
      </c>
      <c r="H3732">
        <v>-12.0425702741951</v>
      </c>
      <c r="I3732">
        <v>25.4686128697012</v>
      </c>
      <c r="J3732">
        <v>-11.4468792917603</v>
      </c>
      <c r="K3732">
        <v>0.49343120084172798</v>
      </c>
      <c r="L3732">
        <v>0.52832776481291099</v>
      </c>
      <c r="M3732">
        <v>23.708428288794899</v>
      </c>
      <c r="N3732">
        <v>0.95424270387577004</v>
      </c>
      <c r="O3732">
        <v>19.999999999999901</v>
      </c>
      <c r="P3732">
        <v>66.6666666666666</v>
      </c>
      <c r="Q3732">
        <v>2.1075295172185999E-2</v>
      </c>
    </row>
    <row r="3733" spans="1:17" hidden="1" x14ac:dyDescent="0.3">
      <c r="A3733" t="s">
        <v>7696</v>
      </c>
      <c r="B3733" t="s">
        <v>7697</v>
      </c>
      <c r="C3733" t="str">
        <f>IFERROR(VLOOKUP(Table1[[#This Row],[Ticker]],[1]!Table1[[Symbol]:[Industry]],2,FALSE),"-")</f>
        <v>-</v>
      </c>
      <c r="D3733" t="s">
        <v>625</v>
      </c>
      <c r="E3733">
        <v>35.895023939999902</v>
      </c>
      <c r="F3733">
        <v>3.54</v>
      </c>
      <c r="G3733">
        <v>-53.175970282645203</v>
      </c>
      <c r="H3733">
        <v>-10.778122975963299</v>
      </c>
      <c r="I3733">
        <v>-33.502274063270903</v>
      </c>
      <c r="J3733">
        <v>-3.2925924081917102</v>
      </c>
      <c r="K3733">
        <v>3.7194464620649001</v>
      </c>
      <c r="L3733">
        <v>4.2816237240309203</v>
      </c>
      <c r="M3733">
        <v>24.193312326725501</v>
      </c>
      <c r="N3733">
        <v>0.70381096613695104</v>
      </c>
      <c r="O3733">
        <v>131.638418079096</v>
      </c>
      <c r="P3733">
        <v>2.3121387283236898</v>
      </c>
      <c r="Q3733">
        <v>0.11805353193906699</v>
      </c>
    </row>
    <row r="3734" spans="1:17" hidden="1" x14ac:dyDescent="0.3">
      <c r="A3734" t="s">
        <v>7698</v>
      </c>
      <c r="B3734" t="s">
        <v>7699</v>
      </c>
      <c r="C3734" t="str">
        <f>IFERROR(VLOOKUP(Table1[[#This Row],[Ticker]],[1]!Table1[[Symbol]:[Industry]],2,FALSE),"-")</f>
        <v>-</v>
      </c>
      <c r="D3734" t="s">
        <v>1509</v>
      </c>
      <c r="E3734">
        <v>35.750999999999998</v>
      </c>
      <c r="F3734">
        <v>34.01</v>
      </c>
      <c r="G3734">
        <v>-31.9601112518082</v>
      </c>
      <c r="H3734">
        <v>-5.9018702237745</v>
      </c>
      <c r="I3734">
        <v>-14.327923926835499</v>
      </c>
      <c r="J3734">
        <v>-7.6877548397267796</v>
      </c>
      <c r="K3734">
        <v>34.440811400239902</v>
      </c>
      <c r="L3734">
        <v>35.635164566376702</v>
      </c>
      <c r="M3734">
        <v>45.983344983788697</v>
      </c>
      <c r="N3734">
        <v>1.4230836758435901</v>
      </c>
      <c r="O3734">
        <v>63.187297853572403</v>
      </c>
      <c r="P3734">
        <v>14.898648648648599</v>
      </c>
      <c r="Q3734">
        <v>6.6649683685049005E-2</v>
      </c>
    </row>
    <row r="3735" spans="1:17" hidden="1" x14ac:dyDescent="0.3">
      <c r="A3735" t="s">
        <v>7700</v>
      </c>
      <c r="B3735" t="s">
        <v>7701</v>
      </c>
      <c r="C3735" t="str">
        <f>IFERROR(VLOOKUP(Table1[[#This Row],[Ticker]],[1]!Table1[[Symbol]:[Industry]],2,FALSE),"-")</f>
        <v>-</v>
      </c>
      <c r="D3735" t="s">
        <v>605</v>
      </c>
      <c r="E3735">
        <v>35.484949999999998</v>
      </c>
      <c r="F3735">
        <v>176.05</v>
      </c>
      <c r="G3735">
        <v>14.865696384021399</v>
      </c>
      <c r="H3735">
        <v>1.3903138228399201</v>
      </c>
      <c r="I3735">
        <v>17.826523775999199</v>
      </c>
      <c r="J3735">
        <v>-5.1973033614725699</v>
      </c>
      <c r="K3735">
        <v>177.20361340557201</v>
      </c>
      <c r="L3735">
        <v>148.373510891824</v>
      </c>
      <c r="M3735">
        <v>25.041407018704</v>
      </c>
      <c r="N3735">
        <v>0.18864763868307399</v>
      </c>
      <c r="O3735">
        <v>17.6370349332575</v>
      </c>
      <c r="P3735">
        <v>99.943214082907403</v>
      </c>
      <c r="Q3735">
        <v>0.18113314263673599</v>
      </c>
    </row>
    <row r="3736" spans="1:17" hidden="1" x14ac:dyDescent="0.3">
      <c r="A3736" t="s">
        <v>7702</v>
      </c>
      <c r="B3736" t="s">
        <v>7703</v>
      </c>
      <c r="C3736" t="str">
        <f>IFERROR(VLOOKUP(Table1[[#This Row],[Ticker]],[1]!Table1[[Symbol]:[Industry]],2,FALSE),"-")</f>
        <v>-</v>
      </c>
      <c r="D3736" t="s">
        <v>533</v>
      </c>
      <c r="E3736">
        <v>35.463652000000003</v>
      </c>
      <c r="F3736">
        <v>1.1200000000000001</v>
      </c>
      <c r="G3736">
        <v>-56.166961273636197</v>
      </c>
      <c r="H3736">
        <v>24.420262187728</v>
      </c>
      <c r="I3736">
        <v>14.376175894911301</v>
      </c>
      <c r="J3736">
        <v>8.1216583180143598</v>
      </c>
      <c r="K3736">
        <v>0.89611633585987205</v>
      </c>
      <c r="L3736">
        <v>1.08184377567235</v>
      </c>
      <c r="M3736">
        <v>76.267307504476904</v>
      </c>
      <c r="N3736">
        <v>1.40025589080724</v>
      </c>
      <c r="O3736">
        <v>164.28571428571399</v>
      </c>
      <c r="P3736">
        <v>72.307692307692307</v>
      </c>
      <c r="Q3736">
        <v>8.2237881667896001E-2</v>
      </c>
    </row>
    <row r="3737" spans="1:17" hidden="1" x14ac:dyDescent="0.3">
      <c r="A3737" t="s">
        <v>7704</v>
      </c>
      <c r="B3737" t="s">
        <v>7705</v>
      </c>
      <c r="C3737" t="str">
        <f>IFERROR(VLOOKUP(Table1[[#This Row],[Ticker]],[1]!Table1[[Symbol]:[Industry]],2,FALSE),"-")</f>
        <v>-</v>
      </c>
      <c r="D3737" t="s">
        <v>1359</v>
      </c>
      <c r="E3737">
        <v>35.335546641000001</v>
      </c>
      <c r="F3737">
        <v>999.99</v>
      </c>
      <c r="G3737">
        <v>-31.842636949311899</v>
      </c>
      <c r="H3737">
        <v>-4.4954004628743602</v>
      </c>
      <c r="I3737">
        <v>-17.388529987441501</v>
      </c>
      <c r="J3737">
        <v>-2.1866200225010002</v>
      </c>
      <c r="K3737">
        <v>999.99398862662099</v>
      </c>
      <c r="L3737">
        <v>999.99321073701606</v>
      </c>
      <c r="M3737">
        <v>45.349584451913898</v>
      </c>
      <c r="N3737">
        <v>0.922226857225939</v>
      </c>
      <c r="O3737">
        <v>4.5010450104500999</v>
      </c>
      <c r="P3737">
        <v>0.88171500630516098</v>
      </c>
      <c r="Q3737">
        <v>-0.10191173764686701</v>
      </c>
    </row>
    <row r="3738" spans="1:17" hidden="1" x14ac:dyDescent="0.3">
      <c r="A3738" t="s">
        <v>7706</v>
      </c>
      <c r="B3738" t="s">
        <v>7707</v>
      </c>
      <c r="C3738" t="str">
        <f>IFERROR(VLOOKUP(Table1[[#This Row],[Ticker]],[1]!Table1[[Symbol]:[Industry]],2,FALSE),"-")</f>
        <v>-</v>
      </c>
      <c r="D3738" t="s">
        <v>51</v>
      </c>
      <c r="E3738">
        <v>35.318249000000002</v>
      </c>
      <c r="F3738">
        <v>40.42</v>
      </c>
      <c r="G3738">
        <v>-35.167200450866503</v>
      </c>
      <c r="H3738">
        <v>-11.8569335313483</v>
      </c>
      <c r="I3738">
        <v>-29.899352498264101</v>
      </c>
      <c r="J3738">
        <v>-3.0876200325010998</v>
      </c>
      <c r="K3738">
        <v>40.965370476728602</v>
      </c>
      <c r="L3738">
        <v>42.5932902581688</v>
      </c>
      <c r="M3738">
        <v>49.596865278626296</v>
      </c>
      <c r="N3738">
        <v>1.3956118132244999</v>
      </c>
      <c r="O3738">
        <v>47.204354280059299</v>
      </c>
      <c r="P3738">
        <v>12.2777777777777</v>
      </c>
      <c r="Q3738">
        <v>9.1659135528429997E-2</v>
      </c>
    </row>
    <row r="3739" spans="1:17" hidden="1" x14ac:dyDescent="0.3">
      <c r="A3739" t="s">
        <v>7708</v>
      </c>
      <c r="B3739" t="s">
        <v>7709</v>
      </c>
      <c r="C3739" t="str">
        <f>IFERROR(VLOOKUP(Table1[[#This Row],[Ticker]],[1]!Table1[[Symbol]:[Industry]],2,FALSE),"-")</f>
        <v>-</v>
      </c>
      <c r="D3739" t="s">
        <v>132</v>
      </c>
      <c r="E3739">
        <v>35.300699999999999</v>
      </c>
      <c r="F3739">
        <v>30.5</v>
      </c>
      <c r="G3739">
        <v>-40.113313641041202</v>
      </c>
      <c r="I3739">
        <v>-21.476580301906999</v>
      </c>
      <c r="M3739">
        <v>0</v>
      </c>
      <c r="N3739">
        <v>1</v>
      </c>
      <c r="O3739">
        <v>9.01639344262294</v>
      </c>
      <c r="P3739">
        <v>0</v>
      </c>
    </row>
    <row r="3740" spans="1:17" hidden="1" x14ac:dyDescent="0.3">
      <c r="A3740" t="s">
        <v>7710</v>
      </c>
      <c r="B3740" t="s">
        <v>7711</v>
      </c>
      <c r="C3740" t="str">
        <f>IFERROR(VLOOKUP(Table1[[#This Row],[Ticker]],[1]!Table1[[Symbol]:[Industry]],2,FALSE),"-")</f>
        <v>-</v>
      </c>
      <c r="D3740" t="s">
        <v>605</v>
      </c>
      <c r="E3740">
        <v>35.208264</v>
      </c>
      <c r="F3740">
        <v>72.540000000000006</v>
      </c>
      <c r="G3740">
        <v>314.28282430529998</v>
      </c>
      <c r="H3740">
        <v>3.7961355872823801</v>
      </c>
      <c r="I3740">
        <v>327.09676413020497</v>
      </c>
      <c r="J3740">
        <v>10.944850902491501</v>
      </c>
      <c r="K3740">
        <v>57.873788432422501</v>
      </c>
      <c r="L3740">
        <v>36.789782910986297</v>
      </c>
      <c r="M3740">
        <v>66.537211472045101</v>
      </c>
      <c r="N3740">
        <v>1.00617738127596</v>
      </c>
      <c r="O3740">
        <v>0</v>
      </c>
      <c r="P3740">
        <v>394.81582537516999</v>
      </c>
    </row>
    <row r="3741" spans="1:17" hidden="1" x14ac:dyDescent="0.3">
      <c r="A3741" t="s">
        <v>7712</v>
      </c>
      <c r="B3741" t="s">
        <v>7713</v>
      </c>
      <c r="C3741" t="str">
        <f>IFERROR(VLOOKUP(Table1[[#This Row],[Ticker]],[1]!Table1[[Symbol]:[Industry]],2,FALSE),"-")</f>
        <v>-</v>
      </c>
      <c r="D3741" t="s">
        <v>407</v>
      </c>
      <c r="E3741">
        <v>35.1</v>
      </c>
      <c r="F3741">
        <v>3.46</v>
      </c>
      <c r="G3741">
        <v>7.6734920829461499</v>
      </c>
      <c r="H3741">
        <v>10.2104818900668</v>
      </c>
      <c r="I3741">
        <v>19.370363293190799</v>
      </c>
      <c r="J3741">
        <v>11.0381864191117</v>
      </c>
      <c r="K3741">
        <v>3.04573670015745</v>
      </c>
      <c r="L3741">
        <v>2.8879530074122499</v>
      </c>
      <c r="M3741">
        <v>76.510052782206799</v>
      </c>
      <c r="N3741">
        <v>1.4052810227782699</v>
      </c>
      <c r="O3741">
        <v>64.450867052023099</v>
      </c>
      <c r="P3741">
        <v>73</v>
      </c>
      <c r="Q3741">
        <v>9.5317969125585003E-2</v>
      </c>
    </row>
    <row r="3742" spans="1:17" hidden="1" x14ac:dyDescent="0.3">
      <c r="A3742" t="s">
        <v>7714</v>
      </c>
      <c r="B3742" t="s">
        <v>7715</v>
      </c>
      <c r="C3742" t="str">
        <f>IFERROR(VLOOKUP(Table1[[#This Row],[Ticker]],[1]!Table1[[Symbol]:[Industry]],2,FALSE),"-")</f>
        <v>-</v>
      </c>
      <c r="D3742" t="s">
        <v>407</v>
      </c>
      <c r="E3742">
        <v>35.088768000000002</v>
      </c>
      <c r="F3742">
        <v>0.97</v>
      </c>
      <c r="G3742">
        <v>19.719863050688001</v>
      </c>
      <c r="H3742">
        <v>-4.4954004628743602</v>
      </c>
      <c r="I3742">
        <v>-14.197040625739399</v>
      </c>
      <c r="J3742">
        <v>-5.2179230628041298</v>
      </c>
      <c r="K3742">
        <v>0.96232981043686605</v>
      </c>
      <c r="L3742">
        <v>0.96215093264831497</v>
      </c>
      <c r="M3742">
        <v>43.483686820819997</v>
      </c>
      <c r="N3742">
        <v>1.1345966028026599</v>
      </c>
      <c r="O3742">
        <v>36.082474226804102</v>
      </c>
      <c r="P3742">
        <v>64.406779661016898</v>
      </c>
      <c r="Q3742">
        <v>6.1119475177404001E-2</v>
      </c>
    </row>
    <row r="3743" spans="1:17" hidden="1" x14ac:dyDescent="0.3">
      <c r="A3743" t="s">
        <v>7716</v>
      </c>
      <c r="B3743" t="s">
        <v>7717</v>
      </c>
      <c r="C3743" t="str">
        <f>IFERROR(VLOOKUP(Table1[[#This Row],[Ticker]],[1]!Table1[[Symbol]:[Industry]],2,FALSE),"-")</f>
        <v>-</v>
      </c>
      <c r="D3743" t="s">
        <v>390</v>
      </c>
      <c r="E3743">
        <v>35.069961911999997</v>
      </c>
      <c r="F3743">
        <v>85.13</v>
      </c>
      <c r="G3743">
        <v>-30.497398854073801</v>
      </c>
      <c r="H3743">
        <v>-4.4264349456329803</v>
      </c>
      <c r="I3743">
        <v>-20.318974685275101</v>
      </c>
      <c r="J3743">
        <v>-5.3466856609771902</v>
      </c>
      <c r="K3743">
        <v>87.160727260261496</v>
      </c>
      <c r="L3743">
        <v>89.896942656783295</v>
      </c>
      <c r="M3743">
        <v>52.724048539512403</v>
      </c>
      <c r="N3743">
        <v>0.96775240467506896</v>
      </c>
      <c r="O3743">
        <v>35.087513215082801</v>
      </c>
      <c r="P3743">
        <v>9.1410256410256299</v>
      </c>
      <c r="Q3743">
        <v>-1.3467508968954999E-2</v>
      </c>
    </row>
    <row r="3744" spans="1:17" hidden="1" x14ac:dyDescent="0.3">
      <c r="A3744" t="s">
        <v>7718</v>
      </c>
      <c r="B3744" t="s">
        <v>7719</v>
      </c>
      <c r="C3744" t="str">
        <f>IFERROR(VLOOKUP(Table1[[#This Row],[Ticker]],[1]!Table1[[Symbol]:[Industry]],2,FALSE),"-")</f>
        <v>-</v>
      </c>
      <c r="D3744" t="s">
        <v>7683</v>
      </c>
      <c r="E3744">
        <v>34.971040000000002</v>
      </c>
      <c r="F3744">
        <v>221</v>
      </c>
      <c r="G3744">
        <v>-21.342636949311899</v>
      </c>
      <c r="H3744">
        <v>11.851006486322699</v>
      </c>
      <c r="I3744">
        <v>3.08026259909425</v>
      </c>
      <c r="J3744">
        <v>-6.5166243615054302</v>
      </c>
      <c r="K3744">
        <v>193.087935415972</v>
      </c>
      <c r="L3744">
        <v>184.435190314859</v>
      </c>
      <c r="M3744">
        <v>59.9708554332313</v>
      </c>
      <c r="N3744">
        <v>1.00580270793036</v>
      </c>
      <c r="O3744">
        <v>8.8235294117646905</v>
      </c>
      <c r="P3744">
        <v>49.983033593484897</v>
      </c>
      <c r="Q3744">
        <v>7.6652455634983005E-2</v>
      </c>
    </row>
    <row r="3745" spans="1:17" hidden="1" x14ac:dyDescent="0.3">
      <c r="A3745" t="s">
        <v>7720</v>
      </c>
      <c r="B3745" t="s">
        <v>7721</v>
      </c>
      <c r="C3745" t="str">
        <f>IFERROR(VLOOKUP(Table1[[#This Row],[Ticker]],[1]!Table1[[Symbol]:[Industry]],2,FALSE),"-")</f>
        <v>-</v>
      </c>
      <c r="D3745" t="s">
        <v>1414</v>
      </c>
      <c r="E3745">
        <v>34.931669175000003</v>
      </c>
      <c r="F3745">
        <v>20.399999999999999</v>
      </c>
      <c r="G3745">
        <v>-53.681717409081998</v>
      </c>
      <c r="H3745">
        <v>-15.8932499252399</v>
      </c>
      <c r="I3745">
        <v>-24.024685593848901</v>
      </c>
      <c r="J3745">
        <v>-1.94431103006801</v>
      </c>
      <c r="K3745">
        <v>22.0317891877182</v>
      </c>
      <c r="L3745">
        <v>21.1813226364551</v>
      </c>
      <c r="M3745">
        <v>42.447960317784002</v>
      </c>
      <c r="N3745">
        <v>0.83910505131087498</v>
      </c>
      <c r="O3745">
        <v>50</v>
      </c>
      <c r="P3745">
        <v>51.1111111111111</v>
      </c>
    </row>
    <row r="3746" spans="1:17" hidden="1" x14ac:dyDescent="0.3">
      <c r="A3746" t="s">
        <v>7722</v>
      </c>
      <c r="B3746" t="s">
        <v>7723</v>
      </c>
      <c r="C3746" t="str">
        <f>IFERROR(VLOOKUP(Table1[[#This Row],[Ticker]],[1]!Table1[[Symbol]:[Industry]],2,FALSE),"-")</f>
        <v>-</v>
      </c>
      <c r="D3746" t="s">
        <v>1263</v>
      </c>
      <c r="E3746">
        <v>34.930557200000003</v>
      </c>
      <c r="F3746">
        <v>30.85</v>
      </c>
      <c r="G3746">
        <v>-74.976277502307298</v>
      </c>
      <c r="H3746">
        <v>-9.7261696936435893</v>
      </c>
      <c r="I3746">
        <v>-24.745887344798899</v>
      </c>
      <c r="J3746">
        <v>-5.9376200325011004</v>
      </c>
      <c r="K3746">
        <v>32.5648149836681</v>
      </c>
      <c r="M3746">
        <v>29.302479808001699</v>
      </c>
      <c r="N3746">
        <v>0.68956228956228904</v>
      </c>
      <c r="O3746">
        <v>90.599675850891302</v>
      </c>
      <c r="P3746">
        <v>5.4700854700854702</v>
      </c>
    </row>
    <row r="3747" spans="1:17" hidden="1" x14ac:dyDescent="0.3">
      <c r="A3747" t="s">
        <v>7724</v>
      </c>
      <c r="B3747" t="s">
        <v>7725</v>
      </c>
      <c r="C3747" t="str">
        <f>IFERROR(VLOOKUP(Table1[[#This Row],[Ticker]],[1]!Table1[[Symbol]:[Industry]],2,FALSE),"-")</f>
        <v>-</v>
      </c>
      <c r="D3747" t="s">
        <v>533</v>
      </c>
      <c r="E3747">
        <v>34.924417499999997</v>
      </c>
      <c r="F3747">
        <v>120.17</v>
      </c>
      <c r="G3747">
        <v>41.688048971265701</v>
      </c>
      <c r="H3747">
        <v>51.857058553519003</v>
      </c>
      <c r="I3747">
        <v>47.1152345573907</v>
      </c>
      <c r="J3747">
        <v>22.648767402053799</v>
      </c>
      <c r="K3747">
        <v>86.096923230008301</v>
      </c>
      <c r="L3747">
        <v>76.642891781437498</v>
      </c>
      <c r="M3747">
        <v>92.940916130962407</v>
      </c>
      <c r="N3747">
        <v>1.36728586753994</v>
      </c>
      <c r="O3747">
        <v>0</v>
      </c>
      <c r="Q3747">
        <v>0.109976573368127</v>
      </c>
    </row>
    <row r="3748" spans="1:17" hidden="1" x14ac:dyDescent="0.3">
      <c r="A3748" t="s">
        <v>7726</v>
      </c>
      <c r="B3748" t="s">
        <v>7727</v>
      </c>
      <c r="C3748" t="str">
        <f>IFERROR(VLOOKUP(Table1[[#This Row],[Ticker]],[1]!Table1[[Symbol]:[Industry]],2,FALSE),"-")</f>
        <v>-</v>
      </c>
      <c r="D3748" t="s">
        <v>77</v>
      </c>
      <c r="E3748">
        <v>34.910529599999997</v>
      </c>
      <c r="F3748">
        <v>16.39</v>
      </c>
      <c r="G3748">
        <v>-14.8733632062951</v>
      </c>
      <c r="H3748">
        <v>44.978283747651901</v>
      </c>
      <c r="I3748">
        <v>18.5152842745816</v>
      </c>
      <c r="J3748">
        <v>13.337803696312401</v>
      </c>
      <c r="K3748">
        <v>13.251391892577701</v>
      </c>
      <c r="L3748">
        <v>14.849805883102199</v>
      </c>
      <c r="M3748">
        <v>77.724658363669306</v>
      </c>
      <c r="N3748">
        <v>2.9313567532998599</v>
      </c>
      <c r="O3748">
        <v>15.314215985356901</v>
      </c>
      <c r="P3748">
        <v>59.902439024390198</v>
      </c>
      <c r="Q3748">
        <v>0.10603660355338899</v>
      </c>
    </row>
    <row r="3749" spans="1:17" hidden="1" x14ac:dyDescent="0.3">
      <c r="A3749" t="s">
        <v>7728</v>
      </c>
      <c r="B3749" t="s">
        <v>7729</v>
      </c>
      <c r="C3749" t="str">
        <f>IFERROR(VLOOKUP(Table1[[#This Row],[Ticker]],[1]!Table1[[Symbol]:[Industry]],2,FALSE),"-")</f>
        <v>-</v>
      </c>
      <c r="D3749" t="s">
        <v>89</v>
      </c>
      <c r="E3749">
        <v>34.886631999999999</v>
      </c>
      <c r="F3749">
        <v>28.18</v>
      </c>
      <c r="G3749">
        <v>330.12457616544202</v>
      </c>
      <c r="H3749">
        <v>-35.639576963643897</v>
      </c>
      <c r="I3749">
        <v>104.501233792085</v>
      </c>
      <c r="J3749">
        <v>-16.5735849447818</v>
      </c>
      <c r="K3749">
        <v>33.854335901296203</v>
      </c>
      <c r="L3749">
        <v>23.4180944476335</v>
      </c>
      <c r="M3749">
        <v>14.4217964033052</v>
      </c>
      <c r="N3749">
        <v>0.43784016813062399</v>
      </c>
      <c r="O3749">
        <v>99.893541518807595</v>
      </c>
      <c r="P3749">
        <v>384.19243986254202</v>
      </c>
      <c r="Q3749">
        <v>6.6630826254981998E-2</v>
      </c>
    </row>
    <row r="3750" spans="1:17" hidden="1" x14ac:dyDescent="0.3">
      <c r="A3750" t="s">
        <v>7730</v>
      </c>
      <c r="B3750" t="s">
        <v>7731</v>
      </c>
      <c r="C3750" t="str">
        <f>IFERROR(VLOOKUP(Table1[[#This Row],[Ticker]],[1]!Table1[[Symbol]:[Industry]],2,FALSE),"-")</f>
        <v>-</v>
      </c>
      <c r="D3750" t="s">
        <v>462</v>
      </c>
      <c r="E3750">
        <v>34.852626600000001</v>
      </c>
      <c r="F3750">
        <v>2.21</v>
      </c>
      <c r="G3750">
        <v>-9.0648591715341293</v>
      </c>
      <c r="H3750">
        <v>-11.079762602792</v>
      </c>
      <c r="I3750">
        <v>-16.933984532896101</v>
      </c>
      <c r="J3750">
        <v>-5.1790730239540901</v>
      </c>
      <c r="K3750">
        <v>2.3756724678576999</v>
      </c>
      <c r="L3750">
        <v>2.39255740126515</v>
      </c>
      <c r="M3750">
        <v>34.199045025897803</v>
      </c>
      <c r="N3750">
        <v>0.92533020492235996</v>
      </c>
      <c r="O3750">
        <v>65.158371040723907</v>
      </c>
      <c r="P3750">
        <v>33.939393939393902</v>
      </c>
      <c r="Q3750">
        <v>5.9334044055892002E-2</v>
      </c>
    </row>
    <row r="3751" spans="1:17" hidden="1" x14ac:dyDescent="0.3">
      <c r="A3751" t="s">
        <v>7732</v>
      </c>
      <c r="B3751" t="s">
        <v>7733</v>
      </c>
      <c r="C3751" t="str">
        <f>IFERROR(VLOOKUP(Table1[[#This Row],[Ticker]],[1]!Table1[[Symbol]:[Industry]],2,FALSE),"-")</f>
        <v>-</v>
      </c>
      <c r="E3751">
        <v>34.843649999999997</v>
      </c>
      <c r="F3751">
        <v>74.05</v>
      </c>
      <c r="G3751">
        <v>-41.592789295442302</v>
      </c>
      <c r="H3751">
        <v>-12.7895181099331</v>
      </c>
      <c r="I3751">
        <v>-27.138682333572</v>
      </c>
      <c r="J3751">
        <v>-10.481737679559901</v>
      </c>
      <c r="M3751">
        <v>0</v>
      </c>
      <c r="O3751">
        <v>20.526671168129599</v>
      </c>
      <c r="P3751">
        <v>0</v>
      </c>
    </row>
    <row r="3752" spans="1:17" hidden="1" x14ac:dyDescent="0.3">
      <c r="A3752" t="s">
        <v>7734</v>
      </c>
      <c r="B3752" t="s">
        <v>7735</v>
      </c>
      <c r="C3752" t="str">
        <f>IFERROR(VLOOKUP(Table1[[#This Row],[Ticker]],[1]!Table1[[Symbol]:[Industry]],2,FALSE),"-")</f>
        <v>-</v>
      </c>
      <c r="E3752">
        <v>34.83</v>
      </c>
      <c r="F3752">
        <v>56.89</v>
      </c>
      <c r="G3752">
        <v>192.501718808954</v>
      </c>
      <c r="H3752">
        <v>13.396557295046</v>
      </c>
      <c r="I3752">
        <v>86.445221356162804</v>
      </c>
      <c r="J3752">
        <v>-13.6292676297551</v>
      </c>
      <c r="K3752">
        <v>56.660245588407001</v>
      </c>
      <c r="L3752">
        <v>46.287741390914697</v>
      </c>
      <c r="M3752">
        <v>49.337205958782</v>
      </c>
      <c r="N3752">
        <v>0.57740281697217899</v>
      </c>
      <c r="O3752">
        <v>29.108806468623602</v>
      </c>
      <c r="P3752">
        <v>224.344355758266</v>
      </c>
      <c r="Q3752">
        <v>0.116019017549353</v>
      </c>
    </row>
    <row r="3753" spans="1:17" hidden="1" x14ac:dyDescent="0.3">
      <c r="A3753" t="s">
        <v>7736</v>
      </c>
      <c r="B3753" t="s">
        <v>7737</v>
      </c>
      <c r="C3753" t="str">
        <f>IFERROR(VLOOKUP(Table1[[#This Row],[Ticker]],[1]!Table1[[Symbol]:[Industry]],2,FALSE),"-")</f>
        <v>-</v>
      </c>
      <c r="D3753" t="s">
        <v>605</v>
      </c>
      <c r="E3753">
        <v>34.801289793999999</v>
      </c>
      <c r="F3753">
        <v>38.44</v>
      </c>
      <c r="G3753">
        <v>76.617232898844193</v>
      </c>
      <c r="H3753">
        <v>36.212874431936299</v>
      </c>
      <c r="I3753">
        <v>7.8639952650836502</v>
      </c>
      <c r="J3753">
        <v>-1.5859654824885601</v>
      </c>
      <c r="K3753">
        <v>32.607032671526198</v>
      </c>
      <c r="L3753">
        <v>30.194643975003402</v>
      </c>
      <c r="M3753">
        <v>61.230801651508003</v>
      </c>
      <c r="N3753">
        <v>2.7367079546911599</v>
      </c>
      <c r="O3753">
        <v>17.0655567117586</v>
      </c>
      <c r="P3753">
        <v>167.87456445993001</v>
      </c>
      <c r="Q3753">
        <v>0.139819133080887</v>
      </c>
    </row>
    <row r="3754" spans="1:17" hidden="1" x14ac:dyDescent="0.3">
      <c r="A3754" t="s">
        <v>7738</v>
      </c>
      <c r="B3754" t="s">
        <v>7739</v>
      </c>
      <c r="C3754" t="str">
        <f>IFERROR(VLOOKUP(Table1[[#This Row],[Ticker]],[1]!Table1[[Symbol]:[Industry]],2,FALSE),"-")</f>
        <v>-</v>
      </c>
      <c r="D3754" t="s">
        <v>215</v>
      </c>
      <c r="E3754">
        <v>34.752218499999998</v>
      </c>
      <c r="F3754">
        <v>49.15</v>
      </c>
      <c r="G3754">
        <v>523.49069638402102</v>
      </c>
      <c r="H3754">
        <v>43.7359129791434</v>
      </c>
      <c r="I3754">
        <v>341.95726440508099</v>
      </c>
      <c r="J3754">
        <v>6.00726097333634</v>
      </c>
      <c r="K3754">
        <v>33.3445229188371</v>
      </c>
      <c r="L3754">
        <v>18.9225520174659</v>
      </c>
      <c r="M3754">
        <v>99.9999756225711</v>
      </c>
      <c r="N3754">
        <v>0.33481112954979098</v>
      </c>
      <c r="O3754">
        <v>0</v>
      </c>
      <c r="P3754">
        <v>723.28308207705197</v>
      </c>
      <c r="Q3754">
        <v>0.18463493986863599</v>
      </c>
    </row>
    <row r="3755" spans="1:17" hidden="1" x14ac:dyDescent="0.3">
      <c r="A3755" t="s">
        <v>7740</v>
      </c>
      <c r="B3755" t="s">
        <v>7741</v>
      </c>
      <c r="C3755" t="str">
        <f>IFERROR(VLOOKUP(Table1[[#This Row],[Ticker]],[1]!Table1[[Symbol]:[Industry]],2,FALSE),"-")</f>
        <v>-</v>
      </c>
      <c r="D3755" t="s">
        <v>407</v>
      </c>
      <c r="E3755">
        <v>34.651752000000002</v>
      </c>
      <c r="F3755">
        <v>0.85</v>
      </c>
      <c r="G3755">
        <v>-25.592636949311899</v>
      </c>
      <c r="H3755">
        <v>-9.9301830715700206</v>
      </c>
      <c r="I3755">
        <v>-14.9788914332247</v>
      </c>
      <c r="J3755">
        <v>-8.6392329357269109</v>
      </c>
      <c r="K3755">
        <v>0.90714472674312796</v>
      </c>
      <c r="L3755">
        <v>0.92640392962069096</v>
      </c>
      <c r="M3755">
        <v>40.497903372913903</v>
      </c>
      <c r="N3755">
        <v>0.52098076399898297</v>
      </c>
      <c r="O3755">
        <v>44.705882352941103</v>
      </c>
      <c r="P3755">
        <v>13.3333333333333</v>
      </c>
      <c r="Q3755">
        <v>0.102614601973418</v>
      </c>
    </row>
    <row r="3756" spans="1:17" hidden="1" x14ac:dyDescent="0.3">
      <c r="A3756" t="s">
        <v>7742</v>
      </c>
      <c r="B3756" t="s">
        <v>7743</v>
      </c>
      <c r="C3756" t="str">
        <f>IFERROR(VLOOKUP(Table1[[#This Row],[Ticker]],[1]!Table1[[Symbol]:[Industry]],2,FALSE),"-")</f>
        <v>-</v>
      </c>
      <c r="D3756" t="s">
        <v>1657</v>
      </c>
      <c r="E3756">
        <v>34.650329560000003</v>
      </c>
      <c r="F3756">
        <v>53</v>
      </c>
      <c r="G3756">
        <v>-87.565276882478102</v>
      </c>
      <c r="H3756">
        <v>-13.4345308976569</v>
      </c>
      <c r="I3756">
        <v>-73.111169920607793</v>
      </c>
      <c r="J3756">
        <v>-5.7603640472340603</v>
      </c>
      <c r="K3756">
        <v>55.7940667134893</v>
      </c>
      <c r="M3756">
        <v>35.365896595714702</v>
      </c>
      <c r="N3756">
        <v>0.276246762733249</v>
      </c>
      <c r="O3756">
        <v>125.84905660377299</v>
      </c>
      <c r="P3756">
        <v>15.948370159702399</v>
      </c>
    </row>
    <row r="3757" spans="1:17" hidden="1" x14ac:dyDescent="0.3">
      <c r="A3757" t="s">
        <v>7744</v>
      </c>
      <c r="B3757" t="s">
        <v>7745</v>
      </c>
      <c r="C3757" t="str">
        <f>IFERROR(VLOOKUP(Table1[[#This Row],[Ticker]],[1]!Table1[[Symbol]:[Industry]],2,FALSE),"-")</f>
        <v>-</v>
      </c>
      <c r="D3757" t="s">
        <v>80</v>
      </c>
      <c r="E3757">
        <v>34.537350000000004</v>
      </c>
      <c r="F3757">
        <v>193.8</v>
      </c>
      <c r="G3757">
        <v>70.032363050688105</v>
      </c>
      <c r="H3757">
        <v>-30.114061720480802</v>
      </c>
      <c r="I3757">
        <v>9.6934372256731596</v>
      </c>
      <c r="J3757">
        <v>-1.4458617907428599</v>
      </c>
      <c r="K3757">
        <v>218.18619580453199</v>
      </c>
      <c r="L3757">
        <v>167.90605815294299</v>
      </c>
      <c r="M3757">
        <v>52.1475877301962</v>
      </c>
      <c r="N3757">
        <v>0.58341658341658298</v>
      </c>
      <c r="O3757">
        <v>96.078431372549005</v>
      </c>
      <c r="P3757">
        <v>116.899832120873</v>
      </c>
    </row>
    <row r="3758" spans="1:17" hidden="1" x14ac:dyDescent="0.3">
      <c r="A3758" t="s">
        <v>7746</v>
      </c>
      <c r="B3758" t="s">
        <v>7747</v>
      </c>
      <c r="C3758" t="str">
        <f>IFERROR(VLOOKUP(Table1[[#This Row],[Ticker]],[1]!Table1[[Symbol]:[Industry]],2,FALSE),"-")</f>
        <v>-</v>
      </c>
      <c r="D3758" t="s">
        <v>77</v>
      </c>
      <c r="E3758">
        <v>34.488840000000003</v>
      </c>
      <c r="F3758">
        <v>34.369999999999997</v>
      </c>
      <c r="G3758">
        <v>75.831079062772602</v>
      </c>
      <c r="H3758">
        <v>-20.523700048138998</v>
      </c>
      <c r="I3758">
        <v>33.423229556217898</v>
      </c>
      <c r="J3758">
        <v>-6.5765089213899799</v>
      </c>
      <c r="K3758">
        <v>32.440178859499603</v>
      </c>
      <c r="L3758">
        <v>26.2949363330872</v>
      </c>
      <c r="M3758">
        <v>40.445323262492202</v>
      </c>
      <c r="N3758">
        <v>0.53160388406290005</v>
      </c>
      <c r="O3758">
        <v>19.260983415769498</v>
      </c>
      <c r="P3758">
        <v>112.029611351017</v>
      </c>
      <c r="Q3758">
        <v>0.106039714384353</v>
      </c>
    </row>
    <row r="3759" spans="1:17" hidden="1" x14ac:dyDescent="0.3">
      <c r="A3759" t="s">
        <v>7748</v>
      </c>
      <c r="B3759" t="s">
        <v>7749</v>
      </c>
      <c r="C3759" t="str">
        <f>IFERROR(VLOOKUP(Table1[[#This Row],[Ticker]],[1]!Table1[[Symbol]:[Industry]],2,FALSE),"-")</f>
        <v>-</v>
      </c>
      <c r="D3759" t="s">
        <v>141</v>
      </c>
      <c r="E3759">
        <v>34.484999999999999</v>
      </c>
      <c r="F3759">
        <v>2.46</v>
      </c>
      <c r="G3759">
        <v>57.353315212601601</v>
      </c>
      <c r="H3759">
        <v>-9.59343967856063</v>
      </c>
      <c r="I3759">
        <v>-16.9803667221354</v>
      </c>
      <c r="J3759">
        <v>-8.3891704200980097</v>
      </c>
      <c r="K3759">
        <v>2.5797264805047102</v>
      </c>
      <c r="L3759">
        <v>2.3685257924208001</v>
      </c>
      <c r="M3759">
        <v>23.793574113716101</v>
      </c>
      <c r="N3759">
        <v>0.22333288265130899</v>
      </c>
      <c r="O3759">
        <v>39.430894308943003</v>
      </c>
      <c r="P3759">
        <v>106.933072677092</v>
      </c>
      <c r="Q3759">
        <v>7.3435805077612007E-2</v>
      </c>
    </row>
    <row r="3760" spans="1:17" hidden="1" x14ac:dyDescent="0.3">
      <c r="A3760" t="s">
        <v>7750</v>
      </c>
      <c r="B3760" t="s">
        <v>7751</v>
      </c>
      <c r="C3760" t="str">
        <f>IFERROR(VLOOKUP(Table1[[#This Row],[Ticker]],[1]!Table1[[Symbol]:[Industry]],2,FALSE),"-")</f>
        <v>-</v>
      </c>
      <c r="D3760" t="s">
        <v>1657</v>
      </c>
      <c r="E3760">
        <v>34.415999999999997</v>
      </c>
      <c r="F3760">
        <v>42.94</v>
      </c>
      <c r="G3760">
        <v>-25.106370481501799</v>
      </c>
      <c r="H3760">
        <v>-3.2242140221963802</v>
      </c>
      <c r="I3760">
        <v>-29.197936436404401</v>
      </c>
      <c r="J3760">
        <v>-0.60556572317406399</v>
      </c>
      <c r="K3760">
        <v>41.674933108668903</v>
      </c>
      <c r="L3760">
        <v>42.869912996592703</v>
      </c>
      <c r="M3760">
        <v>56.719967301113797</v>
      </c>
      <c r="N3760">
        <v>0.75768404203776496</v>
      </c>
      <c r="O3760">
        <v>36.702375407545397</v>
      </c>
      <c r="P3760">
        <v>19.2777777777777</v>
      </c>
      <c r="Q3760">
        <v>9.2225359128680004E-3</v>
      </c>
    </row>
    <row r="3761" spans="1:17" hidden="1" x14ac:dyDescent="0.3">
      <c r="A3761" t="s">
        <v>7752</v>
      </c>
      <c r="B3761" t="s">
        <v>7753</v>
      </c>
      <c r="C3761" t="str">
        <f>IFERROR(VLOOKUP(Table1[[#This Row],[Ticker]],[1]!Table1[[Symbol]:[Industry]],2,FALSE),"-")</f>
        <v>-</v>
      </c>
      <c r="D3761" t="s">
        <v>1414</v>
      </c>
      <c r="E3761">
        <v>34.412131199999997</v>
      </c>
      <c r="F3761">
        <v>2.17</v>
      </c>
      <c r="G3761">
        <v>123.45148069774601</v>
      </c>
      <c r="H3761">
        <v>12.8018968344229</v>
      </c>
      <c r="I3761">
        <v>27.278136679225</v>
      </c>
      <c r="J3761">
        <v>-12.5181985448978</v>
      </c>
      <c r="K3761">
        <v>1.9273363646733399</v>
      </c>
      <c r="L3761">
        <v>1.5603937591869499</v>
      </c>
      <c r="M3761">
        <v>49.883666114578602</v>
      </c>
      <c r="N3761">
        <v>0.65011231086367105</v>
      </c>
      <c r="O3761">
        <v>14.285714285714199</v>
      </c>
      <c r="P3761">
        <v>233.84615384615299</v>
      </c>
      <c r="Q3761">
        <v>8.2696765953129997E-2</v>
      </c>
    </row>
    <row r="3762" spans="1:17" hidden="1" x14ac:dyDescent="0.3">
      <c r="A3762" t="s">
        <v>7754</v>
      </c>
      <c r="B3762" t="s">
        <v>7755</v>
      </c>
      <c r="C3762" t="str">
        <f>IFERROR(VLOOKUP(Table1[[#This Row],[Ticker]],[1]!Table1[[Symbol]:[Industry]],2,FALSE),"-")</f>
        <v>-</v>
      </c>
      <c r="E3762">
        <v>34.383577799999998</v>
      </c>
      <c r="F3762">
        <v>67.3</v>
      </c>
      <c r="G3762">
        <v>50.0492549425799</v>
      </c>
      <c r="H3762">
        <v>-10.1692606886854</v>
      </c>
      <c r="I3762">
        <v>-3.3207333772720999</v>
      </c>
      <c r="J3762">
        <v>0.52012973407218199</v>
      </c>
      <c r="K3762">
        <v>69.017522302227206</v>
      </c>
      <c r="L3762">
        <v>65.296599680677005</v>
      </c>
      <c r="M3762">
        <v>51.709784570109299</v>
      </c>
      <c r="N3762">
        <v>0.16910347093824901</v>
      </c>
      <c r="O3762">
        <v>81.158989598811203</v>
      </c>
      <c r="P3762">
        <v>96.726103478515</v>
      </c>
      <c r="Q3762">
        <v>4.8246861273601997E-2</v>
      </c>
    </row>
    <row r="3763" spans="1:17" hidden="1" x14ac:dyDescent="0.3">
      <c r="A3763" t="s">
        <v>7756</v>
      </c>
      <c r="B3763" t="s">
        <v>7757</v>
      </c>
      <c r="C3763" t="str">
        <f>IFERROR(VLOOKUP(Table1[[#This Row],[Ticker]],[1]!Table1[[Symbol]:[Industry]],2,FALSE),"-")</f>
        <v>-</v>
      </c>
      <c r="D3763" t="s">
        <v>1509</v>
      </c>
      <c r="E3763">
        <v>34.319375999999998</v>
      </c>
      <c r="F3763">
        <v>114.65</v>
      </c>
      <c r="G3763">
        <v>-68.412484805466804</v>
      </c>
      <c r="H3763">
        <v>-19.2123815949498</v>
      </c>
      <c r="I3763">
        <v>-68.182521403750599</v>
      </c>
      <c r="J3763">
        <v>0.72676976713459795</v>
      </c>
      <c r="K3763">
        <v>124.006917617781</v>
      </c>
      <c r="M3763">
        <v>35.934024427828199</v>
      </c>
      <c r="N3763">
        <v>0.62207001522070005</v>
      </c>
      <c r="O3763">
        <v>151.373746184038</v>
      </c>
      <c r="P3763">
        <v>31.404011461317999</v>
      </c>
    </row>
    <row r="3764" spans="1:17" hidden="1" x14ac:dyDescent="0.3">
      <c r="A3764" t="s">
        <v>7758</v>
      </c>
      <c r="B3764" t="s">
        <v>7759</v>
      </c>
      <c r="C3764" t="str">
        <f>IFERROR(VLOOKUP(Table1[[#This Row],[Ticker]],[1]!Table1[[Symbol]:[Industry]],2,FALSE),"-")</f>
        <v>-</v>
      </c>
      <c r="D3764" t="s">
        <v>407</v>
      </c>
      <c r="E3764">
        <v>34.299999999999997</v>
      </c>
      <c r="F3764">
        <v>470</v>
      </c>
      <c r="G3764">
        <v>71.137280994976507</v>
      </c>
      <c r="H3764">
        <v>19.1483038015717</v>
      </c>
      <c r="I3764">
        <v>-4.3398228316989496</v>
      </c>
      <c r="J3764">
        <v>12.0314941866131</v>
      </c>
      <c r="K3764">
        <v>420.77037218515699</v>
      </c>
      <c r="L3764">
        <v>388.68139693501303</v>
      </c>
      <c r="M3764">
        <v>83.216383733650204</v>
      </c>
      <c r="N3764">
        <v>0.40508021390374299</v>
      </c>
      <c r="O3764">
        <v>13.1914893617021</v>
      </c>
      <c r="P3764">
        <v>133.947237431557</v>
      </c>
      <c r="Q3764">
        <v>0.13913971176512899</v>
      </c>
    </row>
    <row r="3765" spans="1:17" hidden="1" x14ac:dyDescent="0.3">
      <c r="A3765" t="s">
        <v>7760</v>
      </c>
      <c r="B3765" t="s">
        <v>7761</v>
      </c>
      <c r="C3765" t="str">
        <f>IFERROR(VLOOKUP(Table1[[#This Row],[Ticker]],[1]!Table1[[Symbol]:[Industry]],2,FALSE),"-")</f>
        <v>-</v>
      </c>
      <c r="D3765" t="s">
        <v>125</v>
      </c>
      <c r="E3765">
        <v>34.274999999999999</v>
      </c>
      <c r="F3765">
        <v>62.5</v>
      </c>
      <c r="G3765">
        <v>-35.983741243790398</v>
      </c>
      <c r="H3765">
        <v>-3.6889488499711298</v>
      </c>
      <c r="I3765">
        <v>-2.70963090487278</v>
      </c>
      <c r="J3765">
        <v>-12.5176056852988</v>
      </c>
      <c r="K3765">
        <v>61.1712676244736</v>
      </c>
      <c r="L3765">
        <v>61.904724663778303</v>
      </c>
      <c r="M3765">
        <v>47.495028049459997</v>
      </c>
      <c r="N3765">
        <v>1.5242141036533501</v>
      </c>
      <c r="O3765">
        <v>91.92</v>
      </c>
      <c r="P3765">
        <v>31.578947368421002</v>
      </c>
    </row>
    <row r="3766" spans="1:17" hidden="1" x14ac:dyDescent="0.3">
      <c r="A3766" t="s">
        <v>7762</v>
      </c>
      <c r="B3766" t="s">
        <v>7763</v>
      </c>
      <c r="C3766" t="str">
        <f>IFERROR(VLOOKUP(Table1[[#This Row],[Ticker]],[1]!Table1[[Symbol]:[Industry]],2,FALSE),"-")</f>
        <v>-</v>
      </c>
      <c r="D3766" t="s">
        <v>407</v>
      </c>
      <c r="E3766">
        <v>34.263527799999999</v>
      </c>
      <c r="F3766">
        <v>54.9</v>
      </c>
      <c r="G3766">
        <v>101.774384327283</v>
      </c>
      <c r="H3766">
        <v>-8.8264395765221693</v>
      </c>
      <c r="I3766">
        <v>103.89321124593199</v>
      </c>
      <c r="J3766">
        <v>-4.9516534738933498</v>
      </c>
      <c r="K3766">
        <v>54.681808242429099</v>
      </c>
      <c r="L3766">
        <v>42.2678203831574</v>
      </c>
      <c r="M3766">
        <v>47.256766796211302</v>
      </c>
      <c r="N3766">
        <v>0.300847039659909</v>
      </c>
      <c r="O3766">
        <v>23.861566484517301</v>
      </c>
      <c r="P3766">
        <v>160.06631927996199</v>
      </c>
      <c r="Q3766">
        <v>9.6804048903886997E-2</v>
      </c>
    </row>
    <row r="3767" spans="1:17" hidden="1" x14ac:dyDescent="0.3">
      <c r="A3767" t="s">
        <v>7764</v>
      </c>
      <c r="B3767" t="s">
        <v>7765</v>
      </c>
      <c r="C3767" t="str">
        <f>IFERROR(VLOOKUP(Table1[[#This Row],[Ticker]],[1]!Table1[[Symbol]:[Industry]],2,FALSE),"-")</f>
        <v>-</v>
      </c>
      <c r="D3767" t="s">
        <v>2435</v>
      </c>
      <c r="E3767">
        <v>34.216210783999998</v>
      </c>
      <c r="F3767">
        <v>45.23</v>
      </c>
      <c r="G3767">
        <v>28.775260777960799</v>
      </c>
      <c r="H3767">
        <v>1.9867217977945899</v>
      </c>
      <c r="I3767">
        <v>-12.6894559133675</v>
      </c>
      <c r="J3767">
        <v>-1.8179744573760801</v>
      </c>
      <c r="K3767">
        <v>46.569244512774503</v>
      </c>
      <c r="L3767">
        <v>43.537458339811799</v>
      </c>
      <c r="M3767">
        <v>41.403444498603001</v>
      </c>
      <c r="N3767">
        <v>1.62897212707159</v>
      </c>
      <c r="O3767">
        <v>48.772938315277401</v>
      </c>
      <c r="P3767">
        <v>100.93291870279801</v>
      </c>
      <c r="Q3767">
        <v>0.107008762911213</v>
      </c>
    </row>
    <row r="3768" spans="1:17" hidden="1" x14ac:dyDescent="0.3">
      <c r="A3768" t="s">
        <v>7766</v>
      </c>
      <c r="B3768" t="s">
        <v>7767</v>
      </c>
      <c r="C3768" t="str">
        <f>IFERROR(VLOOKUP(Table1[[#This Row],[Ticker]],[1]!Table1[[Symbol]:[Industry]],2,FALSE),"-")</f>
        <v>-</v>
      </c>
      <c r="E3768">
        <v>34.134285583</v>
      </c>
      <c r="F3768">
        <v>10.23</v>
      </c>
      <c r="G3768">
        <v>-84.437632315391596</v>
      </c>
      <c r="H3768">
        <v>-4.3864680010007202</v>
      </c>
      <c r="I3768">
        <v>-17.388529987441501</v>
      </c>
      <c r="J3768">
        <v>21.666827406851901</v>
      </c>
      <c r="K3768">
        <v>8.4406938950870796</v>
      </c>
      <c r="L3768">
        <v>10.856159212355101</v>
      </c>
      <c r="M3768">
        <v>79.787566066789097</v>
      </c>
      <c r="N3768">
        <v>3.0918235721601799</v>
      </c>
      <c r="O3768">
        <v>129.61876832844499</v>
      </c>
      <c r="P3768">
        <v>48.260869565217298</v>
      </c>
      <c r="Q3768">
        <v>4.7436629052247999E-2</v>
      </c>
    </row>
    <row r="3769" spans="1:17" hidden="1" x14ac:dyDescent="0.3">
      <c r="A3769" t="s">
        <v>7768</v>
      </c>
      <c r="B3769" t="s">
        <v>7769</v>
      </c>
      <c r="C3769" t="str">
        <f>IFERROR(VLOOKUP(Table1[[#This Row],[Ticker]],[1]!Table1[[Symbol]:[Industry]],2,FALSE),"-")</f>
        <v>-</v>
      </c>
      <c r="D3769" t="s">
        <v>54</v>
      </c>
      <c r="E3769">
        <v>34.040607699999903</v>
      </c>
      <c r="F3769">
        <v>5.5</v>
      </c>
      <c r="G3769">
        <v>-5.5931859894901201</v>
      </c>
      <c r="H3769">
        <v>-1.87035303188851</v>
      </c>
      <c r="I3769">
        <v>-12.2495918825592</v>
      </c>
      <c r="J3769">
        <v>1.0670674632677399</v>
      </c>
      <c r="K3769">
        <v>3.84060084798248</v>
      </c>
      <c r="L3769">
        <v>2.670549716824</v>
      </c>
      <c r="M3769">
        <v>38.443217552922597</v>
      </c>
      <c r="N3769">
        <v>1</v>
      </c>
      <c r="Q3769">
        <v>2.0202940921462999E-2</v>
      </c>
    </row>
    <row r="3770" spans="1:17" hidden="1" x14ac:dyDescent="0.3">
      <c r="A3770" t="s">
        <v>7770</v>
      </c>
      <c r="B3770" t="s">
        <v>7771</v>
      </c>
      <c r="C3770" t="str">
        <f>IFERROR(VLOOKUP(Table1[[#This Row],[Ticker]],[1]!Table1[[Symbol]:[Industry]],2,FALSE),"-")</f>
        <v>-</v>
      </c>
      <c r="D3770" t="s">
        <v>215</v>
      </c>
      <c r="E3770">
        <v>34.01514495</v>
      </c>
      <c r="F3770">
        <v>49</v>
      </c>
      <c r="G3770">
        <v>-79.687235139838705</v>
      </c>
      <c r="H3770">
        <v>-17.250050595735299</v>
      </c>
      <c r="I3770">
        <v>-47.388529987441501</v>
      </c>
      <c r="J3770">
        <v>-4.7593312095535198</v>
      </c>
      <c r="K3770">
        <v>56.912305901679801</v>
      </c>
      <c r="L3770">
        <v>61.424714343644197</v>
      </c>
      <c r="M3770">
        <v>17.477495079541999</v>
      </c>
      <c r="N3770">
        <v>0.54230769230769205</v>
      </c>
      <c r="O3770">
        <v>140.816326530612</v>
      </c>
      <c r="P3770">
        <v>3.1578947368421102</v>
      </c>
    </row>
    <row r="3771" spans="1:17" hidden="1" x14ac:dyDescent="0.3">
      <c r="A3771" t="s">
        <v>7772</v>
      </c>
      <c r="B3771" t="s">
        <v>7773</v>
      </c>
      <c r="C3771" t="str">
        <f>IFERROR(VLOOKUP(Table1[[#This Row],[Ticker]],[1]!Table1[[Symbol]:[Industry]],2,FALSE),"-")</f>
        <v>-</v>
      </c>
      <c r="D3771" t="s">
        <v>514</v>
      </c>
      <c r="E3771">
        <v>33.966000000000001</v>
      </c>
      <c r="F3771">
        <v>111</v>
      </c>
      <c r="G3771">
        <v>41.594863050687998</v>
      </c>
      <c r="H3771">
        <v>-3.5863095537834502</v>
      </c>
      <c r="I3771">
        <v>-33.488303230071899</v>
      </c>
      <c r="J3771">
        <v>-2.1876200325010999</v>
      </c>
      <c r="K3771">
        <v>112.95024331649699</v>
      </c>
      <c r="L3771">
        <v>111.684140315818</v>
      </c>
      <c r="M3771">
        <v>72.915082355995196</v>
      </c>
      <c r="N3771">
        <v>0</v>
      </c>
      <c r="O3771">
        <v>25.135135135135101</v>
      </c>
      <c r="P3771">
        <v>73.4375</v>
      </c>
    </row>
    <row r="3772" spans="1:17" hidden="1" x14ac:dyDescent="0.3">
      <c r="A3772" t="s">
        <v>7774</v>
      </c>
      <c r="B3772" t="s">
        <v>7775</v>
      </c>
      <c r="C3772" t="str">
        <f>IFERROR(VLOOKUP(Table1[[#This Row],[Ticker]],[1]!Table1[[Symbol]:[Industry]],2,FALSE),"-")</f>
        <v>-</v>
      </c>
      <c r="D3772" t="s">
        <v>218</v>
      </c>
      <c r="E3772">
        <v>33.925716000000001</v>
      </c>
      <c r="F3772">
        <v>86</v>
      </c>
      <c r="G3772">
        <v>-25.996483103157999</v>
      </c>
      <c r="H3772">
        <v>3.35021003157568</v>
      </c>
      <c r="I3772">
        <v>-4.7936098512802801</v>
      </c>
      <c r="J3772">
        <v>-3.8891606165434101</v>
      </c>
      <c r="K3772">
        <v>84.558406610517196</v>
      </c>
      <c r="L3772">
        <v>82.662965283174898</v>
      </c>
      <c r="M3772">
        <v>47.644244916515198</v>
      </c>
      <c r="N3772">
        <v>1.3714459199364499</v>
      </c>
      <c r="O3772">
        <v>25.7558139534883</v>
      </c>
      <c r="P3772">
        <v>18.457300275482101</v>
      </c>
      <c r="Q3772">
        <v>-6.3792678790064006E-2</v>
      </c>
    </row>
    <row r="3773" spans="1:17" hidden="1" x14ac:dyDescent="0.3">
      <c r="A3773" t="s">
        <v>7776</v>
      </c>
      <c r="B3773" t="s">
        <v>7777</v>
      </c>
      <c r="C3773" t="str">
        <f>IFERROR(VLOOKUP(Table1[[#This Row],[Ticker]],[1]!Table1[[Symbol]:[Industry]],2,FALSE),"-")</f>
        <v>-</v>
      </c>
      <c r="D3773" t="s">
        <v>6828</v>
      </c>
      <c r="E3773">
        <v>33.914999999999999</v>
      </c>
      <c r="F3773">
        <v>31</v>
      </c>
      <c r="G3773">
        <v>-65.247577873049806</v>
      </c>
      <c r="H3773">
        <v>-0.55666960948267397</v>
      </c>
      <c r="I3773">
        <v>-20.026720942215398</v>
      </c>
      <c r="J3773">
        <v>-6.3662943840861201</v>
      </c>
      <c r="K3773">
        <v>32.8209680456497</v>
      </c>
      <c r="L3773">
        <v>38.103203840222399</v>
      </c>
      <c r="M3773">
        <v>58.168443905156401</v>
      </c>
      <c r="N3773">
        <v>1.7630853994490301</v>
      </c>
      <c r="O3773">
        <v>86.774193548387004</v>
      </c>
      <c r="P3773">
        <v>6.8965517241379199</v>
      </c>
    </row>
    <row r="3774" spans="1:17" hidden="1" x14ac:dyDescent="0.3">
      <c r="A3774" t="s">
        <v>7778</v>
      </c>
      <c r="B3774" t="s">
        <v>7779</v>
      </c>
      <c r="C3774" t="str">
        <f>IFERROR(VLOOKUP(Table1[[#This Row],[Ticker]],[1]!Table1[[Symbol]:[Industry]],2,FALSE),"-")</f>
        <v>-</v>
      </c>
      <c r="D3774" t="s">
        <v>5197</v>
      </c>
      <c r="E3774">
        <v>33.879551999999997</v>
      </c>
      <c r="F3774">
        <v>128</v>
      </c>
      <c r="G3774">
        <v>-25.8384961625624</v>
      </c>
      <c r="H3774">
        <v>-10.3777534040508</v>
      </c>
      <c r="I3774">
        <v>-19.3418045948717</v>
      </c>
      <c r="J3774">
        <v>-12.2684068256166</v>
      </c>
      <c r="K3774">
        <v>140.41540977647401</v>
      </c>
      <c r="M3774">
        <v>27.604856148407201</v>
      </c>
      <c r="N3774">
        <v>0.82352941176470595</v>
      </c>
      <c r="O3774">
        <v>32.9296875</v>
      </c>
      <c r="P3774">
        <v>15.1079136690647</v>
      </c>
    </row>
    <row r="3775" spans="1:17" hidden="1" x14ac:dyDescent="0.3">
      <c r="A3775" t="s">
        <v>7780</v>
      </c>
      <c r="B3775" t="s">
        <v>7781</v>
      </c>
      <c r="C3775" t="str">
        <f>IFERROR(VLOOKUP(Table1[[#This Row],[Ticker]],[1]!Table1[[Symbol]:[Industry]],2,FALSE),"-")</f>
        <v>-</v>
      </c>
      <c r="D3775" t="s">
        <v>1379</v>
      </c>
      <c r="E3775">
        <v>33.750287999999998</v>
      </c>
      <c r="F3775">
        <v>51.05</v>
      </c>
      <c r="G3775">
        <v>-65.647097530224698</v>
      </c>
      <c r="H3775">
        <v>-13.992915647855</v>
      </c>
      <c r="I3775">
        <v>-21.2491702887598</v>
      </c>
      <c r="J3775">
        <v>-11.801590620736301</v>
      </c>
      <c r="K3775">
        <v>54.7689011614981</v>
      </c>
      <c r="M3775">
        <v>20.430052807096001</v>
      </c>
      <c r="N3775">
        <v>0.90051457975986204</v>
      </c>
      <c r="O3775">
        <v>74.417238001958793</v>
      </c>
      <c r="P3775">
        <v>18.034682080924799</v>
      </c>
    </row>
    <row r="3776" spans="1:17" hidden="1" x14ac:dyDescent="0.3">
      <c r="A3776" t="s">
        <v>7782</v>
      </c>
      <c r="B3776" t="s">
        <v>7783</v>
      </c>
      <c r="C3776" t="str">
        <f>IFERROR(VLOOKUP(Table1[[#This Row],[Ticker]],[1]!Table1[[Symbol]:[Industry]],2,FALSE),"-")</f>
        <v>-</v>
      </c>
      <c r="D3776" t="s">
        <v>605</v>
      </c>
      <c r="E3776">
        <v>33.656140000000001</v>
      </c>
      <c r="F3776">
        <v>163.65</v>
      </c>
      <c r="G3776">
        <v>-14.7406691496696</v>
      </c>
      <c r="H3776">
        <v>2.9259831849243798</v>
      </c>
      <c r="I3776">
        <v>-26.999134792743899</v>
      </c>
      <c r="J3776">
        <v>-15.0447628896439</v>
      </c>
      <c r="K3776">
        <v>168.34138989571301</v>
      </c>
      <c r="L3776">
        <v>164.369243477819</v>
      </c>
      <c r="M3776">
        <v>45.536568654208203</v>
      </c>
      <c r="N3776">
        <v>4.3898006481401204</v>
      </c>
      <c r="O3776">
        <v>38.007943782462497</v>
      </c>
      <c r="P3776">
        <v>27.403659011288401</v>
      </c>
      <c r="Q3776">
        <v>1.0403057837600001E-3</v>
      </c>
    </row>
    <row r="3777" spans="1:17" hidden="1" x14ac:dyDescent="0.3">
      <c r="A3777" t="s">
        <v>7784</v>
      </c>
      <c r="B3777" t="s">
        <v>7785</v>
      </c>
      <c r="C3777" t="str">
        <f>IFERROR(VLOOKUP(Table1[[#This Row],[Ticker]],[1]!Table1[[Symbol]:[Industry]],2,FALSE),"-")</f>
        <v>-</v>
      </c>
      <c r="D3777" t="s">
        <v>390</v>
      </c>
      <c r="E3777">
        <v>33.594466593999996</v>
      </c>
      <c r="F3777">
        <v>27.17</v>
      </c>
      <c r="G3777">
        <v>-15.866848192487399</v>
      </c>
      <c r="H3777">
        <v>19.6804237129498</v>
      </c>
      <c r="I3777">
        <v>-27.688959171990899</v>
      </c>
      <c r="J3777">
        <v>-8.95329660015787</v>
      </c>
      <c r="K3777">
        <v>26.705791850319802</v>
      </c>
      <c r="L3777">
        <v>26.482649752611501</v>
      </c>
      <c r="M3777">
        <v>56.330363768733697</v>
      </c>
      <c r="N3777">
        <v>1.51773493348543</v>
      </c>
      <c r="O3777">
        <v>56.238498343761499</v>
      </c>
      <c r="P3777">
        <v>40.704298291040899</v>
      </c>
      <c r="Q3777">
        <v>0.13665474526718699</v>
      </c>
    </row>
    <row r="3778" spans="1:17" hidden="1" x14ac:dyDescent="0.3">
      <c r="A3778" t="s">
        <v>7786</v>
      </c>
      <c r="B3778" t="s">
        <v>7787</v>
      </c>
      <c r="C3778" t="str">
        <f>IFERROR(VLOOKUP(Table1[[#This Row],[Ticker]],[1]!Table1[[Symbol]:[Industry]],2,FALSE),"-")</f>
        <v>-</v>
      </c>
      <c r="D3778" t="s">
        <v>407</v>
      </c>
      <c r="E3778">
        <v>33.508432618000001</v>
      </c>
      <c r="F3778">
        <v>12.8</v>
      </c>
      <c r="G3778">
        <v>-42.0180755458031</v>
      </c>
      <c r="H3778">
        <v>-13.404240241879799</v>
      </c>
      <c r="I3778">
        <v>-28.8072151085488</v>
      </c>
      <c r="J3778">
        <v>-7.9059902969757303</v>
      </c>
      <c r="K3778">
        <v>13.4933191185903</v>
      </c>
      <c r="L3778">
        <v>14.2464854259487</v>
      </c>
      <c r="M3778">
        <v>43.862758242337001</v>
      </c>
      <c r="N3778">
        <v>0.58456839212856404</v>
      </c>
      <c r="O3778">
        <v>89.84375</v>
      </c>
      <c r="P3778">
        <v>7.02341137123745</v>
      </c>
      <c r="Q3778">
        <v>-1.7144025968541001E-2</v>
      </c>
    </row>
    <row r="3779" spans="1:17" hidden="1" x14ac:dyDescent="0.3">
      <c r="A3779" t="s">
        <v>7788</v>
      </c>
      <c r="B3779" t="s">
        <v>7789</v>
      </c>
      <c r="C3779" t="str">
        <f>IFERROR(VLOOKUP(Table1[[#This Row],[Ticker]],[1]!Table1[[Symbol]:[Industry]],2,FALSE),"-")</f>
        <v>-</v>
      </c>
      <c r="D3779" t="s">
        <v>77</v>
      </c>
      <c r="E3779">
        <v>33.502111489000001</v>
      </c>
      <c r="F3779">
        <v>56.08</v>
      </c>
      <c r="G3779">
        <v>-27.624090210787401</v>
      </c>
      <c r="H3779">
        <v>-21.689198912486699</v>
      </c>
      <c r="I3779">
        <v>-13.728640893171701</v>
      </c>
      <c r="J3779">
        <v>-5.41284199300119</v>
      </c>
      <c r="K3779">
        <v>52.196652471544702</v>
      </c>
      <c r="L3779">
        <v>53.035854931616399</v>
      </c>
      <c r="M3779">
        <v>44.4096495165075</v>
      </c>
      <c r="N3779">
        <v>0.69780563233232595</v>
      </c>
      <c r="O3779">
        <v>131.36590584878701</v>
      </c>
      <c r="P3779">
        <v>47.578947368420998</v>
      </c>
      <c r="Q3779">
        <v>7.8166287124577002E-2</v>
      </c>
    </row>
    <row r="3780" spans="1:17" hidden="1" x14ac:dyDescent="0.3">
      <c r="A3780" t="s">
        <v>7790</v>
      </c>
      <c r="B3780" t="s">
        <v>7791</v>
      </c>
      <c r="C3780" t="str">
        <f>IFERROR(VLOOKUP(Table1[[#This Row],[Ticker]],[1]!Table1[[Symbol]:[Industry]],2,FALSE),"-")</f>
        <v>-</v>
      </c>
      <c r="D3780" t="s">
        <v>552</v>
      </c>
      <c r="E3780">
        <v>33.434199999999997</v>
      </c>
      <c r="F3780">
        <v>4.45</v>
      </c>
      <c r="K3780">
        <v>4.2784012200506201</v>
      </c>
      <c r="L3780">
        <v>4.6367428745490402</v>
      </c>
      <c r="M3780">
        <v>37.211772227299498</v>
      </c>
      <c r="N3780">
        <v>1</v>
      </c>
      <c r="Q3780">
        <v>4.2811073451381999E-2</v>
      </c>
    </row>
    <row r="3781" spans="1:17" hidden="1" x14ac:dyDescent="0.3">
      <c r="A3781" t="s">
        <v>7792</v>
      </c>
      <c r="B3781" t="s">
        <v>7793</v>
      </c>
      <c r="C3781" t="str">
        <f>IFERROR(VLOOKUP(Table1[[#This Row],[Ticker]],[1]!Table1[[Symbol]:[Industry]],2,FALSE),"-")</f>
        <v>-</v>
      </c>
      <c r="D3781" t="s">
        <v>467</v>
      </c>
      <c r="E3781">
        <v>33.402446927999897</v>
      </c>
      <c r="F3781">
        <v>4.8600000000000003</v>
      </c>
      <c r="G3781">
        <v>-68.725753832428794</v>
      </c>
      <c r="H3781">
        <v>-12.130409773861301</v>
      </c>
      <c r="I3781">
        <v>-50.354047228820903</v>
      </c>
      <c r="J3781">
        <v>-4.9327180717167796</v>
      </c>
      <c r="K3781">
        <v>5.4334135748653898</v>
      </c>
      <c r="L3781">
        <v>7.8847818523353101</v>
      </c>
      <c r="M3781">
        <v>43.167433710359902</v>
      </c>
      <c r="N3781">
        <v>0.37314305063602599</v>
      </c>
      <c r="O3781">
        <v>126.33744855966999</v>
      </c>
      <c r="P3781">
        <v>4.2918454935622297</v>
      </c>
      <c r="Q3781">
        <v>-0.22972674235134199</v>
      </c>
    </row>
    <row r="3782" spans="1:17" hidden="1" x14ac:dyDescent="0.3">
      <c r="A3782" t="s">
        <v>7794</v>
      </c>
      <c r="B3782" t="s">
        <v>7795</v>
      </c>
      <c r="C3782" t="str">
        <f>IFERROR(VLOOKUP(Table1[[#This Row],[Ticker]],[1]!Table1[[Symbol]:[Industry]],2,FALSE),"-")</f>
        <v>-</v>
      </c>
      <c r="D3782" t="s">
        <v>1171</v>
      </c>
      <c r="E3782">
        <v>33.352936266999997</v>
      </c>
      <c r="F3782">
        <v>4.0599999999999996</v>
      </c>
      <c r="G3782">
        <v>-13.1291866569142</v>
      </c>
      <c r="H3782">
        <v>-5.42347470881404</v>
      </c>
      <c r="I3782">
        <v>-45.1465371048793</v>
      </c>
      <c r="J3782">
        <v>1.20221047597346</v>
      </c>
      <c r="K3782">
        <v>4.2881874360378101</v>
      </c>
      <c r="L3782">
        <v>4.6639570911154804</v>
      </c>
      <c r="M3782">
        <v>60.917196912068803</v>
      </c>
      <c r="N3782">
        <v>1.6332875614409601</v>
      </c>
      <c r="O3782">
        <v>80.788177339901495</v>
      </c>
      <c r="P3782">
        <v>30.967741935483801</v>
      </c>
      <c r="Q3782">
        <v>7.6345815933902994E-2</v>
      </c>
    </row>
    <row r="3783" spans="1:17" hidden="1" x14ac:dyDescent="0.3">
      <c r="A3783" t="s">
        <v>7796</v>
      </c>
      <c r="B3783" t="s">
        <v>7797</v>
      </c>
      <c r="C3783" t="str">
        <f>IFERROR(VLOOKUP(Table1[[#This Row],[Ticker]],[1]!Table1[[Symbol]:[Industry]],2,FALSE),"-")</f>
        <v>-</v>
      </c>
      <c r="D3783" t="s">
        <v>605</v>
      </c>
      <c r="E3783">
        <v>33.278491762999998</v>
      </c>
      <c r="F3783">
        <v>14.88</v>
      </c>
      <c r="G3783">
        <v>-6.2730166961473399</v>
      </c>
      <c r="H3783">
        <v>9.2404485937294094</v>
      </c>
      <c r="I3783">
        <v>-5.9278558301382098</v>
      </c>
      <c r="J3783">
        <v>-3.4973777273275499</v>
      </c>
      <c r="K3783">
        <v>13.5433679106065</v>
      </c>
      <c r="L3783">
        <v>13.460699746311899</v>
      </c>
      <c r="M3783">
        <v>54.975809351497503</v>
      </c>
      <c r="N3783">
        <v>2.8531446030629701</v>
      </c>
      <c r="O3783">
        <v>51.209677419354797</v>
      </c>
      <c r="P3783">
        <v>35.890410958904098</v>
      </c>
      <c r="Q3783">
        <v>1.2314396144937E-2</v>
      </c>
    </row>
    <row r="3784" spans="1:17" hidden="1" x14ac:dyDescent="0.3">
      <c r="A3784" t="s">
        <v>7798</v>
      </c>
      <c r="B3784" t="s">
        <v>7799</v>
      </c>
      <c r="C3784" t="str">
        <f>IFERROR(VLOOKUP(Table1[[#This Row],[Ticker]],[1]!Table1[[Symbol]:[Industry]],2,FALSE),"-")</f>
        <v>-</v>
      </c>
      <c r="E3784">
        <v>33.273600000000002</v>
      </c>
      <c r="F3784">
        <v>16.989999999999998</v>
      </c>
      <c r="G3784">
        <v>139.36985180220401</v>
      </c>
      <c r="H3784">
        <v>-24.4492110864309</v>
      </c>
      <c r="I3784">
        <v>-80.251917965583601</v>
      </c>
      <c r="J3784">
        <v>-9.8594367613236997</v>
      </c>
      <c r="K3784">
        <v>21.224181233465298</v>
      </c>
      <c r="L3784">
        <v>24.605520015506201</v>
      </c>
      <c r="M3784">
        <v>12.2462836334381</v>
      </c>
      <c r="N3784">
        <v>0.58762375301142999</v>
      </c>
      <c r="O3784">
        <v>328.193054738081</v>
      </c>
      <c r="P3784">
        <v>186.09776633153299</v>
      </c>
    </row>
    <row r="3785" spans="1:17" hidden="1" x14ac:dyDescent="0.3">
      <c r="A3785" t="s">
        <v>7800</v>
      </c>
      <c r="B3785" t="s">
        <v>7801</v>
      </c>
      <c r="C3785" t="str">
        <f>IFERROR(VLOOKUP(Table1[[#This Row],[Ticker]],[1]!Table1[[Symbol]:[Industry]],2,FALSE),"-")</f>
        <v>-</v>
      </c>
      <c r="D3785" t="s">
        <v>218</v>
      </c>
      <c r="E3785">
        <v>33.237908339999997</v>
      </c>
      <c r="F3785">
        <v>6.13</v>
      </c>
      <c r="G3785">
        <v>276.82402971735399</v>
      </c>
      <c r="H3785">
        <v>14.9877009287757</v>
      </c>
      <c r="I3785">
        <v>101.54004144112901</v>
      </c>
      <c r="J3785">
        <v>5.5184731574630401</v>
      </c>
      <c r="K3785">
        <v>5.3486492615227297</v>
      </c>
      <c r="L3785">
        <v>3.8911392462247498</v>
      </c>
      <c r="M3785">
        <v>76.0095078096289</v>
      </c>
      <c r="N3785">
        <v>1.0254817300613801</v>
      </c>
      <c r="O3785">
        <v>4.0783034257748803</v>
      </c>
      <c r="P3785">
        <v>483.809523809523</v>
      </c>
      <c r="Q3785">
        <v>0.22411189528679301</v>
      </c>
    </row>
    <row r="3786" spans="1:17" hidden="1" x14ac:dyDescent="0.3">
      <c r="A3786" t="s">
        <v>7802</v>
      </c>
      <c r="B3786" t="s">
        <v>7803</v>
      </c>
      <c r="C3786" t="str">
        <f>IFERROR(VLOOKUP(Table1[[#This Row],[Ticker]],[1]!Table1[[Symbol]:[Industry]],2,FALSE),"-")</f>
        <v>-</v>
      </c>
      <c r="D3786" t="s">
        <v>7474</v>
      </c>
      <c r="E3786">
        <v>33.234344664999902</v>
      </c>
      <c r="F3786">
        <v>566.65</v>
      </c>
      <c r="G3786">
        <v>-66.227768954870001</v>
      </c>
      <c r="H3786">
        <v>-10.7660541261289</v>
      </c>
      <c r="I3786">
        <v>-47.946128026657199</v>
      </c>
      <c r="J3786">
        <v>3.91639456603904</v>
      </c>
      <c r="K3786">
        <v>595.750745028506</v>
      </c>
      <c r="L3786">
        <v>676.72658258994102</v>
      </c>
      <c r="M3786">
        <v>56.238804767108199</v>
      </c>
      <c r="N3786">
        <v>1.71554252199413</v>
      </c>
      <c r="O3786">
        <v>123.07420806494299</v>
      </c>
      <c r="P3786">
        <v>11.9861660079051</v>
      </c>
      <c r="Q3786">
        <v>8.6035834448550993E-2</v>
      </c>
    </row>
    <row r="3787" spans="1:17" hidden="1" x14ac:dyDescent="0.3">
      <c r="A3787" t="s">
        <v>7804</v>
      </c>
      <c r="B3787" t="s">
        <v>7805</v>
      </c>
      <c r="C3787" t="str">
        <f>IFERROR(VLOOKUP(Table1[[#This Row],[Ticker]],[1]!Table1[[Symbol]:[Industry]],2,FALSE),"-")</f>
        <v>-</v>
      </c>
      <c r="D3787" t="s">
        <v>54</v>
      </c>
      <c r="E3787">
        <v>33.222504462000003</v>
      </c>
      <c r="F3787">
        <v>19.59</v>
      </c>
      <c r="G3787">
        <v>-0.45430696943263599</v>
      </c>
      <c r="H3787">
        <v>-10.624432720938801</v>
      </c>
      <c r="I3787">
        <v>-8.06933355887017</v>
      </c>
      <c r="J3787">
        <v>-8.7472530600240397</v>
      </c>
      <c r="K3787">
        <v>20.702084967125199</v>
      </c>
      <c r="L3787">
        <v>19.170108995849301</v>
      </c>
      <c r="M3787">
        <v>42.234306459653702</v>
      </c>
      <c r="N3787">
        <v>0.83856035109320803</v>
      </c>
      <c r="O3787">
        <v>27.565084226646199</v>
      </c>
      <c r="P3787">
        <v>60.573770491803202</v>
      </c>
      <c r="Q3787">
        <v>5.1624145336862999E-2</v>
      </c>
    </row>
    <row r="3788" spans="1:17" hidden="1" x14ac:dyDescent="0.3">
      <c r="A3788" t="s">
        <v>7806</v>
      </c>
      <c r="B3788" t="s">
        <v>7807</v>
      </c>
      <c r="C3788" t="str">
        <f>IFERROR(VLOOKUP(Table1[[#This Row],[Ticker]],[1]!Table1[[Symbol]:[Industry]],2,FALSE),"-")</f>
        <v>-</v>
      </c>
      <c r="D3788" t="s">
        <v>51</v>
      </c>
      <c r="E3788">
        <v>33.219971999999999</v>
      </c>
      <c r="F3788">
        <v>61.8</v>
      </c>
      <c r="G3788">
        <v>97.1310570114142</v>
      </c>
      <c r="H3788">
        <v>58.093391960172198</v>
      </c>
      <c r="I3788">
        <v>120.30377770486599</v>
      </c>
      <c r="J3788">
        <v>-2.1876200325010999</v>
      </c>
      <c r="K3788">
        <v>47.754768112147701</v>
      </c>
      <c r="L3788">
        <v>34.214424190308598</v>
      </c>
      <c r="M3788">
        <v>96.322928893111694</v>
      </c>
      <c r="N3788">
        <v>0</v>
      </c>
      <c r="O3788">
        <v>0</v>
      </c>
      <c r="P3788">
        <v>197.11538461538399</v>
      </c>
    </row>
    <row r="3789" spans="1:17" hidden="1" x14ac:dyDescent="0.3">
      <c r="A3789" t="s">
        <v>7808</v>
      </c>
      <c r="B3789" t="s">
        <v>7809</v>
      </c>
      <c r="C3789" t="str">
        <f>IFERROR(VLOOKUP(Table1[[#This Row],[Ticker]],[1]!Table1[[Symbol]:[Industry]],2,FALSE),"-")</f>
        <v>-</v>
      </c>
      <c r="D3789" t="s">
        <v>77</v>
      </c>
      <c r="E3789">
        <v>33.178871000000001</v>
      </c>
      <c r="F3789">
        <v>0.59</v>
      </c>
      <c r="G3789">
        <v>-39.696273718611302</v>
      </c>
      <c r="H3789">
        <v>-7.8287337962077004</v>
      </c>
      <c r="I3789">
        <v>-69.027874249736598</v>
      </c>
      <c r="J3789">
        <v>-3.8825352867383902</v>
      </c>
      <c r="K3789">
        <v>0.67614061995357599</v>
      </c>
      <c r="L3789">
        <v>0.87419835333331197</v>
      </c>
      <c r="M3789">
        <v>33.983820601163501</v>
      </c>
      <c r="N3789">
        <v>0.149151573803052</v>
      </c>
      <c r="O3789">
        <v>206.77966101694901</v>
      </c>
      <c r="P3789">
        <v>3.5087719298245701</v>
      </c>
      <c r="Q3789">
        <v>9.7120387612149001E-2</v>
      </c>
    </row>
    <row r="3790" spans="1:17" hidden="1" x14ac:dyDescent="0.3">
      <c r="A3790" t="s">
        <v>7810</v>
      </c>
      <c r="B3790" t="s">
        <v>7811</v>
      </c>
      <c r="C3790" t="str">
        <f>IFERROR(VLOOKUP(Table1[[#This Row],[Ticker]],[1]!Table1[[Symbol]:[Industry]],2,FALSE),"-")</f>
        <v>-</v>
      </c>
      <c r="E3790">
        <v>33.079332399999998</v>
      </c>
      <c r="F3790">
        <v>12.77</v>
      </c>
      <c r="G3790">
        <v>1.45590167281751</v>
      </c>
      <c r="H3790">
        <v>-1.2773795457384001</v>
      </c>
      <c r="I3790">
        <v>12.784762571171999</v>
      </c>
      <c r="J3790">
        <v>-1.56016905210894</v>
      </c>
      <c r="K3790">
        <v>12.2657004692502</v>
      </c>
      <c r="L3790">
        <v>11.386975063893599</v>
      </c>
      <c r="M3790">
        <v>51.0084248754114</v>
      </c>
      <c r="N3790">
        <v>1.1576397555567499</v>
      </c>
      <c r="O3790">
        <v>16.288175411119798</v>
      </c>
      <c r="P3790">
        <v>53.3013205282112</v>
      </c>
      <c r="Q3790">
        <v>-3.5593872544682999E-2</v>
      </c>
    </row>
    <row r="3791" spans="1:17" hidden="1" x14ac:dyDescent="0.3">
      <c r="A3791" t="s">
        <v>7812</v>
      </c>
      <c r="B3791" t="s">
        <v>7813</v>
      </c>
      <c r="C3791" t="str">
        <f>IFERROR(VLOOKUP(Table1[[#This Row],[Ticker]],[1]!Table1[[Symbol]:[Industry]],2,FALSE),"-")</f>
        <v>-</v>
      </c>
      <c r="D3791" t="s">
        <v>605</v>
      </c>
      <c r="E3791">
        <v>33.075160341999997</v>
      </c>
      <c r="F3791">
        <v>1.1000000000000001</v>
      </c>
      <c r="G3791">
        <v>-21.842636949311899</v>
      </c>
      <c r="H3791">
        <v>-4.4954004628743602</v>
      </c>
      <c r="I3791">
        <v>-17.388529987441501</v>
      </c>
      <c r="J3791">
        <v>-0.38581823069932197</v>
      </c>
      <c r="K3791">
        <v>1.1000036787755101</v>
      </c>
      <c r="L3791">
        <v>1.1135438740043899</v>
      </c>
      <c r="M3791">
        <v>61.737016313054099</v>
      </c>
      <c r="N3791">
        <v>1.2853781453163</v>
      </c>
      <c r="O3791">
        <v>90.909090909090807</v>
      </c>
      <c r="P3791">
        <v>29.411764705882302</v>
      </c>
      <c r="Q3791">
        <v>4.2997756829110001E-2</v>
      </c>
    </row>
    <row r="3792" spans="1:17" hidden="1" x14ac:dyDescent="0.3">
      <c r="A3792" t="s">
        <v>7814</v>
      </c>
      <c r="B3792" t="s">
        <v>7815</v>
      </c>
      <c r="C3792" t="str">
        <f>IFERROR(VLOOKUP(Table1[[#This Row],[Ticker]],[1]!Table1[[Symbol]:[Industry]],2,FALSE),"-")</f>
        <v>-</v>
      </c>
      <c r="D3792" t="s">
        <v>46</v>
      </c>
      <c r="E3792">
        <v>33.071962200000002</v>
      </c>
      <c r="F3792">
        <v>1.43</v>
      </c>
      <c r="G3792">
        <v>36.392657168335099</v>
      </c>
      <c r="H3792">
        <v>25.693278782408601</v>
      </c>
      <c r="I3792">
        <v>6.9592960995149298</v>
      </c>
      <c r="J3792">
        <v>12.812379967498799</v>
      </c>
      <c r="K3792">
        <v>1.2458093091562601</v>
      </c>
      <c r="L3792">
        <v>1.0817960713080099</v>
      </c>
      <c r="M3792">
        <v>93.3670619694105</v>
      </c>
      <c r="N3792">
        <v>0.85988705386511899</v>
      </c>
      <c r="O3792">
        <v>15.3846153846153</v>
      </c>
      <c r="P3792">
        <v>90.6666666666666</v>
      </c>
      <c r="Q3792">
        <v>8.7939693089326004E-2</v>
      </c>
    </row>
    <row r="3793" spans="1:17" hidden="1" x14ac:dyDescent="0.3">
      <c r="A3793" t="s">
        <v>7816</v>
      </c>
      <c r="B3793" t="s">
        <v>7817</v>
      </c>
      <c r="C3793" t="str">
        <f>IFERROR(VLOOKUP(Table1[[#This Row],[Ticker]],[1]!Table1[[Symbol]:[Industry]],2,FALSE),"-")</f>
        <v>-</v>
      </c>
      <c r="D3793" t="s">
        <v>605</v>
      </c>
      <c r="E3793">
        <v>33.002700750000002</v>
      </c>
      <c r="F3793">
        <v>53.01</v>
      </c>
      <c r="G3793">
        <v>-42.936976571953402</v>
      </c>
      <c r="H3793">
        <v>-10.255400462874301</v>
      </c>
      <c r="I3793">
        <v>1.4146972649116101</v>
      </c>
      <c r="J3793">
        <v>-8.5303762162466903</v>
      </c>
      <c r="K3793">
        <v>51.3683240887786</v>
      </c>
      <c r="L3793">
        <v>46.4052442024283</v>
      </c>
      <c r="M3793">
        <v>44.114527541403902</v>
      </c>
      <c r="N3793">
        <v>0.18259172310819599</v>
      </c>
      <c r="O3793">
        <v>22.2410865874363</v>
      </c>
      <c r="P3793">
        <v>71.414713015359695</v>
      </c>
      <c r="Q3793">
        <v>9.3810920466566999E-2</v>
      </c>
    </row>
    <row r="3794" spans="1:17" hidden="1" x14ac:dyDescent="0.3">
      <c r="A3794" t="s">
        <v>7818</v>
      </c>
      <c r="B3794" t="s">
        <v>7819</v>
      </c>
      <c r="C3794" t="str">
        <f>IFERROR(VLOOKUP(Table1[[#This Row],[Ticker]],[1]!Table1[[Symbol]:[Industry]],2,FALSE),"-")</f>
        <v>-</v>
      </c>
      <c r="D3794" t="s">
        <v>605</v>
      </c>
      <c r="E3794">
        <v>32.994774</v>
      </c>
      <c r="F3794">
        <v>65</v>
      </c>
      <c r="G3794">
        <v>-74.974745435751103</v>
      </c>
      <c r="H3794">
        <v>-13.6948386651215</v>
      </c>
      <c r="I3794">
        <v>-60.520638473880702</v>
      </c>
      <c r="J3794">
        <v>-12.145837302696</v>
      </c>
      <c r="K3794">
        <v>74.732010974115099</v>
      </c>
      <c r="M3794">
        <v>28.780053741290899</v>
      </c>
      <c r="N3794">
        <v>0.63275239441042497</v>
      </c>
      <c r="O3794">
        <v>93.861538461538402</v>
      </c>
      <c r="P3794">
        <v>1.5625</v>
      </c>
    </row>
    <row r="3795" spans="1:17" hidden="1" x14ac:dyDescent="0.3">
      <c r="A3795" t="s">
        <v>7820</v>
      </c>
      <c r="B3795" t="s">
        <v>7821</v>
      </c>
      <c r="C3795" t="str">
        <f>IFERROR(VLOOKUP(Table1[[#This Row],[Ticker]],[1]!Table1[[Symbol]:[Industry]],2,FALSE),"-")</f>
        <v>-</v>
      </c>
      <c r="D3795" t="s">
        <v>991</v>
      </c>
      <c r="E3795">
        <v>32.914775599999999</v>
      </c>
      <c r="F3795">
        <v>1.61</v>
      </c>
      <c r="G3795">
        <v>-10.790005370364501</v>
      </c>
      <c r="H3795">
        <v>-15.0509560184299</v>
      </c>
      <c r="I3795">
        <v>5.5122333713370297</v>
      </c>
      <c r="J3795">
        <v>-1.5626200325010999</v>
      </c>
      <c r="K3795">
        <v>1.6198969931484899</v>
      </c>
      <c r="L3795">
        <v>1.60096454533961</v>
      </c>
      <c r="M3795">
        <v>47.431576918958399</v>
      </c>
      <c r="N3795">
        <v>0.94264730693513898</v>
      </c>
      <c r="O3795">
        <v>22.981366459627299</v>
      </c>
      <c r="P3795">
        <v>46.363636363636303</v>
      </c>
      <c r="Q3795">
        <v>-7.3834581102821997E-2</v>
      </c>
    </row>
    <row r="3796" spans="1:17" hidden="1" x14ac:dyDescent="0.3">
      <c r="A3796" t="s">
        <v>7822</v>
      </c>
      <c r="B3796" t="s">
        <v>7823</v>
      </c>
      <c r="C3796" t="str">
        <f>IFERROR(VLOOKUP(Table1[[#This Row],[Ticker]],[1]!Table1[[Symbol]:[Industry]],2,FALSE),"-")</f>
        <v>-</v>
      </c>
      <c r="D3796" t="s">
        <v>1208</v>
      </c>
      <c r="E3796">
        <v>32.853279999999998</v>
      </c>
      <c r="F3796">
        <v>82.02</v>
      </c>
      <c r="G3796">
        <v>19.0681266201452</v>
      </c>
      <c r="H3796">
        <v>-24.298161804097202</v>
      </c>
      <c r="I3796">
        <v>29.311523670222499</v>
      </c>
      <c r="J3796">
        <v>-15.676981734628701</v>
      </c>
      <c r="K3796">
        <v>84.004596134478106</v>
      </c>
      <c r="L3796">
        <v>69.698039446676404</v>
      </c>
      <c r="M3796">
        <v>31.126387335020301</v>
      </c>
      <c r="N3796">
        <v>0.27083056530980398</v>
      </c>
      <c r="O3796">
        <v>53.621068032187203</v>
      </c>
      <c r="P3796">
        <v>69.078540507111896</v>
      </c>
      <c r="Q3796">
        <v>7.9203029939409003E-2</v>
      </c>
    </row>
    <row r="3797" spans="1:17" hidden="1" x14ac:dyDescent="0.3">
      <c r="A3797" t="s">
        <v>7824</v>
      </c>
      <c r="B3797" t="s">
        <v>7825</v>
      </c>
      <c r="C3797" t="str">
        <f>IFERROR(VLOOKUP(Table1[[#This Row],[Ticker]],[1]!Table1[[Symbol]:[Industry]],2,FALSE),"-")</f>
        <v>-</v>
      </c>
      <c r="D3797" t="s">
        <v>1796</v>
      </c>
      <c r="E3797">
        <v>32.836799499999998</v>
      </c>
      <c r="F3797">
        <v>31.81</v>
      </c>
      <c r="G3797">
        <v>-9.9652423132965904</v>
      </c>
      <c r="H3797">
        <v>-13.1275019521186</v>
      </c>
      <c r="I3797">
        <v>4.6759366280610903</v>
      </c>
      <c r="J3797">
        <v>-3.2920976444413901</v>
      </c>
      <c r="K3797">
        <v>33.326214961756698</v>
      </c>
      <c r="L3797">
        <v>29.821984016802801</v>
      </c>
      <c r="M3797">
        <v>46.034418039907003</v>
      </c>
      <c r="N3797">
        <v>0.744906897913446</v>
      </c>
      <c r="O3797">
        <v>25.683747249292601</v>
      </c>
      <c r="P3797">
        <v>56.314496314496203</v>
      </c>
      <c r="Q3797">
        <v>0.12030012670217</v>
      </c>
    </row>
    <row r="3798" spans="1:17" hidden="1" x14ac:dyDescent="0.3">
      <c r="A3798" t="s">
        <v>7826</v>
      </c>
      <c r="B3798" t="s">
        <v>7827</v>
      </c>
      <c r="C3798" t="str">
        <f>IFERROR(VLOOKUP(Table1[[#This Row],[Ticker]],[1]!Table1[[Symbol]:[Industry]],2,FALSE),"-")</f>
        <v>-</v>
      </c>
      <c r="E3798">
        <v>32.831679375</v>
      </c>
      <c r="F3798">
        <v>52.5</v>
      </c>
      <c r="G3798">
        <v>217.22651198685799</v>
      </c>
      <c r="H3798">
        <v>20.714280821573201</v>
      </c>
      <c r="I3798">
        <v>64.713447119738404</v>
      </c>
      <c r="J3798">
        <v>-7.1703441641614099</v>
      </c>
      <c r="K3798">
        <v>47.386343137817398</v>
      </c>
      <c r="L3798">
        <v>38.684635598056801</v>
      </c>
      <c r="M3798">
        <v>50.552121069479597</v>
      </c>
      <c r="N3798">
        <v>0.329904182602549</v>
      </c>
      <c r="O3798">
        <v>11.828571428571401</v>
      </c>
      <c r="P3798">
        <v>249.06914893617</v>
      </c>
      <c r="Q3798">
        <v>0.102002399555331</v>
      </c>
    </row>
    <row r="3799" spans="1:17" hidden="1" x14ac:dyDescent="0.3">
      <c r="A3799" t="s">
        <v>7828</v>
      </c>
      <c r="B3799" t="s">
        <v>7829</v>
      </c>
      <c r="C3799" t="str">
        <f>IFERROR(VLOOKUP(Table1[[#This Row],[Ticker]],[1]!Table1[[Symbol]:[Industry]],2,FALSE),"-")</f>
        <v>-</v>
      </c>
      <c r="D3799" t="s">
        <v>533</v>
      </c>
      <c r="E3799">
        <v>32.809332640000001</v>
      </c>
      <c r="F3799">
        <v>85.09</v>
      </c>
      <c r="G3799">
        <v>97.510462781146302</v>
      </c>
      <c r="H3799">
        <v>-5.6078264983773201</v>
      </c>
      <c r="I3799">
        <v>51.742855423013502</v>
      </c>
      <c r="J3799">
        <v>6.2755160007283797</v>
      </c>
      <c r="K3799">
        <v>74.852415954703602</v>
      </c>
      <c r="L3799">
        <v>63.117136854928901</v>
      </c>
      <c r="M3799">
        <v>69.880064554452005</v>
      </c>
      <c r="N3799">
        <v>0.686123697170548</v>
      </c>
      <c r="O3799">
        <v>5.4177929251380803</v>
      </c>
      <c r="P3799">
        <v>157.84848484848399</v>
      </c>
      <c r="Q3799">
        <v>9.3684752881636996E-2</v>
      </c>
    </row>
    <row r="3800" spans="1:17" hidden="1" x14ac:dyDescent="0.3">
      <c r="A3800" t="s">
        <v>7830</v>
      </c>
      <c r="B3800" t="s">
        <v>7831</v>
      </c>
      <c r="C3800" t="str">
        <f>IFERROR(VLOOKUP(Table1[[#This Row],[Ticker]],[1]!Table1[[Symbol]:[Industry]],2,FALSE),"-")</f>
        <v>-</v>
      </c>
      <c r="D3800" t="s">
        <v>1603</v>
      </c>
      <c r="E3800">
        <v>32.6262118</v>
      </c>
      <c r="F3800">
        <v>6.82</v>
      </c>
      <c r="G3800">
        <v>-0.68879079546575905</v>
      </c>
      <c r="H3800">
        <v>-12.9461046882264</v>
      </c>
      <c r="I3800">
        <v>-18.5479502772966</v>
      </c>
      <c r="J3800">
        <v>-11.9098422547233</v>
      </c>
      <c r="K3800">
        <v>6.6833880908947503</v>
      </c>
      <c r="L3800">
        <v>6.1575193718139696</v>
      </c>
      <c r="M3800">
        <v>38.3072376232154</v>
      </c>
      <c r="N3800">
        <v>1.4707124980033699</v>
      </c>
      <c r="O3800">
        <v>23.7536656891495</v>
      </c>
      <c r="P3800">
        <v>46.6666666666666</v>
      </c>
      <c r="Q3800">
        <v>6.7723007634537993E-2</v>
      </c>
    </row>
    <row r="3801" spans="1:17" hidden="1" x14ac:dyDescent="0.3">
      <c r="A3801" t="s">
        <v>7832</v>
      </c>
      <c r="B3801" t="s">
        <v>7833</v>
      </c>
      <c r="C3801" t="str">
        <f>IFERROR(VLOOKUP(Table1[[#This Row],[Ticker]],[1]!Table1[[Symbol]:[Industry]],2,FALSE),"-")</f>
        <v>-</v>
      </c>
      <c r="D3801" t="s">
        <v>7051</v>
      </c>
      <c r="E3801">
        <v>32.614843999999998</v>
      </c>
      <c r="F3801">
        <v>152.80000000000001</v>
      </c>
      <c r="G3801">
        <v>-17.684997801011502</v>
      </c>
      <c r="H3801">
        <v>-19.078733796207601</v>
      </c>
      <c r="I3801">
        <v>1.98647001255841</v>
      </c>
      <c r="J3801">
        <v>-11.1050167784335</v>
      </c>
      <c r="K3801">
        <v>160.327481126187</v>
      </c>
      <c r="L3801">
        <v>134.46023251705199</v>
      </c>
      <c r="M3801">
        <v>21.708902162159301</v>
      </c>
      <c r="N3801">
        <v>0.62104787714543797</v>
      </c>
      <c r="O3801">
        <v>35.700261780104697</v>
      </c>
      <c r="P3801">
        <v>48.133785748909297</v>
      </c>
    </row>
    <row r="3802" spans="1:17" hidden="1" x14ac:dyDescent="0.3">
      <c r="A3802" t="s">
        <v>7834</v>
      </c>
      <c r="B3802" t="s">
        <v>7835</v>
      </c>
      <c r="C3802" t="str">
        <f>IFERROR(VLOOKUP(Table1[[#This Row],[Ticker]],[1]!Table1[[Symbol]:[Industry]],2,FALSE),"-")</f>
        <v>-</v>
      </c>
      <c r="D3802" t="s">
        <v>605</v>
      </c>
      <c r="E3802">
        <v>32.610198560000001</v>
      </c>
      <c r="F3802">
        <v>15</v>
      </c>
      <c r="G3802">
        <v>-94.248651986905898</v>
      </c>
      <c r="H3802">
        <v>3.0045995371256402</v>
      </c>
      <c r="I3802">
        <v>-46.965994776173901</v>
      </c>
      <c r="J3802">
        <v>-6.6320644769455397</v>
      </c>
      <c r="K3802">
        <v>15.8016344575266</v>
      </c>
      <c r="M3802">
        <v>44.315203341212701</v>
      </c>
      <c r="N3802">
        <v>0.60523321956769005</v>
      </c>
      <c r="O3802">
        <v>179.99999999999901</v>
      </c>
      <c r="P3802">
        <v>11.524163568773201</v>
      </c>
    </row>
    <row r="3803" spans="1:17" hidden="1" x14ac:dyDescent="0.3">
      <c r="A3803" t="s">
        <v>7836</v>
      </c>
      <c r="B3803" t="s">
        <v>7837</v>
      </c>
      <c r="C3803" t="str">
        <f>IFERROR(VLOOKUP(Table1[[#This Row],[Ticker]],[1]!Table1[[Symbol]:[Industry]],2,FALSE),"-")</f>
        <v>-</v>
      </c>
      <c r="E3803">
        <v>32.591715000000001</v>
      </c>
      <c r="F3803">
        <v>97.3</v>
      </c>
      <c r="G3803">
        <v>280.09639776703</v>
      </c>
      <c r="H3803">
        <v>-4.4651646233258804</v>
      </c>
      <c r="I3803">
        <v>294.55050472890002</v>
      </c>
      <c r="J3803">
        <v>-9.9049608042351807</v>
      </c>
      <c r="K3803">
        <v>82.108781682031506</v>
      </c>
      <c r="M3803">
        <v>24.127843225570899</v>
      </c>
      <c r="O3803">
        <v>24.1521068859198</v>
      </c>
      <c r="P3803">
        <v>332.444444444444</v>
      </c>
    </row>
    <row r="3804" spans="1:17" hidden="1" x14ac:dyDescent="0.3">
      <c r="A3804" t="s">
        <v>7838</v>
      </c>
      <c r="B3804" t="s">
        <v>7839</v>
      </c>
      <c r="C3804" t="str">
        <f>IFERROR(VLOOKUP(Table1[[#This Row],[Ticker]],[1]!Table1[[Symbol]:[Industry]],2,FALSE),"-")</f>
        <v>-</v>
      </c>
      <c r="D3804" t="s">
        <v>218</v>
      </c>
      <c r="E3804">
        <v>32.547474000000001</v>
      </c>
      <c r="F3804">
        <v>25.5</v>
      </c>
      <c r="G3804">
        <v>27.532363050688001</v>
      </c>
      <c r="H3804">
        <v>-15.1602204074726</v>
      </c>
      <c r="I3804">
        <v>36.225927843883603</v>
      </c>
      <c r="J3804">
        <v>5.5368058547640304</v>
      </c>
      <c r="K3804">
        <v>25.4810241134285</v>
      </c>
      <c r="L3804">
        <v>22.499966983153602</v>
      </c>
      <c r="M3804">
        <v>64.952700467034504</v>
      </c>
      <c r="N3804">
        <v>0.473294063954872</v>
      </c>
      <c r="O3804">
        <v>23.568627450980401</v>
      </c>
      <c r="P3804">
        <v>80.851063829787194</v>
      </c>
      <c r="Q3804">
        <v>0.100148348929785</v>
      </c>
    </row>
    <row r="3805" spans="1:17" hidden="1" x14ac:dyDescent="0.3">
      <c r="A3805" t="s">
        <v>7840</v>
      </c>
      <c r="B3805" t="s">
        <v>7841</v>
      </c>
      <c r="C3805" t="str">
        <f>IFERROR(VLOOKUP(Table1[[#This Row],[Ticker]],[1]!Table1[[Symbol]:[Industry]],2,FALSE),"-")</f>
        <v>-</v>
      </c>
      <c r="D3805" t="s">
        <v>132</v>
      </c>
      <c r="E3805">
        <v>32.527718499999999</v>
      </c>
      <c r="F3805">
        <v>96.15</v>
      </c>
      <c r="G3805">
        <v>18.391738050688001</v>
      </c>
      <c r="H3805">
        <v>-1.6719918386443799</v>
      </c>
      <c r="I3805">
        <v>13.516847820591</v>
      </c>
      <c r="J3805">
        <v>-2.8324613023423599</v>
      </c>
      <c r="K3805">
        <v>95.155342986965294</v>
      </c>
      <c r="L3805">
        <v>77.499438560845206</v>
      </c>
      <c r="M3805">
        <v>51.570417748516803</v>
      </c>
      <c r="N3805">
        <v>0.549125905178804</v>
      </c>
      <c r="O3805">
        <v>33.0733229329173</v>
      </c>
      <c r="P3805">
        <v>132.86510050859701</v>
      </c>
      <c r="Q3805">
        <v>4.5173040270659999E-2</v>
      </c>
    </row>
    <row r="3806" spans="1:17" hidden="1" x14ac:dyDescent="0.3">
      <c r="A3806" t="s">
        <v>7842</v>
      </c>
      <c r="B3806" t="s">
        <v>7843</v>
      </c>
      <c r="C3806" t="str">
        <f>IFERROR(VLOOKUP(Table1[[#This Row],[Ticker]],[1]!Table1[[Symbol]:[Industry]],2,FALSE),"-")</f>
        <v>-</v>
      </c>
      <c r="D3806" t="s">
        <v>1556</v>
      </c>
      <c r="E3806">
        <v>32.5</v>
      </c>
      <c r="F3806">
        <v>3.41</v>
      </c>
      <c r="G3806">
        <v>71.133553526878501</v>
      </c>
      <c r="H3806">
        <v>58.821182451698498</v>
      </c>
      <c r="I3806">
        <v>76.361470012558399</v>
      </c>
      <c r="J3806">
        <v>-2.7992408276081302</v>
      </c>
      <c r="K3806">
        <v>2.3954343250322099</v>
      </c>
      <c r="L3806">
        <v>1.98130558050248</v>
      </c>
      <c r="M3806">
        <v>71.260220375039495</v>
      </c>
      <c r="N3806">
        <v>1.5906840065979799</v>
      </c>
      <c r="O3806">
        <v>5.5718475073313698</v>
      </c>
      <c r="P3806">
        <v>136.805555555555</v>
      </c>
      <c r="Q3806">
        <v>0.17943080238668599</v>
      </c>
    </row>
    <row r="3807" spans="1:17" hidden="1" x14ac:dyDescent="0.3">
      <c r="A3807" t="s">
        <v>7844</v>
      </c>
      <c r="B3807" t="s">
        <v>7845</v>
      </c>
      <c r="C3807" t="str">
        <f>IFERROR(VLOOKUP(Table1[[#This Row],[Ticker]],[1]!Table1[[Symbol]:[Industry]],2,FALSE),"-")</f>
        <v>-</v>
      </c>
      <c r="D3807" t="s">
        <v>533</v>
      </c>
      <c r="E3807">
        <v>32.468419617999999</v>
      </c>
      <c r="F3807">
        <v>14.52</v>
      </c>
      <c r="G3807">
        <v>225.97756407085399</v>
      </c>
      <c r="H3807">
        <v>-13.050163910703199</v>
      </c>
      <c r="I3807">
        <v>193.06370166690601</v>
      </c>
      <c r="J3807">
        <v>-4.8772752049149002</v>
      </c>
      <c r="K3807">
        <v>13.1523916693366</v>
      </c>
      <c r="L3807">
        <v>9.8058440680329504</v>
      </c>
      <c r="M3807">
        <v>54.925499123309997</v>
      </c>
      <c r="N3807">
        <v>0.87339894457134504</v>
      </c>
      <c r="O3807">
        <v>10.4683195592286</v>
      </c>
      <c r="P3807">
        <v>303.58790115065301</v>
      </c>
      <c r="Q3807">
        <v>1.0741591640717E-2</v>
      </c>
    </row>
    <row r="3808" spans="1:17" hidden="1" x14ac:dyDescent="0.3">
      <c r="A3808" t="s">
        <v>7846</v>
      </c>
      <c r="B3808" t="s">
        <v>7847</v>
      </c>
      <c r="C3808" t="str">
        <f>IFERROR(VLOOKUP(Table1[[#This Row],[Ticker]],[1]!Table1[[Symbol]:[Industry]],2,FALSE),"-")</f>
        <v>-</v>
      </c>
      <c r="D3808" t="s">
        <v>2435</v>
      </c>
      <c r="E3808">
        <v>32.440716000000002</v>
      </c>
      <c r="F3808">
        <v>45.92</v>
      </c>
      <c r="G3808">
        <v>15.8575882034703</v>
      </c>
      <c r="H3808">
        <v>5.42513890625637</v>
      </c>
      <c r="I3808">
        <v>-22.039692778139202</v>
      </c>
      <c r="J3808">
        <v>4.74608809586619</v>
      </c>
      <c r="K3808">
        <v>44.140806828094703</v>
      </c>
      <c r="L3808">
        <v>43.943283715094502</v>
      </c>
      <c r="M3808">
        <v>65.094932902259004</v>
      </c>
      <c r="N3808">
        <v>0.34926632804804297</v>
      </c>
      <c r="O3808">
        <v>50.9799651567944</v>
      </c>
      <c r="P3808">
        <v>53.015661446184502</v>
      </c>
      <c r="Q3808">
        <v>7.7604056792794002E-2</v>
      </c>
    </row>
    <row r="3809" spans="1:17" hidden="1" x14ac:dyDescent="0.3">
      <c r="A3809" t="s">
        <v>7848</v>
      </c>
      <c r="B3809" t="s">
        <v>7849</v>
      </c>
      <c r="C3809" t="str">
        <f>IFERROR(VLOOKUP(Table1[[#This Row],[Ticker]],[1]!Table1[[Symbol]:[Industry]],2,FALSE),"-")</f>
        <v>-</v>
      </c>
      <c r="D3809" t="s">
        <v>2266</v>
      </c>
      <c r="E3809">
        <v>32.373922499999999</v>
      </c>
      <c r="F3809">
        <v>171.35</v>
      </c>
      <c r="G3809">
        <v>-59.695268528259199</v>
      </c>
      <c r="H3809">
        <v>-7.3043892269192998</v>
      </c>
      <c r="I3809">
        <v>7.2296518307402202</v>
      </c>
      <c r="J3809">
        <v>-3.7803390313634502</v>
      </c>
      <c r="K3809">
        <v>172.85414119195599</v>
      </c>
      <c r="L3809">
        <v>171.10792812081399</v>
      </c>
      <c r="M3809">
        <v>40.066855080027501</v>
      </c>
      <c r="N3809">
        <v>0.232782369146005</v>
      </c>
      <c r="O3809">
        <v>48.818208345491598</v>
      </c>
      <c r="P3809">
        <v>40.450819672131097</v>
      </c>
    </row>
    <row r="3810" spans="1:17" hidden="1" x14ac:dyDescent="0.3">
      <c r="A3810" t="s">
        <v>7850</v>
      </c>
      <c r="B3810" t="s">
        <v>7851</v>
      </c>
      <c r="C3810" t="str">
        <f>IFERROR(VLOOKUP(Table1[[#This Row],[Ticker]],[1]!Table1[[Symbol]:[Industry]],2,FALSE),"-")</f>
        <v>-</v>
      </c>
      <c r="D3810" t="s">
        <v>122</v>
      </c>
      <c r="E3810">
        <v>32.24</v>
      </c>
      <c r="F3810">
        <v>322.39999999999998</v>
      </c>
      <c r="G3810">
        <v>-22.182773003733601</v>
      </c>
      <c r="H3810">
        <v>-4.4954004628743602</v>
      </c>
      <c r="I3810">
        <v>-17.913059453655698</v>
      </c>
      <c r="J3810">
        <v>-2.1876200325010999</v>
      </c>
      <c r="K3810">
        <v>322.13045034314302</v>
      </c>
      <c r="L3810">
        <v>313.85436523308903</v>
      </c>
      <c r="M3810">
        <v>52.309979785624598</v>
      </c>
      <c r="N3810">
        <v>0</v>
      </c>
      <c r="O3810">
        <v>0.52729528535981895</v>
      </c>
      <c r="P3810">
        <v>9.6598639455782198</v>
      </c>
    </row>
    <row r="3811" spans="1:17" hidden="1" x14ac:dyDescent="0.3">
      <c r="A3811" t="s">
        <v>7852</v>
      </c>
      <c r="B3811" t="s">
        <v>7853</v>
      </c>
      <c r="C3811" t="str">
        <f>IFERROR(VLOOKUP(Table1[[#This Row],[Ticker]],[1]!Table1[[Symbol]:[Industry]],2,FALSE),"-")</f>
        <v>-</v>
      </c>
      <c r="D3811" t="s">
        <v>125</v>
      </c>
      <c r="E3811">
        <v>32.182967063999897</v>
      </c>
      <c r="F3811">
        <v>3.66</v>
      </c>
      <c r="G3811">
        <v>-30.175970282645199</v>
      </c>
      <c r="H3811">
        <v>-8.9340427605244894</v>
      </c>
      <c r="I3811">
        <v>-11.301573465702401</v>
      </c>
      <c r="J3811">
        <v>-5.87183055881688</v>
      </c>
      <c r="K3811">
        <v>3.7051466659853101</v>
      </c>
      <c r="L3811">
        <v>3.7679852375566001</v>
      </c>
      <c r="M3811">
        <v>38.557004810336402</v>
      </c>
      <c r="N3811">
        <v>0.65560659964664103</v>
      </c>
      <c r="O3811">
        <v>74.863387978142001</v>
      </c>
      <c r="P3811">
        <v>30.714285714285701</v>
      </c>
      <c r="Q3811">
        <v>0.100937641030011</v>
      </c>
    </row>
    <row r="3812" spans="1:17" hidden="1" x14ac:dyDescent="0.3">
      <c r="A3812" t="s">
        <v>7854</v>
      </c>
      <c r="B3812" t="s">
        <v>7855</v>
      </c>
      <c r="C3812" t="str">
        <f>IFERROR(VLOOKUP(Table1[[#This Row],[Ticker]],[1]!Table1[[Symbol]:[Industry]],2,FALSE),"-")</f>
        <v>-</v>
      </c>
      <c r="D3812" t="s">
        <v>278</v>
      </c>
      <c r="E3812">
        <v>32.154871100000001</v>
      </c>
      <c r="F3812">
        <v>43.02</v>
      </c>
      <c r="G3812">
        <v>-24.480520652830698</v>
      </c>
      <c r="H3812">
        <v>-5.8715472518651897</v>
      </c>
      <c r="I3812">
        <v>-36.7814473567501</v>
      </c>
      <c r="J3812">
        <v>-6.6320644769455397</v>
      </c>
      <c r="K3812">
        <v>45.036206128857899</v>
      </c>
      <c r="L3812">
        <v>47.609584327437403</v>
      </c>
      <c r="M3812">
        <v>41.274149066384801</v>
      </c>
      <c r="N3812">
        <v>0.41840963318693702</v>
      </c>
      <c r="O3812">
        <v>55.671780567177997</v>
      </c>
      <c r="P3812">
        <v>20.6393718452047</v>
      </c>
      <c r="Q3812">
        <v>3.3216569167260998E-2</v>
      </c>
    </row>
    <row r="3813" spans="1:17" hidden="1" x14ac:dyDescent="0.3">
      <c r="A3813" t="s">
        <v>7856</v>
      </c>
      <c r="B3813" t="s">
        <v>7857</v>
      </c>
      <c r="C3813" t="str">
        <f>IFERROR(VLOOKUP(Table1[[#This Row],[Ticker]],[1]!Table1[[Symbol]:[Industry]],2,FALSE),"-")</f>
        <v>-</v>
      </c>
      <c r="D3813" t="s">
        <v>7369</v>
      </c>
      <c r="E3813">
        <v>32.140079999999998</v>
      </c>
      <c r="F3813">
        <v>853.45</v>
      </c>
      <c r="G3813">
        <v>59.965431372971501</v>
      </c>
      <c r="H3813">
        <v>16.078128948890299</v>
      </c>
      <c r="I3813">
        <v>14.3370449469618</v>
      </c>
      <c r="J3813">
        <v>3.91396521499161</v>
      </c>
      <c r="K3813">
        <v>726.09383607640495</v>
      </c>
      <c r="L3813">
        <v>636.50747388865204</v>
      </c>
      <c r="M3813">
        <v>61.8724597123582</v>
      </c>
      <c r="N3813">
        <v>1.6746790258506501</v>
      </c>
      <c r="O3813">
        <v>11.5531079735192</v>
      </c>
      <c r="P3813">
        <v>110.209359605911</v>
      </c>
      <c r="Q3813">
        <v>2.9550554054128E-2</v>
      </c>
    </row>
    <row r="3814" spans="1:17" hidden="1" x14ac:dyDescent="0.3">
      <c r="A3814" t="s">
        <v>7858</v>
      </c>
      <c r="B3814" t="s">
        <v>7859</v>
      </c>
      <c r="C3814" t="str">
        <f>IFERROR(VLOOKUP(Table1[[#This Row],[Ticker]],[1]!Table1[[Symbol]:[Industry]],2,FALSE),"-")</f>
        <v>-</v>
      </c>
      <c r="D3814" t="s">
        <v>642</v>
      </c>
      <c r="E3814">
        <v>32.1</v>
      </c>
      <c r="F3814">
        <v>5.08</v>
      </c>
      <c r="G3814">
        <v>-69.203919316759496</v>
      </c>
      <c r="H3814">
        <v>12.3168266113614</v>
      </c>
      <c r="I3814">
        <v>-16.5948791937907</v>
      </c>
      <c r="J3814">
        <v>25.497344167976198</v>
      </c>
      <c r="K3814">
        <v>4.6965847888396999</v>
      </c>
      <c r="L3814">
        <v>5.8748085691678398</v>
      </c>
      <c r="M3814">
        <v>79.698352669533605</v>
      </c>
      <c r="N3814">
        <v>2.6135328869167598</v>
      </c>
      <c r="O3814">
        <v>134.84251968503901</v>
      </c>
      <c r="P3814">
        <v>26.683291770573501</v>
      </c>
      <c r="Q3814">
        <v>3.5403747704256999E-2</v>
      </c>
    </row>
    <row r="3815" spans="1:17" hidden="1" x14ac:dyDescent="0.3">
      <c r="A3815" t="s">
        <v>7860</v>
      </c>
      <c r="B3815" t="s">
        <v>7861</v>
      </c>
      <c r="C3815" t="str">
        <f>IFERROR(VLOOKUP(Table1[[#This Row],[Ticker]],[1]!Table1[[Symbol]:[Industry]],2,FALSE),"-")</f>
        <v>-</v>
      </c>
      <c r="D3815" t="s">
        <v>83</v>
      </c>
      <c r="E3815">
        <v>32.039738303999997</v>
      </c>
      <c r="F3815">
        <v>33.51</v>
      </c>
      <c r="G3815">
        <v>73.866386991756201</v>
      </c>
      <c r="H3815">
        <v>76.354457894066101</v>
      </c>
      <c r="I3815">
        <v>74.206667268133003</v>
      </c>
      <c r="J3815">
        <v>53.900399527401099</v>
      </c>
      <c r="K3815">
        <v>20.2499636891907</v>
      </c>
      <c r="L3815">
        <v>19.140010012104</v>
      </c>
      <c r="M3815">
        <v>82.376993767717906</v>
      </c>
      <c r="N3815">
        <v>4.5134142356084599</v>
      </c>
      <c r="O3815">
        <v>2.3276633840644698</v>
      </c>
      <c r="P3815">
        <v>121.188118811881</v>
      </c>
      <c r="Q3815">
        <v>-6.0992046959125003E-2</v>
      </c>
    </row>
    <row r="3816" spans="1:17" hidden="1" x14ac:dyDescent="0.3">
      <c r="A3816" t="s">
        <v>7862</v>
      </c>
      <c r="B3816" t="s">
        <v>7863</v>
      </c>
      <c r="C3816" t="str">
        <f>IFERROR(VLOOKUP(Table1[[#This Row],[Ticker]],[1]!Table1[[Symbol]:[Industry]],2,FALSE),"-")</f>
        <v>-</v>
      </c>
      <c r="D3816" t="s">
        <v>278</v>
      </c>
      <c r="E3816">
        <v>32.0169</v>
      </c>
      <c r="F3816">
        <v>79.5</v>
      </c>
      <c r="G3816">
        <v>0.70154444448602105</v>
      </c>
      <c r="H3816">
        <v>6.0167289171795604</v>
      </c>
      <c r="I3816">
        <v>23.095654497449701</v>
      </c>
      <c r="J3816">
        <v>-4.8126200325010897</v>
      </c>
      <c r="K3816">
        <v>71.216408416797194</v>
      </c>
      <c r="L3816">
        <v>64.416503976359806</v>
      </c>
      <c r="M3816">
        <v>45.818861115351801</v>
      </c>
      <c r="N3816">
        <v>4.15167793435546</v>
      </c>
      <c r="O3816">
        <v>21.144654088050299</v>
      </c>
      <c r="P3816">
        <v>63.412127440904399</v>
      </c>
      <c r="Q3816">
        <v>5.2876868029430001E-2</v>
      </c>
    </row>
    <row r="3817" spans="1:17" hidden="1" x14ac:dyDescent="0.3">
      <c r="A3817" t="s">
        <v>7864</v>
      </c>
      <c r="B3817" t="s">
        <v>7865</v>
      </c>
      <c r="C3817" t="str">
        <f>IFERROR(VLOOKUP(Table1[[#This Row],[Ticker]],[1]!Table1[[Symbol]:[Industry]],2,FALSE),"-")</f>
        <v>-</v>
      </c>
      <c r="D3817" t="s">
        <v>605</v>
      </c>
      <c r="E3817">
        <v>31.9827189999999</v>
      </c>
      <c r="F3817">
        <v>7.6</v>
      </c>
      <c r="G3817">
        <v>-5.5931859894901201</v>
      </c>
      <c r="H3817">
        <v>-1.87035303188851</v>
      </c>
      <c r="I3817">
        <v>-12.2495918825592</v>
      </c>
      <c r="J3817">
        <v>1.0670674632677399</v>
      </c>
      <c r="K3817">
        <v>10.0372087729983</v>
      </c>
      <c r="L3817">
        <v>10.066633630706701</v>
      </c>
      <c r="M3817">
        <v>25.7607462659657</v>
      </c>
      <c r="N3817">
        <v>1</v>
      </c>
      <c r="Q3817">
        <v>-9.4079221239847993E-2</v>
      </c>
    </row>
    <row r="3818" spans="1:17" hidden="1" x14ac:dyDescent="0.3">
      <c r="A3818" t="s">
        <v>7866</v>
      </c>
      <c r="B3818" t="s">
        <v>7867</v>
      </c>
      <c r="C3818" t="str">
        <f>IFERROR(VLOOKUP(Table1[[#This Row],[Ticker]],[1]!Table1[[Symbol]:[Industry]],2,FALSE),"-")</f>
        <v>-</v>
      </c>
      <c r="D3818" t="s">
        <v>21</v>
      </c>
      <c r="E3818">
        <v>31.973759999999999</v>
      </c>
      <c r="F3818">
        <v>114.5</v>
      </c>
      <c r="G3818">
        <v>-41.685156634351202</v>
      </c>
      <c r="H3818">
        <v>-22.018059073146201</v>
      </c>
      <c r="I3818">
        <v>-31.395289281470799</v>
      </c>
      <c r="J3818">
        <v>-8.8143836066780992</v>
      </c>
      <c r="K3818">
        <v>126.503374944944</v>
      </c>
      <c r="L3818">
        <v>144.06409972406701</v>
      </c>
      <c r="M3818">
        <v>46.297800050507</v>
      </c>
      <c r="N3818">
        <v>1.41565770572542</v>
      </c>
      <c r="O3818">
        <v>79.039301310043598</v>
      </c>
      <c r="P3818">
        <v>17.798353909465</v>
      </c>
    </row>
    <row r="3819" spans="1:17" hidden="1" x14ac:dyDescent="0.3">
      <c r="A3819" t="s">
        <v>7868</v>
      </c>
      <c r="B3819" t="s">
        <v>7869</v>
      </c>
      <c r="C3819" t="str">
        <f>IFERROR(VLOOKUP(Table1[[#This Row],[Ticker]],[1]!Table1[[Symbol]:[Industry]],2,FALSE),"-")</f>
        <v>-</v>
      </c>
      <c r="D3819" t="s">
        <v>753</v>
      </c>
      <c r="E3819">
        <v>31.948726656000002</v>
      </c>
      <c r="F3819">
        <v>341.28</v>
      </c>
      <c r="G3819">
        <v>9.70858660937742</v>
      </c>
      <c r="H3819">
        <v>-0.99235168238655702</v>
      </c>
      <c r="I3819">
        <v>2.3798504301755301</v>
      </c>
      <c r="J3819">
        <v>-1.32004419389397</v>
      </c>
      <c r="K3819">
        <v>326.48716546537003</v>
      </c>
      <c r="L3819">
        <v>297.51929404309999</v>
      </c>
      <c r="M3819">
        <v>50.554369654686603</v>
      </c>
      <c r="N3819">
        <v>0.464807082753807</v>
      </c>
      <c r="O3819">
        <v>0.75011720581341601</v>
      </c>
      <c r="P3819">
        <v>49.4547843223122</v>
      </c>
    </row>
    <row r="3820" spans="1:17" hidden="1" x14ac:dyDescent="0.3">
      <c r="A3820" t="s">
        <v>7870</v>
      </c>
      <c r="B3820" t="s">
        <v>7871</v>
      </c>
      <c r="C3820" t="str">
        <f>IFERROR(VLOOKUP(Table1[[#This Row],[Ticker]],[1]!Table1[[Symbol]:[Industry]],2,FALSE),"-")</f>
        <v>-</v>
      </c>
      <c r="D3820" t="s">
        <v>51</v>
      </c>
      <c r="E3820">
        <v>31.879219869</v>
      </c>
      <c r="F3820">
        <v>13.96</v>
      </c>
      <c r="G3820">
        <v>-102.140509289737</v>
      </c>
      <c r="H3820">
        <v>-19.411497417504499</v>
      </c>
      <c r="I3820">
        <v>-68.848891600793394</v>
      </c>
      <c r="J3820">
        <v>-7.2500333473416001</v>
      </c>
      <c r="K3820">
        <v>16.183123460065001</v>
      </c>
      <c r="L3820">
        <v>24.079085177283101</v>
      </c>
      <c r="M3820">
        <v>29.914237027418601</v>
      </c>
      <c r="N3820">
        <v>0.209219971017224</v>
      </c>
      <c r="O3820">
        <v>257.95128939827998</v>
      </c>
      <c r="P3820">
        <v>14.4262295081967</v>
      </c>
      <c r="Q3820">
        <v>-6.2960315296298003E-2</v>
      </c>
    </row>
    <row r="3821" spans="1:17" hidden="1" x14ac:dyDescent="0.3">
      <c r="A3821" t="s">
        <v>7872</v>
      </c>
      <c r="B3821" t="s">
        <v>7873</v>
      </c>
      <c r="C3821" t="str">
        <f>IFERROR(VLOOKUP(Table1[[#This Row],[Ticker]],[1]!Table1[[Symbol]:[Industry]],2,FALSE),"-")</f>
        <v>-</v>
      </c>
      <c r="D3821" t="s">
        <v>467</v>
      </c>
      <c r="E3821">
        <v>31.872678780000001</v>
      </c>
      <c r="F3821">
        <v>114.6</v>
      </c>
      <c r="G3821">
        <v>-44.3617209187775</v>
      </c>
      <c r="H3821">
        <v>-5.2699271410154997</v>
      </c>
      <c r="I3821">
        <v>-17.779664276880901</v>
      </c>
      <c r="J3821">
        <v>-13.461186788945801</v>
      </c>
      <c r="K3821">
        <v>119.14311669377901</v>
      </c>
      <c r="L3821">
        <v>125.797453061452</v>
      </c>
      <c r="M3821">
        <v>38.514783281098502</v>
      </c>
      <c r="N3821">
        <v>0.46484590290915001</v>
      </c>
      <c r="O3821">
        <v>74.520069808027898</v>
      </c>
      <c r="P3821">
        <v>10.992736077481799</v>
      </c>
      <c r="Q3821">
        <v>6.2797666090702003E-2</v>
      </c>
    </row>
    <row r="3822" spans="1:17" hidden="1" x14ac:dyDescent="0.3">
      <c r="A3822" t="s">
        <v>7874</v>
      </c>
      <c r="B3822" t="s">
        <v>7875</v>
      </c>
      <c r="C3822" t="str">
        <f>IFERROR(VLOOKUP(Table1[[#This Row],[Ticker]],[1]!Table1[[Symbol]:[Industry]],2,FALSE),"-")</f>
        <v>-</v>
      </c>
      <c r="D3822" t="s">
        <v>407</v>
      </c>
      <c r="E3822">
        <v>31.747536722</v>
      </c>
      <c r="F3822">
        <v>18.600000000000001</v>
      </c>
      <c r="G3822">
        <v>348.77751808944703</v>
      </c>
      <c r="H3822">
        <v>3.85700228312106</v>
      </c>
      <c r="I3822">
        <v>-62.488884178704801</v>
      </c>
      <c r="J3822">
        <v>-9.88742510072721</v>
      </c>
      <c r="K3822">
        <v>21.35815440316</v>
      </c>
      <c r="L3822">
        <v>20.156204833618499</v>
      </c>
      <c r="M3822">
        <v>22.0182586870398</v>
      </c>
      <c r="N3822">
        <v>5.7815703964592097E-2</v>
      </c>
      <c r="O3822">
        <v>118.17204301075201</v>
      </c>
      <c r="P3822">
        <v>426.91218130311597</v>
      </c>
    </row>
    <row r="3823" spans="1:17" hidden="1" x14ac:dyDescent="0.3">
      <c r="A3823" t="s">
        <v>7876</v>
      </c>
      <c r="B3823" t="s">
        <v>7877</v>
      </c>
      <c r="C3823" t="str">
        <f>IFERROR(VLOOKUP(Table1[[#This Row],[Ticker]],[1]!Table1[[Symbol]:[Industry]],2,FALSE),"-")</f>
        <v>-</v>
      </c>
      <c r="D3823" t="s">
        <v>533</v>
      </c>
      <c r="E3823">
        <v>31.746424600000001</v>
      </c>
      <c r="F3823">
        <v>61.82</v>
      </c>
      <c r="G3823">
        <v>-58.273673483882902</v>
      </c>
      <c r="H3823">
        <v>-10.9421316977411</v>
      </c>
      <c r="I3823">
        <v>-21.677119552389701</v>
      </c>
      <c r="J3823">
        <v>-7.0799277248087904</v>
      </c>
      <c r="K3823">
        <v>64.663525310024795</v>
      </c>
      <c r="L3823">
        <v>67.026449022152804</v>
      </c>
      <c r="M3823">
        <v>36.541008267269902</v>
      </c>
      <c r="N3823">
        <v>0.198453489972924</v>
      </c>
      <c r="O3823">
        <v>40.731154966030402</v>
      </c>
      <c r="P3823">
        <v>13.327222731439001</v>
      </c>
      <c r="Q3823">
        <v>0.16723569011669001</v>
      </c>
    </row>
    <row r="3824" spans="1:17" hidden="1" x14ac:dyDescent="0.3">
      <c r="A3824" t="s">
        <v>7878</v>
      </c>
      <c r="B3824" t="s">
        <v>7879</v>
      </c>
      <c r="C3824" t="str">
        <f>IFERROR(VLOOKUP(Table1[[#This Row],[Ticker]],[1]!Table1[[Symbol]:[Industry]],2,FALSE),"-")</f>
        <v>-</v>
      </c>
      <c r="D3824" t="s">
        <v>753</v>
      </c>
      <c r="E3824">
        <v>31.730069843999999</v>
      </c>
      <c r="F3824">
        <v>249.72</v>
      </c>
      <c r="G3824">
        <v>10.6346837558857</v>
      </c>
      <c r="H3824">
        <v>-4.4954004628743602</v>
      </c>
      <c r="I3824">
        <v>9.3214355088035692</v>
      </c>
      <c r="J3824">
        <v>-5.8646783858184399</v>
      </c>
      <c r="K3824">
        <v>238.586731368523</v>
      </c>
      <c r="L3824">
        <v>213.80285259694</v>
      </c>
      <c r="M3824">
        <v>48.807085432446698</v>
      </c>
      <c r="N3824">
        <v>0.28251839039217702</v>
      </c>
      <c r="O3824">
        <v>2.8551978215601599</v>
      </c>
      <c r="P3824">
        <v>48.369080862693799</v>
      </c>
      <c r="Q3824">
        <v>5.0860317588420001E-3</v>
      </c>
    </row>
    <row r="3825" spans="1:17" hidden="1" x14ac:dyDescent="0.3">
      <c r="A3825" t="s">
        <v>7880</v>
      </c>
      <c r="B3825" t="s">
        <v>7881</v>
      </c>
      <c r="C3825" t="str">
        <f>IFERROR(VLOOKUP(Table1[[#This Row],[Ticker]],[1]!Table1[[Symbol]:[Industry]],2,FALSE),"-")</f>
        <v>-</v>
      </c>
      <c r="D3825" t="s">
        <v>54</v>
      </c>
      <c r="E3825">
        <v>31.706009999999999</v>
      </c>
      <c r="F3825">
        <v>5.72</v>
      </c>
      <c r="G3825">
        <v>7.18175329459054</v>
      </c>
      <c r="H3825">
        <v>5.3742457196209799</v>
      </c>
      <c r="I3825">
        <v>12.6114700125583</v>
      </c>
      <c r="J3825">
        <v>-5.3074886696111099</v>
      </c>
      <c r="K3825">
        <v>5.6310405096682503</v>
      </c>
      <c r="L3825">
        <v>5.0220109413937699</v>
      </c>
      <c r="M3825">
        <v>49.129499125957402</v>
      </c>
      <c r="N3825">
        <v>0.76121068526230395</v>
      </c>
      <c r="O3825">
        <v>19.7552447552447</v>
      </c>
      <c r="P3825">
        <v>58.448753462603797</v>
      </c>
      <c r="Q3825">
        <v>-1.4494644910674001E-2</v>
      </c>
    </row>
    <row r="3826" spans="1:17" hidden="1" x14ac:dyDescent="0.3">
      <c r="A3826" t="s">
        <v>7882</v>
      </c>
      <c r="B3826" t="s">
        <v>7883</v>
      </c>
      <c r="C3826" t="str">
        <f>IFERROR(VLOOKUP(Table1[[#This Row],[Ticker]],[1]!Table1[[Symbol]:[Industry]],2,FALSE),"-")</f>
        <v>-</v>
      </c>
      <c r="D3826" t="s">
        <v>991</v>
      </c>
      <c r="E3826">
        <v>31.6300816</v>
      </c>
      <c r="F3826">
        <v>33.57</v>
      </c>
      <c r="G3826">
        <v>364.02146940223901</v>
      </c>
      <c r="H3826">
        <v>-9.3432020412283592</v>
      </c>
      <c r="I3826">
        <v>224.81330487494299</v>
      </c>
      <c r="J3826">
        <v>-0.28602027397410401</v>
      </c>
      <c r="K3826">
        <v>29.903833983684699</v>
      </c>
      <c r="L3826">
        <v>19.778234478423499</v>
      </c>
      <c r="M3826">
        <v>54.004095713302398</v>
      </c>
      <c r="N3826">
        <v>1.0131313667774899</v>
      </c>
      <c r="O3826">
        <v>14.3282692880548</v>
      </c>
      <c r="P3826">
        <v>396.59763313609398</v>
      </c>
      <c r="Q3826">
        <v>0.237682353120764</v>
      </c>
    </row>
    <row r="3827" spans="1:17" hidden="1" x14ac:dyDescent="0.3">
      <c r="A3827" t="s">
        <v>7884</v>
      </c>
      <c r="B3827" t="s">
        <v>7885</v>
      </c>
      <c r="C3827" t="str">
        <f>IFERROR(VLOOKUP(Table1[[#This Row],[Ticker]],[1]!Table1[[Symbol]:[Industry]],2,FALSE),"-")</f>
        <v>-</v>
      </c>
      <c r="E3827">
        <v>31.581903000000001</v>
      </c>
      <c r="F3827">
        <v>10</v>
      </c>
      <c r="G3827">
        <v>4.2117848193955698</v>
      </c>
      <c r="H3827">
        <v>-19.068264784482398</v>
      </c>
      <c r="I3827">
        <v>-22.421768354013199</v>
      </c>
      <c r="J3827">
        <v>-6.5924935095395298</v>
      </c>
      <c r="K3827">
        <v>11.095093443013999</v>
      </c>
      <c r="L3827">
        <v>9.9645273334204596</v>
      </c>
      <c r="M3827">
        <v>18.957512650491701</v>
      </c>
      <c r="N3827">
        <v>0.602249355315565</v>
      </c>
      <c r="O3827">
        <v>35.9</v>
      </c>
      <c r="P3827">
        <v>62.337662337662302</v>
      </c>
    </row>
    <row r="3828" spans="1:17" hidden="1" x14ac:dyDescent="0.3">
      <c r="A3828" t="s">
        <v>7886</v>
      </c>
      <c r="B3828" t="s">
        <v>7887</v>
      </c>
      <c r="C3828" t="str">
        <f>IFERROR(VLOOKUP(Table1[[#This Row],[Ticker]],[1]!Table1[[Symbol]:[Industry]],2,FALSE),"-")</f>
        <v>-</v>
      </c>
      <c r="D3828" t="s">
        <v>40</v>
      </c>
      <c r="E3828">
        <v>31.56</v>
      </c>
      <c r="F3828">
        <v>788</v>
      </c>
      <c r="G3828">
        <v>72.1967208963639</v>
      </c>
      <c r="H3828">
        <v>4.4825000896118201</v>
      </c>
      <c r="I3828">
        <v>52.4024633329634</v>
      </c>
      <c r="J3828">
        <v>-1.6140062657706999</v>
      </c>
      <c r="K3828">
        <v>738.31187993686206</v>
      </c>
      <c r="L3828">
        <v>590.867085261385</v>
      </c>
      <c r="M3828">
        <v>61.366502580715299</v>
      </c>
      <c r="N3828">
        <v>7.8893069547275096E-2</v>
      </c>
      <c r="O3828">
        <v>10.996192893401</v>
      </c>
      <c r="P3828">
        <v>113.232309565687</v>
      </c>
    </row>
    <row r="3829" spans="1:17" hidden="1" x14ac:dyDescent="0.3">
      <c r="A3829" t="s">
        <v>7888</v>
      </c>
      <c r="B3829" t="s">
        <v>7889</v>
      </c>
      <c r="C3829" t="str">
        <f>IFERROR(VLOOKUP(Table1[[#This Row],[Ticker]],[1]!Table1[[Symbol]:[Industry]],2,FALSE),"-")</f>
        <v>-</v>
      </c>
      <c r="D3829" t="s">
        <v>753</v>
      </c>
      <c r="E3829">
        <v>31.504857428999902</v>
      </c>
      <c r="F3829">
        <v>266.20999999999998</v>
      </c>
      <c r="G3829">
        <v>0.970174864697259</v>
      </c>
      <c r="H3829">
        <v>-1.15814556091358</v>
      </c>
      <c r="I3829">
        <v>1.3439083516155299</v>
      </c>
      <c r="J3829">
        <v>-1.9555926456619901</v>
      </c>
      <c r="K3829">
        <v>254.26732713438901</v>
      </c>
      <c r="L3829">
        <v>235.203022467522</v>
      </c>
      <c r="M3829">
        <v>51.891311594454301</v>
      </c>
      <c r="N3829">
        <v>0.86120704815525395</v>
      </c>
      <c r="O3829">
        <v>4.0531910897411798</v>
      </c>
      <c r="P3829">
        <v>39.779469677080499</v>
      </c>
      <c r="Q3829">
        <v>1.5187022887975E-2</v>
      </c>
    </row>
    <row r="3830" spans="1:17" hidden="1" x14ac:dyDescent="0.3">
      <c r="A3830" t="s">
        <v>7890</v>
      </c>
      <c r="B3830" t="s">
        <v>7891</v>
      </c>
      <c r="C3830" t="str">
        <f>IFERROR(VLOOKUP(Table1[[#This Row],[Ticker]],[1]!Table1[[Symbol]:[Industry]],2,FALSE),"-")</f>
        <v>-</v>
      </c>
      <c r="D3830" t="s">
        <v>429</v>
      </c>
      <c r="E3830">
        <v>31.496849999999998</v>
      </c>
      <c r="F3830">
        <v>25.9</v>
      </c>
      <c r="G3830">
        <v>-48.294249852537703</v>
      </c>
      <c r="H3830">
        <v>-11.09917404778</v>
      </c>
      <c r="I3830">
        <v>-41.212059399206296</v>
      </c>
      <c r="J3830">
        <v>-3.7780772889623302</v>
      </c>
      <c r="K3830">
        <v>27.121282467872799</v>
      </c>
      <c r="M3830">
        <v>39.881269117023102</v>
      </c>
      <c r="N3830">
        <v>0.59955005624296898</v>
      </c>
      <c r="O3830">
        <v>98.648648648648603</v>
      </c>
      <c r="P3830">
        <v>11.158798283261699</v>
      </c>
    </row>
    <row r="3831" spans="1:17" hidden="1" x14ac:dyDescent="0.3">
      <c r="A3831" t="s">
        <v>7892</v>
      </c>
      <c r="B3831" t="s">
        <v>7893</v>
      </c>
      <c r="C3831" t="str">
        <f>IFERROR(VLOOKUP(Table1[[#This Row],[Ticker]],[1]!Table1[[Symbol]:[Industry]],2,FALSE),"-")</f>
        <v>-</v>
      </c>
      <c r="D3831" t="s">
        <v>407</v>
      </c>
      <c r="E3831">
        <v>31.34638236</v>
      </c>
      <c r="F3831">
        <v>9.11</v>
      </c>
      <c r="G3831">
        <v>-39.072779515503299</v>
      </c>
      <c r="H3831">
        <v>-0.19188970409745901</v>
      </c>
      <c r="I3831">
        <v>-16.053713524705199</v>
      </c>
      <c r="J3831">
        <v>3.9183707509090402</v>
      </c>
      <c r="K3831">
        <v>8.9827203673542009</v>
      </c>
      <c r="L3831">
        <v>9.1280136436220598</v>
      </c>
      <c r="M3831">
        <v>57.617337588299399</v>
      </c>
      <c r="N3831">
        <v>0.98939295846612696</v>
      </c>
      <c r="O3831">
        <v>20.0878155872667</v>
      </c>
      <c r="P3831">
        <v>8.4523809523809401</v>
      </c>
      <c r="Q3831">
        <v>0.111242690519638</v>
      </c>
    </row>
    <row r="3832" spans="1:17" hidden="1" x14ac:dyDescent="0.3">
      <c r="A3832" t="s">
        <v>7894</v>
      </c>
      <c r="B3832" t="s">
        <v>7895</v>
      </c>
      <c r="C3832" t="str">
        <f>IFERROR(VLOOKUP(Table1[[#This Row],[Ticker]],[1]!Table1[[Symbol]:[Industry]],2,FALSE),"-")</f>
        <v>-</v>
      </c>
      <c r="E3832">
        <v>31.322564</v>
      </c>
      <c r="F3832">
        <v>51.79</v>
      </c>
      <c r="G3832">
        <v>-68.4055962829718</v>
      </c>
      <c r="H3832">
        <v>-5.4477814152553101</v>
      </c>
      <c r="I3832">
        <v>1.17831982940822</v>
      </c>
      <c r="J3832">
        <v>0.25524836781410698</v>
      </c>
      <c r="K3832">
        <v>53.684688817595799</v>
      </c>
      <c r="L3832">
        <v>60.934939026480897</v>
      </c>
      <c r="M3832">
        <v>54.380936136871398</v>
      </c>
      <c r="N3832">
        <v>0.150002109285407</v>
      </c>
      <c r="O3832">
        <v>73.778721760957694</v>
      </c>
      <c r="P3832">
        <v>22.521883132245001</v>
      </c>
      <c r="Q3832">
        <v>7.5254509407433001E-2</v>
      </c>
    </row>
    <row r="3833" spans="1:17" hidden="1" x14ac:dyDescent="0.3">
      <c r="A3833" t="s">
        <v>7896</v>
      </c>
      <c r="B3833" t="s">
        <v>7897</v>
      </c>
      <c r="C3833" t="str">
        <f>IFERROR(VLOOKUP(Table1[[#This Row],[Ticker]],[1]!Table1[[Symbol]:[Industry]],2,FALSE),"-")</f>
        <v>-</v>
      </c>
      <c r="D3833" t="s">
        <v>407</v>
      </c>
      <c r="E3833">
        <v>31.32</v>
      </c>
      <c r="F3833">
        <v>58.1</v>
      </c>
      <c r="G3833">
        <v>87.817098400404504</v>
      </c>
      <c r="H3833">
        <v>-8.9749788554962304</v>
      </c>
      <c r="I3833">
        <v>27.861470012558399</v>
      </c>
      <c r="J3833">
        <v>-3.8825352867383902</v>
      </c>
      <c r="K3833">
        <v>58.100590984380197</v>
      </c>
      <c r="L3833">
        <v>49.7194854838704</v>
      </c>
      <c r="M3833">
        <v>51.059468236234501</v>
      </c>
      <c r="N3833">
        <v>0.58605430612851295</v>
      </c>
      <c r="O3833">
        <v>46.333907056798601</v>
      </c>
      <c r="P3833">
        <v>136.17886178861701</v>
      </c>
      <c r="Q3833">
        <v>0.20800006209385499</v>
      </c>
    </row>
    <row r="3834" spans="1:17" hidden="1" x14ac:dyDescent="0.3">
      <c r="A3834" t="s">
        <v>7898</v>
      </c>
      <c r="B3834" t="s">
        <v>7899</v>
      </c>
      <c r="C3834" t="str">
        <f>IFERROR(VLOOKUP(Table1[[#This Row],[Ticker]],[1]!Table1[[Symbol]:[Industry]],2,FALSE),"-")</f>
        <v>-</v>
      </c>
      <c r="D3834" t="s">
        <v>4809</v>
      </c>
      <c r="E3834">
        <v>31.319293200000001</v>
      </c>
      <c r="F3834">
        <v>46</v>
      </c>
      <c r="G3834">
        <v>-53.744164962894203</v>
      </c>
      <c r="H3834">
        <v>-12.9166626567823</v>
      </c>
      <c r="I3834">
        <v>-30.5960771572529</v>
      </c>
      <c r="J3834">
        <v>-0.19205462230155201</v>
      </c>
      <c r="K3834">
        <v>48.757472304680803</v>
      </c>
      <c r="L3834">
        <v>57.711472581581702</v>
      </c>
      <c r="M3834">
        <v>47.797682452842999</v>
      </c>
      <c r="N3834">
        <v>0.33485938521909703</v>
      </c>
      <c r="O3834">
        <v>95.2173913043478</v>
      </c>
      <c r="P3834">
        <v>5.7471264367816097</v>
      </c>
    </row>
    <row r="3835" spans="1:17" hidden="1" x14ac:dyDescent="0.3">
      <c r="A3835" t="s">
        <v>7900</v>
      </c>
      <c r="B3835" t="s">
        <v>7901</v>
      </c>
      <c r="C3835" t="str">
        <f>IFERROR(VLOOKUP(Table1[[#This Row],[Ticker]],[1]!Table1[[Symbol]:[Industry]],2,FALSE),"-")</f>
        <v>-</v>
      </c>
      <c r="D3835" t="s">
        <v>390</v>
      </c>
      <c r="E3835">
        <v>31.299559200000001</v>
      </c>
      <c r="F3835">
        <v>53.17</v>
      </c>
      <c r="G3835">
        <v>4.8411676779374497</v>
      </c>
      <c r="H3835">
        <v>-13.576403005554999</v>
      </c>
      <c r="I3835">
        <v>-19.918319171676199</v>
      </c>
      <c r="J3835">
        <v>-10.987037048350899</v>
      </c>
      <c r="K3835">
        <v>55.239404612374997</v>
      </c>
      <c r="L3835">
        <v>54.427305243280699</v>
      </c>
      <c r="M3835">
        <v>31.210680041920298</v>
      </c>
      <c r="N3835">
        <v>0.51886847599571695</v>
      </c>
      <c r="O3835">
        <v>77.543727665977002</v>
      </c>
      <c r="Q3835">
        <v>4.8235996583049001E-2</v>
      </c>
    </row>
    <row r="3836" spans="1:17" hidden="1" x14ac:dyDescent="0.3">
      <c r="A3836" t="s">
        <v>7902</v>
      </c>
      <c r="B3836" t="s">
        <v>7903</v>
      </c>
      <c r="C3836" t="str">
        <f>IFERROR(VLOOKUP(Table1[[#This Row],[Ticker]],[1]!Table1[[Symbol]:[Industry]],2,FALSE),"-")</f>
        <v>-</v>
      </c>
      <c r="D3836" t="s">
        <v>991</v>
      </c>
      <c r="E3836">
        <v>31.297560000000001</v>
      </c>
      <c r="F3836">
        <v>30.21</v>
      </c>
      <c r="G3836">
        <v>-18.611752391590699</v>
      </c>
      <c r="H3836">
        <v>-5.1204004628743496</v>
      </c>
      <c r="I3836">
        <v>-4.8326432512269797</v>
      </c>
      <c r="J3836">
        <v>-2.1876200325010999</v>
      </c>
      <c r="K3836">
        <v>29.7284330821075</v>
      </c>
      <c r="L3836">
        <v>27.284969503043801</v>
      </c>
      <c r="M3836">
        <v>46.565224011515802</v>
      </c>
      <c r="N3836">
        <v>0</v>
      </c>
      <c r="O3836">
        <v>25.753061900033099</v>
      </c>
      <c r="P3836">
        <v>56.447436561367098</v>
      </c>
    </row>
    <row r="3837" spans="1:17" hidden="1" x14ac:dyDescent="0.3">
      <c r="A3837" t="s">
        <v>7904</v>
      </c>
      <c r="B3837" t="s">
        <v>7905</v>
      </c>
      <c r="C3837" t="str">
        <f>IFERROR(VLOOKUP(Table1[[#This Row],[Ticker]],[1]!Table1[[Symbol]:[Industry]],2,FALSE),"-")</f>
        <v>-</v>
      </c>
      <c r="D3837" t="s">
        <v>1223</v>
      </c>
      <c r="E3837">
        <v>31.281600000000001</v>
      </c>
      <c r="F3837">
        <v>28.13</v>
      </c>
      <c r="G3837">
        <v>-68.415353972987205</v>
      </c>
      <c r="H3837">
        <v>14.6019668584795</v>
      </c>
      <c r="I3837">
        <v>-11.755784963032999</v>
      </c>
      <c r="J3837">
        <v>-1.65851950340058</v>
      </c>
      <c r="K3837">
        <v>27.7986883399718</v>
      </c>
      <c r="L3837">
        <v>30.698067345434801</v>
      </c>
      <c r="M3837">
        <v>42.538661466822298</v>
      </c>
      <c r="N3837">
        <v>3.8599856857242099</v>
      </c>
      <c r="O3837">
        <v>74.191254888019898</v>
      </c>
      <c r="P3837">
        <v>27.747502270662999</v>
      </c>
      <c r="Q3837">
        <v>2.7589031349181E-2</v>
      </c>
    </row>
    <row r="3838" spans="1:17" hidden="1" x14ac:dyDescent="0.3">
      <c r="A3838" t="s">
        <v>7906</v>
      </c>
      <c r="B3838" t="s">
        <v>7907</v>
      </c>
      <c r="C3838" t="str">
        <f>IFERROR(VLOOKUP(Table1[[#This Row],[Ticker]],[1]!Table1[[Symbol]:[Industry]],2,FALSE),"-")</f>
        <v>-</v>
      </c>
      <c r="D3838" t="s">
        <v>2902</v>
      </c>
      <c r="E3838">
        <v>31.280711719999999</v>
      </c>
      <c r="F3838">
        <v>24.74</v>
      </c>
      <c r="G3838">
        <v>-68.826844794446899</v>
      </c>
      <c r="H3838">
        <v>-5.53540046287437</v>
      </c>
      <c r="I3838">
        <v>-29.626912392549698</v>
      </c>
      <c r="J3838">
        <v>-8.8291294664633693</v>
      </c>
      <c r="K3838">
        <v>25.757531315010802</v>
      </c>
      <c r="L3838">
        <v>32.3434553260537</v>
      </c>
      <c r="M3838">
        <v>44.481412423405303</v>
      </c>
      <c r="N3838">
        <v>1.2026409344844999</v>
      </c>
      <c r="O3838">
        <v>176.879547291835</v>
      </c>
      <c r="P3838">
        <v>14.537037037037001</v>
      </c>
      <c r="Q3838">
        <v>2.2650628998145999E-2</v>
      </c>
    </row>
    <row r="3839" spans="1:17" hidden="1" x14ac:dyDescent="0.3">
      <c r="A3839" t="s">
        <v>7908</v>
      </c>
      <c r="B3839" t="s">
        <v>7909</v>
      </c>
      <c r="C3839" t="str">
        <f>IFERROR(VLOOKUP(Table1[[#This Row],[Ticker]],[1]!Table1[[Symbol]:[Industry]],2,FALSE),"-")</f>
        <v>-</v>
      </c>
      <c r="D3839" t="s">
        <v>605</v>
      </c>
      <c r="E3839">
        <v>31.262637999999999</v>
      </c>
      <c r="F3839">
        <v>26.07</v>
      </c>
      <c r="G3839">
        <v>6.4597503185925804</v>
      </c>
      <c r="H3839">
        <v>6.57264432610065</v>
      </c>
      <c r="I3839">
        <v>12.766237860785999</v>
      </c>
      <c r="J3839">
        <v>-11.3137652051579</v>
      </c>
      <c r="K3839">
        <v>24.826890198023001</v>
      </c>
      <c r="L3839">
        <v>24.201671089125501</v>
      </c>
      <c r="M3839">
        <v>43.953449569257998</v>
      </c>
      <c r="N3839">
        <v>0.76083356301163796</v>
      </c>
      <c r="O3839">
        <v>63.636363636363598</v>
      </c>
      <c r="P3839">
        <v>57.904300423985397</v>
      </c>
      <c r="Q3839">
        <v>-6.1090784952114001E-2</v>
      </c>
    </row>
    <row r="3840" spans="1:17" hidden="1" x14ac:dyDescent="0.3">
      <c r="A3840" t="s">
        <v>7910</v>
      </c>
      <c r="B3840" t="s">
        <v>7911</v>
      </c>
      <c r="C3840" t="str">
        <f>IFERROR(VLOOKUP(Table1[[#This Row],[Ticker]],[1]!Table1[[Symbol]:[Industry]],2,FALSE),"-")</f>
        <v>-</v>
      </c>
      <c r="D3840" t="s">
        <v>1359</v>
      </c>
      <c r="E3840">
        <v>31.257184429999999</v>
      </c>
      <c r="F3840">
        <v>57.92</v>
      </c>
      <c r="G3840">
        <v>-22.724324967397799</v>
      </c>
      <c r="H3840">
        <v>-3.9222847977128499</v>
      </c>
      <c r="I3840">
        <v>-12.213298463926</v>
      </c>
      <c r="J3840">
        <v>-2.1703488753335698</v>
      </c>
      <c r="K3840">
        <v>57.329267756707701</v>
      </c>
      <c r="L3840">
        <v>55.802916854178797</v>
      </c>
      <c r="M3840">
        <v>56.093149880285502</v>
      </c>
      <c r="N3840">
        <v>1.02389568699</v>
      </c>
      <c r="O3840">
        <v>3.59116022099448</v>
      </c>
      <c r="P3840">
        <v>12.4660194174757</v>
      </c>
    </row>
    <row r="3841" spans="1:17" hidden="1" x14ac:dyDescent="0.3">
      <c r="A3841" t="s">
        <v>7912</v>
      </c>
      <c r="B3841" t="s">
        <v>7913</v>
      </c>
      <c r="C3841" t="str">
        <f>IFERROR(VLOOKUP(Table1[[#This Row],[Ticker]],[1]!Table1[[Symbol]:[Industry]],2,FALSE),"-")</f>
        <v>-</v>
      </c>
      <c r="D3841" t="s">
        <v>1223</v>
      </c>
      <c r="E3841">
        <v>31.247186299999999</v>
      </c>
      <c r="F3841">
        <v>17.62</v>
      </c>
      <c r="G3841">
        <v>-48.335527944572497</v>
      </c>
      <c r="H3841">
        <v>-16.935819909966799</v>
      </c>
      <c r="I3841">
        <v>-21.366731622318898</v>
      </c>
      <c r="J3841">
        <v>-9.9224266623353508</v>
      </c>
      <c r="K3841">
        <v>19.137710188620002</v>
      </c>
      <c r="L3841">
        <v>23.170592400829001</v>
      </c>
      <c r="M3841">
        <v>38.309062099261901</v>
      </c>
      <c r="N3841">
        <v>8.7561732036974801E-2</v>
      </c>
      <c r="O3841">
        <v>139.78433598183801</v>
      </c>
      <c r="P3841">
        <v>18.5733512786002</v>
      </c>
      <c r="Q3841">
        <v>1.1016695847880001E-2</v>
      </c>
    </row>
    <row r="3842" spans="1:17" hidden="1" x14ac:dyDescent="0.3">
      <c r="A3842" t="s">
        <v>7914</v>
      </c>
      <c r="B3842" t="s">
        <v>7915</v>
      </c>
      <c r="C3842" t="str">
        <f>IFERROR(VLOOKUP(Table1[[#This Row],[Ticker]],[1]!Table1[[Symbol]:[Industry]],2,FALSE),"-")</f>
        <v>-</v>
      </c>
      <c r="D3842" t="s">
        <v>2511</v>
      </c>
      <c r="E3842">
        <v>31.207463722</v>
      </c>
      <c r="F3842">
        <v>21.1</v>
      </c>
      <c r="G3842">
        <v>270.06212495544997</v>
      </c>
      <c r="H3842">
        <v>-15.7118953082351</v>
      </c>
      <c r="I3842">
        <v>77.620712156735806</v>
      </c>
      <c r="J3842">
        <v>-9.8238276687087307</v>
      </c>
      <c r="K3842">
        <v>23.1802203550853</v>
      </c>
      <c r="L3842">
        <v>15.3025144237692</v>
      </c>
      <c r="M3842">
        <v>19.239231544005499</v>
      </c>
      <c r="N3842">
        <v>0.63146837760917496</v>
      </c>
      <c r="O3842">
        <v>37.5829383886255</v>
      </c>
      <c r="P3842">
        <v>322.84569138276498</v>
      </c>
      <c r="Q3842">
        <v>0.16716852932931001</v>
      </c>
    </row>
    <row r="3843" spans="1:17" hidden="1" x14ac:dyDescent="0.3">
      <c r="A3843" t="s">
        <v>7916</v>
      </c>
      <c r="B3843" t="s">
        <v>7917</v>
      </c>
      <c r="C3843" t="str">
        <f>IFERROR(VLOOKUP(Table1[[#This Row],[Ticker]],[1]!Table1[[Symbol]:[Industry]],2,FALSE),"-")</f>
        <v>-</v>
      </c>
      <c r="D3843" t="s">
        <v>472</v>
      </c>
      <c r="E3843">
        <v>31.142065500000001</v>
      </c>
      <c r="F3843">
        <v>100.9</v>
      </c>
      <c r="G3843">
        <v>29.830171895424499</v>
      </c>
      <c r="H3843">
        <v>9.1289089293908194</v>
      </c>
      <c r="I3843">
        <v>29.375106376194701</v>
      </c>
      <c r="J3843">
        <v>-5.2239236628641397</v>
      </c>
      <c r="K3843">
        <v>87.162953831879406</v>
      </c>
      <c r="L3843">
        <v>75.765739781072497</v>
      </c>
      <c r="M3843">
        <v>61.172376443820703</v>
      </c>
      <c r="N3843">
        <v>2.1323784566166402</v>
      </c>
      <c r="O3843">
        <v>9.0188305252725396</v>
      </c>
      <c r="P3843">
        <v>73.755811951093506</v>
      </c>
      <c r="Q3843">
        <v>-3.7200623132899998E-4</v>
      </c>
    </row>
    <row r="3844" spans="1:17" hidden="1" x14ac:dyDescent="0.3">
      <c r="A3844" t="s">
        <v>7918</v>
      </c>
      <c r="B3844" t="s">
        <v>7919</v>
      </c>
      <c r="C3844" t="str">
        <f>IFERROR(VLOOKUP(Table1[[#This Row],[Ticker]],[1]!Table1[[Symbol]:[Industry]],2,FALSE),"-")</f>
        <v>-</v>
      </c>
      <c r="D3844" t="s">
        <v>21</v>
      </c>
      <c r="E3844">
        <v>31.131699999999999</v>
      </c>
      <c r="F3844">
        <v>78</v>
      </c>
      <c r="G3844">
        <v>9.7181615987824603</v>
      </c>
      <c r="H3844">
        <v>-0.43377581301443302</v>
      </c>
      <c r="I3844">
        <v>-15.4277456737161</v>
      </c>
      <c r="J3844">
        <v>2.78553622632906</v>
      </c>
      <c r="K3844">
        <v>71.767284198825493</v>
      </c>
      <c r="L3844">
        <v>70.000399679585101</v>
      </c>
      <c r="M3844">
        <v>82.517987886997602</v>
      </c>
      <c r="N3844">
        <v>1.0437710437710399</v>
      </c>
      <c r="O3844">
        <v>0</v>
      </c>
      <c r="P3844">
        <v>41.560798548094297</v>
      </c>
    </row>
    <row r="3845" spans="1:17" hidden="1" x14ac:dyDescent="0.3">
      <c r="A3845" t="s">
        <v>7920</v>
      </c>
      <c r="B3845" t="s">
        <v>7921</v>
      </c>
      <c r="C3845" t="str">
        <f>IFERROR(VLOOKUP(Table1[[#This Row],[Ticker]],[1]!Table1[[Symbol]:[Industry]],2,FALSE),"-")</f>
        <v>-</v>
      </c>
      <c r="D3845" t="s">
        <v>46</v>
      </c>
      <c r="E3845">
        <v>31.0290176</v>
      </c>
      <c r="F3845">
        <v>925.7</v>
      </c>
      <c r="G3845">
        <v>15.093870987196</v>
      </c>
      <c r="H3845">
        <v>-7.5781478939181701</v>
      </c>
      <c r="I3845">
        <v>37.826091072249902</v>
      </c>
      <c r="J3845">
        <v>-4.7963156846750099</v>
      </c>
      <c r="K3845">
        <v>919.37952264006799</v>
      </c>
      <c r="L3845">
        <v>820.67862315054401</v>
      </c>
      <c r="M3845">
        <v>41.750577252886302</v>
      </c>
      <c r="N3845">
        <v>0.50691161240938298</v>
      </c>
      <c r="O3845">
        <v>32.078427136221201</v>
      </c>
      <c r="P3845">
        <v>62.375021925977897</v>
      </c>
      <c r="Q3845">
        <v>0.10091677422774201</v>
      </c>
    </row>
    <row r="3846" spans="1:17" hidden="1" x14ac:dyDescent="0.3">
      <c r="A3846" t="s">
        <v>7922</v>
      </c>
      <c r="B3846" t="s">
        <v>7923</v>
      </c>
      <c r="C3846" t="str">
        <f>IFERROR(VLOOKUP(Table1[[#This Row],[Ticker]],[1]!Table1[[Symbol]:[Industry]],2,FALSE),"-")</f>
        <v>-</v>
      </c>
      <c r="D3846" t="s">
        <v>2511</v>
      </c>
      <c r="E3846">
        <v>30.967199999999998</v>
      </c>
      <c r="F3846">
        <v>76</v>
      </c>
      <c r="G3846">
        <v>-42.0081215828816</v>
      </c>
      <c r="H3846">
        <v>-11.9344248531182</v>
      </c>
      <c r="I3846">
        <v>20.667782455791802</v>
      </c>
      <c r="J3846">
        <v>6.0091012789742999</v>
      </c>
      <c r="K3846">
        <v>71.188177477311001</v>
      </c>
      <c r="L3846">
        <v>71.029323397729101</v>
      </c>
      <c r="M3846">
        <v>67.852158338047502</v>
      </c>
      <c r="N3846">
        <v>0.71420794774088103</v>
      </c>
      <c r="O3846">
        <v>30.2631578947368</v>
      </c>
      <c r="P3846">
        <v>49.753694581280698</v>
      </c>
    </row>
    <row r="3847" spans="1:17" hidden="1" x14ac:dyDescent="0.3">
      <c r="A3847" t="s">
        <v>7924</v>
      </c>
      <c r="B3847" t="s">
        <v>7925</v>
      </c>
      <c r="C3847" t="str">
        <f>IFERROR(VLOOKUP(Table1[[#This Row],[Ticker]],[1]!Table1[[Symbol]:[Industry]],2,FALSE),"-")</f>
        <v>-</v>
      </c>
      <c r="D3847" t="s">
        <v>266</v>
      </c>
      <c r="E3847">
        <v>30.921328800000001</v>
      </c>
      <c r="F3847">
        <v>40.729999999999997</v>
      </c>
      <c r="G3847">
        <v>11.9779845196146</v>
      </c>
      <c r="H3847">
        <v>1.9313347556346301</v>
      </c>
      <c r="I3847">
        <v>7.3587900738141396</v>
      </c>
      <c r="J3847">
        <v>-13.3464183157629</v>
      </c>
      <c r="K3847">
        <v>38.142403148152397</v>
      </c>
      <c r="L3847">
        <v>35.7753611898789</v>
      </c>
      <c r="M3847">
        <v>58.716002077400297</v>
      </c>
      <c r="N3847">
        <v>2.4453497696106599</v>
      </c>
      <c r="O3847">
        <v>34.176282838202702</v>
      </c>
      <c r="P3847">
        <v>77.086956521739097</v>
      </c>
      <c r="Q3847">
        <v>3.3652691057857002E-2</v>
      </c>
    </row>
    <row r="3848" spans="1:17" hidden="1" x14ac:dyDescent="0.3">
      <c r="A3848" t="s">
        <v>7926</v>
      </c>
      <c r="B3848" t="s">
        <v>7927</v>
      </c>
      <c r="C3848" t="str">
        <f>IFERROR(VLOOKUP(Table1[[#This Row],[Ticker]],[1]!Table1[[Symbol]:[Industry]],2,FALSE),"-")</f>
        <v>-</v>
      </c>
      <c r="D3848" t="s">
        <v>364</v>
      </c>
      <c r="E3848">
        <v>30.899177842</v>
      </c>
      <c r="F3848">
        <v>56.45</v>
      </c>
      <c r="G3848">
        <v>12.5307645852149</v>
      </c>
      <c r="H3848">
        <v>-9.5457271448450491</v>
      </c>
      <c r="I3848">
        <v>13.2525253238289</v>
      </c>
      <c r="J3848">
        <v>-9.1599383716014398</v>
      </c>
      <c r="K3848">
        <v>56.667389171064798</v>
      </c>
      <c r="L3848">
        <v>49.4023860169195</v>
      </c>
      <c r="M3848">
        <v>39.368338821430598</v>
      </c>
      <c r="N3848">
        <v>2.6844359828652999</v>
      </c>
      <c r="O3848">
        <v>31.1780336581044</v>
      </c>
      <c r="P3848">
        <v>104.52898550724601</v>
      </c>
    </row>
    <row r="3849" spans="1:17" hidden="1" x14ac:dyDescent="0.3">
      <c r="A3849" t="s">
        <v>7928</v>
      </c>
      <c r="B3849" t="s">
        <v>7929</v>
      </c>
      <c r="C3849" t="str">
        <f>IFERROR(VLOOKUP(Table1[[#This Row],[Ticker]],[1]!Table1[[Symbol]:[Industry]],2,FALSE),"-")</f>
        <v>-</v>
      </c>
      <c r="D3849" t="s">
        <v>407</v>
      </c>
      <c r="E3849">
        <v>30.677800000000001</v>
      </c>
      <c r="F3849">
        <v>19.149999999999999</v>
      </c>
      <c r="G3849">
        <v>145.69359493474599</v>
      </c>
      <c r="H3849">
        <v>-10.5530927705666</v>
      </c>
      <c r="I3849">
        <v>94.917456708789004</v>
      </c>
      <c r="J3849">
        <v>-11.598839318546499</v>
      </c>
      <c r="K3849">
        <v>20.8259631867998</v>
      </c>
      <c r="L3849">
        <v>15.1599427808623</v>
      </c>
      <c r="M3849">
        <v>24.6770685700718</v>
      </c>
      <c r="N3849">
        <v>0.244354247451361</v>
      </c>
      <c r="O3849">
        <v>61.514360313315898</v>
      </c>
      <c r="P3849">
        <v>258.614232209737</v>
      </c>
      <c r="Q3849">
        <v>0.106803501579146</v>
      </c>
    </row>
    <row r="3850" spans="1:17" hidden="1" x14ac:dyDescent="0.3">
      <c r="A3850" t="s">
        <v>7930</v>
      </c>
      <c r="B3850" t="s">
        <v>7931</v>
      </c>
      <c r="C3850" t="str">
        <f>IFERROR(VLOOKUP(Table1[[#This Row],[Ticker]],[1]!Table1[[Symbol]:[Industry]],2,FALSE),"-")</f>
        <v>-</v>
      </c>
      <c r="D3850" t="s">
        <v>789</v>
      </c>
      <c r="E3850">
        <v>30.655185007999901</v>
      </c>
      <c r="F3850">
        <v>13.97</v>
      </c>
      <c r="G3850">
        <v>-80.912997868014003</v>
      </c>
      <c r="H3850">
        <v>53.468671393412997</v>
      </c>
      <c r="I3850">
        <v>-9.0939563440307296</v>
      </c>
      <c r="J3850">
        <v>10.067699116435</v>
      </c>
      <c r="K3850">
        <v>10.1572961365531</v>
      </c>
      <c r="L3850">
        <v>14.5700392260482</v>
      </c>
      <c r="M3850">
        <v>69.874949124156998</v>
      </c>
      <c r="N3850">
        <v>1.87349069097141</v>
      </c>
      <c r="O3850">
        <v>224.982104509663</v>
      </c>
      <c r="P3850">
        <v>87.014725568942396</v>
      </c>
      <c r="Q3850">
        <v>-3.6280983562093999E-2</v>
      </c>
    </row>
    <row r="3851" spans="1:17" hidden="1" x14ac:dyDescent="0.3">
      <c r="A3851" t="s">
        <v>7932</v>
      </c>
      <c r="B3851" t="s">
        <v>7933</v>
      </c>
      <c r="C3851" t="str">
        <f>IFERROR(VLOOKUP(Table1[[#This Row],[Ticker]],[1]!Table1[[Symbol]:[Industry]],2,FALSE),"-")</f>
        <v>-</v>
      </c>
      <c r="D3851" t="s">
        <v>407</v>
      </c>
      <c r="E3851">
        <v>30.6182425199998</v>
      </c>
      <c r="F3851">
        <v>244.45</v>
      </c>
      <c r="G3851">
        <v>-31.842636949311899</v>
      </c>
      <c r="H3851">
        <v>-4.4954004628743602</v>
      </c>
      <c r="I3851">
        <v>-17.388529987441501</v>
      </c>
      <c r="J3851">
        <v>-2.1876200325010999</v>
      </c>
      <c r="K3851">
        <v>244.45</v>
      </c>
      <c r="L3851">
        <v>244.44999999999899</v>
      </c>
      <c r="M3851">
        <v>50</v>
      </c>
      <c r="O3851">
        <v>0</v>
      </c>
      <c r="P3851">
        <v>0</v>
      </c>
    </row>
    <row r="3852" spans="1:17" hidden="1" x14ac:dyDescent="0.3">
      <c r="A3852" t="s">
        <v>7934</v>
      </c>
      <c r="B3852" t="s">
        <v>7935</v>
      </c>
      <c r="C3852" t="str">
        <f>IFERROR(VLOOKUP(Table1[[#This Row],[Ticker]],[1]!Table1[[Symbol]:[Industry]],2,FALSE),"-")</f>
        <v>-</v>
      </c>
      <c r="D3852" t="s">
        <v>281</v>
      </c>
      <c r="E3852">
        <v>30.599599999999999</v>
      </c>
      <c r="F3852">
        <v>18.100000000000001</v>
      </c>
      <c r="G3852">
        <v>-40.7046711889896</v>
      </c>
      <c r="H3852">
        <v>2.7064885571964599</v>
      </c>
      <c r="I3852">
        <v>-1.5855869292202101</v>
      </c>
      <c r="J3852">
        <v>-0.45092535462996403</v>
      </c>
      <c r="K3852">
        <v>17.843125717783799</v>
      </c>
      <c r="L3852">
        <v>19.9436827945982</v>
      </c>
      <c r="M3852">
        <v>52.641173177880702</v>
      </c>
      <c r="N3852">
        <v>0.452797089153127</v>
      </c>
      <c r="O3852">
        <v>71.270718232044104</v>
      </c>
      <c r="P3852">
        <v>24.827586206896498</v>
      </c>
      <c r="Q3852">
        <v>-1.5968192501483999E-2</v>
      </c>
    </row>
    <row r="3853" spans="1:17" hidden="1" x14ac:dyDescent="0.3">
      <c r="A3853" t="s">
        <v>7936</v>
      </c>
      <c r="B3853" t="s">
        <v>7937</v>
      </c>
      <c r="C3853" t="str">
        <f>IFERROR(VLOOKUP(Table1[[#This Row],[Ticker]],[1]!Table1[[Symbol]:[Industry]],2,FALSE),"-")</f>
        <v>-</v>
      </c>
      <c r="D3853" t="s">
        <v>4298</v>
      </c>
      <c r="E3853">
        <v>30.564</v>
      </c>
      <c r="F3853">
        <v>56.6</v>
      </c>
      <c r="G3853">
        <v>-72.575621242505605</v>
      </c>
      <c r="H3853">
        <v>-10.475466908056999</v>
      </c>
      <c r="I3853">
        <v>-39.157707596287402</v>
      </c>
      <c r="J3853">
        <v>-1.67261381690884</v>
      </c>
      <c r="K3853">
        <v>61.202358210839002</v>
      </c>
      <c r="L3853">
        <v>71.984070784036007</v>
      </c>
      <c r="M3853">
        <v>37.389188198268201</v>
      </c>
      <c r="N3853">
        <v>0.553475935828877</v>
      </c>
      <c r="O3853">
        <v>74.911660777385094</v>
      </c>
      <c r="P3853">
        <v>0.51500621559226101</v>
      </c>
    </row>
    <row r="3854" spans="1:17" hidden="1" x14ac:dyDescent="0.3">
      <c r="A3854" t="s">
        <v>7938</v>
      </c>
      <c r="B3854" t="s">
        <v>7939</v>
      </c>
      <c r="C3854" t="str">
        <f>IFERROR(VLOOKUP(Table1[[#This Row],[Ticker]],[1]!Table1[[Symbol]:[Industry]],2,FALSE),"-")</f>
        <v>-</v>
      </c>
      <c r="D3854" t="s">
        <v>158</v>
      </c>
      <c r="E3854">
        <v>30.537800000000001</v>
      </c>
      <c r="F3854">
        <v>107</v>
      </c>
      <c r="G3854">
        <v>-31.842636949311899</v>
      </c>
      <c r="H3854">
        <v>0.40656032143936099</v>
      </c>
      <c r="I3854">
        <v>-9.1984389864304692</v>
      </c>
      <c r="J3854">
        <v>-9.6270663992831</v>
      </c>
      <c r="K3854">
        <v>108.716589341998</v>
      </c>
      <c r="L3854">
        <v>109.703989532561</v>
      </c>
      <c r="M3854">
        <v>51.435701010398098</v>
      </c>
      <c r="N3854">
        <v>2.1672394043528</v>
      </c>
      <c r="O3854">
        <v>55.794392523364401</v>
      </c>
      <c r="P3854">
        <v>31.2883435582822</v>
      </c>
    </row>
    <row r="3855" spans="1:17" hidden="1" x14ac:dyDescent="0.3">
      <c r="A3855" t="s">
        <v>7940</v>
      </c>
      <c r="B3855" t="s">
        <v>7941</v>
      </c>
      <c r="C3855" t="str">
        <f>IFERROR(VLOOKUP(Table1[[#This Row],[Ticker]],[1]!Table1[[Symbol]:[Industry]],2,FALSE),"-")</f>
        <v>-</v>
      </c>
      <c r="D3855" t="s">
        <v>390</v>
      </c>
      <c r="E3855">
        <v>30.511272898000001</v>
      </c>
      <c r="F3855">
        <v>73.2</v>
      </c>
      <c r="G3855">
        <v>-41.192482150550298</v>
      </c>
      <c r="H3855">
        <v>-10.556938924412799</v>
      </c>
      <c r="I3855">
        <v>-26.7383751886799</v>
      </c>
      <c r="J3855">
        <v>-6.7067756228060302</v>
      </c>
      <c r="K3855">
        <v>64.534310333218897</v>
      </c>
      <c r="M3855">
        <v>38.8601142968445</v>
      </c>
      <c r="N3855">
        <v>2.0463949843260099</v>
      </c>
      <c r="O3855">
        <v>21.584699453551899</v>
      </c>
      <c r="P3855">
        <v>46.811070998796602</v>
      </c>
    </row>
    <row r="3856" spans="1:17" hidden="1" x14ac:dyDescent="0.3">
      <c r="A3856" t="s">
        <v>7942</v>
      </c>
      <c r="B3856" t="s">
        <v>7943</v>
      </c>
      <c r="C3856" t="str">
        <f>IFERROR(VLOOKUP(Table1[[#This Row],[Ticker]],[1]!Table1[[Symbol]:[Industry]],2,FALSE),"-")</f>
        <v>-</v>
      </c>
      <c r="D3856" t="s">
        <v>991</v>
      </c>
      <c r="E3856">
        <v>30.501989999999999</v>
      </c>
      <c r="F3856">
        <v>14.93</v>
      </c>
      <c r="G3856">
        <v>-19.0782864961397</v>
      </c>
      <c r="H3856">
        <v>33.745340277866298</v>
      </c>
      <c r="I3856">
        <v>47.220069792051198</v>
      </c>
      <c r="J3856">
        <v>8.0782588448991905</v>
      </c>
      <c r="K3856">
        <v>12.230008336993899</v>
      </c>
      <c r="L3856">
        <v>12.1795194846922</v>
      </c>
      <c r="M3856">
        <v>73.743341442254305</v>
      </c>
      <c r="N3856">
        <v>1.67750302759757</v>
      </c>
      <c r="O3856">
        <v>17.883456128600098</v>
      </c>
      <c r="P3856">
        <v>81.851400730815996</v>
      </c>
      <c r="Q3856">
        <v>-3.5444331496341998E-2</v>
      </c>
    </row>
    <row r="3857" spans="1:17" hidden="1" x14ac:dyDescent="0.3">
      <c r="A3857" t="s">
        <v>7944</v>
      </c>
      <c r="B3857" t="s">
        <v>7945</v>
      </c>
      <c r="C3857" t="str">
        <f>IFERROR(VLOOKUP(Table1[[#This Row],[Ticker]],[1]!Table1[[Symbol]:[Industry]],2,FALSE),"-")</f>
        <v>-</v>
      </c>
      <c r="D3857" t="s">
        <v>7946</v>
      </c>
      <c r="E3857">
        <v>30.500285399999999</v>
      </c>
      <c r="F3857">
        <v>80.099999999999994</v>
      </c>
      <c r="G3857">
        <v>49.7900161119125</v>
      </c>
      <c r="H3857">
        <v>-11.3135822810561</v>
      </c>
      <c r="I3857">
        <v>64.244123073782802</v>
      </c>
      <c r="J3857">
        <v>-2.1876200325010999</v>
      </c>
      <c r="K3857">
        <v>79.049086110063897</v>
      </c>
      <c r="M3857">
        <v>34.732408580462199</v>
      </c>
      <c r="N3857">
        <v>3.3342016150038997E-2</v>
      </c>
      <c r="O3857">
        <v>12.3595505617977</v>
      </c>
      <c r="P3857">
        <v>148.757763975155</v>
      </c>
    </row>
    <row r="3858" spans="1:17" hidden="1" x14ac:dyDescent="0.3">
      <c r="A3858" t="s">
        <v>7947</v>
      </c>
      <c r="B3858" t="s">
        <v>7948</v>
      </c>
      <c r="C3858" t="str">
        <f>IFERROR(VLOOKUP(Table1[[#This Row],[Ticker]],[1]!Table1[[Symbol]:[Industry]],2,FALSE),"-")</f>
        <v>-</v>
      </c>
      <c r="D3858" t="s">
        <v>46</v>
      </c>
      <c r="E3858">
        <v>30.4041353399999</v>
      </c>
      <c r="F3858">
        <v>1.71</v>
      </c>
      <c r="G3858">
        <v>-34.683546040221003</v>
      </c>
      <c r="H3858">
        <v>19.6425305716084</v>
      </c>
      <c r="I3858">
        <v>-22.388529987441501</v>
      </c>
      <c r="J3858">
        <v>-3.8269642947961802</v>
      </c>
      <c r="K3858">
        <v>1.57439713826821</v>
      </c>
      <c r="L3858">
        <v>1.77598895952109</v>
      </c>
      <c r="M3858">
        <v>57.001178110832399</v>
      </c>
      <c r="N3858">
        <v>1.6117390216834599</v>
      </c>
      <c r="O3858">
        <v>110.526315789473</v>
      </c>
      <c r="P3858">
        <v>32.558139534883701</v>
      </c>
      <c r="Q3858">
        <v>6.3781143508379004E-2</v>
      </c>
    </row>
    <row r="3859" spans="1:17" hidden="1" x14ac:dyDescent="0.3">
      <c r="A3859" t="s">
        <v>7949</v>
      </c>
      <c r="B3859" t="s">
        <v>7950</v>
      </c>
      <c r="C3859" t="str">
        <f>IFERROR(VLOOKUP(Table1[[#This Row],[Ticker]],[1]!Table1[[Symbol]:[Industry]],2,FALSE),"-")</f>
        <v>-</v>
      </c>
      <c r="D3859" t="s">
        <v>226</v>
      </c>
      <c r="E3859">
        <v>30.350249999999999</v>
      </c>
      <c r="F3859">
        <v>25.31</v>
      </c>
      <c r="G3859">
        <v>46.396799670406402</v>
      </c>
      <c r="H3859">
        <v>56.203012235538303</v>
      </c>
      <c r="I3859">
        <v>64.045161768830795</v>
      </c>
      <c r="J3859">
        <v>8.8698613189688302</v>
      </c>
      <c r="K3859">
        <v>17.149117632872802</v>
      </c>
      <c r="L3859">
        <v>13.5739862650089</v>
      </c>
      <c r="M3859">
        <v>88.304716108990903</v>
      </c>
      <c r="N3859">
        <v>0.98370831484560395</v>
      </c>
      <c r="O3859">
        <v>4.14855788225998</v>
      </c>
      <c r="Q3859">
        <v>0.109702071273675</v>
      </c>
    </row>
    <row r="3860" spans="1:17" hidden="1" x14ac:dyDescent="0.3">
      <c r="A3860" t="s">
        <v>7951</v>
      </c>
      <c r="B3860" t="s">
        <v>7952</v>
      </c>
      <c r="C3860" t="str">
        <f>IFERROR(VLOOKUP(Table1[[#This Row],[Ticker]],[1]!Table1[[Symbol]:[Industry]],2,FALSE),"-")</f>
        <v>-</v>
      </c>
      <c r="E3860">
        <v>30.340624999999999</v>
      </c>
      <c r="F3860">
        <v>6.98</v>
      </c>
      <c r="G3860">
        <v>22.2412482604011</v>
      </c>
      <c r="H3860">
        <v>21.213484225216298</v>
      </c>
      <c r="I3860">
        <v>-34.589004483289699</v>
      </c>
      <c r="J3860">
        <v>3.2006525507001702</v>
      </c>
      <c r="K3860">
        <v>5.9488705994390196</v>
      </c>
      <c r="L3860">
        <v>5.3065951668384397</v>
      </c>
      <c r="M3860">
        <v>75.496902771767793</v>
      </c>
      <c r="N3860">
        <v>1.7892715807488599</v>
      </c>
      <c r="O3860">
        <v>25.5014326647564</v>
      </c>
      <c r="P3860">
        <v>78.974358974358907</v>
      </c>
    </row>
    <row r="3861" spans="1:17" hidden="1" x14ac:dyDescent="0.3">
      <c r="A3861" t="s">
        <v>7953</v>
      </c>
      <c r="B3861" t="s">
        <v>7954</v>
      </c>
      <c r="C3861" t="str">
        <f>IFERROR(VLOOKUP(Table1[[#This Row],[Ticker]],[1]!Table1[[Symbol]:[Industry]],2,FALSE),"-")</f>
        <v>-</v>
      </c>
      <c r="D3861" t="s">
        <v>316</v>
      </c>
      <c r="E3861">
        <v>30.3301278399999</v>
      </c>
      <c r="F3861">
        <v>51.55</v>
      </c>
      <c r="G3861">
        <v>459.32708782133</v>
      </c>
      <c r="H3861">
        <v>21.977309323131799</v>
      </c>
      <c r="I3861">
        <v>369.391451126817</v>
      </c>
      <c r="J3861">
        <v>-9.9231050351322097</v>
      </c>
      <c r="K3861">
        <v>40.726156223058297</v>
      </c>
      <c r="L3861">
        <v>22.898656750182901</v>
      </c>
      <c r="M3861">
        <v>53.8477676629428</v>
      </c>
      <c r="N3861">
        <v>0.74190980171360599</v>
      </c>
      <c r="O3861">
        <v>10.5916585838991</v>
      </c>
      <c r="P3861">
        <v>540.37267080745301</v>
      </c>
      <c r="Q3861">
        <v>0.14662197844111599</v>
      </c>
    </row>
    <row r="3862" spans="1:17" hidden="1" x14ac:dyDescent="0.3">
      <c r="A3862" t="s">
        <v>7955</v>
      </c>
      <c r="B3862" t="s">
        <v>7956</v>
      </c>
      <c r="C3862" t="str">
        <f>IFERROR(VLOOKUP(Table1[[#This Row],[Ticker]],[1]!Table1[[Symbol]:[Industry]],2,FALSE),"-")</f>
        <v>-</v>
      </c>
      <c r="D3862" t="s">
        <v>5543</v>
      </c>
      <c r="E3862">
        <v>30.277374999999999</v>
      </c>
      <c r="F3862">
        <v>57.79</v>
      </c>
      <c r="G3862">
        <v>-41.446891602839202</v>
      </c>
      <c r="H3862">
        <v>-7.0386530580300697</v>
      </c>
      <c r="I3862">
        <v>-28.096193769888998</v>
      </c>
      <c r="J3862">
        <v>-11.3327813228236</v>
      </c>
      <c r="K3862">
        <v>60.0630357856258</v>
      </c>
      <c r="L3862">
        <v>62.093242351472497</v>
      </c>
      <c r="M3862">
        <v>24.2123458502891</v>
      </c>
      <c r="N3862">
        <v>0.71255953716610199</v>
      </c>
      <c r="O3862">
        <v>64.163350060564099</v>
      </c>
      <c r="P3862">
        <v>6.4272559852670303</v>
      </c>
      <c r="Q3862">
        <v>7.5099137450870004E-2</v>
      </c>
    </row>
    <row r="3863" spans="1:17" hidden="1" x14ac:dyDescent="0.3">
      <c r="A3863" t="s">
        <v>7957</v>
      </c>
      <c r="B3863" t="s">
        <v>7958</v>
      </c>
      <c r="C3863" t="str">
        <f>IFERROR(VLOOKUP(Table1[[#This Row],[Ticker]],[1]!Table1[[Symbol]:[Industry]],2,FALSE),"-")</f>
        <v>-</v>
      </c>
      <c r="D3863" t="s">
        <v>197</v>
      </c>
      <c r="E3863">
        <v>30.248000000000001</v>
      </c>
      <c r="F3863">
        <v>0.45</v>
      </c>
      <c r="G3863">
        <v>-5.5931859894901201</v>
      </c>
      <c r="H3863">
        <v>-1.87035303188851</v>
      </c>
      <c r="I3863">
        <v>-12.2495918825592</v>
      </c>
      <c r="J3863">
        <v>1.0670674632677399</v>
      </c>
      <c r="K3863">
        <v>0.59267168328142406</v>
      </c>
      <c r="L3863">
        <v>0.50771284078795198</v>
      </c>
      <c r="M3863">
        <v>92.112121951265095</v>
      </c>
      <c r="N3863">
        <v>1</v>
      </c>
      <c r="Q3863">
        <v>4.6288916988924997E-2</v>
      </c>
    </row>
    <row r="3864" spans="1:17" hidden="1" x14ac:dyDescent="0.3">
      <c r="A3864" t="s">
        <v>7959</v>
      </c>
      <c r="B3864" t="s">
        <v>7960</v>
      </c>
      <c r="C3864" t="str">
        <f>IFERROR(VLOOKUP(Table1[[#This Row],[Ticker]],[1]!Table1[[Symbol]:[Industry]],2,FALSE),"-")</f>
        <v>-</v>
      </c>
      <c r="E3864">
        <v>30.240990979999999</v>
      </c>
      <c r="F3864">
        <v>202</v>
      </c>
      <c r="G3864">
        <v>-3.3439092139429398</v>
      </c>
      <c r="H3864">
        <v>18.773888954630898</v>
      </c>
      <c r="I3864">
        <v>33.922331435779299</v>
      </c>
      <c r="J3864">
        <v>-14.3180548151098</v>
      </c>
      <c r="K3864">
        <v>193.18105505457601</v>
      </c>
      <c r="L3864">
        <v>166.26445064967999</v>
      </c>
      <c r="M3864">
        <v>27.645385640853601</v>
      </c>
      <c r="N3864">
        <v>0.739373620007305</v>
      </c>
      <c r="O3864">
        <v>33.663366336633601</v>
      </c>
      <c r="P3864">
        <v>54.9079754601226</v>
      </c>
      <c r="Q3864">
        <v>0.110513488993033</v>
      </c>
    </row>
    <row r="3865" spans="1:17" hidden="1" x14ac:dyDescent="0.3">
      <c r="A3865" t="s">
        <v>7961</v>
      </c>
      <c r="B3865" t="s">
        <v>7962</v>
      </c>
      <c r="C3865" t="str">
        <f>IFERROR(VLOOKUP(Table1[[#This Row],[Ticker]],[1]!Table1[[Symbol]:[Industry]],2,FALSE),"-")</f>
        <v>-</v>
      </c>
      <c r="D3865" t="s">
        <v>605</v>
      </c>
      <c r="E3865">
        <v>30.209185119999901</v>
      </c>
      <c r="F3865">
        <v>39.14</v>
      </c>
      <c r="G3865">
        <v>-45.096183048602597</v>
      </c>
      <c r="H3865">
        <v>-4.4954004628743602</v>
      </c>
      <c r="I3865">
        <v>-5.1430467640403696</v>
      </c>
      <c r="J3865">
        <v>-6.9352462194076603</v>
      </c>
      <c r="K3865">
        <v>41.146862415765099</v>
      </c>
      <c r="L3865">
        <v>40.916587096578901</v>
      </c>
      <c r="M3865">
        <v>29.813531518292098</v>
      </c>
      <c r="N3865">
        <v>0.60885042962728297</v>
      </c>
      <c r="O3865">
        <v>53.244762391415399</v>
      </c>
      <c r="P3865">
        <v>22.3125</v>
      </c>
      <c r="Q3865">
        <v>-1.7437043560174E-2</v>
      </c>
    </row>
    <row r="3866" spans="1:17" hidden="1" x14ac:dyDescent="0.3">
      <c r="A3866" t="s">
        <v>7963</v>
      </c>
      <c r="B3866" t="s">
        <v>7964</v>
      </c>
      <c r="C3866" t="str">
        <f>IFERROR(VLOOKUP(Table1[[#This Row],[Ticker]],[1]!Table1[[Symbol]:[Industry]],2,FALSE),"-")</f>
        <v>-</v>
      </c>
      <c r="D3866" t="s">
        <v>51</v>
      </c>
      <c r="E3866">
        <v>30.15</v>
      </c>
      <c r="F3866">
        <v>2.91</v>
      </c>
      <c r="G3866">
        <v>4.1386714619030398</v>
      </c>
      <c r="H3866">
        <v>24.2599643439925</v>
      </c>
      <c r="I3866">
        <v>17.3336922347806</v>
      </c>
      <c r="J3866">
        <v>-6.9495247944058596</v>
      </c>
      <c r="K3866">
        <v>2.5717493862428999</v>
      </c>
      <c r="L3866">
        <v>2.7597615423192101</v>
      </c>
      <c r="M3866">
        <v>54.974347721531601</v>
      </c>
      <c r="N3866">
        <v>3.6880766145514698</v>
      </c>
      <c r="O3866">
        <v>40.206185567010301</v>
      </c>
      <c r="P3866">
        <v>53.157894736842103</v>
      </c>
      <c r="Q3866">
        <v>8.3956619048321995E-2</v>
      </c>
    </row>
    <row r="3867" spans="1:17" hidden="1" x14ac:dyDescent="0.3">
      <c r="A3867" t="s">
        <v>7965</v>
      </c>
      <c r="B3867" t="s">
        <v>7966</v>
      </c>
      <c r="C3867" t="str">
        <f>IFERROR(VLOOKUP(Table1[[#This Row],[Ticker]],[1]!Table1[[Symbol]:[Industry]],2,FALSE),"-")</f>
        <v>-</v>
      </c>
      <c r="D3867" t="s">
        <v>83</v>
      </c>
      <c r="E3867">
        <v>30.062339999999999</v>
      </c>
      <c r="F3867">
        <v>29.7</v>
      </c>
      <c r="G3867">
        <v>-99.889974227418406</v>
      </c>
      <c r="H3867">
        <v>-15.679610989190101</v>
      </c>
      <c r="I3867">
        <v>-81.925843420277403</v>
      </c>
      <c r="J3867">
        <v>-2.9229141501481601</v>
      </c>
      <c r="K3867">
        <v>30.409029918502501</v>
      </c>
      <c r="L3867">
        <v>51.144529192532097</v>
      </c>
      <c r="M3867">
        <v>57.251134346585999</v>
      </c>
      <c r="N3867">
        <v>1.4185742315238701</v>
      </c>
      <c r="O3867">
        <v>233.333333333333</v>
      </c>
      <c r="P3867">
        <v>23.4927234927234</v>
      </c>
      <c r="Q3867">
        <v>7.6071879576961002E-2</v>
      </c>
    </row>
    <row r="3868" spans="1:17" hidden="1" x14ac:dyDescent="0.3">
      <c r="A3868" t="s">
        <v>7967</v>
      </c>
      <c r="B3868" t="s">
        <v>7968</v>
      </c>
      <c r="C3868" t="str">
        <f>IFERROR(VLOOKUP(Table1[[#This Row],[Ticker]],[1]!Table1[[Symbol]:[Industry]],2,FALSE),"-")</f>
        <v>-</v>
      </c>
      <c r="D3868" t="s">
        <v>533</v>
      </c>
      <c r="E3868">
        <v>30.035</v>
      </c>
      <c r="F3868">
        <v>61.43</v>
      </c>
      <c r="G3868">
        <v>94.169136413454794</v>
      </c>
      <c r="H3868">
        <v>-6.0199906268087897</v>
      </c>
      <c r="I3868">
        <v>7.2159324872034398</v>
      </c>
      <c r="J3868">
        <v>1.7397156076372999</v>
      </c>
      <c r="K3868">
        <v>57.076517510955902</v>
      </c>
      <c r="L3868">
        <v>49.955889647228702</v>
      </c>
      <c r="M3868">
        <v>53.228866748070097</v>
      </c>
      <c r="N3868">
        <v>0.54512878592465297</v>
      </c>
      <c r="O3868">
        <v>14.9275598241901</v>
      </c>
      <c r="P3868">
        <v>136.178392925797</v>
      </c>
      <c r="Q3868">
        <v>0.115350821836343</v>
      </c>
    </row>
    <row r="3869" spans="1:17" hidden="1" x14ac:dyDescent="0.3">
      <c r="A3869" t="s">
        <v>7969</v>
      </c>
      <c r="B3869" t="s">
        <v>7970</v>
      </c>
      <c r="C3869" t="str">
        <f>IFERROR(VLOOKUP(Table1[[#This Row],[Ticker]],[1]!Table1[[Symbol]:[Industry]],2,FALSE),"-")</f>
        <v>-</v>
      </c>
      <c r="D3869" t="s">
        <v>390</v>
      </c>
      <c r="E3869">
        <v>29.98</v>
      </c>
      <c r="F3869">
        <v>14.97</v>
      </c>
      <c r="G3869">
        <v>-19.2015534278672</v>
      </c>
      <c r="H3869">
        <v>0.32977436230045498</v>
      </c>
      <c r="I3869">
        <v>-10.688601263279001</v>
      </c>
      <c r="J3869">
        <v>-8.4415287254341802</v>
      </c>
      <c r="K3869">
        <v>15.196929555428</v>
      </c>
      <c r="L3869">
        <v>14.899897470891201</v>
      </c>
      <c r="M3869">
        <v>45.499415958811298</v>
      </c>
      <c r="N3869">
        <v>0.72555098095860704</v>
      </c>
      <c r="O3869">
        <v>40.2805611222444</v>
      </c>
      <c r="P3869">
        <v>34.864864864864799</v>
      </c>
      <c r="Q3869">
        <v>1.9191056090607998E-2</v>
      </c>
    </row>
    <row r="3870" spans="1:17" hidden="1" x14ac:dyDescent="0.3">
      <c r="A3870" t="s">
        <v>7971</v>
      </c>
      <c r="B3870" t="s">
        <v>7972</v>
      </c>
      <c r="C3870" t="str">
        <f>IFERROR(VLOOKUP(Table1[[#This Row],[Ticker]],[1]!Table1[[Symbol]:[Industry]],2,FALSE),"-")</f>
        <v>-</v>
      </c>
      <c r="D3870" t="s">
        <v>259</v>
      </c>
      <c r="E3870">
        <v>29.944894999999999</v>
      </c>
      <c r="F3870">
        <v>104.68</v>
      </c>
      <c r="G3870">
        <v>336.733907365817</v>
      </c>
      <c r="H3870">
        <v>-9.5430195104934104</v>
      </c>
      <c r="I3870">
        <v>-0.58424522957503899</v>
      </c>
      <c r="J3870">
        <v>8.5040642130856696</v>
      </c>
      <c r="K3870">
        <v>99.8806086613601</v>
      </c>
      <c r="L3870">
        <v>90.565024385143602</v>
      </c>
      <c r="M3870">
        <v>65.2060874529367</v>
      </c>
      <c r="N3870">
        <v>1.62015865608959</v>
      </c>
      <c r="O3870">
        <v>20.366832250668601</v>
      </c>
      <c r="P3870">
        <v>368.57654431512901</v>
      </c>
    </row>
    <row r="3871" spans="1:17" hidden="1" x14ac:dyDescent="0.3">
      <c r="A3871" t="s">
        <v>7973</v>
      </c>
      <c r="B3871" t="s">
        <v>7974</v>
      </c>
      <c r="C3871" t="str">
        <f>IFERROR(VLOOKUP(Table1[[#This Row],[Ticker]],[1]!Table1[[Symbol]:[Industry]],2,FALSE),"-")</f>
        <v>-</v>
      </c>
      <c r="D3871" t="s">
        <v>533</v>
      </c>
      <c r="E3871">
        <v>29.888796800000001</v>
      </c>
      <c r="F3871">
        <v>113.64</v>
      </c>
      <c r="G3871">
        <v>126.430090323415</v>
      </c>
      <c r="H3871">
        <v>20.886897961592702</v>
      </c>
      <c r="I3871">
        <v>173.996085397173</v>
      </c>
      <c r="J3871">
        <v>19.337194699140401</v>
      </c>
      <c r="K3871">
        <v>71.512096909276593</v>
      </c>
      <c r="L3871">
        <v>52.796164293562398</v>
      </c>
      <c r="M3871">
        <v>86.900241187849602</v>
      </c>
      <c r="N3871">
        <v>0.62477120195240998</v>
      </c>
      <c r="O3871">
        <v>0</v>
      </c>
      <c r="P3871">
        <v>211.34246575342399</v>
      </c>
    </row>
    <row r="3872" spans="1:17" hidden="1" x14ac:dyDescent="0.3">
      <c r="A3872" t="s">
        <v>7975</v>
      </c>
      <c r="B3872" t="s">
        <v>7976</v>
      </c>
      <c r="C3872" t="str">
        <f>IFERROR(VLOOKUP(Table1[[#This Row],[Ticker]],[1]!Table1[[Symbol]:[Industry]],2,FALSE),"-")</f>
        <v>-</v>
      </c>
      <c r="D3872" t="s">
        <v>3532</v>
      </c>
      <c r="E3872">
        <v>29.803799999999999</v>
      </c>
      <c r="F3872">
        <v>76.319999999999993</v>
      </c>
      <c r="G3872">
        <v>28.864880422766401</v>
      </c>
      <c r="H3872">
        <v>-9.5637234442408197</v>
      </c>
      <c r="I3872">
        <v>9.8963265836057595</v>
      </c>
      <c r="J3872">
        <v>-13.327154916222</v>
      </c>
      <c r="K3872">
        <v>74.620665825951207</v>
      </c>
      <c r="L3872">
        <v>67.190782423734206</v>
      </c>
      <c r="M3872">
        <v>40.164729393760702</v>
      </c>
      <c r="N3872">
        <v>1.1439779679272699</v>
      </c>
      <c r="O3872">
        <v>20.545073375262</v>
      </c>
      <c r="P3872">
        <v>69.599999999999994</v>
      </c>
      <c r="Q3872">
        <v>6.4390630554528996E-2</v>
      </c>
    </row>
    <row r="3873" spans="1:17" hidden="1" x14ac:dyDescent="0.3">
      <c r="A3873" t="s">
        <v>7977</v>
      </c>
      <c r="B3873" t="s">
        <v>7978</v>
      </c>
      <c r="C3873" t="str">
        <f>IFERROR(VLOOKUP(Table1[[#This Row],[Ticker]],[1]!Table1[[Symbol]:[Industry]],2,FALSE),"-")</f>
        <v>-</v>
      </c>
      <c r="D3873" t="s">
        <v>605</v>
      </c>
      <c r="E3873">
        <v>29.6807588</v>
      </c>
      <c r="F3873">
        <v>55.6</v>
      </c>
      <c r="G3873">
        <v>26.969131116954799</v>
      </c>
      <c r="H3873">
        <v>-44.103243600129197</v>
      </c>
      <c r="I3873">
        <v>4.3277572279699701</v>
      </c>
      <c r="J3873">
        <v>-25.550637319038501</v>
      </c>
      <c r="K3873">
        <v>82.294111990925501</v>
      </c>
      <c r="L3873">
        <v>67.090411263518902</v>
      </c>
      <c r="M3873">
        <v>14.820367588351299</v>
      </c>
      <c r="N3873">
        <v>1.5362108508244701</v>
      </c>
      <c r="O3873">
        <v>133.812949640287</v>
      </c>
      <c r="P3873">
        <v>68.484848484848399</v>
      </c>
      <c r="Q3873">
        <v>4.1466890137223003E-2</v>
      </c>
    </row>
    <row r="3874" spans="1:17" hidden="1" x14ac:dyDescent="0.3">
      <c r="A3874" t="s">
        <v>7979</v>
      </c>
      <c r="B3874" t="s">
        <v>7980</v>
      </c>
      <c r="C3874" t="str">
        <f>IFERROR(VLOOKUP(Table1[[#This Row],[Ticker]],[1]!Table1[[Symbol]:[Industry]],2,FALSE),"-")</f>
        <v>-</v>
      </c>
      <c r="D3874" t="s">
        <v>794</v>
      </c>
      <c r="E3874">
        <v>29.662500000000001</v>
      </c>
      <c r="F3874">
        <v>70</v>
      </c>
      <c r="G3874">
        <v>-39.616022983567497</v>
      </c>
      <c r="H3874">
        <v>-3.0461251005555199</v>
      </c>
      <c r="I3874">
        <v>-35.035588810970999</v>
      </c>
      <c r="K3874">
        <v>73.238130542275698</v>
      </c>
      <c r="M3874">
        <v>36.799858975452501</v>
      </c>
      <c r="N3874">
        <v>0.191176470588235</v>
      </c>
      <c r="O3874">
        <v>31.571428571428498</v>
      </c>
      <c r="P3874">
        <v>15.1315789473684</v>
      </c>
    </row>
    <row r="3875" spans="1:17" hidden="1" x14ac:dyDescent="0.3">
      <c r="A3875" t="s">
        <v>7981</v>
      </c>
      <c r="B3875" t="s">
        <v>7982</v>
      </c>
      <c r="C3875" t="str">
        <f>IFERROR(VLOOKUP(Table1[[#This Row],[Ticker]],[1]!Table1[[Symbol]:[Industry]],2,FALSE),"-")</f>
        <v>-</v>
      </c>
      <c r="D3875" t="s">
        <v>605</v>
      </c>
      <c r="E3875">
        <v>29.61</v>
      </c>
      <c r="F3875">
        <v>70.5</v>
      </c>
      <c r="G3875">
        <v>-4.7469095290847596</v>
      </c>
      <c r="H3875">
        <v>-0.81892987463906997</v>
      </c>
      <c r="I3875">
        <v>24.719915890405598</v>
      </c>
      <c r="J3875">
        <v>-11.698594233502201</v>
      </c>
      <c r="K3875">
        <v>73.276441377226007</v>
      </c>
      <c r="L3875">
        <v>65.350563439603604</v>
      </c>
      <c r="M3875">
        <v>31.816329808105799</v>
      </c>
      <c r="N3875">
        <v>1.40852575488454</v>
      </c>
      <c r="O3875">
        <v>32.921985815602802</v>
      </c>
      <c r="P3875">
        <v>74.981384959046906</v>
      </c>
      <c r="Q3875">
        <v>0.13930200750063501</v>
      </c>
    </row>
    <row r="3876" spans="1:17" hidden="1" x14ac:dyDescent="0.3">
      <c r="A3876" t="s">
        <v>7983</v>
      </c>
      <c r="B3876" t="s">
        <v>7984</v>
      </c>
      <c r="C3876" t="str">
        <f>IFERROR(VLOOKUP(Table1[[#This Row],[Ticker]],[1]!Table1[[Symbol]:[Industry]],2,FALSE),"-")</f>
        <v>-</v>
      </c>
      <c r="D3876" t="s">
        <v>753</v>
      </c>
      <c r="E3876">
        <v>29.575091889999999</v>
      </c>
      <c r="F3876">
        <v>43.91</v>
      </c>
      <c r="G3876">
        <v>-0.572083885036899</v>
      </c>
      <c r="H3876">
        <v>-3.1397019334626002</v>
      </c>
      <c r="I3876">
        <v>3.3096558289410201</v>
      </c>
      <c r="J3876">
        <v>-5.2212537981638896</v>
      </c>
      <c r="K3876">
        <v>42.683295977225903</v>
      </c>
      <c r="L3876">
        <v>38.501523340327402</v>
      </c>
      <c r="M3876">
        <v>56.725246441840902</v>
      </c>
      <c r="N3876">
        <v>0.23791663870006399</v>
      </c>
      <c r="O3876">
        <v>11.5918925074015</v>
      </c>
      <c r="P3876">
        <v>64.889222681186595</v>
      </c>
    </row>
    <row r="3877" spans="1:17" hidden="1" x14ac:dyDescent="0.3">
      <c r="A3877" t="s">
        <v>7985</v>
      </c>
      <c r="B3877" t="s">
        <v>7986</v>
      </c>
      <c r="C3877" t="str">
        <f>IFERROR(VLOOKUP(Table1[[#This Row],[Ticker]],[1]!Table1[[Symbol]:[Industry]],2,FALSE),"-")</f>
        <v>-</v>
      </c>
      <c r="D3877" t="s">
        <v>141</v>
      </c>
      <c r="E3877">
        <v>29.5696625</v>
      </c>
      <c r="F3877">
        <v>15.75</v>
      </c>
      <c r="G3877">
        <v>-39.413059484523103</v>
      </c>
      <c r="H3877">
        <v>-6.4442433374175998</v>
      </c>
      <c r="I3877">
        <v>-21.8760982106071</v>
      </c>
      <c r="J3877">
        <v>-8.5829688697103901</v>
      </c>
      <c r="K3877">
        <v>16.743293187678301</v>
      </c>
      <c r="L3877">
        <v>17.723383239403699</v>
      </c>
      <c r="M3877">
        <v>47.495803887252201</v>
      </c>
      <c r="N3877">
        <v>0.40928652422593098</v>
      </c>
      <c r="O3877">
        <v>127.555555555555</v>
      </c>
      <c r="P3877">
        <v>4.5122760451227597</v>
      </c>
      <c r="Q3877">
        <v>1.6016788474555E-2</v>
      </c>
    </row>
    <row r="3878" spans="1:17" hidden="1" x14ac:dyDescent="0.3">
      <c r="A3878" t="s">
        <v>7987</v>
      </c>
      <c r="B3878" t="s">
        <v>7988</v>
      </c>
      <c r="C3878" t="str">
        <f>IFERROR(VLOOKUP(Table1[[#This Row],[Ticker]],[1]!Table1[[Symbol]:[Industry]],2,FALSE),"-")</f>
        <v>-</v>
      </c>
      <c r="D3878" t="s">
        <v>1509</v>
      </c>
      <c r="E3878">
        <v>29.541274086000001</v>
      </c>
      <c r="F3878">
        <v>3.88</v>
      </c>
      <c r="G3878">
        <v>-57.227252333927296</v>
      </c>
      <c r="H3878">
        <v>4.8003741850129602</v>
      </c>
      <c r="I3878">
        <v>3.8614700125583901</v>
      </c>
      <c r="J3878">
        <v>-7.3220943601294604</v>
      </c>
      <c r="K3878">
        <v>3.6182648313583599</v>
      </c>
      <c r="L3878">
        <v>3.7164188112563301</v>
      </c>
      <c r="M3878">
        <v>31.503112379140799</v>
      </c>
      <c r="N3878">
        <v>0.225707053367038</v>
      </c>
      <c r="O3878">
        <v>37.886597938144298</v>
      </c>
      <c r="P3878">
        <v>38.571428571428498</v>
      </c>
      <c r="Q3878">
        <v>-5.6403648294733003E-2</v>
      </c>
    </row>
    <row r="3879" spans="1:17" hidden="1" x14ac:dyDescent="0.3">
      <c r="A3879" t="s">
        <v>7989</v>
      </c>
      <c r="B3879" t="s">
        <v>7990</v>
      </c>
      <c r="C3879" t="str">
        <f>IFERROR(VLOOKUP(Table1[[#This Row],[Ticker]],[1]!Table1[[Symbol]:[Industry]],2,FALSE),"-")</f>
        <v>-</v>
      </c>
      <c r="D3879" t="s">
        <v>1978</v>
      </c>
      <c r="E3879">
        <v>29.532171200000001</v>
      </c>
      <c r="F3879">
        <v>31.27</v>
      </c>
      <c r="G3879">
        <v>199.05683395015899</v>
      </c>
      <c r="H3879">
        <v>48.361742394268397</v>
      </c>
      <c r="I3879">
        <v>132.97175824314201</v>
      </c>
      <c r="J3879">
        <v>-2.05393019292891</v>
      </c>
      <c r="K3879">
        <v>24.1580670968759</v>
      </c>
      <c r="L3879">
        <v>17.6767268608241</v>
      </c>
      <c r="M3879">
        <v>64.421267041151907</v>
      </c>
      <c r="N3879">
        <v>2.0193758340517398</v>
      </c>
      <c r="O3879">
        <v>6.8116405500479704</v>
      </c>
      <c r="P3879">
        <v>247.444444444444</v>
      </c>
      <c r="Q3879">
        <v>8.9970579120527999E-2</v>
      </c>
    </row>
    <row r="3880" spans="1:17" hidden="1" x14ac:dyDescent="0.3">
      <c r="A3880" t="s">
        <v>7991</v>
      </c>
      <c r="B3880" t="s">
        <v>7992</v>
      </c>
      <c r="C3880" t="str">
        <f>IFERROR(VLOOKUP(Table1[[#This Row],[Ticker]],[1]!Table1[[Symbol]:[Industry]],2,FALSE),"-")</f>
        <v>-</v>
      </c>
      <c r="D3880" t="s">
        <v>605</v>
      </c>
      <c r="E3880">
        <v>29.504639999999998</v>
      </c>
      <c r="F3880">
        <v>53.34</v>
      </c>
      <c r="G3880">
        <v>243.526821178766</v>
      </c>
      <c r="H3880">
        <v>102.851538312635</v>
      </c>
      <c r="I3880">
        <v>130.58915481032599</v>
      </c>
      <c r="J3880">
        <v>19.3144129739566</v>
      </c>
      <c r="K3880">
        <v>30.022804910328698</v>
      </c>
      <c r="L3880">
        <v>22.313274758648799</v>
      </c>
      <c r="M3880">
        <v>96.621057841732096</v>
      </c>
      <c r="N3880">
        <v>2.5860684917129699</v>
      </c>
      <c r="O3880">
        <v>0</v>
      </c>
      <c r="P3880">
        <v>408.48427073403201</v>
      </c>
    </row>
    <row r="3881" spans="1:17" hidden="1" x14ac:dyDescent="0.3">
      <c r="A3881" t="s">
        <v>7993</v>
      </c>
      <c r="B3881" t="s">
        <v>7994</v>
      </c>
      <c r="C3881" t="str">
        <f>IFERROR(VLOOKUP(Table1[[#This Row],[Ticker]],[1]!Table1[[Symbol]:[Industry]],2,FALSE),"-")</f>
        <v>-</v>
      </c>
      <c r="D3881" t="s">
        <v>605</v>
      </c>
      <c r="E3881">
        <v>29.467786607999901</v>
      </c>
      <c r="F3881">
        <v>31.57</v>
      </c>
      <c r="G3881">
        <v>8.2816417901465709</v>
      </c>
      <c r="H3881">
        <v>-5.8704004628743602</v>
      </c>
      <c r="I3881">
        <v>-9.7512984838616301</v>
      </c>
      <c r="J3881">
        <v>-1.3247245387331199</v>
      </c>
      <c r="K3881">
        <v>32.576741411001699</v>
      </c>
      <c r="L3881">
        <v>31.861979981625201</v>
      </c>
      <c r="M3881">
        <v>39.3290217942589</v>
      </c>
      <c r="N3881">
        <v>0.24496281480698101</v>
      </c>
      <c r="O3881">
        <v>28.4130503642698</v>
      </c>
      <c r="P3881">
        <v>40.124278739458497</v>
      </c>
      <c r="Q3881">
        <v>5.5036994449402001E-2</v>
      </c>
    </row>
    <row r="3882" spans="1:17" hidden="1" x14ac:dyDescent="0.3">
      <c r="A3882" t="s">
        <v>7995</v>
      </c>
      <c r="B3882" t="s">
        <v>7996</v>
      </c>
      <c r="C3882" t="str">
        <f>IFERROR(VLOOKUP(Table1[[#This Row],[Ticker]],[1]!Table1[[Symbol]:[Industry]],2,FALSE),"-")</f>
        <v>-</v>
      </c>
      <c r="D3882" t="s">
        <v>753</v>
      </c>
      <c r="E3882">
        <v>29.289530723999999</v>
      </c>
      <c r="F3882">
        <v>19.09</v>
      </c>
      <c r="G3882">
        <v>25.173319622492599</v>
      </c>
      <c r="H3882">
        <v>-2.0156160962975398</v>
      </c>
      <c r="I3882">
        <v>11.5979564990448</v>
      </c>
      <c r="J3882">
        <v>-2.2401962680426299</v>
      </c>
      <c r="K3882">
        <v>18.233993105557499</v>
      </c>
      <c r="L3882">
        <v>16.1340169703961</v>
      </c>
      <c r="M3882">
        <v>37.603805705755697</v>
      </c>
      <c r="N3882">
        <v>1.12471109085021</v>
      </c>
      <c r="O3882">
        <v>4.76689366160294</v>
      </c>
      <c r="P3882">
        <v>66.652116979484902</v>
      </c>
      <c r="Q3882">
        <v>3.3034621500889999E-3</v>
      </c>
    </row>
    <row r="3883" spans="1:17" hidden="1" x14ac:dyDescent="0.3">
      <c r="A3883" t="s">
        <v>7997</v>
      </c>
      <c r="B3883" t="s">
        <v>7998</v>
      </c>
      <c r="C3883" t="str">
        <f>IFERROR(VLOOKUP(Table1[[#This Row],[Ticker]],[1]!Table1[[Symbol]:[Industry]],2,FALSE),"-")</f>
        <v>-</v>
      </c>
      <c r="D3883" t="s">
        <v>605</v>
      </c>
      <c r="E3883">
        <v>29.202085576999998</v>
      </c>
      <c r="F3883">
        <v>4.1399999999999997</v>
      </c>
      <c r="G3883">
        <v>-83.421584317732894</v>
      </c>
      <c r="H3883">
        <v>-9.1143381072161702</v>
      </c>
      <c r="I3883">
        <v>18.349174930591101</v>
      </c>
      <c r="J3883">
        <v>-4.0878575621923101</v>
      </c>
      <c r="K3883">
        <v>4.0944262735606598</v>
      </c>
      <c r="L3883">
        <v>4.1121773155745602</v>
      </c>
      <c r="M3883">
        <v>40.022310410238099</v>
      </c>
      <c r="N3883">
        <v>0.99481555190286797</v>
      </c>
      <c r="O3883">
        <v>117.39130434782599</v>
      </c>
      <c r="P3883">
        <v>40.338983050847403</v>
      </c>
    </row>
    <row r="3884" spans="1:17" hidden="1" x14ac:dyDescent="0.3">
      <c r="A3884" t="s">
        <v>7999</v>
      </c>
      <c r="B3884" t="s">
        <v>8000</v>
      </c>
      <c r="C3884" t="str">
        <f>IFERROR(VLOOKUP(Table1[[#This Row],[Ticker]],[1]!Table1[[Symbol]:[Industry]],2,FALSE),"-")</f>
        <v>-</v>
      </c>
      <c r="D3884" t="s">
        <v>5543</v>
      </c>
      <c r="E3884">
        <v>29.187411000000001</v>
      </c>
      <c r="F3884">
        <v>34.92</v>
      </c>
      <c r="G3884">
        <v>17.707684249831502</v>
      </c>
      <c r="H3884">
        <v>-3.2360301480317801</v>
      </c>
      <c r="I3884">
        <v>-13.6143843707996</v>
      </c>
      <c r="J3884">
        <v>-4.21837141051095</v>
      </c>
      <c r="K3884">
        <v>34.388053055239098</v>
      </c>
      <c r="L3884">
        <v>32.824013822993201</v>
      </c>
      <c r="M3884">
        <v>44.8848987763091</v>
      </c>
      <c r="N3884">
        <v>0.60386728707318904</v>
      </c>
      <c r="O3884">
        <v>22.938144329896801</v>
      </c>
      <c r="P3884">
        <v>61.144439317028102</v>
      </c>
      <c r="Q3884">
        <v>-1.0848912253188001E-2</v>
      </c>
    </row>
    <row r="3885" spans="1:17" hidden="1" x14ac:dyDescent="0.3">
      <c r="A3885" t="s">
        <v>8001</v>
      </c>
      <c r="B3885" t="s">
        <v>8002</v>
      </c>
      <c r="C3885" t="str">
        <f>IFERROR(VLOOKUP(Table1[[#This Row],[Ticker]],[1]!Table1[[Symbol]:[Industry]],2,FALSE),"-")</f>
        <v>-</v>
      </c>
      <c r="E3885">
        <v>29.153077100000001</v>
      </c>
      <c r="F3885">
        <v>373.85</v>
      </c>
      <c r="G3885">
        <v>552.86432275764696</v>
      </c>
      <c r="H3885">
        <v>-16.532954950412002</v>
      </c>
      <c r="I3885">
        <v>44.066879211435499</v>
      </c>
      <c r="J3885">
        <v>-17.124930884208801</v>
      </c>
      <c r="K3885">
        <v>421.30062465764502</v>
      </c>
      <c r="L3885">
        <v>289.99735881379701</v>
      </c>
      <c r="M3885">
        <v>18.689730035732801</v>
      </c>
      <c r="N3885">
        <v>0.49598737008288302</v>
      </c>
      <c r="O3885">
        <v>37.715661361508602</v>
      </c>
      <c r="P3885">
        <v>584.70695970695897</v>
      </c>
    </row>
    <row r="3886" spans="1:17" hidden="1" x14ac:dyDescent="0.3">
      <c r="A3886" t="s">
        <v>8003</v>
      </c>
      <c r="B3886" t="s">
        <v>8004</v>
      </c>
      <c r="C3886" t="str">
        <f>IFERROR(VLOOKUP(Table1[[#This Row],[Ticker]],[1]!Table1[[Symbol]:[Industry]],2,FALSE),"-")</f>
        <v>-</v>
      </c>
      <c r="D3886" t="s">
        <v>281</v>
      </c>
      <c r="E3886">
        <v>29.0504976</v>
      </c>
      <c r="F3886">
        <v>18.170000000000002</v>
      </c>
      <c r="G3886">
        <v>25.3372938465358</v>
      </c>
      <c r="H3886">
        <v>-1.0849958385969001</v>
      </c>
      <c r="I3886">
        <v>-7.2673178662294502</v>
      </c>
      <c r="J3886">
        <v>-2.7987311436122102</v>
      </c>
      <c r="K3886">
        <v>17.9306387545566</v>
      </c>
      <c r="L3886">
        <v>17.026300197622501</v>
      </c>
      <c r="M3886">
        <v>49.552596117390202</v>
      </c>
      <c r="N3886">
        <v>0.72254134438998396</v>
      </c>
      <c r="O3886">
        <v>14.694551458447901</v>
      </c>
      <c r="P3886">
        <v>73.047619047618994</v>
      </c>
      <c r="Q3886">
        <v>9.9777932781823994E-2</v>
      </c>
    </row>
    <row r="3887" spans="1:17" hidden="1" x14ac:dyDescent="0.3">
      <c r="A3887" t="s">
        <v>8005</v>
      </c>
      <c r="B3887" t="s">
        <v>8006</v>
      </c>
      <c r="C3887" t="str">
        <f>IFERROR(VLOOKUP(Table1[[#This Row],[Ticker]],[1]!Table1[[Symbol]:[Industry]],2,FALSE),"-")</f>
        <v>-</v>
      </c>
      <c r="D3887" t="s">
        <v>407</v>
      </c>
      <c r="E3887">
        <v>28.938735999999999</v>
      </c>
      <c r="F3887">
        <v>14.53</v>
      </c>
      <c r="G3887">
        <v>-14.052222651992601</v>
      </c>
      <c r="H3887">
        <v>-3.88357177490699</v>
      </c>
      <c r="I3887">
        <v>-31.917941752147399</v>
      </c>
      <c r="J3887">
        <v>-9.5138567263019809</v>
      </c>
      <c r="K3887">
        <v>15.3981235142555</v>
      </c>
      <c r="L3887">
        <v>15.692688584970499</v>
      </c>
      <c r="M3887">
        <v>52.557045531252903</v>
      </c>
      <c r="N3887">
        <v>0.36368290182684698</v>
      </c>
      <c r="O3887">
        <v>57.192016517549902</v>
      </c>
      <c r="P3887">
        <v>68.3661645422943</v>
      </c>
      <c r="Q3887">
        <v>0.100662257433817</v>
      </c>
    </row>
    <row r="3888" spans="1:17" hidden="1" x14ac:dyDescent="0.3">
      <c r="A3888" t="s">
        <v>8007</v>
      </c>
      <c r="B3888" t="s">
        <v>8008</v>
      </c>
      <c r="C3888" t="str">
        <f>IFERROR(VLOOKUP(Table1[[#This Row],[Ticker]],[1]!Table1[[Symbol]:[Industry]],2,FALSE),"-")</f>
        <v>-</v>
      </c>
      <c r="D3888" t="s">
        <v>605</v>
      </c>
      <c r="E3888">
        <v>28.907587454000002</v>
      </c>
      <c r="F3888">
        <v>14.58</v>
      </c>
      <c r="G3888">
        <v>95.969863050688005</v>
      </c>
      <c r="H3888">
        <v>17.708546905546601</v>
      </c>
      <c r="I3888">
        <v>28.997012181233099</v>
      </c>
      <c r="J3888">
        <v>-1.4418573206367</v>
      </c>
      <c r="K3888">
        <v>15.222779699647299</v>
      </c>
      <c r="L3888">
        <v>13.3352984599744</v>
      </c>
      <c r="M3888">
        <v>43.503801355922803</v>
      </c>
      <c r="N3888">
        <v>0.130186734609608</v>
      </c>
      <c r="O3888">
        <v>60.150891632373103</v>
      </c>
      <c r="P3888">
        <v>143</v>
      </c>
      <c r="Q3888">
        <v>9.0105715498181999E-2</v>
      </c>
    </row>
    <row r="3889" spans="1:17" hidden="1" x14ac:dyDescent="0.3">
      <c r="A3889" t="s">
        <v>8009</v>
      </c>
      <c r="B3889" t="s">
        <v>8010</v>
      </c>
      <c r="C3889" t="str">
        <f>IFERROR(VLOOKUP(Table1[[#This Row],[Ticker]],[1]!Table1[[Symbol]:[Industry]],2,FALSE),"-")</f>
        <v>-</v>
      </c>
      <c r="D3889" t="s">
        <v>1509</v>
      </c>
      <c r="E3889">
        <v>28.77978448</v>
      </c>
      <c r="F3889">
        <v>2.31</v>
      </c>
      <c r="G3889">
        <v>-41.254401655194201</v>
      </c>
      <c r="H3889">
        <v>-14.457086286629099</v>
      </c>
      <c r="I3889">
        <v>-51.388529987441501</v>
      </c>
      <c r="J3889">
        <v>0.88255540609539795</v>
      </c>
      <c r="K3889">
        <v>2.9966873054050498</v>
      </c>
      <c r="L3889">
        <v>3.1461500528450799</v>
      </c>
      <c r="M3889">
        <v>56.857023381607902</v>
      </c>
      <c r="N3889">
        <v>1.03847383749004</v>
      </c>
      <c r="O3889">
        <v>99.134199134199093</v>
      </c>
      <c r="P3889">
        <v>28.3333333333333</v>
      </c>
      <c r="Q3889">
        <v>6.3083049125989997E-3</v>
      </c>
    </row>
    <row r="3890" spans="1:17" hidden="1" x14ac:dyDescent="0.3">
      <c r="A3890" t="s">
        <v>8011</v>
      </c>
      <c r="B3890" t="s">
        <v>8012</v>
      </c>
      <c r="C3890" t="str">
        <f>IFERROR(VLOOKUP(Table1[[#This Row],[Ticker]],[1]!Table1[[Symbol]:[Industry]],2,FALSE),"-")</f>
        <v>-</v>
      </c>
      <c r="D3890" t="s">
        <v>4412</v>
      </c>
      <c r="E3890">
        <v>28.74916005</v>
      </c>
      <c r="F3890">
        <v>11.51</v>
      </c>
      <c r="G3890">
        <v>-22.2235893302642</v>
      </c>
      <c r="H3890">
        <v>-15.6836720678126</v>
      </c>
      <c r="I3890">
        <v>-21.471863320774901</v>
      </c>
      <c r="J3890">
        <v>1.22657583452494</v>
      </c>
      <c r="K3890">
        <v>13.070238206007</v>
      </c>
      <c r="L3890">
        <v>12.9539791444179</v>
      </c>
      <c r="M3890">
        <v>28.934715630440898</v>
      </c>
      <c r="N3890">
        <v>0.76567817209528399</v>
      </c>
      <c r="O3890">
        <v>84.882710686359701</v>
      </c>
      <c r="P3890">
        <v>12.292682926829199</v>
      </c>
      <c r="Q3890">
        <v>-1.2246484198202E-2</v>
      </c>
    </row>
    <row r="3891" spans="1:17" hidden="1" x14ac:dyDescent="0.3">
      <c r="A3891" t="s">
        <v>8013</v>
      </c>
      <c r="B3891" t="s">
        <v>8014</v>
      </c>
      <c r="C3891" t="str">
        <f>IFERROR(VLOOKUP(Table1[[#This Row],[Ticker]],[1]!Table1[[Symbol]:[Industry]],2,FALSE),"-")</f>
        <v>-</v>
      </c>
      <c r="D3891" t="s">
        <v>259</v>
      </c>
      <c r="E3891">
        <v>28.745070900000002</v>
      </c>
      <c r="F3891">
        <v>62.95</v>
      </c>
      <c r="G3891">
        <v>-59.152105771482802</v>
      </c>
      <c r="H3891">
        <v>-25.5257034931773</v>
      </c>
      <c r="I3891">
        <v>-44.6979988096124</v>
      </c>
      <c r="J3891">
        <v>8.4583988714528307E-3</v>
      </c>
      <c r="O3891">
        <v>37.569499602859402</v>
      </c>
      <c r="P3891">
        <v>9.2881944444444393</v>
      </c>
    </row>
    <row r="3892" spans="1:17" hidden="1" x14ac:dyDescent="0.3">
      <c r="A3892" t="s">
        <v>8015</v>
      </c>
      <c r="B3892" t="s">
        <v>8016</v>
      </c>
      <c r="C3892" t="str">
        <f>IFERROR(VLOOKUP(Table1[[#This Row],[Ticker]],[1]!Table1[[Symbol]:[Industry]],2,FALSE),"-")</f>
        <v>-</v>
      </c>
      <c r="D3892" t="s">
        <v>290</v>
      </c>
      <c r="E3892">
        <v>28.50553523</v>
      </c>
      <c r="F3892">
        <v>79.39</v>
      </c>
      <c r="G3892">
        <v>116.25111305068801</v>
      </c>
      <c r="H3892">
        <v>10.445963370917401</v>
      </c>
      <c r="I3892">
        <v>42.0291406952893</v>
      </c>
      <c r="J3892">
        <v>-2.1876200325010999</v>
      </c>
      <c r="K3892">
        <v>68.230052983671897</v>
      </c>
      <c r="L3892">
        <v>54.7462795300276</v>
      </c>
      <c r="M3892">
        <v>93.323800628913901</v>
      </c>
      <c r="N3892">
        <v>0</v>
      </c>
      <c r="O3892">
        <v>0</v>
      </c>
      <c r="P3892">
        <v>219.476861167001</v>
      </c>
    </row>
    <row r="3893" spans="1:17" hidden="1" x14ac:dyDescent="0.3">
      <c r="A3893" t="s">
        <v>8017</v>
      </c>
      <c r="B3893" t="s">
        <v>8018</v>
      </c>
      <c r="C3893" t="str">
        <f>IFERROR(VLOOKUP(Table1[[#This Row],[Ticker]],[1]!Table1[[Symbol]:[Industry]],2,FALSE),"-")</f>
        <v>-</v>
      </c>
      <c r="D3893" t="s">
        <v>183</v>
      </c>
      <c r="E3893">
        <v>28.404</v>
      </c>
      <c r="F3893">
        <v>46.98</v>
      </c>
      <c r="G3893">
        <v>-19.315690841527399</v>
      </c>
      <c r="H3893">
        <v>-17.031843611562401</v>
      </c>
      <c r="I3893">
        <v>-51.079426247145101</v>
      </c>
      <c r="J3893">
        <v>4.5486228517493696</v>
      </c>
      <c r="K3893">
        <v>50.420506659477603</v>
      </c>
      <c r="L3893">
        <v>57.731827730315501</v>
      </c>
      <c r="M3893">
        <v>47.3600501739107</v>
      </c>
      <c r="N3893">
        <v>0.42035029190992401</v>
      </c>
      <c r="O3893">
        <v>116.347381864623</v>
      </c>
      <c r="P3893">
        <v>26.972972972972901</v>
      </c>
      <c r="Q3893">
        <v>-4.9695547188930003E-2</v>
      </c>
    </row>
    <row r="3894" spans="1:17" hidden="1" x14ac:dyDescent="0.3">
      <c r="A3894" t="s">
        <v>8019</v>
      </c>
      <c r="B3894" t="s">
        <v>8020</v>
      </c>
      <c r="C3894" t="str">
        <f>IFERROR(VLOOKUP(Table1[[#This Row],[Ticker]],[1]!Table1[[Symbol]:[Industry]],2,FALSE),"-")</f>
        <v>-</v>
      </c>
      <c r="D3894" t="s">
        <v>7586</v>
      </c>
      <c r="E3894">
        <v>28.395312000000001</v>
      </c>
      <c r="F3894">
        <v>15.08</v>
      </c>
      <c r="G3894">
        <v>-82.249935743707397</v>
      </c>
      <c r="H3894">
        <v>-17.757049208394001</v>
      </c>
      <c r="I3894">
        <v>-42.586942685854197</v>
      </c>
      <c r="J3894">
        <v>-9.9971438420249097</v>
      </c>
      <c r="K3894">
        <v>16.488537073967802</v>
      </c>
      <c r="L3894">
        <v>19.890766759506501</v>
      </c>
      <c r="M3894">
        <v>22.0615755665651</v>
      </c>
      <c r="N3894">
        <v>0.91365613340808505</v>
      </c>
      <c r="O3894">
        <v>130.106100795755</v>
      </c>
      <c r="P3894">
        <v>7.2546230440967197</v>
      </c>
      <c r="Q3894">
        <v>3.7703897960831997E-2</v>
      </c>
    </row>
    <row r="3895" spans="1:17" hidden="1" x14ac:dyDescent="0.3">
      <c r="A3895" t="s">
        <v>8021</v>
      </c>
      <c r="B3895" t="s">
        <v>8022</v>
      </c>
      <c r="C3895" t="str">
        <f>IFERROR(VLOOKUP(Table1[[#This Row],[Ticker]],[1]!Table1[[Symbol]:[Industry]],2,FALSE),"-")</f>
        <v>-</v>
      </c>
      <c r="D3895" t="s">
        <v>1359</v>
      </c>
      <c r="E3895">
        <v>28.388294607999999</v>
      </c>
      <c r="F3895">
        <v>239.6</v>
      </c>
      <c r="G3895">
        <v>-22.446234794257499</v>
      </c>
      <c r="H3895">
        <v>-3.6592308759169301</v>
      </c>
      <c r="I3895">
        <v>-12.0235343849789</v>
      </c>
      <c r="J3895">
        <v>-1.6766466701288401</v>
      </c>
      <c r="K3895">
        <v>236.48773397991599</v>
      </c>
      <c r="L3895">
        <v>229.99508986707099</v>
      </c>
      <c r="M3895">
        <v>54.0220772595234</v>
      </c>
      <c r="N3895">
        <v>1.6873185270462201</v>
      </c>
      <c r="O3895">
        <v>11.4357262103505</v>
      </c>
      <c r="P3895">
        <v>12.067352666043</v>
      </c>
      <c r="Q3895">
        <v>-6.2435120747125997E-2</v>
      </c>
    </row>
    <row r="3896" spans="1:17" hidden="1" x14ac:dyDescent="0.3">
      <c r="A3896" t="s">
        <v>8023</v>
      </c>
      <c r="B3896" t="s">
        <v>8024</v>
      </c>
      <c r="C3896" t="str">
        <f>IFERROR(VLOOKUP(Table1[[#This Row],[Ticker]],[1]!Table1[[Symbol]:[Industry]],2,FALSE),"-")</f>
        <v>-</v>
      </c>
      <c r="D3896" t="s">
        <v>514</v>
      </c>
      <c r="E3896">
        <v>28.308</v>
      </c>
      <c r="F3896">
        <v>5.85</v>
      </c>
      <c r="G3896">
        <v>-34.342636949311903</v>
      </c>
      <c r="H3896">
        <v>-20.913310910635499</v>
      </c>
      <c r="I3896">
        <v>-0.388529987441597</v>
      </c>
      <c r="J3896">
        <v>-11.1307094633954</v>
      </c>
      <c r="K3896">
        <v>5.9643106885342201</v>
      </c>
      <c r="L3896">
        <v>5.9215488903613203</v>
      </c>
      <c r="M3896">
        <v>30.5655420695483</v>
      </c>
      <c r="N3896">
        <v>0.65674538984147501</v>
      </c>
      <c r="O3896">
        <v>50.427350427350397</v>
      </c>
      <c r="P3896">
        <v>21.875</v>
      </c>
      <c r="Q3896">
        <v>-3.8815719849175E-2</v>
      </c>
    </row>
    <row r="3897" spans="1:17" hidden="1" x14ac:dyDescent="0.3">
      <c r="A3897" t="s">
        <v>8025</v>
      </c>
      <c r="B3897" t="s">
        <v>8026</v>
      </c>
      <c r="C3897" t="str">
        <f>IFERROR(VLOOKUP(Table1[[#This Row],[Ticker]],[1]!Table1[[Symbol]:[Industry]],2,FALSE),"-")</f>
        <v>-</v>
      </c>
      <c r="D3897" t="s">
        <v>605</v>
      </c>
      <c r="E3897">
        <v>28.2492026</v>
      </c>
      <c r="F3897">
        <v>37.67</v>
      </c>
      <c r="G3897">
        <v>26.669739288311799</v>
      </c>
      <c r="H3897">
        <v>-30.754172392698901</v>
      </c>
      <c r="I3897">
        <v>32.726331709698599</v>
      </c>
      <c r="J3897">
        <v>-20.7046128234382</v>
      </c>
      <c r="K3897">
        <v>48.436527743234301</v>
      </c>
      <c r="L3897">
        <v>37.3397922298035</v>
      </c>
      <c r="M3897">
        <v>9.1510964983514107</v>
      </c>
      <c r="N3897">
        <v>1.1638498870198499</v>
      </c>
      <c r="O3897">
        <v>56.529614766001899</v>
      </c>
      <c r="P3897">
        <v>86.975182481751801</v>
      </c>
      <c r="Q3897">
        <v>6.2974123790453002E-2</v>
      </c>
    </row>
    <row r="3898" spans="1:17" hidden="1" x14ac:dyDescent="0.3">
      <c r="A3898" t="s">
        <v>8027</v>
      </c>
      <c r="B3898" t="s">
        <v>8028</v>
      </c>
      <c r="C3898" t="str">
        <f>IFERROR(VLOOKUP(Table1[[#This Row],[Ticker]],[1]!Table1[[Symbol]:[Industry]],2,FALSE),"-")</f>
        <v>-</v>
      </c>
      <c r="D3898" t="s">
        <v>74</v>
      </c>
      <c r="E3898">
        <v>27.995798400000002</v>
      </c>
      <c r="F3898">
        <v>44.63</v>
      </c>
      <c r="G3898">
        <v>-15.0713130351308</v>
      </c>
      <c r="H3898">
        <v>-10.930183071569999</v>
      </c>
      <c r="I3898">
        <v>-0.61720607326052201</v>
      </c>
      <c r="J3898">
        <v>-1.4857014550560901</v>
      </c>
      <c r="K3898">
        <v>43.343714669050399</v>
      </c>
      <c r="M3898">
        <v>61.712043443931996</v>
      </c>
      <c r="O3898">
        <v>27.0445888415863</v>
      </c>
      <c r="P3898">
        <v>27.514285714285698</v>
      </c>
    </row>
    <row r="3899" spans="1:17" hidden="1" x14ac:dyDescent="0.3">
      <c r="A3899" t="s">
        <v>8029</v>
      </c>
      <c r="B3899" t="s">
        <v>8030</v>
      </c>
      <c r="C3899" t="str">
        <f>IFERROR(VLOOKUP(Table1[[#This Row],[Ticker]],[1]!Table1[[Symbol]:[Industry]],2,FALSE),"-")</f>
        <v>-</v>
      </c>
      <c r="D3899" t="s">
        <v>290</v>
      </c>
      <c r="E3899">
        <v>27.977745143</v>
      </c>
      <c r="F3899">
        <v>12.99</v>
      </c>
      <c r="G3899">
        <v>13.622088694585001</v>
      </c>
      <c r="H3899">
        <v>13.0454421854489</v>
      </c>
      <c r="I3899">
        <v>26.1473816147683</v>
      </c>
      <c r="J3899">
        <v>-9.3838182673958794</v>
      </c>
      <c r="K3899">
        <v>12.1099463882601</v>
      </c>
      <c r="L3899">
        <v>10.7698995625564</v>
      </c>
      <c r="M3899">
        <v>53.027162420258797</v>
      </c>
      <c r="N3899">
        <v>1.6687778600430401</v>
      </c>
      <c r="O3899">
        <v>24.942263279445701</v>
      </c>
      <c r="P3899">
        <v>73.2</v>
      </c>
    </row>
    <row r="3900" spans="1:17" hidden="1" x14ac:dyDescent="0.3">
      <c r="A3900" t="s">
        <v>8031</v>
      </c>
      <c r="B3900" t="s">
        <v>8032</v>
      </c>
      <c r="C3900" t="str">
        <f>IFERROR(VLOOKUP(Table1[[#This Row],[Ticker]],[1]!Table1[[Symbol]:[Industry]],2,FALSE),"-")</f>
        <v>-</v>
      </c>
      <c r="D3900" t="s">
        <v>605</v>
      </c>
      <c r="E3900">
        <v>27.963000000000001</v>
      </c>
      <c r="F3900">
        <v>43.05</v>
      </c>
      <c r="G3900">
        <v>36.917174667642499</v>
      </c>
      <c r="H3900">
        <v>10.2245995371256</v>
      </c>
      <c r="I3900">
        <v>50.7098690754244</v>
      </c>
      <c r="J3900">
        <v>5.4161818684493799</v>
      </c>
      <c r="K3900">
        <v>36.7842493397374</v>
      </c>
      <c r="L3900">
        <v>30.915404224159602</v>
      </c>
      <c r="M3900">
        <v>63.7959499710716</v>
      </c>
      <c r="N3900">
        <v>3.5312899652406302</v>
      </c>
      <c r="O3900">
        <v>17.862950058071998</v>
      </c>
      <c r="P3900">
        <v>92.962796952039398</v>
      </c>
      <c r="Q3900">
        <v>0.144357909828982</v>
      </c>
    </row>
    <row r="3901" spans="1:17" hidden="1" x14ac:dyDescent="0.3">
      <c r="A3901" t="s">
        <v>8033</v>
      </c>
      <c r="B3901" t="s">
        <v>8034</v>
      </c>
      <c r="C3901" t="str">
        <f>IFERROR(VLOOKUP(Table1[[#This Row],[Ticker]],[1]!Table1[[Symbol]:[Industry]],2,FALSE),"-")</f>
        <v>-</v>
      </c>
      <c r="D3901" t="s">
        <v>407</v>
      </c>
      <c r="E3901">
        <v>27.93</v>
      </c>
      <c r="F3901">
        <v>0.35</v>
      </c>
      <c r="G3901">
        <v>-48.509303615978503</v>
      </c>
      <c r="H3901">
        <v>-7.2731782406521397</v>
      </c>
      <c r="I3901">
        <v>-22.793935392847001</v>
      </c>
      <c r="J3901">
        <v>-2.1876200325010999</v>
      </c>
      <c r="K3901">
        <v>0.355827967415554</v>
      </c>
      <c r="L3901">
        <v>0.37491430412515397</v>
      </c>
      <c r="M3901">
        <v>44.213340382564098</v>
      </c>
      <c r="N3901">
        <v>0.634238992243911</v>
      </c>
      <c r="O3901">
        <v>62.857142857142797</v>
      </c>
      <c r="P3901">
        <v>12.9032258064516</v>
      </c>
    </row>
    <row r="3902" spans="1:17" hidden="1" x14ac:dyDescent="0.3">
      <c r="A3902" t="s">
        <v>8035</v>
      </c>
      <c r="B3902" t="s">
        <v>8036</v>
      </c>
      <c r="C3902" t="str">
        <f>IFERROR(VLOOKUP(Table1[[#This Row],[Ticker]],[1]!Table1[[Symbol]:[Industry]],2,FALSE),"-")</f>
        <v>-</v>
      </c>
      <c r="D3902" t="s">
        <v>4325</v>
      </c>
      <c r="E3902">
        <v>27.9129</v>
      </c>
      <c r="F3902">
        <v>166</v>
      </c>
      <c r="G3902">
        <v>-57.034164664498903</v>
      </c>
      <c r="H3902">
        <v>-17.126979410242701</v>
      </c>
      <c r="I3902">
        <v>-3.4557914836667001</v>
      </c>
      <c r="J3902">
        <v>-3.6127981797695101</v>
      </c>
      <c r="K3902">
        <v>174.741208854001</v>
      </c>
      <c r="L3902">
        <v>175.50497333752099</v>
      </c>
      <c r="M3902">
        <v>39.622339293345902</v>
      </c>
      <c r="N3902">
        <v>1.4203636363636301</v>
      </c>
      <c r="O3902">
        <v>36.144578313253</v>
      </c>
      <c r="P3902">
        <v>36.065573770491703</v>
      </c>
      <c r="Q3902">
        <v>-1.6785007674880999E-2</v>
      </c>
    </row>
    <row r="3903" spans="1:17" hidden="1" x14ac:dyDescent="0.3">
      <c r="A3903" t="s">
        <v>8037</v>
      </c>
      <c r="B3903" t="s">
        <v>8038</v>
      </c>
      <c r="C3903" t="str">
        <f>IFERROR(VLOOKUP(Table1[[#This Row],[Ticker]],[1]!Table1[[Symbol]:[Industry]],2,FALSE),"-")</f>
        <v>-</v>
      </c>
      <c r="D3903" t="s">
        <v>132</v>
      </c>
      <c r="E3903">
        <v>27.904667669999998</v>
      </c>
      <c r="F3903">
        <v>93.55</v>
      </c>
      <c r="G3903">
        <v>154.41807296500801</v>
      </c>
      <c r="H3903">
        <v>-33.84839760845</v>
      </c>
      <c r="I3903">
        <v>16.044646449585901</v>
      </c>
      <c r="J3903">
        <v>-8.0015735208731993</v>
      </c>
      <c r="K3903">
        <v>94.550955815237401</v>
      </c>
      <c r="L3903">
        <v>69.513140877330599</v>
      </c>
      <c r="M3903">
        <v>8.9250399568928902</v>
      </c>
      <c r="N3903">
        <v>1.40136715477666</v>
      </c>
      <c r="O3903">
        <v>43.217530732228703</v>
      </c>
      <c r="P3903">
        <v>207.730263157894</v>
      </c>
      <c r="Q3903">
        <v>0.160886731993794</v>
      </c>
    </row>
    <row r="3904" spans="1:17" hidden="1" x14ac:dyDescent="0.3">
      <c r="A3904" t="s">
        <v>8039</v>
      </c>
      <c r="B3904" t="s">
        <v>8040</v>
      </c>
      <c r="C3904" t="str">
        <f>IFERROR(VLOOKUP(Table1[[#This Row],[Ticker]],[1]!Table1[[Symbol]:[Industry]],2,FALSE),"-")</f>
        <v>-</v>
      </c>
      <c r="D3904" t="s">
        <v>753</v>
      </c>
      <c r="E3904">
        <v>27.800666394</v>
      </c>
      <c r="F3904">
        <v>44.8</v>
      </c>
      <c r="G3904">
        <v>-0.50285389448928797</v>
      </c>
      <c r="H3904">
        <v>-2.1451179769986601</v>
      </c>
      <c r="I3904">
        <v>3.7580357237536499</v>
      </c>
      <c r="J3904">
        <v>-4.1573170021980799</v>
      </c>
      <c r="K3904">
        <v>43.454087714309203</v>
      </c>
      <c r="L3904">
        <v>39.165139637035502</v>
      </c>
      <c r="M3904">
        <v>53.1716620480071</v>
      </c>
      <c r="N3904">
        <v>1.3778144705819499</v>
      </c>
      <c r="O3904">
        <v>4.28571428571429</v>
      </c>
      <c r="P3904">
        <v>44.516129032258</v>
      </c>
    </row>
    <row r="3905" spans="1:17" hidden="1" x14ac:dyDescent="0.3">
      <c r="A3905" t="s">
        <v>8041</v>
      </c>
      <c r="B3905" t="s">
        <v>8042</v>
      </c>
      <c r="C3905" t="str">
        <f>IFERROR(VLOOKUP(Table1[[#This Row],[Ticker]],[1]!Table1[[Symbol]:[Industry]],2,FALSE),"-")</f>
        <v>-</v>
      </c>
      <c r="D3905" t="s">
        <v>2771</v>
      </c>
      <c r="E3905">
        <v>27.6682956</v>
      </c>
      <c r="F3905">
        <v>68</v>
      </c>
      <c r="G3905">
        <v>-63.155768262443203</v>
      </c>
      <c r="H3905">
        <v>10.7588368252612</v>
      </c>
      <c r="I3905">
        <v>-20.245672844584401</v>
      </c>
      <c r="J3905">
        <v>-3.6368953948199398</v>
      </c>
      <c r="K3905">
        <v>66.093868633769304</v>
      </c>
      <c r="L3905">
        <v>69.641718700779506</v>
      </c>
      <c r="M3905">
        <v>53.851311929999</v>
      </c>
      <c r="N3905">
        <v>0.37250554323724999</v>
      </c>
      <c r="O3905">
        <v>45.588235294117602</v>
      </c>
      <c r="P3905">
        <v>15.254237288135499</v>
      </c>
    </row>
    <row r="3906" spans="1:17" hidden="1" x14ac:dyDescent="0.3">
      <c r="A3906" t="s">
        <v>8043</v>
      </c>
      <c r="B3906" t="s">
        <v>8044</v>
      </c>
      <c r="C3906" t="str">
        <f>IFERROR(VLOOKUP(Table1[[#This Row],[Ticker]],[1]!Table1[[Symbol]:[Industry]],2,FALSE),"-")</f>
        <v>-</v>
      </c>
      <c r="D3906" t="s">
        <v>51</v>
      </c>
      <c r="E3906">
        <v>27.625</v>
      </c>
      <c r="F3906">
        <v>67</v>
      </c>
      <c r="G3906">
        <v>71.187666080991093</v>
      </c>
      <c r="H3906">
        <v>-18.459662540968299</v>
      </c>
      <c r="I3906">
        <v>26.511813655169998</v>
      </c>
      <c r="J3906">
        <v>-5.4614295563106303</v>
      </c>
      <c r="K3906">
        <v>68.817420268353303</v>
      </c>
      <c r="L3906">
        <v>58.230283929585703</v>
      </c>
      <c r="M3906">
        <v>38.049996583527701</v>
      </c>
      <c r="N3906">
        <v>0.216747097784943</v>
      </c>
      <c r="O3906">
        <v>48.656716417910403</v>
      </c>
      <c r="P3906">
        <v>131.03448275861999</v>
      </c>
      <c r="Q3906">
        <v>0.13138592246890399</v>
      </c>
    </row>
    <row r="3907" spans="1:17" hidden="1" x14ac:dyDescent="0.3">
      <c r="A3907" t="s">
        <v>8045</v>
      </c>
      <c r="B3907" t="s">
        <v>8046</v>
      </c>
      <c r="C3907" t="str">
        <f>IFERROR(VLOOKUP(Table1[[#This Row],[Ticker]],[1]!Table1[[Symbol]:[Industry]],2,FALSE),"-")</f>
        <v>-</v>
      </c>
      <c r="D3907" t="s">
        <v>278</v>
      </c>
      <c r="E3907">
        <v>27.595628099999999</v>
      </c>
      <c r="F3907">
        <v>29.43</v>
      </c>
      <c r="G3907">
        <v>-15.9764952170284</v>
      </c>
      <c r="H3907">
        <v>-4.7326885984675799</v>
      </c>
      <c r="I3907">
        <v>-1.52238825515811</v>
      </c>
      <c r="J3907">
        <v>-1.5722354171164901</v>
      </c>
      <c r="K3907">
        <v>28.288179895104498</v>
      </c>
      <c r="L3907">
        <v>26.874737415297002</v>
      </c>
      <c r="M3907">
        <v>74.789821053447099</v>
      </c>
      <c r="N3907">
        <v>8.9442815249266797E-2</v>
      </c>
      <c r="O3907">
        <v>2.9561671763506698</v>
      </c>
      <c r="P3907">
        <v>35.935334872979197</v>
      </c>
    </row>
    <row r="3908" spans="1:17" hidden="1" x14ac:dyDescent="0.3">
      <c r="A3908" t="s">
        <v>8047</v>
      </c>
      <c r="B3908" t="s">
        <v>8048</v>
      </c>
      <c r="C3908" t="str">
        <f>IFERROR(VLOOKUP(Table1[[#This Row],[Ticker]],[1]!Table1[[Symbol]:[Industry]],2,FALSE),"-")</f>
        <v>-</v>
      </c>
      <c r="D3908" t="s">
        <v>533</v>
      </c>
      <c r="E3908">
        <v>27.580052661</v>
      </c>
      <c r="F3908">
        <v>27</v>
      </c>
      <c r="G3908">
        <v>118.621184943081</v>
      </c>
      <c r="H3908">
        <v>-9.8752623312858496</v>
      </c>
      <c r="I3908">
        <v>-23.3773879261602</v>
      </c>
      <c r="J3908">
        <v>-8.1825640556141401</v>
      </c>
      <c r="K3908">
        <v>28.330085190494401</v>
      </c>
      <c r="L3908">
        <v>26.3702253520003</v>
      </c>
      <c r="M3908">
        <v>38.248981345386902</v>
      </c>
      <c r="N3908">
        <v>1.0055155363350901</v>
      </c>
      <c r="O3908">
        <v>59.259259259259203</v>
      </c>
      <c r="P3908">
        <v>195.72836801752399</v>
      </c>
      <c r="Q3908">
        <v>0.20281788646318799</v>
      </c>
    </row>
    <row r="3909" spans="1:17" hidden="1" x14ac:dyDescent="0.3">
      <c r="A3909" t="s">
        <v>8049</v>
      </c>
      <c r="B3909" t="s">
        <v>8050</v>
      </c>
      <c r="C3909" t="str">
        <f>IFERROR(VLOOKUP(Table1[[#This Row],[Ticker]],[1]!Table1[[Symbol]:[Industry]],2,FALSE),"-")</f>
        <v>-</v>
      </c>
      <c r="D3909" t="s">
        <v>407</v>
      </c>
      <c r="E3909">
        <v>27.58</v>
      </c>
      <c r="F3909">
        <v>27.08</v>
      </c>
      <c r="G3909">
        <v>3.62509691762155</v>
      </c>
      <c r="H3909">
        <v>-11.0038750391455</v>
      </c>
      <c r="I3909">
        <v>-20.431852579636299</v>
      </c>
      <c r="J3909">
        <v>-1.4203566053911401</v>
      </c>
      <c r="K3909">
        <v>29.154002018567301</v>
      </c>
      <c r="L3909">
        <v>28.917218815401899</v>
      </c>
      <c r="M3909">
        <v>47.0280136857142</v>
      </c>
      <c r="N3909">
        <v>2.02053569521857</v>
      </c>
      <c r="O3909">
        <v>53.286558345642497</v>
      </c>
      <c r="P3909">
        <v>44.812834224598902</v>
      </c>
      <c r="Q3909">
        <v>3.9795740223334E-2</v>
      </c>
    </row>
    <row r="3910" spans="1:17" hidden="1" x14ac:dyDescent="0.3">
      <c r="A3910" t="s">
        <v>8051</v>
      </c>
      <c r="B3910" t="s">
        <v>8052</v>
      </c>
      <c r="C3910" t="str">
        <f>IFERROR(VLOOKUP(Table1[[#This Row],[Ticker]],[1]!Table1[[Symbol]:[Industry]],2,FALSE),"-")</f>
        <v>-</v>
      </c>
      <c r="D3910" t="s">
        <v>533</v>
      </c>
      <c r="E3910">
        <v>27.57</v>
      </c>
      <c r="F3910">
        <v>57.89</v>
      </c>
      <c r="G3910">
        <v>127.870238779714</v>
      </c>
      <c r="H3910">
        <v>-3.07917828152434</v>
      </c>
      <c r="I3910">
        <v>64.598266617399602</v>
      </c>
      <c r="J3910">
        <v>-7.6508921389993198E-2</v>
      </c>
      <c r="K3910">
        <v>50.116641320365297</v>
      </c>
      <c r="L3910">
        <v>40.5543694262035</v>
      </c>
      <c r="M3910">
        <v>68.731006061298302</v>
      </c>
      <c r="N3910">
        <v>1.15639672871156</v>
      </c>
      <c r="O3910">
        <v>14.043876317153201</v>
      </c>
      <c r="P3910">
        <v>196.71963095848201</v>
      </c>
      <c r="Q3910">
        <v>7.9719346718113995E-2</v>
      </c>
    </row>
    <row r="3911" spans="1:17" hidden="1" x14ac:dyDescent="0.3">
      <c r="A3911" t="s">
        <v>8053</v>
      </c>
      <c r="B3911" t="s">
        <v>8054</v>
      </c>
      <c r="C3911" t="str">
        <f>IFERROR(VLOOKUP(Table1[[#This Row],[Ticker]],[1]!Table1[[Symbol]:[Industry]],2,FALSE),"-")</f>
        <v>-</v>
      </c>
      <c r="E3911">
        <v>27.523207932999998</v>
      </c>
      <c r="F3911">
        <v>13.13</v>
      </c>
      <c r="G3911">
        <v>58.447218123151799</v>
      </c>
      <c r="H3911">
        <v>-19.208776259052701</v>
      </c>
      <c r="I3911">
        <v>30.139559900198801</v>
      </c>
      <c r="J3911">
        <v>-9.8427924462941991</v>
      </c>
      <c r="K3911">
        <v>14.019983753304199</v>
      </c>
      <c r="L3911">
        <v>10.8605126889291</v>
      </c>
      <c r="M3911">
        <v>15.4793738644741</v>
      </c>
      <c r="N3911">
        <v>0.330481644260189</v>
      </c>
      <c r="O3911">
        <v>36.100533130236002</v>
      </c>
      <c r="P3911">
        <v>121.79054054053999</v>
      </c>
      <c r="Q3911">
        <v>0.124157490508101</v>
      </c>
    </row>
    <row r="3912" spans="1:17" hidden="1" x14ac:dyDescent="0.3">
      <c r="A3912" t="s">
        <v>8055</v>
      </c>
      <c r="B3912" t="s">
        <v>8056</v>
      </c>
      <c r="C3912" t="str">
        <f>IFERROR(VLOOKUP(Table1[[#This Row],[Ticker]],[1]!Table1[[Symbol]:[Industry]],2,FALSE),"-")</f>
        <v>-</v>
      </c>
      <c r="D3912" t="s">
        <v>407</v>
      </c>
      <c r="E3912">
        <v>27.4929408</v>
      </c>
      <c r="F3912">
        <v>16.55</v>
      </c>
      <c r="G3912">
        <v>50.025494918819902</v>
      </c>
      <c r="H3912">
        <v>41.891154158974302</v>
      </c>
      <c r="I3912">
        <v>12.6193254721027</v>
      </c>
      <c r="J3912">
        <v>7.9261599927833499</v>
      </c>
      <c r="K3912">
        <v>13.7731518768518</v>
      </c>
      <c r="L3912">
        <v>13.0738638944201</v>
      </c>
      <c r="M3912">
        <v>98.748994273686705</v>
      </c>
      <c r="N3912">
        <v>3.63636363636363</v>
      </c>
      <c r="O3912">
        <v>5.3172205438066298</v>
      </c>
      <c r="P3912">
        <v>127.96143250688699</v>
      </c>
    </row>
    <row r="3913" spans="1:17" hidden="1" x14ac:dyDescent="0.3">
      <c r="A3913" t="s">
        <v>8057</v>
      </c>
      <c r="B3913" t="s">
        <v>8058</v>
      </c>
      <c r="C3913" t="str">
        <f>IFERROR(VLOOKUP(Table1[[#This Row],[Ticker]],[1]!Table1[[Symbol]:[Industry]],2,FALSE),"-")</f>
        <v>-</v>
      </c>
      <c r="D3913" t="s">
        <v>132</v>
      </c>
      <c r="E3913">
        <v>27.470068469999902</v>
      </c>
      <c r="F3913">
        <v>54.25</v>
      </c>
      <c r="G3913">
        <v>3.9521064799746801</v>
      </c>
      <c r="H3913">
        <v>-7.4981302171964801</v>
      </c>
      <c r="I3913">
        <v>1.84223924332764</v>
      </c>
      <c r="J3913">
        <v>-5.2785291234102001</v>
      </c>
      <c r="K3913">
        <v>55.112916589063097</v>
      </c>
      <c r="L3913">
        <v>52.609299614873898</v>
      </c>
      <c r="M3913">
        <v>40.6304376828028</v>
      </c>
      <c r="N3913">
        <v>0.119760982292183</v>
      </c>
      <c r="O3913">
        <v>41.566820276497602</v>
      </c>
      <c r="P3913">
        <v>46.2264150943396</v>
      </c>
      <c r="Q3913">
        <v>3.6054903318563002E-2</v>
      </c>
    </row>
    <row r="3914" spans="1:17" hidden="1" x14ac:dyDescent="0.3">
      <c r="A3914" t="s">
        <v>8059</v>
      </c>
      <c r="B3914" t="s">
        <v>8060</v>
      </c>
      <c r="C3914" t="str">
        <f>IFERROR(VLOOKUP(Table1[[#This Row],[Ticker]],[1]!Table1[[Symbol]:[Industry]],2,FALSE),"-")</f>
        <v>-</v>
      </c>
      <c r="D3914" t="s">
        <v>533</v>
      </c>
      <c r="E3914">
        <v>27.44144</v>
      </c>
      <c r="F3914">
        <v>20.12</v>
      </c>
      <c r="G3914">
        <v>3.64557853890358</v>
      </c>
      <c r="H3914">
        <v>6.6034399567832898</v>
      </c>
      <c r="I3914">
        <v>-36.908529987441497</v>
      </c>
      <c r="J3914">
        <v>7.1602060544554202</v>
      </c>
      <c r="K3914">
        <v>18.329928297758698</v>
      </c>
      <c r="L3914">
        <v>17.732649029290101</v>
      </c>
      <c r="M3914">
        <v>72.028390182807598</v>
      </c>
      <c r="N3914">
        <v>1.9286620383156501</v>
      </c>
      <c r="O3914">
        <v>65.258449304174903</v>
      </c>
      <c r="P3914">
        <v>54.769230769230703</v>
      </c>
      <c r="Q3914">
        <v>3.4745373986022003E-2</v>
      </c>
    </row>
    <row r="3915" spans="1:17" hidden="1" x14ac:dyDescent="0.3">
      <c r="A3915" t="s">
        <v>8061</v>
      </c>
      <c r="B3915" t="s">
        <v>8062</v>
      </c>
      <c r="C3915" t="str">
        <f>IFERROR(VLOOKUP(Table1[[#This Row],[Ticker]],[1]!Table1[[Symbol]:[Industry]],2,FALSE),"-")</f>
        <v>-</v>
      </c>
      <c r="D3915" t="s">
        <v>278</v>
      </c>
      <c r="E3915">
        <v>27.390910838</v>
      </c>
      <c r="F3915">
        <v>9.59</v>
      </c>
      <c r="G3915">
        <v>-11.2137061317018</v>
      </c>
      <c r="H3915">
        <v>-5.0278818260266602</v>
      </c>
      <c r="I3915">
        <v>-14.601820448320399</v>
      </c>
      <c r="J3915">
        <v>-8.3182732988327501</v>
      </c>
      <c r="K3915">
        <v>9.5782076713743791</v>
      </c>
      <c r="L3915">
        <v>9.4903767655267597</v>
      </c>
      <c r="M3915">
        <v>32.468229791314997</v>
      </c>
      <c r="N3915">
        <v>0.997171293927549</v>
      </c>
      <c r="O3915">
        <v>43.378519290927997</v>
      </c>
      <c r="P3915">
        <v>36.804564907275299</v>
      </c>
      <c r="Q3915">
        <v>4.5856176693144998E-2</v>
      </c>
    </row>
    <row r="3916" spans="1:17" hidden="1" x14ac:dyDescent="0.3">
      <c r="A3916" t="s">
        <v>8063</v>
      </c>
      <c r="B3916" t="s">
        <v>8064</v>
      </c>
      <c r="C3916" t="str">
        <f>IFERROR(VLOOKUP(Table1[[#This Row],[Ticker]],[1]!Table1[[Symbol]:[Industry]],2,FALSE),"-")</f>
        <v>-</v>
      </c>
      <c r="D3916" t="s">
        <v>429</v>
      </c>
      <c r="E3916">
        <v>27.38888</v>
      </c>
      <c r="F3916">
        <v>77</v>
      </c>
      <c r="G3916">
        <v>-73.947900107206607</v>
      </c>
      <c r="H3916">
        <v>-11.8080147224721</v>
      </c>
      <c r="I3916">
        <v>-2.0327247439958902</v>
      </c>
      <c r="J3916">
        <v>-14.7235602280157</v>
      </c>
      <c r="K3916">
        <v>81.576127297081399</v>
      </c>
      <c r="L3916">
        <v>77.879499999999993</v>
      </c>
      <c r="M3916">
        <v>38.363110757440801</v>
      </c>
      <c r="N3916">
        <v>0.28550916721890801</v>
      </c>
      <c r="O3916">
        <v>81.818181818181799</v>
      </c>
      <c r="P3916">
        <v>42.3290203327171</v>
      </c>
    </row>
    <row r="3917" spans="1:17" hidden="1" x14ac:dyDescent="0.3">
      <c r="A3917" t="s">
        <v>8065</v>
      </c>
      <c r="B3917" t="s">
        <v>8066</v>
      </c>
      <c r="C3917" t="str">
        <f>IFERROR(VLOOKUP(Table1[[#This Row],[Ticker]],[1]!Table1[[Symbol]:[Industry]],2,FALSE),"-")</f>
        <v>-</v>
      </c>
      <c r="D3917" t="s">
        <v>197</v>
      </c>
      <c r="E3917">
        <v>27.269223519999901</v>
      </c>
      <c r="F3917">
        <v>15.4</v>
      </c>
      <c r="G3917">
        <v>-40.718376594282297</v>
      </c>
      <c r="H3917">
        <v>-11.724316125524901</v>
      </c>
      <c r="I3917">
        <v>-29.788985050012599</v>
      </c>
      <c r="J3917">
        <v>-8.8542866991677691</v>
      </c>
      <c r="K3917">
        <v>16.2451500762587</v>
      </c>
      <c r="L3917">
        <v>16.1316899073279</v>
      </c>
      <c r="M3917">
        <v>34.059117176186099</v>
      </c>
      <c r="N3917">
        <v>0.70820565202587604</v>
      </c>
      <c r="O3917">
        <v>73.701298701298697</v>
      </c>
      <c r="P3917">
        <v>18.4615384615384</v>
      </c>
      <c r="Q3917">
        <v>3.9146769944430997E-2</v>
      </c>
    </row>
    <row r="3918" spans="1:17" hidden="1" x14ac:dyDescent="0.3">
      <c r="A3918" t="s">
        <v>8067</v>
      </c>
      <c r="B3918" t="s">
        <v>8068</v>
      </c>
      <c r="C3918" t="str">
        <f>IFERROR(VLOOKUP(Table1[[#This Row],[Ticker]],[1]!Table1[[Symbol]:[Industry]],2,FALSE),"-")</f>
        <v>-</v>
      </c>
      <c r="D3918" t="s">
        <v>54</v>
      </c>
      <c r="E3918">
        <v>27.250922789999901</v>
      </c>
      <c r="F3918">
        <v>42.03</v>
      </c>
      <c r="G3918">
        <v>-16.5339949740032</v>
      </c>
      <c r="H3918">
        <v>-4.5908658566691098</v>
      </c>
      <c r="I3918">
        <v>-16.982414363934598</v>
      </c>
      <c r="J3918">
        <v>-16.215141084051702</v>
      </c>
      <c r="K3918">
        <v>41.712194319404198</v>
      </c>
      <c r="L3918">
        <v>42.567147100777703</v>
      </c>
      <c r="M3918">
        <v>41.9813274958289</v>
      </c>
      <c r="N3918">
        <v>1.8448074513728301</v>
      </c>
      <c r="O3918">
        <v>66.547704020937402</v>
      </c>
      <c r="P3918">
        <v>34.281150159744399</v>
      </c>
      <c r="Q3918">
        <v>2.2059022339862001E-2</v>
      </c>
    </row>
    <row r="3919" spans="1:17" hidden="1" x14ac:dyDescent="0.3">
      <c r="A3919" t="s">
        <v>8069</v>
      </c>
      <c r="B3919" t="s">
        <v>8070</v>
      </c>
      <c r="C3919" t="str">
        <f>IFERROR(VLOOKUP(Table1[[#This Row],[Ticker]],[1]!Table1[[Symbol]:[Industry]],2,FALSE),"-")</f>
        <v>-</v>
      </c>
      <c r="D3919" t="s">
        <v>77</v>
      </c>
      <c r="E3919">
        <v>27.237684600000001</v>
      </c>
      <c r="F3919">
        <v>51.76</v>
      </c>
      <c r="G3919">
        <v>57.269529656460797</v>
      </c>
      <c r="H3919">
        <v>4.2254137458664003</v>
      </c>
      <c r="I3919">
        <v>-14.8934804824911</v>
      </c>
      <c r="J3919">
        <v>14.8478257247491</v>
      </c>
      <c r="K3919">
        <v>50.4428345053024</v>
      </c>
      <c r="L3919">
        <v>45.775496322530302</v>
      </c>
      <c r="M3919">
        <v>75.340041258760706</v>
      </c>
      <c r="N3919">
        <v>0.77531843634471997</v>
      </c>
      <c r="O3919">
        <v>31.375579598145201</v>
      </c>
      <c r="P3919">
        <v>97.557251908396907</v>
      </c>
      <c r="Q3919">
        <v>7.5225109972948997E-2</v>
      </c>
    </row>
    <row r="3920" spans="1:17" hidden="1" x14ac:dyDescent="0.3">
      <c r="A3920" t="s">
        <v>8071</v>
      </c>
      <c r="B3920" t="s">
        <v>8072</v>
      </c>
      <c r="C3920" t="str">
        <f>IFERROR(VLOOKUP(Table1[[#This Row],[Ticker]],[1]!Table1[[Symbol]:[Industry]],2,FALSE),"-")</f>
        <v>-</v>
      </c>
      <c r="D3920" t="s">
        <v>7474</v>
      </c>
      <c r="E3920">
        <v>27.224981280000002</v>
      </c>
      <c r="F3920">
        <v>75.599999999999994</v>
      </c>
      <c r="G3920">
        <v>-77.060028253659695</v>
      </c>
      <c r="H3920">
        <v>-13.749991748434301</v>
      </c>
      <c r="I3920">
        <v>-67.928274835331607</v>
      </c>
      <c r="J3920">
        <v>-2.1876200325010999</v>
      </c>
      <c r="K3920">
        <v>95.510342478874406</v>
      </c>
      <c r="L3920">
        <v>116.999342891597</v>
      </c>
      <c r="M3920">
        <v>18.418552665168399</v>
      </c>
      <c r="N3920">
        <v>0.23715415019762801</v>
      </c>
      <c r="O3920">
        <v>110.31746031746</v>
      </c>
      <c r="P3920">
        <v>0</v>
      </c>
    </row>
    <row r="3921" spans="1:17" hidden="1" x14ac:dyDescent="0.3">
      <c r="A3921" t="s">
        <v>8073</v>
      </c>
      <c r="B3921" t="s">
        <v>8074</v>
      </c>
      <c r="C3921" t="str">
        <f>IFERROR(VLOOKUP(Table1[[#This Row],[Ticker]],[1]!Table1[[Symbol]:[Industry]],2,FALSE),"-")</f>
        <v>-</v>
      </c>
      <c r="D3921" t="s">
        <v>569</v>
      </c>
      <c r="E3921">
        <v>27.16</v>
      </c>
      <c r="F3921">
        <v>38.5</v>
      </c>
      <c r="G3921">
        <v>-80.413302191096506</v>
      </c>
      <c r="H3921">
        <v>-15.80968617716</v>
      </c>
      <c r="I3921">
        <v>-22.350267829949601</v>
      </c>
      <c r="J3921">
        <v>-5.8858081685150001</v>
      </c>
      <c r="K3921">
        <v>40.165607311461798</v>
      </c>
      <c r="L3921">
        <v>44.261641997033003</v>
      </c>
      <c r="M3921">
        <v>47.166278495277602</v>
      </c>
      <c r="N3921">
        <v>0.67599308165856098</v>
      </c>
      <c r="O3921">
        <v>104.15584415584399</v>
      </c>
      <c r="P3921">
        <v>14.8910772903611</v>
      </c>
      <c r="Q3921">
        <v>-5.0329729930899999E-4</v>
      </c>
    </row>
    <row r="3922" spans="1:17" hidden="1" x14ac:dyDescent="0.3">
      <c r="A3922" t="s">
        <v>8075</v>
      </c>
      <c r="B3922" t="s">
        <v>8076</v>
      </c>
      <c r="C3922" t="str">
        <f>IFERROR(VLOOKUP(Table1[[#This Row],[Ticker]],[1]!Table1[[Symbol]:[Industry]],2,FALSE),"-")</f>
        <v>-</v>
      </c>
      <c r="D3922" t="s">
        <v>46</v>
      </c>
      <c r="E3922">
        <v>27.132156544999901</v>
      </c>
      <c r="F3922">
        <v>50.4</v>
      </c>
      <c r="G3922">
        <v>-74.6997798064547</v>
      </c>
      <c r="H3922">
        <v>-18.1356391670516</v>
      </c>
      <c r="I3922">
        <v>-60.245672844584398</v>
      </c>
      <c r="J3922">
        <v>-9.1664997386535401</v>
      </c>
      <c r="K3922">
        <v>61.657762502806797</v>
      </c>
      <c r="M3922">
        <v>13.7661897852882</v>
      </c>
      <c r="O3922">
        <v>82.242063492063494</v>
      </c>
      <c r="P3922">
        <v>0.69930069930070804</v>
      </c>
    </row>
    <row r="3923" spans="1:17" hidden="1" x14ac:dyDescent="0.3">
      <c r="A3923" t="s">
        <v>8077</v>
      </c>
      <c r="B3923" t="s">
        <v>8078</v>
      </c>
      <c r="C3923" t="str">
        <f>IFERROR(VLOOKUP(Table1[[#This Row],[Ticker]],[1]!Table1[[Symbol]:[Industry]],2,FALSE),"-")</f>
        <v>-</v>
      </c>
      <c r="D3923" t="s">
        <v>4412</v>
      </c>
      <c r="E3923">
        <v>27.13</v>
      </c>
      <c r="F3923">
        <v>135.65</v>
      </c>
      <c r="G3923">
        <v>-58.019507697611203</v>
      </c>
      <c r="H3923">
        <v>-2.5029192598668399</v>
      </c>
      <c r="I3923">
        <v>-19.091428538166198</v>
      </c>
      <c r="J3923">
        <v>-11.1473515761252</v>
      </c>
      <c r="K3923">
        <v>138.86133757567001</v>
      </c>
      <c r="M3923">
        <v>39.295461430834301</v>
      </c>
      <c r="N3923">
        <v>2.2851239669421402</v>
      </c>
      <c r="O3923">
        <v>41.3932915591596</v>
      </c>
      <c r="P3923">
        <v>14.1835016835016</v>
      </c>
    </row>
    <row r="3924" spans="1:17" hidden="1" x14ac:dyDescent="0.3">
      <c r="A3924" t="s">
        <v>8079</v>
      </c>
      <c r="B3924" t="s">
        <v>8080</v>
      </c>
      <c r="C3924" t="str">
        <f>IFERROR(VLOOKUP(Table1[[#This Row],[Ticker]],[1]!Table1[[Symbol]:[Industry]],2,FALSE),"-")</f>
        <v>-</v>
      </c>
      <c r="D3924" t="s">
        <v>132</v>
      </c>
      <c r="E3924">
        <v>27.086778750000001</v>
      </c>
      <c r="F3924">
        <v>20.62</v>
      </c>
      <c r="G3924">
        <v>10.364259602412201</v>
      </c>
      <c r="H3924">
        <v>3.9976083408542702</v>
      </c>
      <c r="I3924">
        <v>16.3339084042575</v>
      </c>
      <c r="J3924">
        <v>-2.3781869691375901</v>
      </c>
      <c r="K3924">
        <v>20.257395762792001</v>
      </c>
      <c r="L3924">
        <v>19.318728793622999</v>
      </c>
      <c r="M3924">
        <v>53.921228315232</v>
      </c>
      <c r="N3924">
        <v>0.31143787859208399</v>
      </c>
      <c r="O3924">
        <v>52.5218234723569</v>
      </c>
      <c r="P3924">
        <v>58.615384615384599</v>
      </c>
      <c r="Q3924">
        <v>4.5641390222851998E-2</v>
      </c>
    </row>
    <row r="3925" spans="1:17" hidden="1" x14ac:dyDescent="0.3">
      <c r="A3925" t="s">
        <v>8081</v>
      </c>
      <c r="B3925" t="s">
        <v>8082</v>
      </c>
      <c r="C3925" t="str">
        <f>IFERROR(VLOOKUP(Table1[[#This Row],[Ticker]],[1]!Table1[[Symbol]:[Industry]],2,FALSE),"-")</f>
        <v>-</v>
      </c>
      <c r="D3925" t="s">
        <v>51</v>
      </c>
      <c r="E3925">
        <v>26.995099679999999</v>
      </c>
      <c r="F3925">
        <v>45.6</v>
      </c>
      <c r="G3925">
        <v>-31.842636949311899</v>
      </c>
      <c r="H3925">
        <v>-4.4954004628743602</v>
      </c>
      <c r="I3925">
        <v>-17.388529987441501</v>
      </c>
      <c r="J3925">
        <v>-2.1876200325010999</v>
      </c>
      <c r="K3925">
        <v>45.600000020181199</v>
      </c>
      <c r="L3925">
        <v>45.601370106626099</v>
      </c>
      <c r="M3925">
        <v>0</v>
      </c>
      <c r="O3925">
        <v>5.26315789473683</v>
      </c>
      <c r="P3925">
        <v>0</v>
      </c>
    </row>
    <row r="3926" spans="1:17" hidden="1" x14ac:dyDescent="0.3">
      <c r="A3926" t="s">
        <v>8083</v>
      </c>
      <c r="B3926" t="s">
        <v>8084</v>
      </c>
      <c r="C3926" t="str">
        <f>IFERROR(VLOOKUP(Table1[[#This Row],[Ticker]],[1]!Table1[[Symbol]:[Industry]],2,FALSE),"-")</f>
        <v>-</v>
      </c>
      <c r="D3926" t="s">
        <v>753</v>
      </c>
      <c r="E3926">
        <v>26.973934176</v>
      </c>
      <c r="F3926">
        <v>149.15</v>
      </c>
      <c r="G3926">
        <v>23.554320750208799</v>
      </c>
      <c r="H3926">
        <v>-1.1954840050631601</v>
      </c>
      <c r="I3926">
        <v>6.3565957074061599</v>
      </c>
      <c r="J3926">
        <v>-3.2610249261606898</v>
      </c>
      <c r="K3926">
        <v>142.09497979792101</v>
      </c>
      <c r="L3926">
        <v>125.635259910971</v>
      </c>
      <c r="M3926">
        <v>49.068310851650402</v>
      </c>
      <c r="N3926">
        <v>0.34102866474995702</v>
      </c>
      <c r="O3926">
        <v>4.7737177338250003</v>
      </c>
      <c r="P3926">
        <v>74.037339556592698</v>
      </c>
    </row>
    <row r="3927" spans="1:17" hidden="1" x14ac:dyDescent="0.3">
      <c r="A3927" t="s">
        <v>8085</v>
      </c>
      <c r="B3927" t="s">
        <v>8086</v>
      </c>
      <c r="C3927" t="str">
        <f>IFERROR(VLOOKUP(Table1[[#This Row],[Ticker]],[1]!Table1[[Symbol]:[Industry]],2,FALSE),"-")</f>
        <v>-</v>
      </c>
      <c r="D3927" t="s">
        <v>77</v>
      </c>
      <c r="E3927">
        <v>26.97</v>
      </c>
      <c r="F3927">
        <v>27</v>
      </c>
      <c r="G3927">
        <v>-24.572076758608699</v>
      </c>
      <c r="H3927">
        <v>-3.4463184096709201</v>
      </c>
      <c r="I3927">
        <v>-14.5705558823387</v>
      </c>
      <c r="J3927">
        <v>-0.18308145458885999</v>
      </c>
      <c r="K3927">
        <v>25.7821242286245</v>
      </c>
      <c r="L3927">
        <v>25.7507093606675</v>
      </c>
      <c r="M3927">
        <v>61.169696434552002</v>
      </c>
      <c r="N3927">
        <v>0.33425163055048601</v>
      </c>
      <c r="O3927">
        <v>69.592592592592496</v>
      </c>
      <c r="P3927">
        <v>29.124820659971299</v>
      </c>
    </row>
    <row r="3928" spans="1:17" hidden="1" x14ac:dyDescent="0.3">
      <c r="A3928" t="s">
        <v>8087</v>
      </c>
      <c r="B3928" t="s">
        <v>8088</v>
      </c>
      <c r="C3928" t="str">
        <f>IFERROR(VLOOKUP(Table1[[#This Row],[Ticker]],[1]!Table1[[Symbol]:[Industry]],2,FALSE),"-")</f>
        <v>-</v>
      </c>
      <c r="D3928" t="s">
        <v>407</v>
      </c>
      <c r="E3928">
        <v>26.963000000000001</v>
      </c>
      <c r="F3928">
        <v>61.5</v>
      </c>
      <c r="G3928">
        <v>71.664973904427299</v>
      </c>
      <c r="H3928">
        <v>7.7786242754700696</v>
      </c>
      <c r="I3928">
        <v>32.246506508908702</v>
      </c>
      <c r="J3928">
        <v>-6.0964148207747098</v>
      </c>
      <c r="K3928">
        <v>55.559288970044499</v>
      </c>
      <c r="L3928">
        <v>47.316264836946303</v>
      </c>
      <c r="M3928">
        <v>45.179905757578602</v>
      </c>
      <c r="N3928">
        <v>1.42229647077128</v>
      </c>
      <c r="O3928">
        <v>5.7073170731707297</v>
      </c>
      <c r="P3928">
        <v>125.68807339449501</v>
      </c>
      <c r="Q3928">
        <v>8.2732516245800997E-2</v>
      </c>
    </row>
    <row r="3929" spans="1:17" hidden="1" x14ac:dyDescent="0.3">
      <c r="A3929" t="s">
        <v>8089</v>
      </c>
      <c r="B3929" t="s">
        <v>8090</v>
      </c>
      <c r="C3929" t="str">
        <f>IFERROR(VLOOKUP(Table1[[#This Row],[Ticker]],[1]!Table1[[Symbol]:[Industry]],2,FALSE),"-")</f>
        <v>-</v>
      </c>
      <c r="D3929" t="s">
        <v>753</v>
      </c>
      <c r="E3929">
        <v>26.947385721</v>
      </c>
      <c r="F3929">
        <v>43.21</v>
      </c>
      <c r="G3929">
        <v>-0.85164049616367798</v>
      </c>
      <c r="H3929">
        <v>-2.1747253573891201</v>
      </c>
      <c r="I3929">
        <v>3.7836517287670599</v>
      </c>
      <c r="J3929">
        <v>-5.2737656808137103</v>
      </c>
      <c r="K3929">
        <v>41.995620694079904</v>
      </c>
      <c r="L3929">
        <v>37.838399308984499</v>
      </c>
      <c r="N3929">
        <v>0.41020238146792498</v>
      </c>
      <c r="O3929">
        <v>9.6968294376301696</v>
      </c>
      <c r="P3929">
        <v>41.347726529277097</v>
      </c>
    </row>
    <row r="3930" spans="1:17" hidden="1" x14ac:dyDescent="0.3">
      <c r="A3930" t="s">
        <v>8091</v>
      </c>
      <c r="B3930" t="s">
        <v>8092</v>
      </c>
      <c r="C3930" t="str">
        <f>IFERROR(VLOOKUP(Table1[[#This Row],[Ticker]],[1]!Table1[[Symbol]:[Industry]],2,FALSE),"-")</f>
        <v>-</v>
      </c>
      <c r="D3930" t="s">
        <v>2435</v>
      </c>
      <c r="E3930">
        <v>26.939364000000001</v>
      </c>
      <c r="F3930">
        <v>3.96</v>
      </c>
      <c r="G3930">
        <v>-32.842636949311903</v>
      </c>
      <c r="H3930">
        <v>-31.4470733253278</v>
      </c>
      <c r="I3930">
        <v>-12.0693810512713</v>
      </c>
      <c r="J3930">
        <v>-5.6274234723045398</v>
      </c>
      <c r="K3930">
        <v>4.3458718196063</v>
      </c>
      <c r="L3930">
        <v>4.6490564999520698</v>
      </c>
      <c r="M3930">
        <v>29.9548513766313</v>
      </c>
      <c r="N3930">
        <v>1.1414446402023799</v>
      </c>
      <c r="O3930">
        <v>88.131313131313107</v>
      </c>
      <c r="P3930">
        <v>20.731707317073099</v>
      </c>
      <c r="Q3930">
        <v>1.8658404847852E-2</v>
      </c>
    </row>
    <row r="3931" spans="1:17" hidden="1" x14ac:dyDescent="0.3">
      <c r="A3931" t="s">
        <v>8093</v>
      </c>
      <c r="B3931" t="s">
        <v>8094</v>
      </c>
      <c r="C3931" t="str">
        <f>IFERROR(VLOOKUP(Table1[[#This Row],[Ticker]],[1]!Table1[[Symbol]:[Industry]],2,FALSE),"-")</f>
        <v>-</v>
      </c>
      <c r="D3931" t="s">
        <v>281</v>
      </c>
      <c r="E3931">
        <v>26.861973419999899</v>
      </c>
      <c r="F3931">
        <v>37.21</v>
      </c>
      <c r="G3931">
        <v>-22.4014604787236</v>
      </c>
      <c r="H3931">
        <v>-4.4954004628743602</v>
      </c>
      <c r="I3931">
        <v>-17.629816850712299</v>
      </c>
      <c r="J3931">
        <v>-2.1876200325010999</v>
      </c>
      <c r="K3931">
        <v>37.976992629827599</v>
      </c>
      <c r="L3931">
        <v>36.914711166544301</v>
      </c>
      <c r="M3931">
        <v>2.18205780612E-4</v>
      </c>
      <c r="N3931">
        <v>0</v>
      </c>
      <c r="O3931">
        <v>5.2405267401235998</v>
      </c>
      <c r="P3931">
        <v>15.201238390092801</v>
      </c>
    </row>
    <row r="3932" spans="1:17" hidden="1" x14ac:dyDescent="0.3">
      <c r="A3932" t="s">
        <v>8095</v>
      </c>
      <c r="B3932" t="s">
        <v>8096</v>
      </c>
      <c r="C3932" t="str">
        <f>IFERROR(VLOOKUP(Table1[[#This Row],[Ticker]],[1]!Table1[[Symbol]:[Industry]],2,FALSE),"-")</f>
        <v>-</v>
      </c>
      <c r="D3932" t="s">
        <v>21</v>
      </c>
      <c r="E3932">
        <v>26.740046795000001</v>
      </c>
      <c r="F3932">
        <v>369.55</v>
      </c>
      <c r="G3932">
        <v>6.5396884579151902</v>
      </c>
      <c r="H3932">
        <v>-8.2277210495689701</v>
      </c>
      <c r="I3932">
        <v>-4.5832796821912796</v>
      </c>
      <c r="J3932">
        <v>-6.6580553801294302</v>
      </c>
      <c r="K3932">
        <v>368.24125858882098</v>
      </c>
      <c r="L3932">
        <v>337.58556555265301</v>
      </c>
      <c r="M3932">
        <v>74.284915173060398</v>
      </c>
      <c r="N3932">
        <v>0.43744140630925699</v>
      </c>
      <c r="O3932">
        <v>16.357732377215498</v>
      </c>
      <c r="P3932">
        <v>75.934301356819802</v>
      </c>
      <c r="Q3932">
        <v>2.0518194718030999E-2</v>
      </c>
    </row>
    <row r="3933" spans="1:17" hidden="1" x14ac:dyDescent="0.3">
      <c r="A3933" t="s">
        <v>8097</v>
      </c>
      <c r="B3933" t="s">
        <v>8098</v>
      </c>
      <c r="C3933" t="str">
        <f>IFERROR(VLOOKUP(Table1[[#This Row],[Ticker]],[1]!Table1[[Symbol]:[Industry]],2,FALSE),"-")</f>
        <v>-</v>
      </c>
      <c r="D3933" t="s">
        <v>364</v>
      </c>
      <c r="E3933">
        <v>26.733689999999999</v>
      </c>
      <c r="F3933">
        <v>62.25</v>
      </c>
      <c r="G3933">
        <v>-73.719387649591994</v>
      </c>
      <c r="H3933">
        <v>-48.540344283099003</v>
      </c>
      <c r="I3933">
        <v>-59.265280687721699</v>
      </c>
      <c r="J3933">
        <v>-6.8583704153494898</v>
      </c>
      <c r="M3933">
        <v>8.5342111243297207</v>
      </c>
      <c r="O3933">
        <v>80.642570281124407</v>
      </c>
      <c r="P3933">
        <v>2.4691358024691401</v>
      </c>
    </row>
    <row r="3934" spans="1:17" hidden="1" x14ac:dyDescent="0.3">
      <c r="A3934" t="s">
        <v>8099</v>
      </c>
      <c r="B3934" t="s">
        <v>8100</v>
      </c>
      <c r="C3934" t="str">
        <f>IFERROR(VLOOKUP(Table1[[#This Row],[Ticker]],[1]!Table1[[Symbol]:[Industry]],2,FALSE),"-")</f>
        <v>-</v>
      </c>
      <c r="D3934" t="s">
        <v>83</v>
      </c>
      <c r="E3934">
        <v>26.710183967999999</v>
      </c>
      <c r="F3934">
        <v>17.760000000000002</v>
      </c>
      <c r="G3934">
        <v>15.0995118110186</v>
      </c>
      <c r="H3934">
        <v>0.90519300893572396</v>
      </c>
      <c r="I3934">
        <v>-1.537257971786</v>
      </c>
      <c r="J3934">
        <v>-6.0316914997452704</v>
      </c>
      <c r="K3934">
        <v>17.435897049796399</v>
      </c>
      <c r="L3934">
        <v>16.920081399417001</v>
      </c>
      <c r="M3934">
        <v>49.024987429473597</v>
      </c>
      <c r="N3934">
        <v>1.56180769364258</v>
      </c>
      <c r="O3934">
        <v>42.173423423423401</v>
      </c>
      <c r="P3934">
        <v>53.633217993079498</v>
      </c>
      <c r="Q3934">
        <v>2.9859656528222998E-2</v>
      </c>
    </row>
    <row r="3935" spans="1:17" hidden="1" x14ac:dyDescent="0.3">
      <c r="A3935" t="s">
        <v>8101</v>
      </c>
      <c r="B3935" t="s">
        <v>8102</v>
      </c>
      <c r="C3935" t="str">
        <f>IFERROR(VLOOKUP(Table1[[#This Row],[Ticker]],[1]!Table1[[Symbol]:[Industry]],2,FALSE),"-")</f>
        <v>-</v>
      </c>
      <c r="D3935" t="s">
        <v>132</v>
      </c>
      <c r="E3935">
        <v>26.66</v>
      </c>
      <c r="F3935">
        <v>210.7</v>
      </c>
      <c r="G3935">
        <v>380.43550552576698</v>
      </c>
      <c r="H3935">
        <v>-35.274537616769997</v>
      </c>
      <c r="I3935">
        <v>56.098501712846499</v>
      </c>
      <c r="J3935">
        <v>-9.1543011229381399</v>
      </c>
      <c r="K3935">
        <v>214.06320758384501</v>
      </c>
      <c r="L3935">
        <v>145.900149198896</v>
      </c>
      <c r="M3935">
        <v>14.9997577771517</v>
      </c>
      <c r="N3935">
        <v>1.3557381242214199</v>
      </c>
      <c r="O3935">
        <v>47.413383958234398</v>
      </c>
      <c r="P3935">
        <v>412.27814247507899</v>
      </c>
    </row>
    <row r="3936" spans="1:17" hidden="1" x14ac:dyDescent="0.3">
      <c r="A3936" t="s">
        <v>8103</v>
      </c>
      <c r="B3936" t="s">
        <v>8104</v>
      </c>
      <c r="C3936" t="str">
        <f>IFERROR(VLOOKUP(Table1[[#This Row],[Ticker]],[1]!Table1[[Symbol]:[Industry]],2,FALSE),"-")</f>
        <v>-</v>
      </c>
      <c r="D3936" t="s">
        <v>605</v>
      </c>
      <c r="E3936">
        <v>26.643599999999999</v>
      </c>
      <c r="F3936">
        <v>9.41</v>
      </c>
      <c r="G3936">
        <v>-15.9559374419227</v>
      </c>
      <c r="H3936">
        <v>-13.503589725840699</v>
      </c>
      <c r="I3936">
        <v>-2.3518551708156599</v>
      </c>
      <c r="J3936">
        <v>2.6341829025093801</v>
      </c>
      <c r="K3936">
        <v>9.9696138639959901</v>
      </c>
      <c r="L3936">
        <v>9.5820366560951697</v>
      </c>
      <c r="M3936">
        <v>43.765300867308397</v>
      </c>
      <c r="N3936">
        <v>1.2553577592309599</v>
      </c>
      <c r="O3936">
        <v>48.777895855472899</v>
      </c>
      <c r="P3936">
        <v>28.727770177838501</v>
      </c>
      <c r="Q3936">
        <v>4.5375300857306997E-2</v>
      </c>
    </row>
    <row r="3937" spans="1:17" hidden="1" x14ac:dyDescent="0.3">
      <c r="A3937" t="s">
        <v>8105</v>
      </c>
      <c r="B3937" t="s">
        <v>8106</v>
      </c>
      <c r="C3937" t="str">
        <f>IFERROR(VLOOKUP(Table1[[#This Row],[Ticker]],[1]!Table1[[Symbol]:[Industry]],2,FALSE),"-")</f>
        <v>-</v>
      </c>
      <c r="D3937" t="s">
        <v>278</v>
      </c>
      <c r="E3937">
        <v>26.636399999999998</v>
      </c>
      <c r="F3937">
        <v>65.27</v>
      </c>
      <c r="G3937">
        <v>11.2933279629687</v>
      </c>
      <c r="H3937">
        <v>-12.5823569846134</v>
      </c>
      <c r="I3937">
        <v>-30.915292043615398</v>
      </c>
      <c r="J3937">
        <v>-3.0938700325010999</v>
      </c>
      <c r="K3937">
        <v>67.449069268587294</v>
      </c>
      <c r="L3937">
        <v>66.035645368869297</v>
      </c>
      <c r="M3937">
        <v>50.1154942489947</v>
      </c>
      <c r="N3937">
        <v>0.42483246933872798</v>
      </c>
      <c r="O3937">
        <v>45.549256932740903</v>
      </c>
      <c r="P3937">
        <v>88.206459054209901</v>
      </c>
      <c r="Q3937">
        <v>6.4821622797491998E-2</v>
      </c>
    </row>
    <row r="3938" spans="1:17" hidden="1" x14ac:dyDescent="0.3">
      <c r="A3938" t="s">
        <v>8107</v>
      </c>
      <c r="B3938" t="s">
        <v>8108</v>
      </c>
      <c r="C3938" t="str">
        <f>IFERROR(VLOOKUP(Table1[[#This Row],[Ticker]],[1]!Table1[[Symbol]:[Industry]],2,FALSE),"-")</f>
        <v>-</v>
      </c>
      <c r="D3938" t="s">
        <v>158</v>
      </c>
      <c r="E3938">
        <v>26.541997177999999</v>
      </c>
      <c r="F3938">
        <v>68.48</v>
      </c>
      <c r="G3938">
        <v>61.986969617345302</v>
      </c>
      <c r="H3938">
        <v>-24.892990824320101</v>
      </c>
      <c r="I3938">
        <v>-5.1262349054743597</v>
      </c>
      <c r="J3938">
        <v>-8.7364177694176597</v>
      </c>
      <c r="K3938">
        <v>77.472866074611403</v>
      </c>
      <c r="L3938">
        <v>67.7405960638593</v>
      </c>
      <c r="M3938">
        <v>20.255654834853399</v>
      </c>
      <c r="N3938">
        <v>0.21507151539675001</v>
      </c>
      <c r="O3938">
        <v>99.561915887850404</v>
      </c>
      <c r="P3938">
        <v>113.732833957553</v>
      </c>
      <c r="Q3938">
        <v>9.0797453137985998E-2</v>
      </c>
    </row>
    <row r="3939" spans="1:17" hidden="1" x14ac:dyDescent="0.3">
      <c r="A3939" t="s">
        <v>8109</v>
      </c>
      <c r="B3939" t="s">
        <v>8110</v>
      </c>
      <c r="C3939" t="str">
        <f>IFERROR(VLOOKUP(Table1[[#This Row],[Ticker]],[1]!Table1[[Symbol]:[Industry]],2,FALSE),"-")</f>
        <v>-</v>
      </c>
      <c r="D3939" t="s">
        <v>77</v>
      </c>
      <c r="E3939">
        <v>26.52</v>
      </c>
      <c r="F3939">
        <v>1.06</v>
      </c>
      <c r="G3939">
        <v>-27.921068321860901</v>
      </c>
      <c r="H3939">
        <v>-11.6382576057315</v>
      </c>
      <c r="I3939">
        <v>-23.583220252928299</v>
      </c>
      <c r="J3939">
        <v>-3.1400009848820498</v>
      </c>
      <c r="K3939">
        <v>1.1258237144941401</v>
      </c>
      <c r="L3939">
        <v>1.1349195800784699</v>
      </c>
      <c r="M3939">
        <v>34.513026997337697</v>
      </c>
      <c r="N3939">
        <v>0.30642584529683797</v>
      </c>
      <c r="O3939">
        <v>98.113207547169793</v>
      </c>
      <c r="P3939">
        <v>12.7659574468085</v>
      </c>
      <c r="Q3939">
        <v>6.3409622198687995E-2</v>
      </c>
    </row>
    <row r="3940" spans="1:17" hidden="1" x14ac:dyDescent="0.3">
      <c r="A3940" t="s">
        <v>8111</v>
      </c>
      <c r="B3940" t="s">
        <v>8112</v>
      </c>
      <c r="C3940" t="str">
        <f>IFERROR(VLOOKUP(Table1[[#This Row],[Ticker]],[1]!Table1[[Symbol]:[Industry]],2,FALSE),"-")</f>
        <v>-</v>
      </c>
      <c r="D3940" t="s">
        <v>46</v>
      </c>
      <c r="E3940">
        <v>26.515103767999999</v>
      </c>
      <c r="F3940">
        <v>20.02</v>
      </c>
      <c r="G3940">
        <v>113.16952850080899</v>
      </c>
      <c r="H3940">
        <v>27.316680074038299</v>
      </c>
      <c r="I3940">
        <v>61.521210852594102</v>
      </c>
      <c r="J3940">
        <v>-5.4388515595947</v>
      </c>
      <c r="K3940">
        <v>17.2326878048639</v>
      </c>
      <c r="L3940">
        <v>13.586076463715401</v>
      </c>
      <c r="M3940">
        <v>48.069896306508497</v>
      </c>
      <c r="N3940">
        <v>0.26950376377656698</v>
      </c>
      <c r="O3940">
        <v>32.2677322677322</v>
      </c>
      <c r="P3940">
        <v>161.699346405228</v>
      </c>
      <c r="Q3940">
        <v>6.1622887897074999E-2</v>
      </c>
    </row>
    <row r="3941" spans="1:17" hidden="1" x14ac:dyDescent="0.3">
      <c r="A3941" t="s">
        <v>8113</v>
      </c>
      <c r="B3941" t="s">
        <v>8114</v>
      </c>
      <c r="C3941" t="str">
        <f>IFERROR(VLOOKUP(Table1[[#This Row],[Ticker]],[1]!Table1[[Symbol]:[Industry]],2,FALSE),"-")</f>
        <v>-</v>
      </c>
      <c r="D3941" t="s">
        <v>1648</v>
      </c>
      <c r="E3941">
        <v>26.427601200000002</v>
      </c>
      <c r="F3941">
        <v>58.22</v>
      </c>
      <c r="G3941">
        <v>64.780125630897402</v>
      </c>
      <c r="H3941">
        <v>24.665889859706201</v>
      </c>
      <c r="I3941">
        <v>4.9223943823063001</v>
      </c>
      <c r="J3941">
        <v>-6.6419630169108999</v>
      </c>
      <c r="K3941">
        <v>57.7676253893423</v>
      </c>
      <c r="L3941">
        <v>50.2031720046852</v>
      </c>
      <c r="M3941">
        <v>40.2371375898229</v>
      </c>
      <c r="N3941">
        <v>0.23422953569187999</v>
      </c>
      <c r="O3941">
        <v>56.183442116111301</v>
      </c>
      <c r="P3941">
        <v>96.622762580209297</v>
      </c>
    </row>
    <row r="3942" spans="1:17" hidden="1" x14ac:dyDescent="0.3">
      <c r="A3942" t="s">
        <v>8115</v>
      </c>
      <c r="B3942" t="s">
        <v>8116</v>
      </c>
      <c r="C3942" t="str">
        <f>IFERROR(VLOOKUP(Table1[[#This Row],[Ticker]],[1]!Table1[[Symbol]:[Industry]],2,FALSE),"-")</f>
        <v>-</v>
      </c>
      <c r="D3942" t="s">
        <v>215</v>
      </c>
      <c r="E3942">
        <v>26.346322367999999</v>
      </c>
      <c r="F3942">
        <v>99.63</v>
      </c>
      <c r="G3942">
        <v>144.67693007816499</v>
      </c>
      <c r="H3942">
        <v>87.589619780040593</v>
      </c>
      <c r="I3942">
        <v>-22.221847400756999</v>
      </c>
      <c r="J3942">
        <v>19.888798338784099</v>
      </c>
      <c r="K3942">
        <v>63.555973077132698</v>
      </c>
      <c r="L3942">
        <v>57.4144645583008</v>
      </c>
      <c r="M3942">
        <v>99.541841010941198</v>
      </c>
      <c r="N3942">
        <v>2.8624936286357801</v>
      </c>
      <c r="O3942">
        <v>11.6330422563484</v>
      </c>
      <c r="P3942">
        <v>207.689932056825</v>
      </c>
      <c r="Q3942">
        <v>0.145502506328923</v>
      </c>
    </row>
    <row r="3943" spans="1:17" hidden="1" x14ac:dyDescent="0.3">
      <c r="A3943" t="s">
        <v>8117</v>
      </c>
      <c r="B3943" t="s">
        <v>8118</v>
      </c>
      <c r="C3943" t="str">
        <f>IFERROR(VLOOKUP(Table1[[#This Row],[Ticker]],[1]!Table1[[Symbol]:[Industry]],2,FALSE),"-")</f>
        <v>-</v>
      </c>
      <c r="D3943" t="s">
        <v>605</v>
      </c>
      <c r="E3943">
        <v>26.345619299999999</v>
      </c>
      <c r="F3943">
        <v>73.989999999999995</v>
      </c>
      <c r="G3943">
        <v>-31.666628284269901</v>
      </c>
      <c r="H3943">
        <v>-10.611375592933999</v>
      </c>
      <c r="I3943">
        <v>-24.669231741827499</v>
      </c>
      <c r="J3943">
        <v>-2.1876200325010999</v>
      </c>
      <c r="K3943">
        <v>76.633040989520296</v>
      </c>
      <c r="L3943">
        <v>59.333627223747101</v>
      </c>
      <c r="M3943">
        <v>0.86605531204850195</v>
      </c>
      <c r="N3943">
        <v>0.26877470355731198</v>
      </c>
      <c r="O3943">
        <v>17.299635085822398</v>
      </c>
      <c r="P3943">
        <v>0.17600866504197099</v>
      </c>
    </row>
    <row r="3944" spans="1:17" hidden="1" x14ac:dyDescent="0.3">
      <c r="A3944" t="s">
        <v>8119</v>
      </c>
      <c r="B3944" t="s">
        <v>8120</v>
      </c>
      <c r="C3944" t="str">
        <f>IFERROR(VLOOKUP(Table1[[#This Row],[Ticker]],[1]!Table1[[Symbol]:[Industry]],2,FALSE),"-")</f>
        <v>-</v>
      </c>
      <c r="D3944" t="s">
        <v>2300</v>
      </c>
      <c r="E3944">
        <v>26.317541250000001</v>
      </c>
      <c r="F3944">
        <v>1.73</v>
      </c>
      <c r="G3944">
        <v>166.433225119653</v>
      </c>
      <c r="H3944">
        <v>99.208303240829295</v>
      </c>
      <c r="I3944">
        <v>148.76531616640401</v>
      </c>
      <c r="J3944">
        <v>17.3775973588032</v>
      </c>
      <c r="K3944">
        <v>1.01065267077426</v>
      </c>
      <c r="L3944">
        <v>0.789402678444874</v>
      </c>
      <c r="M3944">
        <v>96.385532340338202</v>
      </c>
      <c r="N3944">
        <v>1.4159663830399001</v>
      </c>
      <c r="O3944">
        <v>0</v>
      </c>
      <c r="P3944">
        <v>260.416666666666</v>
      </c>
      <c r="Q3944">
        <v>0.13516934196890701</v>
      </c>
    </row>
    <row r="3945" spans="1:17" hidden="1" x14ac:dyDescent="0.3">
      <c r="A3945" t="s">
        <v>8121</v>
      </c>
      <c r="B3945" t="s">
        <v>8122</v>
      </c>
      <c r="C3945" t="str">
        <f>IFERROR(VLOOKUP(Table1[[#This Row],[Ticker]],[1]!Table1[[Symbol]:[Industry]],2,FALSE),"-")</f>
        <v>-</v>
      </c>
      <c r="D3945" t="s">
        <v>281</v>
      </c>
      <c r="E3945">
        <v>26.309818100000001</v>
      </c>
      <c r="F3945">
        <v>24.15</v>
      </c>
      <c r="G3945">
        <v>77.248272141597099</v>
      </c>
      <c r="H3945">
        <v>4.04617154984712</v>
      </c>
      <c r="I3945">
        <v>-24.9306433105656</v>
      </c>
      <c r="J3945">
        <v>-4.6774159508684496</v>
      </c>
      <c r="K3945">
        <v>23.114712765901601</v>
      </c>
      <c r="L3945">
        <v>21.237367993754798</v>
      </c>
      <c r="M3945">
        <v>50.910109723984597</v>
      </c>
      <c r="N3945">
        <v>0.745189995038678</v>
      </c>
      <c r="O3945">
        <v>34.285714285714299</v>
      </c>
      <c r="P3945">
        <v>135.60975609755999</v>
      </c>
      <c r="Q3945">
        <v>5.0456826409275998E-2</v>
      </c>
    </row>
    <row r="3946" spans="1:17" hidden="1" x14ac:dyDescent="0.3">
      <c r="A3946" t="s">
        <v>8123</v>
      </c>
      <c r="B3946" t="s">
        <v>8124</v>
      </c>
      <c r="C3946" t="str">
        <f>IFERROR(VLOOKUP(Table1[[#This Row],[Ticker]],[1]!Table1[[Symbol]:[Industry]],2,FALSE),"-")</f>
        <v>-</v>
      </c>
      <c r="E3946">
        <v>26.266575899999999</v>
      </c>
      <c r="F3946">
        <v>50.3</v>
      </c>
      <c r="G3946">
        <v>33.075395837573303</v>
      </c>
      <c r="H3946">
        <v>-16.402158805990201</v>
      </c>
      <c r="I3946">
        <v>13.840272517123999</v>
      </c>
      <c r="J3946">
        <v>2.8723799674988899</v>
      </c>
      <c r="K3946">
        <v>53.230546410665802</v>
      </c>
      <c r="L3946">
        <v>45.1785964606077</v>
      </c>
      <c r="M3946">
        <v>51.503963315028699</v>
      </c>
      <c r="N3946">
        <v>9.8270118368780704E-2</v>
      </c>
      <c r="O3946">
        <v>61.411530815109302</v>
      </c>
      <c r="P3946">
        <v>79.258731290092598</v>
      </c>
      <c r="Q3946">
        <v>0.100190172664159</v>
      </c>
    </row>
    <row r="3947" spans="1:17" hidden="1" x14ac:dyDescent="0.3">
      <c r="A3947" t="s">
        <v>8125</v>
      </c>
      <c r="B3947" t="s">
        <v>8126</v>
      </c>
      <c r="C3947" t="str">
        <f>IFERROR(VLOOKUP(Table1[[#This Row],[Ticker]],[1]!Table1[[Symbol]:[Industry]],2,FALSE),"-")</f>
        <v>-</v>
      </c>
      <c r="D3947" t="s">
        <v>991</v>
      </c>
      <c r="E3947">
        <v>26.248425000000001</v>
      </c>
      <c r="F3947">
        <v>0.5</v>
      </c>
      <c r="G3947">
        <v>-53.717636949311903</v>
      </c>
      <c r="H3947">
        <v>-6.4184773859512898</v>
      </c>
      <c r="I3947">
        <v>-24.795937394848998</v>
      </c>
      <c r="J3947">
        <v>-2.1876200325010999</v>
      </c>
      <c r="K3947">
        <v>0.51328365573210399</v>
      </c>
      <c r="L3947">
        <v>0.57018924342053401</v>
      </c>
      <c r="M3947">
        <v>52.173307473826199</v>
      </c>
      <c r="N3947">
        <v>0.94216203652087505</v>
      </c>
      <c r="O3947">
        <v>56</v>
      </c>
      <c r="P3947">
        <v>16.279069767441801</v>
      </c>
      <c r="Q3947">
        <v>-9.4884638371871999E-2</v>
      </c>
    </row>
    <row r="3948" spans="1:17" hidden="1" x14ac:dyDescent="0.3">
      <c r="A3948" t="s">
        <v>8127</v>
      </c>
      <c r="B3948" t="s">
        <v>8128</v>
      </c>
      <c r="C3948" t="str">
        <f>IFERROR(VLOOKUP(Table1[[#This Row],[Ticker]],[1]!Table1[[Symbol]:[Industry]],2,FALSE),"-")</f>
        <v>-</v>
      </c>
      <c r="D3948" t="s">
        <v>83</v>
      </c>
      <c r="E3948">
        <v>26.240760000000002</v>
      </c>
      <c r="F3948">
        <v>8.9</v>
      </c>
      <c r="G3948">
        <v>28.517723411048401</v>
      </c>
      <c r="H3948">
        <v>0.33381037340360997</v>
      </c>
      <c r="I3948">
        <v>33.458927639677</v>
      </c>
      <c r="J3948">
        <v>0.11123054221155</v>
      </c>
      <c r="K3948">
        <v>8.1678123591392797</v>
      </c>
      <c r="L3948">
        <v>6.7849360364228302</v>
      </c>
      <c r="M3948">
        <v>44.192975621408998</v>
      </c>
      <c r="N3948">
        <v>0.54545360761314299</v>
      </c>
      <c r="O3948">
        <v>35.393258426966298</v>
      </c>
      <c r="P3948">
        <v>89.361702127659498</v>
      </c>
      <c r="Q3948">
        <v>7.1954003405119996E-2</v>
      </c>
    </row>
    <row r="3949" spans="1:17" hidden="1" x14ac:dyDescent="0.3">
      <c r="A3949" t="s">
        <v>8129</v>
      </c>
      <c r="B3949" t="s">
        <v>8130</v>
      </c>
      <c r="C3949" t="str">
        <f>IFERROR(VLOOKUP(Table1[[#This Row],[Ticker]],[1]!Table1[[Symbol]:[Industry]],2,FALSE),"-")</f>
        <v>-</v>
      </c>
      <c r="D3949" t="s">
        <v>605</v>
      </c>
      <c r="E3949">
        <v>26.18497</v>
      </c>
      <c r="F3949">
        <v>26.25</v>
      </c>
      <c r="G3949">
        <v>-69.043593887110902</v>
      </c>
      <c r="H3949">
        <v>-41.838758858864303</v>
      </c>
      <c r="I3949">
        <v>-49.5941084998382</v>
      </c>
      <c r="J3949">
        <v>-13.2196485022519</v>
      </c>
      <c r="K3949">
        <v>33.512174703484803</v>
      </c>
      <c r="L3949">
        <v>36.157886813452897</v>
      </c>
      <c r="M3949">
        <v>3.5877348710043</v>
      </c>
      <c r="N3949">
        <v>2.5703254842552599</v>
      </c>
      <c r="O3949">
        <v>110.666666666666</v>
      </c>
      <c r="P3949">
        <v>6.2753036437247003</v>
      </c>
    </row>
    <row r="3950" spans="1:17" hidden="1" x14ac:dyDescent="0.3">
      <c r="A3950" t="s">
        <v>8131</v>
      </c>
      <c r="B3950" t="s">
        <v>8132</v>
      </c>
      <c r="C3950" t="str">
        <f>IFERROR(VLOOKUP(Table1[[#This Row],[Ticker]],[1]!Table1[[Symbol]:[Industry]],2,FALSE),"-")</f>
        <v>-</v>
      </c>
      <c r="D3950" t="s">
        <v>3301</v>
      </c>
      <c r="E3950">
        <v>26.007714455999999</v>
      </c>
      <c r="F3950">
        <v>48.97</v>
      </c>
      <c r="G3950">
        <v>-83.667526275430902</v>
      </c>
      <c r="H3950">
        <v>-5.95023982436153</v>
      </c>
      <c r="I3950">
        <v>7.34402222855433</v>
      </c>
      <c r="J3950">
        <v>0.48606417802521701</v>
      </c>
      <c r="K3950">
        <v>48.186040556042499</v>
      </c>
      <c r="L3950">
        <v>51.702253098052097</v>
      </c>
      <c r="M3950">
        <v>55.194510668080099</v>
      </c>
      <c r="N3950">
        <v>1.16363636363636</v>
      </c>
      <c r="O3950">
        <v>118.501123136614</v>
      </c>
      <c r="P3950">
        <v>53.03125</v>
      </c>
    </row>
    <row r="3951" spans="1:17" hidden="1" x14ac:dyDescent="0.3">
      <c r="A3951" t="s">
        <v>8133</v>
      </c>
      <c r="B3951" t="s">
        <v>8134</v>
      </c>
      <c r="C3951" t="str">
        <f>IFERROR(VLOOKUP(Table1[[#This Row],[Ticker]],[1]!Table1[[Symbol]:[Industry]],2,FALSE),"-")</f>
        <v>-</v>
      </c>
      <c r="D3951" t="s">
        <v>6828</v>
      </c>
      <c r="E3951">
        <v>25.941023999999999</v>
      </c>
      <c r="F3951">
        <v>0.72</v>
      </c>
      <c r="G3951">
        <v>-37.105794844048702</v>
      </c>
      <c r="H3951">
        <v>-14.495400462874301</v>
      </c>
      <c r="I3951">
        <v>-22.6516878821784</v>
      </c>
      <c r="J3951">
        <v>-3.5574830461997302</v>
      </c>
      <c r="K3951">
        <v>0.75234859629185402</v>
      </c>
      <c r="L3951">
        <v>0.75144662149988395</v>
      </c>
      <c r="M3951">
        <v>36.237703315382802</v>
      </c>
      <c r="N3951">
        <v>0.70015016962781496</v>
      </c>
      <c r="O3951">
        <v>54.1666666666667</v>
      </c>
      <c r="P3951">
        <v>35.849056603773498</v>
      </c>
      <c r="Q3951">
        <v>7.7750014283116994E-2</v>
      </c>
    </row>
    <row r="3952" spans="1:17" hidden="1" x14ac:dyDescent="0.3">
      <c r="A3952" t="s">
        <v>8135</v>
      </c>
      <c r="B3952" t="s">
        <v>8136</v>
      </c>
      <c r="C3952" t="str">
        <f>IFERROR(VLOOKUP(Table1[[#This Row],[Ticker]],[1]!Table1[[Symbol]:[Industry]],2,FALSE),"-")</f>
        <v>-</v>
      </c>
      <c r="E3952">
        <v>25.913606399999999</v>
      </c>
      <c r="F3952">
        <v>2.41</v>
      </c>
      <c r="G3952">
        <v>-28.8511839578589</v>
      </c>
      <c r="H3952">
        <v>-1.4911086173807999</v>
      </c>
      <c r="I3952">
        <v>-22.1316129913941</v>
      </c>
      <c r="J3952">
        <v>-6.1876200325011004</v>
      </c>
      <c r="K3952">
        <v>2.4024439377690801</v>
      </c>
      <c r="L3952">
        <v>2.3938437012507001</v>
      </c>
      <c r="M3952">
        <v>49.506080425460603</v>
      </c>
      <c r="N3952">
        <v>0.75532769362579899</v>
      </c>
      <c r="O3952">
        <v>28.2157676348547</v>
      </c>
      <c r="P3952">
        <v>22.959183673469401</v>
      </c>
      <c r="Q3952">
        <v>2.7478735573399998E-2</v>
      </c>
    </row>
    <row r="3953" spans="1:17" hidden="1" x14ac:dyDescent="0.3">
      <c r="A3953" t="s">
        <v>8137</v>
      </c>
      <c r="B3953" t="s">
        <v>8138</v>
      </c>
      <c r="C3953" t="str">
        <f>IFERROR(VLOOKUP(Table1[[#This Row],[Ticker]],[1]!Table1[[Symbol]:[Industry]],2,FALSE),"-")</f>
        <v>-</v>
      </c>
      <c r="E3953">
        <v>25.708059706828699</v>
      </c>
      <c r="F3953">
        <v>570.95000000000005</v>
      </c>
      <c r="G3953">
        <v>66.576129340870494</v>
      </c>
      <c r="H3953">
        <v>-4.4954004628743602</v>
      </c>
      <c r="I3953">
        <v>-3.7666394401778902</v>
      </c>
      <c r="J3953">
        <v>-2.1876200325010999</v>
      </c>
      <c r="K3953">
        <v>556.698566091575</v>
      </c>
      <c r="L3953">
        <v>490.072513333676</v>
      </c>
      <c r="M3953">
        <v>49.882915386317201</v>
      </c>
      <c r="N3953">
        <v>0</v>
      </c>
      <c r="O3953">
        <v>5.2544005604693904</v>
      </c>
      <c r="P3953">
        <v>98.418766290182404</v>
      </c>
    </row>
    <row r="3954" spans="1:17" hidden="1" x14ac:dyDescent="0.3">
      <c r="A3954" t="s">
        <v>8139</v>
      </c>
      <c r="B3954" t="s">
        <v>8140</v>
      </c>
      <c r="C3954" t="str">
        <f>IFERROR(VLOOKUP(Table1[[#This Row],[Ticker]],[1]!Table1[[Symbol]:[Industry]],2,FALSE),"-")</f>
        <v>-</v>
      </c>
      <c r="D3954" t="s">
        <v>605</v>
      </c>
      <c r="E3954">
        <v>25.6662</v>
      </c>
      <c r="F3954">
        <v>47.81</v>
      </c>
      <c r="G3954">
        <v>-5.6948796933752197</v>
      </c>
      <c r="H3954">
        <v>-10.3579475018919</v>
      </c>
      <c r="I3954">
        <v>36.837276464171303</v>
      </c>
      <c r="J3954">
        <v>1.13846692402063</v>
      </c>
      <c r="K3954">
        <v>46.128248393383601</v>
      </c>
      <c r="L3954">
        <v>41.576939888681899</v>
      </c>
      <c r="M3954">
        <v>53.084179815663397</v>
      </c>
      <c r="N3954">
        <v>1.2985999121466101</v>
      </c>
      <c r="O3954">
        <v>11.4620372307048</v>
      </c>
      <c r="P3954">
        <v>96.183832581042196</v>
      </c>
      <c r="Q3954">
        <v>1.4565026486613E-2</v>
      </c>
    </row>
    <row r="3955" spans="1:17" hidden="1" x14ac:dyDescent="0.3">
      <c r="A3955" t="s">
        <v>8141</v>
      </c>
      <c r="B3955" t="s">
        <v>8142</v>
      </c>
      <c r="C3955" t="str">
        <f>IFERROR(VLOOKUP(Table1[[#This Row],[Ticker]],[1]!Table1[[Symbol]:[Industry]],2,FALSE),"-")</f>
        <v>-</v>
      </c>
      <c r="D3955" t="s">
        <v>54</v>
      </c>
      <c r="E3955">
        <v>25.618463999999999</v>
      </c>
      <c r="F3955">
        <v>59.7</v>
      </c>
      <c r="G3955">
        <v>-57.030606874123897</v>
      </c>
      <c r="H3955">
        <v>-8.8223235397974307</v>
      </c>
      <c r="I3955">
        <v>-23.961299940493198</v>
      </c>
      <c r="J3955">
        <v>-4.3187675734847</v>
      </c>
      <c r="K3955">
        <v>63.5706431760333</v>
      </c>
      <c r="M3955">
        <v>46.202660372529301</v>
      </c>
      <c r="N3955">
        <v>0.81392235609103003</v>
      </c>
      <c r="O3955">
        <v>40.703517587939601</v>
      </c>
      <c r="P3955">
        <v>5.4770318021201296</v>
      </c>
    </row>
    <row r="3956" spans="1:17" hidden="1" x14ac:dyDescent="0.3">
      <c r="A3956" t="s">
        <v>8143</v>
      </c>
      <c r="B3956" t="s">
        <v>8144</v>
      </c>
      <c r="C3956" t="str">
        <f>IFERROR(VLOOKUP(Table1[[#This Row],[Ticker]],[1]!Table1[[Symbol]:[Industry]],2,FALSE),"-")</f>
        <v>-</v>
      </c>
      <c r="D3956" t="s">
        <v>2300</v>
      </c>
      <c r="E3956">
        <v>25.584366079999999</v>
      </c>
      <c r="F3956">
        <v>27.81</v>
      </c>
      <c r="G3956">
        <v>59.291383669244702</v>
      </c>
      <c r="H3956">
        <v>-0.49540046287436201</v>
      </c>
      <c r="I3956">
        <v>36.939993874933499</v>
      </c>
      <c r="J3956">
        <v>-3.8092416541227099</v>
      </c>
      <c r="K3956">
        <v>23.199534881525601</v>
      </c>
      <c r="L3956">
        <v>20.1460838598511</v>
      </c>
      <c r="M3956">
        <v>52.384909971217297</v>
      </c>
      <c r="N3956">
        <v>2.6296798937882202</v>
      </c>
      <c r="O3956">
        <v>11.1111111111111</v>
      </c>
      <c r="P3956">
        <v>110.681818181818</v>
      </c>
      <c r="Q3956">
        <v>1.1718097675641E-2</v>
      </c>
    </row>
    <row r="3957" spans="1:17" hidden="1" x14ac:dyDescent="0.3">
      <c r="A3957" t="s">
        <v>8145</v>
      </c>
      <c r="B3957" t="s">
        <v>8146</v>
      </c>
      <c r="C3957" t="str">
        <f>IFERROR(VLOOKUP(Table1[[#This Row],[Ticker]],[1]!Table1[[Symbol]:[Industry]],2,FALSE),"-")</f>
        <v>-</v>
      </c>
      <c r="D3957" t="s">
        <v>4985</v>
      </c>
      <c r="E3957">
        <v>25.553812300000001</v>
      </c>
      <c r="F3957">
        <v>38.020000000000003</v>
      </c>
      <c r="G3957">
        <v>-13.8047605134224</v>
      </c>
      <c r="H3957">
        <v>40.342694775220799</v>
      </c>
      <c r="I3957">
        <v>51.965590279818997</v>
      </c>
      <c r="J3957">
        <v>-8.5192288031342596</v>
      </c>
      <c r="K3957">
        <v>31.802196696298498</v>
      </c>
      <c r="L3957">
        <v>29.785055794271599</v>
      </c>
      <c r="M3957">
        <v>52.028901727235301</v>
      </c>
      <c r="N3957">
        <v>0.62224272601769803</v>
      </c>
      <c r="O3957">
        <v>42.004208311414999</v>
      </c>
      <c r="P3957">
        <v>93.979591836734699</v>
      </c>
      <c r="Q3957">
        <v>0.120541366636448</v>
      </c>
    </row>
    <row r="3958" spans="1:17" hidden="1" x14ac:dyDescent="0.3">
      <c r="A3958" t="s">
        <v>8147</v>
      </c>
      <c r="B3958" t="s">
        <v>8148</v>
      </c>
      <c r="C3958" t="str">
        <f>IFERROR(VLOOKUP(Table1[[#This Row],[Ticker]],[1]!Table1[[Symbol]:[Industry]],2,FALSE),"-")</f>
        <v>-</v>
      </c>
      <c r="D3958" t="s">
        <v>533</v>
      </c>
      <c r="E3958">
        <v>25.5283868</v>
      </c>
      <c r="F3958">
        <v>84.97</v>
      </c>
      <c r="G3958">
        <v>76.723882441949698</v>
      </c>
      <c r="H3958">
        <v>9.0553144910211305</v>
      </c>
      <c r="I3958">
        <v>81.837730270471596</v>
      </c>
      <c r="J3958">
        <v>0.161211574340623</v>
      </c>
      <c r="K3958">
        <v>80.162929094089606</v>
      </c>
      <c r="L3958">
        <v>61.982305780925202</v>
      </c>
      <c r="M3958">
        <v>69.874291965703605</v>
      </c>
      <c r="N3958">
        <v>0.13600551533214</v>
      </c>
      <c r="O3958">
        <v>34.270919147934499</v>
      </c>
      <c r="P3958">
        <v>130.583446404341</v>
      </c>
    </row>
    <row r="3959" spans="1:17" hidden="1" x14ac:dyDescent="0.3">
      <c r="A3959" t="s">
        <v>8149</v>
      </c>
      <c r="B3959" t="s">
        <v>8150</v>
      </c>
      <c r="C3959" t="str">
        <f>IFERROR(VLOOKUP(Table1[[#This Row],[Ticker]],[1]!Table1[[Symbol]:[Industry]],2,FALSE),"-")</f>
        <v>-</v>
      </c>
      <c r="D3959" t="s">
        <v>114</v>
      </c>
      <c r="E3959">
        <v>25.515000000000001</v>
      </c>
      <c r="F3959">
        <v>7.35</v>
      </c>
      <c r="G3959">
        <v>-34.362530848516101</v>
      </c>
      <c r="H3959">
        <v>-1.3836607174712501</v>
      </c>
      <c r="I3959">
        <v>-40.905699602425898</v>
      </c>
      <c r="J3959">
        <v>-0.22957807445915099</v>
      </c>
      <c r="K3959">
        <v>7.3132755953532804</v>
      </c>
      <c r="L3959">
        <v>8.1099912122076496</v>
      </c>
      <c r="M3959">
        <v>48.017841630080703</v>
      </c>
      <c r="N3959">
        <v>2.2400938427176298</v>
      </c>
      <c r="O3959">
        <v>69.251700680272094</v>
      </c>
      <c r="P3959">
        <v>20.0980392156862</v>
      </c>
      <c r="Q3959">
        <v>1.3762959089551999E-2</v>
      </c>
    </row>
    <row r="3960" spans="1:17" hidden="1" x14ac:dyDescent="0.3">
      <c r="A3960" t="s">
        <v>8151</v>
      </c>
      <c r="B3960" t="s">
        <v>8152</v>
      </c>
      <c r="C3960" t="str">
        <f>IFERROR(VLOOKUP(Table1[[#This Row],[Ticker]],[1]!Table1[[Symbol]:[Industry]],2,FALSE),"-")</f>
        <v>-</v>
      </c>
      <c r="E3960">
        <v>25.381123200000001</v>
      </c>
      <c r="F3960">
        <v>32.5</v>
      </c>
      <c r="G3960">
        <v>1.9022190177662599</v>
      </c>
      <c r="H3960">
        <v>33.632259111593697</v>
      </c>
      <c r="I3960">
        <v>16.356325979636502</v>
      </c>
      <c r="J3960">
        <v>-14.599924403790901</v>
      </c>
      <c r="M3960">
        <v>29.630829371061498</v>
      </c>
      <c r="O3960">
        <v>40.307692307692299</v>
      </c>
      <c r="P3960">
        <v>51.515151515151501</v>
      </c>
    </row>
    <row r="3961" spans="1:17" hidden="1" x14ac:dyDescent="0.3">
      <c r="A3961" t="s">
        <v>8153</v>
      </c>
      <c r="B3961" t="s">
        <v>8154</v>
      </c>
      <c r="C3961" t="str">
        <f>IFERROR(VLOOKUP(Table1[[#This Row],[Ticker]],[1]!Table1[[Symbol]:[Industry]],2,FALSE),"-")</f>
        <v>-</v>
      </c>
      <c r="D3961" t="s">
        <v>132</v>
      </c>
      <c r="E3961">
        <v>25.344000000000001</v>
      </c>
      <c r="F3961">
        <v>23.24</v>
      </c>
      <c r="G3961">
        <v>-125.118099912274</v>
      </c>
      <c r="H3961">
        <v>-18.041366691767401</v>
      </c>
      <c r="I3961">
        <v>-43.352212688938799</v>
      </c>
      <c r="J3961">
        <v>-4.01974615095018</v>
      </c>
      <c r="K3961">
        <v>26.370421171895799</v>
      </c>
      <c r="L3961">
        <v>64.108772930229406</v>
      </c>
      <c r="M3961">
        <v>32.976933904887403</v>
      </c>
      <c r="N3961">
        <v>1.31435477854642</v>
      </c>
      <c r="O3961">
        <v>1465.4044750430201</v>
      </c>
      <c r="P3961">
        <v>6.8505747126436702</v>
      </c>
    </row>
    <row r="3962" spans="1:17" hidden="1" x14ac:dyDescent="0.3">
      <c r="A3962" t="s">
        <v>8155</v>
      </c>
      <c r="B3962" t="s">
        <v>8156</v>
      </c>
      <c r="C3962" t="str">
        <f>IFERROR(VLOOKUP(Table1[[#This Row],[Ticker]],[1]!Table1[[Symbol]:[Industry]],2,FALSE),"-")</f>
        <v>-</v>
      </c>
      <c r="D3962" t="s">
        <v>2902</v>
      </c>
      <c r="E3962">
        <v>25.293138869</v>
      </c>
      <c r="F3962">
        <v>1.9</v>
      </c>
      <c r="G3962">
        <v>-59.323552979846198</v>
      </c>
      <c r="H3962">
        <v>-16.768127735601599</v>
      </c>
      <c r="I3962">
        <v>29.898291717984701</v>
      </c>
      <c r="J3962">
        <v>-3.7182322773990601</v>
      </c>
      <c r="K3962">
        <v>1.97680658268793</v>
      </c>
      <c r="L3962">
        <v>1.9791009368895001</v>
      </c>
      <c r="M3962">
        <v>38.039011187882103</v>
      </c>
      <c r="N3962">
        <v>0.25606060606060599</v>
      </c>
      <c r="O3962">
        <v>45.2631578947368</v>
      </c>
      <c r="P3962">
        <v>58.3333333333333</v>
      </c>
    </row>
    <row r="3963" spans="1:17" hidden="1" x14ac:dyDescent="0.3">
      <c r="A3963" t="s">
        <v>8157</v>
      </c>
      <c r="B3963" t="s">
        <v>8158</v>
      </c>
      <c r="C3963" t="str">
        <f>IFERROR(VLOOKUP(Table1[[#This Row],[Ticker]],[1]!Table1[[Symbol]:[Industry]],2,FALSE),"-")</f>
        <v>-</v>
      </c>
      <c r="D3963" t="s">
        <v>605</v>
      </c>
      <c r="E3963">
        <v>25.285259880000002</v>
      </c>
      <c r="F3963">
        <v>4.32</v>
      </c>
      <c r="G3963">
        <v>-36.688451927285399</v>
      </c>
      <c r="H3963">
        <v>10.9107620021116</v>
      </c>
      <c r="I3963">
        <v>0.64425689780431405</v>
      </c>
      <c r="J3963">
        <v>-2.1876200325010999</v>
      </c>
      <c r="K3963">
        <v>3.6753469883236898</v>
      </c>
      <c r="L3963">
        <v>4.0324035396627096</v>
      </c>
      <c r="M3963">
        <v>99.968530685891295</v>
      </c>
      <c r="N3963">
        <v>1.76470588235294</v>
      </c>
      <c r="O3963">
        <v>70.1388888888888</v>
      </c>
      <c r="P3963">
        <v>32.515337423312801</v>
      </c>
    </row>
    <row r="3964" spans="1:17" hidden="1" x14ac:dyDescent="0.3">
      <c r="A3964" t="s">
        <v>8159</v>
      </c>
      <c r="B3964" t="s">
        <v>8160</v>
      </c>
      <c r="C3964" t="str">
        <f>IFERROR(VLOOKUP(Table1[[#This Row],[Ticker]],[1]!Table1[[Symbol]:[Industry]],2,FALSE),"-")</f>
        <v>-</v>
      </c>
      <c r="D3964" t="s">
        <v>180</v>
      </c>
      <c r="E3964">
        <v>25.282709100000002</v>
      </c>
      <c r="F3964">
        <v>52.3</v>
      </c>
      <c r="G3964">
        <v>31.594863050688001</v>
      </c>
      <c r="H3964">
        <v>1.6974929381408499</v>
      </c>
      <c r="I3964">
        <v>5.72823084118364</v>
      </c>
      <c r="J3964">
        <v>-2.1876200325010999</v>
      </c>
      <c r="K3964">
        <v>49.773228716928003</v>
      </c>
      <c r="L3964">
        <v>43.207894578268998</v>
      </c>
      <c r="M3964">
        <v>64.915401731875406</v>
      </c>
      <c r="N3964">
        <v>0.30808080808080801</v>
      </c>
      <c r="O3964">
        <v>8.6998087954110996</v>
      </c>
      <c r="P3964">
        <v>104.29687499999901</v>
      </c>
    </row>
    <row r="3965" spans="1:17" hidden="1" x14ac:dyDescent="0.3">
      <c r="A3965" t="s">
        <v>8161</v>
      </c>
      <c r="B3965" t="s">
        <v>8162</v>
      </c>
      <c r="C3965" t="str">
        <f>IFERROR(VLOOKUP(Table1[[#This Row],[Ticker]],[1]!Table1[[Symbol]:[Industry]],2,FALSE),"-")</f>
        <v>-</v>
      </c>
      <c r="D3965" t="s">
        <v>4403</v>
      </c>
      <c r="E3965">
        <v>25.247039999999998</v>
      </c>
      <c r="F3965">
        <v>81.319999999999993</v>
      </c>
      <c r="G3965">
        <v>18.8895224575462</v>
      </c>
      <c r="H3965">
        <v>-12.8723638136597</v>
      </c>
      <c r="I3965">
        <v>-1.4820305575670201</v>
      </c>
      <c r="J3965">
        <v>-12.8259179048415</v>
      </c>
      <c r="K3965">
        <v>86.640932555725797</v>
      </c>
      <c r="L3965">
        <v>73.625778867462103</v>
      </c>
      <c r="M3965">
        <v>33.864192112234001</v>
      </c>
      <c r="N3965">
        <v>0.12334329972315</v>
      </c>
      <c r="O3965">
        <v>46.901131333005402</v>
      </c>
      <c r="P3965">
        <v>70.625262274443898</v>
      </c>
      <c r="Q3965">
        <v>9.1223568186427004E-2</v>
      </c>
    </row>
    <row r="3966" spans="1:17" hidden="1" x14ac:dyDescent="0.3">
      <c r="A3966" t="s">
        <v>8163</v>
      </c>
      <c r="B3966" t="s">
        <v>8164</v>
      </c>
      <c r="C3966" t="str">
        <f>IFERROR(VLOOKUP(Table1[[#This Row],[Ticker]],[1]!Table1[[Symbol]:[Industry]],2,FALSE),"-")</f>
        <v>-</v>
      </c>
      <c r="D3966" t="s">
        <v>132</v>
      </c>
      <c r="E3966">
        <v>25.238460509999999</v>
      </c>
      <c r="F3966">
        <v>20.67</v>
      </c>
      <c r="G3966">
        <v>-14.864708256612399</v>
      </c>
      <c r="H3966">
        <v>7.6645995371256399</v>
      </c>
      <c r="I3966">
        <v>-4.8068306410363402</v>
      </c>
      <c r="J3966">
        <v>-10.7130658785211</v>
      </c>
      <c r="K3966">
        <v>19.036392742990898</v>
      </c>
      <c r="L3966">
        <v>18.563167664988299</v>
      </c>
      <c r="M3966">
        <v>54.393567231661898</v>
      </c>
      <c r="N3966">
        <v>3.3553171562579802</v>
      </c>
      <c r="O3966">
        <v>42.718916303821899</v>
      </c>
      <c r="P3966">
        <v>33.354838709677402</v>
      </c>
      <c r="Q3966">
        <v>8.6488888149793997E-2</v>
      </c>
    </row>
    <row r="3967" spans="1:17" hidden="1" x14ac:dyDescent="0.3">
      <c r="A3967" t="s">
        <v>8165</v>
      </c>
      <c r="B3967" t="s">
        <v>8166</v>
      </c>
      <c r="C3967" t="str">
        <f>IFERROR(VLOOKUP(Table1[[#This Row],[Ticker]],[1]!Table1[[Symbol]:[Industry]],2,FALSE),"-")</f>
        <v>-</v>
      </c>
      <c r="D3967" t="s">
        <v>54</v>
      </c>
      <c r="E3967">
        <v>25.179749999999999</v>
      </c>
      <c r="F3967">
        <v>18.05</v>
      </c>
      <c r="G3967">
        <v>-53.021676250621901</v>
      </c>
      <c r="H3967">
        <v>-12.1680347339741</v>
      </c>
      <c r="I3967">
        <v>-23.865213925265401</v>
      </c>
      <c r="J3967">
        <v>-3.0117958566769198</v>
      </c>
      <c r="K3967">
        <v>18.841026856921001</v>
      </c>
      <c r="L3967">
        <v>21.059621858503899</v>
      </c>
      <c r="M3967">
        <v>40.4603943735816</v>
      </c>
      <c r="N3967">
        <v>0.71337579617834301</v>
      </c>
      <c r="O3967">
        <v>68.698060941828203</v>
      </c>
      <c r="P3967">
        <v>17.207792207792199</v>
      </c>
    </row>
    <row r="3968" spans="1:17" hidden="1" x14ac:dyDescent="0.3">
      <c r="A3968" t="s">
        <v>8167</v>
      </c>
      <c r="B3968" t="s">
        <v>8168</v>
      </c>
      <c r="C3968" t="str">
        <f>IFERROR(VLOOKUP(Table1[[#This Row],[Ticker]],[1]!Table1[[Symbol]:[Industry]],2,FALSE),"-")</f>
        <v>-</v>
      </c>
      <c r="D3968" t="s">
        <v>2300</v>
      </c>
      <c r="E3968">
        <v>25.171299999999999</v>
      </c>
      <c r="F3968">
        <v>51.35</v>
      </c>
      <c r="G3968">
        <v>-28.522717432209301</v>
      </c>
      <c r="H3968">
        <v>-43.591445660614397</v>
      </c>
      <c r="I3968">
        <v>-19.579006177917702</v>
      </c>
      <c r="J3968">
        <v>-19.3919211077699</v>
      </c>
      <c r="K3968">
        <v>70.3482530968123</v>
      </c>
      <c r="L3968">
        <v>58.838846373640699</v>
      </c>
      <c r="M3968">
        <v>4.6381343029450299</v>
      </c>
      <c r="N3968">
        <v>1.1398911509776199</v>
      </c>
      <c r="O3968">
        <v>83.739045764362203</v>
      </c>
      <c r="P3968">
        <v>10.430107526881701</v>
      </c>
    </row>
    <row r="3969" spans="1:17" hidden="1" x14ac:dyDescent="0.3">
      <c r="A3969" t="s">
        <v>8169</v>
      </c>
      <c r="B3969" t="s">
        <v>8170</v>
      </c>
      <c r="C3969" t="str">
        <f>IFERROR(VLOOKUP(Table1[[#This Row],[Ticker]],[1]!Table1[[Symbol]:[Industry]],2,FALSE),"-")</f>
        <v>-</v>
      </c>
      <c r="D3969" t="s">
        <v>290</v>
      </c>
      <c r="E3969">
        <v>25.12182</v>
      </c>
      <c r="F3969">
        <v>32.200000000000003</v>
      </c>
      <c r="G3969">
        <v>-71.373153381236705</v>
      </c>
      <c r="H3969">
        <v>4.3698477640759901</v>
      </c>
      <c r="I3969">
        <v>4.1209039748225704</v>
      </c>
      <c r="J3969">
        <v>2.0568621406737599</v>
      </c>
      <c r="K3969">
        <v>29.752740140186699</v>
      </c>
      <c r="L3969">
        <v>35.381581520259402</v>
      </c>
      <c r="M3969">
        <v>53.092497400019298</v>
      </c>
      <c r="N3969">
        <v>1.4286469344608801</v>
      </c>
      <c r="O3969">
        <v>81.832298136645903</v>
      </c>
      <c r="P3969">
        <v>31.428571428571399</v>
      </c>
    </row>
    <row r="3970" spans="1:17" hidden="1" x14ac:dyDescent="0.3">
      <c r="A3970" t="s">
        <v>8171</v>
      </c>
      <c r="B3970" t="s">
        <v>8172</v>
      </c>
      <c r="C3970" t="str">
        <f>IFERROR(VLOOKUP(Table1[[#This Row],[Ticker]],[1]!Table1[[Symbol]:[Industry]],2,FALSE),"-")</f>
        <v>-</v>
      </c>
      <c r="D3970" t="s">
        <v>407</v>
      </c>
      <c r="E3970">
        <v>25.039007999999999</v>
      </c>
      <c r="F3970">
        <v>38.299999999999997</v>
      </c>
      <c r="G3970">
        <v>65.580043463059198</v>
      </c>
      <c r="H3970">
        <v>6.5190922907488096</v>
      </c>
      <c r="I3970">
        <v>37.672198757497597</v>
      </c>
      <c r="J3970">
        <v>-1.39814634829058</v>
      </c>
      <c r="K3970">
        <v>34.042836191315203</v>
      </c>
      <c r="L3970">
        <v>23.592930657063601</v>
      </c>
      <c r="M3970">
        <v>63.789761943729303</v>
      </c>
      <c r="N3970">
        <v>0.50559526763629903</v>
      </c>
      <c r="O3970">
        <v>2.14099216710181</v>
      </c>
      <c r="P3970">
        <v>203.00632911392401</v>
      </c>
      <c r="Q3970">
        <v>0.20246629650689199</v>
      </c>
    </row>
    <row r="3971" spans="1:17" hidden="1" x14ac:dyDescent="0.3">
      <c r="A3971" t="s">
        <v>8173</v>
      </c>
      <c r="B3971" t="s">
        <v>8174</v>
      </c>
      <c r="C3971" t="str">
        <f>IFERROR(VLOOKUP(Table1[[#This Row],[Ticker]],[1]!Table1[[Symbol]:[Industry]],2,FALSE),"-")</f>
        <v>-</v>
      </c>
      <c r="D3971" t="s">
        <v>407</v>
      </c>
      <c r="E3971">
        <v>25.039000000000001</v>
      </c>
      <c r="F3971">
        <v>72.959999999999994</v>
      </c>
      <c r="G3971">
        <v>76.495455569248804</v>
      </c>
      <c r="H3971">
        <v>-20.0325905455189</v>
      </c>
      <c r="I3971">
        <v>-21.703284085802199</v>
      </c>
      <c r="J3971">
        <v>-5.7595299934122597</v>
      </c>
      <c r="K3971">
        <v>84.430648769840602</v>
      </c>
      <c r="L3971">
        <v>75.303760053654102</v>
      </c>
      <c r="M3971">
        <v>42.856332697254302</v>
      </c>
      <c r="N3971">
        <v>2.8599162072693498</v>
      </c>
      <c r="O3971">
        <v>108.319627192982</v>
      </c>
      <c r="P3971">
        <v>108.33809251856</v>
      </c>
      <c r="Q3971">
        <v>0.19084059840091799</v>
      </c>
    </row>
    <row r="3972" spans="1:17" hidden="1" x14ac:dyDescent="0.3">
      <c r="A3972" t="s">
        <v>8175</v>
      </c>
      <c r="B3972" t="s">
        <v>8176</v>
      </c>
      <c r="C3972" t="str">
        <f>IFERROR(VLOOKUP(Table1[[#This Row],[Ticker]],[1]!Table1[[Symbol]:[Industry]],2,FALSE),"-")</f>
        <v>-</v>
      </c>
      <c r="D3972" t="s">
        <v>533</v>
      </c>
      <c r="E3972">
        <v>25.017931000000001</v>
      </c>
      <c r="F3972">
        <v>106.05</v>
      </c>
      <c r="G3972">
        <v>43.940555492259399</v>
      </c>
      <c r="H3972">
        <v>-8.0606178541786999</v>
      </c>
      <c r="I3972">
        <v>8.8614700125583994</v>
      </c>
      <c r="J3972">
        <v>-7.2389898955147904</v>
      </c>
      <c r="K3972">
        <v>108.503150449271</v>
      </c>
      <c r="L3972">
        <v>94.950998381725796</v>
      </c>
      <c r="M3972">
        <v>48.028176822729002</v>
      </c>
      <c r="N3972">
        <v>0.62412189933990303</v>
      </c>
      <c r="O3972">
        <v>33.531353135313502</v>
      </c>
      <c r="P3972">
        <v>85.240174672489005</v>
      </c>
      <c r="Q3972">
        <v>6.6361623123750005E-2</v>
      </c>
    </row>
    <row r="3973" spans="1:17" hidden="1" x14ac:dyDescent="0.3">
      <c r="A3973" t="s">
        <v>8177</v>
      </c>
      <c r="B3973" t="s">
        <v>8178</v>
      </c>
      <c r="C3973" t="str">
        <f>IFERROR(VLOOKUP(Table1[[#This Row],[Ticker]],[1]!Table1[[Symbol]:[Industry]],2,FALSE),"-")</f>
        <v>-</v>
      </c>
      <c r="D3973" t="s">
        <v>21</v>
      </c>
      <c r="E3973">
        <v>24.970943399999999</v>
      </c>
      <c r="F3973">
        <v>2.2400000000000002</v>
      </c>
      <c r="G3973">
        <v>35.321542155165702</v>
      </c>
      <c r="H3973">
        <v>-7.9142038816777802</v>
      </c>
      <c r="I3973">
        <v>0.50620685466368798</v>
      </c>
      <c r="J3973">
        <v>-3.0648130149572399</v>
      </c>
      <c r="K3973">
        <v>2.2827165365719901</v>
      </c>
      <c r="L3973">
        <v>2.1210810657664201</v>
      </c>
      <c r="M3973">
        <v>60.346799344046403</v>
      </c>
      <c r="N3973">
        <v>0.893896956717671</v>
      </c>
      <c r="O3973">
        <v>63.839285714285701</v>
      </c>
      <c r="P3973">
        <v>98.230088495575203</v>
      </c>
      <c r="Q3973">
        <v>5.7361039135359997E-2</v>
      </c>
    </row>
    <row r="3974" spans="1:17" hidden="1" x14ac:dyDescent="0.3">
      <c r="A3974" t="s">
        <v>8179</v>
      </c>
      <c r="B3974" t="s">
        <v>8180</v>
      </c>
      <c r="C3974" t="str">
        <f>IFERROR(VLOOKUP(Table1[[#This Row],[Ticker]],[1]!Table1[[Symbol]:[Industry]],2,FALSE),"-")</f>
        <v>-</v>
      </c>
      <c r="D3974" t="s">
        <v>1414</v>
      </c>
      <c r="E3974">
        <v>24.940923000000002</v>
      </c>
      <c r="F3974">
        <v>45.91</v>
      </c>
      <c r="G3974">
        <v>-7.0872021667032099</v>
      </c>
      <c r="H3974">
        <v>-13.809125953070399</v>
      </c>
      <c r="I3974">
        <v>-14.3357802680252</v>
      </c>
      <c r="J3974">
        <v>-4.2625723932887301</v>
      </c>
      <c r="K3974">
        <v>48.235926323684197</v>
      </c>
      <c r="L3974">
        <v>45.051609749697498</v>
      </c>
      <c r="M3974">
        <v>30.7755621513104</v>
      </c>
      <c r="N3974">
        <v>0.222668946514163</v>
      </c>
      <c r="O3974">
        <v>38.0962753212807</v>
      </c>
      <c r="P3974">
        <v>49.058441558441501</v>
      </c>
      <c r="Q3974">
        <v>1.2801495269476999E-2</v>
      </c>
    </row>
    <row r="3975" spans="1:17" hidden="1" x14ac:dyDescent="0.3">
      <c r="A3975" t="s">
        <v>8181</v>
      </c>
      <c r="B3975" t="s">
        <v>8182</v>
      </c>
      <c r="C3975" t="str">
        <f>IFERROR(VLOOKUP(Table1[[#This Row],[Ticker]],[1]!Table1[[Symbol]:[Industry]],2,FALSE),"-")</f>
        <v>-</v>
      </c>
      <c r="D3975" t="s">
        <v>605</v>
      </c>
      <c r="E3975">
        <v>24.8999408</v>
      </c>
      <c r="F3975">
        <v>20.6</v>
      </c>
      <c r="G3975">
        <v>-18.655823762498699</v>
      </c>
      <c r="H3975">
        <v>-24.072120039593901</v>
      </c>
      <c r="I3975">
        <v>5.9647634257320696</v>
      </c>
      <c r="J3975">
        <v>12.7151877428768</v>
      </c>
      <c r="K3975">
        <v>22.2252621783548</v>
      </c>
      <c r="L3975">
        <v>19.612975570639801</v>
      </c>
      <c r="M3975">
        <v>37.393922070796599</v>
      </c>
      <c r="N3975">
        <v>2.95681049910519</v>
      </c>
      <c r="O3975">
        <v>28.446601941747499</v>
      </c>
      <c r="P3975">
        <v>44.055944055944003</v>
      </c>
      <c r="Q3975">
        <v>0.198078183994915</v>
      </c>
    </row>
    <row r="3976" spans="1:17" hidden="1" x14ac:dyDescent="0.3">
      <c r="A3976" t="s">
        <v>8183</v>
      </c>
      <c r="B3976" t="s">
        <v>8184</v>
      </c>
      <c r="C3976" t="str">
        <f>IFERROR(VLOOKUP(Table1[[#This Row],[Ticker]],[1]!Table1[[Symbol]:[Industry]],2,FALSE),"-")</f>
        <v>-</v>
      </c>
      <c r="D3976" t="s">
        <v>51</v>
      </c>
      <c r="E3976">
        <v>24.891749999999998</v>
      </c>
      <c r="F3976">
        <v>3.17</v>
      </c>
      <c r="G3976">
        <v>161.67588156920601</v>
      </c>
      <c r="H3976">
        <v>-7.1269794102427797</v>
      </c>
      <c r="I3976">
        <v>151.255537809168</v>
      </c>
      <c r="J3976">
        <v>18.464553880542301</v>
      </c>
      <c r="K3976">
        <v>2.9474049731424601</v>
      </c>
      <c r="L3976">
        <v>1.9898673341858899</v>
      </c>
      <c r="M3976">
        <v>48.0742936243957</v>
      </c>
      <c r="N3976">
        <v>1.21535841414694</v>
      </c>
      <c r="O3976">
        <v>50.157728706624603</v>
      </c>
      <c r="P3976">
        <v>296.25</v>
      </c>
      <c r="Q3976">
        <v>7.9861379992560003E-2</v>
      </c>
    </row>
    <row r="3977" spans="1:17" hidden="1" x14ac:dyDescent="0.3">
      <c r="A3977" t="s">
        <v>8185</v>
      </c>
      <c r="B3977" t="s">
        <v>8186</v>
      </c>
      <c r="C3977" t="str">
        <f>IFERROR(VLOOKUP(Table1[[#This Row],[Ticker]],[1]!Table1[[Symbol]:[Industry]],2,FALSE),"-")</f>
        <v>-</v>
      </c>
      <c r="D3977" t="s">
        <v>753</v>
      </c>
      <c r="E3977">
        <v>24.859794348000001</v>
      </c>
      <c r="F3977">
        <v>809.51</v>
      </c>
      <c r="G3977">
        <v>38.8680336538091</v>
      </c>
      <c r="H3977">
        <v>-3.5446690824174598</v>
      </c>
      <c r="I3977">
        <v>11.1663374097316</v>
      </c>
      <c r="J3977">
        <v>-2.0408784481936801</v>
      </c>
      <c r="K3977">
        <v>778.67050914161598</v>
      </c>
      <c r="L3977">
        <v>687.59260135743796</v>
      </c>
      <c r="M3977">
        <v>42.579740679890797</v>
      </c>
      <c r="N3977">
        <v>0.90810210773634703</v>
      </c>
      <c r="O3977">
        <v>1.3081987869204701</v>
      </c>
      <c r="P3977">
        <v>81.647032424548399</v>
      </c>
      <c r="Q3977">
        <v>-2.2826330923839998E-3</v>
      </c>
    </row>
    <row r="3978" spans="1:17" hidden="1" x14ac:dyDescent="0.3">
      <c r="A3978" t="s">
        <v>8187</v>
      </c>
      <c r="B3978" t="s">
        <v>8188</v>
      </c>
      <c r="C3978" t="str">
        <f>IFERROR(VLOOKUP(Table1[[#This Row],[Ticker]],[1]!Table1[[Symbol]:[Industry]],2,FALSE),"-")</f>
        <v>-</v>
      </c>
      <c r="E3978">
        <v>24.803940000000001</v>
      </c>
      <c r="F3978">
        <v>48.54</v>
      </c>
      <c r="G3978">
        <v>229.85631983161201</v>
      </c>
      <c r="H3978">
        <v>39.326821759347801</v>
      </c>
      <c r="I3978">
        <v>244.31042679348201</v>
      </c>
      <c r="J3978">
        <v>-0.19140233970851001</v>
      </c>
      <c r="K3978">
        <v>33.305528344634901</v>
      </c>
      <c r="M3978">
        <v>100</v>
      </c>
      <c r="N3978">
        <v>3.7880487431805401</v>
      </c>
      <c r="O3978">
        <v>0</v>
      </c>
      <c r="P3978">
        <v>261.69895678092399</v>
      </c>
    </row>
    <row r="3979" spans="1:17" hidden="1" x14ac:dyDescent="0.3">
      <c r="A3979" t="s">
        <v>8189</v>
      </c>
      <c r="B3979" t="s">
        <v>8190</v>
      </c>
      <c r="C3979" t="str">
        <f>IFERROR(VLOOKUP(Table1[[#This Row],[Ticker]],[1]!Table1[[Symbol]:[Industry]],2,FALSE),"-")</f>
        <v>-</v>
      </c>
      <c r="D3979" t="s">
        <v>2718</v>
      </c>
      <c r="E3979">
        <v>24.670993469999999</v>
      </c>
      <c r="F3979">
        <v>19.670000000000002</v>
      </c>
      <c r="G3979">
        <v>-25.747707067974201</v>
      </c>
      <c r="H3979">
        <v>-10.909952880298899</v>
      </c>
      <c r="I3979">
        <v>-31.6431071452445</v>
      </c>
      <c r="J3979">
        <v>-8.4226320229087808</v>
      </c>
      <c r="K3979">
        <v>20.7099912615992</v>
      </c>
      <c r="L3979">
        <v>21.825760548808098</v>
      </c>
      <c r="M3979">
        <v>35.9864707313696</v>
      </c>
      <c r="N3979">
        <v>0.74170537089674704</v>
      </c>
      <c r="O3979">
        <v>95.729537366548001</v>
      </c>
      <c r="P3979">
        <v>25.206874602164199</v>
      </c>
      <c r="Q3979">
        <v>0.106177233637495</v>
      </c>
    </row>
    <row r="3980" spans="1:17" hidden="1" x14ac:dyDescent="0.3">
      <c r="A3980" t="s">
        <v>8191</v>
      </c>
      <c r="B3980" t="s">
        <v>8192</v>
      </c>
      <c r="C3980" t="str">
        <f>IFERROR(VLOOKUP(Table1[[#This Row],[Ticker]],[1]!Table1[[Symbol]:[Industry]],2,FALSE),"-")</f>
        <v>-</v>
      </c>
      <c r="D3980" t="s">
        <v>753</v>
      </c>
      <c r="E3980">
        <v>24.652576575000001</v>
      </c>
      <c r="F3980">
        <v>15.03</v>
      </c>
      <c r="G3980">
        <v>24.719863050688001</v>
      </c>
      <c r="H3980">
        <v>-0.49540046287436301</v>
      </c>
      <c r="I3980">
        <v>6.62137100265742</v>
      </c>
      <c r="J3980">
        <v>-2.3200703636269302</v>
      </c>
      <c r="K3980">
        <v>14.321683391651399</v>
      </c>
      <c r="L3980">
        <v>12.6513237129467</v>
      </c>
      <c r="M3980">
        <v>43.246163025678499</v>
      </c>
      <c r="N3980">
        <v>0.99354345190688198</v>
      </c>
      <c r="O3980">
        <v>3.72588157019295</v>
      </c>
      <c r="P3980">
        <v>81.741233373639602</v>
      </c>
    </row>
    <row r="3981" spans="1:17" hidden="1" x14ac:dyDescent="0.3">
      <c r="A3981" t="s">
        <v>8193</v>
      </c>
      <c r="B3981" t="s">
        <v>8194</v>
      </c>
      <c r="C3981" t="str">
        <f>IFERROR(VLOOKUP(Table1[[#This Row],[Ticker]],[1]!Table1[[Symbol]:[Industry]],2,FALSE),"-")</f>
        <v>-</v>
      </c>
      <c r="D3981" t="s">
        <v>407</v>
      </c>
      <c r="E3981">
        <v>24.623821199999998</v>
      </c>
      <c r="F3981">
        <v>41.12</v>
      </c>
      <c r="G3981">
        <v>17.196870118466201</v>
      </c>
      <c r="H3981">
        <v>-15.008847895637199</v>
      </c>
      <c r="I3981">
        <v>2.2158911876601901</v>
      </c>
      <c r="J3981">
        <v>-0.39242407801311302</v>
      </c>
      <c r="K3981">
        <v>41.464367339601999</v>
      </c>
      <c r="L3981">
        <v>37.905781119757798</v>
      </c>
      <c r="M3981">
        <v>43.548854589121397</v>
      </c>
      <c r="N3981">
        <v>0.82155513142629799</v>
      </c>
      <c r="O3981">
        <v>31.3229571984435</v>
      </c>
      <c r="P3981">
        <v>61.254901960784302</v>
      </c>
      <c r="Q3981">
        <v>2.6583865279656001E-2</v>
      </c>
    </row>
    <row r="3982" spans="1:17" hidden="1" x14ac:dyDescent="0.3">
      <c r="A3982" t="s">
        <v>8195</v>
      </c>
      <c r="B3982" t="s">
        <v>8196</v>
      </c>
      <c r="C3982" t="str">
        <f>IFERROR(VLOOKUP(Table1[[#This Row],[Ticker]],[1]!Table1[[Symbol]:[Industry]],2,FALSE),"-")</f>
        <v>-</v>
      </c>
      <c r="D3982" t="s">
        <v>2300</v>
      </c>
      <c r="E3982">
        <v>24.545968800000001</v>
      </c>
      <c r="F3982">
        <v>81.81</v>
      </c>
      <c r="G3982">
        <v>-32.679000585675503</v>
      </c>
      <c r="H3982">
        <v>27.774163278425899</v>
      </c>
      <c r="I3982">
        <v>-60.378077025769102</v>
      </c>
      <c r="J3982">
        <v>7.7756878986307001</v>
      </c>
      <c r="K3982">
        <v>85.088874821336702</v>
      </c>
      <c r="L3982">
        <v>102.734020308178</v>
      </c>
      <c r="M3982">
        <v>61.211535170749698</v>
      </c>
      <c r="N3982">
        <v>0.74269480519480502</v>
      </c>
      <c r="O3982">
        <v>143.85771910524301</v>
      </c>
      <c r="P3982">
        <v>38.872856900356403</v>
      </c>
    </row>
    <row r="3983" spans="1:17" hidden="1" x14ac:dyDescent="0.3">
      <c r="A3983" t="s">
        <v>8197</v>
      </c>
      <c r="B3983" t="s">
        <v>8198</v>
      </c>
      <c r="C3983" t="str">
        <f>IFERROR(VLOOKUP(Table1[[#This Row],[Ticker]],[1]!Table1[[Symbol]:[Industry]],2,FALSE),"-")</f>
        <v>-</v>
      </c>
      <c r="D3983" t="s">
        <v>605</v>
      </c>
      <c r="E3983">
        <v>24.523889</v>
      </c>
      <c r="F3983">
        <v>57.01</v>
      </c>
      <c r="G3983">
        <v>266.55009540568398</v>
      </c>
      <c r="H3983">
        <v>44.650810849825703</v>
      </c>
      <c r="I3983">
        <v>150.26405217218201</v>
      </c>
      <c r="J3983">
        <v>6.0198906140339297</v>
      </c>
      <c r="K3983">
        <v>41.696900594385703</v>
      </c>
      <c r="L3983">
        <v>29.046459134045101</v>
      </c>
      <c r="M3983">
        <v>98.971267886577294</v>
      </c>
      <c r="N3983">
        <v>2.17573915446255</v>
      </c>
      <c r="O3983">
        <v>0</v>
      </c>
      <c r="P3983">
        <v>319.191176470588</v>
      </c>
    </row>
    <row r="3984" spans="1:17" hidden="1" x14ac:dyDescent="0.3">
      <c r="A3984" t="s">
        <v>8199</v>
      </c>
      <c r="B3984" t="s">
        <v>8200</v>
      </c>
      <c r="C3984" t="str">
        <f>IFERROR(VLOOKUP(Table1[[#This Row],[Ticker]],[1]!Table1[[Symbol]:[Industry]],2,FALSE),"-")</f>
        <v>-</v>
      </c>
      <c r="D3984" t="s">
        <v>2435</v>
      </c>
      <c r="E3984">
        <v>24.522098400000001</v>
      </c>
      <c r="F3984">
        <v>17.16</v>
      </c>
      <c r="G3984">
        <v>0.15736305068808601</v>
      </c>
      <c r="H3984">
        <v>-20.7610405013729</v>
      </c>
      <c r="I3984">
        <v>-14.8795694139648</v>
      </c>
      <c r="J3984">
        <v>-7.4163782024357499</v>
      </c>
      <c r="K3984">
        <v>17.571409095150301</v>
      </c>
      <c r="L3984">
        <v>16.2821287576859</v>
      </c>
      <c r="M3984">
        <v>40.416101603690798</v>
      </c>
      <c r="N3984">
        <v>0.155858722515691</v>
      </c>
      <c r="O3984">
        <v>37.762237762237703</v>
      </c>
      <c r="P3984">
        <v>52.533333333333303</v>
      </c>
      <c r="Q3984">
        <v>6.7227812241714993E-2</v>
      </c>
    </row>
    <row r="3985" spans="1:17" hidden="1" x14ac:dyDescent="0.3">
      <c r="A3985" t="s">
        <v>8201</v>
      </c>
      <c r="B3985" t="s">
        <v>8202</v>
      </c>
      <c r="C3985" t="str">
        <f>IFERROR(VLOOKUP(Table1[[#This Row],[Ticker]],[1]!Table1[[Symbol]:[Industry]],2,FALSE),"-")</f>
        <v>-</v>
      </c>
      <c r="D3985" t="s">
        <v>51</v>
      </c>
      <c r="E3985">
        <v>24.515149999999998</v>
      </c>
      <c r="F3985">
        <v>2.19</v>
      </c>
      <c r="G3985">
        <v>-32.747614324877503</v>
      </c>
      <c r="H3985">
        <v>-2.57232353979744</v>
      </c>
      <c r="I3985">
        <v>-13.1028157017273</v>
      </c>
      <c r="J3985">
        <v>-3.5829688697103901</v>
      </c>
      <c r="K3985">
        <v>2.08614928375435</v>
      </c>
      <c r="L3985">
        <v>2.1003858110363298</v>
      </c>
      <c r="M3985">
        <v>55.650407923050103</v>
      </c>
      <c r="N3985">
        <v>1.07744937345487</v>
      </c>
      <c r="O3985">
        <v>46.118721461187199</v>
      </c>
      <c r="P3985">
        <v>36.024844720496802</v>
      </c>
      <c r="Q3985">
        <v>3.8500706533910002E-2</v>
      </c>
    </row>
    <row r="3986" spans="1:17" hidden="1" x14ac:dyDescent="0.3">
      <c r="A3986" t="s">
        <v>8203</v>
      </c>
      <c r="B3986" t="s">
        <v>8204</v>
      </c>
      <c r="C3986" t="str">
        <f>IFERROR(VLOOKUP(Table1[[#This Row],[Ticker]],[1]!Table1[[Symbol]:[Industry]],2,FALSE),"-")</f>
        <v>-</v>
      </c>
      <c r="D3986" t="s">
        <v>114</v>
      </c>
      <c r="E3986">
        <v>24.501399299999999</v>
      </c>
      <c r="F3986">
        <v>68.599999999999994</v>
      </c>
      <c r="G3986">
        <v>112.546390482109</v>
      </c>
      <c r="H3986">
        <v>18.294073221336099</v>
      </c>
      <c r="I3986">
        <v>68.016875417963803</v>
      </c>
      <c r="J3986">
        <v>-6.9631302365827397</v>
      </c>
      <c r="K3986">
        <v>64.660686282666205</v>
      </c>
      <c r="L3986">
        <v>52.217230020026697</v>
      </c>
      <c r="M3986">
        <v>55.9718491273361</v>
      </c>
      <c r="N3986">
        <v>0.60750026515486399</v>
      </c>
      <c r="O3986">
        <v>34.606413994169102</v>
      </c>
      <c r="P3986">
        <v>149.45454545454501</v>
      </c>
      <c r="Q3986">
        <v>0.101484536644131</v>
      </c>
    </row>
    <row r="3987" spans="1:17" hidden="1" x14ac:dyDescent="0.3">
      <c r="A3987" t="s">
        <v>8205</v>
      </c>
      <c r="B3987" t="s">
        <v>8206</v>
      </c>
      <c r="C3987" t="str">
        <f>IFERROR(VLOOKUP(Table1[[#This Row],[Ticker]],[1]!Table1[[Symbol]:[Industry]],2,FALSE),"-")</f>
        <v>-</v>
      </c>
      <c r="D3987" t="s">
        <v>83</v>
      </c>
      <c r="E3987">
        <v>24.464344815</v>
      </c>
      <c r="F3987">
        <v>4.88</v>
      </c>
      <c r="G3987">
        <v>33.581091864247398</v>
      </c>
      <c r="H3987">
        <v>-8.6130475216978901</v>
      </c>
      <c r="I3987">
        <v>1.92687343554129</v>
      </c>
      <c r="J3987">
        <v>-4.1916280485331798</v>
      </c>
      <c r="K3987">
        <v>4.6466711811610901</v>
      </c>
      <c r="L3987">
        <v>4.2442890937527196</v>
      </c>
      <c r="M3987">
        <v>56.887342200892803</v>
      </c>
      <c r="N3987">
        <v>1.05207368819852</v>
      </c>
      <c r="O3987">
        <v>32.786885245901601</v>
      </c>
      <c r="P3987">
        <v>86.973180076628296</v>
      </c>
      <c r="Q3987">
        <v>-3.7103086800294997E-2</v>
      </c>
    </row>
    <row r="3988" spans="1:17" hidden="1" x14ac:dyDescent="0.3">
      <c r="A3988" t="s">
        <v>8207</v>
      </c>
      <c r="B3988" t="s">
        <v>8208</v>
      </c>
      <c r="C3988" t="str">
        <f>IFERROR(VLOOKUP(Table1[[#This Row],[Ticker]],[1]!Table1[[Symbol]:[Industry]],2,FALSE),"-")</f>
        <v>-</v>
      </c>
      <c r="D3988" t="s">
        <v>507</v>
      </c>
      <c r="E3988">
        <v>24.436</v>
      </c>
      <c r="F3988">
        <v>81.599999999999994</v>
      </c>
      <c r="G3988">
        <v>222.93997174634001</v>
      </c>
      <c r="H3988">
        <v>20.994795615556999</v>
      </c>
      <c r="I3988">
        <v>117.09422863324799</v>
      </c>
      <c r="J3988">
        <v>4.4790466341655604</v>
      </c>
      <c r="K3988">
        <v>64.234309369021403</v>
      </c>
      <c r="L3988">
        <v>46.418186553430097</v>
      </c>
      <c r="M3988">
        <v>99.6580014643244</v>
      </c>
      <c r="N3988">
        <v>1.0923614232857199</v>
      </c>
      <c r="O3988">
        <v>0</v>
      </c>
      <c r="P3988">
        <v>288.57142857142799</v>
      </c>
    </row>
    <row r="3989" spans="1:17" hidden="1" x14ac:dyDescent="0.3">
      <c r="A3989" t="s">
        <v>8209</v>
      </c>
      <c r="B3989" t="s">
        <v>8210</v>
      </c>
      <c r="C3989" t="str">
        <f>IFERROR(VLOOKUP(Table1[[#This Row],[Ticker]],[1]!Table1[[Symbol]:[Industry]],2,FALSE),"-")</f>
        <v>-</v>
      </c>
      <c r="D3989" t="s">
        <v>125</v>
      </c>
      <c r="E3989">
        <v>24.423317879999999</v>
      </c>
      <c r="F3989">
        <v>16.399999999999999</v>
      </c>
      <c r="G3989">
        <v>-5.5931859894901201</v>
      </c>
      <c r="H3989">
        <v>-1.87035303188851</v>
      </c>
      <c r="I3989">
        <v>-12.2495918825592</v>
      </c>
      <c r="J3989">
        <v>1.0670674632677399</v>
      </c>
      <c r="K3989">
        <v>20.078539679257499</v>
      </c>
      <c r="L3989">
        <v>20.567302919445201</v>
      </c>
      <c r="M3989">
        <v>33.686981725690302</v>
      </c>
      <c r="N3989">
        <v>1</v>
      </c>
      <c r="Q3989">
        <v>-3.2586267451102997E-2</v>
      </c>
    </row>
    <row r="3990" spans="1:17" hidden="1" x14ac:dyDescent="0.3">
      <c r="A3990" t="s">
        <v>8211</v>
      </c>
      <c r="B3990" t="s">
        <v>8212</v>
      </c>
      <c r="C3990" t="str">
        <f>IFERROR(VLOOKUP(Table1[[#This Row],[Ticker]],[1]!Table1[[Symbol]:[Industry]],2,FALSE),"-")</f>
        <v>-</v>
      </c>
      <c r="D3990" t="s">
        <v>281</v>
      </c>
      <c r="E3990">
        <v>24.414262799999999</v>
      </c>
      <c r="F3990">
        <v>25.63</v>
      </c>
      <c r="G3990">
        <v>37.8924623884364</v>
      </c>
      <c r="H3990">
        <v>-3.4391952572915701</v>
      </c>
      <c r="I3990">
        <v>1.8207723381398</v>
      </c>
      <c r="J3990">
        <v>0.85084150596042996</v>
      </c>
      <c r="K3990">
        <v>25.408212565708499</v>
      </c>
      <c r="L3990">
        <v>22.870432303353098</v>
      </c>
      <c r="M3990">
        <v>56.027860468449802</v>
      </c>
      <c r="N3990">
        <v>0.65036757277361101</v>
      </c>
      <c r="O3990">
        <v>24.8146703082325</v>
      </c>
      <c r="P3990">
        <v>80.239099859353004</v>
      </c>
      <c r="Q3990">
        <v>0.11685797848776</v>
      </c>
    </row>
    <row r="3991" spans="1:17" hidden="1" x14ac:dyDescent="0.3">
      <c r="A3991" t="s">
        <v>8213</v>
      </c>
      <c r="B3991" t="s">
        <v>8214</v>
      </c>
      <c r="C3991" t="str">
        <f>IFERROR(VLOOKUP(Table1[[#This Row],[Ticker]],[1]!Table1[[Symbol]:[Industry]],2,FALSE),"-")</f>
        <v>-</v>
      </c>
      <c r="D3991" t="s">
        <v>533</v>
      </c>
      <c r="E3991">
        <v>24.362784000000001</v>
      </c>
      <c r="F3991">
        <v>9.74</v>
      </c>
      <c r="G3991">
        <v>62.957363050688002</v>
      </c>
      <c r="H3991">
        <v>-15.8612075306871</v>
      </c>
      <c r="I3991">
        <v>-5.0471228363458502</v>
      </c>
      <c r="J3991">
        <v>-9.8493115747896702</v>
      </c>
      <c r="K3991">
        <v>9.6338506123133403</v>
      </c>
      <c r="L3991">
        <v>8.7836159845695096</v>
      </c>
      <c r="M3991">
        <v>41.366943857421198</v>
      </c>
      <c r="N3991">
        <v>0.59506076171276701</v>
      </c>
      <c r="O3991">
        <v>37.4743326488706</v>
      </c>
      <c r="P3991">
        <v>102.07468879667999</v>
      </c>
      <c r="Q3991">
        <v>8.5925463713735994E-2</v>
      </c>
    </row>
    <row r="3992" spans="1:17" hidden="1" x14ac:dyDescent="0.3">
      <c r="A3992" t="s">
        <v>8215</v>
      </c>
      <c r="B3992" t="s">
        <v>8216</v>
      </c>
      <c r="C3992" t="str">
        <f>IFERROR(VLOOKUP(Table1[[#This Row],[Ticker]],[1]!Table1[[Symbol]:[Industry]],2,FALSE),"-")</f>
        <v>-</v>
      </c>
      <c r="D3992" t="s">
        <v>605</v>
      </c>
      <c r="E3992">
        <v>24.345589905000001</v>
      </c>
      <c r="F3992">
        <v>3.17</v>
      </c>
      <c r="G3992">
        <v>-29.253640185557799</v>
      </c>
      <c r="H3992">
        <v>-18.1940305998606</v>
      </c>
      <c r="I3992">
        <v>-13.1122141979679</v>
      </c>
      <c r="J3992">
        <v>-0.57471680669465897</v>
      </c>
      <c r="K3992">
        <v>3.17488179702009</v>
      </c>
      <c r="L3992">
        <v>3.14690843942825</v>
      </c>
      <c r="M3992">
        <v>49.290733091373397</v>
      </c>
      <c r="N3992">
        <v>0.50860198084430996</v>
      </c>
      <c r="O3992">
        <v>42.902208201892698</v>
      </c>
      <c r="P3992">
        <v>31.535269709543499</v>
      </c>
      <c r="Q3992">
        <v>2.5583086326603999E-2</v>
      </c>
    </row>
    <row r="3993" spans="1:17" hidden="1" x14ac:dyDescent="0.3">
      <c r="A3993" t="s">
        <v>8217</v>
      </c>
      <c r="B3993" t="s">
        <v>8218</v>
      </c>
      <c r="C3993" t="str">
        <f>IFERROR(VLOOKUP(Table1[[#This Row],[Ticker]],[1]!Table1[[Symbol]:[Industry]],2,FALSE),"-")</f>
        <v>-</v>
      </c>
      <c r="D3993" t="s">
        <v>472</v>
      </c>
      <c r="E3993">
        <v>24.3386</v>
      </c>
      <c r="F3993">
        <v>53.93</v>
      </c>
      <c r="G3993">
        <v>-49.0008550752719</v>
      </c>
      <c r="H3993">
        <v>-6.14967555581116</v>
      </c>
      <c r="I3993">
        <v>-12.1592616947586</v>
      </c>
      <c r="J3993">
        <v>0.69007780922550699</v>
      </c>
      <c r="K3993">
        <v>53.083023827858597</v>
      </c>
      <c r="L3993">
        <v>55.191084858934097</v>
      </c>
      <c r="M3993">
        <v>51.354201469876102</v>
      </c>
      <c r="N3993">
        <v>0.89714312962943299</v>
      </c>
      <c r="O3993">
        <v>32.393843871685498</v>
      </c>
      <c r="P3993">
        <v>22.068809416025299</v>
      </c>
      <c r="Q3993">
        <v>-3.1484215589649999E-3</v>
      </c>
    </row>
    <row r="3994" spans="1:17" hidden="1" x14ac:dyDescent="0.3">
      <c r="A3994" t="s">
        <v>8219</v>
      </c>
      <c r="B3994" t="s">
        <v>8220</v>
      </c>
      <c r="C3994" t="str">
        <f>IFERROR(VLOOKUP(Table1[[#This Row],[Ticker]],[1]!Table1[[Symbol]:[Industry]],2,FALSE),"-")</f>
        <v>-</v>
      </c>
      <c r="D3994" t="s">
        <v>4063</v>
      </c>
      <c r="E3994">
        <v>24.323440000000002</v>
      </c>
      <c r="F3994">
        <v>93.67</v>
      </c>
      <c r="G3994">
        <v>-66.109303615978504</v>
      </c>
      <c r="H3994">
        <v>0.52079884446559099</v>
      </c>
      <c r="I3994">
        <v>-51.655196654108202</v>
      </c>
      <c r="J3994">
        <v>4.63056178568071</v>
      </c>
      <c r="K3994">
        <v>92.810793319467905</v>
      </c>
      <c r="M3994">
        <v>59.089808400904801</v>
      </c>
      <c r="N3994">
        <v>1.65034965034965</v>
      </c>
      <c r="O3994">
        <v>67.396178071954694</v>
      </c>
      <c r="P3994">
        <v>20.708762886597899</v>
      </c>
    </row>
    <row r="3995" spans="1:17" hidden="1" x14ac:dyDescent="0.3">
      <c r="A3995" t="s">
        <v>8221</v>
      </c>
      <c r="B3995" t="s">
        <v>8222</v>
      </c>
      <c r="C3995" t="str">
        <f>IFERROR(VLOOKUP(Table1[[#This Row],[Ticker]],[1]!Table1[[Symbol]:[Industry]],2,FALSE),"-")</f>
        <v>-</v>
      </c>
      <c r="D3995" t="s">
        <v>605</v>
      </c>
      <c r="E3995">
        <v>24.297366</v>
      </c>
      <c r="F3995">
        <v>1.9</v>
      </c>
      <c r="G3995">
        <v>-13.092636949311901</v>
      </c>
      <c r="H3995">
        <v>-8.6191118030805391</v>
      </c>
      <c r="I3995">
        <v>-17.388529987441501</v>
      </c>
      <c r="J3995">
        <v>-8.7202833490840099</v>
      </c>
      <c r="K3995">
        <v>1.8903542396033499</v>
      </c>
      <c r="L3995">
        <v>1.8633394431307799</v>
      </c>
      <c r="M3995">
        <v>43.486107460434603</v>
      </c>
      <c r="N3995">
        <v>0.70369914556260904</v>
      </c>
      <c r="O3995">
        <v>42.105263157894697</v>
      </c>
      <c r="P3995">
        <v>41.7910447761193</v>
      </c>
      <c r="Q3995">
        <v>4.9864235837335999E-2</v>
      </c>
    </row>
    <row r="3996" spans="1:17" hidden="1" x14ac:dyDescent="0.3">
      <c r="A3996" t="s">
        <v>8223</v>
      </c>
      <c r="B3996" t="s">
        <v>8224</v>
      </c>
      <c r="C3996" t="str">
        <f>IFERROR(VLOOKUP(Table1[[#This Row],[Ticker]],[1]!Table1[[Symbol]:[Industry]],2,FALSE),"-")</f>
        <v>-</v>
      </c>
      <c r="D3996" t="s">
        <v>407</v>
      </c>
      <c r="E3996">
        <v>24.282937400000002</v>
      </c>
      <c r="F3996">
        <v>34.6</v>
      </c>
      <c r="G3996">
        <v>76.968467456240205</v>
      </c>
      <c r="H3996">
        <v>5.3458693783954798</v>
      </c>
      <c r="I3996">
        <v>-9.2635299874415793</v>
      </c>
      <c r="J3996">
        <v>-6.7393441704321297</v>
      </c>
      <c r="K3996">
        <v>32.922908982475597</v>
      </c>
      <c r="L3996">
        <v>28.4591946008834</v>
      </c>
      <c r="M3996">
        <v>43.616887063271598</v>
      </c>
      <c r="N3996">
        <v>0.90588513194303799</v>
      </c>
      <c r="O3996">
        <v>20.924855491329399</v>
      </c>
      <c r="P3996">
        <v>118.987341772151</v>
      </c>
      <c r="Q3996">
        <v>9.5903900952718002E-2</v>
      </c>
    </row>
    <row r="3997" spans="1:17" hidden="1" x14ac:dyDescent="0.3">
      <c r="A3997" t="s">
        <v>8225</v>
      </c>
      <c r="B3997" t="s">
        <v>8226</v>
      </c>
      <c r="C3997" t="str">
        <f>IFERROR(VLOOKUP(Table1[[#This Row],[Ticker]],[1]!Table1[[Symbol]:[Industry]],2,FALSE),"-")</f>
        <v>-</v>
      </c>
      <c r="D3997" t="s">
        <v>132</v>
      </c>
      <c r="E3997">
        <v>24.2672186</v>
      </c>
      <c r="F3997">
        <v>11.76</v>
      </c>
      <c r="G3997">
        <v>19.120135836310599</v>
      </c>
      <c r="H3997">
        <v>22.246402815814101</v>
      </c>
      <c r="I3997">
        <v>52.308439709528102</v>
      </c>
      <c r="J3997">
        <v>-4.3236959818681999</v>
      </c>
      <c r="K3997">
        <v>10.872380140488699</v>
      </c>
      <c r="L3997">
        <v>9.2069954407548806</v>
      </c>
      <c r="M3997">
        <v>54.301866095193603</v>
      </c>
      <c r="N3997">
        <v>0.212469769092445</v>
      </c>
      <c r="O3997">
        <v>37.329931972789097</v>
      </c>
      <c r="P3997">
        <v>88.16</v>
      </c>
      <c r="Q3997">
        <v>0.104589878412719</v>
      </c>
    </row>
    <row r="3998" spans="1:17" hidden="1" x14ac:dyDescent="0.3">
      <c r="A3998" t="s">
        <v>8227</v>
      </c>
      <c r="B3998" t="s">
        <v>8228</v>
      </c>
      <c r="C3998" t="str">
        <f>IFERROR(VLOOKUP(Table1[[#This Row],[Ticker]],[1]!Table1[[Symbol]:[Industry]],2,FALSE),"-")</f>
        <v>-</v>
      </c>
      <c r="D3998" t="s">
        <v>51</v>
      </c>
      <c r="E3998">
        <v>24.254999999999999</v>
      </c>
      <c r="F3998">
        <v>990</v>
      </c>
      <c r="G3998">
        <v>-26.400097807763199</v>
      </c>
      <c r="H3998">
        <v>-4.4954004628743602</v>
      </c>
      <c r="I3998">
        <v>-11.945990845892901</v>
      </c>
      <c r="J3998">
        <v>-2.1876200325010999</v>
      </c>
      <c r="K3998">
        <v>973.92351637373997</v>
      </c>
      <c r="L3998">
        <v>924.68793470653202</v>
      </c>
      <c r="M3998">
        <v>100</v>
      </c>
      <c r="N3998">
        <v>0</v>
      </c>
      <c r="O3998">
        <v>2.5656565656565702</v>
      </c>
      <c r="P3998">
        <v>5.4425391415486102</v>
      </c>
    </row>
    <row r="3999" spans="1:17" hidden="1" x14ac:dyDescent="0.3">
      <c r="A3999" t="s">
        <v>8229</v>
      </c>
      <c r="B3999" t="s">
        <v>8230</v>
      </c>
      <c r="C3999" t="str">
        <f>IFERROR(VLOOKUP(Table1[[#This Row],[Ticker]],[1]!Table1[[Symbol]:[Industry]],2,FALSE),"-")</f>
        <v>-</v>
      </c>
      <c r="D3999" t="s">
        <v>407</v>
      </c>
      <c r="E3999">
        <v>24.2501</v>
      </c>
      <c r="F3999">
        <v>23.9</v>
      </c>
      <c r="G3999">
        <v>8.7455983448057193</v>
      </c>
      <c r="H3999">
        <v>16.828500497206399</v>
      </c>
      <c r="I3999">
        <v>40.889615707922601</v>
      </c>
      <c r="J3999">
        <v>-5.49007673809915</v>
      </c>
      <c r="K3999">
        <v>22.188483215081501</v>
      </c>
      <c r="L3999">
        <v>19.365191096107498</v>
      </c>
      <c r="M3999">
        <v>55.517058325683301</v>
      </c>
      <c r="N3999">
        <v>0.46731937986956301</v>
      </c>
      <c r="O3999">
        <v>16.234309623430899</v>
      </c>
      <c r="P3999">
        <v>84.271395528141795</v>
      </c>
      <c r="Q3999">
        <v>0.10692567227224101</v>
      </c>
    </row>
    <row r="4000" spans="1:17" hidden="1" x14ac:dyDescent="0.3">
      <c r="A4000" t="s">
        <v>8231</v>
      </c>
      <c r="B4000" t="s">
        <v>8232</v>
      </c>
      <c r="C4000" t="str">
        <f>IFERROR(VLOOKUP(Table1[[#This Row],[Ticker]],[1]!Table1[[Symbol]:[Industry]],2,FALSE),"-")</f>
        <v>-</v>
      </c>
      <c r="D4000" t="s">
        <v>789</v>
      </c>
      <c r="E4000">
        <v>24.221203599999999</v>
      </c>
      <c r="F4000">
        <v>23.39</v>
      </c>
      <c r="G4000">
        <v>-6.7989061987969196E-2</v>
      </c>
      <c r="H4000">
        <v>-9.6912437882140896</v>
      </c>
      <c r="I4000">
        <v>43.921814840144599</v>
      </c>
      <c r="J4000">
        <v>-1.8916369458203399</v>
      </c>
      <c r="K4000">
        <v>22.600595506856799</v>
      </c>
      <c r="L4000">
        <v>19.8300243227294</v>
      </c>
      <c r="M4000">
        <v>49.851707060384598</v>
      </c>
      <c r="N4000">
        <v>0.23852700725659401</v>
      </c>
      <c r="O4000">
        <v>15.0064129970072</v>
      </c>
      <c r="P4000">
        <v>76.528301886792406</v>
      </c>
      <c r="Q4000">
        <v>2.7590882551161999E-2</v>
      </c>
    </row>
    <row r="4001" spans="1:17" hidden="1" x14ac:dyDescent="0.3">
      <c r="A4001" t="s">
        <v>8233</v>
      </c>
      <c r="B4001" t="s">
        <v>8234</v>
      </c>
      <c r="C4001" t="str">
        <f>IFERROR(VLOOKUP(Table1[[#This Row],[Ticker]],[1]!Table1[[Symbol]:[Industry]],2,FALSE),"-")</f>
        <v>-</v>
      </c>
      <c r="D4001" t="s">
        <v>533</v>
      </c>
      <c r="E4001">
        <v>24.186048024000002</v>
      </c>
      <c r="F4001">
        <v>42</v>
      </c>
      <c r="G4001">
        <v>20.4416270100789</v>
      </c>
      <c r="H4001">
        <v>7.3923265596902796</v>
      </c>
      <c r="I4001">
        <v>-56.262056402810501</v>
      </c>
      <c r="J4001">
        <v>-5.7683646376706603</v>
      </c>
      <c r="K4001">
        <v>41.430978665950299</v>
      </c>
      <c r="L4001">
        <v>42.3499382937107</v>
      </c>
      <c r="M4001">
        <v>50.129008546554097</v>
      </c>
      <c r="N4001">
        <v>0.59525015021818495</v>
      </c>
      <c r="O4001">
        <v>112.595238095238</v>
      </c>
      <c r="P4001">
        <v>142.63431542461001</v>
      </c>
      <c r="Q4001">
        <v>4.4777364421974997E-2</v>
      </c>
    </row>
    <row r="4002" spans="1:17" hidden="1" x14ac:dyDescent="0.3">
      <c r="A4002" t="s">
        <v>8235</v>
      </c>
      <c r="B4002" t="s">
        <v>8236</v>
      </c>
      <c r="C4002" t="str">
        <f>IFERROR(VLOOKUP(Table1[[#This Row],[Ticker]],[1]!Table1[[Symbol]:[Industry]],2,FALSE),"-")</f>
        <v>-</v>
      </c>
      <c r="D4002" t="s">
        <v>21</v>
      </c>
      <c r="E4002">
        <v>24.013518749999999</v>
      </c>
      <c r="F4002">
        <v>183.8</v>
      </c>
      <c r="G4002">
        <v>63.897512145469697</v>
      </c>
      <c r="H4002">
        <v>-12.1308684431699</v>
      </c>
      <c r="I4002">
        <v>34.199098878537797</v>
      </c>
      <c r="J4002">
        <v>-4.2252375873600396</v>
      </c>
      <c r="K4002">
        <v>186.735040865294</v>
      </c>
      <c r="L4002">
        <v>150.24518485412401</v>
      </c>
      <c r="M4002">
        <v>33.300838621511502</v>
      </c>
      <c r="N4002">
        <v>0.18463032461029499</v>
      </c>
      <c r="O4002">
        <v>33.2426550598476</v>
      </c>
      <c r="P4002">
        <v>108.863636363636</v>
      </c>
      <c r="Q4002">
        <v>0.21859083069078999</v>
      </c>
    </row>
    <row r="4003" spans="1:17" hidden="1" x14ac:dyDescent="0.3">
      <c r="A4003" t="s">
        <v>8237</v>
      </c>
      <c r="B4003" t="s">
        <v>8238</v>
      </c>
      <c r="C4003" t="str">
        <f>IFERROR(VLOOKUP(Table1[[#This Row],[Ticker]],[1]!Table1[[Symbol]:[Industry]],2,FALSE),"-")</f>
        <v>-</v>
      </c>
      <c r="D4003" t="s">
        <v>21</v>
      </c>
      <c r="E4003">
        <v>24</v>
      </c>
      <c r="F4003">
        <v>79.260000000000005</v>
      </c>
      <c r="G4003">
        <v>64.151428332587201</v>
      </c>
      <c r="H4003">
        <v>-8.6410990010962596</v>
      </c>
      <c r="I4003">
        <v>29.989677524644598</v>
      </c>
      <c r="J4003">
        <v>-9.4447496406624794</v>
      </c>
      <c r="K4003">
        <v>82.603395221811496</v>
      </c>
      <c r="L4003">
        <v>72.322514544655803</v>
      </c>
      <c r="M4003">
        <v>35.8840163029219</v>
      </c>
      <c r="N4003">
        <v>0.397532220175838</v>
      </c>
      <c r="O4003">
        <v>48.599545798637301</v>
      </c>
      <c r="P4003">
        <v>116.55737704918</v>
      </c>
      <c r="Q4003">
        <v>0.11671601563579501</v>
      </c>
    </row>
    <row r="4004" spans="1:17" hidden="1" x14ac:dyDescent="0.3">
      <c r="A4004" t="s">
        <v>8239</v>
      </c>
      <c r="B4004" t="s">
        <v>8240</v>
      </c>
      <c r="C4004" t="str">
        <f>IFERROR(VLOOKUP(Table1[[#This Row],[Ticker]],[1]!Table1[[Symbol]:[Industry]],2,FALSE),"-")</f>
        <v>-</v>
      </c>
      <c r="D4004" t="s">
        <v>46</v>
      </c>
      <c r="E4004">
        <v>23.974720000000001</v>
      </c>
      <c r="F4004">
        <v>26.95</v>
      </c>
      <c r="G4004">
        <v>88.517134105471399</v>
      </c>
      <c r="H4004">
        <v>-7.2029816903111801</v>
      </c>
      <c r="I4004">
        <v>51.3653836005358</v>
      </c>
      <c r="J4004">
        <v>-2.1876200325010999</v>
      </c>
      <c r="K4004">
        <v>26.9530087902852</v>
      </c>
      <c r="L4004">
        <v>21.202379969775802</v>
      </c>
      <c r="M4004">
        <v>2.48165326066606</v>
      </c>
      <c r="N4004">
        <v>4.3636363636363598E-2</v>
      </c>
      <c r="O4004">
        <v>5.1576994434137298</v>
      </c>
      <c r="P4004">
        <v>231.48831488314801</v>
      </c>
    </row>
    <row r="4005" spans="1:17" hidden="1" x14ac:dyDescent="0.3">
      <c r="A4005" t="s">
        <v>8241</v>
      </c>
      <c r="B4005" t="s">
        <v>8242</v>
      </c>
      <c r="C4005" t="str">
        <f>IFERROR(VLOOKUP(Table1[[#This Row],[Ticker]],[1]!Table1[[Symbol]:[Industry]],2,FALSE),"-")</f>
        <v>-</v>
      </c>
      <c r="D4005" t="s">
        <v>404</v>
      </c>
      <c r="E4005">
        <v>23.96256</v>
      </c>
      <c r="F4005">
        <v>44.17</v>
      </c>
      <c r="G4005">
        <v>-12.010840964504499</v>
      </c>
      <c r="H4005">
        <v>-4.9301830715700197</v>
      </c>
      <c r="I4005">
        <v>3.9576238587122599</v>
      </c>
      <c r="J4005">
        <v>1.5026674929686601</v>
      </c>
      <c r="K4005">
        <v>43.361259838682102</v>
      </c>
      <c r="L4005">
        <v>40.459459021031101</v>
      </c>
      <c r="M4005">
        <v>58.111503841855701</v>
      </c>
      <c r="N4005">
        <v>0.82363880404013401</v>
      </c>
      <c r="O4005">
        <v>16.368575956531501</v>
      </c>
      <c r="P4005">
        <v>42.254428341384802</v>
      </c>
      <c r="Q4005">
        <v>-1.0168464504957E-2</v>
      </c>
    </row>
    <row r="4006" spans="1:17" hidden="1" x14ac:dyDescent="0.3">
      <c r="A4006" t="s">
        <v>8243</v>
      </c>
      <c r="B4006" t="s">
        <v>8244</v>
      </c>
      <c r="C4006" t="str">
        <f>IFERROR(VLOOKUP(Table1[[#This Row],[Ticker]],[1]!Table1[[Symbol]:[Industry]],2,FALSE),"-")</f>
        <v>-</v>
      </c>
      <c r="D4006" t="s">
        <v>533</v>
      </c>
      <c r="E4006">
        <v>23.885000000000002</v>
      </c>
      <c r="F4006">
        <v>13.97</v>
      </c>
      <c r="G4006">
        <v>-19.993157365644901</v>
      </c>
      <c r="H4006">
        <v>-9.2411631747387606</v>
      </c>
      <c r="I4006">
        <v>-9.4287154588480693</v>
      </c>
      <c r="J4006">
        <v>-3.59112880443092</v>
      </c>
      <c r="K4006">
        <v>14.3852980001292</v>
      </c>
      <c r="L4006">
        <v>14.001089097629601</v>
      </c>
      <c r="M4006">
        <v>37.0892611224725</v>
      </c>
      <c r="N4006">
        <v>0.71814601080883</v>
      </c>
      <c r="O4006">
        <v>28.847530422333499</v>
      </c>
      <c r="P4006">
        <v>28.993536472760798</v>
      </c>
      <c r="Q4006">
        <v>4.3548726669544E-2</v>
      </c>
    </row>
    <row r="4007" spans="1:17" hidden="1" x14ac:dyDescent="0.3">
      <c r="A4007" t="s">
        <v>8245</v>
      </c>
      <c r="B4007" t="s">
        <v>8246</v>
      </c>
      <c r="C4007" t="str">
        <f>IFERROR(VLOOKUP(Table1[[#This Row],[Ticker]],[1]!Table1[[Symbol]:[Industry]],2,FALSE),"-")</f>
        <v>-</v>
      </c>
      <c r="D4007" t="s">
        <v>443</v>
      </c>
      <c r="E4007">
        <v>23.87294</v>
      </c>
      <c r="F4007">
        <v>20.95</v>
      </c>
      <c r="G4007">
        <v>161.164356057681</v>
      </c>
      <c r="H4007">
        <v>-1.16718745724201</v>
      </c>
      <c r="I4007">
        <v>38.373551796945002</v>
      </c>
      <c r="J4007">
        <v>-16.1688647042828</v>
      </c>
      <c r="K4007">
        <v>20.1964818671647</v>
      </c>
      <c r="L4007">
        <v>16.1058634412393</v>
      </c>
      <c r="M4007">
        <v>39.7520084237036</v>
      </c>
      <c r="N4007">
        <v>0.53737772296678699</v>
      </c>
      <c r="O4007">
        <v>24.0095465393794</v>
      </c>
      <c r="P4007">
        <v>208.088235294117</v>
      </c>
      <c r="Q4007">
        <v>0.13876527108466699</v>
      </c>
    </row>
    <row r="4008" spans="1:17" hidden="1" x14ac:dyDescent="0.3">
      <c r="A4008" t="s">
        <v>8247</v>
      </c>
      <c r="B4008" t="s">
        <v>8248</v>
      </c>
      <c r="C4008" t="str">
        <f>IFERROR(VLOOKUP(Table1[[#This Row],[Ticker]],[1]!Table1[[Symbol]:[Industry]],2,FALSE),"-")</f>
        <v>-</v>
      </c>
      <c r="D4008" t="s">
        <v>407</v>
      </c>
      <c r="E4008">
        <v>23.802510000000002</v>
      </c>
      <c r="F4008">
        <v>47.51</v>
      </c>
      <c r="G4008">
        <v>152.47812905906599</v>
      </c>
      <c r="H4008">
        <v>-4.4954004628743602</v>
      </c>
      <c r="I4008">
        <v>-17.388529987441501</v>
      </c>
      <c r="J4008">
        <v>-2.1876200325010999</v>
      </c>
      <c r="K4008">
        <v>47.502114374562197</v>
      </c>
      <c r="L4008">
        <v>44.736976455056698</v>
      </c>
      <c r="M4008">
        <v>100</v>
      </c>
      <c r="O4008">
        <v>0</v>
      </c>
      <c r="P4008">
        <v>184.320766008378</v>
      </c>
    </row>
    <row r="4009" spans="1:17" hidden="1" x14ac:dyDescent="0.3">
      <c r="A4009" t="s">
        <v>8249</v>
      </c>
      <c r="B4009" t="s">
        <v>8250</v>
      </c>
      <c r="C4009" t="str">
        <f>IFERROR(VLOOKUP(Table1[[#This Row],[Ticker]],[1]!Table1[[Symbol]:[Industry]],2,FALSE),"-")</f>
        <v>-</v>
      </c>
      <c r="D4009" t="s">
        <v>180</v>
      </c>
      <c r="E4009">
        <v>23.799209999999999</v>
      </c>
      <c r="F4009">
        <v>53.47</v>
      </c>
      <c r="G4009">
        <v>-5.6150637670645001</v>
      </c>
      <c r="H4009">
        <v>-4.4545841363437404</v>
      </c>
      <c r="I4009">
        <v>20.456275374765099</v>
      </c>
      <c r="J4009">
        <v>-10.131282004332</v>
      </c>
      <c r="K4009">
        <v>49.2039664013299</v>
      </c>
      <c r="L4009">
        <v>44.470599895770398</v>
      </c>
      <c r="M4009">
        <v>38.562618759838998</v>
      </c>
      <c r="N4009">
        <v>1.18216849256586</v>
      </c>
      <c r="O4009">
        <v>23.433701140826599</v>
      </c>
      <c r="P4009">
        <v>57.728613569321503</v>
      </c>
      <c r="Q4009">
        <v>4.7261694288429003E-2</v>
      </c>
    </row>
    <row r="4010" spans="1:17" hidden="1" x14ac:dyDescent="0.3">
      <c r="A4010" t="s">
        <v>8251</v>
      </c>
      <c r="B4010" t="s">
        <v>8252</v>
      </c>
      <c r="C4010" t="str">
        <f>IFERROR(VLOOKUP(Table1[[#This Row],[Ticker]],[1]!Table1[[Symbol]:[Industry]],2,FALSE),"-")</f>
        <v>-</v>
      </c>
      <c r="D4010" t="s">
        <v>7474</v>
      </c>
      <c r="E4010">
        <v>23.778436060000001</v>
      </c>
      <c r="F4010">
        <v>11.99</v>
      </c>
      <c r="G4010">
        <v>18.032363050688001</v>
      </c>
      <c r="H4010">
        <v>0.11452861513983199</v>
      </c>
      <c r="I4010">
        <v>23.836440566150799</v>
      </c>
      <c r="J4010">
        <v>-3.8542866991677598</v>
      </c>
      <c r="K4010">
        <v>12.161151044812501</v>
      </c>
      <c r="L4010">
        <v>11.116055476027</v>
      </c>
      <c r="M4010">
        <v>45.959551496048803</v>
      </c>
      <c r="N4010">
        <v>0.58108922821704201</v>
      </c>
      <c r="O4010">
        <v>28.690575479566299</v>
      </c>
      <c r="P4010">
        <v>55.1099611901681</v>
      </c>
      <c r="Q4010">
        <v>7.2827590687784993E-2</v>
      </c>
    </row>
    <row r="4011" spans="1:17" hidden="1" x14ac:dyDescent="0.3">
      <c r="A4011" t="s">
        <v>8253</v>
      </c>
      <c r="B4011" t="s">
        <v>8254</v>
      </c>
      <c r="C4011" t="str">
        <f>IFERROR(VLOOKUP(Table1[[#This Row],[Ticker]],[1]!Table1[[Symbol]:[Industry]],2,FALSE),"-")</f>
        <v>-</v>
      </c>
      <c r="D4011" t="s">
        <v>467</v>
      </c>
      <c r="E4011">
        <v>23.765499999999999</v>
      </c>
      <c r="F4011">
        <v>3.16</v>
      </c>
      <c r="G4011">
        <v>4.36425960241223</v>
      </c>
      <c r="H4011">
        <v>4.0080008976698496</v>
      </c>
      <c r="I4011">
        <v>26.903707455480699</v>
      </c>
      <c r="J4011">
        <v>-5.2271337103126498</v>
      </c>
      <c r="K4011">
        <v>3.0229901238088002</v>
      </c>
      <c r="L4011">
        <v>2.6486573528462598</v>
      </c>
      <c r="M4011">
        <v>46.361649920003401</v>
      </c>
      <c r="N4011">
        <v>0.47989070360804098</v>
      </c>
      <c r="O4011">
        <v>34.177215189873401</v>
      </c>
      <c r="P4011">
        <v>71.739130434782595</v>
      </c>
      <c r="Q4011">
        <v>9.3484897251579005E-2</v>
      </c>
    </row>
    <row r="4012" spans="1:17" hidden="1" x14ac:dyDescent="0.3">
      <c r="A4012" t="s">
        <v>8255</v>
      </c>
      <c r="B4012" t="s">
        <v>8256</v>
      </c>
      <c r="C4012" t="str">
        <f>IFERROR(VLOOKUP(Table1[[#This Row],[Ticker]],[1]!Table1[[Symbol]:[Industry]],2,FALSE),"-")</f>
        <v>-</v>
      </c>
      <c r="D4012" t="s">
        <v>8257</v>
      </c>
      <c r="E4012">
        <v>23.65982</v>
      </c>
      <c r="F4012">
        <v>20.18</v>
      </c>
      <c r="G4012">
        <v>65.613331739533393</v>
      </c>
      <c r="H4012">
        <v>-35.507604339399798</v>
      </c>
      <c r="I4012">
        <v>56.727086923688702</v>
      </c>
      <c r="J4012">
        <v>-8.6596394972213009</v>
      </c>
      <c r="K4012">
        <v>24.7964062124137</v>
      </c>
      <c r="L4012">
        <v>18.540586825707699</v>
      </c>
      <c r="M4012">
        <v>21.450196896028999</v>
      </c>
      <c r="N4012">
        <v>0.96837193225025897</v>
      </c>
      <c r="O4012">
        <v>80.822596630326998</v>
      </c>
      <c r="P4012">
        <v>220.31746031745999</v>
      </c>
      <c r="Q4012">
        <v>8.5994041969573998E-2</v>
      </c>
    </row>
    <row r="4013" spans="1:17" hidden="1" x14ac:dyDescent="0.3">
      <c r="A4013" t="s">
        <v>8258</v>
      </c>
      <c r="B4013" t="s">
        <v>8259</v>
      </c>
      <c r="C4013" t="str">
        <f>IFERROR(VLOOKUP(Table1[[#This Row],[Ticker]],[1]!Table1[[Symbol]:[Industry]],2,FALSE),"-")</f>
        <v>-</v>
      </c>
      <c r="D4013" t="s">
        <v>111</v>
      </c>
      <c r="E4013">
        <v>23.636847199999998</v>
      </c>
      <c r="F4013">
        <v>17.399999999999999</v>
      </c>
      <c r="G4013">
        <v>-71.3208978188771</v>
      </c>
      <c r="H4013">
        <v>-13.5863095537834</v>
      </c>
      <c r="I4013">
        <v>-30.821365808337099</v>
      </c>
      <c r="J4013">
        <v>-4.0949769807299896</v>
      </c>
      <c r="K4013">
        <v>19.6966868149817</v>
      </c>
      <c r="L4013">
        <v>23.2185828826311</v>
      </c>
      <c r="M4013">
        <v>35.823887156530901</v>
      </c>
      <c r="N4013">
        <v>0.93839409321642797</v>
      </c>
      <c r="O4013">
        <v>103.448275862069</v>
      </c>
      <c r="P4013">
        <v>0</v>
      </c>
    </row>
    <row r="4014" spans="1:17" hidden="1" x14ac:dyDescent="0.3">
      <c r="A4014" t="s">
        <v>8260</v>
      </c>
      <c r="B4014" t="s">
        <v>8261</v>
      </c>
      <c r="C4014" t="str">
        <f>IFERROR(VLOOKUP(Table1[[#This Row],[Ticker]],[1]!Table1[[Symbol]:[Industry]],2,FALSE),"-")</f>
        <v>-</v>
      </c>
      <c r="E4014">
        <v>23.5695096</v>
      </c>
      <c r="F4014">
        <v>22</v>
      </c>
      <c r="G4014">
        <v>-0.42089262434177099</v>
      </c>
      <c r="H4014">
        <v>-1.4279158002976799</v>
      </c>
      <c r="I4014">
        <v>-12.3765968132172</v>
      </c>
      <c r="J4014">
        <v>-2.9148927597738301</v>
      </c>
      <c r="K4014">
        <v>22.117280862525501</v>
      </c>
      <c r="L4014">
        <v>21.810983902460201</v>
      </c>
      <c r="M4014">
        <v>48.002231202549297</v>
      </c>
      <c r="N4014">
        <v>0.65590706695076195</v>
      </c>
      <c r="O4014">
        <v>40.818181818181799</v>
      </c>
      <c r="P4014">
        <v>41.935483870967701</v>
      </c>
      <c r="Q4014">
        <v>2.4744470554502001E-2</v>
      </c>
    </row>
    <row r="4015" spans="1:17" hidden="1" x14ac:dyDescent="0.3">
      <c r="A4015" t="s">
        <v>8262</v>
      </c>
      <c r="B4015" t="s">
        <v>8263</v>
      </c>
      <c r="C4015" t="str">
        <f>IFERROR(VLOOKUP(Table1[[#This Row],[Ticker]],[1]!Table1[[Symbol]:[Industry]],2,FALSE),"-")</f>
        <v>-</v>
      </c>
      <c r="D4015" t="s">
        <v>46</v>
      </c>
      <c r="E4015">
        <v>23.473800000000001</v>
      </c>
      <c r="F4015">
        <v>33.5</v>
      </c>
      <c r="G4015">
        <v>-82.866028762177393</v>
      </c>
      <c r="H4015">
        <v>-4.3459236317831902</v>
      </c>
      <c r="I4015">
        <v>-23.022332804342899</v>
      </c>
      <c r="J4015">
        <v>-5.0861707571387802</v>
      </c>
      <c r="K4015">
        <v>34.353122724687303</v>
      </c>
      <c r="M4015">
        <v>32.931298270172</v>
      </c>
      <c r="N4015">
        <v>0.43730158730158702</v>
      </c>
      <c r="O4015">
        <v>123.582089552238</v>
      </c>
      <c r="P4015">
        <v>6.34920634920634</v>
      </c>
    </row>
    <row r="4016" spans="1:17" hidden="1" x14ac:dyDescent="0.3">
      <c r="A4016" t="s">
        <v>8264</v>
      </c>
      <c r="B4016" t="s">
        <v>8265</v>
      </c>
      <c r="C4016" t="str">
        <f>IFERROR(VLOOKUP(Table1[[#This Row],[Ticker]],[1]!Table1[[Symbol]:[Industry]],2,FALSE),"-")</f>
        <v>-</v>
      </c>
      <c r="E4016">
        <v>23.464773894</v>
      </c>
      <c r="F4016">
        <v>51.13</v>
      </c>
      <c r="G4016">
        <v>108.091666194751</v>
      </c>
      <c r="H4016">
        <v>0.49433259667388801</v>
      </c>
      <c r="I4016">
        <v>70.796968724372903</v>
      </c>
      <c r="J4016">
        <v>-2.1876200325010999</v>
      </c>
      <c r="K4016">
        <v>46.603199941893699</v>
      </c>
      <c r="L4016">
        <v>34.007318726897402</v>
      </c>
      <c r="M4016">
        <v>100</v>
      </c>
      <c r="N4016">
        <v>0</v>
      </c>
      <c r="O4016">
        <v>0</v>
      </c>
      <c r="P4016">
        <v>139.93430314406299</v>
      </c>
    </row>
    <row r="4017" spans="1:17" hidden="1" x14ac:dyDescent="0.3">
      <c r="A4017" t="s">
        <v>8266</v>
      </c>
      <c r="B4017" t="s">
        <v>8267</v>
      </c>
      <c r="C4017" t="str">
        <f>IFERROR(VLOOKUP(Table1[[#This Row],[Ticker]],[1]!Table1[[Symbol]:[Industry]],2,FALSE),"-")</f>
        <v>-</v>
      </c>
      <c r="D4017" t="s">
        <v>54</v>
      </c>
      <c r="E4017">
        <v>23.459535809999998</v>
      </c>
      <c r="F4017">
        <v>59.25</v>
      </c>
      <c r="G4017">
        <v>-48.037827896978101</v>
      </c>
      <c r="H4017">
        <v>17.911238541275001</v>
      </c>
      <c r="I4017">
        <v>25.039354627942998</v>
      </c>
      <c r="J4017">
        <v>-7.7876200325011</v>
      </c>
      <c r="K4017">
        <v>51.876814964887998</v>
      </c>
      <c r="M4017">
        <v>49.096766043389302</v>
      </c>
      <c r="N4017">
        <v>0.61592178770949702</v>
      </c>
      <c r="O4017">
        <v>20.168776371307999</v>
      </c>
      <c r="P4017">
        <v>79.003021148036197</v>
      </c>
    </row>
    <row r="4018" spans="1:17" hidden="1" x14ac:dyDescent="0.3">
      <c r="A4018" t="s">
        <v>8268</v>
      </c>
      <c r="B4018" t="s">
        <v>8269</v>
      </c>
      <c r="C4018" t="str">
        <f>IFERROR(VLOOKUP(Table1[[#This Row],[Ticker]],[1]!Table1[[Symbol]:[Industry]],2,FALSE),"-")</f>
        <v>-</v>
      </c>
      <c r="D4018" t="s">
        <v>54</v>
      </c>
      <c r="E4018">
        <v>23.4499326</v>
      </c>
      <c r="F4018">
        <v>78.45</v>
      </c>
      <c r="G4018">
        <v>-25.6569303981478</v>
      </c>
      <c r="H4018">
        <v>-4.9523692366748202</v>
      </c>
      <c r="I4018">
        <v>7.5517471267485696</v>
      </c>
      <c r="J4018">
        <v>-6.0846788560305001</v>
      </c>
      <c r="K4018">
        <v>78.138404766688595</v>
      </c>
      <c r="L4018">
        <v>72.662802128921101</v>
      </c>
      <c r="M4018">
        <v>40.269176433692103</v>
      </c>
      <c r="N4018">
        <v>0.45684014528670502</v>
      </c>
      <c r="O4018">
        <v>33.524537922243397</v>
      </c>
      <c r="P4018">
        <v>40.089285714285701</v>
      </c>
      <c r="Q4018">
        <v>7.1106321988793006E-2</v>
      </c>
    </row>
    <row r="4019" spans="1:17" hidden="1" x14ac:dyDescent="0.3">
      <c r="A4019" t="s">
        <v>8270</v>
      </c>
      <c r="B4019" t="s">
        <v>8271</v>
      </c>
      <c r="C4019" t="str">
        <f>IFERROR(VLOOKUP(Table1[[#This Row],[Ticker]],[1]!Table1[[Symbol]:[Industry]],2,FALSE),"-")</f>
        <v>-</v>
      </c>
      <c r="D4019" t="s">
        <v>642</v>
      </c>
      <c r="E4019">
        <v>23.447970000000002</v>
      </c>
      <c r="F4019">
        <v>12.3</v>
      </c>
      <c r="G4019">
        <v>-0.712572983427055</v>
      </c>
      <c r="H4019">
        <v>20.7086811697786</v>
      </c>
      <c r="I4019">
        <v>9.1546798891016099</v>
      </c>
      <c r="J4019">
        <v>20.512379967498799</v>
      </c>
      <c r="K4019">
        <v>10.4866157527672</v>
      </c>
      <c r="L4019">
        <v>10.4719378657961</v>
      </c>
      <c r="M4019">
        <v>70.459486322011799</v>
      </c>
      <c r="N4019">
        <v>3.97873400081789</v>
      </c>
      <c r="O4019">
        <v>29.918699186991802</v>
      </c>
      <c r="P4019">
        <v>56.091370558375601</v>
      </c>
      <c r="Q4019">
        <v>9.8495615365049E-2</v>
      </c>
    </row>
    <row r="4020" spans="1:17" hidden="1" x14ac:dyDescent="0.3">
      <c r="A4020" t="s">
        <v>8272</v>
      </c>
      <c r="B4020" t="s">
        <v>8273</v>
      </c>
      <c r="C4020" t="str">
        <f>IFERROR(VLOOKUP(Table1[[#This Row],[Ticker]],[1]!Table1[[Symbol]:[Industry]],2,FALSE),"-")</f>
        <v>-</v>
      </c>
      <c r="D4020" t="s">
        <v>21</v>
      </c>
      <c r="E4020">
        <v>23.374305163999999</v>
      </c>
      <c r="F4020">
        <v>14.78</v>
      </c>
      <c r="G4020">
        <v>-12.166523588987999</v>
      </c>
      <c r="H4020">
        <v>-4.8888430858251803</v>
      </c>
      <c r="I4020">
        <v>34.669083181282602</v>
      </c>
      <c r="J4020">
        <v>-8.4221879337356693</v>
      </c>
      <c r="K4020">
        <v>14.805044671124</v>
      </c>
      <c r="L4020">
        <v>14.5247306495744</v>
      </c>
      <c r="M4020">
        <v>54.944282588704901</v>
      </c>
      <c r="N4020">
        <v>1.0815871126444501</v>
      </c>
      <c r="O4020">
        <v>38.565629228687399</v>
      </c>
      <c r="P4020">
        <v>59.783783783783697</v>
      </c>
      <c r="Q4020">
        <v>3.9658162289046998E-2</v>
      </c>
    </row>
    <row r="4021" spans="1:17" hidden="1" x14ac:dyDescent="0.3">
      <c r="A4021" t="s">
        <v>8274</v>
      </c>
      <c r="B4021" t="s">
        <v>8275</v>
      </c>
      <c r="C4021" t="str">
        <f>IFERROR(VLOOKUP(Table1[[#This Row],[Ticker]],[1]!Table1[[Symbol]:[Industry]],2,FALSE),"-")</f>
        <v>-</v>
      </c>
      <c r="D4021" t="s">
        <v>2300</v>
      </c>
      <c r="E4021">
        <v>23.373381885000001</v>
      </c>
      <c r="F4021">
        <v>12.39</v>
      </c>
      <c r="G4021">
        <v>-51.335814337226097</v>
      </c>
      <c r="H4021">
        <v>-11.3375057260322</v>
      </c>
      <c r="I4021">
        <v>-10.8537062557133</v>
      </c>
      <c r="J4021">
        <v>5.2711830897885799</v>
      </c>
      <c r="K4021">
        <v>13.0892559037895</v>
      </c>
      <c r="L4021">
        <v>14.1147032916097</v>
      </c>
      <c r="M4021">
        <v>62.8849461372562</v>
      </c>
      <c r="N4021">
        <v>0.26008428657435201</v>
      </c>
      <c r="O4021">
        <v>49.3139628732849</v>
      </c>
      <c r="P4021">
        <v>15.794392523364399</v>
      </c>
      <c r="Q4021">
        <v>-6.9292011711288001E-2</v>
      </c>
    </row>
    <row r="4022" spans="1:17" hidden="1" x14ac:dyDescent="0.3">
      <c r="A4022" t="s">
        <v>8276</v>
      </c>
      <c r="B4022" t="s">
        <v>8277</v>
      </c>
      <c r="C4022" t="str">
        <f>IFERROR(VLOOKUP(Table1[[#This Row],[Ticker]],[1]!Table1[[Symbol]:[Industry]],2,FALSE),"-")</f>
        <v>-</v>
      </c>
      <c r="D4022" t="s">
        <v>998</v>
      </c>
      <c r="E4022">
        <v>23.33184</v>
      </c>
      <c r="F4022">
        <v>4.26</v>
      </c>
      <c r="G4022">
        <v>-115.42012345663601</v>
      </c>
      <c r="H4022">
        <v>-36.363532331006198</v>
      </c>
      <c r="I4022">
        <v>-100.966016494766</v>
      </c>
      <c r="J4022">
        <v>-9.45257729745836</v>
      </c>
      <c r="K4022">
        <v>7.7631942254821604</v>
      </c>
      <c r="M4022">
        <v>1.55147221632E-3</v>
      </c>
      <c r="N4022">
        <v>2.6142100628909999</v>
      </c>
      <c r="O4022">
        <v>572.76995305164303</v>
      </c>
      <c r="P4022">
        <v>0</v>
      </c>
    </row>
    <row r="4023" spans="1:17" hidden="1" x14ac:dyDescent="0.3">
      <c r="A4023" t="s">
        <v>8278</v>
      </c>
      <c r="B4023" t="s">
        <v>8279</v>
      </c>
      <c r="C4023" t="str">
        <f>IFERROR(VLOOKUP(Table1[[#This Row],[Ticker]],[1]!Table1[[Symbol]:[Industry]],2,FALSE),"-")</f>
        <v>-</v>
      </c>
      <c r="D4023" t="s">
        <v>753</v>
      </c>
      <c r="E4023">
        <v>23.31605892</v>
      </c>
      <c r="F4023">
        <v>85.54</v>
      </c>
      <c r="G4023">
        <v>-12.456733250777299</v>
      </c>
      <c r="H4023">
        <v>0.60130310116895302</v>
      </c>
      <c r="I4023">
        <v>0.14375910296786901</v>
      </c>
      <c r="J4023">
        <v>-1.5469677319769199</v>
      </c>
      <c r="K4023">
        <v>83.321322719706899</v>
      </c>
      <c r="L4023">
        <v>79.725533825166494</v>
      </c>
      <c r="M4023">
        <v>58.062255720738897</v>
      </c>
      <c r="N4023">
        <v>1.08525030307417</v>
      </c>
      <c r="O4023">
        <v>8.7795183539864201</v>
      </c>
      <c r="P4023">
        <v>29.488343929760799</v>
      </c>
    </row>
    <row r="4024" spans="1:17" hidden="1" x14ac:dyDescent="0.3">
      <c r="A4024" t="s">
        <v>8280</v>
      </c>
      <c r="B4024" t="s">
        <v>8281</v>
      </c>
      <c r="C4024" t="str">
        <f>IFERROR(VLOOKUP(Table1[[#This Row],[Ticker]],[1]!Table1[[Symbol]:[Industry]],2,FALSE),"-")</f>
        <v>-</v>
      </c>
      <c r="D4024" t="s">
        <v>5645</v>
      </c>
      <c r="E4024">
        <v>23.274000000000001</v>
      </c>
      <c r="F4024">
        <v>39.200000000000003</v>
      </c>
      <c r="G4024">
        <v>-28.9014604787236</v>
      </c>
      <c r="H4024">
        <v>-5.7177075675344202</v>
      </c>
      <c r="I4024">
        <v>-29.888529987441501</v>
      </c>
      <c r="J4024">
        <v>-2.72608157096264</v>
      </c>
      <c r="K4024">
        <v>40.433690483957299</v>
      </c>
      <c r="L4024">
        <v>42.806368845942899</v>
      </c>
      <c r="M4024">
        <v>41.696684748909803</v>
      </c>
      <c r="N4024">
        <v>1.01670748663934</v>
      </c>
      <c r="O4024">
        <v>64.260204081632594</v>
      </c>
      <c r="P4024">
        <v>16.458704693998801</v>
      </c>
      <c r="Q4024">
        <v>4.1615606831914002E-2</v>
      </c>
    </row>
    <row r="4025" spans="1:17" hidden="1" x14ac:dyDescent="0.3">
      <c r="A4025" t="s">
        <v>8282</v>
      </c>
      <c r="B4025" t="s">
        <v>8283</v>
      </c>
      <c r="C4025" t="str">
        <f>IFERROR(VLOOKUP(Table1[[#This Row],[Ticker]],[1]!Table1[[Symbol]:[Industry]],2,FALSE),"-")</f>
        <v>-</v>
      </c>
      <c r="D4025" t="s">
        <v>125</v>
      </c>
      <c r="E4025">
        <v>23.147121599999998</v>
      </c>
      <c r="F4025">
        <v>44.29</v>
      </c>
      <c r="G4025">
        <v>73.013977296756494</v>
      </c>
      <c r="H4025">
        <v>6.2395076736085597</v>
      </c>
      <c r="I4025">
        <v>8.0433589958492497</v>
      </c>
      <c r="J4025">
        <v>6.6055723346984703</v>
      </c>
      <c r="K4025">
        <v>36.992783575417803</v>
      </c>
      <c r="L4025">
        <v>32.350380742534</v>
      </c>
      <c r="M4025">
        <v>71.800363685499704</v>
      </c>
      <c r="N4025">
        <v>1.61647901332802</v>
      </c>
      <c r="O4025">
        <v>20.433506434861101</v>
      </c>
      <c r="P4025">
        <v>146.055555555555</v>
      </c>
      <c r="Q4025">
        <v>6.2143769279556997E-2</v>
      </c>
    </row>
    <row r="4026" spans="1:17" hidden="1" x14ac:dyDescent="0.3">
      <c r="A4026" t="s">
        <v>8284</v>
      </c>
      <c r="B4026" t="s">
        <v>8285</v>
      </c>
      <c r="C4026" t="str">
        <f>IFERROR(VLOOKUP(Table1[[#This Row],[Ticker]],[1]!Table1[[Symbol]:[Industry]],2,FALSE),"-")</f>
        <v>-</v>
      </c>
      <c r="D4026" t="s">
        <v>1171</v>
      </c>
      <c r="E4026">
        <v>23.098435514999998</v>
      </c>
      <c r="F4026">
        <v>29.3</v>
      </c>
      <c r="G4026">
        <v>-8.5780176813270508</v>
      </c>
      <c r="H4026">
        <v>12.297882224050801</v>
      </c>
      <c r="I4026">
        <v>0.94749586070057001</v>
      </c>
      <c r="J4026">
        <v>-10.991866051857899</v>
      </c>
      <c r="K4026">
        <v>28.170430071956101</v>
      </c>
      <c r="L4026">
        <v>25.885045309743202</v>
      </c>
      <c r="M4026">
        <v>36.962365069559397</v>
      </c>
      <c r="N4026">
        <v>0.39191724200279399</v>
      </c>
      <c r="O4026">
        <v>21.058020477815599</v>
      </c>
      <c r="P4026">
        <v>45.771144278606897</v>
      </c>
      <c r="Q4026">
        <v>-2.2892783894915999E-2</v>
      </c>
    </row>
    <row r="4027" spans="1:17" hidden="1" x14ac:dyDescent="0.3">
      <c r="A4027" t="s">
        <v>8286</v>
      </c>
      <c r="B4027" t="s">
        <v>8287</v>
      </c>
      <c r="C4027" t="str">
        <f>IFERROR(VLOOKUP(Table1[[#This Row],[Ticker]],[1]!Table1[[Symbol]:[Industry]],2,FALSE),"-")</f>
        <v>-</v>
      </c>
      <c r="D4027" t="s">
        <v>789</v>
      </c>
      <c r="E4027">
        <v>23.091247410000001</v>
      </c>
      <c r="F4027">
        <v>2.6</v>
      </c>
      <c r="K4027">
        <v>2.9214051989229399</v>
      </c>
      <c r="L4027">
        <v>4.2861502767889696</v>
      </c>
      <c r="M4027">
        <v>64.437260219561196</v>
      </c>
      <c r="N4027">
        <v>1</v>
      </c>
      <c r="Q4027">
        <v>-8.2544193203107005E-2</v>
      </c>
    </row>
    <row r="4028" spans="1:17" hidden="1" x14ac:dyDescent="0.3">
      <c r="A4028" t="s">
        <v>8288</v>
      </c>
      <c r="B4028" t="s">
        <v>8289</v>
      </c>
      <c r="C4028" t="str">
        <f>IFERROR(VLOOKUP(Table1[[#This Row],[Ticker]],[1]!Table1[[Symbol]:[Industry]],2,FALSE),"-")</f>
        <v>-</v>
      </c>
      <c r="D4028" t="s">
        <v>605</v>
      </c>
      <c r="E4028">
        <v>23.0565</v>
      </c>
      <c r="F4028">
        <v>24</v>
      </c>
      <c r="G4028">
        <v>-9.9533530488548294</v>
      </c>
      <c r="H4028">
        <v>-1.21880471819351</v>
      </c>
      <c r="I4028">
        <v>3.2751200879731801</v>
      </c>
      <c r="J4028">
        <v>2.1994767416924401</v>
      </c>
      <c r="K4028">
        <v>23.352357123783499</v>
      </c>
      <c r="L4028">
        <v>22.218720923382399</v>
      </c>
      <c r="M4028">
        <v>58.709128432121801</v>
      </c>
      <c r="N4028">
        <v>0.65990357026114099</v>
      </c>
      <c r="O4028">
        <v>38.5</v>
      </c>
      <c r="P4028">
        <v>44.1441441441441</v>
      </c>
      <c r="Q4028">
        <v>7.1337121814574994E-2</v>
      </c>
    </row>
    <row r="4029" spans="1:17" hidden="1" x14ac:dyDescent="0.3">
      <c r="A4029" t="s">
        <v>8290</v>
      </c>
      <c r="B4029" t="s">
        <v>8291</v>
      </c>
      <c r="C4029" t="str">
        <f>IFERROR(VLOOKUP(Table1[[#This Row],[Ticker]],[1]!Table1[[Symbol]:[Industry]],2,FALSE),"-")</f>
        <v>-</v>
      </c>
      <c r="D4029" t="s">
        <v>132</v>
      </c>
      <c r="E4029">
        <v>23.012353000000001</v>
      </c>
      <c r="F4029">
        <v>38.35</v>
      </c>
      <c r="G4029">
        <v>89.833663628722704</v>
      </c>
      <c r="H4029">
        <v>-1.4132086820524401</v>
      </c>
      <c r="I4029">
        <v>66.016539357369496</v>
      </c>
      <c r="J4029">
        <v>-8.0345882711921508</v>
      </c>
      <c r="K4029">
        <v>36.394758660790202</v>
      </c>
      <c r="L4029">
        <v>26.436173446672498</v>
      </c>
      <c r="M4029">
        <v>25.900478345869399</v>
      </c>
      <c r="N4029">
        <v>0.328934378973472</v>
      </c>
      <c r="O4029">
        <v>32.568448500651897</v>
      </c>
      <c r="P4029">
        <v>194.54685099846299</v>
      </c>
      <c r="Q4029">
        <v>0.12629046295624399</v>
      </c>
    </row>
    <row r="4030" spans="1:17" hidden="1" x14ac:dyDescent="0.3">
      <c r="A4030" t="s">
        <v>8292</v>
      </c>
      <c r="B4030" t="s">
        <v>8293</v>
      </c>
      <c r="C4030" t="str">
        <f>IFERROR(VLOOKUP(Table1[[#This Row],[Ticker]],[1]!Table1[[Symbol]:[Industry]],2,FALSE),"-")</f>
        <v>-</v>
      </c>
      <c r="D4030" t="s">
        <v>278</v>
      </c>
      <c r="E4030">
        <v>22.998538358000001</v>
      </c>
      <c r="F4030">
        <v>26.78</v>
      </c>
      <c r="G4030">
        <v>-54.219448543514801</v>
      </c>
      <c r="H4030">
        <v>-8.4596861771600693</v>
      </c>
      <c r="I4030">
        <v>-12.697365014806699</v>
      </c>
      <c r="J4030">
        <v>-2.59502743990851</v>
      </c>
      <c r="K4030">
        <v>26.9914946793022</v>
      </c>
      <c r="L4030">
        <v>29.235071855193699</v>
      </c>
      <c r="M4030">
        <v>51.657345262144702</v>
      </c>
      <c r="N4030">
        <v>0.516542156188463</v>
      </c>
      <c r="O4030">
        <v>40.029873039581702</v>
      </c>
      <c r="P4030">
        <v>15.5306298533218</v>
      </c>
      <c r="Q4030">
        <v>1.348933732433E-3</v>
      </c>
    </row>
    <row r="4031" spans="1:17" hidden="1" x14ac:dyDescent="0.3">
      <c r="A4031" t="s">
        <v>8294</v>
      </c>
      <c r="B4031" t="s">
        <v>8295</v>
      </c>
      <c r="C4031" t="str">
        <f>IFERROR(VLOOKUP(Table1[[#This Row],[Ticker]],[1]!Table1[[Symbol]:[Industry]],2,FALSE),"-")</f>
        <v>-</v>
      </c>
      <c r="D4031" t="s">
        <v>998</v>
      </c>
      <c r="E4031">
        <v>22.985841151999999</v>
      </c>
      <c r="F4031">
        <v>2.5499999999999998</v>
      </c>
      <c r="G4031">
        <v>-111.360709238468</v>
      </c>
      <c r="H4031">
        <v>-19.249498823530001</v>
      </c>
      <c r="I4031">
        <v>-61.953747378745902</v>
      </c>
      <c r="J4031">
        <v>-6.2466606229070001</v>
      </c>
      <c r="K4031">
        <v>4.0852665595554001</v>
      </c>
      <c r="L4031">
        <v>8.0044414834858699</v>
      </c>
      <c r="M4031">
        <v>5.7289859495925004</v>
      </c>
      <c r="N4031">
        <v>1.50102764543025</v>
      </c>
      <c r="O4031">
        <v>419.60784313725401</v>
      </c>
      <c r="P4031">
        <v>0.39370078740157399</v>
      </c>
      <c r="Q4031">
        <v>-0.15762575135805201</v>
      </c>
    </row>
    <row r="4032" spans="1:17" hidden="1" x14ac:dyDescent="0.3">
      <c r="A4032" t="s">
        <v>8296</v>
      </c>
      <c r="B4032" t="s">
        <v>8297</v>
      </c>
      <c r="C4032" t="str">
        <f>IFERROR(VLOOKUP(Table1[[#This Row],[Ticker]],[1]!Table1[[Symbol]:[Industry]],2,FALSE),"-")</f>
        <v>-</v>
      </c>
      <c r="D4032" t="s">
        <v>7462</v>
      </c>
      <c r="E4032">
        <v>22.85476804</v>
      </c>
      <c r="F4032">
        <v>21.65</v>
      </c>
      <c r="G4032">
        <v>-43.149478407730598</v>
      </c>
      <c r="H4032">
        <v>-6.0982499731147897</v>
      </c>
      <c r="I4032">
        <v>-29.237064189395898</v>
      </c>
      <c r="J4032">
        <v>-8.1050316970391894</v>
      </c>
      <c r="K4032">
        <v>22.246027642836999</v>
      </c>
      <c r="L4032">
        <v>22.0636865560285</v>
      </c>
      <c r="M4032">
        <v>47.627229719320603</v>
      </c>
      <c r="N4032">
        <v>1.3091190926552101</v>
      </c>
      <c r="O4032">
        <v>33.949191685912197</v>
      </c>
      <c r="P4032">
        <v>17.090319091400701</v>
      </c>
      <c r="Q4032">
        <v>-1.9256835982257001E-2</v>
      </c>
    </row>
    <row r="4033" spans="1:17" hidden="1" x14ac:dyDescent="0.3">
      <c r="A4033" t="s">
        <v>8298</v>
      </c>
      <c r="B4033" t="s">
        <v>8299</v>
      </c>
      <c r="C4033" t="str">
        <f>IFERROR(VLOOKUP(Table1[[#This Row],[Ticker]],[1]!Table1[[Symbol]:[Industry]],2,FALSE),"-")</f>
        <v>-</v>
      </c>
      <c r="D4033" t="s">
        <v>605</v>
      </c>
      <c r="E4033">
        <v>22.843281265000002</v>
      </c>
      <c r="F4033">
        <v>33.950000000000003</v>
      </c>
      <c r="G4033">
        <v>-61.113470282645203</v>
      </c>
      <c r="H4033">
        <v>4.9501185571127504</v>
      </c>
      <c r="I4033">
        <v>-41.674881459341599</v>
      </c>
      <c r="J4033">
        <v>12.1221442772632</v>
      </c>
      <c r="K4033">
        <v>31.309698610736401</v>
      </c>
      <c r="L4033">
        <v>35.025656209284897</v>
      </c>
      <c r="M4033">
        <v>95.081897676480096</v>
      </c>
      <c r="N4033">
        <v>0.54545454545454497</v>
      </c>
      <c r="O4033">
        <v>53.166421207658303</v>
      </c>
      <c r="P4033">
        <v>34.402216943784602</v>
      </c>
    </row>
    <row r="4034" spans="1:17" hidden="1" x14ac:dyDescent="0.3">
      <c r="A4034" t="s">
        <v>8300</v>
      </c>
      <c r="B4034" t="s">
        <v>8301</v>
      </c>
      <c r="C4034" t="str">
        <f>IFERROR(VLOOKUP(Table1[[#This Row],[Ticker]],[1]!Table1[[Symbol]:[Industry]],2,FALSE),"-")</f>
        <v>-</v>
      </c>
      <c r="D4034" t="s">
        <v>1067</v>
      </c>
      <c r="E4034">
        <v>22.830894560000001</v>
      </c>
      <c r="F4034">
        <v>5.44</v>
      </c>
      <c r="G4034">
        <v>-99.842636949311895</v>
      </c>
      <c r="H4034">
        <v>-16.611717102615799</v>
      </c>
      <c r="I4034">
        <v>-86.213744887155002</v>
      </c>
      <c r="J4034">
        <v>-12.270264660600199</v>
      </c>
      <c r="K4034">
        <v>7.46323091707551</v>
      </c>
      <c r="L4034">
        <v>13.696827502762901</v>
      </c>
      <c r="M4034">
        <v>19.9417393687852</v>
      </c>
      <c r="N4034">
        <v>0.29059685633112903</v>
      </c>
      <c r="O4034">
        <v>366.91176470588198</v>
      </c>
      <c r="P4034">
        <v>0</v>
      </c>
      <c r="Q4034">
        <v>4.9470206090259997E-2</v>
      </c>
    </row>
    <row r="4035" spans="1:17" hidden="1" x14ac:dyDescent="0.3">
      <c r="A4035" t="s">
        <v>8302</v>
      </c>
      <c r="B4035" t="s">
        <v>8303</v>
      </c>
      <c r="C4035" t="str">
        <f>IFERROR(VLOOKUP(Table1[[#This Row],[Ticker]],[1]!Table1[[Symbol]:[Industry]],2,FALSE),"-")</f>
        <v>-</v>
      </c>
      <c r="D4035" t="s">
        <v>125</v>
      </c>
      <c r="E4035">
        <v>22.822500000000002</v>
      </c>
      <c r="F4035">
        <v>7.16</v>
      </c>
      <c r="G4035">
        <v>-28.0745210072829</v>
      </c>
      <c r="H4035">
        <v>-9.7902259743063702</v>
      </c>
      <c r="I4035">
        <v>-34.613963513453101</v>
      </c>
      <c r="J4035">
        <v>-2.4411054570891801</v>
      </c>
      <c r="K4035">
        <v>8.0485228248095595</v>
      </c>
      <c r="L4035">
        <v>5.9717312308672996</v>
      </c>
      <c r="M4035">
        <v>7.6064618046985E-2</v>
      </c>
      <c r="N4035">
        <v>1.3039931530664099</v>
      </c>
      <c r="O4035">
        <v>32.681564245810002</v>
      </c>
      <c r="P4035">
        <v>3.7681159420289698</v>
      </c>
      <c r="Q4035">
        <v>0.11092536122362701</v>
      </c>
    </row>
    <row r="4036" spans="1:17" hidden="1" x14ac:dyDescent="0.3">
      <c r="A4036" t="s">
        <v>8304</v>
      </c>
      <c r="B4036" t="s">
        <v>8305</v>
      </c>
      <c r="C4036" t="str">
        <f>IFERROR(VLOOKUP(Table1[[#This Row],[Ticker]],[1]!Table1[[Symbol]:[Industry]],2,FALSE),"-")</f>
        <v>-</v>
      </c>
      <c r="E4036">
        <v>22.802068800000001</v>
      </c>
      <c r="F4036">
        <v>56.26</v>
      </c>
      <c r="G4036">
        <v>61.291588934656502</v>
      </c>
      <c r="H4036">
        <v>57.840125852915101</v>
      </c>
      <c r="I4036">
        <v>34.092353157415701</v>
      </c>
      <c r="J4036">
        <v>19.314226500120899</v>
      </c>
      <c r="K4036">
        <v>38.469359600037002</v>
      </c>
      <c r="L4036">
        <v>23.666829130438799</v>
      </c>
      <c r="M4036">
        <v>98.320983245274803</v>
      </c>
      <c r="N4036">
        <v>1.3353254707484199</v>
      </c>
      <c r="O4036">
        <v>9.9715606114468596</v>
      </c>
      <c r="P4036">
        <v>93.134225883968398</v>
      </c>
      <c r="Q4036">
        <v>0.114858420453466</v>
      </c>
    </row>
    <row r="4037" spans="1:17" hidden="1" x14ac:dyDescent="0.3">
      <c r="A4037" t="s">
        <v>8306</v>
      </c>
      <c r="B4037" t="s">
        <v>8307</v>
      </c>
      <c r="C4037" t="str">
        <f>IFERROR(VLOOKUP(Table1[[#This Row],[Ticker]],[1]!Table1[[Symbol]:[Industry]],2,FALSE),"-")</f>
        <v>-</v>
      </c>
      <c r="D4037" t="s">
        <v>390</v>
      </c>
      <c r="E4037">
        <v>22.8</v>
      </c>
      <c r="F4037">
        <v>75</v>
      </c>
      <c r="G4037">
        <v>55.657363050687998</v>
      </c>
      <c r="H4037">
        <v>-11.812473633606</v>
      </c>
      <c r="I4037">
        <v>-13.3230381045499</v>
      </c>
      <c r="J4037">
        <v>0.51508267020159704</v>
      </c>
      <c r="K4037">
        <v>78.041853494590697</v>
      </c>
      <c r="L4037">
        <v>70.369289605559203</v>
      </c>
      <c r="M4037">
        <v>39.627897084530701</v>
      </c>
      <c r="N4037">
        <v>0.48159598106463097</v>
      </c>
      <c r="O4037">
        <v>31.919999999999899</v>
      </c>
      <c r="P4037">
        <v>108.333333333333</v>
      </c>
      <c r="Q4037">
        <v>4.6250394599388997E-2</v>
      </c>
    </row>
    <row r="4038" spans="1:17" hidden="1" x14ac:dyDescent="0.3">
      <c r="A4038" t="s">
        <v>8308</v>
      </c>
      <c r="B4038" t="s">
        <v>8309</v>
      </c>
      <c r="C4038" t="str">
        <f>IFERROR(VLOOKUP(Table1[[#This Row],[Ticker]],[1]!Table1[[Symbol]:[Industry]],2,FALSE),"-")</f>
        <v>-</v>
      </c>
      <c r="D4038" t="s">
        <v>8310</v>
      </c>
      <c r="E4038">
        <v>22.63565625</v>
      </c>
      <c r="F4038">
        <v>61.58</v>
      </c>
      <c r="G4038">
        <v>-85.663409352761406</v>
      </c>
      <c r="H4038">
        <v>-5.7642347213993403</v>
      </c>
      <c r="I4038">
        <v>-71.209302390891096</v>
      </c>
      <c r="J4038">
        <v>-2.5876200325010998</v>
      </c>
      <c r="K4038">
        <v>65.521677967815705</v>
      </c>
      <c r="M4038">
        <v>42.861478895499403</v>
      </c>
      <c r="N4038">
        <v>0.84900731452455502</v>
      </c>
      <c r="O4038">
        <v>163.153621305618</v>
      </c>
      <c r="P4038">
        <v>29.0985324947588</v>
      </c>
    </row>
    <row r="4039" spans="1:17" hidden="1" x14ac:dyDescent="0.3">
      <c r="A4039" t="s">
        <v>8311</v>
      </c>
      <c r="B4039" t="s">
        <v>8312</v>
      </c>
      <c r="C4039" t="str">
        <f>IFERROR(VLOOKUP(Table1[[#This Row],[Ticker]],[1]!Table1[[Symbol]:[Industry]],2,FALSE),"-")</f>
        <v>-</v>
      </c>
      <c r="D4039" t="s">
        <v>605</v>
      </c>
      <c r="E4039">
        <v>22.612500000000001</v>
      </c>
      <c r="F4039">
        <v>13.5</v>
      </c>
      <c r="G4039">
        <v>-11.842636949311901</v>
      </c>
      <c r="H4039">
        <v>0.15576232782330601</v>
      </c>
      <c r="I4039">
        <v>23.236470012558399</v>
      </c>
      <c r="J4039">
        <v>-2.1876200325010999</v>
      </c>
      <c r="K4039">
        <v>12.944815784145099</v>
      </c>
      <c r="L4039">
        <v>11.925552210025099</v>
      </c>
      <c r="M4039">
        <v>59.956557434924299</v>
      </c>
      <c r="N4039">
        <v>0.23755139333028699</v>
      </c>
      <c r="O4039">
        <v>14.074074074074</v>
      </c>
      <c r="P4039">
        <v>58.823529411764603</v>
      </c>
      <c r="Q4039">
        <v>0.10602394646327799</v>
      </c>
    </row>
    <row r="4040" spans="1:17" hidden="1" x14ac:dyDescent="0.3">
      <c r="A4040" t="s">
        <v>8313</v>
      </c>
      <c r="B4040" t="s">
        <v>8314</v>
      </c>
      <c r="C4040" t="str">
        <f>IFERROR(VLOOKUP(Table1[[#This Row],[Ticker]],[1]!Table1[[Symbol]:[Industry]],2,FALSE),"-")</f>
        <v>-</v>
      </c>
      <c r="D4040" t="s">
        <v>3147</v>
      </c>
      <c r="E4040">
        <v>22.564036835</v>
      </c>
      <c r="F4040">
        <v>45.25</v>
      </c>
      <c r="G4040">
        <v>-37.571803615978503</v>
      </c>
      <c r="H4040">
        <v>-4.4954004628743602</v>
      </c>
      <c r="I4040">
        <v>-25.041591211931301</v>
      </c>
      <c r="J4040">
        <v>-2.1876200325010999</v>
      </c>
      <c r="K4040">
        <v>44.128694121459397</v>
      </c>
      <c r="L4040">
        <v>46.1653865154627</v>
      </c>
      <c r="M4040">
        <v>5.7895825770322302</v>
      </c>
      <c r="N4040">
        <v>0.211966357187926</v>
      </c>
      <c r="O4040">
        <v>25.3038674033149</v>
      </c>
      <c r="P4040">
        <v>6.7720622935346801</v>
      </c>
    </row>
    <row r="4041" spans="1:17" hidden="1" x14ac:dyDescent="0.3">
      <c r="A4041" t="s">
        <v>8315</v>
      </c>
      <c r="B4041" t="s">
        <v>8316</v>
      </c>
      <c r="C4041" t="str">
        <f>IFERROR(VLOOKUP(Table1[[#This Row],[Ticker]],[1]!Table1[[Symbol]:[Industry]],2,FALSE),"-")</f>
        <v>-</v>
      </c>
      <c r="D4041" t="s">
        <v>753</v>
      </c>
      <c r="E4041">
        <v>22.46870916</v>
      </c>
      <c r="F4041">
        <v>132.22</v>
      </c>
      <c r="G4041">
        <v>20.748245912776898</v>
      </c>
      <c r="H4041">
        <v>3.6934866260613202</v>
      </c>
      <c r="I4041">
        <v>13.379939995745</v>
      </c>
      <c r="J4041">
        <v>2.1231960549647102</v>
      </c>
      <c r="K4041">
        <v>122.08207493969699</v>
      </c>
      <c r="L4041">
        <v>109.10065709221401</v>
      </c>
      <c r="M4041">
        <v>31.967359018905899</v>
      </c>
      <c r="N4041">
        <v>0.26981988015091801</v>
      </c>
      <c r="O4041">
        <v>1.02102556345484</v>
      </c>
      <c r="P4041">
        <v>59.282014215154803</v>
      </c>
    </row>
    <row r="4042" spans="1:17" hidden="1" x14ac:dyDescent="0.3">
      <c r="A4042" t="s">
        <v>8317</v>
      </c>
      <c r="B4042" t="s">
        <v>8318</v>
      </c>
      <c r="C4042" t="str">
        <f>IFERROR(VLOOKUP(Table1[[#This Row],[Ticker]],[1]!Table1[[Symbol]:[Industry]],2,FALSE),"-")</f>
        <v>-</v>
      </c>
      <c r="D4042" t="s">
        <v>259</v>
      </c>
      <c r="E4042">
        <v>22.422016960000001</v>
      </c>
      <c r="F4042">
        <v>32.31</v>
      </c>
      <c r="G4042">
        <v>22.014505907830902</v>
      </c>
      <c r="H4042">
        <v>-1.86206712954103</v>
      </c>
      <c r="I4042">
        <v>-14.719321217184101</v>
      </c>
      <c r="J4042">
        <v>-19.839398582915599</v>
      </c>
      <c r="K4042">
        <v>31.667908167271001</v>
      </c>
      <c r="L4042">
        <v>30.0440323463888</v>
      </c>
      <c r="M4042">
        <v>44.3931373253278</v>
      </c>
      <c r="N4042">
        <v>1.36300413759912</v>
      </c>
      <c r="O4042">
        <v>19.777158774373198</v>
      </c>
      <c r="P4042">
        <v>66.718266253869899</v>
      </c>
      <c r="Q4042">
        <v>8.0392001321373002E-2</v>
      </c>
    </row>
    <row r="4043" spans="1:17" hidden="1" x14ac:dyDescent="0.3">
      <c r="A4043" t="s">
        <v>8319</v>
      </c>
      <c r="B4043" t="s">
        <v>8320</v>
      </c>
      <c r="C4043" t="str">
        <f>IFERROR(VLOOKUP(Table1[[#This Row],[Ticker]],[1]!Table1[[Symbol]:[Industry]],2,FALSE),"-")</f>
        <v>-</v>
      </c>
      <c r="D4043" t="s">
        <v>4412</v>
      </c>
      <c r="E4043">
        <v>22.383600000000001</v>
      </c>
      <c r="F4043">
        <v>69</v>
      </c>
      <c r="G4043">
        <v>-48.7101068288299</v>
      </c>
      <c r="H4043">
        <v>-1.51032583600869</v>
      </c>
      <c r="I4043">
        <v>-11.234683833595399</v>
      </c>
      <c r="J4043">
        <v>-0.71703179720698695</v>
      </c>
      <c r="K4043">
        <v>68.478683497883097</v>
      </c>
      <c r="L4043">
        <v>68.864169676802007</v>
      </c>
      <c r="M4043">
        <v>51.787180517988901</v>
      </c>
      <c r="N4043">
        <v>1.4639905548996399</v>
      </c>
      <c r="O4043">
        <v>20.289855072463698</v>
      </c>
      <c r="P4043">
        <v>23.214285714285701</v>
      </c>
    </row>
    <row r="4044" spans="1:17" hidden="1" x14ac:dyDescent="0.3">
      <c r="A4044" t="s">
        <v>8321</v>
      </c>
      <c r="B4044" t="s">
        <v>8322</v>
      </c>
      <c r="C4044" t="str">
        <f>IFERROR(VLOOKUP(Table1[[#This Row],[Ticker]],[1]!Table1[[Symbol]:[Industry]],2,FALSE),"-")</f>
        <v>-</v>
      </c>
      <c r="D4044" t="s">
        <v>281</v>
      </c>
      <c r="E4044">
        <v>22.374253</v>
      </c>
      <c r="F4044">
        <v>9.5</v>
      </c>
      <c r="G4044">
        <v>-36.747541854216799</v>
      </c>
      <c r="H4044">
        <v>14.552218584744599</v>
      </c>
      <c r="I4044">
        <v>-31.024893623805202</v>
      </c>
      <c r="J4044">
        <v>1.0115543741036399</v>
      </c>
      <c r="K4044">
        <v>8.9587663507664494</v>
      </c>
      <c r="L4044">
        <v>9.4581959822564503</v>
      </c>
      <c r="M4044">
        <v>67.926011077808099</v>
      </c>
      <c r="N4044">
        <v>1.05792075962413</v>
      </c>
      <c r="O4044">
        <v>49.473684210526301</v>
      </c>
      <c r="P4044">
        <v>30.4945054945054</v>
      </c>
      <c r="Q4044">
        <v>7.1205195873900007E-2</v>
      </c>
    </row>
    <row r="4045" spans="1:17" hidden="1" x14ac:dyDescent="0.3">
      <c r="A4045" t="s">
        <v>8323</v>
      </c>
      <c r="B4045" t="s">
        <v>8324</v>
      </c>
      <c r="C4045" t="str">
        <f>IFERROR(VLOOKUP(Table1[[#This Row],[Ticker]],[1]!Table1[[Symbol]:[Industry]],2,FALSE),"-")</f>
        <v>-</v>
      </c>
      <c r="D4045" t="s">
        <v>533</v>
      </c>
      <c r="E4045">
        <v>22.3094319</v>
      </c>
      <c r="F4045">
        <v>19.77</v>
      </c>
      <c r="G4045">
        <v>13.311548072714499</v>
      </c>
      <c r="H4045">
        <v>14.151658360655</v>
      </c>
      <c r="I4045">
        <v>5.1021763322610001</v>
      </c>
      <c r="J4045">
        <v>8.7584745769598502</v>
      </c>
      <c r="K4045">
        <v>18.301467410033901</v>
      </c>
      <c r="L4045">
        <v>17.3037688904883</v>
      </c>
      <c r="M4045">
        <v>69.408739740371402</v>
      </c>
      <c r="N4045">
        <v>1.3983512538748</v>
      </c>
      <c r="O4045">
        <v>56.8032372281234</v>
      </c>
      <c r="P4045">
        <v>59.951456310679603</v>
      </c>
    </row>
    <row r="4046" spans="1:17" hidden="1" x14ac:dyDescent="0.3">
      <c r="A4046" t="s">
        <v>8325</v>
      </c>
      <c r="B4046" t="s">
        <v>8326</v>
      </c>
      <c r="C4046" t="str">
        <f>IFERROR(VLOOKUP(Table1[[#This Row],[Ticker]],[1]!Table1[[Symbol]:[Industry]],2,FALSE),"-")</f>
        <v>-</v>
      </c>
      <c r="D4046" t="s">
        <v>77</v>
      </c>
      <c r="E4046">
        <v>22.300319999999999</v>
      </c>
      <c r="F4046">
        <v>28.8</v>
      </c>
      <c r="G4046">
        <v>-14.291616541148599</v>
      </c>
      <c r="H4046">
        <v>-8.8778705823962802</v>
      </c>
      <c r="I4046">
        <v>-5.9334216283084498</v>
      </c>
      <c r="J4046">
        <v>-4.7850226299037004</v>
      </c>
      <c r="K4046">
        <v>24.3711709861375</v>
      </c>
      <c r="L4046">
        <v>26.314433811657299</v>
      </c>
      <c r="M4046">
        <v>50.3724142344483</v>
      </c>
      <c r="N4046">
        <v>1.7218761844874</v>
      </c>
      <c r="O4046">
        <v>5.9027777777777599</v>
      </c>
      <c r="P4046">
        <v>30.6715063520871</v>
      </c>
      <c r="Q4046">
        <v>-6.7512497937778998E-2</v>
      </c>
    </row>
    <row r="4047" spans="1:17" hidden="1" x14ac:dyDescent="0.3">
      <c r="A4047" t="s">
        <v>8327</v>
      </c>
      <c r="B4047" t="s">
        <v>8328</v>
      </c>
      <c r="C4047" t="str">
        <f>IFERROR(VLOOKUP(Table1[[#This Row],[Ticker]],[1]!Table1[[Symbol]:[Industry]],2,FALSE),"-")</f>
        <v>-</v>
      </c>
      <c r="D4047" t="s">
        <v>605</v>
      </c>
      <c r="E4047">
        <v>22.2842004</v>
      </c>
      <c r="F4047">
        <v>26.42</v>
      </c>
      <c r="G4047">
        <v>41.630770798554103</v>
      </c>
      <c r="H4047">
        <v>-0.76175920036474598</v>
      </c>
      <c r="I4047">
        <v>4.25051236983282</v>
      </c>
      <c r="J4047">
        <v>-4.5426924962692201</v>
      </c>
      <c r="K4047">
        <v>25.8483622689042</v>
      </c>
      <c r="L4047">
        <v>22.9169085786253</v>
      </c>
      <c r="M4047">
        <v>36.408834922627399</v>
      </c>
      <c r="N4047">
        <v>0.51493103893193504</v>
      </c>
      <c r="O4047">
        <v>39.2884178652535</v>
      </c>
      <c r="P4047">
        <v>79.118644067796595</v>
      </c>
      <c r="Q4047">
        <v>8.7101888401446004E-2</v>
      </c>
    </row>
    <row r="4048" spans="1:17" hidden="1" x14ac:dyDescent="0.3">
      <c r="A4048" t="s">
        <v>8329</v>
      </c>
      <c r="B4048" t="s">
        <v>8330</v>
      </c>
      <c r="C4048" t="str">
        <f>IFERROR(VLOOKUP(Table1[[#This Row],[Ticker]],[1]!Table1[[Symbol]:[Industry]],2,FALSE),"-")</f>
        <v>-</v>
      </c>
      <c r="D4048" t="s">
        <v>278</v>
      </c>
      <c r="E4048">
        <v>22.226655575999999</v>
      </c>
      <c r="F4048">
        <v>32.659999999999997</v>
      </c>
      <c r="G4048">
        <v>6.8410148553589796</v>
      </c>
      <c r="H4048">
        <v>20.853095501909198</v>
      </c>
      <c r="I4048">
        <v>-1.1607719803241701</v>
      </c>
      <c r="J4048">
        <v>-7.2445802992418598</v>
      </c>
      <c r="K4048">
        <v>29.572399565901399</v>
      </c>
      <c r="L4048">
        <v>28.008361190338501</v>
      </c>
      <c r="M4048">
        <v>58.603386616885203</v>
      </c>
      <c r="N4048">
        <v>3.5779239051951</v>
      </c>
      <c r="O4048">
        <v>22.473974280465399</v>
      </c>
      <c r="P4048">
        <v>45.155555555555502</v>
      </c>
      <c r="Q4048">
        <v>2.9856229474711001E-2</v>
      </c>
    </row>
    <row r="4049" spans="1:17" hidden="1" x14ac:dyDescent="0.3">
      <c r="A4049" t="s">
        <v>8331</v>
      </c>
      <c r="B4049" t="s">
        <v>8332</v>
      </c>
      <c r="C4049" t="str">
        <f>IFERROR(VLOOKUP(Table1[[#This Row],[Ticker]],[1]!Table1[[Symbol]:[Industry]],2,FALSE),"-")</f>
        <v>-</v>
      </c>
      <c r="D4049" t="s">
        <v>998</v>
      </c>
      <c r="E4049">
        <v>22.191329549999999</v>
      </c>
      <c r="F4049">
        <v>19.25</v>
      </c>
      <c r="G4049">
        <v>-23.330799294294899</v>
      </c>
      <c r="H4049">
        <v>-9.1408772354904908</v>
      </c>
      <c r="I4049">
        <v>-55.291755793893202</v>
      </c>
      <c r="J4049">
        <v>-1.4124262340514999</v>
      </c>
      <c r="K4049">
        <v>22.1675235550188</v>
      </c>
      <c r="L4049">
        <v>24.293050474309801</v>
      </c>
      <c r="M4049">
        <v>45.892244292476001</v>
      </c>
      <c r="N4049">
        <v>4.2295652173912996</v>
      </c>
      <c r="O4049">
        <v>109.92207792207699</v>
      </c>
      <c r="P4049">
        <v>13.770685579196201</v>
      </c>
      <c r="Q4049">
        <v>8.9867049968635995E-2</v>
      </c>
    </row>
    <row r="4050" spans="1:17" hidden="1" x14ac:dyDescent="0.3">
      <c r="A4050" t="s">
        <v>8333</v>
      </c>
      <c r="B4050" t="s">
        <v>8334</v>
      </c>
      <c r="C4050" t="str">
        <f>IFERROR(VLOOKUP(Table1[[#This Row],[Ticker]],[1]!Table1[[Symbol]:[Industry]],2,FALSE),"-")</f>
        <v>-</v>
      </c>
      <c r="D4050" t="s">
        <v>77</v>
      </c>
      <c r="E4050">
        <v>22.147379999999998</v>
      </c>
      <c r="F4050">
        <v>38.729999999999997</v>
      </c>
      <c r="G4050">
        <v>7.0741492773738699</v>
      </c>
      <c r="H4050">
        <v>27.5260664423134</v>
      </c>
      <c r="I4050">
        <v>37.841930934402001</v>
      </c>
      <c r="J4050">
        <v>10.004535637915399</v>
      </c>
      <c r="K4050">
        <v>28.988552991435601</v>
      </c>
      <c r="L4050">
        <v>26.438845387559599</v>
      </c>
      <c r="M4050">
        <v>73.609772340663895</v>
      </c>
      <c r="N4050">
        <v>1.09217408366555</v>
      </c>
      <c r="O4050">
        <v>2.58197779499314E-2</v>
      </c>
      <c r="P4050">
        <v>94.623115577889394</v>
      </c>
      <c r="Q4050">
        <v>0.10416141053526699</v>
      </c>
    </row>
    <row r="4051" spans="1:17" hidden="1" x14ac:dyDescent="0.3">
      <c r="A4051" t="s">
        <v>8335</v>
      </c>
      <c r="B4051" t="s">
        <v>8336</v>
      </c>
      <c r="C4051" t="str">
        <f>IFERROR(VLOOKUP(Table1[[#This Row],[Ticker]],[1]!Table1[[Symbol]:[Industry]],2,FALSE),"-")</f>
        <v>-</v>
      </c>
      <c r="D4051" t="s">
        <v>605</v>
      </c>
      <c r="E4051">
        <v>22.118670000000002</v>
      </c>
      <c r="F4051">
        <v>62.17</v>
      </c>
      <c r="G4051">
        <v>19.7915093921515</v>
      </c>
      <c r="H4051">
        <v>35.405379126069597</v>
      </c>
      <c r="I4051">
        <v>-1.61571806937827</v>
      </c>
      <c r="J4051">
        <v>13.544254112505699</v>
      </c>
      <c r="K4051">
        <v>48.819032631359804</v>
      </c>
      <c r="L4051">
        <v>48.408467782940598</v>
      </c>
      <c r="M4051">
        <v>95.091352933501497</v>
      </c>
      <c r="N4051">
        <v>1.3139877578780299</v>
      </c>
      <c r="O4051">
        <v>0</v>
      </c>
      <c r="P4051">
        <v>63.390275952693798</v>
      </c>
      <c r="Q4051">
        <v>0.113625973040658</v>
      </c>
    </row>
    <row r="4052" spans="1:17" hidden="1" x14ac:dyDescent="0.3">
      <c r="A4052" t="s">
        <v>8337</v>
      </c>
      <c r="B4052" t="s">
        <v>8338</v>
      </c>
      <c r="C4052" t="str">
        <f>IFERROR(VLOOKUP(Table1[[#This Row],[Ticker]],[1]!Table1[[Symbol]:[Industry]],2,FALSE),"-")</f>
        <v>-</v>
      </c>
      <c r="D4052" t="s">
        <v>533</v>
      </c>
      <c r="E4052">
        <v>22.093811800000001</v>
      </c>
      <c r="F4052">
        <v>0.75</v>
      </c>
      <c r="G4052">
        <v>126.77805270586001</v>
      </c>
      <c r="H4052">
        <v>-1.7926977601716501</v>
      </c>
      <c r="I4052">
        <v>-42.388529987441501</v>
      </c>
      <c r="J4052">
        <v>-0.85428669916777</v>
      </c>
      <c r="K4052">
        <v>0.75638127729539095</v>
      </c>
      <c r="L4052">
        <v>0.75346410463834501</v>
      </c>
      <c r="M4052">
        <v>55.805082206770102</v>
      </c>
      <c r="N4052">
        <v>0.355963066641309</v>
      </c>
      <c r="O4052">
        <v>51.999999999999901</v>
      </c>
      <c r="P4052">
        <v>167.85714285714201</v>
      </c>
    </row>
    <row r="4053" spans="1:17" hidden="1" x14ac:dyDescent="0.3">
      <c r="A4053" t="s">
        <v>8339</v>
      </c>
      <c r="B4053" t="s">
        <v>8340</v>
      </c>
      <c r="C4053" t="str">
        <f>IFERROR(VLOOKUP(Table1[[#This Row],[Ticker]],[1]!Table1[[Symbol]:[Industry]],2,FALSE),"-")</f>
        <v>-</v>
      </c>
      <c r="D4053" t="s">
        <v>138</v>
      </c>
      <c r="E4053">
        <v>22.08558</v>
      </c>
      <c r="F4053">
        <v>68.89</v>
      </c>
      <c r="G4053">
        <v>81.3071155259356</v>
      </c>
      <c r="H4053">
        <v>21.0436329943747</v>
      </c>
      <c r="I4053">
        <v>275.81923256963597</v>
      </c>
      <c r="J4053">
        <v>1.8320935051548299</v>
      </c>
      <c r="K4053">
        <v>53.234310157436298</v>
      </c>
      <c r="L4053">
        <v>34.912041397901497</v>
      </c>
      <c r="M4053">
        <v>99.983681266043604</v>
      </c>
      <c r="N4053">
        <v>0.69064654385492097</v>
      </c>
      <c r="O4053">
        <v>0</v>
      </c>
      <c r="P4053">
        <v>353.22368421052602</v>
      </c>
    </row>
    <row r="4054" spans="1:17" hidden="1" x14ac:dyDescent="0.3">
      <c r="A4054" t="s">
        <v>8341</v>
      </c>
      <c r="B4054" t="s">
        <v>8342</v>
      </c>
      <c r="C4054" t="str">
        <f>IFERROR(VLOOKUP(Table1[[#This Row],[Ticker]],[1]!Table1[[Symbol]:[Industry]],2,FALSE),"-")</f>
        <v>-</v>
      </c>
      <c r="D4054" t="s">
        <v>54</v>
      </c>
      <c r="E4054">
        <v>22.0365</v>
      </c>
      <c r="F4054">
        <v>8.85</v>
      </c>
      <c r="G4054">
        <v>-72.446663794949501</v>
      </c>
      <c r="H4054">
        <v>-9.7416531395338897</v>
      </c>
      <c r="I4054">
        <v>-23.935520483745702</v>
      </c>
      <c r="J4054">
        <v>-4.9348727797538503</v>
      </c>
      <c r="K4054">
        <v>9.3126294194426293</v>
      </c>
      <c r="L4054">
        <v>10.7819394443683</v>
      </c>
      <c r="M4054">
        <v>41.1361262504604</v>
      </c>
      <c r="N4054">
        <v>0.68956228956228904</v>
      </c>
      <c r="O4054">
        <v>119.661016949152</v>
      </c>
      <c r="P4054">
        <v>4.1176470588235103</v>
      </c>
      <c r="Q4054">
        <v>-5.2535896420413002E-2</v>
      </c>
    </row>
    <row r="4055" spans="1:17" hidden="1" x14ac:dyDescent="0.3">
      <c r="A4055" t="s">
        <v>8343</v>
      </c>
      <c r="B4055" t="s">
        <v>8344</v>
      </c>
      <c r="C4055" t="str">
        <f>IFERROR(VLOOKUP(Table1[[#This Row],[Ticker]],[1]!Table1[[Symbol]:[Industry]],2,FALSE),"-")</f>
        <v>-</v>
      </c>
      <c r="D4055" t="s">
        <v>1359</v>
      </c>
      <c r="E4055">
        <v>21.997200029999998</v>
      </c>
      <c r="F4055">
        <v>58.14</v>
      </c>
      <c r="G4055">
        <v>-22.6185152134486</v>
      </c>
      <c r="H4055">
        <v>-2.23501847584089</v>
      </c>
      <c r="I4055">
        <v>-11.8712886081312</v>
      </c>
      <c r="J4055">
        <v>-0.92091866168729797</v>
      </c>
      <c r="K4055">
        <v>57.577383255531799</v>
      </c>
      <c r="L4055">
        <v>56.072820429553701</v>
      </c>
      <c r="M4055">
        <v>48.752273491280398</v>
      </c>
      <c r="N4055">
        <v>0.95108397448448001</v>
      </c>
      <c r="O4055">
        <v>13.5190918472652</v>
      </c>
      <c r="P4055">
        <v>10.218009478672901</v>
      </c>
    </row>
    <row r="4056" spans="1:17" hidden="1" x14ac:dyDescent="0.3">
      <c r="A4056" t="s">
        <v>8345</v>
      </c>
      <c r="B4056" t="s">
        <v>8346</v>
      </c>
      <c r="C4056" t="str">
        <f>IFERROR(VLOOKUP(Table1[[#This Row],[Ticker]],[1]!Table1[[Symbol]:[Industry]],2,FALSE),"-")</f>
        <v>-</v>
      </c>
      <c r="D4056" t="s">
        <v>794</v>
      </c>
      <c r="E4056">
        <v>21.961034399999999</v>
      </c>
      <c r="F4056">
        <v>12.02</v>
      </c>
      <c r="G4056">
        <v>-95.951326110255394</v>
      </c>
      <c r="H4056">
        <v>34.596515373227497</v>
      </c>
      <c r="I4056">
        <v>-68.226975795212496</v>
      </c>
      <c r="J4056">
        <v>8.6685141246039201</v>
      </c>
      <c r="K4056">
        <v>11.118495502072999</v>
      </c>
      <c r="M4056">
        <v>57.976142200760002</v>
      </c>
      <c r="N4056">
        <v>0.59611325423975503</v>
      </c>
      <c r="O4056">
        <v>193.26123128119801</v>
      </c>
      <c r="P4056">
        <v>67.877094972066999</v>
      </c>
    </row>
    <row r="4057" spans="1:17" hidden="1" x14ac:dyDescent="0.3">
      <c r="A4057" t="s">
        <v>8347</v>
      </c>
      <c r="B4057" t="s">
        <v>8348</v>
      </c>
      <c r="C4057" t="str">
        <f>IFERROR(VLOOKUP(Table1[[#This Row],[Ticker]],[1]!Table1[[Symbol]:[Industry]],2,FALSE),"-")</f>
        <v>-</v>
      </c>
      <c r="D4057" t="s">
        <v>2902</v>
      </c>
      <c r="E4057">
        <v>21.759643143999899</v>
      </c>
      <c r="F4057">
        <v>54</v>
      </c>
      <c r="G4057">
        <v>28.0105740598623</v>
      </c>
      <c r="H4057">
        <v>6.2705569839341502</v>
      </c>
      <c r="I4057">
        <v>11.5205175179296</v>
      </c>
      <c r="J4057">
        <v>-7.5330745779556398</v>
      </c>
      <c r="K4057">
        <v>51.543749306408401</v>
      </c>
      <c r="L4057">
        <v>46.812593243930003</v>
      </c>
      <c r="M4057">
        <v>37.221787893789298</v>
      </c>
      <c r="N4057">
        <v>0.211955621791687</v>
      </c>
      <c r="O4057">
        <v>29.870370370370299</v>
      </c>
      <c r="P4057">
        <v>66.513761467889793</v>
      </c>
    </row>
    <row r="4058" spans="1:17" hidden="1" x14ac:dyDescent="0.3">
      <c r="A4058" t="s">
        <v>8349</v>
      </c>
      <c r="B4058" t="s">
        <v>8350</v>
      </c>
      <c r="C4058" t="str">
        <f>IFERROR(VLOOKUP(Table1[[#This Row],[Ticker]],[1]!Table1[[Symbol]:[Industry]],2,FALSE),"-")</f>
        <v>-</v>
      </c>
      <c r="D4058" t="s">
        <v>642</v>
      </c>
      <c r="E4058">
        <v>21.725000000000001</v>
      </c>
      <c r="F4058">
        <v>20.5</v>
      </c>
      <c r="G4058">
        <v>12.118037207991399</v>
      </c>
      <c r="H4058">
        <v>-8.1539370482402092</v>
      </c>
      <c r="I4058">
        <v>0.35989046057678897</v>
      </c>
      <c r="J4058">
        <v>-3.6347258209242499</v>
      </c>
      <c r="K4058">
        <v>19.921229409461301</v>
      </c>
      <c r="L4058">
        <v>19.0909764752755</v>
      </c>
      <c r="M4058">
        <v>54.041976435861997</v>
      </c>
      <c r="N4058">
        <v>0.79374618074308401</v>
      </c>
      <c r="O4058">
        <v>12.146341463414601</v>
      </c>
      <c r="P4058">
        <v>57.0881226053639</v>
      </c>
      <c r="Q4058">
        <v>4.6894379435225002E-2</v>
      </c>
    </row>
    <row r="4059" spans="1:17" hidden="1" x14ac:dyDescent="0.3">
      <c r="A4059" t="s">
        <v>8351</v>
      </c>
      <c r="B4059" t="s">
        <v>8352</v>
      </c>
      <c r="C4059" t="str">
        <f>IFERROR(VLOOKUP(Table1[[#This Row],[Ticker]],[1]!Table1[[Symbol]:[Industry]],2,FALSE),"-")</f>
        <v>-</v>
      </c>
      <c r="D4059" t="s">
        <v>327</v>
      </c>
      <c r="E4059">
        <v>21.684931200000001</v>
      </c>
      <c r="F4059">
        <v>35.79</v>
      </c>
      <c r="G4059">
        <v>-45.184041307665403</v>
      </c>
      <c r="H4059">
        <v>-5.74540046287437</v>
      </c>
      <c r="I4059">
        <v>-15.1313871302987</v>
      </c>
      <c r="J4059">
        <v>-3.4376200325011101</v>
      </c>
      <c r="K4059">
        <v>37.537784210766702</v>
      </c>
      <c r="L4059">
        <v>38.013867867181602</v>
      </c>
      <c r="M4059">
        <v>37.640915619229098</v>
      </c>
      <c r="N4059">
        <v>0.38872493288208498</v>
      </c>
      <c r="O4059">
        <v>60.827046661078498</v>
      </c>
      <c r="P4059">
        <v>10.3948180135718</v>
      </c>
      <c r="Q4059">
        <v>0.10266786153971801</v>
      </c>
    </row>
    <row r="4060" spans="1:17" hidden="1" x14ac:dyDescent="0.3">
      <c r="A4060" t="s">
        <v>8353</v>
      </c>
      <c r="B4060" t="s">
        <v>8354</v>
      </c>
      <c r="C4060" t="str">
        <f>IFERROR(VLOOKUP(Table1[[#This Row],[Ticker]],[1]!Table1[[Symbol]:[Industry]],2,FALSE),"-")</f>
        <v>-</v>
      </c>
      <c r="D4060" t="s">
        <v>8355</v>
      </c>
      <c r="E4060">
        <v>21.605779999999999</v>
      </c>
      <c r="F4060">
        <v>35.18</v>
      </c>
      <c r="G4060">
        <v>-53.941839783678603</v>
      </c>
      <c r="H4060">
        <v>-6.5690703128061401</v>
      </c>
      <c r="I4060">
        <v>-39.487732821808201</v>
      </c>
      <c r="J4060">
        <v>-1.2312205950889901</v>
      </c>
      <c r="K4060">
        <v>38.262709104692</v>
      </c>
      <c r="M4060">
        <v>46.711745909198001</v>
      </c>
      <c r="N4060">
        <v>0.40211241041116502</v>
      </c>
      <c r="O4060">
        <v>48.550312677657701</v>
      </c>
      <c r="P4060">
        <v>0.80229226361032602</v>
      </c>
    </row>
    <row r="4061" spans="1:17" hidden="1" x14ac:dyDescent="0.3">
      <c r="A4061" t="s">
        <v>8356</v>
      </c>
      <c r="B4061" t="s">
        <v>8357</v>
      </c>
      <c r="C4061" t="str">
        <f>IFERROR(VLOOKUP(Table1[[#This Row],[Ticker]],[1]!Table1[[Symbol]:[Industry]],2,FALSE),"-")</f>
        <v>-</v>
      </c>
      <c r="D4061" t="s">
        <v>197</v>
      </c>
      <c r="E4061">
        <v>21.581780599999998</v>
      </c>
      <c r="F4061">
        <v>13.53</v>
      </c>
      <c r="G4061">
        <v>28.2757062459543</v>
      </c>
      <c r="H4061">
        <v>-9.7890915433674603</v>
      </c>
      <c r="I4061">
        <v>20.955028294767001</v>
      </c>
      <c r="J4061">
        <v>-4.7976125753795502</v>
      </c>
      <c r="K4061">
        <v>13.1161126040124</v>
      </c>
      <c r="L4061">
        <v>11.721533682018199</v>
      </c>
      <c r="M4061">
        <v>49.2364473152412</v>
      </c>
      <c r="N4061">
        <v>0.77500671726199499</v>
      </c>
      <c r="O4061">
        <v>33.0376940133037</v>
      </c>
      <c r="P4061">
        <v>86.620689655172399</v>
      </c>
      <c r="Q4061">
        <v>6.3390508825712996E-2</v>
      </c>
    </row>
    <row r="4062" spans="1:17" hidden="1" x14ac:dyDescent="0.3">
      <c r="A4062" t="s">
        <v>8358</v>
      </c>
      <c r="B4062" t="s">
        <v>8359</v>
      </c>
      <c r="C4062" t="str">
        <f>IFERROR(VLOOKUP(Table1[[#This Row],[Ticker]],[1]!Table1[[Symbol]:[Industry]],2,FALSE),"-")</f>
        <v>-</v>
      </c>
      <c r="E4062">
        <v>21.533256000000002</v>
      </c>
      <c r="F4062">
        <v>194.05</v>
      </c>
      <c r="G4062">
        <v>3314.87139502226</v>
      </c>
      <c r="H4062">
        <v>43.709008666984602</v>
      </c>
      <c r="I4062">
        <v>843.25503436899396</v>
      </c>
      <c r="J4062">
        <v>6.0011772378997996</v>
      </c>
      <c r="K4062">
        <v>131.34944400403199</v>
      </c>
      <c r="L4062">
        <v>65.359877032933497</v>
      </c>
      <c r="M4062">
        <v>100</v>
      </c>
      <c r="N4062">
        <v>1.8087039003158301</v>
      </c>
      <c r="O4062">
        <v>0</v>
      </c>
      <c r="P4062">
        <v>3346.71403197158</v>
      </c>
    </row>
    <row r="4063" spans="1:17" hidden="1" x14ac:dyDescent="0.3">
      <c r="A4063" t="s">
        <v>8360</v>
      </c>
      <c r="B4063" t="s">
        <v>8361</v>
      </c>
      <c r="C4063" t="str">
        <f>IFERROR(VLOOKUP(Table1[[#This Row],[Ticker]],[1]!Table1[[Symbol]:[Industry]],2,FALSE),"-")</f>
        <v>-</v>
      </c>
      <c r="D4063" t="s">
        <v>132</v>
      </c>
      <c r="E4063">
        <v>21.512830999999998</v>
      </c>
      <c r="F4063">
        <v>78.75</v>
      </c>
      <c r="G4063">
        <v>-67.818246705409393</v>
      </c>
      <c r="H4063">
        <v>-14.244855800564901</v>
      </c>
      <c r="I4063">
        <v>-48.309582619020503</v>
      </c>
      <c r="J4063">
        <v>-7.1870467037544001</v>
      </c>
      <c r="K4063">
        <v>91.743486453145195</v>
      </c>
      <c r="L4063">
        <v>108.30534821157801</v>
      </c>
      <c r="M4063">
        <v>3.979503291092E-3</v>
      </c>
      <c r="N4063">
        <v>2.2459893048128299</v>
      </c>
      <c r="O4063">
        <v>70.6666666666666</v>
      </c>
      <c r="P4063">
        <v>0</v>
      </c>
    </row>
    <row r="4064" spans="1:17" hidden="1" x14ac:dyDescent="0.3">
      <c r="A4064" t="s">
        <v>8362</v>
      </c>
      <c r="B4064" t="s">
        <v>8363</v>
      </c>
      <c r="C4064" t="str">
        <f>IFERROR(VLOOKUP(Table1[[#This Row],[Ticker]],[1]!Table1[[Symbol]:[Industry]],2,FALSE),"-")</f>
        <v>-</v>
      </c>
      <c r="D4064" t="s">
        <v>141</v>
      </c>
      <c r="E4064">
        <v>21.462424859999999</v>
      </c>
      <c r="F4064">
        <v>14.06</v>
      </c>
      <c r="G4064">
        <v>126.139014426834</v>
      </c>
      <c r="H4064">
        <v>49.188810063441402</v>
      </c>
      <c r="I4064">
        <v>44.9671282111727</v>
      </c>
      <c r="J4064">
        <v>11.785838203252201</v>
      </c>
      <c r="K4064">
        <v>11.301318411743001</v>
      </c>
      <c r="L4064">
        <v>9.8949431305218205</v>
      </c>
      <c r="M4064">
        <v>69.520604558075604</v>
      </c>
      <c r="N4064">
        <v>2.1078052821787598</v>
      </c>
      <c r="O4064">
        <v>18.776671408250301</v>
      </c>
      <c r="P4064">
        <v>169.865642994241</v>
      </c>
      <c r="Q4064">
        <v>6.1969322161859998E-2</v>
      </c>
    </row>
    <row r="4065" spans="1:17" hidden="1" x14ac:dyDescent="0.3">
      <c r="A4065" t="s">
        <v>8364</v>
      </c>
      <c r="B4065" t="s">
        <v>8365</v>
      </c>
      <c r="C4065" t="str">
        <f>IFERROR(VLOOKUP(Table1[[#This Row],[Ticker]],[1]!Table1[[Symbol]:[Industry]],2,FALSE),"-")</f>
        <v>-</v>
      </c>
      <c r="D4065" t="s">
        <v>753</v>
      </c>
      <c r="E4065">
        <v>21.450464595</v>
      </c>
      <c r="F4065">
        <v>44.94</v>
      </c>
      <c r="G4065">
        <v>-0.86041602246844195</v>
      </c>
      <c r="H4065">
        <v>-2.3504467487176601</v>
      </c>
      <c r="I4065">
        <v>3.7109041273522601</v>
      </c>
      <c r="J4065">
        <v>-4.8972974518559296</v>
      </c>
      <c r="K4065">
        <v>43.669312707378701</v>
      </c>
      <c r="L4065">
        <v>39.3706238149733</v>
      </c>
      <c r="M4065">
        <v>53.954400247966703</v>
      </c>
      <c r="N4065">
        <v>0.85193976640352798</v>
      </c>
      <c r="O4065">
        <v>4.3391188251001402</v>
      </c>
      <c r="P4065">
        <v>41.365209185278303</v>
      </c>
      <c r="Q4065">
        <v>5.7901449305412002E-2</v>
      </c>
    </row>
    <row r="4066" spans="1:17" hidden="1" x14ac:dyDescent="0.3">
      <c r="A4066" t="s">
        <v>8366</v>
      </c>
      <c r="B4066" t="s">
        <v>8367</v>
      </c>
      <c r="C4066" t="str">
        <f>IFERROR(VLOOKUP(Table1[[#This Row],[Ticker]],[1]!Table1[[Symbol]:[Industry]],2,FALSE),"-")</f>
        <v>-</v>
      </c>
      <c r="D4066" t="s">
        <v>1657</v>
      </c>
      <c r="E4066">
        <v>21.29665</v>
      </c>
      <c r="F4066">
        <v>32.64</v>
      </c>
      <c r="G4066">
        <v>-1.2826369493119101</v>
      </c>
      <c r="H4066">
        <v>-4.4954004628743602</v>
      </c>
      <c r="I4066">
        <v>-12.4030040948716</v>
      </c>
      <c r="J4066">
        <v>-2.1876200325010999</v>
      </c>
      <c r="K4066">
        <v>32.602023566331901</v>
      </c>
      <c r="L4066">
        <v>30.731612745164401</v>
      </c>
      <c r="M4066">
        <v>1.5738798927461899</v>
      </c>
      <c r="O4066">
        <v>0.24509803921568499</v>
      </c>
      <c r="P4066">
        <v>94.285714285714207</v>
      </c>
    </row>
    <row r="4067" spans="1:17" hidden="1" x14ac:dyDescent="0.3">
      <c r="A4067" t="s">
        <v>8368</v>
      </c>
      <c r="B4067" t="s">
        <v>8369</v>
      </c>
      <c r="C4067" t="str">
        <f>IFERROR(VLOOKUP(Table1[[#This Row],[Ticker]],[1]!Table1[[Symbol]:[Industry]],2,FALSE),"-")</f>
        <v>-</v>
      </c>
      <c r="E4067">
        <v>21.185400000000001</v>
      </c>
      <c r="F4067">
        <v>66</v>
      </c>
      <c r="G4067">
        <v>140.88463577796</v>
      </c>
      <c r="H4067">
        <v>-17.4824134498873</v>
      </c>
      <c r="I4067">
        <v>-3.84990965370686</v>
      </c>
      <c r="J4067">
        <v>3.5200365800278899</v>
      </c>
      <c r="K4067">
        <v>75.796630154761502</v>
      </c>
      <c r="L4067">
        <v>64.666550707075601</v>
      </c>
      <c r="M4067">
        <v>38.2475610144676</v>
      </c>
      <c r="N4067">
        <v>1.45668101430611</v>
      </c>
      <c r="O4067">
        <v>54.045454545454497</v>
      </c>
      <c r="P4067">
        <v>175</v>
      </c>
      <c r="Q4067">
        <v>9.4145236136886995E-2</v>
      </c>
    </row>
    <row r="4068" spans="1:17" hidden="1" x14ac:dyDescent="0.3">
      <c r="A4068" t="s">
        <v>8370</v>
      </c>
      <c r="B4068" t="s">
        <v>8371</v>
      </c>
      <c r="C4068" t="str">
        <f>IFERROR(VLOOKUP(Table1[[#This Row],[Ticker]],[1]!Table1[[Symbol]:[Industry]],2,FALSE),"-")</f>
        <v>-</v>
      </c>
      <c r="D4068" t="s">
        <v>7369</v>
      </c>
      <c r="E4068">
        <v>21.18303616</v>
      </c>
      <c r="F4068">
        <v>11.44</v>
      </c>
      <c r="G4068">
        <v>2.7455983448057202</v>
      </c>
      <c r="H4068">
        <v>22.6157106482367</v>
      </c>
      <c r="I4068">
        <v>-23.464063649182101</v>
      </c>
      <c r="J4068">
        <v>2.76650840786585</v>
      </c>
      <c r="K4068">
        <v>10.581727763790701</v>
      </c>
      <c r="L4068">
        <v>10.2548554219292</v>
      </c>
      <c r="M4068">
        <v>72.008311823116898</v>
      </c>
      <c r="N4068">
        <v>2.3190082644628101</v>
      </c>
      <c r="O4068">
        <v>55.5944055944056</v>
      </c>
      <c r="P4068">
        <v>52.533333333333303</v>
      </c>
    </row>
    <row r="4069" spans="1:17" hidden="1" x14ac:dyDescent="0.3">
      <c r="A4069" t="s">
        <v>8372</v>
      </c>
      <c r="B4069" t="s">
        <v>8373</v>
      </c>
      <c r="C4069" t="str">
        <f>IFERROR(VLOOKUP(Table1[[#This Row],[Ticker]],[1]!Table1[[Symbol]:[Industry]],2,FALSE),"-")</f>
        <v>-</v>
      </c>
      <c r="D4069" t="s">
        <v>642</v>
      </c>
      <c r="E4069">
        <v>21.117173999999999</v>
      </c>
      <c r="F4069">
        <v>71.959999999999994</v>
      </c>
      <c r="G4069">
        <v>-29.042636949311898</v>
      </c>
      <c r="H4069">
        <v>5.5206509014916199</v>
      </c>
      <c r="I4069">
        <v>-9.1780036716521192</v>
      </c>
      <c r="J4069">
        <v>19.337202662534299</v>
      </c>
      <c r="K4069">
        <v>63.946487057966102</v>
      </c>
      <c r="L4069">
        <v>66.561733939990702</v>
      </c>
      <c r="M4069">
        <v>84.749374939475004</v>
      </c>
      <c r="N4069">
        <v>5.0239234449760701</v>
      </c>
      <c r="O4069">
        <v>7.00389105058367</v>
      </c>
      <c r="P4069">
        <v>34.253731343283498</v>
      </c>
    </row>
    <row r="4070" spans="1:17" hidden="1" x14ac:dyDescent="0.3">
      <c r="A4070" t="s">
        <v>8374</v>
      </c>
      <c r="B4070" t="s">
        <v>8375</v>
      </c>
      <c r="C4070" t="str">
        <f>IFERROR(VLOOKUP(Table1[[#This Row],[Ticker]],[1]!Table1[[Symbol]:[Industry]],2,FALSE),"-")</f>
        <v>-</v>
      </c>
      <c r="D4070" t="s">
        <v>5645</v>
      </c>
      <c r="E4070">
        <v>21.110955587999999</v>
      </c>
      <c r="F4070">
        <v>6.22</v>
      </c>
      <c r="G4070">
        <v>56.072770905672897</v>
      </c>
      <c r="H4070">
        <v>-2.5567898005157299</v>
      </c>
      <c r="I4070">
        <v>53.490590891679197</v>
      </c>
      <c r="J4070">
        <v>-3.5938700325011101</v>
      </c>
      <c r="K4070">
        <v>5.7791653677899504</v>
      </c>
      <c r="L4070">
        <v>4.78138916433244</v>
      </c>
      <c r="M4070">
        <v>63.126674357238699</v>
      </c>
      <c r="N4070">
        <v>0.78378385931847705</v>
      </c>
      <c r="O4070">
        <v>12.700964630225</v>
      </c>
      <c r="P4070">
        <v>138.31417624521001</v>
      </c>
      <c r="Q4070">
        <v>0.100317723142197</v>
      </c>
    </row>
    <row r="4071" spans="1:17" hidden="1" x14ac:dyDescent="0.3">
      <c r="A4071" t="s">
        <v>8376</v>
      </c>
      <c r="B4071" t="s">
        <v>8377</v>
      </c>
      <c r="C4071" t="str">
        <f>IFERROR(VLOOKUP(Table1[[#This Row],[Ticker]],[1]!Table1[[Symbol]:[Industry]],2,FALSE),"-")</f>
        <v>-</v>
      </c>
      <c r="D4071" t="s">
        <v>407</v>
      </c>
      <c r="E4071">
        <v>21.108595000000001</v>
      </c>
      <c r="F4071">
        <v>22.19</v>
      </c>
      <c r="G4071">
        <v>47.253408248428201</v>
      </c>
      <c r="H4071">
        <v>-0.98320534092315004</v>
      </c>
      <c r="I4071">
        <v>3.6038364247721502</v>
      </c>
      <c r="J4071">
        <v>-5.8644243901951603</v>
      </c>
      <c r="K4071">
        <v>20.277173678760899</v>
      </c>
      <c r="L4071">
        <v>18.6518967949931</v>
      </c>
      <c r="M4071">
        <v>41.489775386965</v>
      </c>
      <c r="N4071">
        <v>0.308371103861735</v>
      </c>
      <c r="O4071">
        <v>4.9571879224876003</v>
      </c>
      <c r="P4071">
        <v>88.0508474576271</v>
      </c>
      <c r="Q4071">
        <v>6.0183485905527002E-2</v>
      </c>
    </row>
    <row r="4072" spans="1:17" hidden="1" x14ac:dyDescent="0.3">
      <c r="A4072" t="s">
        <v>8378</v>
      </c>
      <c r="B4072" t="s">
        <v>8379</v>
      </c>
      <c r="C4072" t="str">
        <f>IFERROR(VLOOKUP(Table1[[#This Row],[Ticker]],[1]!Table1[[Symbol]:[Industry]],2,FALSE),"-")</f>
        <v>-</v>
      </c>
      <c r="D4072" t="s">
        <v>533</v>
      </c>
      <c r="E4072">
        <v>21.100838</v>
      </c>
      <c r="F4072">
        <v>20.88</v>
      </c>
      <c r="G4072">
        <v>12.956253480646399</v>
      </c>
      <c r="H4072">
        <v>-2.16981906752553</v>
      </c>
      <c r="I4072">
        <v>1.7215669891699099</v>
      </c>
      <c r="J4072">
        <v>-7.1071602623861603</v>
      </c>
      <c r="K4072">
        <v>19.731330571044101</v>
      </c>
      <c r="L4072">
        <v>18.671748482676701</v>
      </c>
      <c r="M4072">
        <v>41.399303210770299</v>
      </c>
      <c r="N4072">
        <v>0.78212620827784196</v>
      </c>
      <c r="O4072">
        <v>26.915708812260501</v>
      </c>
      <c r="P4072">
        <v>67.980691874497097</v>
      </c>
      <c r="Q4072">
        <v>-3.7669731015595002E-2</v>
      </c>
    </row>
    <row r="4073" spans="1:17" hidden="1" x14ac:dyDescent="0.3">
      <c r="A4073" t="s">
        <v>8380</v>
      </c>
      <c r="B4073" t="s">
        <v>8381</v>
      </c>
      <c r="C4073" t="str">
        <f>IFERROR(VLOOKUP(Table1[[#This Row],[Ticker]],[1]!Table1[[Symbol]:[Industry]],2,FALSE),"-")</f>
        <v>-</v>
      </c>
      <c r="E4073">
        <v>21.06</v>
      </c>
      <c r="F4073">
        <v>20.79</v>
      </c>
      <c r="G4073">
        <v>-45.217636949311903</v>
      </c>
      <c r="H4073">
        <v>-8.0668290343029394</v>
      </c>
      <c r="I4073">
        <v>-11.208754706542701</v>
      </c>
      <c r="J4073">
        <v>-7.3227551676362399</v>
      </c>
      <c r="K4073">
        <v>20.298348081628099</v>
      </c>
      <c r="L4073">
        <v>20.7238772129067</v>
      </c>
      <c r="M4073">
        <v>45.5078304703272</v>
      </c>
      <c r="N4073">
        <v>0.34744718654321799</v>
      </c>
      <c r="O4073">
        <v>34.6801346801346</v>
      </c>
      <c r="P4073">
        <v>31.916243654822299</v>
      </c>
      <c r="Q4073">
        <v>7.1808122027614996E-2</v>
      </c>
    </row>
    <row r="4074" spans="1:17" hidden="1" x14ac:dyDescent="0.3">
      <c r="A4074" t="s">
        <v>8382</v>
      </c>
      <c r="B4074" t="s">
        <v>8383</v>
      </c>
      <c r="C4074" t="str">
        <f>IFERROR(VLOOKUP(Table1[[#This Row],[Ticker]],[1]!Table1[[Symbol]:[Industry]],2,FALSE),"-")</f>
        <v>-</v>
      </c>
      <c r="D4074" t="s">
        <v>533</v>
      </c>
      <c r="E4074">
        <v>21.052499999999998</v>
      </c>
      <c r="F4074">
        <v>27.27</v>
      </c>
      <c r="G4074">
        <v>-52.430872243429498</v>
      </c>
      <c r="H4074">
        <v>-3.7777829530071201</v>
      </c>
      <c r="I4074">
        <v>-13.818457826408499</v>
      </c>
      <c r="J4074">
        <v>-4.2462383158227999</v>
      </c>
      <c r="K4074">
        <v>27.984190410389701</v>
      </c>
      <c r="L4074">
        <v>32.099945535045599</v>
      </c>
      <c r="M4074">
        <v>48.971178075325497</v>
      </c>
      <c r="N4074">
        <v>3.4504965128100298</v>
      </c>
      <c r="O4074">
        <v>116.354968830216</v>
      </c>
      <c r="P4074">
        <v>14.1481791544579</v>
      </c>
    </row>
    <row r="4075" spans="1:17" hidden="1" x14ac:dyDescent="0.3">
      <c r="A4075" t="s">
        <v>8384</v>
      </c>
      <c r="B4075" t="s">
        <v>8385</v>
      </c>
      <c r="C4075" t="str">
        <f>IFERROR(VLOOKUP(Table1[[#This Row],[Ticker]],[1]!Table1[[Symbol]:[Industry]],2,FALSE),"-")</f>
        <v>-</v>
      </c>
      <c r="D4075" t="s">
        <v>443</v>
      </c>
      <c r="E4075">
        <v>21.02139</v>
      </c>
      <c r="F4075">
        <v>30.5</v>
      </c>
      <c r="G4075">
        <v>-7.3020081212188002</v>
      </c>
      <c r="H4075">
        <v>-12.3480129666496</v>
      </c>
      <c r="I4075">
        <v>-15.924790799151401</v>
      </c>
      <c r="J4075">
        <v>-10.012393446398301</v>
      </c>
      <c r="K4075">
        <v>31.757906415625001</v>
      </c>
      <c r="L4075">
        <v>29.857901897034498</v>
      </c>
      <c r="M4075">
        <v>40.661711030012199</v>
      </c>
      <c r="N4075">
        <v>0.20230301898563599</v>
      </c>
      <c r="O4075">
        <v>38.229508196721298</v>
      </c>
      <c r="P4075">
        <v>41.794514179451397</v>
      </c>
      <c r="Q4075">
        <v>1.7523864870238999E-2</v>
      </c>
    </row>
    <row r="4076" spans="1:17" hidden="1" x14ac:dyDescent="0.3">
      <c r="A4076" t="s">
        <v>8386</v>
      </c>
      <c r="B4076" t="s">
        <v>8387</v>
      </c>
      <c r="C4076" t="str">
        <f>IFERROR(VLOOKUP(Table1[[#This Row],[Ticker]],[1]!Table1[[Symbol]:[Industry]],2,FALSE),"-")</f>
        <v>-</v>
      </c>
      <c r="D4076" t="s">
        <v>533</v>
      </c>
      <c r="E4076">
        <v>21.007999999999999</v>
      </c>
      <c r="F4076">
        <v>50.05</v>
      </c>
      <c r="G4076">
        <v>-22.347996826800401</v>
      </c>
      <c r="H4076">
        <v>17.615736482022101</v>
      </c>
      <c r="I4076">
        <v>-35.272041062092903</v>
      </c>
      <c r="J4076">
        <v>2.3297929028222799</v>
      </c>
      <c r="K4076">
        <v>49.778173693362703</v>
      </c>
      <c r="L4076">
        <v>52.215718435263597</v>
      </c>
      <c r="M4076">
        <v>74.804745688034799</v>
      </c>
      <c r="N4076">
        <v>0.64454236682824395</v>
      </c>
      <c r="O4076">
        <v>40.139860139860097</v>
      </c>
      <c r="P4076">
        <v>25.880281690140801</v>
      </c>
      <c r="Q4076">
        <v>0.14661826013465601</v>
      </c>
    </row>
    <row r="4077" spans="1:17" hidden="1" x14ac:dyDescent="0.3">
      <c r="A4077" t="s">
        <v>8388</v>
      </c>
      <c r="B4077" t="s">
        <v>8389</v>
      </c>
      <c r="C4077" t="str">
        <f>IFERROR(VLOOKUP(Table1[[#This Row],[Ticker]],[1]!Table1[[Symbol]:[Industry]],2,FALSE),"-")</f>
        <v>-</v>
      </c>
      <c r="D4077" t="s">
        <v>77</v>
      </c>
      <c r="E4077">
        <v>21.004133963999902</v>
      </c>
      <c r="F4077">
        <v>66.98</v>
      </c>
      <c r="G4077">
        <v>271.16578663672902</v>
      </c>
      <c r="H4077">
        <v>-16.5494545169284</v>
      </c>
      <c r="I4077">
        <v>60.749767884898802</v>
      </c>
      <c r="J4077">
        <v>-13.763706989022801</v>
      </c>
      <c r="K4077">
        <v>65.158000133340295</v>
      </c>
      <c r="L4077">
        <v>49.382288601316503</v>
      </c>
      <c r="M4077">
        <v>32.972694138067503</v>
      </c>
      <c r="N4077">
        <v>1.16669310433164</v>
      </c>
      <c r="O4077">
        <v>32.696327261869101</v>
      </c>
      <c r="P4077">
        <v>378.08708065667298</v>
      </c>
      <c r="Q4077">
        <v>0.14376195794719099</v>
      </c>
    </row>
    <row r="4078" spans="1:17" hidden="1" x14ac:dyDescent="0.3">
      <c r="A4078" t="s">
        <v>8390</v>
      </c>
      <c r="B4078" t="s">
        <v>8391</v>
      </c>
      <c r="C4078" t="str">
        <f>IFERROR(VLOOKUP(Table1[[#This Row],[Ticker]],[1]!Table1[[Symbol]:[Industry]],2,FALSE),"-")</f>
        <v>-</v>
      </c>
      <c r="D4078" t="s">
        <v>753</v>
      </c>
      <c r="E4078">
        <v>20.996392725</v>
      </c>
      <c r="F4078">
        <v>143.44</v>
      </c>
      <c r="G4078">
        <v>21.799179674509801</v>
      </c>
      <c r="H4078">
        <v>2.2050074537293498</v>
      </c>
      <c r="I4078">
        <v>13.439634915878299</v>
      </c>
      <c r="J4078">
        <v>0.39044823184167698</v>
      </c>
      <c r="K4078">
        <v>132.00335890918799</v>
      </c>
      <c r="L4078">
        <v>117.935913288363</v>
      </c>
      <c r="M4078">
        <v>31.0272649847048</v>
      </c>
      <c r="N4078">
        <v>1.25408977144321</v>
      </c>
      <c r="O4078">
        <v>1.40128276631343</v>
      </c>
      <c r="P4078">
        <v>58.795527510240198</v>
      </c>
      <c r="Q4078">
        <v>7.1200898966220002E-3</v>
      </c>
    </row>
    <row r="4079" spans="1:17" hidden="1" x14ac:dyDescent="0.3">
      <c r="A4079" t="s">
        <v>8392</v>
      </c>
      <c r="B4079" t="s">
        <v>8393</v>
      </c>
      <c r="C4079" t="str">
        <f>IFERROR(VLOOKUP(Table1[[#This Row],[Ticker]],[1]!Table1[[Symbol]:[Industry]],2,FALSE),"-")</f>
        <v>-</v>
      </c>
      <c r="D4079" t="s">
        <v>281</v>
      </c>
      <c r="E4079">
        <v>20.992000984000001</v>
      </c>
      <c r="F4079">
        <v>53.93</v>
      </c>
      <c r="G4079">
        <v>-20.417017114601101</v>
      </c>
      <c r="H4079">
        <v>1.3069204654969899</v>
      </c>
      <c r="I4079">
        <v>7.4494329755213604</v>
      </c>
      <c r="J4079">
        <v>6.0178229795717497</v>
      </c>
      <c r="K4079">
        <v>47.704482398015102</v>
      </c>
      <c r="L4079">
        <v>45.084887621188997</v>
      </c>
      <c r="M4079">
        <v>89.142183228187307</v>
      </c>
      <c r="N4079">
        <v>0.46511507610817199</v>
      </c>
      <c r="O4079">
        <v>33.5249397366957</v>
      </c>
      <c r="P4079">
        <v>81.766093697337297</v>
      </c>
      <c r="Q4079">
        <v>6.7463676327568001E-2</v>
      </c>
    </row>
    <row r="4080" spans="1:17" hidden="1" x14ac:dyDescent="0.3">
      <c r="A4080" t="s">
        <v>8394</v>
      </c>
      <c r="B4080" t="s">
        <v>8395</v>
      </c>
      <c r="C4080" t="str">
        <f>IFERROR(VLOOKUP(Table1[[#This Row],[Ticker]],[1]!Table1[[Symbol]:[Industry]],2,FALSE),"-")</f>
        <v>-</v>
      </c>
      <c r="D4080" t="s">
        <v>281</v>
      </c>
      <c r="E4080">
        <v>20.88</v>
      </c>
      <c r="F4080">
        <v>56.05</v>
      </c>
      <c r="G4080">
        <v>-46.152375521395697</v>
      </c>
      <c r="H4080">
        <v>0.76775743186247503</v>
      </c>
      <c r="I4080">
        <v>-5.2885299874415903</v>
      </c>
      <c r="J4080">
        <v>-3.3801242914448899</v>
      </c>
      <c r="K4080">
        <v>56.592524199638497</v>
      </c>
      <c r="L4080">
        <v>55.7551478350331</v>
      </c>
      <c r="M4080">
        <v>51.004895099977801</v>
      </c>
      <c r="N4080">
        <v>0.51554006309499301</v>
      </c>
      <c r="O4080">
        <v>36.4852809991079</v>
      </c>
      <c r="P4080">
        <v>24.417314095449399</v>
      </c>
      <c r="Q4080">
        <v>0.129218470862838</v>
      </c>
    </row>
    <row r="4081" spans="1:17" hidden="1" x14ac:dyDescent="0.3">
      <c r="A4081" t="s">
        <v>8396</v>
      </c>
      <c r="B4081" t="s">
        <v>8397</v>
      </c>
      <c r="C4081" t="str">
        <f>IFERROR(VLOOKUP(Table1[[#This Row],[Ticker]],[1]!Table1[[Symbol]:[Industry]],2,FALSE),"-")</f>
        <v>-</v>
      </c>
      <c r="D4081" t="s">
        <v>6067</v>
      </c>
      <c r="E4081">
        <v>20.863332</v>
      </c>
      <c r="F4081">
        <v>29.76</v>
      </c>
      <c r="G4081">
        <v>50.175711674541198</v>
      </c>
      <c r="H4081">
        <v>-18.062473633606</v>
      </c>
      <c r="I4081">
        <v>6.1482072479257903</v>
      </c>
      <c r="J4081">
        <v>15.6917978469167</v>
      </c>
      <c r="K4081">
        <v>28.405541734607802</v>
      </c>
      <c r="L4081">
        <v>25.951803382135701</v>
      </c>
      <c r="M4081">
        <v>63.544948092788303</v>
      </c>
      <c r="N4081">
        <v>1.37192944973265</v>
      </c>
      <c r="O4081">
        <v>17.6075268817204</v>
      </c>
      <c r="P4081">
        <v>101.762711864406</v>
      </c>
      <c r="Q4081">
        <v>9.2823389675647003E-2</v>
      </c>
    </row>
    <row r="4082" spans="1:17" hidden="1" x14ac:dyDescent="0.3">
      <c r="A4082" t="s">
        <v>8398</v>
      </c>
      <c r="B4082" t="s">
        <v>8399</v>
      </c>
      <c r="C4082" t="str">
        <f>IFERROR(VLOOKUP(Table1[[#This Row],[Ticker]],[1]!Table1[[Symbol]:[Industry]],2,FALSE),"-")</f>
        <v>-</v>
      </c>
      <c r="D4082" t="s">
        <v>533</v>
      </c>
      <c r="E4082">
        <v>20.846516000000001</v>
      </c>
      <c r="F4082">
        <v>38.65</v>
      </c>
      <c r="G4082">
        <v>521.02898467230898</v>
      </c>
      <c r="H4082">
        <v>43.725170518744697</v>
      </c>
      <c r="I4082">
        <v>444.38472582651099</v>
      </c>
      <c r="J4082">
        <v>6.0053574154006801</v>
      </c>
      <c r="K4082">
        <v>26.0613478514848</v>
      </c>
      <c r="L4082">
        <v>14.047488326059501</v>
      </c>
      <c r="M4082">
        <v>99.999843873640003</v>
      </c>
      <c r="N4082">
        <v>2.2183789460109198</v>
      </c>
      <c r="O4082">
        <v>0</v>
      </c>
      <c r="P4082">
        <v>970.63711911357302</v>
      </c>
    </row>
    <row r="4083" spans="1:17" hidden="1" x14ac:dyDescent="0.3">
      <c r="A4083" t="s">
        <v>8400</v>
      </c>
      <c r="B4083" t="s">
        <v>8401</v>
      </c>
      <c r="C4083" t="str">
        <f>IFERROR(VLOOKUP(Table1[[#This Row],[Ticker]],[1]!Table1[[Symbol]:[Industry]],2,FALSE),"-")</f>
        <v>-</v>
      </c>
      <c r="D4083" t="s">
        <v>83</v>
      </c>
      <c r="E4083">
        <v>20.813655191999999</v>
      </c>
      <c r="F4083">
        <v>43.15</v>
      </c>
      <c r="G4083">
        <v>57.827692721017698</v>
      </c>
      <c r="H4083">
        <v>29.8842706880972</v>
      </c>
      <c r="I4083">
        <v>36.608614909060897</v>
      </c>
      <c r="J4083">
        <v>24.298486193316698</v>
      </c>
      <c r="K4083">
        <v>29.428551934749901</v>
      </c>
      <c r="L4083">
        <v>27.835886831300002</v>
      </c>
      <c r="M4083">
        <v>71.314967103557606</v>
      </c>
      <c r="N4083">
        <v>3.8765154017695198</v>
      </c>
      <c r="O4083">
        <v>0</v>
      </c>
      <c r="P4083">
        <v>95.958219800181595</v>
      </c>
      <c r="Q4083">
        <v>0.13228132441849999</v>
      </c>
    </row>
    <row r="4084" spans="1:17" hidden="1" x14ac:dyDescent="0.3">
      <c r="A4084" t="s">
        <v>8402</v>
      </c>
      <c r="B4084" t="s">
        <v>8403</v>
      </c>
      <c r="C4084" t="str">
        <f>IFERROR(VLOOKUP(Table1[[#This Row],[Ticker]],[1]!Table1[[Symbol]:[Industry]],2,FALSE),"-")</f>
        <v>-</v>
      </c>
      <c r="D4084" t="s">
        <v>753</v>
      </c>
      <c r="E4084">
        <v>20.802747875000001</v>
      </c>
      <c r="F4084">
        <v>85.76</v>
      </c>
      <c r="G4084">
        <v>-12.3165045451307</v>
      </c>
      <c r="H4084">
        <v>0.39623290678296902</v>
      </c>
      <c r="I4084">
        <v>0.36514294953494097</v>
      </c>
      <c r="J4084">
        <v>-0.81855848323828995</v>
      </c>
      <c r="K4084">
        <v>83.451446452140502</v>
      </c>
      <c r="L4084">
        <v>79.893541021425605</v>
      </c>
      <c r="M4084">
        <v>59.256974662123497</v>
      </c>
      <c r="N4084">
        <v>0.159089688958442</v>
      </c>
      <c r="O4084">
        <v>10.0746268656716</v>
      </c>
      <c r="P4084">
        <v>29.546827794561899</v>
      </c>
    </row>
    <row r="4085" spans="1:17" hidden="1" x14ac:dyDescent="0.3">
      <c r="A4085" t="s">
        <v>8404</v>
      </c>
      <c r="B4085" t="s">
        <v>8405</v>
      </c>
      <c r="C4085" t="str">
        <f>IFERROR(VLOOKUP(Table1[[#This Row],[Ticker]],[1]!Table1[[Symbol]:[Industry]],2,FALSE),"-")</f>
        <v>-</v>
      </c>
      <c r="D4085" t="s">
        <v>5197</v>
      </c>
      <c r="E4085">
        <v>20.718240000000002</v>
      </c>
      <c r="F4085">
        <v>71.3</v>
      </c>
      <c r="G4085">
        <v>-81.088081140655802</v>
      </c>
      <c r="H4085">
        <v>0.42195490902647198</v>
      </c>
      <c r="I4085">
        <v>-10.491978263303601</v>
      </c>
      <c r="J4085">
        <v>2.1548457209235501</v>
      </c>
      <c r="K4085">
        <v>72.867025223882194</v>
      </c>
      <c r="L4085">
        <v>83.074019248389106</v>
      </c>
      <c r="M4085">
        <v>60.224633795183102</v>
      </c>
      <c r="N4085">
        <v>1.2528409090909001</v>
      </c>
      <c r="O4085">
        <v>104.76858345021</v>
      </c>
      <c r="P4085">
        <v>11.843137254901899</v>
      </c>
    </row>
    <row r="4086" spans="1:17" hidden="1" x14ac:dyDescent="0.3">
      <c r="A4086" t="s">
        <v>8406</v>
      </c>
      <c r="B4086" t="s">
        <v>8407</v>
      </c>
      <c r="C4086" t="str">
        <f>IFERROR(VLOOKUP(Table1[[#This Row],[Ticker]],[1]!Table1[[Symbol]:[Industry]],2,FALSE),"-")</f>
        <v>-</v>
      </c>
      <c r="D4086" t="s">
        <v>533</v>
      </c>
      <c r="E4086">
        <v>20.68264692</v>
      </c>
      <c r="F4086">
        <v>1.1200000000000001</v>
      </c>
      <c r="G4086">
        <v>-115.474702283504</v>
      </c>
      <c r="H4086">
        <v>-45.495400462874301</v>
      </c>
      <c r="I4086">
        <v>-65.556736879052707</v>
      </c>
      <c r="J4086">
        <v>-6.2526606829076101</v>
      </c>
      <c r="K4086">
        <v>1.80630513259438</v>
      </c>
      <c r="L4086">
        <v>3.1143341401139399</v>
      </c>
      <c r="M4086">
        <v>64.754587480939804</v>
      </c>
      <c r="N4086">
        <v>4.6100097456179903</v>
      </c>
      <c r="O4086">
        <v>624.95577178239705</v>
      </c>
      <c r="P4086">
        <v>0</v>
      </c>
      <c r="Q4086">
        <v>0.20595045173530299</v>
      </c>
    </row>
    <row r="4087" spans="1:17" hidden="1" x14ac:dyDescent="0.3">
      <c r="A4087" t="s">
        <v>8408</v>
      </c>
      <c r="B4087" t="s">
        <v>8409</v>
      </c>
      <c r="C4087" t="str">
        <f>IFERROR(VLOOKUP(Table1[[#This Row],[Ticker]],[1]!Table1[[Symbol]:[Industry]],2,FALSE),"-")</f>
        <v>-</v>
      </c>
      <c r="D4087" t="s">
        <v>278</v>
      </c>
      <c r="E4087">
        <v>20.655387999999999</v>
      </c>
      <c r="F4087">
        <v>46.67</v>
      </c>
      <c r="G4087">
        <v>32.488348966181</v>
      </c>
      <c r="H4087">
        <v>-11.8364082001832</v>
      </c>
      <c r="I4087">
        <v>19.9165597448326</v>
      </c>
      <c r="J4087">
        <v>-2.8954056745637899</v>
      </c>
      <c r="K4087">
        <v>48.256385882241702</v>
      </c>
      <c r="L4087">
        <v>39.655660575252199</v>
      </c>
      <c r="M4087">
        <v>52.3883075467891</v>
      </c>
      <c r="N4087">
        <v>0.48814674483500098</v>
      </c>
      <c r="O4087">
        <v>20.398542961217</v>
      </c>
      <c r="P4087">
        <v>88.109633212414295</v>
      </c>
      <c r="Q4087">
        <v>0.112223875484341</v>
      </c>
    </row>
    <row r="4088" spans="1:17" hidden="1" x14ac:dyDescent="0.3">
      <c r="A4088" t="s">
        <v>8410</v>
      </c>
      <c r="B4088" t="s">
        <v>8411</v>
      </c>
      <c r="C4088" t="str">
        <f>IFERROR(VLOOKUP(Table1[[#This Row],[Ticker]],[1]!Table1[[Symbol]:[Industry]],2,FALSE),"-")</f>
        <v>-</v>
      </c>
      <c r="D4088" t="s">
        <v>2902</v>
      </c>
      <c r="E4088">
        <v>20.64</v>
      </c>
      <c r="F4088">
        <v>46.8</v>
      </c>
      <c r="G4088">
        <v>116.433225119653</v>
      </c>
      <c r="H4088">
        <v>7.1325065138698198</v>
      </c>
      <c r="I4088">
        <v>7.3781988848591196</v>
      </c>
      <c r="J4088">
        <v>-15.4510822659669</v>
      </c>
      <c r="K4088">
        <v>46.347987882129097</v>
      </c>
      <c r="L4088">
        <v>37.395702506047002</v>
      </c>
      <c r="M4088">
        <v>46.962969505134801</v>
      </c>
      <c r="N4088">
        <v>0.66233549025225202</v>
      </c>
      <c r="O4088">
        <v>21.1111111111111</v>
      </c>
      <c r="P4088">
        <v>178.40571088637699</v>
      </c>
      <c r="Q4088">
        <v>0.16072478712683699</v>
      </c>
    </row>
    <row r="4089" spans="1:17" hidden="1" x14ac:dyDescent="0.3">
      <c r="A4089" t="s">
        <v>8412</v>
      </c>
      <c r="B4089" t="s">
        <v>8413</v>
      </c>
      <c r="C4089" t="str">
        <f>IFERROR(VLOOKUP(Table1[[#This Row],[Ticker]],[1]!Table1[[Symbol]:[Industry]],2,FALSE),"-")</f>
        <v>-</v>
      </c>
      <c r="D4089" t="s">
        <v>533</v>
      </c>
      <c r="E4089">
        <v>20.62555</v>
      </c>
      <c r="F4089">
        <v>57.75</v>
      </c>
      <c r="G4089">
        <v>442.21302905466399</v>
      </c>
      <c r="H4089">
        <v>-11.290858859756201</v>
      </c>
      <c r="I4089">
        <v>16.9450359581271</v>
      </c>
      <c r="J4089">
        <v>-3.97333431821539</v>
      </c>
      <c r="K4089">
        <v>56.528105383805602</v>
      </c>
      <c r="L4089">
        <v>45.765361803743701</v>
      </c>
      <c r="M4089">
        <v>20.419407425491599</v>
      </c>
      <c r="N4089">
        <v>0.47098176952667598</v>
      </c>
      <c r="O4089">
        <v>34.857142857142797</v>
      </c>
      <c r="P4089">
        <v>474.055666003976</v>
      </c>
    </row>
    <row r="4090" spans="1:17" hidden="1" x14ac:dyDescent="0.3">
      <c r="A4090" t="s">
        <v>8414</v>
      </c>
      <c r="B4090" t="s">
        <v>8415</v>
      </c>
      <c r="C4090" t="str">
        <f>IFERROR(VLOOKUP(Table1[[#This Row],[Ticker]],[1]!Table1[[Symbol]:[Industry]],2,FALSE),"-")</f>
        <v>-</v>
      </c>
      <c r="D4090" t="s">
        <v>789</v>
      </c>
      <c r="E4090">
        <v>20.576485999999999</v>
      </c>
      <c r="F4090">
        <v>8.67</v>
      </c>
      <c r="G4090">
        <v>56.635623920253302</v>
      </c>
      <c r="H4090">
        <v>-29.4044913719652</v>
      </c>
      <c r="I4090">
        <v>24.278136679225</v>
      </c>
      <c r="J4090">
        <v>-3.14685264640997</v>
      </c>
      <c r="K4090">
        <v>8.7830938002674497</v>
      </c>
      <c r="L4090">
        <v>7.20760661089074</v>
      </c>
      <c r="M4090">
        <v>40.505937616132499</v>
      </c>
      <c r="N4090">
        <v>0.386446539390781</v>
      </c>
      <c r="O4090">
        <v>70.472895040368996</v>
      </c>
      <c r="P4090">
        <v>116.75</v>
      </c>
      <c r="Q4090">
        <v>-1.7742656322054001E-2</v>
      </c>
    </row>
    <row r="4091" spans="1:17" hidden="1" x14ac:dyDescent="0.3">
      <c r="A4091" t="s">
        <v>8416</v>
      </c>
      <c r="B4091" t="s">
        <v>5626</v>
      </c>
      <c r="C4091" t="str">
        <f>IFERROR(VLOOKUP(Table1[[#This Row],[Ticker]],[1]!Table1[[Symbol]:[Industry]],2,FALSE),"-")</f>
        <v>-</v>
      </c>
      <c r="D4091" t="s">
        <v>259</v>
      </c>
      <c r="E4091">
        <v>20.513901000000001</v>
      </c>
      <c r="F4091">
        <v>29.22</v>
      </c>
      <c r="G4091">
        <v>53.0940719114475</v>
      </c>
      <c r="H4091">
        <v>0.499209670075691</v>
      </c>
      <c r="I4091">
        <v>57.686365159352803</v>
      </c>
      <c r="J4091">
        <v>5.43668935976409</v>
      </c>
      <c r="K4091">
        <v>25.222183001609</v>
      </c>
      <c r="L4091">
        <v>19.919745811299599</v>
      </c>
      <c r="M4091">
        <v>82.767066787560594</v>
      </c>
      <c r="N4091">
        <v>1.2542839890489299</v>
      </c>
      <c r="O4091">
        <v>0</v>
      </c>
      <c r="P4091">
        <v>175.66037735849</v>
      </c>
    </row>
    <row r="4092" spans="1:17" hidden="1" x14ac:dyDescent="0.3">
      <c r="A4092" t="s">
        <v>8417</v>
      </c>
      <c r="B4092" t="s">
        <v>8418</v>
      </c>
      <c r="C4092" t="str">
        <f>IFERROR(VLOOKUP(Table1[[#This Row],[Ticker]],[1]!Table1[[Symbol]:[Industry]],2,FALSE),"-")</f>
        <v>-</v>
      </c>
      <c r="D4092" t="s">
        <v>51</v>
      </c>
      <c r="E4092">
        <v>20.4978762</v>
      </c>
      <c r="F4092">
        <v>21.07</v>
      </c>
      <c r="G4092">
        <v>-7.6091463832741804</v>
      </c>
      <c r="H4092">
        <v>-9.4739412354065493</v>
      </c>
      <c r="I4092">
        <v>11.558838433610999</v>
      </c>
      <c r="J4092">
        <v>-0.15997026291584501</v>
      </c>
      <c r="K4092">
        <v>23.045792219391299</v>
      </c>
      <c r="L4092">
        <v>21.2285560708258</v>
      </c>
      <c r="M4092">
        <v>42.067921819298903</v>
      </c>
      <c r="N4092">
        <v>0.62563414401042305</v>
      </c>
      <c r="O4092">
        <v>43.236829615567103</v>
      </c>
      <c r="P4092">
        <v>40.466666666666598</v>
      </c>
      <c r="Q4092">
        <v>0.12845719792676599</v>
      </c>
    </row>
    <row r="4093" spans="1:17" hidden="1" x14ac:dyDescent="0.3">
      <c r="A4093" t="s">
        <v>8419</v>
      </c>
      <c r="B4093" t="s">
        <v>8420</v>
      </c>
      <c r="C4093" t="str">
        <f>IFERROR(VLOOKUP(Table1[[#This Row],[Ticker]],[1]!Table1[[Symbol]:[Industry]],2,FALSE),"-")</f>
        <v>-</v>
      </c>
      <c r="D4093" t="s">
        <v>7051</v>
      </c>
      <c r="E4093">
        <v>20.497050000000002</v>
      </c>
      <c r="F4093">
        <v>80.150000000000006</v>
      </c>
      <c r="G4093">
        <v>-0.125299233617575</v>
      </c>
      <c r="H4093">
        <v>-20.9805489777258</v>
      </c>
      <c r="I4093">
        <v>0.56584823183729305</v>
      </c>
      <c r="J4093">
        <v>-4.2201403577043504</v>
      </c>
      <c r="K4093">
        <v>83.392875140374102</v>
      </c>
      <c r="L4093">
        <v>83.4320516409867</v>
      </c>
      <c r="M4093">
        <v>49.406053469160199</v>
      </c>
      <c r="N4093">
        <v>0.79273504273504203</v>
      </c>
      <c r="O4093">
        <v>43.480973175296299</v>
      </c>
      <c r="P4093">
        <v>60.3</v>
      </c>
      <c r="Q4093">
        <v>2.8040988433942999E-2</v>
      </c>
    </row>
    <row r="4094" spans="1:17" hidden="1" x14ac:dyDescent="0.3">
      <c r="A4094" t="s">
        <v>8421</v>
      </c>
      <c r="B4094" t="s">
        <v>8422</v>
      </c>
      <c r="C4094" t="str">
        <f>IFERROR(VLOOKUP(Table1[[#This Row],[Ticker]],[1]!Table1[[Symbol]:[Industry]],2,FALSE),"-")</f>
        <v>-</v>
      </c>
      <c r="D4094" t="s">
        <v>21</v>
      </c>
      <c r="E4094">
        <v>20.4308853</v>
      </c>
      <c r="F4094">
        <v>7.06</v>
      </c>
      <c r="G4094">
        <v>5.1012702073611997</v>
      </c>
      <c r="H4094">
        <v>-28.406014988014</v>
      </c>
      <c r="I4094">
        <v>55.227606931873801</v>
      </c>
      <c r="J4094">
        <v>-9.5345588080113099</v>
      </c>
      <c r="K4094">
        <v>7.4235379163622204</v>
      </c>
      <c r="L4094">
        <v>6.1864855412184303</v>
      </c>
      <c r="M4094">
        <v>33.6553387262991</v>
      </c>
      <c r="N4094">
        <v>0.55357590595420003</v>
      </c>
      <c r="O4094">
        <v>64.730878186968795</v>
      </c>
      <c r="P4094">
        <v>90.810810810810693</v>
      </c>
      <c r="Q4094">
        <v>0.12731062077314201</v>
      </c>
    </row>
    <row r="4095" spans="1:17" hidden="1" x14ac:dyDescent="0.3">
      <c r="A4095" t="s">
        <v>8423</v>
      </c>
      <c r="B4095" t="s">
        <v>8424</v>
      </c>
      <c r="C4095" t="str">
        <f>IFERROR(VLOOKUP(Table1[[#This Row],[Ticker]],[1]!Table1[[Symbol]:[Industry]],2,FALSE),"-")</f>
        <v>-</v>
      </c>
      <c r="D4095" t="s">
        <v>533</v>
      </c>
      <c r="E4095">
        <v>20.399999999999999</v>
      </c>
      <c r="F4095">
        <v>8.56</v>
      </c>
      <c r="G4095">
        <v>-68.435229541904505</v>
      </c>
      <c r="H4095">
        <v>3.7848543141956998</v>
      </c>
      <c r="I4095">
        <v>-41.5020051647465</v>
      </c>
      <c r="J4095">
        <v>-0.75563912557987301</v>
      </c>
      <c r="K4095">
        <v>9.02875947159181</v>
      </c>
      <c r="L4095">
        <v>11.275349204737701</v>
      </c>
      <c r="M4095">
        <v>61.676017414495902</v>
      </c>
      <c r="N4095">
        <v>0.36315387017357798</v>
      </c>
      <c r="O4095">
        <v>120.327102803738</v>
      </c>
      <c r="P4095">
        <v>43.383584589614699</v>
      </c>
      <c r="Q4095">
        <v>-7.4885715745462003E-2</v>
      </c>
    </row>
    <row r="4096" spans="1:17" hidden="1" x14ac:dyDescent="0.3">
      <c r="A4096" t="s">
        <v>8425</v>
      </c>
      <c r="B4096" t="s">
        <v>8426</v>
      </c>
      <c r="C4096" t="str">
        <f>IFERROR(VLOOKUP(Table1[[#This Row],[Ticker]],[1]!Table1[[Symbol]:[Industry]],2,FALSE),"-")</f>
        <v>-</v>
      </c>
      <c r="D4096" t="s">
        <v>6067</v>
      </c>
      <c r="E4096">
        <v>20.369360239999999</v>
      </c>
      <c r="F4096">
        <v>28.7</v>
      </c>
      <c r="G4096">
        <v>-71.101896208571105</v>
      </c>
      <c r="H4096">
        <v>-14.646915614389499</v>
      </c>
      <c r="I4096">
        <v>-56.647789246700803</v>
      </c>
      <c r="J4096">
        <v>-9.5313700325011101</v>
      </c>
      <c r="K4096">
        <v>35.743534638419703</v>
      </c>
      <c r="M4096">
        <v>26.617309467016099</v>
      </c>
      <c r="N4096">
        <v>0.20262324739936599</v>
      </c>
      <c r="O4096">
        <v>110.06968641114899</v>
      </c>
      <c r="P4096">
        <v>0.70175438596491402</v>
      </c>
    </row>
    <row r="4097" spans="1:17" hidden="1" x14ac:dyDescent="0.3">
      <c r="A4097" t="s">
        <v>8427</v>
      </c>
      <c r="B4097" t="s">
        <v>8428</v>
      </c>
      <c r="C4097" t="str">
        <f>IFERROR(VLOOKUP(Table1[[#This Row],[Ticker]],[1]!Table1[[Symbol]:[Industry]],2,FALSE),"-")</f>
        <v>-</v>
      </c>
      <c r="D4097" t="s">
        <v>1657</v>
      </c>
      <c r="E4097">
        <v>20.352039999999999</v>
      </c>
      <c r="F4097">
        <v>8.5</v>
      </c>
      <c r="G4097">
        <v>-37.919985015610202</v>
      </c>
      <c r="H4097">
        <v>-6.3948418036564796</v>
      </c>
      <c r="I4097">
        <v>-11.535478928910999</v>
      </c>
      <c r="J4097">
        <v>-7.6773939829854898</v>
      </c>
      <c r="K4097">
        <v>8.7004206262428792</v>
      </c>
      <c r="L4097">
        <v>9.0235725429876794</v>
      </c>
      <c r="M4097">
        <v>49.541244435928398</v>
      </c>
      <c r="N4097">
        <v>1.63028745033886</v>
      </c>
      <c r="O4097">
        <v>64.117647058823493</v>
      </c>
      <c r="P4097">
        <v>14.247311827956899</v>
      </c>
    </row>
    <row r="4098" spans="1:17" hidden="1" x14ac:dyDescent="0.3">
      <c r="A4098" t="s">
        <v>8429</v>
      </c>
      <c r="B4098" t="s">
        <v>8430</v>
      </c>
      <c r="C4098" t="str">
        <f>IFERROR(VLOOKUP(Table1[[#This Row],[Ticker]],[1]!Table1[[Symbol]:[Industry]],2,FALSE),"-")</f>
        <v>-</v>
      </c>
      <c r="D4098" t="s">
        <v>605</v>
      </c>
      <c r="E4098">
        <v>20.3398264</v>
      </c>
      <c r="F4098">
        <v>42.22</v>
      </c>
      <c r="G4098">
        <v>162.37339092525201</v>
      </c>
      <c r="H4098">
        <v>-13.1090368265107</v>
      </c>
      <c r="I4098">
        <v>7.8562045127067197</v>
      </c>
      <c r="J4098">
        <v>-8.6759921255243508</v>
      </c>
      <c r="K4098">
        <v>44.049551659532497</v>
      </c>
      <c r="L4098">
        <v>36.398675913064501</v>
      </c>
      <c r="M4098">
        <v>25.306266294876899</v>
      </c>
      <c r="N4098">
        <v>1.5950204822039</v>
      </c>
      <c r="O4098">
        <v>25.296068214116499</v>
      </c>
      <c r="P4098">
        <v>248.92561983471001</v>
      </c>
      <c r="Q4098">
        <v>9.03089900227E-2</v>
      </c>
    </row>
    <row r="4099" spans="1:17" hidden="1" x14ac:dyDescent="0.3">
      <c r="A4099" t="s">
        <v>8431</v>
      </c>
      <c r="B4099" t="s">
        <v>8432</v>
      </c>
      <c r="C4099" t="str">
        <f>IFERROR(VLOOKUP(Table1[[#This Row],[Ticker]],[1]!Table1[[Symbol]:[Industry]],2,FALSE),"-")</f>
        <v>-</v>
      </c>
      <c r="D4099" t="s">
        <v>5242</v>
      </c>
      <c r="E4099">
        <v>20.331368399999999</v>
      </c>
      <c r="F4099">
        <v>37.94</v>
      </c>
      <c r="G4099">
        <v>-2.5751752798059599</v>
      </c>
      <c r="H4099">
        <v>-6.57134982996297</v>
      </c>
      <c r="I4099">
        <v>8.7837347282218499</v>
      </c>
      <c r="J4099">
        <v>-1.72008756496863</v>
      </c>
      <c r="K4099">
        <v>39.583431587401201</v>
      </c>
      <c r="L4099">
        <v>36.624237693422401</v>
      </c>
      <c r="M4099">
        <v>43.138345652671703</v>
      </c>
      <c r="N4099">
        <v>4.62407754265677</v>
      </c>
      <c r="O4099">
        <v>33.289404322614601</v>
      </c>
      <c r="P4099">
        <v>43.061840120663597</v>
      </c>
      <c r="Q4099">
        <v>4.5003622736292E-2</v>
      </c>
    </row>
    <row r="4100" spans="1:17" hidden="1" x14ac:dyDescent="0.3">
      <c r="A4100" t="s">
        <v>8433</v>
      </c>
      <c r="B4100" t="s">
        <v>8434</v>
      </c>
      <c r="C4100" t="str">
        <f>IFERROR(VLOOKUP(Table1[[#This Row],[Ticker]],[1]!Table1[[Symbol]:[Industry]],2,FALSE),"-")</f>
        <v>-</v>
      </c>
      <c r="D4100" t="s">
        <v>429</v>
      </c>
      <c r="E4100">
        <v>20.309211000000001</v>
      </c>
      <c r="F4100">
        <v>18.420000000000002</v>
      </c>
      <c r="G4100">
        <v>95.564770458095495</v>
      </c>
      <c r="H4100">
        <v>42.736143161286698</v>
      </c>
      <c r="I4100">
        <v>61.2729637079997</v>
      </c>
      <c r="J4100">
        <v>13.425028188842701</v>
      </c>
      <c r="K4100">
        <v>11.2994665897339</v>
      </c>
      <c r="L4100">
        <v>7.46868336006911</v>
      </c>
      <c r="M4100">
        <v>100</v>
      </c>
      <c r="N4100">
        <v>1.1450404259514799</v>
      </c>
      <c r="O4100">
        <v>0</v>
      </c>
      <c r="P4100">
        <v>127.40740740740701</v>
      </c>
      <c r="Q4100">
        <v>0.15195540369382601</v>
      </c>
    </row>
    <row r="4101" spans="1:17" hidden="1" x14ac:dyDescent="0.3">
      <c r="A4101" t="s">
        <v>8435</v>
      </c>
      <c r="B4101" t="s">
        <v>8436</v>
      </c>
      <c r="C4101" t="str">
        <f>IFERROR(VLOOKUP(Table1[[#This Row],[Ticker]],[1]!Table1[[Symbol]:[Industry]],2,FALSE),"-")</f>
        <v>-</v>
      </c>
      <c r="D4101" t="s">
        <v>125</v>
      </c>
      <c r="E4101">
        <v>20.265280000000001</v>
      </c>
      <c r="F4101">
        <v>32.01</v>
      </c>
      <c r="G4101">
        <v>-1.1895757248221199</v>
      </c>
      <c r="H4101">
        <v>-3.0326345054275499</v>
      </c>
      <c r="I4101">
        <v>14.611470012558399</v>
      </c>
      <c r="J4101">
        <v>-9.4216625856925909</v>
      </c>
      <c r="K4101">
        <v>28.922131410948001</v>
      </c>
      <c r="L4101">
        <v>27.2966914822522</v>
      </c>
      <c r="M4101">
        <v>40.884203616833702</v>
      </c>
      <c r="N4101">
        <v>0.62995737743243896</v>
      </c>
      <c r="O4101">
        <v>28.084973445798099</v>
      </c>
      <c r="P4101">
        <v>56.758080313418198</v>
      </c>
      <c r="Q4101">
        <v>7.9313897268703998E-2</v>
      </c>
    </row>
    <row r="4102" spans="1:17" hidden="1" x14ac:dyDescent="0.3">
      <c r="A4102" t="s">
        <v>8437</v>
      </c>
      <c r="B4102" t="s">
        <v>8438</v>
      </c>
      <c r="C4102" t="str">
        <f>IFERROR(VLOOKUP(Table1[[#This Row],[Ticker]],[1]!Table1[[Symbol]:[Industry]],2,FALSE),"-")</f>
        <v>-</v>
      </c>
      <c r="D4102" t="s">
        <v>753</v>
      </c>
      <c r="E4102">
        <v>20.204048429</v>
      </c>
      <c r="F4102">
        <v>202.26</v>
      </c>
      <c r="G4102">
        <v>-30.687348127106301</v>
      </c>
      <c r="K4102">
        <v>199.64482088527899</v>
      </c>
      <c r="L4102">
        <v>192.56798235863999</v>
      </c>
      <c r="M4102">
        <v>61.144137814655998</v>
      </c>
      <c r="N4102">
        <v>1</v>
      </c>
      <c r="O4102">
        <v>3.7773163255215998</v>
      </c>
      <c r="P4102">
        <v>3.1938775510204001</v>
      </c>
      <c r="Q4102">
        <v>-1.293132028575E-3</v>
      </c>
    </row>
    <row r="4103" spans="1:17" hidden="1" x14ac:dyDescent="0.3">
      <c r="A4103" t="s">
        <v>8439</v>
      </c>
      <c r="B4103" t="s">
        <v>8440</v>
      </c>
      <c r="C4103" t="str">
        <f>IFERROR(VLOOKUP(Table1[[#This Row],[Ticker]],[1]!Table1[[Symbol]:[Industry]],2,FALSE),"-")</f>
        <v>-</v>
      </c>
      <c r="D4103" t="s">
        <v>259</v>
      </c>
      <c r="E4103">
        <v>20.1828</v>
      </c>
      <c r="F4103">
        <v>60.24</v>
      </c>
      <c r="G4103">
        <v>-0.88611521018147199</v>
      </c>
      <c r="H4103">
        <v>-18.922557464288701</v>
      </c>
      <c r="I4103">
        <v>6.4856217707323696</v>
      </c>
      <c r="J4103">
        <v>-0.47275789396713802</v>
      </c>
      <c r="K4103">
        <v>59.831943432913</v>
      </c>
      <c r="L4103">
        <v>54.397441635831399</v>
      </c>
      <c r="M4103">
        <v>48.280538224070902</v>
      </c>
      <c r="N4103">
        <v>0.54830301281307103</v>
      </c>
      <c r="O4103">
        <v>26.1454183266932</v>
      </c>
      <c r="P4103">
        <v>41.077283372365301</v>
      </c>
      <c r="Q4103">
        <v>9.2399264811500008E-3</v>
      </c>
    </row>
    <row r="4104" spans="1:17" hidden="1" x14ac:dyDescent="0.3">
      <c r="A4104" t="s">
        <v>8441</v>
      </c>
      <c r="B4104" t="s">
        <v>8442</v>
      </c>
      <c r="C4104" t="str">
        <f>IFERROR(VLOOKUP(Table1[[#This Row],[Ticker]],[1]!Table1[[Symbol]:[Industry]],2,FALSE),"-")</f>
        <v>-</v>
      </c>
      <c r="D4104" t="s">
        <v>605</v>
      </c>
      <c r="E4104">
        <v>20.129589899999999</v>
      </c>
      <c r="F4104">
        <v>29.81</v>
      </c>
      <c r="G4104">
        <v>-29.718621875656499</v>
      </c>
      <c r="H4104">
        <v>-9.2050778822291992</v>
      </c>
      <c r="I4104">
        <v>-15.508830739321199</v>
      </c>
      <c r="J4104">
        <v>-2.0520268121621199</v>
      </c>
      <c r="K4104">
        <v>30.062595764091402</v>
      </c>
      <c r="L4104">
        <v>28.876860643892702</v>
      </c>
      <c r="M4104">
        <v>41.363210389354698</v>
      </c>
      <c r="N4104">
        <v>0.213005694388468</v>
      </c>
      <c r="O4104">
        <v>19.221737671922099</v>
      </c>
      <c r="P4104">
        <v>24.2083333333333</v>
      </c>
      <c r="Q4104">
        <v>-6.0123429902130002E-2</v>
      </c>
    </row>
    <row r="4105" spans="1:17" hidden="1" x14ac:dyDescent="0.3">
      <c r="A4105" t="s">
        <v>8443</v>
      </c>
      <c r="B4105" t="s">
        <v>8444</v>
      </c>
      <c r="C4105" t="str">
        <f>IFERROR(VLOOKUP(Table1[[#This Row],[Ticker]],[1]!Table1[[Symbol]:[Industry]],2,FALSE),"-")</f>
        <v>-</v>
      </c>
      <c r="D4105" t="s">
        <v>429</v>
      </c>
      <c r="E4105">
        <v>20.019123</v>
      </c>
      <c r="F4105">
        <v>42.19</v>
      </c>
      <c r="G4105">
        <v>-17.5065935888783</v>
      </c>
      <c r="H4105">
        <v>-11.2395865093859</v>
      </c>
      <c r="I4105">
        <v>-3.3615029604145601</v>
      </c>
      <c r="J4105">
        <v>-18.1205340786227</v>
      </c>
      <c r="K4105">
        <v>41.036160149651799</v>
      </c>
      <c r="L4105">
        <v>39.517653759352797</v>
      </c>
      <c r="M4105">
        <v>30.189087734923501</v>
      </c>
      <c r="N4105">
        <v>0.71817778312679703</v>
      </c>
      <c r="O4105">
        <v>38.421426878407203</v>
      </c>
      <c r="P4105">
        <v>25.9402985074626</v>
      </c>
      <c r="Q4105">
        <v>7.7327140049338994E-2</v>
      </c>
    </row>
    <row r="4106" spans="1:17" hidden="1" x14ac:dyDescent="0.3">
      <c r="A4106" t="s">
        <v>8445</v>
      </c>
      <c r="B4106" t="s">
        <v>8446</v>
      </c>
      <c r="C4106" t="str">
        <f>IFERROR(VLOOKUP(Table1[[#This Row],[Ticker]],[1]!Table1[[Symbol]:[Industry]],2,FALSE),"-")</f>
        <v>-</v>
      </c>
      <c r="D4106" t="s">
        <v>753</v>
      </c>
      <c r="E4106">
        <v>20.010432867999999</v>
      </c>
      <c r="F4106">
        <v>93.12</v>
      </c>
      <c r="G4106">
        <v>27.159569057815101</v>
      </c>
      <c r="H4106">
        <v>2.0698517388870301</v>
      </c>
      <c r="I4106">
        <v>10.6642752930864</v>
      </c>
      <c r="J4106">
        <v>-1.15747472779496</v>
      </c>
      <c r="K4106">
        <v>88.669542850624296</v>
      </c>
      <c r="L4106">
        <v>78.923225616762196</v>
      </c>
      <c r="M4106">
        <v>57.664030131014698</v>
      </c>
      <c r="N4106">
        <v>1.0301609174931801</v>
      </c>
      <c r="O4106">
        <v>1.7611683848797099</v>
      </c>
      <c r="P4106">
        <v>72.4444444444444</v>
      </c>
      <c r="Q4106">
        <v>6.2739406014718002E-2</v>
      </c>
    </row>
    <row r="4107" spans="1:17" hidden="1" x14ac:dyDescent="0.3">
      <c r="A4107" t="s">
        <v>8447</v>
      </c>
      <c r="B4107" t="s">
        <v>8448</v>
      </c>
      <c r="C4107" t="str">
        <f>IFERROR(VLOOKUP(Table1[[#This Row],[Ticker]],[1]!Table1[[Symbol]:[Industry]],2,FALSE),"-")</f>
        <v>-</v>
      </c>
      <c r="D4107" t="s">
        <v>407</v>
      </c>
      <c r="E4107">
        <v>19.998000000000001</v>
      </c>
      <c r="F4107">
        <v>37.880000000000003</v>
      </c>
      <c r="G4107">
        <v>67.525784103319594</v>
      </c>
      <c r="H4107">
        <v>0.80433889420642901</v>
      </c>
      <c r="I4107">
        <v>83.034750435838802</v>
      </c>
      <c r="J4107">
        <v>9.0050405179575996</v>
      </c>
      <c r="K4107">
        <v>33.372969253863303</v>
      </c>
      <c r="L4107">
        <v>26.407994993193999</v>
      </c>
      <c r="M4107">
        <v>62.138681968003503</v>
      </c>
      <c r="N4107">
        <v>0.58751268296414105</v>
      </c>
      <c r="O4107">
        <v>3.5110876451953401</v>
      </c>
      <c r="P4107">
        <v>184.81203007518701</v>
      </c>
      <c r="Q4107">
        <v>0.121342988579085</v>
      </c>
    </row>
    <row r="4108" spans="1:17" hidden="1" x14ac:dyDescent="0.3">
      <c r="A4108" t="s">
        <v>8449</v>
      </c>
      <c r="B4108" t="s">
        <v>8450</v>
      </c>
      <c r="C4108" t="str">
        <f>IFERROR(VLOOKUP(Table1[[#This Row],[Ticker]],[1]!Table1[[Symbol]:[Industry]],2,FALSE),"-")</f>
        <v>-</v>
      </c>
      <c r="D4108" t="s">
        <v>407</v>
      </c>
      <c r="E4108">
        <v>19.951742249999999</v>
      </c>
      <c r="F4108">
        <v>34.380000000000003</v>
      </c>
      <c r="G4108">
        <v>42.675129548149997</v>
      </c>
      <c r="H4108">
        <v>-8.4347944022683006</v>
      </c>
      <c r="I4108">
        <v>-11.506177046265099</v>
      </c>
      <c r="J4108">
        <v>0.88657446942026397</v>
      </c>
      <c r="K4108">
        <v>35.039591608608603</v>
      </c>
      <c r="L4108">
        <v>32.833548194721402</v>
      </c>
      <c r="M4108">
        <v>51.132810211793</v>
      </c>
      <c r="N4108">
        <v>0.391638613318606</v>
      </c>
      <c r="O4108">
        <v>25.7126236183827</v>
      </c>
      <c r="P4108">
        <v>91</v>
      </c>
      <c r="Q4108">
        <v>5.6298345222789002E-2</v>
      </c>
    </row>
    <row r="4109" spans="1:17" hidden="1" x14ac:dyDescent="0.3">
      <c r="A4109" t="s">
        <v>8451</v>
      </c>
      <c r="B4109" t="s">
        <v>8452</v>
      </c>
      <c r="C4109" t="str">
        <f>IFERROR(VLOOKUP(Table1[[#This Row],[Ticker]],[1]!Table1[[Symbol]:[Industry]],2,FALSE),"-")</f>
        <v>-</v>
      </c>
      <c r="D4109" t="s">
        <v>77</v>
      </c>
      <c r="E4109">
        <v>19.92566901</v>
      </c>
      <c r="F4109">
        <v>5.94</v>
      </c>
      <c r="G4109">
        <v>-93.0191075375472</v>
      </c>
      <c r="H4109">
        <v>-8.5146930673759709</v>
      </c>
      <c r="I4109">
        <v>-52.041995333976203</v>
      </c>
      <c r="J4109">
        <v>-6.3609747676535999</v>
      </c>
      <c r="K4109">
        <v>6.1763494070131397</v>
      </c>
      <c r="L4109">
        <v>7.7787972119203603</v>
      </c>
      <c r="M4109">
        <v>44.526140987401099</v>
      </c>
      <c r="N4109">
        <v>0.58757044007465198</v>
      </c>
      <c r="O4109">
        <v>212.962962962962</v>
      </c>
      <c r="P4109">
        <v>16.470588235294102</v>
      </c>
      <c r="Q4109">
        <v>8.3418512818150006E-2</v>
      </c>
    </row>
    <row r="4110" spans="1:17" hidden="1" x14ac:dyDescent="0.3">
      <c r="A4110" t="s">
        <v>8453</v>
      </c>
      <c r="B4110" t="s">
        <v>8454</v>
      </c>
      <c r="C4110" t="str">
        <f>IFERROR(VLOOKUP(Table1[[#This Row],[Ticker]],[1]!Table1[[Symbol]:[Industry]],2,FALSE),"-")</f>
        <v>-</v>
      </c>
      <c r="D4110" t="s">
        <v>789</v>
      </c>
      <c r="E4110">
        <v>19.821999999999999</v>
      </c>
      <c r="F4110">
        <v>18.02</v>
      </c>
      <c r="G4110">
        <v>-51.753748060423</v>
      </c>
      <c r="H4110">
        <v>-22.9569389244128</v>
      </c>
      <c r="I4110">
        <v>-27.062715451100701</v>
      </c>
      <c r="J4110">
        <v>-7.1454259396740998</v>
      </c>
      <c r="K4110">
        <v>20.7277392036622</v>
      </c>
      <c r="L4110">
        <v>21.112957108098701</v>
      </c>
      <c r="M4110">
        <v>7.602081607715E-3</v>
      </c>
      <c r="N4110">
        <v>3.9669421487603298</v>
      </c>
      <c r="O4110">
        <v>24.861265260821298</v>
      </c>
      <c r="P4110">
        <v>10.5521472392637</v>
      </c>
    </row>
    <row r="4111" spans="1:17" hidden="1" x14ac:dyDescent="0.3">
      <c r="A4111" t="s">
        <v>8455</v>
      </c>
      <c r="B4111" t="s">
        <v>8456</v>
      </c>
      <c r="C4111" t="str">
        <f>IFERROR(VLOOKUP(Table1[[#This Row],[Ticker]],[1]!Table1[[Symbol]:[Industry]],2,FALSE),"-")</f>
        <v>-</v>
      </c>
      <c r="D4111" t="s">
        <v>407</v>
      </c>
      <c r="E4111">
        <v>19.8</v>
      </c>
      <c r="F4111">
        <v>39.75</v>
      </c>
      <c r="G4111">
        <v>32.074888823883903</v>
      </c>
      <c r="H4111">
        <v>36.429866441040197</v>
      </c>
      <c r="I4111">
        <v>-3.5895033627636601</v>
      </c>
      <c r="J4111">
        <v>3.4123799674988899</v>
      </c>
      <c r="K4111">
        <v>33.463216359444303</v>
      </c>
      <c r="L4111">
        <v>30.044854788670499</v>
      </c>
      <c r="M4111">
        <v>90.322650686177994</v>
      </c>
      <c r="N4111">
        <v>0.80750969840239395</v>
      </c>
      <c r="O4111">
        <v>0</v>
      </c>
      <c r="P4111">
        <v>100.554994954591</v>
      </c>
      <c r="Q4111">
        <v>0.131587653113103</v>
      </c>
    </row>
    <row r="4112" spans="1:17" hidden="1" x14ac:dyDescent="0.3">
      <c r="A4112" t="s">
        <v>8457</v>
      </c>
      <c r="B4112" t="s">
        <v>8458</v>
      </c>
      <c r="C4112" t="str">
        <f>IFERROR(VLOOKUP(Table1[[#This Row],[Ticker]],[1]!Table1[[Symbol]:[Industry]],2,FALSE),"-")</f>
        <v>-</v>
      </c>
      <c r="D4112" t="s">
        <v>390</v>
      </c>
      <c r="E4112">
        <v>19.789636104</v>
      </c>
      <c r="F4112">
        <v>12.82</v>
      </c>
      <c r="G4112">
        <v>1.9778223408759701</v>
      </c>
      <c r="H4112">
        <v>-11.7365300790944</v>
      </c>
      <c r="I4112">
        <v>-13.1608877110188</v>
      </c>
      <c r="J4112">
        <v>-6.73307457795564</v>
      </c>
      <c r="K4112">
        <v>13.5441288403886</v>
      </c>
      <c r="L4112">
        <v>12.9219942361874</v>
      </c>
      <c r="M4112">
        <v>36.395011704255403</v>
      </c>
      <c r="N4112">
        <v>0.55168087738854699</v>
      </c>
      <c r="O4112">
        <v>30.733229329173099</v>
      </c>
      <c r="P4112">
        <v>49.941520467836199</v>
      </c>
      <c r="Q4112">
        <v>5.1619873880788002E-2</v>
      </c>
    </row>
    <row r="4113" spans="1:17" hidden="1" x14ac:dyDescent="0.3">
      <c r="A4113" t="s">
        <v>8459</v>
      </c>
      <c r="B4113" t="s">
        <v>8460</v>
      </c>
      <c r="C4113" t="str">
        <f>IFERROR(VLOOKUP(Table1[[#This Row],[Ticker]],[1]!Table1[[Symbol]:[Industry]],2,FALSE),"-")</f>
        <v>-</v>
      </c>
      <c r="D4113" t="s">
        <v>1414</v>
      </c>
      <c r="E4113">
        <v>19.776949968</v>
      </c>
      <c r="F4113">
        <v>9.18</v>
      </c>
      <c r="G4113">
        <v>-51.877480154886797</v>
      </c>
      <c r="H4113">
        <v>-3.8235079656739099</v>
      </c>
      <c r="I4113">
        <v>-27.0341992787801</v>
      </c>
      <c r="J4113">
        <v>-4.1505426061106903</v>
      </c>
      <c r="K4113">
        <v>9.2119549202412898</v>
      </c>
      <c r="L4113">
        <v>11.033827533330101</v>
      </c>
      <c r="M4113">
        <v>47.196108925541402</v>
      </c>
      <c r="N4113">
        <v>1.1062881568407299</v>
      </c>
      <c r="O4113">
        <v>80.827886710239596</v>
      </c>
      <c r="P4113">
        <v>21.9123505976095</v>
      </c>
      <c r="Q4113">
        <v>-4.2874605209864997E-2</v>
      </c>
    </row>
    <row r="4114" spans="1:17" hidden="1" x14ac:dyDescent="0.3">
      <c r="A4114" t="s">
        <v>8461</v>
      </c>
      <c r="B4114" t="s">
        <v>8462</v>
      </c>
      <c r="C4114" t="str">
        <f>IFERROR(VLOOKUP(Table1[[#This Row],[Ticker]],[1]!Table1[[Symbol]:[Industry]],2,FALSE),"-")</f>
        <v>-</v>
      </c>
      <c r="D4114" t="s">
        <v>1379</v>
      </c>
      <c r="E4114">
        <v>19.746749999999999</v>
      </c>
      <c r="F4114">
        <v>16.11</v>
      </c>
      <c r="G4114">
        <v>-19.264020597110601</v>
      </c>
      <c r="H4114">
        <v>-19.319521065889401</v>
      </c>
      <c r="I4114">
        <v>-12.7781403770519</v>
      </c>
      <c r="J4114">
        <v>3.7498799674988899</v>
      </c>
      <c r="K4114">
        <v>18.733315721589499</v>
      </c>
      <c r="L4114">
        <v>17.143926707240301</v>
      </c>
      <c r="M4114">
        <v>38.788028257322097</v>
      </c>
      <c r="N4114">
        <v>0.23282687998528201</v>
      </c>
      <c r="O4114">
        <v>77.467411545623804</v>
      </c>
      <c r="P4114">
        <v>34.1382181515403</v>
      </c>
      <c r="Q4114">
        <v>0.10271142932312</v>
      </c>
    </row>
    <row r="4115" spans="1:17" hidden="1" x14ac:dyDescent="0.3">
      <c r="A4115" t="s">
        <v>8463</v>
      </c>
      <c r="B4115" t="s">
        <v>8464</v>
      </c>
      <c r="C4115" t="str">
        <f>IFERROR(VLOOKUP(Table1[[#This Row],[Ticker]],[1]!Table1[[Symbol]:[Industry]],2,FALSE),"-")</f>
        <v>-</v>
      </c>
      <c r="D4115" t="s">
        <v>753</v>
      </c>
      <c r="E4115">
        <v>19.692535094</v>
      </c>
      <c r="F4115">
        <v>69.62</v>
      </c>
      <c r="G4115">
        <v>-1.17692121574834</v>
      </c>
      <c r="H4115">
        <v>-0.30935395124646903</v>
      </c>
      <c r="I4115">
        <v>7.6923180183076196</v>
      </c>
      <c r="J4115">
        <v>-9.8684139019233896E-3</v>
      </c>
      <c r="K4115">
        <v>65.675023039306296</v>
      </c>
      <c r="L4115">
        <v>60.194980674330601</v>
      </c>
      <c r="M4115">
        <v>43.249617568739502</v>
      </c>
      <c r="N4115">
        <v>1.18162841981551</v>
      </c>
      <c r="O4115">
        <v>2.2694627980465398</v>
      </c>
      <c r="P4115">
        <v>33.977368947732998</v>
      </c>
    </row>
    <row r="4116" spans="1:17" hidden="1" x14ac:dyDescent="0.3">
      <c r="A4116" t="s">
        <v>8465</v>
      </c>
      <c r="B4116" t="s">
        <v>8466</v>
      </c>
      <c r="C4116" t="str">
        <f>IFERROR(VLOOKUP(Table1[[#This Row],[Ticker]],[1]!Table1[[Symbol]:[Industry]],2,FALSE),"-")</f>
        <v>-</v>
      </c>
      <c r="D4116" t="s">
        <v>407</v>
      </c>
      <c r="E4116">
        <v>19.658999999999999</v>
      </c>
      <c r="F4116">
        <v>64.22</v>
      </c>
      <c r="G4116">
        <v>135.74069638402099</v>
      </c>
      <c r="H4116">
        <v>-4.7693313714118597</v>
      </c>
      <c r="I4116">
        <v>32.308439709528102</v>
      </c>
      <c r="J4116">
        <v>-9.93082712809451</v>
      </c>
      <c r="K4116">
        <v>60.653706694757801</v>
      </c>
      <c r="L4116">
        <v>47.170011469875497</v>
      </c>
      <c r="M4116">
        <v>46.151710759972097</v>
      </c>
      <c r="N4116">
        <v>0.371284075490317</v>
      </c>
      <c r="O4116">
        <v>11.336032388663901</v>
      </c>
      <c r="P4116">
        <v>181.41980718667801</v>
      </c>
      <c r="Q4116">
        <v>0.13185165158979101</v>
      </c>
    </row>
    <row r="4117" spans="1:17" hidden="1" x14ac:dyDescent="0.3">
      <c r="A4117" t="s">
        <v>8467</v>
      </c>
      <c r="B4117" t="s">
        <v>8468</v>
      </c>
      <c r="C4117" t="str">
        <f>IFERROR(VLOOKUP(Table1[[#This Row],[Ticker]],[1]!Table1[[Symbol]:[Industry]],2,FALSE),"-")</f>
        <v>-</v>
      </c>
      <c r="D4117" t="s">
        <v>407</v>
      </c>
      <c r="E4117">
        <v>19.625899</v>
      </c>
      <c r="F4117">
        <v>64.47</v>
      </c>
      <c r="G4117">
        <v>-18.717527280949</v>
      </c>
      <c r="H4117">
        <v>-21.676362805970498</v>
      </c>
      <c r="I4117">
        <v>19.781682778515801</v>
      </c>
      <c r="J4117">
        <v>-5.7062795907646198</v>
      </c>
      <c r="K4117">
        <v>62.887765507598701</v>
      </c>
      <c r="L4117">
        <v>55.6046288124951</v>
      </c>
      <c r="M4117">
        <v>31.7876653281992</v>
      </c>
      <c r="N4117">
        <v>0.26716731315428399</v>
      </c>
      <c r="O4117">
        <v>37.6143942919187</v>
      </c>
      <c r="P4117">
        <v>59.185185185185098</v>
      </c>
      <c r="Q4117">
        <v>0.123638739221928</v>
      </c>
    </row>
    <row r="4118" spans="1:17" hidden="1" x14ac:dyDescent="0.3">
      <c r="A4118" t="s">
        <v>8469</v>
      </c>
      <c r="B4118" t="s">
        <v>8470</v>
      </c>
      <c r="C4118" t="str">
        <f>IFERROR(VLOOKUP(Table1[[#This Row],[Ticker]],[1]!Table1[[Symbol]:[Industry]],2,FALSE),"-")</f>
        <v>-</v>
      </c>
      <c r="D4118" t="s">
        <v>387</v>
      </c>
      <c r="E4118">
        <v>19.615692543999899</v>
      </c>
      <c r="F4118">
        <v>14.3</v>
      </c>
      <c r="G4118">
        <v>-105.287390895458</v>
      </c>
      <c r="H4118">
        <v>5.7054027499770497</v>
      </c>
      <c r="I4118">
        <v>-41.7271543260659</v>
      </c>
      <c r="J4118">
        <v>-2.1876200325010999</v>
      </c>
      <c r="K4118">
        <v>17.531178507000501</v>
      </c>
      <c r="L4118">
        <v>35.501376399262597</v>
      </c>
      <c r="M4118">
        <v>96.489442655856806</v>
      </c>
      <c r="N4118">
        <v>2.2412615262583802</v>
      </c>
      <c r="O4118">
        <v>290.20979020979001</v>
      </c>
      <c r="P4118">
        <v>20.981387478849399</v>
      </c>
      <c r="Q4118">
        <v>-7.1833454705309996E-2</v>
      </c>
    </row>
    <row r="4119" spans="1:17" hidden="1" x14ac:dyDescent="0.3">
      <c r="A4119" t="s">
        <v>8471</v>
      </c>
      <c r="B4119" t="s">
        <v>8472</v>
      </c>
      <c r="C4119" t="str">
        <f>IFERROR(VLOOKUP(Table1[[#This Row],[Ticker]],[1]!Table1[[Symbol]:[Industry]],2,FALSE),"-")</f>
        <v>-</v>
      </c>
      <c r="D4119" t="s">
        <v>60</v>
      </c>
      <c r="E4119">
        <v>19.609999680000001</v>
      </c>
      <c r="F4119">
        <v>71.22</v>
      </c>
      <c r="G4119">
        <v>154.641675198717</v>
      </c>
      <c r="H4119">
        <v>-4.4954004628743602</v>
      </c>
      <c r="I4119">
        <v>67.502435744645595</v>
      </c>
      <c r="J4119">
        <v>-2.1876200325010999</v>
      </c>
      <c r="K4119">
        <v>69.016673548126107</v>
      </c>
      <c r="L4119">
        <v>52.949461447626298</v>
      </c>
      <c r="M4119">
        <v>100</v>
      </c>
      <c r="N4119">
        <v>0</v>
      </c>
      <c r="O4119">
        <v>0</v>
      </c>
      <c r="P4119">
        <v>186.48431214802801</v>
      </c>
    </row>
    <row r="4120" spans="1:17" hidden="1" x14ac:dyDescent="0.3">
      <c r="A4120" t="s">
        <v>8473</v>
      </c>
      <c r="B4120" t="s">
        <v>8474</v>
      </c>
      <c r="C4120" t="str">
        <f>IFERROR(VLOOKUP(Table1[[#This Row],[Ticker]],[1]!Table1[[Symbol]:[Industry]],2,FALSE),"-")</f>
        <v>-</v>
      </c>
      <c r="D4120" t="s">
        <v>1379</v>
      </c>
      <c r="E4120">
        <v>19.60496616</v>
      </c>
      <c r="F4120">
        <v>72.75</v>
      </c>
      <c r="G4120">
        <v>-91.762200609716302</v>
      </c>
      <c r="H4120">
        <v>-9.2734131478637902</v>
      </c>
      <c r="I4120">
        <v>1.81514033862755</v>
      </c>
      <c r="J4120">
        <v>-5.5352595174796502</v>
      </c>
      <c r="K4120">
        <v>70.541956723664001</v>
      </c>
      <c r="M4120">
        <v>26.941314049496199</v>
      </c>
      <c r="N4120">
        <v>0.410557184750733</v>
      </c>
      <c r="O4120">
        <v>174.22680412371099</v>
      </c>
      <c r="P4120">
        <v>32.272727272727202</v>
      </c>
    </row>
    <row r="4121" spans="1:17" hidden="1" x14ac:dyDescent="0.3">
      <c r="A4121" t="s">
        <v>8475</v>
      </c>
      <c r="B4121" t="s">
        <v>8476</v>
      </c>
      <c r="C4121" t="str">
        <f>IFERROR(VLOOKUP(Table1[[#This Row],[Ticker]],[1]!Table1[[Symbol]:[Industry]],2,FALSE),"-")</f>
        <v>-</v>
      </c>
      <c r="D4121" t="s">
        <v>281</v>
      </c>
      <c r="E4121">
        <v>19.594004946999998</v>
      </c>
      <c r="F4121">
        <v>6.55</v>
      </c>
      <c r="G4121">
        <v>-16.404040458083799</v>
      </c>
      <c r="H4121">
        <v>-6.60989296546068E-2</v>
      </c>
      <c r="I4121">
        <v>-5.6137859601378404</v>
      </c>
      <c r="J4121">
        <v>-0.52924523979796001</v>
      </c>
      <c r="K4121">
        <v>6.0414364954514799</v>
      </c>
      <c r="L4121">
        <v>6.2893262545823196</v>
      </c>
      <c r="M4121">
        <v>66.117619745961605</v>
      </c>
      <c r="N4121">
        <v>1.27773035059102</v>
      </c>
      <c r="O4121">
        <v>29.618320610687</v>
      </c>
      <c r="P4121">
        <v>29.446640316205499</v>
      </c>
      <c r="Q4121">
        <v>4.1907743847135998E-2</v>
      </c>
    </row>
    <row r="4122" spans="1:17" hidden="1" x14ac:dyDescent="0.3">
      <c r="A4122" t="s">
        <v>8477</v>
      </c>
      <c r="B4122" t="s">
        <v>8478</v>
      </c>
      <c r="C4122" t="str">
        <f>IFERROR(VLOOKUP(Table1[[#This Row],[Ticker]],[1]!Table1[[Symbol]:[Industry]],2,FALSE),"-")</f>
        <v>-</v>
      </c>
      <c r="D4122" t="s">
        <v>21</v>
      </c>
      <c r="E4122">
        <v>19.591699999999999</v>
      </c>
      <c r="F4122">
        <v>107</v>
      </c>
      <c r="G4122">
        <v>67.970621687476097</v>
      </c>
      <c r="H4122">
        <v>24.497969036824198</v>
      </c>
      <c r="I4122">
        <v>73.682898583986898</v>
      </c>
      <c r="J4122">
        <v>18.050608981994898</v>
      </c>
      <c r="K4122">
        <v>89.423463141298498</v>
      </c>
      <c r="L4122">
        <v>77.494071788271597</v>
      </c>
      <c r="M4122">
        <v>85.846075335795106</v>
      </c>
      <c r="N4122">
        <v>0.60988846123926199</v>
      </c>
      <c r="O4122">
        <v>16.345794392523299</v>
      </c>
      <c r="P4122">
        <v>136.150960052968</v>
      </c>
      <c r="Q4122">
        <v>8.9577465403676004E-2</v>
      </c>
    </row>
    <row r="4123" spans="1:17" hidden="1" x14ac:dyDescent="0.3">
      <c r="A4123" t="s">
        <v>8479</v>
      </c>
      <c r="B4123" t="s">
        <v>8480</v>
      </c>
      <c r="C4123" t="str">
        <f>IFERROR(VLOOKUP(Table1[[#This Row],[Ticker]],[1]!Table1[[Symbol]:[Industry]],2,FALSE),"-")</f>
        <v>-</v>
      </c>
      <c r="D4123" t="s">
        <v>51</v>
      </c>
      <c r="E4123">
        <v>19.530552239999999</v>
      </c>
      <c r="F4123">
        <v>7.34</v>
      </c>
      <c r="G4123">
        <v>74.9179264309697</v>
      </c>
      <c r="H4123">
        <v>-24.012944322523399</v>
      </c>
      <c r="I4123">
        <v>-36.283557611750901</v>
      </c>
      <c r="J4123">
        <v>-4.3209533658344403</v>
      </c>
      <c r="K4123">
        <v>7.8297225002522399</v>
      </c>
      <c r="L4123">
        <v>7.4924238909054397</v>
      </c>
      <c r="M4123">
        <v>23.4900460488271</v>
      </c>
      <c r="N4123">
        <v>0.38659912039274102</v>
      </c>
      <c r="O4123">
        <v>59.400544959127998</v>
      </c>
      <c r="Q4123">
        <v>0.10224993172468699</v>
      </c>
    </row>
    <row r="4124" spans="1:17" hidden="1" x14ac:dyDescent="0.3">
      <c r="A4124" t="s">
        <v>8481</v>
      </c>
      <c r="B4124" t="s">
        <v>8482</v>
      </c>
      <c r="C4124" t="str">
        <f>IFERROR(VLOOKUP(Table1[[#This Row],[Ticker]],[1]!Table1[[Symbol]:[Industry]],2,FALSE),"-")</f>
        <v>-</v>
      </c>
      <c r="D4124" t="s">
        <v>51</v>
      </c>
      <c r="E4124">
        <v>19.514297628000001</v>
      </c>
      <c r="F4124">
        <v>8.64</v>
      </c>
      <c r="G4124">
        <v>69.087595608827598</v>
      </c>
      <c r="H4124">
        <v>-8.4954004628743505</v>
      </c>
      <c r="I4124">
        <v>58.938000624803301</v>
      </c>
      <c r="J4124">
        <v>-12.093772274419701</v>
      </c>
      <c r="K4124">
        <v>8.5559998205160106</v>
      </c>
      <c r="L4124">
        <v>6.5171904851010698</v>
      </c>
      <c r="M4124">
        <v>21.4221004917387</v>
      </c>
      <c r="N4124">
        <v>8.4431407597528096E-2</v>
      </c>
      <c r="O4124">
        <v>39.351851851851798</v>
      </c>
      <c r="Q4124">
        <v>0.11016971271378601</v>
      </c>
    </row>
    <row r="4125" spans="1:17" hidden="1" x14ac:dyDescent="0.3">
      <c r="A4125" t="s">
        <v>8483</v>
      </c>
      <c r="B4125" t="s">
        <v>8484</v>
      </c>
      <c r="C4125" t="str">
        <f>IFERROR(VLOOKUP(Table1[[#This Row],[Ticker]],[1]!Table1[[Symbol]:[Industry]],2,FALSE),"-")</f>
        <v>-</v>
      </c>
      <c r="D4125" t="s">
        <v>443</v>
      </c>
      <c r="E4125">
        <v>19.5050475</v>
      </c>
      <c r="F4125">
        <v>56.5</v>
      </c>
      <c r="G4125">
        <v>173.56276845609301</v>
      </c>
      <c r="H4125">
        <v>-21.640731679500099</v>
      </c>
      <c r="I4125">
        <v>81.765505966030304</v>
      </c>
      <c r="J4125">
        <v>-8.0728659341404505</v>
      </c>
      <c r="K4125">
        <v>65.388523008589999</v>
      </c>
      <c r="L4125">
        <v>49.1676576595451</v>
      </c>
      <c r="M4125">
        <v>22.95729443762</v>
      </c>
      <c r="N4125">
        <v>0.45579972034955801</v>
      </c>
      <c r="O4125">
        <v>68.761061946902601</v>
      </c>
      <c r="P4125">
        <v>228.488372093023</v>
      </c>
      <c r="Q4125">
        <v>0.13035999788930699</v>
      </c>
    </row>
    <row r="4126" spans="1:17" hidden="1" x14ac:dyDescent="0.3">
      <c r="A4126" t="s">
        <v>8485</v>
      </c>
      <c r="B4126" t="s">
        <v>8486</v>
      </c>
      <c r="C4126" t="str">
        <f>IFERROR(VLOOKUP(Table1[[#This Row],[Ticker]],[1]!Table1[[Symbol]:[Industry]],2,FALSE),"-")</f>
        <v>-</v>
      </c>
      <c r="D4126" t="s">
        <v>5562</v>
      </c>
      <c r="E4126">
        <v>19.4766525</v>
      </c>
      <c r="F4126">
        <v>8.02</v>
      </c>
      <c r="G4126">
        <v>-70.376773152514502</v>
      </c>
      <c r="H4126">
        <v>-14.495400462874301</v>
      </c>
      <c r="I4126">
        <v>-37.587534962565897</v>
      </c>
      <c r="J4126">
        <v>-4.1246660373437196</v>
      </c>
      <c r="K4126">
        <v>8.0983289999581594</v>
      </c>
      <c r="L4126">
        <v>9.59034133568111</v>
      </c>
      <c r="M4126">
        <v>42.722314766518998</v>
      </c>
      <c r="N4126">
        <v>0.60988904029589197</v>
      </c>
      <c r="O4126">
        <v>106.950691602137</v>
      </c>
      <c r="P4126">
        <v>14.5714285714285</v>
      </c>
      <c r="Q4126">
        <v>-9.3029921304026E-2</v>
      </c>
    </row>
    <row r="4127" spans="1:17" hidden="1" x14ac:dyDescent="0.3">
      <c r="A4127" t="s">
        <v>8487</v>
      </c>
      <c r="B4127" t="s">
        <v>8488</v>
      </c>
      <c r="C4127" t="str">
        <f>IFERROR(VLOOKUP(Table1[[#This Row],[Ticker]],[1]!Table1[[Symbol]:[Industry]],2,FALSE),"-")</f>
        <v>-</v>
      </c>
      <c r="D4127" t="s">
        <v>1067</v>
      </c>
      <c r="E4127">
        <v>19.424843750000001</v>
      </c>
      <c r="F4127">
        <v>85.15</v>
      </c>
      <c r="G4127">
        <v>-5.5931859894901201</v>
      </c>
      <c r="H4127">
        <v>-1.87035303188851</v>
      </c>
      <c r="I4127">
        <v>-12.2495918825592</v>
      </c>
      <c r="J4127">
        <v>1.0670674632677399</v>
      </c>
      <c r="K4127">
        <v>87.130260937810405</v>
      </c>
      <c r="M4127">
        <v>46.234414810174101</v>
      </c>
      <c r="N4127">
        <v>1</v>
      </c>
    </row>
    <row r="4128" spans="1:17" hidden="1" x14ac:dyDescent="0.3">
      <c r="A4128" t="s">
        <v>8489</v>
      </c>
      <c r="B4128" t="s">
        <v>8490</v>
      </c>
      <c r="C4128" t="str">
        <f>IFERROR(VLOOKUP(Table1[[#This Row],[Ticker]],[1]!Table1[[Symbol]:[Industry]],2,FALSE),"-")</f>
        <v>-</v>
      </c>
      <c r="D4128" t="s">
        <v>991</v>
      </c>
      <c r="E4128">
        <v>19.409033028</v>
      </c>
      <c r="F4128">
        <v>30.93</v>
      </c>
      <c r="G4128">
        <v>-30.731162611292898</v>
      </c>
      <c r="H4128">
        <v>24.629246572220399</v>
      </c>
      <c r="I4128">
        <v>19.1677614032868</v>
      </c>
      <c r="J4128">
        <v>-15.603903505587301</v>
      </c>
      <c r="K4128">
        <v>27.164319694260801</v>
      </c>
      <c r="L4128">
        <v>26.232419729148599</v>
      </c>
      <c r="M4128">
        <v>63.415458758906802</v>
      </c>
      <c r="N4128">
        <v>2.4207557554820101</v>
      </c>
      <c r="O4128">
        <v>26.737795021015199</v>
      </c>
      <c r="P4128">
        <v>62.277019937040897</v>
      </c>
      <c r="Q4128">
        <v>0.129085481388861</v>
      </c>
    </row>
    <row r="4129" spans="1:17" hidden="1" x14ac:dyDescent="0.3">
      <c r="A4129" t="s">
        <v>8491</v>
      </c>
      <c r="B4129" t="s">
        <v>8492</v>
      </c>
      <c r="C4129" t="str">
        <f>IFERROR(VLOOKUP(Table1[[#This Row],[Ticker]],[1]!Table1[[Symbol]:[Industry]],2,FALSE),"-")</f>
        <v>-</v>
      </c>
      <c r="D4129" t="s">
        <v>390</v>
      </c>
      <c r="E4129">
        <v>19.33625</v>
      </c>
      <c r="F4129">
        <v>25.44</v>
      </c>
      <c r="G4129">
        <v>234.72796823800701</v>
      </c>
      <c r="H4129">
        <v>94.785749696869999</v>
      </c>
      <c r="I4129">
        <v>110.772904990136</v>
      </c>
      <c r="J4129">
        <v>19.223572181610798</v>
      </c>
      <c r="K4129">
        <v>14.7867014690686</v>
      </c>
      <c r="L4129">
        <v>11.035983149795401</v>
      </c>
      <c r="M4129">
        <v>99.994813589557594</v>
      </c>
      <c r="N4129">
        <v>3.80172586795103</v>
      </c>
      <c r="O4129">
        <v>0</v>
      </c>
      <c r="P4129">
        <v>266.57060518731902</v>
      </c>
      <c r="Q4129">
        <v>0.17473512518642401</v>
      </c>
    </row>
    <row r="4130" spans="1:17" hidden="1" x14ac:dyDescent="0.3">
      <c r="A4130" t="s">
        <v>8493</v>
      </c>
      <c r="B4130" t="s">
        <v>8494</v>
      </c>
      <c r="C4130" t="str">
        <f>IFERROR(VLOOKUP(Table1[[#This Row],[Ticker]],[1]!Table1[[Symbol]:[Industry]],2,FALSE),"-")</f>
        <v>-</v>
      </c>
      <c r="D4130" t="s">
        <v>853</v>
      </c>
      <c r="E4130">
        <v>19.323</v>
      </c>
      <c r="F4130">
        <v>45</v>
      </c>
      <c r="G4130">
        <v>19.164074460083999</v>
      </c>
      <c r="H4130">
        <v>37.2675576090965</v>
      </c>
      <c r="I4130">
        <v>57.368751565956401</v>
      </c>
      <c r="J4130">
        <v>19.146090055094199</v>
      </c>
      <c r="K4130">
        <v>33.180005238931997</v>
      </c>
      <c r="L4130">
        <v>30.285440672087201</v>
      </c>
      <c r="M4130">
        <v>87.215081973923503</v>
      </c>
      <c r="N4130">
        <v>1.68271260024521</v>
      </c>
      <c r="O4130">
        <v>0.155555555555553</v>
      </c>
      <c r="P4130">
        <v>83.748468762760297</v>
      </c>
    </row>
    <row r="4131" spans="1:17" hidden="1" x14ac:dyDescent="0.3">
      <c r="A4131" t="s">
        <v>8495</v>
      </c>
      <c r="B4131" t="s">
        <v>8496</v>
      </c>
      <c r="C4131" t="str">
        <f>IFERROR(VLOOKUP(Table1[[#This Row],[Ticker]],[1]!Table1[[Symbol]:[Industry]],2,FALSE),"-")</f>
        <v>-</v>
      </c>
      <c r="E4131">
        <v>19.321999874999999</v>
      </c>
      <c r="F4131">
        <v>72.25</v>
      </c>
      <c r="G4131">
        <v>-73.031078137753099</v>
      </c>
      <c r="H4131">
        <v>-42.315913283387097</v>
      </c>
      <c r="I4131">
        <v>-58.576971175882697</v>
      </c>
      <c r="J4131">
        <v>-18.180691626034498</v>
      </c>
      <c r="M4131">
        <v>18.490051849948401</v>
      </c>
      <c r="O4131">
        <v>77.162629757785396</v>
      </c>
      <c r="P4131">
        <v>0.34722222222223198</v>
      </c>
    </row>
    <row r="4132" spans="1:17" hidden="1" x14ac:dyDescent="0.3">
      <c r="A4132" t="s">
        <v>8497</v>
      </c>
      <c r="B4132" t="s">
        <v>8498</v>
      </c>
      <c r="C4132" t="str">
        <f>IFERROR(VLOOKUP(Table1[[#This Row],[Ticker]],[1]!Table1[[Symbol]:[Industry]],2,FALSE),"-")</f>
        <v>-</v>
      </c>
      <c r="D4132" t="s">
        <v>54</v>
      </c>
      <c r="E4132">
        <v>19.274953799999999</v>
      </c>
      <c r="F4132">
        <v>39.89</v>
      </c>
      <c r="G4132">
        <v>25.019337097089899</v>
      </c>
      <c r="H4132">
        <v>-12.5944952699253</v>
      </c>
      <c r="I4132">
        <v>18.522883981894001</v>
      </c>
      <c r="J4132">
        <v>-8.9992142353996503</v>
      </c>
      <c r="K4132">
        <v>41.075278617141201</v>
      </c>
      <c r="L4132">
        <v>37.231274691827998</v>
      </c>
      <c r="M4132">
        <v>33.882849906353101</v>
      </c>
      <c r="N4132">
        <v>0.38471909235579899</v>
      </c>
      <c r="O4132">
        <v>35.372273752820199</v>
      </c>
      <c r="P4132">
        <v>89.052132701421698</v>
      </c>
      <c r="Q4132">
        <v>2.1212332028138998E-2</v>
      </c>
    </row>
    <row r="4133" spans="1:17" hidden="1" x14ac:dyDescent="0.3">
      <c r="A4133" t="s">
        <v>8499</v>
      </c>
      <c r="B4133" t="s">
        <v>8500</v>
      </c>
      <c r="C4133" t="str">
        <f>IFERROR(VLOOKUP(Table1[[#This Row],[Ticker]],[1]!Table1[[Symbol]:[Industry]],2,FALSE),"-")</f>
        <v>-</v>
      </c>
      <c r="D4133" t="s">
        <v>753</v>
      </c>
      <c r="E4133">
        <v>19.229981756999901</v>
      </c>
      <c r="F4133">
        <v>29.83</v>
      </c>
      <c r="G4133">
        <v>6.7210940057233604</v>
      </c>
      <c r="H4133">
        <v>-1.07957613383985</v>
      </c>
      <c r="I4133">
        <v>2.5069684048413601</v>
      </c>
      <c r="J4133">
        <v>-0.89024891607910905</v>
      </c>
      <c r="K4133">
        <v>28.529812559910599</v>
      </c>
      <c r="L4133">
        <v>26.208847861697102</v>
      </c>
      <c r="M4133">
        <v>53.416699079583402</v>
      </c>
      <c r="N4133">
        <v>1.38734052347621</v>
      </c>
      <c r="O4133">
        <v>15.8900435802883</v>
      </c>
      <c r="P4133">
        <v>47.163295510606801</v>
      </c>
      <c r="Q4133">
        <v>2.8878510423630001E-3</v>
      </c>
    </row>
    <row r="4134" spans="1:17" hidden="1" x14ac:dyDescent="0.3">
      <c r="A4134" t="s">
        <v>8501</v>
      </c>
      <c r="B4134" t="s">
        <v>8502</v>
      </c>
      <c r="C4134" t="str">
        <f>IFERROR(VLOOKUP(Table1[[#This Row],[Ticker]],[1]!Table1[[Symbol]:[Industry]],2,FALSE),"-")</f>
        <v>-</v>
      </c>
      <c r="D4134" t="s">
        <v>407</v>
      </c>
      <c r="E4134">
        <v>19.2085285</v>
      </c>
      <c r="F4134">
        <v>65.16</v>
      </c>
      <c r="G4134">
        <v>75.409271447634595</v>
      </c>
      <c r="H4134">
        <v>119.68003813361599</v>
      </c>
      <c r="I4134">
        <v>141.182898583986</v>
      </c>
      <c r="J4134">
        <v>9.1966198559228793</v>
      </c>
      <c r="K4134">
        <v>39.669996399681402</v>
      </c>
      <c r="L4134">
        <v>29.728692535119801</v>
      </c>
      <c r="M4134">
        <v>99.580790425084899</v>
      </c>
      <c r="N4134">
        <v>1.6886403615110399</v>
      </c>
      <c r="O4134">
        <v>0</v>
      </c>
      <c r="P4134">
        <v>211.91957874581101</v>
      </c>
      <c r="Q4134">
        <v>0.15377613897999001</v>
      </c>
    </row>
    <row r="4135" spans="1:17" hidden="1" x14ac:dyDescent="0.3">
      <c r="A4135" t="s">
        <v>8503</v>
      </c>
      <c r="B4135" t="s">
        <v>8504</v>
      </c>
      <c r="C4135" t="str">
        <f>IFERROR(VLOOKUP(Table1[[#This Row],[Ticker]],[1]!Table1[[Symbol]:[Industry]],2,FALSE),"-")</f>
        <v>-</v>
      </c>
      <c r="D4135" t="s">
        <v>467</v>
      </c>
      <c r="E4135">
        <v>19.183499999999999</v>
      </c>
      <c r="F4135">
        <v>13.93</v>
      </c>
      <c r="G4135">
        <v>266.15736305068799</v>
      </c>
      <c r="H4135">
        <v>5.4040581604821796</v>
      </c>
      <c r="I4135">
        <v>-27.9216064164717</v>
      </c>
      <c r="J4135">
        <v>-9.7949022171564994</v>
      </c>
      <c r="K4135">
        <v>12.560558320696201</v>
      </c>
      <c r="L4135">
        <v>9.6687201161794203</v>
      </c>
      <c r="M4135">
        <v>33.055403347227802</v>
      </c>
      <c r="N4135">
        <v>2.4268862362008199</v>
      </c>
      <c r="O4135">
        <v>31.012203876525401</v>
      </c>
      <c r="P4135">
        <v>298</v>
      </c>
      <c r="Q4135">
        <v>0.147069115499391</v>
      </c>
    </row>
    <row r="4136" spans="1:17" hidden="1" x14ac:dyDescent="0.3">
      <c r="A4136" t="s">
        <v>8505</v>
      </c>
      <c r="B4136" t="s">
        <v>8506</v>
      </c>
      <c r="C4136" t="str">
        <f>IFERROR(VLOOKUP(Table1[[#This Row],[Ticker]],[1]!Table1[[Symbol]:[Industry]],2,FALSE),"-")</f>
        <v>-</v>
      </c>
      <c r="D4136" t="s">
        <v>51</v>
      </c>
      <c r="E4136">
        <v>19.121008400000001</v>
      </c>
      <c r="F4136">
        <v>16.670000000000002</v>
      </c>
      <c r="G4136">
        <v>-78.566829982229706</v>
      </c>
      <c r="H4136">
        <v>-14.539550573249601</v>
      </c>
      <c r="I4136">
        <v>-52.245896146097301</v>
      </c>
      <c r="J4136">
        <v>-1.5703360818838099</v>
      </c>
      <c r="K4136">
        <v>16.4977065498699</v>
      </c>
      <c r="L4136">
        <v>20.9204061742828</v>
      </c>
      <c r="M4136">
        <v>53.650666166982901</v>
      </c>
      <c r="N4136">
        <v>0.97541791620568397</v>
      </c>
      <c r="O4136">
        <v>119.91601679663999</v>
      </c>
      <c r="P4136">
        <v>15.1243093922652</v>
      </c>
      <c r="Q4136">
        <v>-4.6683708884140002E-2</v>
      </c>
    </row>
    <row r="4137" spans="1:17" hidden="1" x14ac:dyDescent="0.3">
      <c r="A4137" t="s">
        <v>8507</v>
      </c>
      <c r="B4137" t="s">
        <v>8508</v>
      </c>
      <c r="C4137" t="str">
        <f>IFERROR(VLOOKUP(Table1[[#This Row],[Ticker]],[1]!Table1[[Symbol]:[Industry]],2,FALSE),"-")</f>
        <v>-</v>
      </c>
      <c r="E4137">
        <v>19.068186000000001</v>
      </c>
      <c r="F4137">
        <v>26.65</v>
      </c>
      <c r="G4137">
        <v>-26.5482868900468</v>
      </c>
      <c r="H4137">
        <v>10.9364276826758</v>
      </c>
      <c r="I4137">
        <v>19.6294648711702</v>
      </c>
      <c r="J4137">
        <v>3.3434420917473799</v>
      </c>
      <c r="K4137">
        <v>26.051790537076101</v>
      </c>
      <c r="L4137">
        <v>23.909588350718799</v>
      </c>
      <c r="M4137">
        <v>55.653834716252298</v>
      </c>
      <c r="N4137">
        <v>0.76984564556102897</v>
      </c>
      <c r="O4137">
        <v>50.093808630394001</v>
      </c>
      <c r="P4137">
        <v>63.999999999999901</v>
      </c>
      <c r="Q4137">
        <v>9.2815055186722006E-2</v>
      </c>
    </row>
    <row r="4138" spans="1:17" hidden="1" x14ac:dyDescent="0.3">
      <c r="A4138" t="s">
        <v>8509</v>
      </c>
      <c r="B4138" t="s">
        <v>8510</v>
      </c>
      <c r="C4138" t="str">
        <f>IFERROR(VLOOKUP(Table1[[#This Row],[Ticker]],[1]!Table1[[Symbol]:[Industry]],2,FALSE),"-")</f>
        <v>-</v>
      </c>
      <c r="D4138" t="s">
        <v>1657</v>
      </c>
      <c r="E4138">
        <v>19.0304042</v>
      </c>
      <c r="F4138">
        <v>45.02</v>
      </c>
      <c r="G4138">
        <v>-56.8093036159785</v>
      </c>
      <c r="H4138">
        <v>-6.6258352454830503</v>
      </c>
      <c r="I4138">
        <v>-12.348865965043</v>
      </c>
      <c r="J4138">
        <v>-2.1431755880566499</v>
      </c>
      <c r="K4138">
        <v>47.055378744731698</v>
      </c>
      <c r="L4138">
        <v>51.078207600953803</v>
      </c>
      <c r="M4138">
        <v>55.112733954713697</v>
      </c>
      <c r="N4138">
        <v>1.23791102514506</v>
      </c>
      <c r="O4138">
        <v>48.2674366948022</v>
      </c>
      <c r="P4138">
        <v>22.005420054200499</v>
      </c>
    </row>
    <row r="4139" spans="1:17" hidden="1" x14ac:dyDescent="0.3">
      <c r="A4139" t="s">
        <v>8511</v>
      </c>
      <c r="B4139" t="s">
        <v>8512</v>
      </c>
      <c r="C4139" t="str">
        <f>IFERROR(VLOOKUP(Table1[[#This Row],[Ticker]],[1]!Table1[[Symbol]:[Industry]],2,FALSE),"-")</f>
        <v>-</v>
      </c>
      <c r="D4139" t="s">
        <v>605</v>
      </c>
      <c r="E4139">
        <v>19.015785099999999</v>
      </c>
      <c r="F4139">
        <v>6464.5</v>
      </c>
      <c r="G4139">
        <v>108.94776793763999</v>
      </c>
      <c r="H4139">
        <v>33.951434772776302</v>
      </c>
      <c r="I4139">
        <v>176.35224020453799</v>
      </c>
      <c r="J4139">
        <v>6.0454540071016698</v>
      </c>
      <c r="K4139">
        <v>4925.5861831030197</v>
      </c>
      <c r="L4139">
        <v>3943.6787101149998</v>
      </c>
      <c r="M4139">
        <v>94.157963609980499</v>
      </c>
      <c r="N4139">
        <v>1.7512301363233</v>
      </c>
      <c r="O4139">
        <v>0</v>
      </c>
      <c r="P4139">
        <v>214.42120622568001</v>
      </c>
      <c r="Q4139">
        <v>0.140349261459186</v>
      </c>
    </row>
    <row r="4140" spans="1:17" hidden="1" x14ac:dyDescent="0.3">
      <c r="A4140" t="s">
        <v>8513</v>
      </c>
      <c r="B4140" t="s">
        <v>8514</v>
      </c>
      <c r="C4140" t="str">
        <f>IFERROR(VLOOKUP(Table1[[#This Row],[Ticker]],[1]!Table1[[Symbol]:[Industry]],2,FALSE),"-")</f>
        <v>-</v>
      </c>
      <c r="D4140" t="s">
        <v>472</v>
      </c>
      <c r="E4140">
        <v>18.993493999999998</v>
      </c>
      <c r="F4140">
        <v>9.2899999999999991</v>
      </c>
      <c r="G4140">
        <v>-26.2744551311301</v>
      </c>
      <c r="H4140">
        <v>-20.586309553783401</v>
      </c>
      <c r="I4140">
        <v>31.2514700125583</v>
      </c>
      <c r="J4140">
        <v>14.500117009218201</v>
      </c>
      <c r="K4140">
        <v>8.2729014086543309</v>
      </c>
      <c r="L4140">
        <v>8.3958142483270901</v>
      </c>
      <c r="M4140">
        <v>56.980116647290998</v>
      </c>
      <c r="N4140">
        <v>0.97801734664626905</v>
      </c>
      <c r="O4140">
        <v>28.094725511302499</v>
      </c>
      <c r="P4140">
        <v>64.424778761061901</v>
      </c>
      <c r="Q4140">
        <v>-3.0235722043289999E-3</v>
      </c>
    </row>
    <row r="4141" spans="1:17" hidden="1" x14ac:dyDescent="0.3">
      <c r="A4141" t="s">
        <v>8515</v>
      </c>
      <c r="B4141" t="s">
        <v>8516</v>
      </c>
      <c r="C4141" t="str">
        <f>IFERROR(VLOOKUP(Table1[[#This Row],[Ticker]],[1]!Table1[[Symbol]:[Industry]],2,FALSE),"-")</f>
        <v>-</v>
      </c>
      <c r="D4141" t="s">
        <v>642</v>
      </c>
      <c r="E4141">
        <v>18.964490000000001</v>
      </c>
      <c r="F4141">
        <v>22.5</v>
      </c>
      <c r="G4141">
        <v>-8.6224836086766494</v>
      </c>
      <c r="H4141">
        <v>-2.2524098086687498</v>
      </c>
      <c r="I4141">
        <v>44.249401047041097</v>
      </c>
      <c r="J4141">
        <v>-2.2789442334143399</v>
      </c>
      <c r="K4141">
        <v>21.2125378487085</v>
      </c>
      <c r="L4141">
        <v>19.279592893122299</v>
      </c>
      <c r="M4141">
        <v>50.204617017259302</v>
      </c>
      <c r="N4141">
        <v>0.30465183364982201</v>
      </c>
      <c r="O4141">
        <v>21.999999999999901</v>
      </c>
      <c r="P4141">
        <v>87.5</v>
      </c>
      <c r="Q4141">
        <v>-2.8592206790541998E-2</v>
      </c>
    </row>
    <row r="4142" spans="1:17" hidden="1" x14ac:dyDescent="0.3">
      <c r="A4142" t="s">
        <v>8517</v>
      </c>
      <c r="B4142" t="s">
        <v>8518</v>
      </c>
      <c r="C4142" t="str">
        <f>IFERROR(VLOOKUP(Table1[[#This Row],[Ticker]],[1]!Table1[[Symbol]:[Industry]],2,FALSE),"-")</f>
        <v>-</v>
      </c>
      <c r="D4142" t="s">
        <v>6828</v>
      </c>
      <c r="E4142">
        <v>18.961263750000001</v>
      </c>
      <c r="F4142">
        <v>58.05</v>
      </c>
      <c r="G4142">
        <v>-60.317254987754403</v>
      </c>
      <c r="H4142">
        <v>1.97011677850494</v>
      </c>
      <c r="I4142">
        <v>-3.0042935342396202</v>
      </c>
      <c r="J4142">
        <v>-9.9546103237632408</v>
      </c>
      <c r="K4142">
        <v>57.154878944071399</v>
      </c>
      <c r="M4142">
        <v>57.722187275527098</v>
      </c>
      <c r="N4142">
        <v>0.53096179183135706</v>
      </c>
      <c r="O4142">
        <v>55.038759689922401</v>
      </c>
      <c r="P4142">
        <v>23.510638297872301</v>
      </c>
    </row>
    <row r="4143" spans="1:17" hidden="1" x14ac:dyDescent="0.3">
      <c r="A4143" t="s">
        <v>8519</v>
      </c>
      <c r="B4143" t="s">
        <v>8520</v>
      </c>
      <c r="C4143" t="str">
        <f>IFERROR(VLOOKUP(Table1[[#This Row],[Ticker]],[1]!Table1[[Symbol]:[Industry]],2,FALSE),"-")</f>
        <v>-</v>
      </c>
      <c r="D4143" t="s">
        <v>605</v>
      </c>
      <c r="E4143">
        <v>18.938400000000001</v>
      </c>
      <c r="F4143">
        <v>12.12</v>
      </c>
      <c r="G4143">
        <v>-10.763715870390801</v>
      </c>
      <c r="H4143">
        <v>-25.1489952341161</v>
      </c>
      <c r="I4143">
        <v>-8.6889784179348695</v>
      </c>
      <c r="J4143">
        <v>-7.4918322009878402</v>
      </c>
      <c r="K4143">
        <v>14.5509227708959</v>
      </c>
      <c r="L4143">
        <v>13.099551763288799</v>
      </c>
      <c r="M4143">
        <v>17.389946940384</v>
      </c>
      <c r="N4143">
        <v>0.97662194674087199</v>
      </c>
      <c r="O4143">
        <v>79.537953795379494</v>
      </c>
      <c r="P4143">
        <v>26.5135699373695</v>
      </c>
      <c r="Q4143">
        <v>0.21894689792803099</v>
      </c>
    </row>
    <row r="4144" spans="1:17" hidden="1" x14ac:dyDescent="0.3">
      <c r="A4144" t="s">
        <v>8521</v>
      </c>
      <c r="B4144" t="s">
        <v>8522</v>
      </c>
      <c r="C4144" t="str">
        <f>IFERROR(VLOOKUP(Table1[[#This Row],[Ticker]],[1]!Table1[[Symbol]:[Industry]],2,FALSE),"-")</f>
        <v>-</v>
      </c>
      <c r="D4144" t="s">
        <v>278</v>
      </c>
      <c r="E4144">
        <v>18.934581951999998</v>
      </c>
      <c r="F4144">
        <v>42.6</v>
      </c>
      <c r="G4144">
        <v>-39.233941297137903</v>
      </c>
      <c r="H4144">
        <v>-15.8467518142257</v>
      </c>
      <c r="I4144">
        <v>-15.742144876489499</v>
      </c>
      <c r="J4144">
        <v>-3.0248293348266801</v>
      </c>
      <c r="K4144">
        <v>43.632406676364198</v>
      </c>
      <c r="L4144">
        <v>44.275077704456599</v>
      </c>
      <c r="M4144">
        <v>43.499580037356097</v>
      </c>
      <c r="N4144">
        <v>0.50426427483542602</v>
      </c>
      <c r="O4144">
        <v>30.774647887323901</v>
      </c>
      <c r="P4144">
        <v>8.95140664961637</v>
      </c>
      <c r="Q4144">
        <v>2.4288138242656999E-2</v>
      </c>
    </row>
    <row r="4145" spans="1:17" hidden="1" x14ac:dyDescent="0.3">
      <c r="A4145" t="s">
        <v>8523</v>
      </c>
      <c r="B4145" t="s">
        <v>8524</v>
      </c>
      <c r="C4145" t="str">
        <f>IFERROR(VLOOKUP(Table1[[#This Row],[Ticker]],[1]!Table1[[Symbol]:[Industry]],2,FALSE),"-")</f>
        <v>-</v>
      </c>
      <c r="E4145">
        <v>18.9339564</v>
      </c>
      <c r="F4145">
        <v>62.9</v>
      </c>
      <c r="G4145">
        <v>-62.147346090586097</v>
      </c>
      <c r="H4145">
        <v>-41.432242568137497</v>
      </c>
      <c r="I4145">
        <v>-47.693239128715803</v>
      </c>
      <c r="J4145">
        <v>-20.710671848086498</v>
      </c>
      <c r="O4145">
        <v>58.187599364069897</v>
      </c>
      <c r="P4145">
        <v>10.3508771929824</v>
      </c>
    </row>
    <row r="4146" spans="1:17" hidden="1" x14ac:dyDescent="0.3">
      <c r="A4146" t="s">
        <v>8525</v>
      </c>
      <c r="B4146" t="s">
        <v>8526</v>
      </c>
      <c r="C4146" t="str">
        <f>IFERROR(VLOOKUP(Table1[[#This Row],[Ticker]],[1]!Table1[[Symbol]:[Industry]],2,FALSE),"-")</f>
        <v>-</v>
      </c>
      <c r="D4146" t="s">
        <v>514</v>
      </c>
      <c r="E4146">
        <v>18.90234272</v>
      </c>
      <c r="F4146">
        <v>28.64</v>
      </c>
      <c r="G4146">
        <v>-50.014065520740402</v>
      </c>
      <c r="H4146">
        <v>-16.507689249356599</v>
      </c>
      <c r="I4146">
        <v>-68.622992783286904</v>
      </c>
      <c r="J4146">
        <v>-11.2669851118661</v>
      </c>
      <c r="K4146">
        <v>32.423139859893197</v>
      </c>
      <c r="L4146">
        <v>39.241181387059903</v>
      </c>
      <c r="M4146">
        <v>43.814985542465998</v>
      </c>
      <c r="N4146">
        <v>0.49441786283891498</v>
      </c>
      <c r="O4146">
        <v>159.60195530726199</v>
      </c>
      <c r="P4146">
        <v>29.592760180995398</v>
      </c>
    </row>
    <row r="4147" spans="1:17" hidden="1" x14ac:dyDescent="0.3">
      <c r="A4147" t="s">
        <v>8527</v>
      </c>
      <c r="B4147" t="s">
        <v>8528</v>
      </c>
      <c r="C4147" t="str">
        <f>IFERROR(VLOOKUP(Table1[[#This Row],[Ticker]],[1]!Table1[[Symbol]:[Industry]],2,FALSE),"-")</f>
        <v>-</v>
      </c>
      <c r="D4147" t="s">
        <v>407</v>
      </c>
      <c r="E4147">
        <v>18.819584765999998</v>
      </c>
      <c r="F4147">
        <v>15.35</v>
      </c>
      <c r="G4147">
        <v>355.458950352275</v>
      </c>
      <c r="H4147">
        <v>14.3663881550118</v>
      </c>
      <c r="I4147">
        <v>174.99242239351</v>
      </c>
      <c r="J4147">
        <v>19.240951396070301</v>
      </c>
      <c r="K4147">
        <v>12.562626647785899</v>
      </c>
      <c r="L4147">
        <v>9.3341448928035096</v>
      </c>
      <c r="M4147">
        <v>88.785709580176004</v>
      </c>
      <c r="N4147">
        <v>0.875182109756239</v>
      </c>
      <c r="O4147">
        <v>14.5276872964169</v>
      </c>
      <c r="P4147">
        <v>438.59649122807002</v>
      </c>
      <c r="Q4147">
        <v>9.3185759322130995E-2</v>
      </c>
    </row>
    <row r="4148" spans="1:17" hidden="1" x14ac:dyDescent="0.3">
      <c r="A4148" t="s">
        <v>8529</v>
      </c>
      <c r="B4148" t="s">
        <v>8530</v>
      </c>
      <c r="C4148" t="str">
        <f>IFERROR(VLOOKUP(Table1[[#This Row],[Ticker]],[1]!Table1[[Symbol]:[Industry]],2,FALSE),"-")</f>
        <v>-</v>
      </c>
      <c r="D4148" t="s">
        <v>407</v>
      </c>
      <c r="E4148">
        <v>18.795579968999998</v>
      </c>
      <c r="F4148">
        <v>17.559999999999999</v>
      </c>
      <c r="G4148">
        <v>156.026215509704</v>
      </c>
      <c r="H4148">
        <v>-15.495924297342601</v>
      </c>
      <c r="I4148">
        <v>-27.796693252747701</v>
      </c>
      <c r="J4148">
        <v>-12.340978044135101</v>
      </c>
      <c r="K4148">
        <v>19.342285674578299</v>
      </c>
      <c r="L4148">
        <v>17.874245977423701</v>
      </c>
      <c r="M4148">
        <v>36.179210954929502</v>
      </c>
      <c r="N4148">
        <v>1.54671154444075</v>
      </c>
      <c r="O4148">
        <v>70.558086560364401</v>
      </c>
      <c r="P4148">
        <v>226.394052044609</v>
      </c>
      <c r="Q4148">
        <v>0.14813304028093399</v>
      </c>
    </row>
    <row r="4149" spans="1:17" hidden="1" x14ac:dyDescent="0.3">
      <c r="A4149" t="s">
        <v>8531</v>
      </c>
      <c r="B4149" t="s">
        <v>8532</v>
      </c>
      <c r="C4149" t="str">
        <f>IFERROR(VLOOKUP(Table1[[#This Row],[Ticker]],[1]!Table1[[Symbol]:[Industry]],2,FALSE),"-")</f>
        <v>-</v>
      </c>
      <c r="D4149" t="s">
        <v>3147</v>
      </c>
      <c r="E4149">
        <v>18.716957740000002</v>
      </c>
      <c r="F4149">
        <v>13.24</v>
      </c>
      <c r="G4149">
        <v>3.9522348455598801</v>
      </c>
      <c r="H4149">
        <v>1.0646317691965399</v>
      </c>
      <c r="I4149">
        <v>-9.3068973343803592</v>
      </c>
      <c r="J4149">
        <v>1.69818488423164</v>
      </c>
      <c r="K4149">
        <v>13.215393508822601</v>
      </c>
      <c r="L4149">
        <v>12.122951066936899</v>
      </c>
      <c r="M4149">
        <v>48.356943007400297</v>
      </c>
      <c r="N4149">
        <v>0.72558853539808399</v>
      </c>
      <c r="O4149">
        <v>30.7401812688821</v>
      </c>
      <c r="P4149">
        <v>51.314285714285703</v>
      </c>
      <c r="Q4149">
        <v>9.9906046453135999E-2</v>
      </c>
    </row>
    <row r="4150" spans="1:17" hidden="1" x14ac:dyDescent="0.3">
      <c r="A4150" t="s">
        <v>8533</v>
      </c>
      <c r="B4150" t="s">
        <v>8534</v>
      </c>
      <c r="C4150" t="str">
        <f>IFERROR(VLOOKUP(Table1[[#This Row],[Ticker]],[1]!Table1[[Symbol]:[Industry]],2,FALSE),"-")</f>
        <v>-</v>
      </c>
      <c r="D4150" t="s">
        <v>418</v>
      </c>
      <c r="E4150">
        <v>18.675672840000001</v>
      </c>
      <c r="F4150">
        <v>18.82</v>
      </c>
      <c r="G4150">
        <v>-17.920118789505601</v>
      </c>
      <c r="H4150">
        <v>-18.746954743122998</v>
      </c>
      <c r="I4150">
        <v>-16.205734288516801</v>
      </c>
      <c r="J4150">
        <v>-7.8191989798695198</v>
      </c>
      <c r="K4150">
        <v>20.068987778212701</v>
      </c>
      <c r="L4150">
        <v>21.227119514813399</v>
      </c>
      <c r="M4150">
        <v>25.378753564482398</v>
      </c>
      <c r="N4150">
        <v>0.77486631016042695</v>
      </c>
      <c r="O4150">
        <v>48.140276301806502</v>
      </c>
      <c r="P4150">
        <v>20.255591054313001</v>
      </c>
      <c r="Q4150">
        <v>0.119198807388816</v>
      </c>
    </row>
    <row r="4151" spans="1:17" hidden="1" x14ac:dyDescent="0.3">
      <c r="A4151" t="s">
        <v>8535</v>
      </c>
      <c r="B4151" t="s">
        <v>8536</v>
      </c>
      <c r="C4151" t="str">
        <f>IFERROR(VLOOKUP(Table1[[#This Row],[Ticker]],[1]!Table1[[Symbol]:[Industry]],2,FALSE),"-")</f>
        <v>-</v>
      </c>
      <c r="D4151" t="s">
        <v>390</v>
      </c>
      <c r="E4151">
        <v>18.569232</v>
      </c>
      <c r="F4151">
        <v>18.34</v>
      </c>
      <c r="G4151">
        <v>-24.276654544619799</v>
      </c>
      <c r="H4151">
        <v>5.3875644265924603</v>
      </c>
      <c r="I4151">
        <v>-0.57324336323776404</v>
      </c>
      <c r="J4151">
        <v>-2.6587625531136001</v>
      </c>
      <c r="K4151">
        <v>15.976010428110801</v>
      </c>
      <c r="L4151">
        <v>16.8257242498469</v>
      </c>
      <c r="M4151">
        <v>64.925016838898102</v>
      </c>
      <c r="N4151">
        <v>2.3908399775826399</v>
      </c>
      <c r="O4151">
        <v>87.568157033805804</v>
      </c>
      <c r="P4151">
        <v>35.851851851851798</v>
      </c>
      <c r="Q4151">
        <v>5.6847936696459997E-3</v>
      </c>
    </row>
    <row r="4152" spans="1:17" hidden="1" x14ac:dyDescent="0.3">
      <c r="A4152" t="s">
        <v>8537</v>
      </c>
      <c r="B4152" t="s">
        <v>8538</v>
      </c>
      <c r="C4152" t="str">
        <f>IFERROR(VLOOKUP(Table1[[#This Row],[Ticker]],[1]!Table1[[Symbol]:[Industry]],2,FALSE),"-")</f>
        <v>-</v>
      </c>
      <c r="D4152" t="s">
        <v>1458</v>
      </c>
      <c r="E4152">
        <v>18.567145249999999</v>
      </c>
      <c r="F4152">
        <v>14.98</v>
      </c>
      <c r="G4152">
        <v>138.06727296059799</v>
      </c>
      <c r="H4152">
        <v>-4.8500103919523703</v>
      </c>
      <c r="I4152">
        <v>37.2038332736523</v>
      </c>
      <c r="J4152">
        <v>1.88645404157297</v>
      </c>
      <c r="K4152">
        <v>14.331872811285701</v>
      </c>
      <c r="L4152">
        <v>12.664110259181401</v>
      </c>
      <c r="M4152">
        <v>41.277627776793601</v>
      </c>
      <c r="N4152">
        <v>0.83628318584070704</v>
      </c>
      <c r="O4152">
        <v>6.8090787716955798</v>
      </c>
      <c r="P4152">
        <v>169.909909909909</v>
      </c>
    </row>
    <row r="4153" spans="1:17" hidden="1" x14ac:dyDescent="0.3">
      <c r="A4153" t="s">
        <v>8539</v>
      </c>
      <c r="B4153" t="s">
        <v>8540</v>
      </c>
      <c r="C4153" t="str">
        <f>IFERROR(VLOOKUP(Table1[[#This Row],[Ticker]],[1]!Table1[[Symbol]:[Industry]],2,FALSE),"-")</f>
        <v>-</v>
      </c>
      <c r="D4153" t="s">
        <v>1171</v>
      </c>
      <c r="E4153">
        <v>18.564553499999999</v>
      </c>
      <c r="F4153">
        <v>5.13</v>
      </c>
      <c r="G4153">
        <v>148.485231903147</v>
      </c>
      <c r="H4153">
        <v>20.2132242457503</v>
      </c>
      <c r="I4153">
        <v>105.654948273427</v>
      </c>
      <c r="J4153">
        <v>-2.1876200325010999</v>
      </c>
      <c r="K4153">
        <v>4.3142485055556596</v>
      </c>
      <c r="L4153">
        <v>3.1404504767246899</v>
      </c>
      <c r="M4153">
        <v>64.088567969318603</v>
      </c>
      <c r="N4153">
        <v>0.85255615214940605</v>
      </c>
      <c r="O4153">
        <v>14.4249512670565</v>
      </c>
      <c r="P4153">
        <v>230.96774193548299</v>
      </c>
      <c r="Q4153">
        <v>8.7393074707063007E-2</v>
      </c>
    </row>
    <row r="4154" spans="1:17" hidden="1" x14ac:dyDescent="0.3">
      <c r="A4154" t="s">
        <v>8541</v>
      </c>
      <c r="B4154" t="s">
        <v>8542</v>
      </c>
      <c r="C4154" t="str">
        <f>IFERROR(VLOOKUP(Table1[[#This Row],[Ticker]],[1]!Table1[[Symbol]:[Industry]],2,FALSE),"-")</f>
        <v>-</v>
      </c>
      <c r="D4154" t="s">
        <v>4325</v>
      </c>
      <c r="E4154">
        <v>18.550239999999999</v>
      </c>
      <c r="F4154">
        <v>35.15</v>
      </c>
      <c r="G4154">
        <v>-6.3069226635976303</v>
      </c>
      <c r="H4154">
        <v>6.1948082048623796</v>
      </c>
      <c r="I4154">
        <v>-8.5986816432757003</v>
      </c>
      <c r="J4154">
        <v>-3.5888210619549201</v>
      </c>
      <c r="K4154">
        <v>34.848928935837002</v>
      </c>
      <c r="L4154">
        <v>34.284554588357402</v>
      </c>
      <c r="M4154">
        <v>46.5948726365108</v>
      </c>
      <c r="N4154">
        <v>1.1505837194964299</v>
      </c>
      <c r="O4154">
        <v>33.371266002844898</v>
      </c>
      <c r="P4154">
        <v>31.796025496812799</v>
      </c>
      <c r="Q4154">
        <v>3.1954212903511997E-2</v>
      </c>
    </row>
    <row r="4155" spans="1:17" hidden="1" x14ac:dyDescent="0.3">
      <c r="A4155" t="s">
        <v>8543</v>
      </c>
      <c r="B4155" t="s">
        <v>8544</v>
      </c>
      <c r="C4155" t="str">
        <f>IFERROR(VLOOKUP(Table1[[#This Row],[Ticker]],[1]!Table1[[Symbol]:[Industry]],2,FALSE),"-")</f>
        <v>-</v>
      </c>
      <c r="D4155" t="s">
        <v>2300</v>
      </c>
      <c r="E4155">
        <v>18.506250000000001</v>
      </c>
      <c r="F4155">
        <v>46</v>
      </c>
      <c r="G4155">
        <v>-23.709115557680501</v>
      </c>
      <c r="H4155">
        <v>4.8069251185209803</v>
      </c>
      <c r="I4155">
        <v>65.151152552240902</v>
      </c>
      <c r="J4155">
        <v>-9.0998798859374297</v>
      </c>
      <c r="K4155">
        <v>43.443348936876902</v>
      </c>
      <c r="L4155">
        <v>36.0983424439004</v>
      </c>
      <c r="M4155">
        <v>53.162697302390299</v>
      </c>
      <c r="N4155">
        <v>0.63343108504398804</v>
      </c>
      <c r="O4155">
        <v>14.130434782608599</v>
      </c>
      <c r="P4155">
        <v>103.99113082039899</v>
      </c>
    </row>
    <row r="4156" spans="1:17" hidden="1" x14ac:dyDescent="0.3">
      <c r="A4156" t="s">
        <v>8545</v>
      </c>
      <c r="B4156" t="s">
        <v>8546</v>
      </c>
      <c r="C4156" t="str">
        <f>IFERROR(VLOOKUP(Table1[[#This Row],[Ticker]],[1]!Table1[[Symbol]:[Industry]],2,FALSE),"-")</f>
        <v>-</v>
      </c>
      <c r="D4156" t="s">
        <v>46</v>
      </c>
      <c r="E4156">
        <v>18.3113846</v>
      </c>
      <c r="F4156">
        <v>11.34</v>
      </c>
      <c r="G4156">
        <v>155.245970645624</v>
      </c>
      <c r="H4156">
        <v>-14.362730479458101</v>
      </c>
      <c r="I4156">
        <v>146.33240024511599</v>
      </c>
      <c r="J4156">
        <v>-10.2248450748022</v>
      </c>
      <c r="K4156">
        <v>11.7801577545164</v>
      </c>
      <c r="L4156">
        <v>8.6496631233017194</v>
      </c>
      <c r="M4156">
        <v>37.945209430175403</v>
      </c>
      <c r="N4156">
        <v>0.525888209876199</v>
      </c>
      <c r="O4156">
        <v>37.301587301587297</v>
      </c>
      <c r="P4156">
        <v>206.486486486486</v>
      </c>
      <c r="Q4156">
        <v>6.2888102960164005E-2</v>
      </c>
    </row>
    <row r="4157" spans="1:17" hidden="1" x14ac:dyDescent="0.3">
      <c r="A4157" t="s">
        <v>8547</v>
      </c>
      <c r="B4157" t="s">
        <v>8548</v>
      </c>
      <c r="C4157" t="str">
        <f>IFERROR(VLOOKUP(Table1[[#This Row],[Ticker]],[1]!Table1[[Symbol]:[Industry]],2,FALSE),"-")</f>
        <v>-</v>
      </c>
      <c r="D4157" t="s">
        <v>46</v>
      </c>
      <c r="E4157">
        <v>18.308879999999998</v>
      </c>
      <c r="F4157">
        <v>3.71</v>
      </c>
      <c r="G4157">
        <v>-84.302913730449802</v>
      </c>
      <c r="H4157">
        <v>-52.665239408701503</v>
      </c>
      <c r="I4157">
        <v>-58.028529987441502</v>
      </c>
      <c r="J4157">
        <v>-11.418389263270299</v>
      </c>
      <c r="K4157">
        <v>5.1839226800257396</v>
      </c>
      <c r="L4157">
        <v>6.0434305343187296</v>
      </c>
      <c r="M4157">
        <v>25.070753650141501</v>
      </c>
      <c r="N4157">
        <v>0.46640868146527997</v>
      </c>
      <c r="O4157">
        <v>138.16711590296401</v>
      </c>
      <c r="P4157">
        <v>14.1538461538461</v>
      </c>
      <c r="Q4157">
        <v>-2.8946340694409999E-2</v>
      </c>
    </row>
    <row r="4158" spans="1:17" hidden="1" x14ac:dyDescent="0.3">
      <c r="A4158" t="s">
        <v>8549</v>
      </c>
      <c r="B4158" t="s">
        <v>8550</v>
      </c>
      <c r="C4158" t="str">
        <f>IFERROR(VLOOKUP(Table1[[#This Row],[Ticker]],[1]!Table1[[Symbol]:[Industry]],2,FALSE),"-")</f>
        <v>-</v>
      </c>
      <c r="D4158" t="s">
        <v>3316</v>
      </c>
      <c r="E4158">
        <v>18.29823</v>
      </c>
      <c r="F4158">
        <v>17.600000000000001</v>
      </c>
      <c r="G4158">
        <v>-90.586190629574403</v>
      </c>
      <c r="H4158">
        <v>-5.0494170833729797</v>
      </c>
      <c r="I4158">
        <v>-54.283474411966502</v>
      </c>
      <c r="J4158">
        <v>-2.6865113850509901</v>
      </c>
      <c r="K4158">
        <v>18.586821001225001</v>
      </c>
      <c r="L4158">
        <v>27.694968694506301</v>
      </c>
      <c r="M4158">
        <v>59.292016725602203</v>
      </c>
      <c r="N4158">
        <v>0.386467020845081</v>
      </c>
      <c r="O4158">
        <v>310.96590909090901</v>
      </c>
      <c r="P4158">
        <v>7.2516758074344798</v>
      </c>
      <c r="Q4158">
        <v>3.606113449606E-2</v>
      </c>
    </row>
    <row r="4159" spans="1:17" hidden="1" x14ac:dyDescent="0.3">
      <c r="A4159" t="s">
        <v>8551</v>
      </c>
      <c r="B4159" t="s">
        <v>8552</v>
      </c>
      <c r="C4159" t="str">
        <f>IFERROR(VLOOKUP(Table1[[#This Row],[Ticker]],[1]!Table1[[Symbol]:[Industry]],2,FALSE),"-")</f>
        <v>-</v>
      </c>
      <c r="D4159" t="s">
        <v>259</v>
      </c>
      <c r="E4159">
        <v>18.297174399999999</v>
      </c>
      <c r="F4159">
        <v>62.41</v>
      </c>
      <c r="G4159">
        <v>356.116706287591</v>
      </c>
      <c r="H4159">
        <v>-20.805033791826901</v>
      </c>
      <c r="I4159">
        <v>49.260335166096397</v>
      </c>
      <c r="J4159">
        <v>-9.9245078910928104</v>
      </c>
      <c r="K4159">
        <v>69.468612242416398</v>
      </c>
      <c r="L4159">
        <v>53.472782346158198</v>
      </c>
      <c r="M4159">
        <v>28.108008618235399</v>
      </c>
      <c r="N4159">
        <v>0.83028502248807201</v>
      </c>
      <c r="O4159">
        <v>49.511296266623901</v>
      </c>
      <c r="P4159">
        <v>387.95934323690301</v>
      </c>
    </row>
    <row r="4160" spans="1:17" hidden="1" x14ac:dyDescent="0.3">
      <c r="A4160" t="s">
        <v>8553</v>
      </c>
      <c r="B4160" t="s">
        <v>8554</v>
      </c>
      <c r="C4160" t="str">
        <f>IFERROR(VLOOKUP(Table1[[#This Row],[Ticker]],[1]!Table1[[Symbol]:[Industry]],2,FALSE),"-")</f>
        <v>-</v>
      </c>
      <c r="D4160" t="s">
        <v>533</v>
      </c>
      <c r="E4160">
        <v>18.2780092</v>
      </c>
      <c r="F4160">
        <v>12.95</v>
      </c>
      <c r="G4160">
        <v>-26.214578221742499</v>
      </c>
      <c r="H4160">
        <v>16.9798563065</v>
      </c>
      <c r="I4160">
        <v>4.2077141440137904</v>
      </c>
      <c r="J4160">
        <v>-10.889374418466</v>
      </c>
      <c r="K4160">
        <v>11.372459948538999</v>
      </c>
      <c r="L4160">
        <v>11.2887702377288</v>
      </c>
      <c r="M4160">
        <v>60.288232317118698</v>
      </c>
      <c r="N4160">
        <v>3.1957369438079102</v>
      </c>
      <c r="O4160">
        <v>19.150579150579102</v>
      </c>
      <c r="P4160">
        <v>50.4065040650406</v>
      </c>
      <c r="Q4160">
        <v>3.9191476402784003E-2</v>
      </c>
    </row>
    <row r="4161" spans="1:17" hidden="1" x14ac:dyDescent="0.3">
      <c r="A4161" t="s">
        <v>8555</v>
      </c>
      <c r="B4161" t="s">
        <v>8556</v>
      </c>
      <c r="C4161" t="str">
        <f>IFERROR(VLOOKUP(Table1[[#This Row],[Ticker]],[1]!Table1[[Symbol]:[Industry]],2,FALSE),"-")</f>
        <v>-</v>
      </c>
      <c r="D4161" t="s">
        <v>533</v>
      </c>
      <c r="E4161">
        <v>18.235506000000001</v>
      </c>
      <c r="F4161">
        <v>54.95</v>
      </c>
      <c r="G4161">
        <v>97.020336811620993</v>
      </c>
      <c r="H4161">
        <v>48.116736740291799</v>
      </c>
      <c r="I4161">
        <v>12.3022889882487</v>
      </c>
      <c r="J4161">
        <v>-2.1876200325010999</v>
      </c>
      <c r="K4161">
        <v>46.815607140410201</v>
      </c>
      <c r="L4161">
        <v>39.354525478824499</v>
      </c>
      <c r="M4161">
        <v>95.475086584030606</v>
      </c>
      <c r="N4161">
        <v>7.6167076167076103E-2</v>
      </c>
      <c r="O4161">
        <v>5.2593266606005296</v>
      </c>
      <c r="P4161">
        <v>185.90010405827201</v>
      </c>
    </row>
    <row r="4162" spans="1:17" hidden="1" x14ac:dyDescent="0.3">
      <c r="A4162" t="s">
        <v>8557</v>
      </c>
      <c r="B4162" t="s">
        <v>8558</v>
      </c>
      <c r="C4162" t="str">
        <f>IFERROR(VLOOKUP(Table1[[#This Row],[Ticker]],[1]!Table1[[Symbol]:[Industry]],2,FALSE),"-")</f>
        <v>-</v>
      </c>
      <c r="D4162" t="s">
        <v>533</v>
      </c>
      <c r="E4162">
        <v>18.1962145</v>
      </c>
      <c r="F4162">
        <v>88.76</v>
      </c>
      <c r="G4162">
        <v>164.02402971735401</v>
      </c>
      <c r="H4162">
        <v>49.372321786836999</v>
      </c>
      <c r="I4162">
        <v>90.237201006710393</v>
      </c>
      <c r="J4162">
        <v>-2.13399497887603</v>
      </c>
      <c r="K4162">
        <v>67.910652096967596</v>
      </c>
      <c r="L4162">
        <v>51.4268747692308</v>
      </c>
      <c r="M4162">
        <v>75.122983855190398</v>
      </c>
      <c r="N4162">
        <v>3.7261255716544799</v>
      </c>
      <c r="O4162">
        <v>16.415051825146399</v>
      </c>
      <c r="P4162">
        <v>211.438596491228</v>
      </c>
      <c r="Q4162">
        <v>0.14749093317311701</v>
      </c>
    </row>
    <row r="4163" spans="1:17" hidden="1" x14ac:dyDescent="0.3">
      <c r="A4163" t="s">
        <v>8559</v>
      </c>
      <c r="B4163" t="s">
        <v>8560</v>
      </c>
      <c r="C4163" t="str">
        <f>IFERROR(VLOOKUP(Table1[[#This Row],[Ticker]],[1]!Table1[[Symbol]:[Industry]],2,FALSE),"-")</f>
        <v>-</v>
      </c>
      <c r="D4163" t="s">
        <v>2435</v>
      </c>
      <c r="E4163">
        <v>18.188581224</v>
      </c>
      <c r="F4163">
        <v>1.1399999999999999</v>
      </c>
      <c r="G4163">
        <v>10.657363050688</v>
      </c>
      <c r="H4163">
        <v>-13.870400462874301</v>
      </c>
      <c r="I4163">
        <v>23.352210753299101</v>
      </c>
      <c r="J4163">
        <v>4.2343983161227303</v>
      </c>
      <c r="K4163">
        <v>1.0978815442529399</v>
      </c>
      <c r="L4163">
        <v>0.95183957218417004</v>
      </c>
      <c r="M4163">
        <v>63.890182400630003</v>
      </c>
      <c r="N4163">
        <v>0.593214371646275</v>
      </c>
      <c r="O4163">
        <v>27.1929824561403</v>
      </c>
      <c r="P4163">
        <v>72.727272727272705</v>
      </c>
      <c r="Q4163">
        <v>7.2765163564370003E-2</v>
      </c>
    </row>
    <row r="4164" spans="1:17" hidden="1" x14ac:dyDescent="0.3">
      <c r="A4164" t="s">
        <v>8561</v>
      </c>
      <c r="B4164" t="s">
        <v>8562</v>
      </c>
      <c r="C4164" t="str">
        <f>IFERROR(VLOOKUP(Table1[[#This Row],[Ticker]],[1]!Table1[[Symbol]:[Industry]],2,FALSE),"-")</f>
        <v>-</v>
      </c>
      <c r="D4164" t="s">
        <v>132</v>
      </c>
      <c r="E4164">
        <v>18.176260979999999</v>
      </c>
      <c r="F4164">
        <v>17.43</v>
      </c>
      <c r="G4164">
        <v>-53.890937485984502</v>
      </c>
      <c r="H4164">
        <v>-10.197390780249201</v>
      </c>
      <c r="I4164">
        <v>-20.339532214613001</v>
      </c>
      <c r="J4164">
        <v>-5.2832529788803102</v>
      </c>
      <c r="K4164">
        <v>19.289320716813801</v>
      </c>
      <c r="L4164">
        <v>21.8067551950849</v>
      </c>
      <c r="M4164">
        <v>29.258917341245802</v>
      </c>
      <c r="N4164">
        <v>0.590790608211608</v>
      </c>
      <c r="O4164">
        <v>122.719449225473</v>
      </c>
      <c r="P4164">
        <v>2.5294117647058898</v>
      </c>
      <c r="Q4164">
        <v>-1.9885767395773999E-2</v>
      </c>
    </row>
    <row r="4165" spans="1:17" hidden="1" x14ac:dyDescent="0.3">
      <c r="A4165" t="s">
        <v>8563</v>
      </c>
      <c r="B4165" t="s">
        <v>8564</v>
      </c>
      <c r="C4165" t="str">
        <f>IFERROR(VLOOKUP(Table1[[#This Row],[Ticker]],[1]!Table1[[Symbol]:[Industry]],2,FALSE),"-")</f>
        <v>-</v>
      </c>
      <c r="E4165">
        <v>18.140104350000001</v>
      </c>
      <c r="F4165">
        <v>69.75</v>
      </c>
      <c r="G4165">
        <v>-63.926375995076199</v>
      </c>
      <c r="H4165">
        <v>-38.184720851223801</v>
      </c>
      <c r="I4165">
        <v>-49.472269033205897</v>
      </c>
      <c r="J4165">
        <v>-15.7319238299694</v>
      </c>
      <c r="M4165">
        <v>14.3042978768505</v>
      </c>
      <c r="O4165">
        <v>47.670250896057297</v>
      </c>
      <c r="P4165">
        <v>2.5735294117646901</v>
      </c>
    </row>
    <row r="4166" spans="1:17" hidden="1" x14ac:dyDescent="0.3">
      <c r="A4166" t="s">
        <v>8565</v>
      </c>
      <c r="B4166" t="s">
        <v>8566</v>
      </c>
      <c r="C4166" t="str">
        <f>IFERROR(VLOOKUP(Table1[[#This Row],[Ticker]],[1]!Table1[[Symbol]:[Industry]],2,FALSE),"-")</f>
        <v>-</v>
      </c>
      <c r="D4166" t="s">
        <v>533</v>
      </c>
      <c r="E4166">
        <v>18.133500000000002</v>
      </c>
      <c r="F4166">
        <v>17.79</v>
      </c>
      <c r="G4166">
        <v>74.298730373978898</v>
      </c>
      <c r="H4166">
        <v>33.554159888844197</v>
      </c>
      <c r="I4166">
        <v>64.327506784774897</v>
      </c>
      <c r="J4166">
        <v>-5.0560114835697298</v>
      </c>
      <c r="K4166">
        <v>14.023121953079601</v>
      </c>
      <c r="L4166">
        <v>11.373934939184601</v>
      </c>
      <c r="M4166">
        <v>60.552300965246602</v>
      </c>
      <c r="N4166">
        <v>1.9473503978652</v>
      </c>
      <c r="O4166">
        <v>5.6211354693648001</v>
      </c>
      <c r="P4166">
        <v>113.565426170468</v>
      </c>
      <c r="Q4166">
        <v>8.2156527588738995E-2</v>
      </c>
    </row>
    <row r="4167" spans="1:17" hidden="1" x14ac:dyDescent="0.3">
      <c r="A4167" t="s">
        <v>8567</v>
      </c>
      <c r="B4167" t="s">
        <v>3503</v>
      </c>
      <c r="C4167" t="str">
        <f>IFERROR(VLOOKUP(Table1[[#This Row],[Ticker]],[1]!Table1[[Symbol]:[Industry]],2,FALSE),"-")</f>
        <v>-</v>
      </c>
      <c r="D4167" t="s">
        <v>259</v>
      </c>
      <c r="E4167">
        <v>18.124275000000001</v>
      </c>
      <c r="F4167">
        <v>6.9</v>
      </c>
      <c r="G4167">
        <v>-6.3880914947664502</v>
      </c>
      <c r="H4167">
        <v>-13.870400462874301</v>
      </c>
      <c r="I4167">
        <v>-37.6197438602739</v>
      </c>
      <c r="J4167">
        <v>-2.1876200325010999</v>
      </c>
      <c r="K4167">
        <v>7.8576390397839102</v>
      </c>
      <c r="L4167">
        <v>7.8124992072678499</v>
      </c>
      <c r="M4167">
        <v>8.3395127284331192</v>
      </c>
      <c r="N4167">
        <v>0.15661016949152501</v>
      </c>
      <c r="O4167">
        <v>81.159420289855007</v>
      </c>
      <c r="P4167">
        <v>45.2631578947368</v>
      </c>
      <c r="Q4167">
        <v>5.2067485438716997E-2</v>
      </c>
    </row>
    <row r="4168" spans="1:17" hidden="1" x14ac:dyDescent="0.3">
      <c r="A4168" t="s">
        <v>8568</v>
      </c>
      <c r="B4168" t="s">
        <v>8569</v>
      </c>
      <c r="C4168" t="str">
        <f>IFERROR(VLOOKUP(Table1[[#This Row],[Ticker]],[1]!Table1[[Symbol]:[Industry]],2,FALSE),"-")</f>
        <v>-</v>
      </c>
      <c r="D4168" t="s">
        <v>753</v>
      </c>
      <c r="E4168">
        <v>18.095091273000001</v>
      </c>
      <c r="F4168">
        <v>987.75</v>
      </c>
      <c r="G4168">
        <v>22.1588286176598</v>
      </c>
      <c r="H4168">
        <v>-1.8515629906205799</v>
      </c>
      <c r="I4168">
        <v>-0.83985742106990802</v>
      </c>
      <c r="J4168">
        <v>-0.69034562837096802</v>
      </c>
      <c r="K4168">
        <v>955.845832273057</v>
      </c>
      <c r="L4168">
        <v>871.78259968099599</v>
      </c>
      <c r="M4168">
        <v>55.6599041266266</v>
      </c>
      <c r="N4168">
        <v>0.63581547818567596</v>
      </c>
      <c r="O4168">
        <v>5.7808149835484501</v>
      </c>
      <c r="P4168">
        <v>59.8326833767536</v>
      </c>
      <c r="Q4168">
        <v>1.8114824755041999E-2</v>
      </c>
    </row>
    <row r="4169" spans="1:17" hidden="1" x14ac:dyDescent="0.3">
      <c r="A4169" t="s">
        <v>8570</v>
      </c>
      <c r="B4169" t="s">
        <v>8571</v>
      </c>
      <c r="C4169" t="str">
        <f>IFERROR(VLOOKUP(Table1[[#This Row],[Ticker]],[1]!Table1[[Symbol]:[Industry]],2,FALSE),"-")</f>
        <v>-</v>
      </c>
      <c r="D4169" t="s">
        <v>278</v>
      </c>
      <c r="E4169">
        <v>18.083303699999998</v>
      </c>
      <c r="F4169">
        <v>14.63</v>
      </c>
      <c r="G4169">
        <v>-61.029471412041801</v>
      </c>
      <c r="H4169">
        <v>-1.2120314407473001</v>
      </c>
      <c r="I4169">
        <v>-24.084958558870099</v>
      </c>
      <c r="J4169">
        <v>1.2434021261836701</v>
      </c>
      <c r="K4169">
        <v>14.374028097474101</v>
      </c>
      <c r="L4169">
        <v>15.587992292358299</v>
      </c>
      <c r="M4169">
        <v>57.464291191021999</v>
      </c>
      <c r="N4169">
        <v>1.05013609784149</v>
      </c>
      <c r="O4169">
        <v>66.438824333561101</v>
      </c>
      <c r="P4169">
        <v>19.136807817589499</v>
      </c>
      <c r="Q4169">
        <v>8.8091720311034002E-2</v>
      </c>
    </row>
    <row r="4170" spans="1:17" hidden="1" x14ac:dyDescent="0.3">
      <c r="A4170" t="s">
        <v>8572</v>
      </c>
      <c r="B4170" t="s">
        <v>8573</v>
      </c>
      <c r="C4170" t="str">
        <f>IFERROR(VLOOKUP(Table1[[#This Row],[Ticker]],[1]!Table1[[Symbol]:[Industry]],2,FALSE),"-")</f>
        <v>-</v>
      </c>
      <c r="D4170" t="s">
        <v>141</v>
      </c>
      <c r="E4170">
        <v>18.017385300000001</v>
      </c>
      <c r="F4170">
        <v>50.15</v>
      </c>
      <c r="G4170">
        <v>-13.953591345174599</v>
      </c>
      <c r="H4170">
        <v>-10.106511573985401</v>
      </c>
      <c r="I4170">
        <v>-9.6780488877852395</v>
      </c>
      <c r="J4170">
        <v>-0.26800395571646002</v>
      </c>
      <c r="K4170">
        <v>52.059055522526499</v>
      </c>
      <c r="L4170">
        <v>50.133038600850199</v>
      </c>
      <c r="M4170">
        <v>43.280196201253197</v>
      </c>
      <c r="N4170">
        <v>0.54716513988611004</v>
      </c>
      <c r="O4170">
        <v>35.593220338983002</v>
      </c>
      <c r="P4170">
        <v>44.109195402298802</v>
      </c>
      <c r="Q4170">
        <v>5.3820458482203001E-2</v>
      </c>
    </row>
    <row r="4171" spans="1:17" hidden="1" x14ac:dyDescent="0.3">
      <c r="A4171" t="s">
        <v>8574</v>
      </c>
      <c r="B4171" t="s">
        <v>8575</v>
      </c>
      <c r="C4171" t="str">
        <f>IFERROR(VLOOKUP(Table1[[#This Row],[Ticker]],[1]!Table1[[Symbol]:[Industry]],2,FALSE),"-")</f>
        <v>-</v>
      </c>
      <c r="D4171" t="s">
        <v>51</v>
      </c>
      <c r="E4171">
        <v>18.014155599999999</v>
      </c>
      <c r="F4171">
        <v>61.01</v>
      </c>
      <c r="G4171">
        <v>97.604523637374797</v>
      </c>
      <c r="H4171">
        <v>10.0761946410696</v>
      </c>
      <c r="I4171">
        <v>80.118753923209098</v>
      </c>
      <c r="J4171">
        <v>-9.6130517436470999</v>
      </c>
      <c r="K4171">
        <v>51.243512296392801</v>
      </c>
      <c r="L4171">
        <v>39.269379705237199</v>
      </c>
      <c r="M4171">
        <v>63.2704753638358</v>
      </c>
      <c r="N4171">
        <v>1.2073173869357601</v>
      </c>
      <c r="O4171">
        <v>4.4091132601213001</v>
      </c>
      <c r="P4171">
        <v>183.767441860465</v>
      </c>
      <c r="Q4171">
        <v>0.139296619694464</v>
      </c>
    </row>
    <row r="4172" spans="1:17" hidden="1" x14ac:dyDescent="0.3">
      <c r="A4172" t="s">
        <v>8576</v>
      </c>
      <c r="B4172" t="s">
        <v>8577</v>
      </c>
      <c r="C4172" t="str">
        <f>IFERROR(VLOOKUP(Table1[[#This Row],[Ticker]],[1]!Table1[[Symbol]:[Industry]],2,FALSE),"-")</f>
        <v>-</v>
      </c>
      <c r="D4172" t="s">
        <v>605</v>
      </c>
      <c r="E4172">
        <v>18.011500000000002</v>
      </c>
      <c r="F4172">
        <v>10.93</v>
      </c>
      <c r="G4172">
        <v>5.2966353217043904</v>
      </c>
      <c r="H4172">
        <v>-1.4170422539191401</v>
      </c>
      <c r="I4172">
        <v>45.989646395218998</v>
      </c>
      <c r="J4172">
        <v>-8.3048672712436602</v>
      </c>
      <c r="K4172">
        <v>11.319528514813801</v>
      </c>
      <c r="L4172">
        <v>10.2644833961374</v>
      </c>
      <c r="M4172">
        <v>30.443620683168898</v>
      </c>
      <c r="N4172">
        <v>0.77274771643756002</v>
      </c>
      <c r="O4172">
        <v>31.473010064043901</v>
      </c>
      <c r="P4172">
        <v>76.860841423948202</v>
      </c>
      <c r="Q4172">
        <v>7.6418566309635005E-2</v>
      </c>
    </row>
    <row r="4173" spans="1:17" hidden="1" x14ac:dyDescent="0.3">
      <c r="A4173" t="s">
        <v>8578</v>
      </c>
      <c r="B4173" t="s">
        <v>8579</v>
      </c>
      <c r="C4173" t="str">
        <f>IFERROR(VLOOKUP(Table1[[#This Row],[Ticker]],[1]!Table1[[Symbol]:[Industry]],2,FALSE),"-")</f>
        <v>-</v>
      </c>
      <c r="D4173" t="s">
        <v>390</v>
      </c>
      <c r="E4173">
        <v>18.000588</v>
      </c>
      <c r="F4173">
        <v>48.89</v>
      </c>
      <c r="G4173">
        <v>-32.128176414945202</v>
      </c>
      <c r="H4173">
        <v>-0.71488631294997396</v>
      </c>
      <c r="I4173">
        <v>0.27693330979067099</v>
      </c>
      <c r="J4173">
        <v>-5.9150749423207403</v>
      </c>
      <c r="K4173">
        <v>48.916249621054803</v>
      </c>
      <c r="L4173">
        <v>48.660239635615497</v>
      </c>
      <c r="M4173">
        <v>44.089063970951202</v>
      </c>
      <c r="N4173">
        <v>1.1179786190207299</v>
      </c>
      <c r="O4173">
        <v>40.744528533442399</v>
      </c>
      <c r="P4173">
        <v>26.9870129870129</v>
      </c>
      <c r="Q4173">
        <v>-1.298974705667E-2</v>
      </c>
    </row>
    <row r="4174" spans="1:17" hidden="1" x14ac:dyDescent="0.3">
      <c r="A4174" t="s">
        <v>8580</v>
      </c>
      <c r="B4174" t="s">
        <v>8581</v>
      </c>
      <c r="C4174" t="str">
        <f>IFERROR(VLOOKUP(Table1[[#This Row],[Ticker]],[1]!Table1[[Symbol]:[Industry]],2,FALSE),"-")</f>
        <v>-</v>
      </c>
      <c r="D4174" t="s">
        <v>7946</v>
      </c>
      <c r="E4174">
        <v>17.983652405000001</v>
      </c>
      <c r="F4174">
        <v>43.37</v>
      </c>
      <c r="G4174">
        <v>67.835079441111603</v>
      </c>
      <c r="H4174">
        <v>11.1579328704589</v>
      </c>
      <c r="I4174">
        <v>-23.817871950764101</v>
      </c>
      <c r="J4174">
        <v>-19.499345485313299</v>
      </c>
      <c r="K4174">
        <v>40.472647124234499</v>
      </c>
      <c r="L4174">
        <v>36.4247431320468</v>
      </c>
      <c r="M4174">
        <v>41.463859514915697</v>
      </c>
      <c r="N4174">
        <v>2.79833546734955</v>
      </c>
      <c r="O4174">
        <v>27.8072400276689</v>
      </c>
      <c r="P4174">
        <v>106.52380952380901</v>
      </c>
      <c r="Q4174">
        <v>0.11247379420385201</v>
      </c>
    </row>
    <row r="4175" spans="1:17" hidden="1" x14ac:dyDescent="0.3">
      <c r="A4175" t="s">
        <v>8582</v>
      </c>
      <c r="B4175" t="s">
        <v>8583</v>
      </c>
      <c r="C4175" t="str">
        <f>IFERROR(VLOOKUP(Table1[[#This Row],[Ticker]],[1]!Table1[[Symbol]:[Industry]],2,FALSE),"-")</f>
        <v>-</v>
      </c>
      <c r="D4175" t="s">
        <v>46</v>
      </c>
      <c r="E4175">
        <v>17.936344800000001</v>
      </c>
      <c r="F4175">
        <v>42</v>
      </c>
      <c r="G4175">
        <v>-61.313669694903801</v>
      </c>
      <c r="H4175">
        <v>-6.0052727044539198</v>
      </c>
      <c r="I4175">
        <v>-17.980245963772902</v>
      </c>
      <c r="J4175">
        <v>1.10105231829061</v>
      </c>
      <c r="K4175">
        <v>42.633172930779601</v>
      </c>
      <c r="L4175">
        <v>51.1198751989225</v>
      </c>
      <c r="M4175">
        <v>52.028790884515601</v>
      </c>
      <c r="N4175">
        <v>0.91119691119691104</v>
      </c>
      <c r="O4175">
        <v>83.095238095238102</v>
      </c>
      <c r="P4175">
        <v>10.9643328929986</v>
      </c>
    </row>
    <row r="4176" spans="1:17" hidden="1" x14ac:dyDescent="0.3">
      <c r="A4176" t="s">
        <v>8584</v>
      </c>
      <c r="B4176" t="s">
        <v>8585</v>
      </c>
      <c r="C4176" t="str">
        <f>IFERROR(VLOOKUP(Table1[[#This Row],[Ticker]],[1]!Table1[[Symbol]:[Industry]],2,FALSE),"-")</f>
        <v>-</v>
      </c>
      <c r="D4176" t="s">
        <v>54</v>
      </c>
      <c r="E4176">
        <v>17.898029300000001</v>
      </c>
      <c r="F4176">
        <v>35.880000000000003</v>
      </c>
      <c r="G4176">
        <v>37.642483504159898</v>
      </c>
      <c r="H4176">
        <v>9.3433092145449805</v>
      </c>
      <c r="I4176">
        <v>6.3356079435929002</v>
      </c>
      <c r="J4176">
        <v>-13.9626200325011</v>
      </c>
      <c r="K4176">
        <v>34.095072542451199</v>
      </c>
      <c r="L4176">
        <v>30.971213944407999</v>
      </c>
      <c r="M4176">
        <v>43.190501431963099</v>
      </c>
      <c r="N4176">
        <v>3.0666214973727901</v>
      </c>
      <c r="O4176">
        <v>25.418060200668801</v>
      </c>
      <c r="P4176">
        <v>85.426356589147204</v>
      </c>
      <c r="Q4176">
        <v>9.0005128729265998E-2</v>
      </c>
    </row>
    <row r="4177" spans="1:17" hidden="1" x14ac:dyDescent="0.3">
      <c r="A4177" t="s">
        <v>8586</v>
      </c>
      <c r="B4177" t="s">
        <v>8587</v>
      </c>
      <c r="C4177" t="str">
        <f>IFERROR(VLOOKUP(Table1[[#This Row],[Ticker]],[1]!Table1[[Symbol]:[Industry]],2,FALSE),"-")</f>
        <v>-</v>
      </c>
      <c r="D4177" t="s">
        <v>514</v>
      </c>
      <c r="E4177">
        <v>17.863363440000001</v>
      </c>
      <c r="F4177">
        <v>4.71</v>
      </c>
      <c r="G4177">
        <v>-3.1541123591479798</v>
      </c>
      <c r="H4177">
        <v>-6.1280535240988501</v>
      </c>
      <c r="I4177">
        <v>-13.872046470958001</v>
      </c>
      <c r="J4177">
        <v>-7.4921386965482402</v>
      </c>
      <c r="K4177">
        <v>4.8251366165200604</v>
      </c>
      <c r="L4177">
        <v>4.7766753956172501</v>
      </c>
      <c r="M4177">
        <v>45.706107230194597</v>
      </c>
      <c r="N4177">
        <v>1.3586631289870099</v>
      </c>
      <c r="O4177">
        <v>45.435244161358803</v>
      </c>
      <c r="P4177">
        <v>46.273291925465799</v>
      </c>
      <c r="Q4177">
        <v>2.7281371672258001E-2</v>
      </c>
    </row>
    <row r="4178" spans="1:17" hidden="1" x14ac:dyDescent="0.3">
      <c r="A4178" t="s">
        <v>8588</v>
      </c>
      <c r="B4178" t="s">
        <v>8589</v>
      </c>
      <c r="C4178" t="str">
        <f>IFERROR(VLOOKUP(Table1[[#This Row],[Ticker]],[1]!Table1[[Symbol]:[Industry]],2,FALSE),"-")</f>
        <v>-</v>
      </c>
      <c r="D4178" t="s">
        <v>54</v>
      </c>
      <c r="E4178">
        <v>17.851249500000002</v>
      </c>
      <c r="F4178">
        <v>18.21</v>
      </c>
      <c r="G4178">
        <v>23.136086454943399</v>
      </c>
      <c r="H4178">
        <v>22.100344217976701</v>
      </c>
      <c r="I4178">
        <v>24.213336264502399</v>
      </c>
      <c r="J4178">
        <v>-4.9124156728280797</v>
      </c>
      <c r="K4178">
        <v>15.5859365038111</v>
      </c>
      <c r="L4178">
        <v>14.4140165105453</v>
      </c>
      <c r="M4178">
        <v>53.5552486136312</v>
      </c>
      <c r="N4178">
        <v>2.0073542249465302</v>
      </c>
      <c r="O4178">
        <v>51.070840197693499</v>
      </c>
      <c r="P4178">
        <v>72.443181818181799</v>
      </c>
      <c r="Q4178">
        <v>7.7708266177174995E-2</v>
      </c>
    </row>
    <row r="4179" spans="1:17" hidden="1" x14ac:dyDescent="0.3">
      <c r="A4179" t="s">
        <v>8590</v>
      </c>
      <c r="B4179" t="s">
        <v>8591</v>
      </c>
      <c r="C4179" t="str">
        <f>IFERROR(VLOOKUP(Table1[[#This Row],[Ticker]],[1]!Table1[[Symbol]:[Industry]],2,FALSE),"-")</f>
        <v>-</v>
      </c>
      <c r="D4179" t="s">
        <v>244</v>
      </c>
      <c r="E4179">
        <v>17.811169824</v>
      </c>
      <c r="F4179">
        <v>12.75</v>
      </c>
      <c r="G4179">
        <v>-54.986445350108497</v>
      </c>
      <c r="H4179">
        <v>-12.4810119736657</v>
      </c>
      <c r="I4179">
        <v>-56.031455877720703</v>
      </c>
      <c r="J4179">
        <v>-8.2815994744981598</v>
      </c>
      <c r="K4179">
        <v>13.884190990208999</v>
      </c>
      <c r="L4179">
        <v>15.4120901079808</v>
      </c>
      <c r="M4179">
        <v>41.032864804286</v>
      </c>
      <c r="N4179">
        <v>0.42546487254221899</v>
      </c>
      <c r="O4179">
        <v>95.052377115229604</v>
      </c>
      <c r="P4179">
        <v>6.33861551292744</v>
      </c>
      <c r="Q4179">
        <v>4.8430396913188997E-2</v>
      </c>
    </row>
    <row r="4180" spans="1:17" hidden="1" x14ac:dyDescent="0.3">
      <c r="A4180" t="s">
        <v>8592</v>
      </c>
      <c r="B4180" t="s">
        <v>8593</v>
      </c>
      <c r="C4180" t="str">
        <f>IFERROR(VLOOKUP(Table1[[#This Row],[Ticker]],[1]!Table1[[Symbol]:[Industry]],2,FALSE),"-")</f>
        <v>-</v>
      </c>
      <c r="E4180">
        <v>17.802720000000001</v>
      </c>
      <c r="F4180">
        <v>78</v>
      </c>
      <c r="G4180">
        <v>-67.246363657386397</v>
      </c>
      <c r="H4180">
        <v>-12.5142683874026</v>
      </c>
      <c r="I4180">
        <v>-52.792256695516102</v>
      </c>
      <c r="J4180">
        <v>-8.5501650505082996</v>
      </c>
      <c r="M4180">
        <v>31.607762659875299</v>
      </c>
      <c r="O4180">
        <v>54.807692307692299</v>
      </c>
      <c r="P4180">
        <v>0</v>
      </c>
    </row>
    <row r="4181" spans="1:17" hidden="1" x14ac:dyDescent="0.3">
      <c r="A4181" t="s">
        <v>8594</v>
      </c>
      <c r="B4181" t="s">
        <v>8595</v>
      </c>
      <c r="C4181" t="str">
        <f>IFERROR(VLOOKUP(Table1[[#This Row],[Ticker]],[1]!Table1[[Symbol]:[Industry]],2,FALSE),"-")</f>
        <v>-</v>
      </c>
      <c r="D4181" t="s">
        <v>407</v>
      </c>
      <c r="E4181">
        <v>17.789415000000002</v>
      </c>
      <c r="F4181">
        <v>36.799999999999997</v>
      </c>
      <c r="G4181">
        <v>-50.3365461408955</v>
      </c>
      <c r="H4181">
        <v>-34.139115434851902</v>
      </c>
      <c r="I4181">
        <v>-44.271104992408802</v>
      </c>
      <c r="J4181">
        <v>-12.059414904295901</v>
      </c>
      <c r="K4181">
        <v>43.6439368342688</v>
      </c>
      <c r="L4181">
        <v>48.484615232836603</v>
      </c>
      <c r="M4181">
        <v>31.042600097849402</v>
      </c>
      <c r="N4181">
        <v>1.6787387476282301</v>
      </c>
      <c r="O4181">
        <v>198.01630434782601</v>
      </c>
      <c r="P4181">
        <v>9.9492082461906097</v>
      </c>
    </row>
    <row r="4182" spans="1:17" hidden="1" x14ac:dyDescent="0.3">
      <c r="A4182" t="s">
        <v>8596</v>
      </c>
      <c r="B4182" t="s">
        <v>8597</v>
      </c>
      <c r="C4182" t="str">
        <f>IFERROR(VLOOKUP(Table1[[#This Row],[Ticker]],[1]!Table1[[Symbol]:[Industry]],2,FALSE),"-")</f>
        <v>-</v>
      </c>
      <c r="D4182" t="s">
        <v>533</v>
      </c>
      <c r="E4182">
        <v>17.7872734</v>
      </c>
      <c r="F4182">
        <v>18.190000000000001</v>
      </c>
      <c r="G4182">
        <v>6.9064095800549898</v>
      </c>
      <c r="H4182">
        <v>-4.4954004628743602</v>
      </c>
      <c r="I4182">
        <v>-17.388529987441501</v>
      </c>
      <c r="J4182">
        <v>-2.1876200325010999</v>
      </c>
      <c r="K4182">
        <v>18.180457033322799</v>
      </c>
      <c r="L4182">
        <v>17.3040033003311</v>
      </c>
      <c r="M4182">
        <v>100</v>
      </c>
      <c r="O4182">
        <v>0</v>
      </c>
      <c r="P4182">
        <v>38.7490465293669</v>
      </c>
    </row>
    <row r="4183" spans="1:17" hidden="1" x14ac:dyDescent="0.3">
      <c r="A4183" t="s">
        <v>8598</v>
      </c>
      <c r="B4183" t="s">
        <v>8599</v>
      </c>
      <c r="C4183" t="str">
        <f>IFERROR(VLOOKUP(Table1[[#This Row],[Ticker]],[1]!Table1[[Symbol]:[Industry]],2,FALSE),"-")</f>
        <v>-</v>
      </c>
      <c r="D4183" t="s">
        <v>141</v>
      </c>
      <c r="E4183">
        <v>17.765000000000001</v>
      </c>
      <c r="F4183">
        <v>1.87</v>
      </c>
      <c r="G4183">
        <v>-42.795017901692802</v>
      </c>
      <c r="H4183">
        <v>-6.5896413005706904</v>
      </c>
      <c r="I4183">
        <v>-22.944085542997101</v>
      </c>
      <c r="J4183">
        <v>-10.069393431515801</v>
      </c>
      <c r="K4183">
        <v>1.92113977966814</v>
      </c>
      <c r="L4183">
        <v>2.0475290722646902</v>
      </c>
      <c r="M4183">
        <v>40.167684113984599</v>
      </c>
      <c r="N4183">
        <v>1.0188510791048799</v>
      </c>
      <c r="O4183">
        <v>60.427807486631004</v>
      </c>
      <c r="P4183">
        <v>16.874999999999901</v>
      </c>
      <c r="Q4183">
        <v>-8.1470583102820002E-3</v>
      </c>
    </row>
    <row r="4184" spans="1:17" hidden="1" x14ac:dyDescent="0.3">
      <c r="A4184" t="s">
        <v>8600</v>
      </c>
      <c r="B4184" t="s">
        <v>8601</v>
      </c>
      <c r="C4184" t="str">
        <f>IFERROR(VLOOKUP(Table1[[#This Row],[Ticker]],[1]!Table1[[Symbol]:[Industry]],2,FALSE),"-")</f>
        <v>-</v>
      </c>
      <c r="D4184" t="s">
        <v>171</v>
      </c>
      <c r="E4184">
        <v>17.748000000000001</v>
      </c>
      <c r="F4184">
        <v>97.05</v>
      </c>
      <c r="G4184">
        <v>-37.436022163319699</v>
      </c>
      <c r="H4184">
        <v>4.1423671375090603</v>
      </c>
      <c r="I4184">
        <v>28.573268779290199</v>
      </c>
      <c r="J4184">
        <v>-5.9612049381614796</v>
      </c>
      <c r="K4184">
        <v>90.842433183821896</v>
      </c>
      <c r="L4184">
        <v>87.934938662880796</v>
      </c>
      <c r="M4184">
        <v>48.876421180189801</v>
      </c>
      <c r="N4184">
        <v>0.82336900261801005</v>
      </c>
      <c r="O4184">
        <v>29.417825862957201</v>
      </c>
      <c r="P4184">
        <v>69.638175144205505</v>
      </c>
      <c r="Q4184">
        <v>8.7313285768139001E-2</v>
      </c>
    </row>
    <row r="4185" spans="1:17" hidden="1" x14ac:dyDescent="0.3">
      <c r="A4185" t="s">
        <v>8602</v>
      </c>
      <c r="B4185" t="s">
        <v>8603</v>
      </c>
      <c r="C4185" t="str">
        <f>IFERROR(VLOOKUP(Table1[[#This Row],[Ticker]],[1]!Table1[[Symbol]:[Industry]],2,FALSE),"-")</f>
        <v>-</v>
      </c>
      <c r="D4185" t="s">
        <v>407</v>
      </c>
      <c r="E4185">
        <v>17.713317499999999</v>
      </c>
      <c r="F4185">
        <v>27.25</v>
      </c>
      <c r="G4185">
        <v>-19.006198025916401</v>
      </c>
      <c r="H4185">
        <v>-4.4954004628743602</v>
      </c>
      <c r="I4185">
        <v>-55.216501696316698</v>
      </c>
      <c r="J4185">
        <v>-2.1876200325010999</v>
      </c>
      <c r="K4185">
        <v>28.804816336100998</v>
      </c>
      <c r="L4185">
        <v>32.7530464710103</v>
      </c>
      <c r="M4185">
        <v>4.0868257539999996E-6</v>
      </c>
      <c r="N4185">
        <v>0</v>
      </c>
      <c r="O4185">
        <v>60.844036697247603</v>
      </c>
      <c r="P4185">
        <v>12.8364389233954</v>
      </c>
    </row>
    <row r="4186" spans="1:17" hidden="1" x14ac:dyDescent="0.3">
      <c r="A4186" t="s">
        <v>8604</v>
      </c>
      <c r="B4186" t="s">
        <v>8605</v>
      </c>
      <c r="C4186" t="str">
        <f>IFERROR(VLOOKUP(Table1[[#This Row],[Ticker]],[1]!Table1[[Symbol]:[Industry]],2,FALSE),"-")</f>
        <v>-</v>
      </c>
      <c r="D4186" t="s">
        <v>2532</v>
      </c>
      <c r="E4186">
        <v>17.680792499999999</v>
      </c>
      <c r="F4186">
        <v>18.27</v>
      </c>
      <c r="G4186">
        <v>-56.346769180716798</v>
      </c>
      <c r="H4186">
        <v>-11.518301226233101</v>
      </c>
      <c r="I4186">
        <v>-44.279286289962599</v>
      </c>
      <c r="J4186">
        <v>-8.2544580787735899</v>
      </c>
      <c r="K4186">
        <v>20.936436815501398</v>
      </c>
      <c r="L4186">
        <v>23.292078887908598</v>
      </c>
      <c r="M4186">
        <v>28.149840177210599</v>
      </c>
      <c r="N4186">
        <v>1.2644628099173501</v>
      </c>
      <c r="O4186">
        <v>77.887246852764093</v>
      </c>
      <c r="P4186">
        <v>5.4241200230813602</v>
      </c>
      <c r="Q4186">
        <v>8.4691855289653006E-2</v>
      </c>
    </row>
    <row r="4187" spans="1:17" hidden="1" x14ac:dyDescent="0.3">
      <c r="A4187" t="s">
        <v>8606</v>
      </c>
      <c r="B4187" t="s">
        <v>8607</v>
      </c>
      <c r="C4187" t="str">
        <f>IFERROR(VLOOKUP(Table1[[#This Row],[Ticker]],[1]!Table1[[Symbol]:[Industry]],2,FALSE),"-")</f>
        <v>-</v>
      </c>
      <c r="E4187">
        <v>17.672423999999999</v>
      </c>
      <c r="F4187">
        <v>32.119999999999997</v>
      </c>
      <c r="G4187">
        <v>99.236499741335507</v>
      </c>
      <c r="H4187">
        <v>-14.799784713083801</v>
      </c>
      <c r="I4187">
        <v>48.606302053901999</v>
      </c>
      <c r="J4187">
        <v>-4.1412219861030604</v>
      </c>
      <c r="K4187">
        <v>31.448624513628801</v>
      </c>
      <c r="L4187">
        <v>25.079277535566</v>
      </c>
      <c r="M4187">
        <v>31.457051168287901</v>
      </c>
      <c r="N4187">
        <v>0.110597397062574</v>
      </c>
      <c r="O4187">
        <v>15.8156911581569</v>
      </c>
      <c r="P4187">
        <v>194.94949494949401</v>
      </c>
      <c r="Q4187">
        <v>2.8200878100804998E-2</v>
      </c>
    </row>
    <row r="4188" spans="1:17" hidden="1" x14ac:dyDescent="0.3">
      <c r="A4188" t="s">
        <v>8608</v>
      </c>
      <c r="B4188" t="s">
        <v>8609</v>
      </c>
      <c r="C4188" t="str">
        <f>IFERROR(VLOOKUP(Table1[[#This Row],[Ticker]],[1]!Table1[[Symbol]:[Industry]],2,FALSE),"-")</f>
        <v>-</v>
      </c>
      <c r="D4188" t="s">
        <v>533</v>
      </c>
      <c r="E4188">
        <v>17.66628</v>
      </c>
      <c r="F4188">
        <v>0.91</v>
      </c>
      <c r="G4188">
        <v>-66.842636949311895</v>
      </c>
      <c r="H4188">
        <v>-7.6204004628743496</v>
      </c>
      <c r="I4188">
        <v>-6.4129202313440103</v>
      </c>
      <c r="J4188">
        <v>-3.25144981973513</v>
      </c>
      <c r="K4188">
        <v>0.94010393644870005</v>
      </c>
      <c r="L4188">
        <v>1.06849700860959</v>
      </c>
      <c r="M4188">
        <v>49.026134147701796</v>
      </c>
      <c r="N4188">
        <v>0.65784472099227698</v>
      </c>
      <c r="O4188">
        <v>79.120879120879096</v>
      </c>
      <c r="P4188">
        <v>21.3333333333333</v>
      </c>
      <c r="Q4188">
        <v>-2.1161844707902E-2</v>
      </c>
    </row>
    <row r="4189" spans="1:17" hidden="1" x14ac:dyDescent="0.3">
      <c r="A4189" t="s">
        <v>8610</v>
      </c>
      <c r="B4189" t="s">
        <v>8611</v>
      </c>
      <c r="C4189" t="str">
        <f>IFERROR(VLOOKUP(Table1[[#This Row],[Ticker]],[1]!Table1[[Symbol]:[Industry]],2,FALSE),"-")</f>
        <v>-</v>
      </c>
      <c r="D4189" t="s">
        <v>197</v>
      </c>
      <c r="E4189">
        <v>17.63775</v>
      </c>
      <c r="F4189">
        <v>4.05</v>
      </c>
      <c r="G4189">
        <v>-40.831400994255702</v>
      </c>
      <c r="I4189">
        <v>-19.798168541658399</v>
      </c>
      <c r="K4189">
        <v>4.4249445457001002</v>
      </c>
      <c r="L4189">
        <v>4.0278917604158799</v>
      </c>
      <c r="M4189">
        <v>29.723467083117001</v>
      </c>
      <c r="N4189">
        <v>1</v>
      </c>
      <c r="O4189">
        <v>33.3333333333333</v>
      </c>
      <c r="P4189">
        <v>24.615384615384599</v>
      </c>
      <c r="Q4189">
        <v>-2.0192540060606001E-2</v>
      </c>
    </row>
    <row r="4190" spans="1:17" hidden="1" x14ac:dyDescent="0.3">
      <c r="A4190" t="s">
        <v>8612</v>
      </c>
      <c r="B4190" t="s">
        <v>8613</v>
      </c>
      <c r="C4190" t="str">
        <f>IFERROR(VLOOKUP(Table1[[#This Row],[Ticker]],[1]!Table1[[Symbol]:[Industry]],2,FALSE),"-")</f>
        <v>-</v>
      </c>
      <c r="D4190" t="s">
        <v>533</v>
      </c>
      <c r="E4190">
        <v>17.629145099999999</v>
      </c>
      <c r="F4190">
        <v>56.95</v>
      </c>
      <c r="G4190">
        <v>46.572150018106598</v>
      </c>
      <c r="H4190">
        <v>38.024667647074502</v>
      </c>
      <c r="I4190">
        <v>47.683933780674302</v>
      </c>
      <c r="J4190">
        <v>-3.8657539475875198</v>
      </c>
      <c r="K4190">
        <v>49.303919767059703</v>
      </c>
      <c r="L4190">
        <v>44.323046765391098</v>
      </c>
      <c r="M4190">
        <v>67.517706139143101</v>
      </c>
      <c r="N4190">
        <v>3.2542538420836902</v>
      </c>
      <c r="O4190">
        <v>15.4872695346795</v>
      </c>
      <c r="P4190">
        <v>94.103612815269202</v>
      </c>
      <c r="Q4190">
        <v>0.146067600428917</v>
      </c>
    </row>
    <row r="4191" spans="1:17" hidden="1" x14ac:dyDescent="0.3">
      <c r="A4191" t="s">
        <v>8614</v>
      </c>
      <c r="B4191" t="s">
        <v>8615</v>
      </c>
      <c r="C4191" t="str">
        <f>IFERROR(VLOOKUP(Table1[[#This Row],[Ticker]],[1]!Table1[[Symbol]:[Industry]],2,FALSE),"-")</f>
        <v>-</v>
      </c>
      <c r="D4191" t="s">
        <v>2645</v>
      </c>
      <c r="E4191">
        <v>17.58042</v>
      </c>
      <c r="F4191">
        <v>40</v>
      </c>
      <c r="G4191">
        <v>27.329667069788702</v>
      </c>
      <c r="H4191">
        <v>14.479584283922399</v>
      </c>
      <c r="I4191">
        <v>8.7944353122429497</v>
      </c>
      <c r="J4191">
        <v>-13.3493512397903</v>
      </c>
      <c r="K4191">
        <v>35.718087306414397</v>
      </c>
      <c r="L4191">
        <v>33.1152131026248</v>
      </c>
      <c r="M4191">
        <v>52.357313463765301</v>
      </c>
      <c r="N4191">
        <v>0.87314102596605803</v>
      </c>
      <c r="O4191">
        <v>27.925000000000001</v>
      </c>
      <c r="P4191">
        <v>66.6666666666666</v>
      </c>
      <c r="Q4191">
        <v>9.9017367577635004E-2</v>
      </c>
    </row>
    <row r="4192" spans="1:17" hidden="1" x14ac:dyDescent="0.3">
      <c r="A4192" t="s">
        <v>8616</v>
      </c>
      <c r="B4192" t="s">
        <v>8617</v>
      </c>
      <c r="C4192" t="str">
        <f>IFERROR(VLOOKUP(Table1[[#This Row],[Ticker]],[1]!Table1[[Symbol]:[Industry]],2,FALSE),"-")</f>
        <v>-</v>
      </c>
      <c r="D4192" t="s">
        <v>514</v>
      </c>
      <c r="E4192">
        <v>17.577362726</v>
      </c>
      <c r="F4192">
        <v>3.28</v>
      </c>
      <c r="G4192">
        <v>-64.766972327635003</v>
      </c>
      <c r="H4192">
        <v>-8.0882148341318398</v>
      </c>
      <c r="I4192">
        <v>-16.465453064364599</v>
      </c>
      <c r="J4192">
        <v>-7.4817376795599202</v>
      </c>
      <c r="K4192">
        <v>3.3870537123831999</v>
      </c>
      <c r="L4192">
        <v>4.4066064888145497</v>
      </c>
      <c r="M4192">
        <v>37.104039579264402</v>
      </c>
      <c r="N4192">
        <v>0.88078952818387302</v>
      </c>
      <c r="O4192">
        <v>91.768292682926798</v>
      </c>
      <c r="P4192">
        <v>17.1428571428571</v>
      </c>
      <c r="Q4192">
        <v>-0.14282882256089199</v>
      </c>
    </row>
    <row r="4193" spans="1:17" hidden="1" x14ac:dyDescent="0.3">
      <c r="A4193" t="s">
        <v>8618</v>
      </c>
      <c r="B4193" t="s">
        <v>8619</v>
      </c>
      <c r="C4193" t="str">
        <f>IFERROR(VLOOKUP(Table1[[#This Row],[Ticker]],[1]!Table1[[Symbol]:[Industry]],2,FALSE),"-")</f>
        <v>-</v>
      </c>
      <c r="D4193" t="s">
        <v>51</v>
      </c>
      <c r="E4193">
        <v>17.516101200000001</v>
      </c>
      <c r="F4193">
        <v>41.08</v>
      </c>
      <c r="G4193">
        <v>46.378621185178297</v>
      </c>
      <c r="H4193">
        <v>19.688396393232001</v>
      </c>
      <c r="I4193">
        <v>13.648152628188299</v>
      </c>
      <c r="J4193">
        <v>2.7957686718178199</v>
      </c>
      <c r="K4193">
        <v>35.824503525041202</v>
      </c>
      <c r="L4193">
        <v>33.507935216477797</v>
      </c>
      <c r="M4193">
        <v>99.407375661120398</v>
      </c>
      <c r="N4193">
        <v>3.7343967433069503E-2</v>
      </c>
      <c r="O4193">
        <v>6.4264849074975698</v>
      </c>
      <c r="P4193">
        <v>101.37254901960701</v>
      </c>
      <c r="Q4193">
        <v>0.122893535406139</v>
      </c>
    </row>
    <row r="4194" spans="1:17" hidden="1" x14ac:dyDescent="0.3">
      <c r="A4194" t="s">
        <v>8620</v>
      </c>
      <c r="B4194" t="s">
        <v>8621</v>
      </c>
      <c r="C4194" t="str">
        <f>IFERROR(VLOOKUP(Table1[[#This Row],[Ticker]],[1]!Table1[[Symbol]:[Industry]],2,FALSE),"-")</f>
        <v>-</v>
      </c>
      <c r="D4194" t="s">
        <v>2300</v>
      </c>
      <c r="E4194">
        <v>17.454482079999998</v>
      </c>
      <c r="F4194">
        <v>3.44</v>
      </c>
      <c r="G4194">
        <v>-60.026353024468399</v>
      </c>
      <c r="H4194">
        <v>-13.9194842325078</v>
      </c>
      <c r="I4194">
        <v>-23.399458949190201</v>
      </c>
      <c r="J4194">
        <v>2.0292474373784102</v>
      </c>
      <c r="K4194">
        <v>3.8102967387910498</v>
      </c>
      <c r="L4194">
        <v>4.2349031168004103</v>
      </c>
      <c r="M4194">
        <v>45.727457052677103</v>
      </c>
      <c r="N4194">
        <v>0.83093965301411798</v>
      </c>
      <c r="O4194">
        <v>117.151162790697</v>
      </c>
      <c r="P4194">
        <v>10.6109324758842</v>
      </c>
      <c r="Q4194">
        <v>3.2361163934805003E-2</v>
      </c>
    </row>
    <row r="4195" spans="1:17" hidden="1" x14ac:dyDescent="0.3">
      <c r="A4195" t="s">
        <v>8622</v>
      </c>
      <c r="B4195" t="s">
        <v>8623</v>
      </c>
      <c r="C4195" t="str">
        <f>IFERROR(VLOOKUP(Table1[[#This Row],[Ticker]],[1]!Table1[[Symbol]:[Industry]],2,FALSE),"-")</f>
        <v>-</v>
      </c>
      <c r="D4195" t="s">
        <v>51</v>
      </c>
      <c r="E4195">
        <v>17.453948147999998</v>
      </c>
      <c r="F4195">
        <v>33.79</v>
      </c>
      <c r="G4195">
        <v>70.250664486094706</v>
      </c>
      <c r="H4195">
        <v>-4.9209323777679801</v>
      </c>
      <c r="I4195">
        <v>53.613494304056303</v>
      </c>
      <c r="J4195">
        <v>3.48979932233759</v>
      </c>
      <c r="K4195">
        <v>31.807310339923198</v>
      </c>
      <c r="L4195">
        <v>26.433244308430901</v>
      </c>
      <c r="M4195">
        <v>57.448951840707103</v>
      </c>
      <c r="N4195">
        <v>0.42001065587499797</v>
      </c>
      <c r="O4195">
        <v>16.0106540396567</v>
      </c>
      <c r="P4195">
        <v>133.03448275861999</v>
      </c>
      <c r="Q4195">
        <v>7.5481666559965993E-2</v>
      </c>
    </row>
    <row r="4196" spans="1:17" hidden="1" x14ac:dyDescent="0.3">
      <c r="A4196" t="s">
        <v>8624</v>
      </c>
      <c r="B4196" t="s">
        <v>8625</v>
      </c>
      <c r="C4196" t="str">
        <f>IFERROR(VLOOKUP(Table1[[#This Row],[Ticker]],[1]!Table1[[Symbol]:[Industry]],2,FALSE),"-")</f>
        <v>-</v>
      </c>
      <c r="E4196">
        <v>17.436</v>
      </c>
      <c r="F4196">
        <v>51.98</v>
      </c>
      <c r="G4196">
        <v>-14.7441913534569</v>
      </c>
      <c r="H4196">
        <v>-6.82007325052819</v>
      </c>
      <c r="I4196">
        <v>47.627343028431397</v>
      </c>
      <c r="J4196">
        <v>-5.8299403254284501</v>
      </c>
      <c r="K4196">
        <v>56.431347963118498</v>
      </c>
      <c r="L4196">
        <v>50.464816124718602</v>
      </c>
      <c r="M4196">
        <v>36.378831941214401</v>
      </c>
      <c r="N4196">
        <v>0.96216696379551703</v>
      </c>
      <c r="O4196">
        <v>69.180454020777205</v>
      </c>
      <c r="P4196">
        <v>106.433677521842</v>
      </c>
    </row>
    <row r="4197" spans="1:17" hidden="1" x14ac:dyDescent="0.3">
      <c r="A4197" t="s">
        <v>8626</v>
      </c>
      <c r="B4197" t="s">
        <v>8627</v>
      </c>
      <c r="C4197" t="str">
        <f>IFERROR(VLOOKUP(Table1[[#This Row],[Ticker]],[1]!Table1[[Symbol]:[Industry]],2,FALSE),"-")</f>
        <v>-</v>
      </c>
      <c r="D4197" t="s">
        <v>605</v>
      </c>
      <c r="E4197">
        <v>17.403464400000001</v>
      </c>
      <c r="F4197">
        <v>28.47</v>
      </c>
      <c r="G4197">
        <v>103.05835314969799</v>
      </c>
      <c r="H4197">
        <v>-11.3072200585197</v>
      </c>
      <c r="I4197">
        <v>55.156924558012904</v>
      </c>
      <c r="J4197">
        <v>-11.344684920311799</v>
      </c>
      <c r="K4197">
        <v>28.595344298238601</v>
      </c>
      <c r="L4197">
        <v>21.359238489933901</v>
      </c>
      <c r="M4197">
        <v>41.759038192153</v>
      </c>
      <c r="N4197">
        <v>0.609590617626109</v>
      </c>
      <c r="O4197">
        <v>31.612223393045301</v>
      </c>
      <c r="P4197">
        <v>160.953253895508</v>
      </c>
      <c r="Q4197">
        <v>7.9776669295192004E-2</v>
      </c>
    </row>
    <row r="4198" spans="1:17" hidden="1" x14ac:dyDescent="0.3">
      <c r="A4198" t="s">
        <v>8628</v>
      </c>
      <c r="B4198" t="s">
        <v>8629</v>
      </c>
      <c r="C4198" t="str">
        <f>IFERROR(VLOOKUP(Table1[[#This Row],[Ticker]],[1]!Table1[[Symbol]:[Industry]],2,FALSE),"-")</f>
        <v>-</v>
      </c>
      <c r="D4198" t="s">
        <v>83</v>
      </c>
      <c r="E4198">
        <v>17.394036</v>
      </c>
      <c r="F4198">
        <v>4.21</v>
      </c>
      <c r="G4198">
        <v>-41.779212002165998</v>
      </c>
      <c r="H4198">
        <v>-0.54478317892374295</v>
      </c>
      <c r="I4198">
        <v>-8.0378806367922397</v>
      </c>
      <c r="J4198">
        <v>-4.0524218973029704</v>
      </c>
      <c r="K4198">
        <v>4.0534091967285404</v>
      </c>
      <c r="L4198">
        <v>4.1294713719125404</v>
      </c>
      <c r="M4198">
        <v>49.600244907491302</v>
      </c>
      <c r="N4198">
        <v>0.80605179408445204</v>
      </c>
      <c r="O4198">
        <v>47.030878859857403</v>
      </c>
      <c r="P4198">
        <v>31.562499999999901</v>
      </c>
      <c r="Q4198">
        <v>3.3033588672116997E-2</v>
      </c>
    </row>
    <row r="4199" spans="1:17" hidden="1" x14ac:dyDescent="0.3">
      <c r="A4199" t="s">
        <v>8630</v>
      </c>
      <c r="B4199" t="s">
        <v>8631</v>
      </c>
      <c r="C4199" t="str">
        <f>IFERROR(VLOOKUP(Table1[[#This Row],[Ticker]],[1]!Table1[[Symbol]:[Industry]],2,FALSE),"-")</f>
        <v>-</v>
      </c>
      <c r="D4199" t="s">
        <v>605</v>
      </c>
      <c r="E4199">
        <v>17.319189999999999</v>
      </c>
      <c r="F4199">
        <v>44.05</v>
      </c>
      <c r="G4199">
        <v>617.30702291463297</v>
      </c>
      <c r="H4199">
        <v>43.923843523379901</v>
      </c>
      <c r="I4199">
        <v>249.389155274839</v>
      </c>
      <c r="J4199">
        <v>5.9766674706293603</v>
      </c>
      <c r="K4199">
        <v>30.474694027974799</v>
      </c>
      <c r="L4199">
        <v>19.2867664506397</v>
      </c>
      <c r="M4199">
        <v>99.917403015213495</v>
      </c>
      <c r="N4199">
        <v>1.32934474095372</v>
      </c>
      <c r="O4199">
        <v>0</v>
      </c>
      <c r="P4199">
        <v>747.11538461538396</v>
      </c>
      <c r="Q4199">
        <v>0.22236344911320399</v>
      </c>
    </row>
    <row r="4200" spans="1:17" hidden="1" x14ac:dyDescent="0.3">
      <c r="A4200" t="s">
        <v>8632</v>
      </c>
      <c r="B4200" t="s">
        <v>8633</v>
      </c>
      <c r="C4200" t="str">
        <f>IFERROR(VLOOKUP(Table1[[#This Row],[Ticker]],[1]!Table1[[Symbol]:[Industry]],2,FALSE),"-")</f>
        <v>-</v>
      </c>
      <c r="E4200">
        <v>17.313145200000001</v>
      </c>
      <c r="F4200">
        <v>37.58</v>
      </c>
      <c r="G4200">
        <v>468.47685186857899</v>
      </c>
      <c r="H4200">
        <v>6.7746224204208199</v>
      </c>
      <c r="I4200">
        <v>-62.995709029271097</v>
      </c>
      <c r="J4200">
        <v>3.1182814293288899</v>
      </c>
      <c r="K4200">
        <v>37.443441582619997</v>
      </c>
      <c r="L4200">
        <v>32.6322539436893</v>
      </c>
      <c r="M4200">
        <v>63.320831551472899</v>
      </c>
      <c r="N4200">
        <v>0.40376057206848498</v>
      </c>
      <c r="O4200">
        <v>83.847791378392699</v>
      </c>
      <c r="P4200">
        <v>500.319488817891</v>
      </c>
    </row>
    <row r="4201" spans="1:17" hidden="1" x14ac:dyDescent="0.3">
      <c r="A4201" t="s">
        <v>8634</v>
      </c>
      <c r="B4201" t="s">
        <v>8635</v>
      </c>
      <c r="C4201" t="str">
        <f>IFERROR(VLOOKUP(Table1[[#This Row],[Ticker]],[1]!Table1[[Symbol]:[Industry]],2,FALSE),"-")</f>
        <v>-</v>
      </c>
      <c r="E4201">
        <v>17.245760350000001</v>
      </c>
      <c r="F4201">
        <v>29</v>
      </c>
      <c r="G4201">
        <v>-81.045649736139694</v>
      </c>
      <c r="H4201">
        <v>-31.298721687575899</v>
      </c>
      <c r="I4201">
        <v>-35.002166351077904</v>
      </c>
      <c r="J4201">
        <v>-5.7431755880566504</v>
      </c>
      <c r="K4201">
        <v>32.3835272419864</v>
      </c>
      <c r="L4201">
        <v>34.476900105242997</v>
      </c>
      <c r="M4201">
        <v>32.041171380919998</v>
      </c>
      <c r="N4201">
        <v>2.1258136748895402</v>
      </c>
      <c r="O4201">
        <v>107.51724137930999</v>
      </c>
      <c r="P4201">
        <v>7.3676416142169403</v>
      </c>
      <c r="Q4201">
        <v>0.176514324934059</v>
      </c>
    </row>
    <row r="4202" spans="1:17" hidden="1" x14ac:dyDescent="0.3">
      <c r="A4202" t="s">
        <v>8636</v>
      </c>
      <c r="B4202" t="s">
        <v>8637</v>
      </c>
      <c r="C4202" t="str">
        <f>IFERROR(VLOOKUP(Table1[[#This Row],[Ticker]],[1]!Table1[[Symbol]:[Industry]],2,FALSE),"-")</f>
        <v>-</v>
      </c>
      <c r="D4202" t="s">
        <v>753</v>
      </c>
      <c r="E4202">
        <v>17.228399594999999</v>
      </c>
      <c r="F4202">
        <v>88.89</v>
      </c>
      <c r="G4202">
        <v>-12.2704012753813</v>
      </c>
      <c r="H4202">
        <v>0.53501600881491496</v>
      </c>
      <c r="I4202">
        <v>0.62793310337095298</v>
      </c>
      <c r="J4202">
        <v>-1.81869884748154</v>
      </c>
      <c r="K4202">
        <v>86.347268752096795</v>
      </c>
      <c r="L4202">
        <v>82.711398929563103</v>
      </c>
      <c r="M4202">
        <v>59.689646094536798</v>
      </c>
      <c r="N4202">
        <v>0.97508512551302895</v>
      </c>
      <c r="O4202">
        <v>8.9886376420294596</v>
      </c>
      <c r="P4202">
        <v>29.3886462882096</v>
      </c>
    </row>
    <row r="4203" spans="1:17" hidden="1" x14ac:dyDescent="0.3">
      <c r="A4203" t="s">
        <v>8638</v>
      </c>
      <c r="B4203" t="s">
        <v>8639</v>
      </c>
      <c r="C4203" t="str">
        <f>IFERROR(VLOOKUP(Table1[[#This Row],[Ticker]],[1]!Table1[[Symbol]:[Industry]],2,FALSE),"-")</f>
        <v>-</v>
      </c>
      <c r="D4203" t="s">
        <v>605</v>
      </c>
      <c r="E4203">
        <v>17.200721999999999</v>
      </c>
      <c r="F4203">
        <v>48.6</v>
      </c>
      <c r="G4203">
        <v>-21.337862051631099</v>
      </c>
      <c r="H4203">
        <v>-12.845158570740301</v>
      </c>
      <c r="I4203">
        <v>6.8763639015893503</v>
      </c>
      <c r="J4203">
        <v>-2.1876200325010999</v>
      </c>
      <c r="K4203">
        <v>50.059586039039502</v>
      </c>
      <c r="L4203">
        <v>44.358776987892497</v>
      </c>
      <c r="M4203">
        <v>26.6885883381835</v>
      </c>
      <c r="N4203">
        <v>0.10217109880972</v>
      </c>
      <c r="O4203">
        <v>46.543209876543202</v>
      </c>
      <c r="P4203">
        <v>39.175257731958702</v>
      </c>
      <c r="Q4203">
        <v>3.5566176421323002E-2</v>
      </c>
    </row>
    <row r="4204" spans="1:17" hidden="1" x14ac:dyDescent="0.3">
      <c r="A4204" t="s">
        <v>8640</v>
      </c>
      <c r="B4204" t="s">
        <v>8641</v>
      </c>
      <c r="C4204" t="str">
        <f>IFERROR(VLOOKUP(Table1[[#This Row],[Ticker]],[1]!Table1[[Symbol]:[Industry]],2,FALSE),"-")</f>
        <v>-</v>
      </c>
      <c r="D4204" t="s">
        <v>1509</v>
      </c>
      <c r="E4204">
        <v>17.196692961</v>
      </c>
      <c r="F4204">
        <v>6.4</v>
      </c>
      <c r="G4204">
        <v>-27.777596298905401</v>
      </c>
      <c r="H4204">
        <v>-13.5736127533771</v>
      </c>
      <c r="I4204">
        <v>11.904399305487701</v>
      </c>
      <c r="J4204">
        <v>-9.1876200325010995</v>
      </c>
      <c r="K4204">
        <v>7.0943483920566299</v>
      </c>
      <c r="L4204">
        <v>6.3351398108037102</v>
      </c>
      <c r="M4204">
        <v>37.787030869004397</v>
      </c>
      <c r="N4204">
        <v>0.74760168600666399</v>
      </c>
      <c r="O4204">
        <v>60.312499999999901</v>
      </c>
      <c r="Q4204">
        <v>6.9184799207696004E-2</v>
      </c>
    </row>
    <row r="4205" spans="1:17" hidden="1" x14ac:dyDescent="0.3">
      <c r="A4205" t="s">
        <v>8642</v>
      </c>
      <c r="B4205" t="s">
        <v>8643</v>
      </c>
      <c r="C4205" t="str">
        <f>IFERROR(VLOOKUP(Table1[[#This Row],[Ticker]],[1]!Table1[[Symbol]:[Industry]],2,FALSE),"-")</f>
        <v>-</v>
      </c>
      <c r="D4205" t="s">
        <v>132</v>
      </c>
      <c r="E4205">
        <v>17.1936505</v>
      </c>
      <c r="F4205">
        <v>36.17</v>
      </c>
      <c r="G4205">
        <v>75.792265461709803</v>
      </c>
      <c r="H4205">
        <v>-20.059125953070399</v>
      </c>
      <c r="I4205">
        <v>-53.132001296732703</v>
      </c>
      <c r="J4205">
        <v>-7.1531372738804002</v>
      </c>
      <c r="K4205">
        <v>41.322772281053503</v>
      </c>
      <c r="L4205">
        <v>38.227743795692902</v>
      </c>
      <c r="M4205">
        <v>16.987041785467799</v>
      </c>
      <c r="N4205">
        <v>0.59904149611889101</v>
      </c>
      <c r="O4205">
        <v>85.844622615427099</v>
      </c>
      <c r="P4205">
        <v>141.13333333333301</v>
      </c>
      <c r="Q4205">
        <v>5.0096725512729999E-2</v>
      </c>
    </row>
    <row r="4206" spans="1:17" hidden="1" x14ac:dyDescent="0.3">
      <c r="A4206" t="s">
        <v>8644</v>
      </c>
      <c r="B4206" t="s">
        <v>8645</v>
      </c>
      <c r="C4206" t="str">
        <f>IFERROR(VLOOKUP(Table1[[#This Row],[Ticker]],[1]!Table1[[Symbol]:[Industry]],2,FALSE),"-")</f>
        <v>-</v>
      </c>
      <c r="D4206" t="s">
        <v>753</v>
      </c>
      <c r="E4206">
        <v>17.1837348</v>
      </c>
      <c r="F4206">
        <v>149.44999999999999</v>
      </c>
      <c r="G4206">
        <v>23.6562705525089</v>
      </c>
      <c r="H4206">
        <v>0.34802333670810398</v>
      </c>
      <c r="I4206">
        <v>6.21580381455989</v>
      </c>
      <c r="J4206">
        <v>-2.5711164620171099</v>
      </c>
      <c r="K4206">
        <v>142.762532065523</v>
      </c>
      <c r="L4206">
        <v>126.144574495565</v>
      </c>
      <c r="M4206">
        <v>42.376869448986099</v>
      </c>
      <c r="N4206">
        <v>1.16987130945805</v>
      </c>
      <c r="O4206">
        <v>4.1820006691201099</v>
      </c>
      <c r="P4206">
        <v>62.198827870631597</v>
      </c>
    </row>
    <row r="4207" spans="1:17" hidden="1" x14ac:dyDescent="0.3">
      <c r="A4207" t="s">
        <v>8646</v>
      </c>
      <c r="B4207" t="s">
        <v>8647</v>
      </c>
      <c r="C4207" t="str">
        <f>IFERROR(VLOOKUP(Table1[[#This Row],[Ticker]],[1]!Table1[[Symbol]:[Industry]],2,FALSE),"-")</f>
        <v>-</v>
      </c>
      <c r="D4207" t="s">
        <v>1603</v>
      </c>
      <c r="E4207">
        <v>17.152840000000001</v>
      </c>
      <c r="F4207">
        <v>37.549999999999997</v>
      </c>
      <c r="G4207">
        <v>-46.501727858402802</v>
      </c>
      <c r="H4207">
        <v>-0.47877996425941799</v>
      </c>
      <c r="I4207">
        <v>-2.9068226703684101</v>
      </c>
      <c r="J4207">
        <v>-2.1876200325010999</v>
      </c>
      <c r="K4207">
        <v>38.116171962333503</v>
      </c>
      <c r="L4207">
        <v>37.604318772409698</v>
      </c>
      <c r="M4207">
        <v>34.804343975672602</v>
      </c>
      <c r="N4207">
        <v>1.18444444444444</v>
      </c>
      <c r="O4207">
        <v>34.487350199733697</v>
      </c>
      <c r="P4207">
        <v>24.958402662229499</v>
      </c>
    </row>
    <row r="4208" spans="1:17" hidden="1" x14ac:dyDescent="0.3">
      <c r="A4208" t="s">
        <v>8648</v>
      </c>
      <c r="B4208" t="s">
        <v>8649</v>
      </c>
      <c r="C4208" t="str">
        <f>IFERROR(VLOOKUP(Table1[[#This Row],[Ticker]],[1]!Table1[[Symbol]:[Industry]],2,FALSE),"-")</f>
        <v>-</v>
      </c>
      <c r="D4208" t="s">
        <v>407</v>
      </c>
      <c r="E4208">
        <v>17.095680000000002</v>
      </c>
      <c r="F4208">
        <v>12.72</v>
      </c>
      <c r="G4208">
        <v>-26.892141899806902</v>
      </c>
      <c r="H4208">
        <v>-4.4954004628743602</v>
      </c>
      <c r="I4208">
        <v>-17.388529987441501</v>
      </c>
      <c r="J4208">
        <v>-2.1876200325010999</v>
      </c>
      <c r="K4208">
        <v>12.7192769120702</v>
      </c>
      <c r="L4208">
        <v>12.633423481392001</v>
      </c>
      <c r="M4208">
        <v>100</v>
      </c>
      <c r="O4208">
        <v>0</v>
      </c>
      <c r="P4208">
        <v>4.9504950495049496</v>
      </c>
    </row>
    <row r="4209" spans="1:17" hidden="1" x14ac:dyDescent="0.3">
      <c r="A4209" t="s">
        <v>8650</v>
      </c>
      <c r="B4209" t="s">
        <v>8651</v>
      </c>
      <c r="C4209" t="str">
        <f>IFERROR(VLOOKUP(Table1[[#This Row],[Ticker]],[1]!Table1[[Symbol]:[Industry]],2,FALSE),"-")</f>
        <v>-</v>
      </c>
      <c r="D4209" t="s">
        <v>533</v>
      </c>
      <c r="E4209">
        <v>17.092500000000001</v>
      </c>
      <c r="F4209">
        <v>118</v>
      </c>
      <c r="G4209">
        <v>149.10974400306901</v>
      </c>
      <c r="H4209">
        <v>-3.3503622949354201</v>
      </c>
      <c r="I4209">
        <v>108.448790586721</v>
      </c>
      <c r="J4209">
        <v>25.273230079355699</v>
      </c>
      <c r="K4209">
        <v>103.435455458277</v>
      </c>
      <c r="L4209">
        <v>82.266017287446005</v>
      </c>
      <c r="M4209">
        <v>79.957619328581899</v>
      </c>
      <c r="N4209">
        <v>1.40588319156013</v>
      </c>
      <c r="O4209">
        <v>19.6864406779661</v>
      </c>
      <c r="P4209">
        <v>258.98996045025802</v>
      </c>
      <c r="Q4209">
        <v>8.2109047325283999E-2</v>
      </c>
    </row>
    <row r="4210" spans="1:17" hidden="1" x14ac:dyDescent="0.3">
      <c r="A4210" t="s">
        <v>8652</v>
      </c>
      <c r="B4210" t="s">
        <v>8653</v>
      </c>
      <c r="C4210" t="str">
        <f>IFERROR(VLOOKUP(Table1[[#This Row],[Ticker]],[1]!Table1[[Symbol]:[Industry]],2,FALSE),"-")</f>
        <v>-</v>
      </c>
      <c r="D4210" t="s">
        <v>132</v>
      </c>
      <c r="E4210">
        <v>17.085942639999999</v>
      </c>
      <c r="F4210">
        <v>42.31</v>
      </c>
      <c r="G4210">
        <v>-36.356290752065199</v>
      </c>
      <c r="H4210">
        <v>4.7186916780470396</v>
      </c>
      <c r="I4210">
        <v>7.2726367774376204</v>
      </c>
      <c r="J4210">
        <v>10.697534029123499</v>
      </c>
      <c r="K4210">
        <v>37.091617297174601</v>
      </c>
      <c r="L4210">
        <v>34.906554362017303</v>
      </c>
      <c r="M4210">
        <v>59.125957667824501</v>
      </c>
      <c r="N4210">
        <v>0.47843563038458498</v>
      </c>
      <c r="O4210">
        <v>38.737887024344097</v>
      </c>
      <c r="P4210">
        <v>57.932064203060797</v>
      </c>
      <c r="Q4210">
        <v>9.4416104655126995E-2</v>
      </c>
    </row>
    <row r="4211" spans="1:17" hidden="1" x14ac:dyDescent="0.3">
      <c r="A4211" t="s">
        <v>8654</v>
      </c>
      <c r="B4211" t="s">
        <v>8655</v>
      </c>
      <c r="C4211" t="str">
        <f>IFERROR(VLOOKUP(Table1[[#This Row],[Ticker]],[1]!Table1[[Symbol]:[Industry]],2,FALSE),"-")</f>
        <v>-</v>
      </c>
      <c r="D4211" t="s">
        <v>54</v>
      </c>
      <c r="E4211">
        <v>17.068999999999999</v>
      </c>
      <c r="F4211">
        <v>16.96</v>
      </c>
      <c r="G4211">
        <v>-30.649319526877498</v>
      </c>
      <c r="H4211">
        <v>-10.554322085998299</v>
      </c>
      <c r="I4211">
        <v>-7.8985364432195002</v>
      </c>
      <c r="J4211">
        <v>-9.8378932565448292</v>
      </c>
      <c r="K4211">
        <v>17.383776047207402</v>
      </c>
      <c r="L4211">
        <v>17.744257725088101</v>
      </c>
      <c r="M4211">
        <v>30.937630352337202</v>
      </c>
      <c r="N4211">
        <v>0.86929676008818901</v>
      </c>
      <c r="O4211">
        <v>51.827830188679201</v>
      </c>
      <c r="P4211">
        <v>17.451523545706301</v>
      </c>
      <c r="Q4211">
        <v>-1.7093376417175E-2</v>
      </c>
    </row>
    <row r="4212" spans="1:17" hidden="1" x14ac:dyDescent="0.3">
      <c r="A4212" t="s">
        <v>8656</v>
      </c>
      <c r="B4212" t="s">
        <v>8657</v>
      </c>
      <c r="C4212" t="str">
        <f>IFERROR(VLOOKUP(Table1[[#This Row],[Ticker]],[1]!Table1[[Symbol]:[Industry]],2,FALSE),"-")</f>
        <v>-</v>
      </c>
      <c r="D4212" t="s">
        <v>180</v>
      </c>
      <c r="E4212">
        <v>17.058760450000001</v>
      </c>
      <c r="F4212">
        <v>36.04</v>
      </c>
      <c r="G4212">
        <v>-20.436145450084702</v>
      </c>
      <c r="H4212">
        <v>-6.5088232816663103</v>
      </c>
      <c r="I4212">
        <v>1.6732473498560601</v>
      </c>
      <c r="J4212">
        <v>-6.2107596591116696</v>
      </c>
      <c r="K4212">
        <v>36.769714111191597</v>
      </c>
      <c r="L4212">
        <v>37.444235686290497</v>
      </c>
      <c r="M4212">
        <v>44.723885876213998</v>
      </c>
      <c r="N4212">
        <v>0.62962710941752797</v>
      </c>
      <c r="O4212">
        <v>27.358490566037698</v>
      </c>
      <c r="P4212">
        <v>21.102150537634401</v>
      </c>
      <c r="Q4212">
        <v>-8.9650946675287002E-2</v>
      </c>
    </row>
    <row r="4213" spans="1:17" hidden="1" x14ac:dyDescent="0.3">
      <c r="A4213" t="s">
        <v>8658</v>
      </c>
      <c r="B4213" t="s">
        <v>8659</v>
      </c>
      <c r="C4213" t="str">
        <f>IFERROR(VLOOKUP(Table1[[#This Row],[Ticker]],[1]!Table1[[Symbol]:[Industry]],2,FALSE),"-")</f>
        <v>-</v>
      </c>
      <c r="D4213" t="s">
        <v>753</v>
      </c>
      <c r="E4213">
        <v>17.035611191999902</v>
      </c>
      <c r="F4213">
        <v>27.33</v>
      </c>
      <c r="G4213">
        <v>33.954499668013902</v>
      </c>
      <c r="H4213">
        <v>-1.2941809506792401</v>
      </c>
      <c r="I4213">
        <v>10.5010348230403</v>
      </c>
      <c r="J4213">
        <v>3.9635535637814599E-2</v>
      </c>
      <c r="K4213">
        <v>26.0789519342962</v>
      </c>
      <c r="L4213">
        <v>23.090675512140599</v>
      </c>
      <c r="M4213">
        <v>32.576819102165203</v>
      </c>
      <c r="N4213">
        <v>0.68479731658113396</v>
      </c>
      <c r="O4213">
        <v>1.3172338090011</v>
      </c>
      <c r="P4213">
        <v>71.079812206572697</v>
      </c>
    </row>
    <row r="4214" spans="1:17" hidden="1" x14ac:dyDescent="0.3">
      <c r="A4214" t="s">
        <v>8660</v>
      </c>
      <c r="B4214" t="s">
        <v>8661</v>
      </c>
      <c r="C4214" t="str">
        <f>IFERROR(VLOOKUP(Table1[[#This Row],[Ticker]],[1]!Table1[[Symbol]:[Industry]],2,FALSE),"-")</f>
        <v>-</v>
      </c>
      <c r="D4214" t="s">
        <v>390</v>
      </c>
      <c r="E4214">
        <v>17.018995199999999</v>
      </c>
      <c r="F4214">
        <v>9.16</v>
      </c>
      <c r="G4214">
        <v>47.765206187943001</v>
      </c>
      <c r="H4214">
        <v>-8.3993043667782707</v>
      </c>
      <c r="I4214">
        <v>-35.966307765219298</v>
      </c>
      <c r="J4214">
        <v>-2.9115083468754599</v>
      </c>
      <c r="K4214">
        <v>9.8042493823613608</v>
      </c>
      <c r="L4214">
        <v>9.6874514552389197</v>
      </c>
      <c r="M4214">
        <v>47.315423883413303</v>
      </c>
      <c r="N4214">
        <v>0.92997599256185703</v>
      </c>
      <c r="O4214">
        <v>102.729257641921</v>
      </c>
      <c r="P4214">
        <v>109.13242009132399</v>
      </c>
      <c r="Q4214">
        <v>6.1633445862738001E-2</v>
      </c>
    </row>
    <row r="4215" spans="1:17" hidden="1" x14ac:dyDescent="0.3">
      <c r="A4215" t="s">
        <v>8662</v>
      </c>
      <c r="B4215" t="s">
        <v>8663</v>
      </c>
      <c r="C4215" t="str">
        <f>IFERROR(VLOOKUP(Table1[[#This Row],[Ticker]],[1]!Table1[[Symbol]:[Industry]],2,FALSE),"-")</f>
        <v>-</v>
      </c>
      <c r="D4215" t="s">
        <v>533</v>
      </c>
      <c r="E4215">
        <v>17.007982824999999</v>
      </c>
      <c r="F4215">
        <v>8.9</v>
      </c>
      <c r="G4215">
        <v>-30.2444634333301</v>
      </c>
      <c r="H4215">
        <v>-17.4848942546604</v>
      </c>
      <c r="I4215">
        <v>28.274317803065699</v>
      </c>
      <c r="J4215">
        <v>-4.5456050271420496</v>
      </c>
      <c r="K4215">
        <v>9.4827856356140003</v>
      </c>
      <c r="L4215">
        <v>8.4374898387415502</v>
      </c>
      <c r="M4215">
        <v>32.050154476345902</v>
      </c>
      <c r="N4215">
        <v>0.45098770124583998</v>
      </c>
      <c r="O4215">
        <v>33.7078651685393</v>
      </c>
      <c r="P4215">
        <v>63.302752293577903</v>
      </c>
      <c r="Q4215">
        <v>7.0247453244935004E-2</v>
      </c>
    </row>
    <row r="4216" spans="1:17" hidden="1" x14ac:dyDescent="0.3">
      <c r="A4216" t="s">
        <v>8664</v>
      </c>
      <c r="B4216" t="s">
        <v>8665</v>
      </c>
      <c r="C4216" t="str">
        <f>IFERROR(VLOOKUP(Table1[[#This Row],[Ticker]],[1]!Table1[[Symbol]:[Industry]],2,FALSE),"-")</f>
        <v>-</v>
      </c>
      <c r="D4216" t="s">
        <v>114</v>
      </c>
      <c r="E4216">
        <v>16.974720000000001</v>
      </c>
      <c r="F4216">
        <v>32</v>
      </c>
      <c r="G4216">
        <v>-53.063710312187297</v>
      </c>
      <c r="H4216">
        <v>-8.8016205585681302</v>
      </c>
      <c r="I4216">
        <v>-29.9090329945492</v>
      </c>
      <c r="J4216">
        <v>-2.1876200325010999</v>
      </c>
      <c r="K4216">
        <v>32.928730888098599</v>
      </c>
      <c r="L4216">
        <v>34.1304232828588</v>
      </c>
      <c r="M4216">
        <v>4.2172308284340003</v>
      </c>
      <c r="N4216">
        <v>0</v>
      </c>
      <c r="O4216">
        <v>26.937499999999901</v>
      </c>
      <c r="P4216">
        <v>12.994350282485801</v>
      </c>
    </row>
    <row r="4217" spans="1:17" hidden="1" x14ac:dyDescent="0.3">
      <c r="A4217" t="s">
        <v>8666</v>
      </c>
      <c r="B4217" t="s">
        <v>8667</v>
      </c>
      <c r="C4217" t="str">
        <f>IFERROR(VLOOKUP(Table1[[#This Row],[Ticker]],[1]!Table1[[Symbol]:[Industry]],2,FALSE),"-")</f>
        <v>-</v>
      </c>
      <c r="D4217" t="s">
        <v>54</v>
      </c>
      <c r="E4217">
        <v>16.962083711999998</v>
      </c>
      <c r="F4217">
        <v>21.15</v>
      </c>
      <c r="G4217">
        <v>-22.822018392610801</v>
      </c>
      <c r="H4217">
        <v>-4.3994311730471098</v>
      </c>
      <c r="I4217">
        <v>5.5765862916281703</v>
      </c>
      <c r="J4217">
        <v>-11.4525178141452</v>
      </c>
      <c r="K4217">
        <v>20.777344548480801</v>
      </c>
      <c r="L4217">
        <v>20.185231482962301</v>
      </c>
      <c r="M4217">
        <v>41.483804569264798</v>
      </c>
      <c r="N4217">
        <v>0.558255655060377</v>
      </c>
      <c r="O4217">
        <v>24.5862884160756</v>
      </c>
      <c r="P4217">
        <v>30.5555555555555</v>
      </c>
      <c r="Q4217">
        <v>-3.0783370400731001E-2</v>
      </c>
    </row>
    <row r="4218" spans="1:17" hidden="1" x14ac:dyDescent="0.3">
      <c r="A4218" t="s">
        <v>8668</v>
      </c>
      <c r="B4218" t="s">
        <v>8669</v>
      </c>
      <c r="C4218" t="str">
        <f>IFERROR(VLOOKUP(Table1[[#This Row],[Ticker]],[1]!Table1[[Symbol]:[Industry]],2,FALSE),"-")</f>
        <v>-</v>
      </c>
      <c r="D4218" t="s">
        <v>533</v>
      </c>
      <c r="E4218">
        <v>16.891117139999999</v>
      </c>
      <c r="F4218">
        <v>546.79999999999995</v>
      </c>
      <c r="G4218">
        <v>64.741939717953898</v>
      </c>
      <c r="H4218">
        <v>9.4714362718195204</v>
      </c>
      <c r="I4218">
        <v>2.2613606033680198</v>
      </c>
      <c r="J4218">
        <v>2.0612861415387602</v>
      </c>
      <c r="K4218">
        <v>482.65510317717002</v>
      </c>
      <c r="L4218">
        <v>446.54521282589201</v>
      </c>
      <c r="M4218">
        <v>84.539068195218306</v>
      </c>
      <c r="N4218">
        <v>1.2730061738568199</v>
      </c>
      <c r="O4218">
        <v>12.4268471104608</v>
      </c>
      <c r="P4218">
        <v>104.60243217960701</v>
      </c>
      <c r="Q4218">
        <v>7.8296356887619004E-2</v>
      </c>
    </row>
    <row r="4219" spans="1:17" hidden="1" x14ac:dyDescent="0.3">
      <c r="A4219" t="s">
        <v>8670</v>
      </c>
      <c r="B4219" t="s">
        <v>8671</v>
      </c>
      <c r="C4219" t="str">
        <f>IFERROR(VLOOKUP(Table1[[#This Row],[Ticker]],[1]!Table1[[Symbol]:[Industry]],2,FALSE),"-")</f>
        <v>-</v>
      </c>
      <c r="D4219" t="s">
        <v>290</v>
      </c>
      <c r="E4219">
        <v>16.878744999999999</v>
      </c>
      <c r="F4219">
        <v>75</v>
      </c>
      <c r="G4219">
        <v>-16.458021564696502</v>
      </c>
      <c r="H4219">
        <v>-1.6871812847921701</v>
      </c>
      <c r="I4219">
        <v>-12.420020540275701</v>
      </c>
      <c r="J4219">
        <v>-8.3751200325010995</v>
      </c>
      <c r="K4219">
        <v>75.830926722827201</v>
      </c>
      <c r="L4219">
        <v>74.0978422428188</v>
      </c>
      <c r="M4219">
        <v>35.132643422915898</v>
      </c>
      <c r="N4219">
        <v>0.81126393749491299</v>
      </c>
      <c r="O4219">
        <v>16.159999999999901</v>
      </c>
      <c r="P4219">
        <v>33.451957295373603</v>
      </c>
      <c r="Q4219">
        <v>-9.9080806565107996E-2</v>
      </c>
    </row>
    <row r="4220" spans="1:17" hidden="1" x14ac:dyDescent="0.3">
      <c r="A4220" t="s">
        <v>8672</v>
      </c>
      <c r="B4220" t="s">
        <v>8673</v>
      </c>
      <c r="C4220" t="str">
        <f>IFERROR(VLOOKUP(Table1[[#This Row],[Ticker]],[1]!Table1[[Symbol]:[Industry]],2,FALSE),"-")</f>
        <v>-</v>
      </c>
      <c r="D4220" t="s">
        <v>407</v>
      </c>
      <c r="E4220">
        <v>16.858054800000001</v>
      </c>
      <c r="F4220">
        <v>49.22</v>
      </c>
      <c r="G4220">
        <v>31.191480308058001</v>
      </c>
      <c r="H4220">
        <v>-9.2873057702435897</v>
      </c>
      <c r="I4220">
        <v>40.165887426130702</v>
      </c>
      <c r="J4220">
        <v>5.0029183185675797E-3</v>
      </c>
      <c r="K4220">
        <v>46.326832374420903</v>
      </c>
      <c r="L4220">
        <v>39.195006313618897</v>
      </c>
      <c r="M4220">
        <v>61.888125645475903</v>
      </c>
      <c r="N4220">
        <v>0.951906241284463</v>
      </c>
      <c r="O4220">
        <v>11.540024380333101</v>
      </c>
      <c r="P4220">
        <v>80.889378904814393</v>
      </c>
      <c r="Q4220">
        <v>6.6132226648599995E-2</v>
      </c>
    </row>
    <row r="4221" spans="1:17" hidden="1" x14ac:dyDescent="0.3">
      <c r="A4221" t="s">
        <v>8674</v>
      </c>
      <c r="B4221" t="s">
        <v>8675</v>
      </c>
      <c r="C4221" t="str">
        <f>IFERROR(VLOOKUP(Table1[[#This Row],[Ticker]],[1]!Table1[[Symbol]:[Industry]],2,FALSE),"-")</f>
        <v>-</v>
      </c>
      <c r="D4221" t="s">
        <v>605</v>
      </c>
      <c r="E4221">
        <v>16.835999999999999</v>
      </c>
      <c r="F4221">
        <v>10.82</v>
      </c>
      <c r="G4221">
        <v>49.093817900186401</v>
      </c>
      <c r="H4221">
        <v>16.690109965226601</v>
      </c>
      <c r="I4221">
        <v>58.832968383893899</v>
      </c>
      <c r="J4221">
        <v>-0.34260158231660998</v>
      </c>
      <c r="K4221">
        <v>10.1188193761074</v>
      </c>
      <c r="L4221">
        <v>9.2052226251003901</v>
      </c>
      <c r="M4221">
        <v>64.399329587680498</v>
      </c>
      <c r="N4221">
        <v>1.6207204797949599</v>
      </c>
      <c r="O4221">
        <v>57.578558225508303</v>
      </c>
      <c r="P4221">
        <v>107.67754318618</v>
      </c>
      <c r="Q4221">
        <v>9.8729367903045998E-2</v>
      </c>
    </row>
    <row r="4222" spans="1:17" hidden="1" x14ac:dyDescent="0.3">
      <c r="A4222" t="s">
        <v>8676</v>
      </c>
      <c r="B4222" t="s">
        <v>8677</v>
      </c>
      <c r="C4222" t="str">
        <f>IFERROR(VLOOKUP(Table1[[#This Row],[Ticker]],[1]!Table1[[Symbol]:[Industry]],2,FALSE),"-")</f>
        <v>-</v>
      </c>
      <c r="D4222" t="s">
        <v>141</v>
      </c>
      <c r="E4222">
        <v>16.830628324999999</v>
      </c>
      <c r="F4222">
        <v>11.88</v>
      </c>
      <c r="G4222">
        <v>-58.689927589705903</v>
      </c>
      <c r="H4222">
        <v>-6.1690406302383698</v>
      </c>
      <c r="I4222">
        <v>-29.061392440973101</v>
      </c>
      <c r="J4222">
        <v>1.42790024968584</v>
      </c>
      <c r="K4222">
        <v>11.636002032457901</v>
      </c>
      <c r="L4222">
        <v>13.5276782953534</v>
      </c>
      <c r="M4222">
        <v>68.576833365525403</v>
      </c>
      <c r="N4222">
        <v>0.73479332913937101</v>
      </c>
      <c r="O4222">
        <v>154.20875420875399</v>
      </c>
      <c r="P4222">
        <v>19.999999999999901</v>
      </c>
      <c r="Q4222">
        <v>2.6527026571777999E-2</v>
      </c>
    </row>
    <row r="4223" spans="1:17" hidden="1" x14ac:dyDescent="0.3">
      <c r="A4223" t="s">
        <v>8678</v>
      </c>
      <c r="B4223" t="s">
        <v>8679</v>
      </c>
      <c r="C4223" t="str">
        <f>IFERROR(VLOOKUP(Table1[[#This Row],[Ticker]],[1]!Table1[[Symbol]:[Industry]],2,FALSE),"-")</f>
        <v>-</v>
      </c>
      <c r="D4223" t="s">
        <v>533</v>
      </c>
      <c r="E4223">
        <v>16.8</v>
      </c>
      <c r="F4223">
        <v>53.65</v>
      </c>
      <c r="G4223">
        <v>-3.64669907595469</v>
      </c>
      <c r="H4223">
        <v>-23.687319654793502</v>
      </c>
      <c r="I4223">
        <v>-29.739453039230501</v>
      </c>
      <c r="J4223">
        <v>-2.2768260985135802</v>
      </c>
      <c r="K4223">
        <v>57.390697372831802</v>
      </c>
      <c r="L4223">
        <v>55.561404051102599</v>
      </c>
      <c r="M4223">
        <v>38.992498798876397</v>
      </c>
      <c r="N4223">
        <v>0.72470787260312197</v>
      </c>
      <c r="O4223">
        <v>91.053122087604805</v>
      </c>
      <c r="P4223">
        <v>55.282199710564399</v>
      </c>
    </row>
    <row r="4224" spans="1:17" hidden="1" x14ac:dyDescent="0.3">
      <c r="A4224" t="s">
        <v>8680</v>
      </c>
      <c r="B4224" t="s">
        <v>8681</v>
      </c>
      <c r="C4224" t="str">
        <f>IFERROR(VLOOKUP(Table1[[#This Row],[Ticker]],[1]!Table1[[Symbol]:[Industry]],2,FALSE),"-")</f>
        <v>-</v>
      </c>
      <c r="D4224" t="s">
        <v>1223</v>
      </c>
      <c r="E4224">
        <v>16.790077400000001</v>
      </c>
      <c r="F4224">
        <v>3.25</v>
      </c>
      <c r="G4224">
        <v>30.657363050688001</v>
      </c>
      <c r="H4224">
        <v>46.7241117322476</v>
      </c>
      <c r="I4224">
        <v>37.373374774463102</v>
      </c>
      <c r="J4224">
        <v>18.4349480608841</v>
      </c>
      <c r="K4224">
        <v>2.3284432881685002</v>
      </c>
      <c r="L4224">
        <v>1.9848954995714501</v>
      </c>
      <c r="M4224">
        <v>95.910994273168996</v>
      </c>
      <c r="N4224">
        <v>1.06193145876883</v>
      </c>
      <c r="O4224">
        <v>0</v>
      </c>
      <c r="P4224">
        <v>132.142857142857</v>
      </c>
      <c r="Q4224">
        <v>0.12899569053703899</v>
      </c>
    </row>
    <row r="4225" spans="1:17" hidden="1" x14ac:dyDescent="0.3">
      <c r="A4225" t="s">
        <v>8682</v>
      </c>
      <c r="B4225" t="s">
        <v>8683</v>
      </c>
      <c r="C4225" t="str">
        <f>IFERROR(VLOOKUP(Table1[[#This Row],[Ticker]],[1]!Table1[[Symbol]:[Industry]],2,FALSE),"-")</f>
        <v>-</v>
      </c>
      <c r="D4225" t="s">
        <v>1414</v>
      </c>
      <c r="E4225">
        <v>16.781657127999999</v>
      </c>
      <c r="F4225">
        <v>19.399999999999999</v>
      </c>
      <c r="G4225">
        <v>47.786992680317603</v>
      </c>
      <c r="H4225">
        <v>39.844958631582998</v>
      </c>
      <c r="I4225">
        <v>37.811470012558402</v>
      </c>
      <c r="J4225">
        <v>4.0157113862237503</v>
      </c>
      <c r="K4225">
        <v>14.460647566941599</v>
      </c>
      <c r="L4225">
        <v>12.949741591107299</v>
      </c>
      <c r="M4225">
        <v>84.108672271050494</v>
      </c>
      <c r="N4225">
        <v>2.7788539265854202</v>
      </c>
      <c r="O4225">
        <v>5.1546391752577102E-2</v>
      </c>
      <c r="P4225">
        <v>101.66320166320099</v>
      </c>
      <c r="Q4225">
        <v>8.4371322124195999E-2</v>
      </c>
    </row>
    <row r="4226" spans="1:17" hidden="1" x14ac:dyDescent="0.3">
      <c r="A4226" t="s">
        <v>8684</v>
      </c>
      <c r="B4226" t="s">
        <v>8685</v>
      </c>
      <c r="C4226" t="str">
        <f>IFERROR(VLOOKUP(Table1[[#This Row],[Ticker]],[1]!Table1[[Symbol]:[Industry]],2,FALSE),"-")</f>
        <v>-</v>
      </c>
      <c r="D4226" t="s">
        <v>407</v>
      </c>
      <c r="E4226">
        <v>16.7280105</v>
      </c>
      <c r="F4226">
        <v>33.35</v>
      </c>
      <c r="G4226">
        <v>51.802737500027298</v>
      </c>
      <c r="H4226">
        <v>-5.8228340911929299</v>
      </c>
      <c r="I4226">
        <v>58.137785802032099</v>
      </c>
      <c r="J4226">
        <v>6.3457998247344598</v>
      </c>
      <c r="K4226">
        <v>30.568780893533699</v>
      </c>
      <c r="L4226">
        <v>24.515539630844302</v>
      </c>
      <c r="M4226">
        <v>61.581222455155299</v>
      </c>
      <c r="N4226">
        <v>0.48119019615099301</v>
      </c>
      <c r="O4226">
        <v>4.2878560719640202</v>
      </c>
      <c r="P4226">
        <v>121.742021276595</v>
      </c>
      <c r="Q4226">
        <v>6.8215574844976007E-2</v>
      </c>
    </row>
    <row r="4227" spans="1:17" hidden="1" x14ac:dyDescent="0.3">
      <c r="A4227" t="s">
        <v>8686</v>
      </c>
      <c r="B4227" t="s">
        <v>8687</v>
      </c>
      <c r="C4227" t="str">
        <f>IFERROR(VLOOKUP(Table1[[#This Row],[Ticker]],[1]!Table1[[Symbol]:[Industry]],2,FALSE),"-")</f>
        <v>-</v>
      </c>
      <c r="E4227">
        <v>16.717826519999999</v>
      </c>
      <c r="F4227">
        <v>28.5</v>
      </c>
      <c r="G4227">
        <v>-74.694050624868296</v>
      </c>
      <c r="H4227">
        <v>-51.329377296851199</v>
      </c>
      <c r="I4227">
        <v>-60.239943662998002</v>
      </c>
      <c r="J4227">
        <v>-13.061406440268</v>
      </c>
      <c r="M4227">
        <v>17.1797756834534</v>
      </c>
      <c r="O4227">
        <v>83.719298245613999</v>
      </c>
      <c r="P4227">
        <v>5.5164753794890702</v>
      </c>
    </row>
    <row r="4228" spans="1:17" hidden="1" x14ac:dyDescent="0.3">
      <c r="A4228" t="s">
        <v>8688</v>
      </c>
      <c r="B4228" t="s">
        <v>8689</v>
      </c>
      <c r="C4228" t="str">
        <f>IFERROR(VLOOKUP(Table1[[#This Row],[Ticker]],[1]!Table1[[Symbol]:[Industry]],2,FALSE),"-")</f>
        <v>-</v>
      </c>
      <c r="D4228" t="s">
        <v>180</v>
      </c>
      <c r="E4228">
        <v>16.709375000000001</v>
      </c>
      <c r="F4228">
        <v>274.75</v>
      </c>
      <c r="G4228">
        <v>33.420520945424897</v>
      </c>
      <c r="H4228">
        <v>-12.622548229197299</v>
      </c>
      <c r="I4228">
        <v>17.062167345565499</v>
      </c>
      <c r="J4228">
        <v>-6.7054771753582401</v>
      </c>
      <c r="K4228">
        <v>271.50451593228399</v>
      </c>
      <c r="L4228">
        <v>246.52177616540101</v>
      </c>
      <c r="M4228">
        <v>50.148827662752403</v>
      </c>
      <c r="N4228">
        <v>1.39566843704147</v>
      </c>
      <c r="O4228">
        <v>24.476797088262</v>
      </c>
      <c r="P4228">
        <v>65.263157894736807</v>
      </c>
      <c r="Q4228">
        <v>7.9219779231938001E-2</v>
      </c>
    </row>
    <row r="4229" spans="1:17" hidden="1" x14ac:dyDescent="0.3">
      <c r="A4229" t="s">
        <v>8690</v>
      </c>
      <c r="B4229" t="s">
        <v>8691</v>
      </c>
      <c r="C4229" t="str">
        <f>IFERROR(VLOOKUP(Table1[[#This Row],[Ticker]],[1]!Table1[[Symbol]:[Industry]],2,FALSE),"-")</f>
        <v>-</v>
      </c>
      <c r="D4229" t="s">
        <v>407</v>
      </c>
      <c r="E4229">
        <v>16.669750000000001</v>
      </c>
      <c r="F4229">
        <v>127.25</v>
      </c>
      <c r="G4229">
        <v>12.2692721799918</v>
      </c>
      <c r="H4229">
        <v>21.7925548272284</v>
      </c>
      <c r="I4229">
        <v>21.825741327843701</v>
      </c>
      <c r="J4229">
        <v>6.9461707050632198</v>
      </c>
      <c r="K4229">
        <v>108.049069144905</v>
      </c>
      <c r="L4229">
        <v>94.804394567060498</v>
      </c>
      <c r="M4229">
        <v>99.999997869479003</v>
      </c>
      <c r="N4229">
        <v>1.6666666666666601</v>
      </c>
      <c r="O4229">
        <v>0</v>
      </c>
      <c r="P4229">
        <v>44.141826486399303</v>
      </c>
    </row>
    <row r="4230" spans="1:17" hidden="1" x14ac:dyDescent="0.3">
      <c r="A4230" t="s">
        <v>8692</v>
      </c>
      <c r="B4230" t="s">
        <v>8693</v>
      </c>
      <c r="C4230" t="str">
        <f>IFERROR(VLOOKUP(Table1[[#This Row],[Ticker]],[1]!Table1[[Symbol]:[Industry]],2,FALSE),"-")</f>
        <v>-</v>
      </c>
      <c r="D4230" t="s">
        <v>51</v>
      </c>
      <c r="E4230">
        <v>16.639663800000001</v>
      </c>
      <c r="F4230">
        <v>54.44</v>
      </c>
      <c r="G4230">
        <v>88.205867496929002</v>
      </c>
      <c r="H4230">
        <v>21.722168949961301</v>
      </c>
      <c r="I4230">
        <v>18.405932472024599</v>
      </c>
      <c r="J4230">
        <v>-11.729293495231399</v>
      </c>
      <c r="K4230">
        <v>50.596574622230001</v>
      </c>
      <c r="L4230">
        <v>41.5483743726912</v>
      </c>
      <c r="M4230">
        <v>42.312049410131898</v>
      </c>
      <c r="N4230">
        <v>0.58951349318832602</v>
      </c>
      <c r="O4230">
        <v>35.911094783247599</v>
      </c>
      <c r="P4230">
        <v>126.73885880882899</v>
      </c>
      <c r="Q4230">
        <v>6.7694527027503004E-2</v>
      </c>
    </row>
    <row r="4231" spans="1:17" hidden="1" x14ac:dyDescent="0.3">
      <c r="A4231" t="s">
        <v>8694</v>
      </c>
      <c r="B4231" t="s">
        <v>8695</v>
      </c>
      <c r="C4231" t="str">
        <f>IFERROR(VLOOKUP(Table1[[#This Row],[Ticker]],[1]!Table1[[Symbol]:[Industry]],2,FALSE),"-")</f>
        <v>-</v>
      </c>
      <c r="D4231" t="s">
        <v>605</v>
      </c>
      <c r="E4231">
        <v>16.555</v>
      </c>
      <c r="F4231">
        <v>37.409999999999997</v>
      </c>
      <c r="G4231">
        <v>-16.344026267002501</v>
      </c>
      <c r="H4231">
        <v>4.8174899403056504</v>
      </c>
      <c r="I4231">
        <v>6.8146572635544</v>
      </c>
      <c r="J4231">
        <v>-10.955392544349399</v>
      </c>
      <c r="K4231">
        <v>37.424687126147603</v>
      </c>
      <c r="L4231">
        <v>36.388970825424202</v>
      </c>
      <c r="M4231">
        <v>46.976598862743202</v>
      </c>
      <c r="N4231">
        <v>1.9104097181475399</v>
      </c>
      <c r="O4231">
        <v>47.019513499064402</v>
      </c>
      <c r="P4231">
        <v>33.750446907400701</v>
      </c>
      <c r="Q4231">
        <v>-4.7293910373410004E-3</v>
      </c>
    </row>
    <row r="4232" spans="1:17" hidden="1" x14ac:dyDescent="0.3">
      <c r="A4232" t="s">
        <v>8696</v>
      </c>
      <c r="B4232" t="s">
        <v>8697</v>
      </c>
      <c r="C4232" t="str">
        <f>IFERROR(VLOOKUP(Table1[[#This Row],[Ticker]],[1]!Table1[[Symbol]:[Industry]],2,FALSE),"-")</f>
        <v>-</v>
      </c>
      <c r="D4232" t="s">
        <v>407</v>
      </c>
      <c r="E4232">
        <v>16.547423999999999</v>
      </c>
      <c r="F4232">
        <v>17.82</v>
      </c>
      <c r="G4232">
        <v>-18.555923662598602</v>
      </c>
      <c r="H4232">
        <v>8.4016770466554895</v>
      </c>
      <c r="I4232">
        <v>12.117283966046701</v>
      </c>
      <c r="J4232">
        <v>-7.1100384380655797</v>
      </c>
      <c r="K4232">
        <v>16.532693702086299</v>
      </c>
      <c r="L4232">
        <v>15.8390200939652</v>
      </c>
      <c r="M4232">
        <v>52.590789955616799</v>
      </c>
      <c r="N4232">
        <v>1.2660096878541101</v>
      </c>
      <c r="O4232">
        <v>27.665544332210999</v>
      </c>
      <c r="P4232">
        <v>39.327599687255599</v>
      </c>
      <c r="Q4232">
        <v>-5.5612583661159998E-3</v>
      </c>
    </row>
    <row r="4233" spans="1:17" hidden="1" x14ac:dyDescent="0.3">
      <c r="A4233" t="s">
        <v>8698</v>
      </c>
      <c r="B4233" t="s">
        <v>8699</v>
      </c>
      <c r="C4233" t="str">
        <f>IFERROR(VLOOKUP(Table1[[#This Row],[Ticker]],[1]!Table1[[Symbol]:[Industry]],2,FALSE),"-")</f>
        <v>-</v>
      </c>
      <c r="E4233">
        <v>16.527645</v>
      </c>
      <c r="F4233">
        <v>31.3</v>
      </c>
      <c r="G4233">
        <v>52.275010109511598</v>
      </c>
      <c r="H4233">
        <v>-22.083591606231799</v>
      </c>
      <c r="I4233">
        <v>-5.3226510042693604</v>
      </c>
      <c r="J4233">
        <v>3.8651809977628901</v>
      </c>
      <c r="K4233">
        <v>34.629524254732999</v>
      </c>
      <c r="L4233">
        <v>29.741333783042599</v>
      </c>
      <c r="M4233">
        <v>48.403550826031903</v>
      </c>
      <c r="N4233">
        <v>0.88227079243462903</v>
      </c>
      <c r="O4233">
        <v>47.539936102236403</v>
      </c>
      <c r="P4233">
        <v>125.66690699351101</v>
      </c>
      <c r="Q4233">
        <v>7.6312209977480006E-2</v>
      </c>
    </row>
    <row r="4234" spans="1:17" hidden="1" x14ac:dyDescent="0.3">
      <c r="A4234" t="s">
        <v>8700</v>
      </c>
      <c r="B4234" t="s">
        <v>8701</v>
      </c>
      <c r="C4234" t="str">
        <f>IFERROR(VLOOKUP(Table1[[#This Row],[Ticker]],[1]!Table1[[Symbol]:[Industry]],2,FALSE),"-")</f>
        <v>-</v>
      </c>
      <c r="E4234">
        <v>16.499133</v>
      </c>
      <c r="F4234">
        <v>44.65</v>
      </c>
      <c r="G4234">
        <v>5.3730975313272999</v>
      </c>
      <c r="H4234">
        <v>31.826083308377498</v>
      </c>
      <c r="I4234">
        <v>37.002894632198696</v>
      </c>
      <c r="J4234">
        <v>-2.4138643763925098</v>
      </c>
      <c r="K4234">
        <v>37.037853222112197</v>
      </c>
      <c r="L4234">
        <v>33.536505455495103</v>
      </c>
      <c r="M4234">
        <v>71.609846902228597</v>
      </c>
      <c r="N4234">
        <v>1.00803945139909</v>
      </c>
      <c r="O4234">
        <v>6.98768197088466</v>
      </c>
      <c r="P4234">
        <v>84.656741108353998</v>
      </c>
      <c r="Q4234">
        <v>1.6647790460966001E-2</v>
      </c>
    </row>
    <row r="4235" spans="1:17" hidden="1" x14ac:dyDescent="0.3">
      <c r="A4235" t="s">
        <v>8702</v>
      </c>
      <c r="B4235" t="s">
        <v>8703</v>
      </c>
      <c r="C4235" t="str">
        <f>IFERROR(VLOOKUP(Table1[[#This Row],[Ticker]],[1]!Table1[[Symbol]:[Industry]],2,FALSE),"-")</f>
        <v>-</v>
      </c>
      <c r="D4235" t="s">
        <v>407</v>
      </c>
      <c r="E4235">
        <v>16.494399999999999</v>
      </c>
      <c r="F4235">
        <v>16.21</v>
      </c>
      <c r="G4235">
        <v>49.680319377675701</v>
      </c>
      <c r="H4235">
        <v>-12.553371477367101</v>
      </c>
      <c r="I4235">
        <v>30.647999692923701</v>
      </c>
      <c r="J4235">
        <v>-11.7141459880059</v>
      </c>
      <c r="K4235">
        <v>16.9127160645386</v>
      </c>
      <c r="L4235">
        <v>13.8605390508621</v>
      </c>
      <c r="M4235">
        <v>28.0782509946775</v>
      </c>
      <c r="N4235">
        <v>0.30795380566152702</v>
      </c>
      <c r="O4235">
        <v>57.248611967921001</v>
      </c>
      <c r="P4235">
        <v>123.586206896551</v>
      </c>
      <c r="Q4235">
        <v>0.118057796019407</v>
      </c>
    </row>
    <row r="4236" spans="1:17" hidden="1" x14ac:dyDescent="0.3">
      <c r="A4236" t="s">
        <v>8704</v>
      </c>
      <c r="B4236" t="s">
        <v>8705</v>
      </c>
      <c r="C4236" t="str">
        <f>IFERROR(VLOOKUP(Table1[[#This Row],[Ticker]],[1]!Table1[[Symbol]:[Industry]],2,FALSE),"-")</f>
        <v>-</v>
      </c>
      <c r="D4236" t="s">
        <v>5645</v>
      </c>
      <c r="E4236">
        <v>16.490096999999999</v>
      </c>
      <c r="F4236">
        <v>39.72</v>
      </c>
      <c r="G4236">
        <v>-52.003440969412402</v>
      </c>
      <c r="H4236">
        <v>-4.6800970327952101</v>
      </c>
      <c r="I4236">
        <v>-12.3647330546018</v>
      </c>
      <c r="J4236">
        <v>15.6628472572185</v>
      </c>
      <c r="K4236">
        <v>37.586183503203102</v>
      </c>
      <c r="L4236">
        <v>37.777752841998797</v>
      </c>
      <c r="M4236">
        <v>60.045035118274598</v>
      </c>
      <c r="N4236">
        <v>1.5922002182477</v>
      </c>
      <c r="O4236">
        <v>43.882175226586099</v>
      </c>
      <c r="P4236">
        <v>40.6515580736543</v>
      </c>
      <c r="Q4236">
        <v>0.16934863525568999</v>
      </c>
    </row>
    <row r="4237" spans="1:17" hidden="1" x14ac:dyDescent="0.3">
      <c r="A4237" t="s">
        <v>8706</v>
      </c>
      <c r="B4237" t="s">
        <v>8707</v>
      </c>
      <c r="C4237" t="str">
        <f>IFERROR(VLOOKUP(Table1[[#This Row],[Ticker]],[1]!Table1[[Symbol]:[Industry]],2,FALSE),"-")</f>
        <v>-</v>
      </c>
      <c r="D4237" t="s">
        <v>390</v>
      </c>
      <c r="E4237">
        <v>16.3918</v>
      </c>
      <c r="F4237">
        <v>79</v>
      </c>
      <c r="G4237">
        <v>-15.1341127950793</v>
      </c>
      <c r="H4237">
        <v>-12.401959312829399</v>
      </c>
      <c r="I4237">
        <v>122.00540940649699</v>
      </c>
      <c r="J4237">
        <v>-10.176848039682399</v>
      </c>
      <c r="K4237">
        <v>78.950139362882098</v>
      </c>
      <c r="L4237">
        <v>65.508387464228704</v>
      </c>
      <c r="M4237">
        <v>49.702849933303099</v>
      </c>
      <c r="N4237">
        <v>0.899456997722893</v>
      </c>
      <c r="O4237">
        <v>22.898734177215101</v>
      </c>
      <c r="P4237">
        <v>166.71168129642101</v>
      </c>
    </row>
    <row r="4238" spans="1:17" hidden="1" x14ac:dyDescent="0.3">
      <c r="A4238" t="s">
        <v>8708</v>
      </c>
      <c r="B4238" t="s">
        <v>8709</v>
      </c>
      <c r="C4238" t="str">
        <f>IFERROR(VLOOKUP(Table1[[#This Row],[Ticker]],[1]!Table1[[Symbol]:[Industry]],2,FALSE),"-")</f>
        <v>-</v>
      </c>
      <c r="D4238" t="s">
        <v>753</v>
      </c>
      <c r="E4238">
        <v>16.390346701999999</v>
      </c>
      <c r="F4238">
        <v>132.49</v>
      </c>
      <c r="G4238">
        <v>21.289586813979799</v>
      </c>
      <c r="H4238">
        <v>4.5050886941450301</v>
      </c>
      <c r="I4238">
        <v>13.6081083356748</v>
      </c>
      <c r="J4238">
        <v>2.6504572826404198</v>
      </c>
      <c r="K4238">
        <v>122.152084382699</v>
      </c>
      <c r="L4238">
        <v>109.12424372687499</v>
      </c>
      <c r="M4238">
        <v>36.790095614213499</v>
      </c>
      <c r="N4238">
        <v>1.27601879664263</v>
      </c>
      <c r="O4238">
        <v>0.91327647369612297</v>
      </c>
      <c r="P4238">
        <v>58.3672005737509</v>
      </c>
    </row>
    <row r="4239" spans="1:17" hidden="1" x14ac:dyDescent="0.3">
      <c r="A4239" t="s">
        <v>8710</v>
      </c>
      <c r="B4239" t="s">
        <v>8711</v>
      </c>
      <c r="C4239" t="str">
        <f>IFERROR(VLOOKUP(Table1[[#This Row],[Ticker]],[1]!Table1[[Symbol]:[Industry]],2,FALSE),"-")</f>
        <v>-</v>
      </c>
      <c r="D4239" t="s">
        <v>51</v>
      </c>
      <c r="E4239">
        <v>16.343872831999999</v>
      </c>
      <c r="F4239">
        <v>11.11</v>
      </c>
      <c r="G4239">
        <v>-15.0182415760206</v>
      </c>
      <c r="H4239">
        <v>-9.7497791117484294</v>
      </c>
      <c r="I4239">
        <v>-8.1456587976677497</v>
      </c>
      <c r="J4239">
        <v>-6.9654909461641399</v>
      </c>
      <c r="K4239">
        <v>11.664306390883199</v>
      </c>
      <c r="L4239">
        <v>10.821357946562699</v>
      </c>
      <c r="M4239">
        <v>41.717813719917203</v>
      </c>
      <c r="N4239">
        <v>1.0953742183105899</v>
      </c>
      <c r="O4239">
        <v>54.725472547254697</v>
      </c>
      <c r="P4239">
        <v>88.624787775891306</v>
      </c>
      <c r="Q4239">
        <v>8.5739059312020999E-2</v>
      </c>
    </row>
    <row r="4240" spans="1:17" hidden="1" x14ac:dyDescent="0.3">
      <c r="A4240" t="s">
        <v>8712</v>
      </c>
      <c r="B4240" t="s">
        <v>8713</v>
      </c>
      <c r="C4240" t="str">
        <f>IFERROR(VLOOKUP(Table1[[#This Row],[Ticker]],[1]!Table1[[Symbol]:[Industry]],2,FALSE),"-")</f>
        <v>-</v>
      </c>
      <c r="D4240" t="s">
        <v>1409</v>
      </c>
      <c r="E4240">
        <v>16.313669999999998</v>
      </c>
      <c r="F4240">
        <v>24.26</v>
      </c>
      <c r="G4240">
        <v>-22.808929084143301</v>
      </c>
      <c r="H4240">
        <v>-30.879483507857</v>
      </c>
      <c r="I4240">
        <v>-6.6122742796790099</v>
      </c>
      <c r="J4240">
        <v>-7.4214730391826098</v>
      </c>
      <c r="K4240">
        <v>28.88036272123</v>
      </c>
      <c r="L4240">
        <v>25.507220929053499</v>
      </c>
      <c r="M4240">
        <v>17.490630249936501</v>
      </c>
      <c r="N4240">
        <v>0.19615384615384601</v>
      </c>
      <c r="O4240">
        <v>66.117065127782297</v>
      </c>
      <c r="P4240">
        <v>32.3513366066557</v>
      </c>
    </row>
    <row r="4241" spans="1:17" hidden="1" x14ac:dyDescent="0.3">
      <c r="A4241" t="s">
        <v>8714</v>
      </c>
      <c r="B4241" t="s">
        <v>8715</v>
      </c>
      <c r="C4241" t="str">
        <f>IFERROR(VLOOKUP(Table1[[#This Row],[Ticker]],[1]!Table1[[Symbol]:[Industry]],2,FALSE),"-")</f>
        <v>-</v>
      </c>
      <c r="D4241" t="s">
        <v>132</v>
      </c>
      <c r="E4241">
        <v>16.217495580000001</v>
      </c>
      <c r="F4241">
        <v>58.45</v>
      </c>
      <c r="G4241">
        <v>65.290583961311995</v>
      </c>
      <c r="H4241">
        <v>-6.1114004628743599</v>
      </c>
      <c r="I4241">
        <v>9.8907198488063799E-2</v>
      </c>
      <c r="J4241">
        <v>3.8296213468092399</v>
      </c>
      <c r="K4241">
        <v>59.1787906475437</v>
      </c>
      <c r="L4241">
        <v>49.572090969084201</v>
      </c>
      <c r="M4241">
        <v>45.507374361811202</v>
      </c>
      <c r="N4241">
        <v>1.3811668448860499</v>
      </c>
      <c r="O4241">
        <v>26.7750213857998</v>
      </c>
      <c r="P4241">
        <v>109.12343470483</v>
      </c>
      <c r="Q4241">
        <v>7.7677042687180994E-2</v>
      </c>
    </row>
    <row r="4242" spans="1:17" hidden="1" x14ac:dyDescent="0.3">
      <c r="A4242" t="s">
        <v>8716</v>
      </c>
      <c r="B4242" t="s">
        <v>8717</v>
      </c>
      <c r="C4242" t="str">
        <f>IFERROR(VLOOKUP(Table1[[#This Row],[Ticker]],[1]!Table1[[Symbol]:[Industry]],2,FALSE),"-")</f>
        <v>-</v>
      </c>
      <c r="D4242" t="s">
        <v>753</v>
      </c>
      <c r="E4242">
        <v>16.197496464</v>
      </c>
      <c r="F4242">
        <v>265.2</v>
      </c>
      <c r="G4242">
        <v>6.6502347411157698</v>
      </c>
      <c r="H4242">
        <v>-2.8101797335077601</v>
      </c>
      <c r="I4242">
        <v>11.155893453012</v>
      </c>
      <c r="J4242">
        <v>-2.0401720173782301</v>
      </c>
      <c r="K4242">
        <v>256.34597141889998</v>
      </c>
      <c r="L4242">
        <v>231.62440419897899</v>
      </c>
      <c r="M4242">
        <v>41.917729329093497</v>
      </c>
      <c r="N4242">
        <v>0.78814343332910797</v>
      </c>
      <c r="O4242">
        <v>1.6138763197586801</v>
      </c>
      <c r="P4242">
        <v>46.681415929203503</v>
      </c>
    </row>
    <row r="4243" spans="1:17" hidden="1" x14ac:dyDescent="0.3">
      <c r="A4243" t="s">
        <v>8718</v>
      </c>
      <c r="B4243" t="s">
        <v>8719</v>
      </c>
      <c r="C4243" t="str">
        <f>IFERROR(VLOOKUP(Table1[[#This Row],[Ticker]],[1]!Table1[[Symbol]:[Industry]],2,FALSE),"-")</f>
        <v>-</v>
      </c>
      <c r="D4243" t="s">
        <v>467</v>
      </c>
      <c r="E4243">
        <v>16.187930399999999</v>
      </c>
      <c r="F4243">
        <v>5.83</v>
      </c>
      <c r="G4243">
        <v>-25.4790005856755</v>
      </c>
      <c r="H4243">
        <v>-20.848511895580501</v>
      </c>
      <c r="I4243">
        <v>-8.4165673706191502</v>
      </c>
      <c r="J4243">
        <v>-11.875120032501099</v>
      </c>
      <c r="K4243">
        <v>6.4485268237754996</v>
      </c>
      <c r="L4243">
        <v>6.2809810500235299</v>
      </c>
      <c r="M4243">
        <v>18.164167287188398</v>
      </c>
      <c r="N4243">
        <v>0.449953678339028</v>
      </c>
      <c r="O4243">
        <v>83.533447684391007</v>
      </c>
      <c r="P4243">
        <v>32.499999999999901</v>
      </c>
      <c r="Q4243">
        <v>3.7560839846827003E-2</v>
      </c>
    </row>
    <row r="4244" spans="1:17" hidden="1" x14ac:dyDescent="0.3">
      <c r="A4244" t="s">
        <v>8720</v>
      </c>
      <c r="B4244" t="s">
        <v>8721</v>
      </c>
      <c r="C4244" t="str">
        <f>IFERROR(VLOOKUP(Table1[[#This Row],[Ticker]],[1]!Table1[[Symbol]:[Industry]],2,FALSE),"-")</f>
        <v>-</v>
      </c>
      <c r="D4244" t="s">
        <v>215</v>
      </c>
      <c r="E4244">
        <v>16.187149999999999</v>
      </c>
      <c r="F4244">
        <v>69.040000000000006</v>
      </c>
      <c r="G4244">
        <v>0.92659381991886702</v>
      </c>
      <c r="H4244">
        <v>-13.7274378306446</v>
      </c>
      <c r="I4244">
        <v>-0.72749585428848396</v>
      </c>
      <c r="J4244">
        <v>-6.5033332837683098</v>
      </c>
      <c r="K4244">
        <v>73.091270405584396</v>
      </c>
      <c r="L4244">
        <v>72.345010660808796</v>
      </c>
      <c r="M4244">
        <v>36.674522721666399</v>
      </c>
      <c r="N4244">
        <v>0.31578815957023199</v>
      </c>
      <c r="O4244">
        <v>41.946697566628004</v>
      </c>
      <c r="P4244">
        <v>41.013071895424801</v>
      </c>
      <c r="Q4244">
        <v>4.3109710937462999E-2</v>
      </c>
    </row>
    <row r="4245" spans="1:17" hidden="1" x14ac:dyDescent="0.3">
      <c r="A4245" t="s">
        <v>8722</v>
      </c>
      <c r="B4245" t="s">
        <v>8723</v>
      </c>
      <c r="C4245" t="str">
        <f>IFERROR(VLOOKUP(Table1[[#This Row],[Ticker]],[1]!Table1[[Symbol]:[Industry]],2,FALSE),"-")</f>
        <v>-</v>
      </c>
      <c r="D4245" t="s">
        <v>21</v>
      </c>
      <c r="E4245">
        <v>16.100625000000001</v>
      </c>
      <c r="F4245">
        <v>40.28</v>
      </c>
      <c r="G4245">
        <v>-68.389580868656495</v>
      </c>
      <c r="H4245">
        <v>-14.2742130356333</v>
      </c>
      <c r="I4245">
        <v>-18.152264897517899</v>
      </c>
      <c r="J4245">
        <v>-3.9620180046177098</v>
      </c>
      <c r="K4245">
        <v>41.120616188545</v>
      </c>
      <c r="L4245">
        <v>44.047716770090702</v>
      </c>
      <c r="M4245">
        <v>21.415387821966199</v>
      </c>
      <c r="N4245">
        <v>1.40116300004654</v>
      </c>
      <c r="O4245">
        <v>73.535253227408106</v>
      </c>
      <c r="P4245">
        <v>42.332155477031797</v>
      </c>
      <c r="Q4245">
        <v>0.103940527668702</v>
      </c>
    </row>
    <row r="4246" spans="1:17" hidden="1" x14ac:dyDescent="0.3">
      <c r="A4246" t="s">
        <v>8724</v>
      </c>
      <c r="B4246" t="s">
        <v>8725</v>
      </c>
      <c r="C4246" t="str">
        <f>IFERROR(VLOOKUP(Table1[[#This Row],[Ticker]],[1]!Table1[[Symbol]:[Industry]],2,FALSE),"-")</f>
        <v>-</v>
      </c>
      <c r="D4246" t="s">
        <v>533</v>
      </c>
      <c r="E4246">
        <v>16.071110028</v>
      </c>
      <c r="F4246">
        <v>52.63</v>
      </c>
      <c r="G4246">
        <v>-45.5764547498353</v>
      </c>
      <c r="H4246">
        <v>-15.6333314973571</v>
      </c>
      <c r="I4246">
        <v>-37.775153463205498</v>
      </c>
      <c r="J4246">
        <v>-13.325551066983801</v>
      </c>
      <c r="K4246">
        <v>57.708792614281101</v>
      </c>
      <c r="L4246">
        <v>61.326836639610796</v>
      </c>
      <c r="M4246">
        <v>35.3630676611252</v>
      </c>
      <c r="N4246">
        <v>0.78558815435491403</v>
      </c>
      <c r="O4246">
        <v>47.5204256127683</v>
      </c>
      <c r="P4246">
        <v>7.40816326530613</v>
      </c>
      <c r="Q4246">
        <v>7.6915088442412002E-2</v>
      </c>
    </row>
    <row r="4247" spans="1:17" hidden="1" x14ac:dyDescent="0.3">
      <c r="A4247" t="s">
        <v>8726</v>
      </c>
      <c r="B4247" t="s">
        <v>8727</v>
      </c>
      <c r="C4247" t="str">
        <f>IFERROR(VLOOKUP(Table1[[#This Row],[Ticker]],[1]!Table1[[Symbol]:[Industry]],2,FALSE),"-")</f>
        <v>-</v>
      </c>
      <c r="D4247" t="s">
        <v>77</v>
      </c>
      <c r="E4247">
        <v>16.04984</v>
      </c>
      <c r="F4247">
        <v>36.979999999999997</v>
      </c>
      <c r="G4247">
        <v>66.867733819092095</v>
      </c>
      <c r="H4247">
        <v>-15.281149608799099</v>
      </c>
      <c r="I4247">
        <v>33.6118783424889</v>
      </c>
      <c r="J4247">
        <v>-9.3957418599122597</v>
      </c>
      <c r="K4247">
        <v>32.848740645627103</v>
      </c>
      <c r="L4247">
        <v>26.2905589476999</v>
      </c>
      <c r="M4247">
        <v>47.105777374011602</v>
      </c>
      <c r="N4247">
        <v>0.27988338959240799</v>
      </c>
      <c r="O4247">
        <v>13.5478637101135</v>
      </c>
      <c r="P4247">
        <v>175.97014925373099</v>
      </c>
      <c r="Q4247">
        <v>6.2821041972576999E-2</v>
      </c>
    </row>
    <row r="4248" spans="1:17" hidden="1" x14ac:dyDescent="0.3">
      <c r="A4248" t="s">
        <v>8728</v>
      </c>
      <c r="B4248" t="s">
        <v>8729</v>
      </c>
      <c r="C4248" t="str">
        <f>IFERROR(VLOOKUP(Table1[[#This Row],[Ticker]],[1]!Table1[[Symbol]:[Industry]],2,FALSE),"-")</f>
        <v>-</v>
      </c>
      <c r="D4248" t="s">
        <v>51</v>
      </c>
      <c r="E4248">
        <v>16.031230000000001</v>
      </c>
      <c r="F4248">
        <v>24.58</v>
      </c>
      <c r="G4248">
        <v>48.230623123948099</v>
      </c>
      <c r="H4248">
        <v>5.0284090609351502</v>
      </c>
      <c r="I4248">
        <v>7.76421950339342</v>
      </c>
      <c r="J4248">
        <v>-6.7519353851982</v>
      </c>
      <c r="K4248">
        <v>23.082775573547099</v>
      </c>
      <c r="L4248">
        <v>20.911510827898599</v>
      </c>
      <c r="M4248">
        <v>42.4320982554365</v>
      </c>
      <c r="N4248">
        <v>0.65654846695807001</v>
      </c>
      <c r="O4248">
        <v>19.161920260374199</v>
      </c>
      <c r="P4248">
        <v>100.65306122448899</v>
      </c>
      <c r="Q4248">
        <v>9.1638086745117003E-2</v>
      </c>
    </row>
    <row r="4249" spans="1:17" hidden="1" x14ac:dyDescent="0.3">
      <c r="A4249" t="s">
        <v>8730</v>
      </c>
      <c r="B4249" t="s">
        <v>8731</v>
      </c>
      <c r="C4249" t="str">
        <f>IFERROR(VLOOKUP(Table1[[#This Row],[Ticker]],[1]!Table1[[Symbol]:[Industry]],2,FALSE),"-")</f>
        <v>-</v>
      </c>
      <c r="D4249" t="s">
        <v>364</v>
      </c>
      <c r="E4249">
        <v>16.021580700000001</v>
      </c>
      <c r="F4249">
        <v>32.42</v>
      </c>
      <c r="G4249">
        <v>117.54197843530299</v>
      </c>
      <c r="H4249">
        <v>32.0462662037923</v>
      </c>
      <c r="I4249">
        <v>61.234059544238796</v>
      </c>
      <c r="J4249">
        <v>5.9999006013714702</v>
      </c>
      <c r="K4249">
        <v>25.756684120545302</v>
      </c>
      <c r="L4249">
        <v>19.9745125473675</v>
      </c>
      <c r="M4249">
        <v>85.429005606964793</v>
      </c>
      <c r="N4249">
        <v>1.40831817954321</v>
      </c>
      <c r="O4249">
        <v>3.0845157310302298</v>
      </c>
      <c r="P4249">
        <v>181.91304347825999</v>
      </c>
      <c r="Q4249">
        <v>0.181664064792636</v>
      </c>
    </row>
    <row r="4250" spans="1:17" hidden="1" x14ac:dyDescent="0.3">
      <c r="A4250" t="s">
        <v>8732</v>
      </c>
      <c r="B4250" t="s">
        <v>8733</v>
      </c>
      <c r="C4250" t="str">
        <f>IFERROR(VLOOKUP(Table1[[#This Row],[Ticker]],[1]!Table1[[Symbol]:[Industry]],2,FALSE),"-")</f>
        <v>-</v>
      </c>
      <c r="D4250" t="s">
        <v>685</v>
      </c>
      <c r="E4250">
        <v>15.99213</v>
      </c>
      <c r="F4250">
        <v>13.5</v>
      </c>
      <c r="G4250">
        <v>44.627951285982199</v>
      </c>
      <c r="H4250">
        <v>-12.9470133661001</v>
      </c>
      <c r="I4250">
        <v>23.972726557061002</v>
      </c>
      <c r="J4250">
        <v>-7.1440835288172497</v>
      </c>
      <c r="K4250">
        <v>14.942005449478</v>
      </c>
      <c r="L4250">
        <v>13.378883837585899</v>
      </c>
      <c r="M4250">
        <v>43.535966706379597</v>
      </c>
      <c r="N4250">
        <v>1.89938393827249</v>
      </c>
      <c r="O4250">
        <v>47.037037037037003</v>
      </c>
      <c r="Q4250">
        <v>4.9950783266919999E-2</v>
      </c>
    </row>
    <row r="4251" spans="1:17" hidden="1" x14ac:dyDescent="0.3">
      <c r="A4251" t="s">
        <v>8734</v>
      </c>
      <c r="B4251" t="s">
        <v>8735</v>
      </c>
      <c r="C4251" t="str">
        <f>IFERROR(VLOOKUP(Table1[[#This Row],[Ticker]],[1]!Table1[[Symbol]:[Industry]],2,FALSE),"-")</f>
        <v>-</v>
      </c>
      <c r="D4251" t="s">
        <v>259</v>
      </c>
      <c r="E4251">
        <v>15.979977</v>
      </c>
      <c r="F4251">
        <v>61.4</v>
      </c>
      <c r="G4251">
        <v>127.776813367812</v>
      </c>
      <c r="H4251">
        <v>22.1279761605022</v>
      </c>
      <c r="I4251">
        <v>18.152308864655499</v>
      </c>
      <c r="J4251">
        <v>0.98698314210206395</v>
      </c>
      <c r="K4251">
        <v>50.083268452090003</v>
      </c>
      <c r="L4251">
        <v>43.967704052083697</v>
      </c>
      <c r="M4251">
        <v>79.272413714511501</v>
      </c>
      <c r="N4251">
        <v>0.25616214450046598</v>
      </c>
      <c r="O4251">
        <v>0</v>
      </c>
      <c r="P4251">
        <v>172.888888888888</v>
      </c>
      <c r="Q4251">
        <v>0.12736065855536699</v>
      </c>
    </row>
    <row r="4252" spans="1:17" hidden="1" x14ac:dyDescent="0.3">
      <c r="A4252" t="s">
        <v>8736</v>
      </c>
      <c r="B4252" t="s">
        <v>8737</v>
      </c>
      <c r="C4252" t="str">
        <f>IFERROR(VLOOKUP(Table1[[#This Row],[Ticker]],[1]!Table1[[Symbol]:[Industry]],2,FALSE),"-")</f>
        <v>-</v>
      </c>
      <c r="D4252" t="s">
        <v>753</v>
      </c>
      <c r="E4252">
        <v>15.966448</v>
      </c>
      <c r="F4252">
        <v>148.13999999999999</v>
      </c>
      <c r="G4252">
        <v>7.8988968682524403</v>
      </c>
      <c r="H4252">
        <v>-3.2988192662931599</v>
      </c>
      <c r="I4252">
        <v>1.9540946802454999</v>
      </c>
      <c r="J4252">
        <v>-2.1876200325010999</v>
      </c>
      <c r="K4252">
        <v>143.847651911908</v>
      </c>
      <c r="L4252">
        <v>130.558070056719</v>
      </c>
      <c r="M4252">
        <v>48.680230268627398</v>
      </c>
      <c r="N4252">
        <v>0.58833397498635498</v>
      </c>
      <c r="O4252">
        <v>3.7532064263534601</v>
      </c>
      <c r="P4252">
        <v>46.673267326732599</v>
      </c>
    </row>
    <row r="4253" spans="1:17" hidden="1" x14ac:dyDescent="0.3">
      <c r="A4253" t="s">
        <v>8738</v>
      </c>
      <c r="B4253" t="s">
        <v>8739</v>
      </c>
      <c r="C4253" t="str">
        <f>IFERROR(VLOOKUP(Table1[[#This Row],[Ticker]],[1]!Table1[[Symbol]:[Industry]],2,FALSE),"-")</f>
        <v>-</v>
      </c>
      <c r="D4253" t="s">
        <v>46</v>
      </c>
      <c r="E4253">
        <v>15.962059999999999</v>
      </c>
      <c r="F4253">
        <v>23.35</v>
      </c>
      <c r="G4253">
        <v>-1.75907148970187</v>
      </c>
      <c r="H4253">
        <v>-11.281827608582899</v>
      </c>
      <c r="I4253">
        <v>-13.610752209663801</v>
      </c>
      <c r="K4253">
        <v>19.836922397930302</v>
      </c>
      <c r="L4253">
        <v>12.8036687675444</v>
      </c>
      <c r="M4253">
        <v>75.943016259948806</v>
      </c>
      <c r="N4253">
        <v>1.39354838709677</v>
      </c>
      <c r="O4253">
        <v>7.2805139186295298</v>
      </c>
      <c r="P4253">
        <v>86.8</v>
      </c>
    </row>
    <row r="4254" spans="1:17" hidden="1" x14ac:dyDescent="0.3">
      <c r="A4254" t="s">
        <v>8740</v>
      </c>
      <c r="B4254" t="s">
        <v>8741</v>
      </c>
      <c r="C4254" t="str">
        <f>IFERROR(VLOOKUP(Table1[[#This Row],[Ticker]],[1]!Table1[[Symbol]:[Industry]],2,FALSE),"-")</f>
        <v>-</v>
      </c>
      <c r="D4254" t="s">
        <v>132</v>
      </c>
      <c r="E4254">
        <v>15.96</v>
      </c>
      <c r="F4254">
        <v>42</v>
      </c>
      <c r="G4254">
        <v>267.77677313632</v>
      </c>
      <c r="H4254">
        <v>-14.211651537680901</v>
      </c>
      <c r="I4254">
        <v>47.640939560691997</v>
      </c>
      <c r="J4254">
        <v>-8.8542866991677691</v>
      </c>
      <c r="K4254">
        <v>42.741229109713103</v>
      </c>
      <c r="L4254">
        <v>33.063983639114397</v>
      </c>
      <c r="M4254">
        <v>22.2760102725262</v>
      </c>
      <c r="N4254">
        <v>0.15312002865601099</v>
      </c>
      <c r="O4254">
        <v>36.261904761904702</v>
      </c>
      <c r="P4254">
        <v>341.640378548895</v>
      </c>
    </row>
    <row r="4255" spans="1:17" hidden="1" x14ac:dyDescent="0.3">
      <c r="A4255" t="s">
        <v>8742</v>
      </c>
      <c r="B4255" t="s">
        <v>8743</v>
      </c>
      <c r="C4255" t="str">
        <f>IFERROR(VLOOKUP(Table1[[#This Row],[Ticker]],[1]!Table1[[Symbol]:[Industry]],2,FALSE),"-")</f>
        <v>-</v>
      </c>
      <c r="D4255" t="s">
        <v>642</v>
      </c>
      <c r="E4255">
        <v>15.94680945</v>
      </c>
      <c r="F4255">
        <v>16.690000000000001</v>
      </c>
      <c r="G4255">
        <v>-60.578759921130803</v>
      </c>
      <c r="H4255">
        <v>9.2977029854014894</v>
      </c>
      <c r="I4255">
        <v>-26.236154236485799</v>
      </c>
      <c r="J4255">
        <v>3.0419718042335901</v>
      </c>
      <c r="K4255">
        <v>15.534683411080699</v>
      </c>
      <c r="L4255">
        <v>18.045273297035401</v>
      </c>
      <c r="M4255">
        <v>65.324254807356098</v>
      </c>
      <c r="N4255">
        <v>1.52525266540758</v>
      </c>
      <c r="O4255">
        <v>49.790293588975402</v>
      </c>
      <c r="P4255">
        <v>20.331651045421701</v>
      </c>
      <c r="Q4255">
        <v>-3.1240028050439E-2</v>
      </c>
    </row>
    <row r="4256" spans="1:17" hidden="1" x14ac:dyDescent="0.3">
      <c r="A4256" t="s">
        <v>8744</v>
      </c>
      <c r="B4256" t="s">
        <v>8745</v>
      </c>
      <c r="C4256" t="str">
        <f>IFERROR(VLOOKUP(Table1[[#This Row],[Ticker]],[1]!Table1[[Symbol]:[Industry]],2,FALSE),"-")</f>
        <v>-</v>
      </c>
      <c r="D4256" t="s">
        <v>467</v>
      </c>
      <c r="E4256">
        <v>15.863129600000001</v>
      </c>
      <c r="F4256">
        <v>12.8</v>
      </c>
      <c r="G4256">
        <v>-44.649176458848601</v>
      </c>
      <c r="H4256">
        <v>-14.6708390593655</v>
      </c>
      <c r="I4256">
        <v>-9.6444222433338407</v>
      </c>
      <c r="J4256">
        <v>2.4730504499191701</v>
      </c>
      <c r="K4256">
        <v>13.438806506028801</v>
      </c>
      <c r="L4256">
        <v>12.9532031977978</v>
      </c>
      <c r="M4256">
        <v>37.544034142891498</v>
      </c>
      <c r="N4256">
        <v>1.5123966942148701</v>
      </c>
      <c r="O4256">
        <v>21.640624999999901</v>
      </c>
      <c r="P4256">
        <v>7.7441077441077404</v>
      </c>
    </row>
    <row r="4257" spans="1:17" hidden="1" x14ac:dyDescent="0.3">
      <c r="A4257" t="s">
        <v>8746</v>
      </c>
      <c r="B4257" t="s">
        <v>8747</v>
      </c>
      <c r="C4257" t="str">
        <f>IFERROR(VLOOKUP(Table1[[#This Row],[Ticker]],[1]!Table1[[Symbol]:[Industry]],2,FALSE),"-")</f>
        <v>-</v>
      </c>
      <c r="D4257" t="s">
        <v>605</v>
      </c>
      <c r="E4257">
        <v>15.849474799999999</v>
      </c>
      <c r="F4257">
        <v>21.16</v>
      </c>
      <c r="G4257">
        <v>24.782085478519299</v>
      </c>
      <c r="H4257">
        <v>18.456371762575898</v>
      </c>
      <c r="I4257">
        <v>2.4981555649663498</v>
      </c>
      <c r="J4257">
        <v>-9.2991213494457892</v>
      </c>
      <c r="K4257">
        <v>19.325874219133699</v>
      </c>
      <c r="L4257">
        <v>17.528038591535999</v>
      </c>
      <c r="M4257">
        <v>45.835550562635497</v>
      </c>
      <c r="N4257">
        <v>0.73728003757220095</v>
      </c>
      <c r="O4257">
        <v>24.5274102079395</v>
      </c>
      <c r="P4257">
        <v>92.363636363636303</v>
      </c>
      <c r="Q4257">
        <v>9.3239772577342006E-2</v>
      </c>
    </row>
    <row r="4258" spans="1:17" hidden="1" x14ac:dyDescent="0.3">
      <c r="A4258" t="s">
        <v>8748</v>
      </c>
      <c r="B4258" t="s">
        <v>8749</v>
      </c>
      <c r="C4258" t="str">
        <f>IFERROR(VLOOKUP(Table1[[#This Row],[Ticker]],[1]!Table1[[Symbol]:[Industry]],2,FALSE),"-")</f>
        <v>-</v>
      </c>
      <c r="D4258" t="s">
        <v>89</v>
      </c>
      <c r="E4258">
        <v>15.79158</v>
      </c>
      <c r="F4258">
        <v>17.09</v>
      </c>
      <c r="G4258">
        <v>169.037644740828</v>
      </c>
      <c r="H4258">
        <v>-22.625978198900601</v>
      </c>
      <c r="I4258">
        <v>-57.148840174258602</v>
      </c>
      <c r="J4258">
        <v>-2.1876200325010999</v>
      </c>
      <c r="K4258">
        <v>18.016308544757202</v>
      </c>
      <c r="L4258">
        <v>18.2475839955619</v>
      </c>
      <c r="M4258">
        <v>45.245523499109403</v>
      </c>
      <c r="N4258">
        <v>0.36131361282839197</v>
      </c>
      <c r="O4258">
        <v>131.36337039204199</v>
      </c>
      <c r="P4258">
        <v>206.27240143369099</v>
      </c>
      <c r="Q4258">
        <v>0.16910422087939</v>
      </c>
    </row>
    <row r="4259" spans="1:17" hidden="1" x14ac:dyDescent="0.3">
      <c r="A4259" t="s">
        <v>8750</v>
      </c>
      <c r="B4259" t="s">
        <v>8751</v>
      </c>
      <c r="C4259" t="str">
        <f>IFERROR(VLOOKUP(Table1[[#This Row],[Ticker]],[1]!Table1[[Symbol]:[Industry]],2,FALSE),"-")</f>
        <v>-</v>
      </c>
      <c r="D4259" t="s">
        <v>789</v>
      </c>
      <c r="E4259">
        <v>15.524699999999999</v>
      </c>
      <c r="F4259">
        <v>29</v>
      </c>
      <c r="G4259">
        <v>-46.673767639473397</v>
      </c>
      <c r="H4259">
        <v>3.4216261864313098E-2</v>
      </c>
      <c r="I4259">
        <v>-13.817101416012999</v>
      </c>
      <c r="J4259">
        <v>4.1953586909031504</v>
      </c>
      <c r="K4259">
        <v>29.5729849931672</v>
      </c>
      <c r="L4259">
        <v>30.956915929874</v>
      </c>
      <c r="M4259">
        <v>72.147059372296397</v>
      </c>
      <c r="N4259">
        <v>1.14250614250614</v>
      </c>
      <c r="O4259">
        <v>48.034482758620598</v>
      </c>
      <c r="P4259">
        <v>15.079365079364999</v>
      </c>
    </row>
    <row r="4260" spans="1:17" hidden="1" x14ac:dyDescent="0.3">
      <c r="A4260" t="s">
        <v>8752</v>
      </c>
      <c r="B4260" t="s">
        <v>8753</v>
      </c>
      <c r="C4260" t="str">
        <f>IFERROR(VLOOKUP(Table1[[#This Row],[Ticker]],[1]!Table1[[Symbol]:[Industry]],2,FALSE),"-")</f>
        <v>-</v>
      </c>
      <c r="D4260" t="s">
        <v>407</v>
      </c>
      <c r="E4260">
        <v>15.51</v>
      </c>
      <c r="F4260">
        <v>31.67</v>
      </c>
      <c r="G4260">
        <v>79.290696384021402</v>
      </c>
      <c r="H4260">
        <v>17.6305837890941</v>
      </c>
      <c r="I4260">
        <v>46.027362685417003</v>
      </c>
      <c r="J4260">
        <v>23.705237110355998</v>
      </c>
      <c r="K4260">
        <v>25.089110202134101</v>
      </c>
      <c r="L4260">
        <v>21.218348650365002</v>
      </c>
      <c r="M4260">
        <v>73.016034758900901</v>
      </c>
      <c r="N4260">
        <v>1.13262701048704</v>
      </c>
      <c r="O4260">
        <v>8.3043890116829502</v>
      </c>
      <c r="P4260">
        <v>134.59259259259201</v>
      </c>
      <c r="Q4260">
        <v>0.112907741197124</v>
      </c>
    </row>
    <row r="4261" spans="1:17" hidden="1" x14ac:dyDescent="0.3">
      <c r="A4261" t="s">
        <v>8754</v>
      </c>
      <c r="B4261" t="s">
        <v>8755</v>
      </c>
      <c r="C4261" t="str">
        <f>IFERROR(VLOOKUP(Table1[[#This Row],[Ticker]],[1]!Table1[[Symbol]:[Industry]],2,FALSE),"-")</f>
        <v>-</v>
      </c>
      <c r="D4261" t="s">
        <v>533</v>
      </c>
      <c r="E4261">
        <v>15.506892300000001</v>
      </c>
      <c r="F4261">
        <v>37.18</v>
      </c>
      <c r="G4261">
        <v>54.523277837655499</v>
      </c>
      <c r="H4261">
        <v>-14.034548133835701</v>
      </c>
      <c r="I4261">
        <v>-27.970540569452101</v>
      </c>
      <c r="J4261">
        <v>7.3533340629084298</v>
      </c>
      <c r="K4261">
        <v>34.308339501611599</v>
      </c>
      <c r="L4261">
        <v>33.646703213109603</v>
      </c>
      <c r="M4261">
        <v>66.851352429982896</v>
      </c>
      <c r="N4261">
        <v>1.8271507872999799</v>
      </c>
      <c r="O4261">
        <v>39.8063474986551</v>
      </c>
      <c r="P4261">
        <v>102.72628135223501</v>
      </c>
      <c r="Q4261">
        <v>0.13663037811270201</v>
      </c>
    </row>
    <row r="4262" spans="1:17" hidden="1" x14ac:dyDescent="0.3">
      <c r="A4262" t="s">
        <v>8756</v>
      </c>
      <c r="B4262" t="s">
        <v>8757</v>
      </c>
      <c r="C4262" t="str">
        <f>IFERROR(VLOOKUP(Table1[[#This Row],[Ticker]],[1]!Table1[[Symbol]:[Industry]],2,FALSE),"-")</f>
        <v>-</v>
      </c>
      <c r="D4262" t="s">
        <v>753</v>
      </c>
      <c r="E4262">
        <v>15.501888424000001</v>
      </c>
      <c r="F4262">
        <v>99.33</v>
      </c>
      <c r="G4262">
        <v>18.270707466586501</v>
      </c>
      <c r="H4262">
        <v>-1.26689769409366</v>
      </c>
      <c r="I4262">
        <v>9.1465018596921599</v>
      </c>
      <c r="J4262">
        <v>-3.49618061585941</v>
      </c>
      <c r="K4262">
        <v>94.437941784211304</v>
      </c>
      <c r="L4262">
        <v>83.460646422661796</v>
      </c>
      <c r="M4262">
        <v>40.888200527429397</v>
      </c>
      <c r="N4262">
        <v>1.40565536768852</v>
      </c>
      <c r="O4262">
        <v>2.4363233665559201</v>
      </c>
      <c r="P4262">
        <v>57.541633624107803</v>
      </c>
    </row>
    <row r="4263" spans="1:17" hidden="1" x14ac:dyDescent="0.3">
      <c r="A4263" t="s">
        <v>8758</v>
      </c>
      <c r="B4263" t="s">
        <v>8759</v>
      </c>
      <c r="C4263" t="str">
        <f>IFERROR(VLOOKUP(Table1[[#This Row],[Ticker]],[1]!Table1[[Symbol]:[Industry]],2,FALSE),"-")</f>
        <v>-</v>
      </c>
      <c r="D4263" t="s">
        <v>138</v>
      </c>
      <c r="E4263">
        <v>15.4945307</v>
      </c>
      <c r="F4263">
        <v>28.56</v>
      </c>
      <c r="G4263">
        <v>10.957363050688</v>
      </c>
      <c r="H4263">
        <v>-15.6504156604427</v>
      </c>
      <c r="I4263">
        <v>-31.930720292648001</v>
      </c>
      <c r="J4263">
        <v>-8.1400009848820503</v>
      </c>
      <c r="K4263">
        <v>30.808963360447802</v>
      </c>
      <c r="L4263">
        <v>30.552934747668601</v>
      </c>
      <c r="M4263">
        <v>35.3766378502837</v>
      </c>
      <c r="N4263">
        <v>0.86303854109592804</v>
      </c>
      <c r="O4263">
        <v>55.987394957983099</v>
      </c>
      <c r="P4263">
        <v>51.431601272534401</v>
      </c>
      <c r="Q4263">
        <v>0.10685648771417799</v>
      </c>
    </row>
    <row r="4264" spans="1:17" hidden="1" x14ac:dyDescent="0.3">
      <c r="A4264" t="s">
        <v>8760</v>
      </c>
      <c r="B4264" t="s">
        <v>8761</v>
      </c>
      <c r="C4264" t="str">
        <f>IFERROR(VLOOKUP(Table1[[#This Row],[Ticker]],[1]!Table1[[Symbol]:[Industry]],2,FALSE),"-")</f>
        <v>-</v>
      </c>
      <c r="D4264" t="s">
        <v>223</v>
      </c>
      <c r="E4264">
        <v>15.493207247999999</v>
      </c>
      <c r="F4264">
        <v>2.61</v>
      </c>
      <c r="G4264">
        <v>-57.271208377883298</v>
      </c>
      <c r="H4264">
        <v>-14.6593348891038</v>
      </c>
      <c r="I4264">
        <v>-45.881680672373001</v>
      </c>
      <c r="J4264">
        <v>-2.5512563961374601</v>
      </c>
      <c r="K4264">
        <v>2.9243113000244398</v>
      </c>
      <c r="L4264">
        <v>2.4124303176418298</v>
      </c>
      <c r="M4264">
        <v>10.437792891788</v>
      </c>
      <c r="N4264">
        <v>0.99567780458307198</v>
      </c>
      <c r="O4264">
        <v>72.413793103448199</v>
      </c>
      <c r="P4264">
        <v>22.5352112676056</v>
      </c>
    </row>
    <row r="4265" spans="1:17" hidden="1" x14ac:dyDescent="0.3">
      <c r="A4265" t="s">
        <v>8762</v>
      </c>
      <c r="B4265" t="s">
        <v>8763</v>
      </c>
      <c r="C4265" t="str">
        <f>IFERROR(VLOOKUP(Table1[[#This Row],[Ticker]],[1]!Table1[[Symbol]:[Industry]],2,FALSE),"-")</f>
        <v>-</v>
      </c>
      <c r="D4265" t="s">
        <v>51</v>
      </c>
      <c r="E4265">
        <v>15.4771264</v>
      </c>
      <c r="F4265">
        <v>25.22</v>
      </c>
      <c r="G4265">
        <v>45.139819191038903</v>
      </c>
      <c r="H4265">
        <v>-9.4254961214468391</v>
      </c>
      <c r="I4265">
        <v>13.0147792162812</v>
      </c>
      <c r="J4265">
        <v>-6.44845737966671</v>
      </c>
      <c r="K4265">
        <v>24.5266622316955</v>
      </c>
      <c r="L4265">
        <v>21.1686523764361</v>
      </c>
      <c r="M4265">
        <v>50.479748908137502</v>
      </c>
      <c r="N4265">
        <v>2.55382876693294</v>
      </c>
      <c r="O4265">
        <v>13.5210150674068</v>
      </c>
      <c r="P4265">
        <v>86.125461254612503</v>
      </c>
      <c r="Q4265">
        <v>5.9510502465576001E-2</v>
      </c>
    </row>
    <row r="4266" spans="1:17" hidden="1" x14ac:dyDescent="0.3">
      <c r="A4266" t="s">
        <v>8764</v>
      </c>
      <c r="B4266" t="s">
        <v>8765</v>
      </c>
      <c r="C4266" t="str">
        <f>IFERROR(VLOOKUP(Table1[[#This Row],[Ticker]],[1]!Table1[[Symbol]:[Industry]],2,FALSE),"-")</f>
        <v>-</v>
      </c>
      <c r="D4266" t="s">
        <v>1947</v>
      </c>
      <c r="E4266">
        <v>15.333299999999999</v>
      </c>
      <c r="F4266">
        <v>19.510000000000002</v>
      </c>
      <c r="G4266">
        <v>-29.802887995336999</v>
      </c>
      <c r="H4266">
        <v>-15.830295076457499</v>
      </c>
      <c r="I4266">
        <v>-1.2575776064891999</v>
      </c>
      <c r="J4266">
        <v>-3.79884664372771</v>
      </c>
      <c r="K4266">
        <v>19.6532676212613</v>
      </c>
      <c r="L4266">
        <v>19.435076808117699</v>
      </c>
      <c r="M4266">
        <v>35.509604254465202</v>
      </c>
      <c r="N4266">
        <v>0.48758136183207101</v>
      </c>
      <c r="O4266">
        <v>18.2983085597129</v>
      </c>
      <c r="P4266">
        <v>20.7301980198019</v>
      </c>
      <c r="Q4266">
        <v>8.2107699690049992E-3</v>
      </c>
    </row>
    <row r="4267" spans="1:17" hidden="1" x14ac:dyDescent="0.3">
      <c r="A4267" t="s">
        <v>8766</v>
      </c>
      <c r="B4267" t="s">
        <v>8767</v>
      </c>
      <c r="C4267" t="str">
        <f>IFERROR(VLOOKUP(Table1[[#This Row],[Ticker]],[1]!Table1[[Symbol]:[Industry]],2,FALSE),"-")</f>
        <v>-</v>
      </c>
      <c r="D4267" t="s">
        <v>144</v>
      </c>
      <c r="E4267">
        <v>15.3</v>
      </c>
      <c r="F4267">
        <v>36.35</v>
      </c>
      <c r="G4267">
        <v>-53.4176099805956</v>
      </c>
      <c r="H4267">
        <v>-19.1349898402454</v>
      </c>
      <c r="I4267">
        <v>-29.267317866229401</v>
      </c>
      <c r="J4267">
        <v>13.7214708765898</v>
      </c>
      <c r="K4267">
        <v>39.980418464602799</v>
      </c>
      <c r="L4267">
        <v>38.717479507681503</v>
      </c>
      <c r="M4267">
        <v>63.692700442059497</v>
      </c>
      <c r="N4267">
        <v>1.05686458466917</v>
      </c>
      <c r="O4267">
        <v>51.636863823933901</v>
      </c>
      <c r="P4267">
        <v>28.0380415639309</v>
      </c>
      <c r="Q4267">
        <v>9.1171570287913006E-2</v>
      </c>
    </row>
    <row r="4268" spans="1:17" hidden="1" x14ac:dyDescent="0.3">
      <c r="A4268" t="s">
        <v>8768</v>
      </c>
      <c r="B4268" t="s">
        <v>8769</v>
      </c>
      <c r="C4268" t="str">
        <f>IFERROR(VLOOKUP(Table1[[#This Row],[Ticker]],[1]!Table1[[Symbol]:[Industry]],2,FALSE),"-")</f>
        <v>-</v>
      </c>
      <c r="D4268" t="s">
        <v>122</v>
      </c>
      <c r="E4268">
        <v>15.2944</v>
      </c>
      <c r="F4268">
        <v>17.559999999999999</v>
      </c>
      <c r="G4268">
        <v>-52.8858024169378</v>
      </c>
      <c r="H4268">
        <v>-7.9398449073188102</v>
      </c>
      <c r="I4268">
        <v>-44.191364501822498</v>
      </c>
      <c r="J4268">
        <v>-9.9860285205647692</v>
      </c>
      <c r="K4268">
        <v>18.446012131223</v>
      </c>
      <c r="L4268">
        <v>20.811178127566201</v>
      </c>
      <c r="M4268">
        <v>44.571648160831302</v>
      </c>
      <c r="N4268">
        <v>0.75983285031762604</v>
      </c>
      <c r="O4268">
        <v>110.02277904328</v>
      </c>
      <c r="P4268">
        <v>6.2953995157384899</v>
      </c>
      <c r="Q4268">
        <v>2.0900019232131001E-2</v>
      </c>
    </row>
    <row r="4269" spans="1:17" hidden="1" x14ac:dyDescent="0.3">
      <c r="A4269" t="s">
        <v>8770</v>
      </c>
      <c r="B4269" t="s">
        <v>8771</v>
      </c>
      <c r="C4269" t="str">
        <f>IFERROR(VLOOKUP(Table1[[#This Row],[Ticker]],[1]!Table1[[Symbol]:[Industry]],2,FALSE),"-")</f>
        <v>-</v>
      </c>
      <c r="D4269" t="s">
        <v>77</v>
      </c>
      <c r="E4269">
        <v>15.280200000000001</v>
      </c>
      <c r="F4269">
        <v>1.1499999999999999</v>
      </c>
      <c r="G4269">
        <v>-97.411499224761002</v>
      </c>
      <c r="H4269">
        <v>-31.824593009458201</v>
      </c>
      <c r="I4269">
        <v>-82.957392262890593</v>
      </c>
      <c r="J4269">
        <v>-8.5876200325011105</v>
      </c>
      <c r="K4269">
        <v>1.8284766605570599</v>
      </c>
      <c r="M4269">
        <v>5.7220483039643E-2</v>
      </c>
      <c r="N4269">
        <v>1.4011065281787101</v>
      </c>
      <c r="O4269">
        <v>212.173913043478</v>
      </c>
      <c r="P4269">
        <v>0</v>
      </c>
    </row>
    <row r="4270" spans="1:17" hidden="1" x14ac:dyDescent="0.3">
      <c r="A4270" t="s">
        <v>8772</v>
      </c>
      <c r="B4270" t="s">
        <v>8773</v>
      </c>
      <c r="C4270" t="str">
        <f>IFERROR(VLOOKUP(Table1[[#This Row],[Ticker]],[1]!Table1[[Symbol]:[Industry]],2,FALSE),"-")</f>
        <v>-</v>
      </c>
      <c r="D4270" t="s">
        <v>533</v>
      </c>
      <c r="E4270">
        <v>15.2325684</v>
      </c>
      <c r="F4270">
        <v>50.7</v>
      </c>
      <c r="G4270">
        <v>8.5544159197070202E-2</v>
      </c>
      <c r="H4270">
        <v>-7.2442223828903501E-2</v>
      </c>
      <c r="I4270">
        <v>-40.837118240499102</v>
      </c>
      <c r="J4270">
        <v>2.7968680750480002</v>
      </c>
      <c r="K4270">
        <v>47.015572331214202</v>
      </c>
      <c r="L4270">
        <v>46.851138981975197</v>
      </c>
      <c r="M4270">
        <v>75.449195146864</v>
      </c>
      <c r="N4270">
        <v>0.36644875688474798</v>
      </c>
      <c r="O4270">
        <v>44.7731755424063</v>
      </c>
      <c r="P4270">
        <v>40.093948604586899</v>
      </c>
      <c r="Q4270">
        <v>0.26786971856843</v>
      </c>
    </row>
    <row r="4271" spans="1:17" hidden="1" x14ac:dyDescent="0.3">
      <c r="A4271" t="s">
        <v>8774</v>
      </c>
      <c r="B4271" t="s">
        <v>8775</v>
      </c>
      <c r="C4271" t="str">
        <f>IFERROR(VLOOKUP(Table1[[#This Row],[Ticker]],[1]!Table1[[Symbol]:[Industry]],2,FALSE),"-")</f>
        <v>-</v>
      </c>
      <c r="D4271" t="s">
        <v>753</v>
      </c>
      <c r="E4271">
        <v>15.224317124999899</v>
      </c>
      <c r="F4271">
        <v>27.42</v>
      </c>
      <c r="G4271">
        <v>6.3549137003049099</v>
      </c>
      <c r="H4271">
        <v>-1.4219371945085399</v>
      </c>
      <c r="I4271">
        <v>2.3494612789339699</v>
      </c>
      <c r="J4271">
        <v>8.0881269098000003E-2</v>
      </c>
      <c r="K4271">
        <v>26.314888700276502</v>
      </c>
      <c r="L4271">
        <v>24.185924218932701</v>
      </c>
      <c r="M4271">
        <v>59.890528015670299</v>
      </c>
      <c r="N4271">
        <v>0.89325581534844101</v>
      </c>
      <c r="O4271">
        <v>3.9387308533916698</v>
      </c>
      <c r="P4271">
        <v>45.002644103648798</v>
      </c>
    </row>
    <row r="4272" spans="1:17" hidden="1" x14ac:dyDescent="0.3">
      <c r="A4272" t="s">
        <v>8776</v>
      </c>
      <c r="B4272" t="s">
        <v>8777</v>
      </c>
      <c r="C4272" t="str">
        <f>IFERROR(VLOOKUP(Table1[[#This Row],[Ticker]],[1]!Table1[[Symbol]:[Industry]],2,FALSE),"-")</f>
        <v>-</v>
      </c>
      <c r="D4272" t="s">
        <v>54</v>
      </c>
      <c r="E4272">
        <v>15.2</v>
      </c>
      <c r="F4272">
        <v>3.87</v>
      </c>
      <c r="G4272">
        <v>-97.835607072334696</v>
      </c>
      <c r="H4272">
        <v>-24.495400462874301</v>
      </c>
      <c r="I4272">
        <v>-56.347520523719098</v>
      </c>
      <c r="J4272">
        <v>-7.1876200325011101</v>
      </c>
      <c r="K4272">
        <v>4.4352090311341401</v>
      </c>
      <c r="L4272">
        <v>6.7142988970883302</v>
      </c>
      <c r="M4272">
        <v>22.743828029749</v>
      </c>
      <c r="N4272">
        <v>0.33507862522556398</v>
      </c>
      <c r="O4272">
        <v>256.589147286821</v>
      </c>
      <c r="P4272">
        <v>4.5945945945945903</v>
      </c>
      <c r="Q4272">
        <v>-6.2711057475956997E-2</v>
      </c>
    </row>
    <row r="4273" spans="1:17" hidden="1" x14ac:dyDescent="0.3">
      <c r="A4273" t="s">
        <v>8778</v>
      </c>
      <c r="B4273" t="s">
        <v>8779</v>
      </c>
      <c r="C4273" t="str">
        <f>IFERROR(VLOOKUP(Table1[[#This Row],[Ticker]],[1]!Table1[[Symbol]:[Industry]],2,FALSE),"-")</f>
        <v>-</v>
      </c>
      <c r="E4273">
        <v>15.198748</v>
      </c>
      <c r="F4273">
        <v>10.93</v>
      </c>
      <c r="G4273">
        <v>145.568530563378</v>
      </c>
      <c r="H4273">
        <v>-11.7441648780308</v>
      </c>
      <c r="I4273">
        <v>-29.243368697118999</v>
      </c>
      <c r="J4273">
        <v>-6.7638912189417901</v>
      </c>
      <c r="K4273">
        <v>11.268269715631501</v>
      </c>
      <c r="L4273">
        <v>9.6380089562090401</v>
      </c>
      <c r="M4273">
        <v>47.335847009634101</v>
      </c>
      <c r="N4273">
        <v>0.94174994220021602</v>
      </c>
      <c r="O4273">
        <v>27.447392497712698</v>
      </c>
      <c r="P4273">
        <v>230.211480362537</v>
      </c>
      <c r="Q4273">
        <v>3.7055656420130001E-3</v>
      </c>
    </row>
    <row r="4274" spans="1:17" hidden="1" x14ac:dyDescent="0.3">
      <c r="A4274" t="s">
        <v>8780</v>
      </c>
      <c r="B4274" t="s">
        <v>8781</v>
      </c>
      <c r="C4274" t="str">
        <f>IFERROR(VLOOKUP(Table1[[#This Row],[Ticker]],[1]!Table1[[Symbol]:[Industry]],2,FALSE),"-")</f>
        <v>-</v>
      </c>
      <c r="D4274" t="s">
        <v>753</v>
      </c>
      <c r="E4274">
        <v>15.1879762019999</v>
      </c>
      <c r="F4274">
        <v>171.19</v>
      </c>
      <c r="G4274">
        <v>14.0496418984808</v>
      </c>
      <c r="H4274">
        <v>-2.3149001955105701</v>
      </c>
      <c r="I4274">
        <v>8.3662632249289395</v>
      </c>
      <c r="J4274">
        <v>-1.8784920068376401</v>
      </c>
      <c r="K4274">
        <v>165.78177882915401</v>
      </c>
      <c r="L4274">
        <v>148.47680144900099</v>
      </c>
      <c r="M4274">
        <v>55.3773054855941</v>
      </c>
      <c r="N4274">
        <v>0.85080763680470395</v>
      </c>
      <c r="O4274">
        <v>1.43699982475611</v>
      </c>
      <c r="P4274">
        <v>56.209508166803502</v>
      </c>
    </row>
    <row r="4275" spans="1:17" hidden="1" x14ac:dyDescent="0.3">
      <c r="A4275" t="s">
        <v>8782</v>
      </c>
      <c r="B4275" t="s">
        <v>8783</v>
      </c>
      <c r="C4275" t="str">
        <f>IFERROR(VLOOKUP(Table1[[#This Row],[Ticker]],[1]!Table1[[Symbol]:[Industry]],2,FALSE),"-")</f>
        <v>-</v>
      </c>
      <c r="D4275" t="s">
        <v>132</v>
      </c>
      <c r="E4275">
        <v>15.180438435999999</v>
      </c>
      <c r="F4275">
        <v>39.03</v>
      </c>
      <c r="G4275">
        <v>328.41679701295197</v>
      </c>
      <c r="H4275">
        <v>-4.5998118437148703</v>
      </c>
      <c r="I4275">
        <v>342.870903974822</v>
      </c>
      <c r="J4275">
        <v>9.1270978267193694</v>
      </c>
      <c r="K4275">
        <v>31.792340594812899</v>
      </c>
      <c r="M4275">
        <v>75.037559483338995</v>
      </c>
      <c r="N4275">
        <v>1.39143515334892</v>
      </c>
      <c r="O4275">
        <v>16.1926723033563</v>
      </c>
      <c r="P4275">
        <v>360.25943396226398</v>
      </c>
    </row>
    <row r="4276" spans="1:17" hidden="1" x14ac:dyDescent="0.3">
      <c r="A4276" t="s">
        <v>8784</v>
      </c>
      <c r="B4276" t="s">
        <v>8785</v>
      </c>
      <c r="C4276" t="str">
        <f>IFERROR(VLOOKUP(Table1[[#This Row],[Ticker]],[1]!Table1[[Symbol]:[Industry]],2,FALSE),"-")</f>
        <v>-</v>
      </c>
      <c r="D4276" t="s">
        <v>1414</v>
      </c>
      <c r="E4276">
        <v>15.172499999999999</v>
      </c>
      <c r="F4276">
        <v>14.45</v>
      </c>
      <c r="G4276">
        <v>-62.703880968450598</v>
      </c>
      <c r="H4276">
        <v>-17.184222215140199</v>
      </c>
      <c r="I4276">
        <v>-48.249774006580303</v>
      </c>
      <c r="J4276">
        <v>7.6983115264342397</v>
      </c>
      <c r="K4276">
        <v>17.3962047654258</v>
      </c>
      <c r="L4276">
        <v>13.8437078066493</v>
      </c>
      <c r="M4276">
        <v>38.237558280225102</v>
      </c>
      <c r="N4276">
        <v>0.22666666666666599</v>
      </c>
      <c r="O4276">
        <v>59.861591695501701</v>
      </c>
      <c r="P4276">
        <v>13.779527559055101</v>
      </c>
    </row>
    <row r="4277" spans="1:17" hidden="1" x14ac:dyDescent="0.3">
      <c r="A4277" t="s">
        <v>8786</v>
      </c>
      <c r="B4277" t="s">
        <v>8787</v>
      </c>
      <c r="C4277" t="str">
        <f>IFERROR(VLOOKUP(Table1[[#This Row],[Ticker]],[1]!Table1[[Symbol]:[Industry]],2,FALSE),"-")</f>
        <v>-</v>
      </c>
      <c r="D4277" t="s">
        <v>138</v>
      </c>
      <c r="E4277">
        <v>15.146745900000001</v>
      </c>
      <c r="F4277">
        <v>48</v>
      </c>
      <c r="G4277">
        <v>-42.2067826075752</v>
      </c>
      <c r="H4277">
        <v>-14.9181945805214</v>
      </c>
      <c r="I4277">
        <v>7.2867946878830798</v>
      </c>
      <c r="J4277">
        <v>-4.7276200325011102</v>
      </c>
      <c r="K4277">
        <v>51.568055104952599</v>
      </c>
      <c r="L4277">
        <v>46.753116451890897</v>
      </c>
      <c r="M4277">
        <v>24.794329166826799</v>
      </c>
      <c r="N4277">
        <v>0.101907189284275</v>
      </c>
      <c r="O4277">
        <v>66.249999999999901</v>
      </c>
      <c r="P4277">
        <v>43.070044709388903</v>
      </c>
      <c r="Q4277">
        <v>6.0105817782266001E-2</v>
      </c>
    </row>
    <row r="4278" spans="1:17" hidden="1" x14ac:dyDescent="0.3">
      <c r="A4278" t="s">
        <v>8788</v>
      </c>
      <c r="B4278" t="s">
        <v>8789</v>
      </c>
      <c r="C4278" t="str">
        <f>IFERROR(VLOOKUP(Table1[[#This Row],[Ticker]],[1]!Table1[[Symbol]:[Industry]],2,FALSE),"-")</f>
        <v>-</v>
      </c>
      <c r="D4278" t="s">
        <v>605</v>
      </c>
      <c r="E4278">
        <v>15.097200000000001</v>
      </c>
      <c r="F4278">
        <v>11.38</v>
      </c>
      <c r="G4278">
        <v>23.198234985292999</v>
      </c>
      <c r="H4278">
        <v>-16.623914519099198</v>
      </c>
      <c r="I4278">
        <v>35.363147864907397</v>
      </c>
      <c r="J4278">
        <v>-10.639502877689299</v>
      </c>
      <c r="K4278">
        <v>11.3001313825691</v>
      </c>
      <c r="L4278">
        <v>9.3571193994537492</v>
      </c>
      <c r="M4278">
        <v>28.669505240123499</v>
      </c>
      <c r="N4278">
        <v>0.28955601858900498</v>
      </c>
      <c r="O4278">
        <v>30.404217926186199</v>
      </c>
      <c r="P4278">
        <v>89.351081530781997</v>
      </c>
      <c r="Q4278">
        <v>9.7333543233909997E-2</v>
      </c>
    </row>
    <row r="4279" spans="1:17" hidden="1" x14ac:dyDescent="0.3">
      <c r="A4279" t="s">
        <v>8790</v>
      </c>
      <c r="B4279" t="s">
        <v>8791</v>
      </c>
      <c r="C4279" t="str">
        <f>IFERROR(VLOOKUP(Table1[[#This Row],[Ticker]],[1]!Table1[[Symbol]:[Industry]],2,FALSE),"-")</f>
        <v>-</v>
      </c>
      <c r="D4279" t="s">
        <v>54</v>
      </c>
      <c r="E4279">
        <v>15.096069999999999</v>
      </c>
      <c r="F4279">
        <v>26.14</v>
      </c>
      <c r="G4279">
        <v>201.57573039762599</v>
      </c>
      <c r="H4279">
        <v>58.131503090425099</v>
      </c>
      <c r="I4279">
        <v>68.396828932245697</v>
      </c>
      <c r="J4279">
        <v>6.00148929632961</v>
      </c>
      <c r="K4279">
        <v>20.778102003673599</v>
      </c>
      <c r="L4279">
        <v>16.835414217108799</v>
      </c>
      <c r="M4279">
        <v>95.532601271378397</v>
      </c>
      <c r="N4279">
        <v>2.1582345655093098</v>
      </c>
      <c r="O4279">
        <v>11.7444529456771</v>
      </c>
      <c r="P4279">
        <v>458.54700854700798</v>
      </c>
      <c r="Q4279">
        <v>0.15242214001842899</v>
      </c>
    </row>
    <row r="4280" spans="1:17" hidden="1" x14ac:dyDescent="0.3">
      <c r="A4280" t="s">
        <v>8792</v>
      </c>
      <c r="B4280" t="s">
        <v>8793</v>
      </c>
      <c r="C4280" t="str">
        <f>IFERROR(VLOOKUP(Table1[[#This Row],[Ticker]],[1]!Table1[[Symbol]:[Industry]],2,FALSE),"-")</f>
        <v>-</v>
      </c>
      <c r="D4280" t="s">
        <v>514</v>
      </c>
      <c r="E4280">
        <v>15.052032000000001</v>
      </c>
      <c r="F4280">
        <v>4.16</v>
      </c>
      <c r="G4280">
        <v>-26.258880604134202</v>
      </c>
      <c r="H4280">
        <v>-2.8127081551820501</v>
      </c>
      <c r="I4280">
        <v>-17.388529987441501</v>
      </c>
      <c r="J4280">
        <v>-5.3912813597322096</v>
      </c>
      <c r="K4280">
        <v>4.22757513540102</v>
      </c>
      <c r="L4280">
        <v>4.1990560930421701</v>
      </c>
      <c r="M4280">
        <v>50.051903522161197</v>
      </c>
      <c r="N4280">
        <v>0.39430851973549003</v>
      </c>
      <c r="O4280">
        <v>57.932692307692299</v>
      </c>
      <c r="P4280">
        <v>16.526610644257701</v>
      </c>
      <c r="Q4280">
        <v>4.6213549221387998E-2</v>
      </c>
    </row>
    <row r="4281" spans="1:17" hidden="1" x14ac:dyDescent="0.3">
      <c r="A4281" t="s">
        <v>8794</v>
      </c>
      <c r="B4281" t="s">
        <v>8795</v>
      </c>
      <c r="C4281" t="str">
        <f>IFERROR(VLOOKUP(Table1[[#This Row],[Ticker]],[1]!Table1[[Symbol]:[Industry]],2,FALSE),"-")</f>
        <v>-</v>
      </c>
      <c r="D4281" t="s">
        <v>429</v>
      </c>
      <c r="E4281">
        <v>15.052002</v>
      </c>
      <c r="F4281">
        <v>86.75</v>
      </c>
      <c r="G4281">
        <v>-28.568827425502299</v>
      </c>
      <c r="H4281">
        <v>4.00459953712563</v>
      </c>
      <c r="I4281">
        <v>-4.72619232510392</v>
      </c>
      <c r="J4281">
        <v>4.97287379465938</v>
      </c>
      <c r="K4281">
        <v>79.523610046852099</v>
      </c>
      <c r="L4281">
        <v>81.629491526427799</v>
      </c>
      <c r="M4281">
        <v>78.516190827486</v>
      </c>
      <c r="N4281">
        <v>1.0170603674540599</v>
      </c>
      <c r="O4281">
        <v>11.815561959654101</v>
      </c>
      <c r="P4281">
        <v>43.388429752066102</v>
      </c>
    </row>
    <row r="4282" spans="1:17" hidden="1" x14ac:dyDescent="0.3">
      <c r="A4282" t="s">
        <v>8796</v>
      </c>
      <c r="B4282" t="s">
        <v>8797</v>
      </c>
      <c r="C4282" t="str">
        <f>IFERROR(VLOOKUP(Table1[[#This Row],[Ticker]],[1]!Table1[[Symbol]:[Industry]],2,FALSE),"-")</f>
        <v>-</v>
      </c>
      <c r="D4282" t="s">
        <v>46</v>
      </c>
      <c r="E4282">
        <v>15.016805</v>
      </c>
      <c r="F4282">
        <v>22.45</v>
      </c>
      <c r="G4282">
        <v>77.970447162837601</v>
      </c>
      <c r="H4282">
        <v>-6.2459475088262302</v>
      </c>
      <c r="I4282">
        <v>-34.240381839293399</v>
      </c>
      <c r="J4282">
        <v>-11.480549325430401</v>
      </c>
      <c r="K4282">
        <v>24.055314432407901</v>
      </c>
      <c r="L4282">
        <v>20.3616628358571</v>
      </c>
      <c r="M4282">
        <v>19.974180372789299</v>
      </c>
      <c r="N4282">
        <v>0.7</v>
      </c>
      <c r="O4282">
        <v>77.728285077951</v>
      </c>
      <c r="P4282">
        <v>145.35519125683001</v>
      </c>
      <c r="Q4282">
        <v>0.223538806103455</v>
      </c>
    </row>
    <row r="4283" spans="1:17" hidden="1" x14ac:dyDescent="0.3">
      <c r="A4283" t="s">
        <v>8798</v>
      </c>
      <c r="B4283" t="s">
        <v>8799</v>
      </c>
      <c r="C4283" t="str">
        <f>IFERROR(VLOOKUP(Table1[[#This Row],[Ticker]],[1]!Table1[[Symbol]:[Industry]],2,FALSE),"-")</f>
        <v>-</v>
      </c>
      <c r="D4283" t="s">
        <v>533</v>
      </c>
      <c r="E4283">
        <v>14.978048749999999</v>
      </c>
      <c r="F4283">
        <v>50.97</v>
      </c>
      <c r="G4283">
        <v>99.839181232506206</v>
      </c>
      <c r="H4283">
        <v>1.9629328704589699</v>
      </c>
      <c r="I4283">
        <v>32.083610775021697</v>
      </c>
      <c r="J4283">
        <v>-2.9643190616273101</v>
      </c>
      <c r="K4283">
        <v>49.8426636859963</v>
      </c>
      <c r="L4283">
        <v>42.265799003370297</v>
      </c>
      <c r="M4283">
        <v>54.414732537162401</v>
      </c>
      <c r="N4283">
        <v>0.272385014758107</v>
      </c>
      <c r="O4283">
        <v>36.060427702570102</v>
      </c>
      <c r="P4283">
        <v>150.96011816838899</v>
      </c>
      <c r="Q4283">
        <v>0.117263477500459</v>
      </c>
    </row>
    <row r="4284" spans="1:17" hidden="1" x14ac:dyDescent="0.3">
      <c r="A4284" t="s">
        <v>8800</v>
      </c>
      <c r="B4284" t="s">
        <v>8801</v>
      </c>
      <c r="C4284" t="str">
        <f>IFERROR(VLOOKUP(Table1[[#This Row],[Ticker]],[1]!Table1[[Symbol]:[Industry]],2,FALSE),"-")</f>
        <v>-</v>
      </c>
      <c r="D4284" t="s">
        <v>605</v>
      </c>
      <c r="E4284">
        <v>14.969654708</v>
      </c>
      <c r="F4284">
        <v>12.9</v>
      </c>
      <c r="G4284">
        <v>-16.147569684737899</v>
      </c>
      <c r="H4284">
        <v>-9.5876513853835892</v>
      </c>
      <c r="I4284">
        <v>-5.6034346668176598</v>
      </c>
      <c r="J4284">
        <v>-7.8369230405715404</v>
      </c>
      <c r="K4284">
        <v>13.1152243883258</v>
      </c>
      <c r="L4284">
        <v>12.7263426589652</v>
      </c>
      <c r="M4284">
        <v>42.736382713146497</v>
      </c>
      <c r="N4284">
        <v>0.44771445332139898</v>
      </c>
      <c r="O4284">
        <v>22.4031007751937</v>
      </c>
      <c r="P4284">
        <v>25.242718446601899</v>
      </c>
      <c r="Q4284">
        <v>5.1388899615101E-2</v>
      </c>
    </row>
    <row r="4285" spans="1:17" hidden="1" x14ac:dyDescent="0.3">
      <c r="A4285" t="s">
        <v>8802</v>
      </c>
      <c r="B4285" t="s">
        <v>8803</v>
      </c>
      <c r="C4285" t="str">
        <f>IFERROR(VLOOKUP(Table1[[#This Row],[Ticker]],[1]!Table1[[Symbol]:[Industry]],2,FALSE),"-")</f>
        <v>-</v>
      </c>
      <c r="D4285" t="s">
        <v>144</v>
      </c>
      <c r="E4285">
        <v>14.9359912</v>
      </c>
      <c r="F4285">
        <v>23.91</v>
      </c>
      <c r="G4285">
        <v>-17.985494092168999</v>
      </c>
      <c r="H4285">
        <v>-12.446583894827</v>
      </c>
      <c r="I4285">
        <v>-13.386790100534199</v>
      </c>
      <c r="J4285">
        <v>0.62113667960133001</v>
      </c>
      <c r="K4285">
        <v>24.369674955596199</v>
      </c>
      <c r="L4285">
        <v>24.088919263478001</v>
      </c>
      <c r="M4285">
        <v>55.101763183248202</v>
      </c>
      <c r="N4285">
        <v>0.45969977433564502</v>
      </c>
      <c r="O4285">
        <v>51.401087411124998</v>
      </c>
      <c r="P4285">
        <v>40.564373897707199</v>
      </c>
      <c r="Q4285">
        <v>6.7973977432424004E-2</v>
      </c>
    </row>
    <row r="4286" spans="1:17" hidden="1" x14ac:dyDescent="0.3">
      <c r="A4286" t="s">
        <v>8804</v>
      </c>
      <c r="B4286" t="s">
        <v>8805</v>
      </c>
      <c r="C4286" t="str">
        <f>IFERROR(VLOOKUP(Table1[[#This Row],[Ticker]],[1]!Table1[[Symbol]:[Industry]],2,FALSE),"-")</f>
        <v>-</v>
      </c>
      <c r="D4286" t="s">
        <v>533</v>
      </c>
      <c r="E4286">
        <v>14.92393</v>
      </c>
      <c r="F4286">
        <v>2.2200000000000002</v>
      </c>
      <c r="G4286">
        <v>31.277930426574599</v>
      </c>
      <c r="H4286">
        <v>7.2119166102963703</v>
      </c>
      <c r="I4286">
        <v>25.8372764641713</v>
      </c>
      <c r="J4286">
        <v>-2.1876200325010999</v>
      </c>
      <c r="K4286">
        <v>2.1494543876555698</v>
      </c>
      <c r="L4286">
        <v>1.91826175565376</v>
      </c>
      <c r="M4286">
        <v>60.3108453935386</v>
      </c>
      <c r="N4286">
        <v>0.87249796678109104</v>
      </c>
      <c r="O4286">
        <v>28.378378378378301</v>
      </c>
      <c r="P4286">
        <v>73.4375</v>
      </c>
      <c r="Q4286">
        <v>7.1658340154074004E-2</v>
      </c>
    </row>
    <row r="4287" spans="1:17" hidden="1" x14ac:dyDescent="0.3">
      <c r="A4287" t="s">
        <v>8806</v>
      </c>
      <c r="B4287" t="s">
        <v>8807</v>
      </c>
      <c r="C4287" t="str">
        <f>IFERROR(VLOOKUP(Table1[[#This Row],[Ticker]],[1]!Table1[[Symbol]:[Industry]],2,FALSE),"-")</f>
        <v>-</v>
      </c>
      <c r="D4287" t="s">
        <v>533</v>
      </c>
      <c r="E4287">
        <v>14.890559</v>
      </c>
      <c r="F4287">
        <v>4.51</v>
      </c>
      <c r="G4287">
        <v>229.53556817889299</v>
      </c>
      <c r="H4287">
        <v>11.777565416390701</v>
      </c>
      <c r="I4287">
        <v>80.853228254316605</v>
      </c>
      <c r="J4287">
        <v>-7.93230088356494</v>
      </c>
      <c r="K4287">
        <v>4.1151356760858704</v>
      </c>
      <c r="L4287">
        <v>2.9746144024058601</v>
      </c>
      <c r="M4287">
        <v>49.6612708828048</v>
      </c>
      <c r="N4287">
        <v>0.452348345269316</v>
      </c>
      <c r="O4287">
        <v>19.0687361419068</v>
      </c>
      <c r="P4287">
        <v>313.76146788990798</v>
      </c>
      <c r="Q4287">
        <v>2.9108587787418001E-2</v>
      </c>
    </row>
    <row r="4288" spans="1:17" hidden="1" x14ac:dyDescent="0.3">
      <c r="A4288" t="s">
        <v>8808</v>
      </c>
      <c r="B4288" t="s">
        <v>8809</v>
      </c>
      <c r="C4288" t="str">
        <f>IFERROR(VLOOKUP(Table1[[#This Row],[Ticker]],[1]!Table1[[Symbol]:[Industry]],2,FALSE),"-")</f>
        <v>-</v>
      </c>
      <c r="D4288" t="s">
        <v>54</v>
      </c>
      <c r="E4288">
        <v>14.890400100000001</v>
      </c>
      <c r="F4288">
        <v>60</v>
      </c>
      <c r="G4288">
        <v>19.024851107011902</v>
      </c>
      <c r="H4288">
        <v>11.406560321439301</v>
      </c>
      <c r="I4288">
        <v>39.310347003939903</v>
      </c>
      <c r="J4288">
        <v>-14.330901839873199</v>
      </c>
      <c r="K4288">
        <v>59.2042155360799</v>
      </c>
      <c r="L4288">
        <v>50.336428245689298</v>
      </c>
      <c r="M4288">
        <v>39.346578979183199</v>
      </c>
      <c r="N4288">
        <v>0.46362396975893899</v>
      </c>
      <c r="O4288">
        <v>40.6666666666666</v>
      </c>
      <c r="P4288">
        <v>70.454545454545396</v>
      </c>
      <c r="Q4288">
        <v>0.10389176310251</v>
      </c>
    </row>
    <row r="4289" spans="1:17" hidden="1" x14ac:dyDescent="0.3">
      <c r="A4289" t="s">
        <v>8810</v>
      </c>
      <c r="B4289" t="s">
        <v>8811</v>
      </c>
      <c r="C4289" t="str">
        <f>IFERROR(VLOOKUP(Table1[[#This Row],[Ticker]],[1]!Table1[[Symbol]:[Industry]],2,FALSE),"-")</f>
        <v>-</v>
      </c>
      <c r="D4289" t="s">
        <v>407</v>
      </c>
      <c r="E4289">
        <v>14.823648</v>
      </c>
      <c r="F4289">
        <v>1.1200000000000001</v>
      </c>
      <c r="G4289">
        <v>37.854332747657701</v>
      </c>
      <c r="H4289">
        <v>23.594487177575001</v>
      </c>
      <c r="I4289">
        <v>40.357948885797803</v>
      </c>
      <c r="J4289">
        <v>-3.0571852498924099</v>
      </c>
      <c r="K4289">
        <v>0.99588475324436299</v>
      </c>
      <c r="L4289">
        <v>0.86433242181377801</v>
      </c>
      <c r="M4289">
        <v>70.748842235472594</v>
      </c>
      <c r="N4289">
        <v>0.98038657110869998</v>
      </c>
      <c r="O4289">
        <v>24.107142857142801</v>
      </c>
      <c r="P4289">
        <v>107.40740740740701</v>
      </c>
      <c r="Q4289">
        <v>0.109911795685272</v>
      </c>
    </row>
    <row r="4290" spans="1:17" hidden="1" x14ac:dyDescent="0.3">
      <c r="A4290" t="s">
        <v>8812</v>
      </c>
      <c r="B4290" t="s">
        <v>8813</v>
      </c>
      <c r="C4290" t="str">
        <f>IFERROR(VLOOKUP(Table1[[#This Row],[Ticker]],[1]!Table1[[Symbol]:[Industry]],2,FALSE),"-")</f>
        <v>-</v>
      </c>
      <c r="D4290" t="s">
        <v>533</v>
      </c>
      <c r="E4290">
        <v>14.804766900000001</v>
      </c>
      <c r="F4290">
        <v>48.51</v>
      </c>
      <c r="G4290">
        <v>389.20999462963499</v>
      </c>
      <c r="H4290">
        <v>2.8276083866831399</v>
      </c>
      <c r="I4290">
        <v>50.4080801820499</v>
      </c>
      <c r="J4290">
        <v>8.6923799674988906</v>
      </c>
      <c r="K4290">
        <v>46.557355375845297</v>
      </c>
      <c r="L4290">
        <v>35.5212833885412</v>
      </c>
      <c r="M4290">
        <v>59.404540499891098</v>
      </c>
      <c r="N4290">
        <v>1.59431204479017</v>
      </c>
      <c r="O4290">
        <v>24.737167594310399</v>
      </c>
      <c r="P4290">
        <v>510.188679245282</v>
      </c>
      <c r="Q4290">
        <v>0.163235975670324</v>
      </c>
    </row>
    <row r="4291" spans="1:17" hidden="1" x14ac:dyDescent="0.3">
      <c r="A4291" t="s">
        <v>8814</v>
      </c>
      <c r="B4291" t="s">
        <v>8815</v>
      </c>
      <c r="C4291" t="str">
        <f>IFERROR(VLOOKUP(Table1[[#This Row],[Ticker]],[1]!Table1[[Symbol]:[Industry]],2,FALSE),"-")</f>
        <v>-</v>
      </c>
      <c r="D4291" t="s">
        <v>4298</v>
      </c>
      <c r="E4291">
        <v>14.79</v>
      </c>
      <c r="F4291">
        <v>8.27</v>
      </c>
      <c r="G4291">
        <v>-59.552427159102102</v>
      </c>
      <c r="H4291">
        <v>-3.9173657807934501</v>
      </c>
      <c r="I4291">
        <v>-17.146105745017302</v>
      </c>
      <c r="J4291">
        <v>8.3587586206119706</v>
      </c>
      <c r="K4291">
        <v>8.3341188480780808</v>
      </c>
      <c r="L4291">
        <v>9.24472384459329</v>
      </c>
      <c r="M4291">
        <v>68.271673866248605</v>
      </c>
      <c r="N4291">
        <v>1.12649543857093</v>
      </c>
      <c r="O4291">
        <v>59.4921402660217</v>
      </c>
      <c r="P4291">
        <v>10.2666666666666</v>
      </c>
      <c r="Q4291">
        <v>7.5395159791894997E-2</v>
      </c>
    </row>
    <row r="4292" spans="1:17" hidden="1" x14ac:dyDescent="0.3">
      <c r="A4292" t="s">
        <v>8816</v>
      </c>
      <c r="B4292" t="s">
        <v>8817</v>
      </c>
      <c r="C4292" t="str">
        <f>IFERROR(VLOOKUP(Table1[[#This Row],[Ticker]],[1]!Table1[[Symbol]:[Industry]],2,FALSE),"-")</f>
        <v>-</v>
      </c>
      <c r="D4292" t="s">
        <v>5197</v>
      </c>
      <c r="E4292">
        <v>14.7785715</v>
      </c>
      <c r="F4292">
        <v>32.89</v>
      </c>
      <c r="G4292">
        <v>-32.477078036925199</v>
      </c>
      <c r="H4292">
        <v>7.0988024356763599</v>
      </c>
      <c r="I4292">
        <v>22.271767252473399</v>
      </c>
      <c r="J4292">
        <v>9.3680888326248102</v>
      </c>
      <c r="K4292">
        <v>29.134362482579998</v>
      </c>
      <c r="L4292">
        <v>30.453424754559599</v>
      </c>
      <c r="M4292">
        <v>70.854456165799803</v>
      </c>
      <c r="N4292">
        <v>3.4637256854510001</v>
      </c>
      <c r="O4292">
        <v>17.604134995439299</v>
      </c>
      <c r="P4292">
        <v>45.8536585365853</v>
      </c>
      <c r="Q4292">
        <v>-5.5672181414199995E-4</v>
      </c>
    </row>
    <row r="4293" spans="1:17" hidden="1" x14ac:dyDescent="0.3">
      <c r="A4293" t="s">
        <v>8818</v>
      </c>
      <c r="B4293" t="s">
        <v>8819</v>
      </c>
      <c r="C4293" t="str">
        <f>IFERROR(VLOOKUP(Table1[[#This Row],[Ticker]],[1]!Table1[[Symbol]:[Industry]],2,FALSE),"-")</f>
        <v>-</v>
      </c>
      <c r="D4293" t="s">
        <v>77</v>
      </c>
      <c r="E4293">
        <v>14.720499999999999</v>
      </c>
      <c r="F4293">
        <v>10.050000000000001</v>
      </c>
      <c r="G4293">
        <v>34.824029717354698</v>
      </c>
      <c r="H4293">
        <v>-6.7480939006804403</v>
      </c>
      <c r="I4293">
        <v>-27.816337474072601</v>
      </c>
      <c r="J4293">
        <v>-8.74192714860596</v>
      </c>
      <c r="K4293">
        <v>10.4060348867268</v>
      </c>
      <c r="L4293">
        <v>10.350591259583901</v>
      </c>
      <c r="M4293">
        <v>38.804366522370202</v>
      </c>
      <c r="N4293">
        <v>0.64471631782977301</v>
      </c>
      <c r="O4293">
        <v>108.45771144278601</v>
      </c>
      <c r="P4293">
        <v>73.275862068965495</v>
      </c>
      <c r="Q4293">
        <v>1.4555668539849E-2</v>
      </c>
    </row>
    <row r="4294" spans="1:17" hidden="1" x14ac:dyDescent="0.3">
      <c r="A4294" t="s">
        <v>8820</v>
      </c>
      <c r="B4294" t="s">
        <v>8821</v>
      </c>
      <c r="C4294" t="str">
        <f>IFERROR(VLOOKUP(Table1[[#This Row],[Ticker]],[1]!Table1[[Symbol]:[Industry]],2,FALSE),"-")</f>
        <v>-</v>
      </c>
      <c r="D4294" t="s">
        <v>259</v>
      </c>
      <c r="E4294">
        <v>14.700323879999999</v>
      </c>
      <c r="F4294">
        <v>4.59</v>
      </c>
      <c r="G4294">
        <v>44.695824589149602</v>
      </c>
      <c r="H4294">
        <v>15.9026094873744</v>
      </c>
      <c r="I4294">
        <v>35.611470012558399</v>
      </c>
      <c r="J4294">
        <v>-2.1876200325010999</v>
      </c>
      <c r="K4294">
        <v>4.2694568120334901</v>
      </c>
      <c r="L4294">
        <v>3.57719231397571</v>
      </c>
      <c r="M4294">
        <v>59.530293289184499</v>
      </c>
      <c r="N4294">
        <v>1.15152807341185</v>
      </c>
      <c r="O4294">
        <v>26.361655773420399</v>
      </c>
      <c r="P4294">
        <v>87.346938775510097</v>
      </c>
      <c r="Q4294">
        <v>6.3728322070182003E-2</v>
      </c>
    </row>
    <row r="4295" spans="1:17" hidden="1" x14ac:dyDescent="0.3">
      <c r="A4295" t="s">
        <v>8822</v>
      </c>
      <c r="B4295" t="s">
        <v>8823</v>
      </c>
      <c r="C4295" t="str">
        <f>IFERROR(VLOOKUP(Table1[[#This Row],[Ticker]],[1]!Table1[[Symbol]:[Industry]],2,FALSE),"-")</f>
        <v>-</v>
      </c>
      <c r="D4295" t="s">
        <v>605</v>
      </c>
      <c r="E4295">
        <v>14.7001776</v>
      </c>
      <c r="F4295">
        <v>0.82</v>
      </c>
      <c r="G4295">
        <v>-83.607342831664795</v>
      </c>
      <c r="H4295">
        <v>6.6157106482367496</v>
      </c>
      <c r="I4295">
        <v>-31.072740513757299</v>
      </c>
      <c r="J4295">
        <v>-8.0699729736775598</v>
      </c>
      <c r="K4295">
        <v>0.91532947875453896</v>
      </c>
      <c r="L4295">
        <v>1.47776091945067</v>
      </c>
      <c r="M4295">
        <v>41.9833161734432</v>
      </c>
      <c r="N4295">
        <v>1.09812781695054</v>
      </c>
      <c r="O4295">
        <v>168.292682926829</v>
      </c>
      <c r="P4295">
        <v>26.1538461538461</v>
      </c>
      <c r="Q4295">
        <v>-9.4301065163165998E-2</v>
      </c>
    </row>
    <row r="4296" spans="1:17" hidden="1" x14ac:dyDescent="0.3">
      <c r="A4296" t="s">
        <v>8824</v>
      </c>
      <c r="B4296" t="s">
        <v>8825</v>
      </c>
      <c r="C4296" t="str">
        <f>IFERROR(VLOOKUP(Table1[[#This Row],[Ticker]],[1]!Table1[[Symbol]:[Industry]],2,FALSE),"-")</f>
        <v>-</v>
      </c>
      <c r="D4296" t="s">
        <v>1414</v>
      </c>
      <c r="E4296">
        <v>14.64395768</v>
      </c>
      <c r="F4296">
        <v>14.6</v>
      </c>
      <c r="G4296">
        <v>11.2946179526488</v>
      </c>
      <c r="H4296">
        <v>3.6527476852737801</v>
      </c>
      <c r="I4296">
        <v>39.600717324386302</v>
      </c>
      <c r="J4296">
        <v>2.0980942532131701</v>
      </c>
      <c r="K4296">
        <v>13.3575763906452</v>
      </c>
      <c r="L4296">
        <v>12.0425174555726</v>
      </c>
      <c r="M4296">
        <v>69.351282081187094</v>
      </c>
      <c r="N4296">
        <v>1.0217889908256801</v>
      </c>
      <c r="O4296">
        <v>13.698630136986299</v>
      </c>
      <c r="P4296">
        <v>83.647798742138306</v>
      </c>
      <c r="Q4296">
        <v>0.159234984023398</v>
      </c>
    </row>
    <row r="4297" spans="1:17" hidden="1" x14ac:dyDescent="0.3">
      <c r="A4297" t="s">
        <v>8826</v>
      </c>
      <c r="B4297" t="s">
        <v>8827</v>
      </c>
      <c r="C4297" t="str">
        <f>IFERROR(VLOOKUP(Table1[[#This Row],[Ticker]],[1]!Table1[[Symbol]:[Industry]],2,FALSE),"-")</f>
        <v>-</v>
      </c>
      <c r="D4297" t="s">
        <v>51</v>
      </c>
      <c r="E4297">
        <v>14.602477500000001</v>
      </c>
      <c r="F4297">
        <v>6.23</v>
      </c>
      <c r="G4297">
        <v>8.1573630506880903</v>
      </c>
      <c r="H4297">
        <v>23.233857179047</v>
      </c>
      <c r="I4297">
        <v>-8.8519446215879203</v>
      </c>
      <c r="J4297">
        <v>-3.0350776596197599</v>
      </c>
      <c r="K4297">
        <v>5.3321869184463502</v>
      </c>
      <c r="L4297">
        <v>5.0179701276555502</v>
      </c>
      <c r="M4297">
        <v>70.8228214626631</v>
      </c>
      <c r="N4297">
        <v>0.47629670942554297</v>
      </c>
      <c r="O4297">
        <v>11.5569823434992</v>
      </c>
      <c r="P4297">
        <v>61.818181818181799</v>
      </c>
      <c r="Q4297">
        <v>5.5656598833906001E-2</v>
      </c>
    </row>
    <row r="4298" spans="1:17" hidden="1" x14ac:dyDescent="0.3">
      <c r="A4298" t="s">
        <v>8828</v>
      </c>
      <c r="B4298" t="s">
        <v>8829</v>
      </c>
      <c r="C4298" t="str">
        <f>IFERROR(VLOOKUP(Table1[[#This Row],[Ticker]],[1]!Table1[[Symbol]:[Industry]],2,FALSE),"-")</f>
        <v>-</v>
      </c>
      <c r="D4298" t="s">
        <v>533</v>
      </c>
      <c r="E4298">
        <v>14.551460000000001</v>
      </c>
      <c r="F4298">
        <v>9.01</v>
      </c>
      <c r="G4298">
        <v>1.6388445321695599</v>
      </c>
      <c r="H4298">
        <v>22.763858796384799</v>
      </c>
      <c r="I4298">
        <v>55.216833997232698</v>
      </c>
      <c r="J4298">
        <v>36.360767064272999</v>
      </c>
      <c r="K4298">
        <v>6.7161808912234804</v>
      </c>
      <c r="L4298">
        <v>6.34521829729026</v>
      </c>
      <c r="M4298">
        <v>86.447345149680302</v>
      </c>
      <c r="N4298">
        <v>1.6678885630498499</v>
      </c>
      <c r="O4298">
        <v>28.190899001109798</v>
      </c>
      <c r="P4298">
        <v>81.653225806451601</v>
      </c>
      <c r="Q4298">
        <v>0.11428981065593299</v>
      </c>
    </row>
    <row r="4299" spans="1:17" hidden="1" x14ac:dyDescent="0.3">
      <c r="A4299" t="s">
        <v>8830</v>
      </c>
      <c r="B4299" t="s">
        <v>8831</v>
      </c>
      <c r="C4299" t="str">
        <f>IFERROR(VLOOKUP(Table1[[#This Row],[Ticker]],[1]!Table1[[Symbol]:[Industry]],2,FALSE),"-")</f>
        <v>-</v>
      </c>
      <c r="D4299" t="s">
        <v>27</v>
      </c>
      <c r="E4299">
        <v>14.507999999999999</v>
      </c>
      <c r="F4299">
        <v>72</v>
      </c>
      <c r="G4299">
        <v>-68.210290506536793</v>
      </c>
      <c r="H4299">
        <v>-3.9367412449972599</v>
      </c>
      <c r="I4299">
        <v>-24.124281282778298</v>
      </c>
      <c r="J4299">
        <v>8.5107240226159203E-2</v>
      </c>
      <c r="K4299">
        <v>78.801727518342005</v>
      </c>
      <c r="L4299">
        <v>100.401099564321</v>
      </c>
      <c r="M4299">
        <v>59.646018050258498</v>
      </c>
      <c r="N4299">
        <v>1.20192307692307</v>
      </c>
      <c r="O4299">
        <v>63.8888888888888</v>
      </c>
      <c r="P4299">
        <v>7.4626865671641696</v>
      </c>
      <c r="Q4299">
        <v>-0.13523280895598599</v>
      </c>
    </row>
    <row r="4300" spans="1:17" hidden="1" x14ac:dyDescent="0.3">
      <c r="A4300" t="s">
        <v>8832</v>
      </c>
      <c r="B4300" t="s">
        <v>8833</v>
      </c>
      <c r="C4300" t="str">
        <f>IFERROR(VLOOKUP(Table1[[#This Row],[Ticker]],[1]!Table1[[Symbol]:[Industry]],2,FALSE),"-")</f>
        <v>-</v>
      </c>
      <c r="D4300" t="s">
        <v>4403</v>
      </c>
      <c r="E4300">
        <v>14.472</v>
      </c>
      <c r="F4300">
        <v>1.97</v>
      </c>
      <c r="G4300">
        <v>-15.9602840081354</v>
      </c>
      <c r="H4300">
        <v>-22.118351282546499</v>
      </c>
      <c r="I4300">
        <v>-12.040936404553801</v>
      </c>
      <c r="J4300">
        <v>-3.17284170737795</v>
      </c>
      <c r="K4300">
        <v>2.0704161298675499</v>
      </c>
      <c r="L4300">
        <v>1.9610130316068699</v>
      </c>
      <c r="M4300">
        <v>29.189694764579698</v>
      </c>
      <c r="N4300">
        <v>0.66850565009303198</v>
      </c>
      <c r="O4300">
        <v>55.837563451776603</v>
      </c>
      <c r="P4300">
        <v>40.714285714285701</v>
      </c>
      <c r="Q4300">
        <v>6.4840794193980006E-2</v>
      </c>
    </row>
    <row r="4301" spans="1:17" hidden="1" x14ac:dyDescent="0.3">
      <c r="A4301" t="s">
        <v>8834</v>
      </c>
      <c r="B4301" t="s">
        <v>8835</v>
      </c>
      <c r="C4301" t="str">
        <f>IFERROR(VLOOKUP(Table1[[#This Row],[Ticker]],[1]!Table1[[Symbol]:[Industry]],2,FALSE),"-")</f>
        <v>-</v>
      </c>
      <c r="D4301" t="s">
        <v>83</v>
      </c>
      <c r="E4301">
        <v>14.463745866673699</v>
      </c>
      <c r="F4301">
        <v>43</v>
      </c>
      <c r="M4301" s="1">
        <v>9.8126000000000006E-11</v>
      </c>
      <c r="N4301">
        <v>1</v>
      </c>
    </row>
    <row r="4302" spans="1:17" hidden="1" x14ac:dyDescent="0.3">
      <c r="A4302" t="s">
        <v>8836</v>
      </c>
      <c r="B4302" t="s">
        <v>8837</v>
      </c>
      <c r="C4302" t="str">
        <f>IFERROR(VLOOKUP(Table1[[#This Row],[Ticker]],[1]!Table1[[Symbol]:[Industry]],2,FALSE),"-")</f>
        <v>-</v>
      </c>
      <c r="D4302" t="s">
        <v>278</v>
      </c>
      <c r="E4302">
        <v>14.409796869999999</v>
      </c>
      <c r="F4302">
        <v>60.13</v>
      </c>
      <c r="G4302">
        <v>26.394205155951202</v>
      </c>
      <c r="H4302">
        <v>8.59227425122981</v>
      </c>
      <c r="I4302">
        <v>13.328861316906201</v>
      </c>
      <c r="J4302">
        <v>-1.70374906475917</v>
      </c>
      <c r="K4302">
        <v>55.533446481990303</v>
      </c>
      <c r="L4302">
        <v>49.200492677587398</v>
      </c>
      <c r="M4302">
        <v>57.024362119005403</v>
      </c>
      <c r="N4302">
        <v>0.35190218531176698</v>
      </c>
      <c r="O4302">
        <v>40.828205554631602</v>
      </c>
      <c r="P4302">
        <v>72.539454806312705</v>
      </c>
      <c r="Q4302">
        <v>5.0551182414069001E-2</v>
      </c>
    </row>
    <row r="4303" spans="1:17" hidden="1" x14ac:dyDescent="0.3">
      <c r="A4303" t="s">
        <v>8838</v>
      </c>
      <c r="B4303" t="s">
        <v>8839</v>
      </c>
      <c r="C4303" t="str">
        <f>IFERROR(VLOOKUP(Table1[[#This Row],[Ticker]],[1]!Table1[[Symbol]:[Industry]],2,FALSE),"-")</f>
        <v>-</v>
      </c>
      <c r="D4303" t="s">
        <v>753</v>
      </c>
      <c r="E4303">
        <v>14.354740187999999</v>
      </c>
      <c r="F4303">
        <v>13.58</v>
      </c>
      <c r="G4303">
        <v>-35.666999555544201</v>
      </c>
      <c r="H4303">
        <v>-3.3040378418765899</v>
      </c>
      <c r="I4303">
        <v>-6.0770545776055096</v>
      </c>
      <c r="J4303">
        <v>-8.3938589976692193E-2</v>
      </c>
      <c r="K4303">
        <v>13.501645645290999</v>
      </c>
      <c r="L4303">
        <v>13.5670040788482</v>
      </c>
      <c r="M4303">
        <v>58.520367008885003</v>
      </c>
      <c r="N4303">
        <v>0.95660681319599605</v>
      </c>
      <c r="O4303">
        <v>17.820324005890999</v>
      </c>
      <c r="P4303">
        <v>16.566523605150199</v>
      </c>
    </row>
    <row r="4304" spans="1:17" hidden="1" x14ac:dyDescent="0.3">
      <c r="A4304" t="s">
        <v>8840</v>
      </c>
      <c r="B4304" t="s">
        <v>8841</v>
      </c>
      <c r="C4304" t="str">
        <f>IFERROR(VLOOKUP(Table1[[#This Row],[Ticker]],[1]!Table1[[Symbol]:[Industry]],2,FALSE),"-")</f>
        <v>-</v>
      </c>
      <c r="D4304" t="s">
        <v>991</v>
      </c>
      <c r="E4304">
        <v>14.327534200000001</v>
      </c>
      <c r="F4304">
        <v>27.01</v>
      </c>
      <c r="G4304">
        <v>-18.068416224796302</v>
      </c>
      <c r="H4304">
        <v>3.6614622822236602</v>
      </c>
      <c r="I4304">
        <v>-14.649846077209499</v>
      </c>
      <c r="J4304">
        <v>5.9692427125969196</v>
      </c>
      <c r="K4304">
        <v>26.9724889615274</v>
      </c>
      <c r="L4304">
        <v>26.991104668724802</v>
      </c>
      <c r="M4304">
        <v>52.948705830129697</v>
      </c>
      <c r="N4304">
        <v>0.51081246285063497</v>
      </c>
      <c r="O4304">
        <v>24.398370973713401</v>
      </c>
      <c r="P4304">
        <v>16.6738660907127</v>
      </c>
      <c r="Q4304">
        <v>-6.7617391766984003E-2</v>
      </c>
    </row>
    <row r="4305" spans="1:17" hidden="1" x14ac:dyDescent="0.3">
      <c r="A4305" t="s">
        <v>8842</v>
      </c>
      <c r="B4305" t="s">
        <v>8843</v>
      </c>
      <c r="C4305" t="str">
        <f>IFERROR(VLOOKUP(Table1[[#This Row],[Ticker]],[1]!Table1[[Symbol]:[Industry]],2,FALSE),"-")</f>
        <v>-</v>
      </c>
      <c r="D4305" t="s">
        <v>281</v>
      </c>
      <c r="E4305">
        <v>14.319990000000001</v>
      </c>
      <c r="F4305">
        <v>18.22</v>
      </c>
      <c r="G4305">
        <v>34.398238963096802</v>
      </c>
      <c r="H4305">
        <v>7.6098626950203698</v>
      </c>
      <c r="I4305">
        <v>-12.6758863092806</v>
      </c>
      <c r="J4305">
        <v>-7.2866299334911897</v>
      </c>
      <c r="K4305">
        <v>19.384256115609698</v>
      </c>
      <c r="L4305">
        <v>17.965572297021701</v>
      </c>
      <c r="M4305">
        <v>40.568830884461597</v>
      </c>
      <c r="N4305">
        <v>0.74801451167657595</v>
      </c>
      <c r="O4305">
        <v>25.631174533479602</v>
      </c>
      <c r="P4305">
        <v>81.293532338308395</v>
      </c>
      <c r="Q4305">
        <v>0.10101940444723501</v>
      </c>
    </row>
    <row r="4306" spans="1:17" hidden="1" x14ac:dyDescent="0.3">
      <c r="A4306" t="s">
        <v>8844</v>
      </c>
      <c r="B4306" t="s">
        <v>8845</v>
      </c>
      <c r="C4306" t="str">
        <f>IFERROR(VLOOKUP(Table1[[#This Row],[Ticker]],[1]!Table1[[Symbol]:[Industry]],2,FALSE),"-")</f>
        <v>-</v>
      </c>
      <c r="D4306" t="s">
        <v>5645</v>
      </c>
      <c r="E4306">
        <v>14.275456</v>
      </c>
      <c r="F4306">
        <v>85.79</v>
      </c>
      <c r="G4306">
        <v>1.2683017628680699</v>
      </c>
      <c r="H4306">
        <v>-9.4898633643139991</v>
      </c>
      <c r="I4306">
        <v>-10.1510299874415</v>
      </c>
      <c r="J4306">
        <v>-2.1876200325010999</v>
      </c>
      <c r="K4306">
        <v>82.995870454938398</v>
      </c>
      <c r="L4306">
        <v>77.487574635100501</v>
      </c>
      <c r="M4306">
        <v>49.3514512277116</v>
      </c>
      <c r="N4306">
        <v>0.252066115702479</v>
      </c>
      <c r="O4306">
        <v>5.2570229630492804</v>
      </c>
      <c r="P4306">
        <v>35.1023622047244</v>
      </c>
    </row>
    <row r="4307" spans="1:17" hidden="1" x14ac:dyDescent="0.3">
      <c r="A4307" t="s">
        <v>8846</v>
      </c>
      <c r="B4307" t="s">
        <v>8847</v>
      </c>
      <c r="C4307" t="str">
        <f>IFERROR(VLOOKUP(Table1[[#This Row],[Ticker]],[1]!Table1[[Symbol]:[Industry]],2,FALSE),"-")</f>
        <v>-</v>
      </c>
      <c r="D4307" t="s">
        <v>46</v>
      </c>
      <c r="E4307">
        <v>14.250087499999999</v>
      </c>
      <c r="F4307">
        <v>508.75</v>
      </c>
      <c r="G4307">
        <v>0.78249339479652802</v>
      </c>
      <c r="H4307">
        <v>-11.995400462874301</v>
      </c>
      <c r="I4307">
        <v>-3.2934414025570802</v>
      </c>
      <c r="J4307">
        <v>-7.1829514984207998</v>
      </c>
      <c r="K4307">
        <v>524.74814008985595</v>
      </c>
      <c r="L4307">
        <v>479.29534245003299</v>
      </c>
      <c r="M4307">
        <v>36.9851165347443</v>
      </c>
      <c r="N4307">
        <v>0.291536050156739</v>
      </c>
      <c r="O4307">
        <v>23.626535626535599</v>
      </c>
      <c r="P4307">
        <v>72.633186291143502</v>
      </c>
    </row>
    <row r="4308" spans="1:17" hidden="1" x14ac:dyDescent="0.3">
      <c r="A4308" t="s">
        <v>8848</v>
      </c>
      <c r="B4308" t="s">
        <v>8849</v>
      </c>
      <c r="C4308" t="str">
        <f>IFERROR(VLOOKUP(Table1[[#This Row],[Ticker]],[1]!Table1[[Symbol]:[Industry]],2,FALSE),"-")</f>
        <v>-</v>
      </c>
      <c r="D4308" t="s">
        <v>991</v>
      </c>
      <c r="E4308">
        <v>14.23494</v>
      </c>
      <c r="F4308">
        <v>4.37</v>
      </c>
      <c r="G4308">
        <v>-68.140013042606299</v>
      </c>
      <c r="H4308">
        <v>-15.719890258792701</v>
      </c>
      <c r="I4308">
        <v>-55.578063226479699</v>
      </c>
      <c r="J4308">
        <v>-2.87255153935042</v>
      </c>
      <c r="K4308">
        <v>4.8693837697627602</v>
      </c>
      <c r="L4308">
        <v>9.0487852011757308</v>
      </c>
      <c r="M4308">
        <v>38.8830063730082</v>
      </c>
      <c r="N4308">
        <v>1.78172256586916</v>
      </c>
      <c r="O4308">
        <v>108.009153318077</v>
      </c>
      <c r="P4308">
        <v>4.0476190476190501</v>
      </c>
      <c r="Q4308">
        <v>-0.137446941047943</v>
      </c>
    </row>
    <row r="4309" spans="1:17" hidden="1" x14ac:dyDescent="0.3">
      <c r="A4309" t="s">
        <v>8850</v>
      </c>
      <c r="B4309" t="s">
        <v>8851</v>
      </c>
      <c r="C4309" t="str">
        <f>IFERROR(VLOOKUP(Table1[[#This Row],[Ticker]],[1]!Table1[[Symbol]:[Industry]],2,FALSE),"-")</f>
        <v>-</v>
      </c>
      <c r="D4309" t="s">
        <v>982</v>
      </c>
      <c r="E4309">
        <v>14.2284424</v>
      </c>
      <c r="F4309">
        <v>26.62</v>
      </c>
      <c r="G4309">
        <v>56.5508520811197</v>
      </c>
      <c r="H4309">
        <v>-2.1816749726782798</v>
      </c>
      <c r="I4309">
        <v>6.4254235009305098</v>
      </c>
      <c r="J4309">
        <v>0.16624422799321201</v>
      </c>
      <c r="K4309">
        <v>25.0874106376342</v>
      </c>
      <c r="L4309">
        <v>22.659632650005101</v>
      </c>
      <c r="M4309">
        <v>60.658080171035401</v>
      </c>
      <c r="N4309">
        <v>0.33764330211601901</v>
      </c>
      <c r="O4309">
        <v>54.695717505634804</v>
      </c>
      <c r="P4309">
        <v>106.99844479004599</v>
      </c>
      <c r="Q4309">
        <v>7.6421609854758002E-2</v>
      </c>
    </row>
    <row r="4310" spans="1:17" hidden="1" x14ac:dyDescent="0.3">
      <c r="A4310" t="s">
        <v>8852</v>
      </c>
      <c r="B4310" t="s">
        <v>8853</v>
      </c>
      <c r="C4310" t="str">
        <f>IFERROR(VLOOKUP(Table1[[#This Row],[Ticker]],[1]!Table1[[Symbol]:[Industry]],2,FALSE),"-")</f>
        <v>-</v>
      </c>
      <c r="D4310" t="s">
        <v>259</v>
      </c>
      <c r="E4310">
        <v>14.167999999999999</v>
      </c>
      <c r="F4310">
        <v>19.88</v>
      </c>
      <c r="G4310">
        <v>4.6021125359317203</v>
      </c>
      <c r="H4310">
        <v>-10.1364261039</v>
      </c>
      <c r="I4310">
        <v>3.6096440843782398</v>
      </c>
      <c r="J4310">
        <v>4.9023270574459801</v>
      </c>
      <c r="K4310">
        <v>18.764863907878901</v>
      </c>
      <c r="L4310">
        <v>17.090329494998901</v>
      </c>
      <c r="M4310">
        <v>54.869305875856298</v>
      </c>
      <c r="N4310">
        <v>2.2641674208951099</v>
      </c>
      <c r="O4310">
        <v>20.774647887323901</v>
      </c>
      <c r="P4310">
        <v>62.153344208809102</v>
      </c>
      <c r="Q4310">
        <v>5.9139621219183001E-2</v>
      </c>
    </row>
    <row r="4311" spans="1:17" hidden="1" x14ac:dyDescent="0.3">
      <c r="A4311" t="s">
        <v>8854</v>
      </c>
      <c r="B4311" t="s">
        <v>8855</v>
      </c>
      <c r="C4311" t="str">
        <f>IFERROR(VLOOKUP(Table1[[#This Row],[Ticker]],[1]!Table1[[Symbol]:[Industry]],2,FALSE),"-")</f>
        <v>-</v>
      </c>
      <c r="D4311" t="s">
        <v>2902</v>
      </c>
      <c r="E4311">
        <v>14.063857499999999</v>
      </c>
      <c r="F4311">
        <v>40.5</v>
      </c>
      <c r="G4311">
        <v>-80.335578574645695</v>
      </c>
      <c r="H4311">
        <v>-19.511722552101698</v>
      </c>
      <c r="I4311">
        <v>-45.196016618457598</v>
      </c>
      <c r="J4311">
        <v>-9.7615845295425299</v>
      </c>
      <c r="K4311">
        <v>44.815537112742099</v>
      </c>
      <c r="M4311">
        <v>19.1918065554704</v>
      </c>
      <c r="N4311">
        <v>0.99844155844155802</v>
      </c>
      <c r="O4311">
        <v>94.4444444444444</v>
      </c>
      <c r="P4311">
        <v>9.1644204851751994</v>
      </c>
    </row>
    <row r="4312" spans="1:17" hidden="1" x14ac:dyDescent="0.3">
      <c r="A4312" t="s">
        <v>8856</v>
      </c>
      <c r="B4312" t="s">
        <v>8857</v>
      </c>
      <c r="C4312" t="str">
        <f>IFERROR(VLOOKUP(Table1[[#This Row],[Ticker]],[1]!Table1[[Symbol]:[Industry]],2,FALSE),"-")</f>
        <v>-</v>
      </c>
      <c r="D4312" t="s">
        <v>1526</v>
      </c>
      <c r="E4312">
        <v>14.046367500000001</v>
      </c>
      <c r="F4312">
        <v>5.98</v>
      </c>
      <c r="G4312">
        <v>-25.0569226635976</v>
      </c>
      <c r="H4312">
        <v>9.0504162701933701</v>
      </c>
      <c r="I4312">
        <v>28.465128549143799</v>
      </c>
      <c r="J4312">
        <v>-0.40190574678680901</v>
      </c>
      <c r="K4312">
        <v>5.0429435160331098</v>
      </c>
      <c r="L4312">
        <v>5.21293957755086</v>
      </c>
      <c r="M4312">
        <v>74.106412478158603</v>
      </c>
      <c r="N4312">
        <v>1.06343834422571</v>
      </c>
      <c r="O4312">
        <v>32.107023411371202</v>
      </c>
      <c r="P4312">
        <v>51.776649746192902</v>
      </c>
      <c r="Q4312">
        <v>1.1018677476494E-2</v>
      </c>
    </row>
    <row r="4313" spans="1:17" hidden="1" x14ac:dyDescent="0.3">
      <c r="A4313" t="s">
        <v>8858</v>
      </c>
      <c r="B4313" t="s">
        <v>8859</v>
      </c>
      <c r="C4313" t="str">
        <f>IFERROR(VLOOKUP(Table1[[#This Row],[Ticker]],[1]!Table1[[Symbol]:[Industry]],2,FALSE),"-")</f>
        <v>-</v>
      </c>
      <c r="D4313" t="s">
        <v>533</v>
      </c>
      <c r="E4313">
        <v>14.018152499999999</v>
      </c>
      <c r="F4313">
        <v>52.51</v>
      </c>
      <c r="G4313">
        <v>11.4493501506632</v>
      </c>
      <c r="H4313">
        <v>43.762589747318501</v>
      </c>
      <c r="I4313">
        <v>1576.4824377544901</v>
      </c>
      <c r="J4313">
        <v>6.0301185131063004</v>
      </c>
      <c r="K4313">
        <v>35.660945020377099</v>
      </c>
      <c r="L4313">
        <v>26.5537631282</v>
      </c>
      <c r="M4313">
        <v>100</v>
      </c>
      <c r="N4313">
        <v>1.81548581904453</v>
      </c>
      <c r="O4313">
        <v>0</v>
      </c>
      <c r="P4313">
        <v>1593.8709677419299</v>
      </c>
    </row>
    <row r="4314" spans="1:17" hidden="1" x14ac:dyDescent="0.3">
      <c r="A4314" t="s">
        <v>8860</v>
      </c>
      <c r="B4314" t="s">
        <v>8861</v>
      </c>
      <c r="C4314" t="str">
        <f>IFERROR(VLOOKUP(Table1[[#This Row],[Ticker]],[1]!Table1[[Symbol]:[Industry]],2,FALSE),"-")</f>
        <v>-</v>
      </c>
      <c r="D4314" t="s">
        <v>605</v>
      </c>
      <c r="E4314">
        <v>13.963733700000001</v>
      </c>
      <c r="F4314">
        <v>3.5</v>
      </c>
      <c r="G4314">
        <v>-4.5699096765846399</v>
      </c>
      <c r="H4314">
        <v>-24.632700234041401</v>
      </c>
      <c r="I4314">
        <v>62.098649499737903</v>
      </c>
      <c r="J4314">
        <v>-4.7015865129480199</v>
      </c>
      <c r="K4314">
        <v>3.7129267059781998</v>
      </c>
      <c r="L4314">
        <v>3.12553997434481</v>
      </c>
      <c r="M4314">
        <v>25.501763564831499</v>
      </c>
      <c r="N4314">
        <v>0.46101061773761898</v>
      </c>
      <c r="O4314">
        <v>30.285714285714199</v>
      </c>
      <c r="P4314">
        <v>100</v>
      </c>
      <c r="Q4314">
        <v>5.6953414610786998E-2</v>
      </c>
    </row>
    <row r="4315" spans="1:17" hidden="1" x14ac:dyDescent="0.3">
      <c r="A4315" t="s">
        <v>8862</v>
      </c>
      <c r="B4315" t="s">
        <v>8863</v>
      </c>
      <c r="C4315" t="str">
        <f>IFERROR(VLOOKUP(Table1[[#This Row],[Ticker]],[1]!Table1[[Symbol]:[Industry]],2,FALSE),"-")</f>
        <v>-</v>
      </c>
      <c r="D4315" t="s">
        <v>605</v>
      </c>
      <c r="E4315">
        <v>13.953295744999901</v>
      </c>
      <c r="F4315">
        <v>26</v>
      </c>
      <c r="M4315">
        <v>50</v>
      </c>
      <c r="N4315">
        <v>1</v>
      </c>
    </row>
    <row r="4316" spans="1:17" hidden="1" x14ac:dyDescent="0.3">
      <c r="A4316" t="s">
        <v>8864</v>
      </c>
      <c r="B4316" t="s">
        <v>8865</v>
      </c>
      <c r="C4316" t="str">
        <f>IFERROR(VLOOKUP(Table1[[#This Row],[Ticker]],[1]!Table1[[Symbol]:[Industry]],2,FALSE),"-")</f>
        <v>-</v>
      </c>
      <c r="D4316" t="s">
        <v>266</v>
      </c>
      <c r="E4316">
        <v>13.9078389</v>
      </c>
      <c r="F4316">
        <v>32.61</v>
      </c>
      <c r="G4316">
        <v>-10.1635324716999</v>
      </c>
      <c r="H4316">
        <v>1.65694328712563</v>
      </c>
      <c r="I4316">
        <v>9.8948423778979802</v>
      </c>
      <c r="J4316">
        <v>-1.6945537767229899</v>
      </c>
      <c r="K4316">
        <v>29.793953717199098</v>
      </c>
      <c r="L4316">
        <v>27.5783872145999</v>
      </c>
      <c r="M4316">
        <v>57.2268324686884</v>
      </c>
      <c r="N4316">
        <v>0.35367059718524102</v>
      </c>
      <c r="O4316">
        <v>9.0769702545231592</v>
      </c>
      <c r="P4316">
        <v>46.430175123484503</v>
      </c>
      <c r="Q4316">
        <v>1.9734211692051001E-2</v>
      </c>
    </row>
    <row r="4317" spans="1:17" hidden="1" x14ac:dyDescent="0.3">
      <c r="A4317" t="s">
        <v>8866</v>
      </c>
      <c r="B4317" t="s">
        <v>8867</v>
      </c>
      <c r="C4317" t="str">
        <f>IFERROR(VLOOKUP(Table1[[#This Row],[Ticker]],[1]!Table1[[Symbol]:[Industry]],2,FALSE),"-")</f>
        <v>-</v>
      </c>
      <c r="D4317" t="s">
        <v>54</v>
      </c>
      <c r="E4317">
        <v>13.8726490199999</v>
      </c>
      <c r="F4317">
        <v>5.44</v>
      </c>
      <c r="G4317">
        <v>-109.16652190137501</v>
      </c>
      <c r="H4317">
        <v>-51.638257605731503</v>
      </c>
      <c r="I4317">
        <v>-91.082920703108798</v>
      </c>
      <c r="J4317">
        <v>-9.6876200325010995</v>
      </c>
      <c r="K4317">
        <v>12.134452354510801</v>
      </c>
      <c r="L4317">
        <v>18.7287744115559</v>
      </c>
      <c r="M4317">
        <v>1.2963393416975499</v>
      </c>
      <c r="N4317">
        <v>0.68895230330207902</v>
      </c>
      <c r="O4317">
        <v>387.13235294117601</v>
      </c>
      <c r="P4317">
        <v>0</v>
      </c>
      <c r="Q4317">
        <v>-3.1498364290406998E-2</v>
      </c>
    </row>
    <row r="4318" spans="1:17" hidden="1" x14ac:dyDescent="0.3">
      <c r="A4318" t="s">
        <v>8868</v>
      </c>
      <c r="B4318" t="s">
        <v>8869</v>
      </c>
      <c r="C4318" t="str">
        <f>IFERROR(VLOOKUP(Table1[[#This Row],[Ticker]],[1]!Table1[[Symbol]:[Industry]],2,FALSE),"-")</f>
        <v>-</v>
      </c>
      <c r="D4318" t="s">
        <v>390</v>
      </c>
      <c r="E4318">
        <v>13.871587999999999</v>
      </c>
      <c r="F4318">
        <v>41.14</v>
      </c>
      <c r="G4318">
        <v>144.45017701979401</v>
      </c>
      <c r="H4318">
        <v>24.796925604608401</v>
      </c>
      <c r="I4318">
        <v>162.285161378975</v>
      </c>
      <c r="J4318">
        <v>19.3391832231822</v>
      </c>
      <c r="K4318">
        <v>31.8935818888372</v>
      </c>
      <c r="L4318">
        <v>22.147816530412399</v>
      </c>
      <c r="M4318">
        <v>92.220410384870505</v>
      </c>
      <c r="N4318">
        <v>1.1943486642463099</v>
      </c>
      <c r="O4318">
        <v>10.5007292173067</v>
      </c>
      <c r="P4318">
        <v>295.957651588065</v>
      </c>
      <c r="Q4318">
        <v>0.18246879097641999</v>
      </c>
    </row>
    <row r="4319" spans="1:17" hidden="1" x14ac:dyDescent="0.3">
      <c r="A4319" t="s">
        <v>8870</v>
      </c>
      <c r="B4319" t="s">
        <v>8871</v>
      </c>
      <c r="C4319" t="str">
        <f>IFERROR(VLOOKUP(Table1[[#This Row],[Ticker]],[1]!Table1[[Symbol]:[Industry]],2,FALSE),"-")</f>
        <v>-</v>
      </c>
      <c r="D4319" t="s">
        <v>407</v>
      </c>
      <c r="E4319">
        <v>13.821645</v>
      </c>
      <c r="F4319">
        <v>28.18</v>
      </c>
      <c r="G4319">
        <v>16.473152524372299</v>
      </c>
      <c r="H4319">
        <v>14.651756727761001</v>
      </c>
      <c r="I4319">
        <v>-32.020459705708703</v>
      </c>
      <c r="J4319">
        <v>3.3679355230544501</v>
      </c>
      <c r="K4319">
        <v>27.344635561101502</v>
      </c>
      <c r="L4319">
        <v>26.136085653610699</v>
      </c>
      <c r="M4319">
        <v>60.156849957441203</v>
      </c>
      <c r="N4319">
        <v>0.81935941225752396</v>
      </c>
      <c r="O4319">
        <v>35.557132718239899</v>
      </c>
      <c r="P4319">
        <v>100.569395017793</v>
      </c>
      <c r="Q4319">
        <v>0.111635214410711</v>
      </c>
    </row>
    <row r="4320" spans="1:17" hidden="1" x14ac:dyDescent="0.3">
      <c r="A4320" t="s">
        <v>8872</v>
      </c>
      <c r="B4320" t="s">
        <v>8873</v>
      </c>
      <c r="C4320" t="str">
        <f>IFERROR(VLOOKUP(Table1[[#This Row],[Ticker]],[1]!Table1[[Symbol]:[Industry]],2,FALSE),"-")</f>
        <v>-</v>
      </c>
      <c r="D4320" t="s">
        <v>472</v>
      </c>
      <c r="E4320">
        <v>13.8066054</v>
      </c>
      <c r="F4320">
        <v>18.88</v>
      </c>
      <c r="G4320">
        <v>95.627242568760295</v>
      </c>
      <c r="H4320">
        <v>-18.583270567936399</v>
      </c>
      <c r="I4320">
        <v>63.281326471888498</v>
      </c>
      <c r="J4320">
        <v>-1.68482673641172</v>
      </c>
      <c r="K4320">
        <v>17.845110041818</v>
      </c>
      <c r="L4320">
        <v>13.9498705065539</v>
      </c>
      <c r="M4320">
        <v>45.896455998281098</v>
      </c>
      <c r="N4320">
        <v>1.22349842916768</v>
      </c>
      <c r="O4320">
        <v>11.8114406779661</v>
      </c>
      <c r="P4320">
        <v>207.99347471451799</v>
      </c>
      <c r="Q4320">
        <v>9.8890534991065995E-2</v>
      </c>
    </row>
    <row r="4321" spans="1:17" hidden="1" x14ac:dyDescent="0.3">
      <c r="A4321" t="s">
        <v>8874</v>
      </c>
      <c r="B4321" t="s">
        <v>8875</v>
      </c>
      <c r="C4321" t="str">
        <f>IFERROR(VLOOKUP(Table1[[#This Row],[Ticker]],[1]!Table1[[Symbol]:[Industry]],2,FALSE),"-")</f>
        <v>-</v>
      </c>
      <c r="D4321" t="s">
        <v>753</v>
      </c>
      <c r="E4321">
        <v>13.801773789</v>
      </c>
      <c r="F4321">
        <v>16.13</v>
      </c>
      <c r="G4321">
        <v>8.7850875493803091</v>
      </c>
      <c r="H4321">
        <v>-2.3974983649722699</v>
      </c>
      <c r="I4321">
        <v>2.5371205701792299</v>
      </c>
      <c r="J4321">
        <v>-2.37407124443398</v>
      </c>
      <c r="K4321">
        <v>15.6020837300529</v>
      </c>
      <c r="L4321">
        <v>14.1579147237986</v>
      </c>
      <c r="M4321">
        <v>59.192142314001003</v>
      </c>
      <c r="N4321">
        <v>1.0099028929589</v>
      </c>
      <c r="O4321">
        <v>2.91382517048979</v>
      </c>
      <c r="P4321">
        <v>49.213691026827</v>
      </c>
      <c r="Q4321">
        <v>3.6626942849021002E-2</v>
      </c>
    </row>
    <row r="4322" spans="1:17" hidden="1" x14ac:dyDescent="0.3">
      <c r="A4322" t="s">
        <v>8876</v>
      </c>
      <c r="B4322" t="s">
        <v>8877</v>
      </c>
      <c r="C4322" t="str">
        <f>IFERROR(VLOOKUP(Table1[[#This Row],[Ticker]],[1]!Table1[[Symbol]:[Industry]],2,FALSE),"-")</f>
        <v>-</v>
      </c>
      <c r="D4322" t="s">
        <v>1379</v>
      </c>
      <c r="E4322">
        <v>13.7662</v>
      </c>
      <c r="F4322">
        <v>94</v>
      </c>
      <c r="G4322">
        <v>-31.3078775910231</v>
      </c>
      <c r="H4322">
        <v>-0.99013730497962904</v>
      </c>
      <c r="I4322">
        <v>-27.864720463632001</v>
      </c>
      <c r="J4322">
        <v>-1.85088533862355</v>
      </c>
      <c r="K4322">
        <v>100.779009863868</v>
      </c>
      <c r="L4322">
        <v>106.15032931069599</v>
      </c>
      <c r="M4322">
        <v>41.457458239252801</v>
      </c>
      <c r="N4322">
        <v>0.48484848484848397</v>
      </c>
      <c r="O4322">
        <v>79.702127659574401</v>
      </c>
      <c r="P4322">
        <v>17.5</v>
      </c>
      <c r="Q4322">
        <v>-8.401625053273E-3</v>
      </c>
    </row>
    <row r="4323" spans="1:17" hidden="1" x14ac:dyDescent="0.3">
      <c r="A4323" t="s">
        <v>8878</v>
      </c>
      <c r="B4323" t="s">
        <v>8879</v>
      </c>
      <c r="C4323" t="str">
        <f>IFERROR(VLOOKUP(Table1[[#This Row],[Ticker]],[1]!Table1[[Symbol]:[Industry]],2,FALSE),"-")</f>
        <v>-</v>
      </c>
      <c r="D4323" t="s">
        <v>1001</v>
      </c>
      <c r="E4323">
        <v>13.763999999999999</v>
      </c>
      <c r="F4323">
        <v>7.42</v>
      </c>
      <c r="G4323">
        <v>-37.078907702823997</v>
      </c>
      <c r="H4323">
        <v>-18.483839769232699</v>
      </c>
      <c r="I4323">
        <v>3.06601546710385</v>
      </c>
      <c r="J4323">
        <v>-8.1294657973557101</v>
      </c>
      <c r="K4323">
        <v>9.0248455542534902</v>
      </c>
      <c r="L4323">
        <v>8.4420559623645595</v>
      </c>
      <c r="M4323">
        <v>19.2780691511662</v>
      </c>
      <c r="N4323">
        <v>0.75707346124885899</v>
      </c>
      <c r="O4323">
        <v>127.76280323450101</v>
      </c>
      <c r="P4323">
        <v>32.5</v>
      </c>
      <c r="Q4323">
        <v>9.9979572541176995E-2</v>
      </c>
    </row>
    <row r="4324" spans="1:17" hidden="1" x14ac:dyDescent="0.3">
      <c r="A4324" t="s">
        <v>8880</v>
      </c>
      <c r="B4324" t="s">
        <v>8881</v>
      </c>
      <c r="C4324" t="str">
        <f>IFERROR(VLOOKUP(Table1[[#This Row],[Ticker]],[1]!Table1[[Symbol]:[Industry]],2,FALSE),"-")</f>
        <v>-</v>
      </c>
      <c r="D4324" t="s">
        <v>3021</v>
      </c>
      <c r="E4324">
        <v>13.756339799999999</v>
      </c>
      <c r="F4324">
        <v>31.53</v>
      </c>
      <c r="G4324">
        <v>-48.868952738785502</v>
      </c>
      <c r="H4324">
        <v>8.2248250480488192</v>
      </c>
      <c r="I4324">
        <v>-20.402987077567602</v>
      </c>
      <c r="J4324">
        <v>-6.80896767710456</v>
      </c>
      <c r="K4324">
        <v>30.063326212937699</v>
      </c>
      <c r="L4324">
        <v>33.808112880353299</v>
      </c>
      <c r="M4324">
        <v>60.897597762896403</v>
      </c>
      <c r="N4324">
        <v>2.7170649177211801</v>
      </c>
      <c r="O4324">
        <v>76.339993656834693</v>
      </c>
      <c r="P4324">
        <v>19.431818181818102</v>
      </c>
      <c r="Q4324">
        <v>5.5746079562040002E-2</v>
      </c>
    </row>
    <row r="4325" spans="1:17" hidden="1" x14ac:dyDescent="0.3">
      <c r="A4325" t="s">
        <v>8882</v>
      </c>
      <c r="B4325" t="s">
        <v>8883</v>
      </c>
      <c r="C4325" t="str">
        <f>IFERROR(VLOOKUP(Table1[[#This Row],[Ticker]],[1]!Table1[[Symbol]:[Industry]],2,FALSE),"-")</f>
        <v>-</v>
      </c>
      <c r="D4325" t="s">
        <v>1414</v>
      </c>
      <c r="E4325">
        <v>13.702680000000001</v>
      </c>
      <c r="F4325">
        <v>2</v>
      </c>
      <c r="G4325">
        <v>-17.5569226635976</v>
      </c>
      <c r="K4325">
        <v>1.8164878752898299</v>
      </c>
      <c r="L4325">
        <v>1.8009664774797101</v>
      </c>
      <c r="M4325">
        <v>73.414657253377001</v>
      </c>
      <c r="N4325">
        <v>1</v>
      </c>
      <c r="O4325">
        <v>0</v>
      </c>
      <c r="P4325">
        <v>25</v>
      </c>
      <c r="Q4325">
        <v>-2.1676028175539999E-2</v>
      </c>
    </row>
    <row r="4326" spans="1:17" hidden="1" x14ac:dyDescent="0.3">
      <c r="A4326" t="s">
        <v>8884</v>
      </c>
      <c r="B4326" t="s">
        <v>8885</v>
      </c>
      <c r="C4326" t="str">
        <f>IFERROR(VLOOKUP(Table1[[#This Row],[Ticker]],[1]!Table1[[Symbol]:[Industry]],2,FALSE),"-")</f>
        <v>-</v>
      </c>
      <c r="D4326" t="s">
        <v>533</v>
      </c>
      <c r="E4326">
        <v>13.7</v>
      </c>
      <c r="F4326">
        <v>26.03</v>
      </c>
      <c r="G4326">
        <v>100.568077336402</v>
      </c>
      <c r="H4326">
        <v>-0.86453813307104599</v>
      </c>
      <c r="I4326">
        <v>85.337326710377695</v>
      </c>
      <c r="J4326">
        <v>-1.4152772594227701</v>
      </c>
      <c r="K4326">
        <v>25.3122294262655</v>
      </c>
      <c r="L4326">
        <v>19.6078030560932</v>
      </c>
      <c r="M4326">
        <v>63.528461974707902</v>
      </c>
      <c r="N4326">
        <v>0.94219550156006304</v>
      </c>
      <c r="O4326">
        <v>17.326162120629998</v>
      </c>
      <c r="P4326">
        <v>238.932291666666</v>
      </c>
      <c r="Q4326">
        <v>0.171090056556535</v>
      </c>
    </row>
    <row r="4327" spans="1:17" hidden="1" x14ac:dyDescent="0.3">
      <c r="A4327" t="s">
        <v>8886</v>
      </c>
      <c r="B4327" t="s">
        <v>8887</v>
      </c>
      <c r="C4327" t="str">
        <f>IFERROR(VLOOKUP(Table1[[#This Row],[Ticker]],[1]!Table1[[Symbol]:[Industry]],2,FALSE),"-")</f>
        <v>-</v>
      </c>
      <c r="D4327" t="s">
        <v>226</v>
      </c>
      <c r="E4327">
        <v>13.676026</v>
      </c>
      <c r="F4327">
        <v>46.28</v>
      </c>
      <c r="G4327">
        <v>50.362087460136898</v>
      </c>
      <c r="H4327">
        <v>-13.2154004628743</v>
      </c>
      <c r="I4327">
        <v>-19.956951040073101</v>
      </c>
      <c r="J4327">
        <v>-1.10234871467164</v>
      </c>
      <c r="K4327">
        <v>46.388576905617803</v>
      </c>
      <c r="L4327">
        <v>41.482947996049496</v>
      </c>
      <c r="M4327">
        <v>38.0207130042389</v>
      </c>
      <c r="N4327">
        <v>0.29663820332551999</v>
      </c>
      <c r="O4327">
        <v>40.319792566983502</v>
      </c>
      <c r="P4327">
        <v>100.955275727312</v>
      </c>
      <c r="Q4327">
        <v>9.5165868861216002E-2</v>
      </c>
    </row>
    <row r="4328" spans="1:17" hidden="1" x14ac:dyDescent="0.3">
      <c r="A4328" t="s">
        <v>8888</v>
      </c>
      <c r="B4328" t="s">
        <v>8889</v>
      </c>
      <c r="C4328" t="str">
        <f>IFERROR(VLOOKUP(Table1[[#This Row],[Ticker]],[1]!Table1[[Symbol]:[Industry]],2,FALSE),"-")</f>
        <v>-</v>
      </c>
      <c r="D4328" t="s">
        <v>1509</v>
      </c>
      <c r="E4328">
        <v>13.67296</v>
      </c>
      <c r="F4328">
        <v>9.1300000000000008</v>
      </c>
      <c r="G4328">
        <v>676.12196482059903</v>
      </c>
      <c r="H4328">
        <v>31.2621752947014</v>
      </c>
      <c r="I4328">
        <v>690.57607178246997</v>
      </c>
      <c r="J4328">
        <v>3.7225454521324601</v>
      </c>
      <c r="K4328">
        <v>5.9113392822584503</v>
      </c>
      <c r="M4328">
        <v>100</v>
      </c>
      <c r="O4328">
        <v>0</v>
      </c>
      <c r="P4328">
        <v>707.96460176991104</v>
      </c>
    </row>
    <row r="4329" spans="1:17" hidden="1" x14ac:dyDescent="0.3">
      <c r="A4329" t="s">
        <v>8890</v>
      </c>
      <c r="B4329" t="s">
        <v>8891</v>
      </c>
      <c r="C4329" t="str">
        <f>IFERROR(VLOOKUP(Table1[[#This Row],[Ticker]],[1]!Table1[[Symbol]:[Industry]],2,FALSE),"-")</f>
        <v>-</v>
      </c>
      <c r="D4329" t="s">
        <v>625</v>
      </c>
      <c r="E4329">
        <v>13.606640000000001</v>
      </c>
      <c r="F4329">
        <v>11.54</v>
      </c>
      <c r="G4329">
        <v>223.234286127611</v>
      </c>
      <c r="H4329">
        <v>-5.1099746507584696</v>
      </c>
      <c r="I4329">
        <v>8.3195310147370503</v>
      </c>
      <c r="J4329">
        <v>5.8276471430714096</v>
      </c>
      <c r="K4329">
        <v>10.0423197067431</v>
      </c>
      <c r="L4329">
        <v>8.3814538034314996</v>
      </c>
      <c r="M4329">
        <v>77.822943444700201</v>
      </c>
      <c r="N4329">
        <v>0.54010954343266504</v>
      </c>
      <c r="O4329">
        <v>4.7660311958405499</v>
      </c>
      <c r="P4329">
        <v>343.84615384615302</v>
      </c>
      <c r="Q4329">
        <v>9.1203122177734006E-2</v>
      </c>
    </row>
    <row r="4330" spans="1:17" hidden="1" x14ac:dyDescent="0.3">
      <c r="A4330" t="s">
        <v>8892</v>
      </c>
      <c r="B4330" t="s">
        <v>8893</v>
      </c>
      <c r="C4330" t="str">
        <f>IFERROR(VLOOKUP(Table1[[#This Row],[Ticker]],[1]!Table1[[Symbol]:[Industry]],2,FALSE),"-")</f>
        <v>-</v>
      </c>
      <c r="E4330">
        <v>13.563774</v>
      </c>
      <c r="F4330">
        <v>17.010000000000002</v>
      </c>
      <c r="G4330">
        <v>-31.842636949311899</v>
      </c>
      <c r="H4330">
        <v>-4.4954004628743602</v>
      </c>
      <c r="I4330">
        <v>-17.388529987441501</v>
      </c>
      <c r="J4330">
        <v>-2.1876200325010999</v>
      </c>
      <c r="K4330">
        <v>17.009999230443299</v>
      </c>
      <c r="L4330">
        <v>16.955640012359101</v>
      </c>
      <c r="M4330">
        <v>100</v>
      </c>
      <c r="O4330">
        <v>0</v>
      </c>
      <c r="P4330">
        <v>0</v>
      </c>
    </row>
    <row r="4331" spans="1:17" hidden="1" x14ac:dyDescent="0.3">
      <c r="A4331" t="s">
        <v>8894</v>
      </c>
      <c r="B4331" t="s">
        <v>8895</v>
      </c>
      <c r="C4331" t="str">
        <f>IFERROR(VLOOKUP(Table1[[#This Row],[Ticker]],[1]!Table1[[Symbol]:[Industry]],2,FALSE),"-")</f>
        <v>-</v>
      </c>
      <c r="D4331" t="s">
        <v>290</v>
      </c>
      <c r="E4331">
        <v>13.553048</v>
      </c>
      <c r="F4331">
        <v>2.98</v>
      </c>
      <c r="G4331">
        <v>20.198179377218601</v>
      </c>
      <c r="H4331">
        <v>48.192771580136302</v>
      </c>
      <c r="I4331">
        <v>22.517573298943301</v>
      </c>
      <c r="J4331">
        <v>9.6234035895461307</v>
      </c>
      <c r="K4331">
        <v>2.2888254384075002</v>
      </c>
      <c r="L4331">
        <v>2.18035866390592</v>
      </c>
      <c r="M4331">
        <v>81.997933971438101</v>
      </c>
      <c r="N4331">
        <v>1.7903351452241001</v>
      </c>
      <c r="O4331">
        <v>8.3892617449664293</v>
      </c>
      <c r="P4331">
        <v>111.34751773049599</v>
      </c>
    </row>
    <row r="4332" spans="1:17" hidden="1" x14ac:dyDescent="0.3">
      <c r="A4332" t="s">
        <v>8896</v>
      </c>
      <c r="B4332" t="s">
        <v>8897</v>
      </c>
      <c r="C4332" t="str">
        <f>IFERROR(VLOOKUP(Table1[[#This Row],[Ticker]],[1]!Table1[[Symbol]:[Industry]],2,FALSE),"-")</f>
        <v>-</v>
      </c>
      <c r="D4332" t="s">
        <v>533</v>
      </c>
      <c r="E4332">
        <v>13.539680000000001</v>
      </c>
      <c r="F4332">
        <v>45</v>
      </c>
      <c r="G4332">
        <v>28.2997118051364</v>
      </c>
      <c r="H4332">
        <v>-10.8838161357874</v>
      </c>
      <c r="I4332">
        <v>14.3830659129976</v>
      </c>
      <c r="J4332">
        <v>-6.3097574370812497</v>
      </c>
      <c r="K4332">
        <v>43.882736211052197</v>
      </c>
      <c r="L4332">
        <v>38.127637045248598</v>
      </c>
      <c r="M4332">
        <v>43.489004718788799</v>
      </c>
      <c r="N4332">
        <v>0.26474409708819302</v>
      </c>
      <c r="O4332">
        <v>35.466666666666598</v>
      </c>
      <c r="P4332">
        <v>83.523654159869494</v>
      </c>
    </row>
    <row r="4333" spans="1:17" hidden="1" x14ac:dyDescent="0.3">
      <c r="A4333" t="s">
        <v>8898</v>
      </c>
      <c r="B4333" t="s">
        <v>8899</v>
      </c>
      <c r="C4333" t="str">
        <f>IFERROR(VLOOKUP(Table1[[#This Row],[Ticker]],[1]!Table1[[Symbol]:[Industry]],2,FALSE),"-")</f>
        <v>-</v>
      </c>
      <c r="D4333" t="s">
        <v>3147</v>
      </c>
      <c r="E4333">
        <v>13.533675000000001</v>
      </c>
      <c r="F4333">
        <v>19</v>
      </c>
      <c r="G4333">
        <v>75.129040610600896</v>
      </c>
      <c r="H4333">
        <v>-10.7770620636848</v>
      </c>
      <c r="I4333">
        <v>0.33142044626348599</v>
      </c>
      <c r="J4333">
        <v>-3.7309941676793801</v>
      </c>
      <c r="K4333">
        <v>18.4426067590854</v>
      </c>
      <c r="L4333">
        <v>17.1398675242846</v>
      </c>
      <c r="M4333">
        <v>52.455837646363399</v>
      </c>
      <c r="N4333">
        <v>0.492369031723219</v>
      </c>
      <c r="O4333">
        <v>24.210526315789402</v>
      </c>
      <c r="P4333">
        <v>112.765957446808</v>
      </c>
      <c r="Q4333">
        <v>6.4963727980031E-2</v>
      </c>
    </row>
    <row r="4334" spans="1:17" hidden="1" x14ac:dyDescent="0.3">
      <c r="A4334" t="s">
        <v>8900</v>
      </c>
      <c r="B4334" t="s">
        <v>8901</v>
      </c>
      <c r="C4334" t="str">
        <f>IFERROR(VLOOKUP(Table1[[#This Row],[Ticker]],[1]!Table1[[Symbol]:[Industry]],2,FALSE),"-")</f>
        <v>-</v>
      </c>
      <c r="D4334" t="s">
        <v>605</v>
      </c>
      <c r="E4334">
        <v>13.520966749999999</v>
      </c>
      <c r="F4334">
        <v>39.409999999999997</v>
      </c>
      <c r="G4334">
        <v>-29.823480853013699</v>
      </c>
      <c r="H4334">
        <v>-50.767417414271499</v>
      </c>
      <c r="I4334">
        <v>-22.424674565754799</v>
      </c>
      <c r="J4334">
        <v>-11.629584318215301</v>
      </c>
      <c r="K4334">
        <v>49.463820085608901</v>
      </c>
      <c r="L4334">
        <v>45.458758731778801</v>
      </c>
      <c r="M4334">
        <v>26.3496016457098</v>
      </c>
      <c r="N4334">
        <v>0.83893451197823998</v>
      </c>
      <c r="O4334">
        <v>110.581070794214</v>
      </c>
      <c r="P4334">
        <v>12.4393723252496</v>
      </c>
      <c r="Q4334">
        <v>6.6604132910459996E-2</v>
      </c>
    </row>
    <row r="4335" spans="1:17" hidden="1" x14ac:dyDescent="0.3">
      <c r="A4335" t="s">
        <v>8902</v>
      </c>
      <c r="B4335" t="s">
        <v>8903</v>
      </c>
      <c r="C4335" t="str">
        <f>IFERROR(VLOOKUP(Table1[[#This Row],[Ticker]],[1]!Table1[[Symbol]:[Industry]],2,FALSE),"-")</f>
        <v>-</v>
      </c>
      <c r="D4335" t="s">
        <v>77</v>
      </c>
      <c r="E4335">
        <v>13.5196858</v>
      </c>
      <c r="F4335">
        <v>30.79</v>
      </c>
      <c r="G4335">
        <v>647.65103393676395</v>
      </c>
      <c r="H4335">
        <v>43.422286945258897</v>
      </c>
      <c r="I4335">
        <v>431.452824736266</v>
      </c>
      <c r="J4335">
        <v>5.9814949800391997</v>
      </c>
      <c r="K4335">
        <v>21.00365895561</v>
      </c>
      <c r="L4335">
        <v>11.754998795954901</v>
      </c>
      <c r="M4335">
        <v>99.999999999591395</v>
      </c>
      <c r="N4335">
        <v>1.73861922434539</v>
      </c>
      <c r="O4335">
        <v>0</v>
      </c>
      <c r="P4335">
        <v>789.88439306358305</v>
      </c>
    </row>
    <row r="4336" spans="1:17" hidden="1" x14ac:dyDescent="0.3">
      <c r="A4336" t="s">
        <v>8904</v>
      </c>
      <c r="B4336" t="s">
        <v>8905</v>
      </c>
      <c r="C4336" t="str">
        <f>IFERROR(VLOOKUP(Table1[[#This Row],[Ticker]],[1]!Table1[[Symbol]:[Industry]],2,FALSE),"-")</f>
        <v>-</v>
      </c>
      <c r="D4336" t="s">
        <v>407</v>
      </c>
      <c r="E4336">
        <v>13.500732299999999</v>
      </c>
      <c r="F4336">
        <v>13.19</v>
      </c>
      <c r="G4336">
        <v>25.9324826679129</v>
      </c>
      <c r="H4336">
        <v>-4.4202124929495499</v>
      </c>
      <c r="I4336">
        <v>-7.4718633207749203</v>
      </c>
      <c r="J4336">
        <v>-3.9588377446782199</v>
      </c>
      <c r="K4336">
        <v>12.705055469050199</v>
      </c>
      <c r="L4336">
        <v>11.7532291510477</v>
      </c>
      <c r="M4336">
        <v>51.499151845661601</v>
      </c>
      <c r="N4336">
        <v>1.77359898581287</v>
      </c>
      <c r="O4336">
        <v>52.767247915087097</v>
      </c>
      <c r="P4336">
        <v>60.8536585365853</v>
      </c>
      <c r="Q4336">
        <v>7.9379742158356997E-2</v>
      </c>
    </row>
    <row r="4337" spans="1:17" hidden="1" x14ac:dyDescent="0.3">
      <c r="A4337" t="s">
        <v>8906</v>
      </c>
      <c r="B4337" t="s">
        <v>8907</v>
      </c>
      <c r="C4337" t="str">
        <f>IFERROR(VLOOKUP(Table1[[#This Row],[Ticker]],[1]!Table1[[Symbol]:[Industry]],2,FALSE),"-")</f>
        <v>-</v>
      </c>
      <c r="D4337" t="s">
        <v>1223</v>
      </c>
      <c r="E4337">
        <v>13.4753773</v>
      </c>
      <c r="F4337">
        <v>5.92</v>
      </c>
      <c r="G4337">
        <v>-96.688242650024506</v>
      </c>
      <c r="H4337">
        <v>-27.495400462874301</v>
      </c>
      <c r="I4337">
        <v>-49.342552975947299</v>
      </c>
      <c r="J4337">
        <v>-10.3647920938299</v>
      </c>
      <c r="K4337">
        <v>6.3415310926927004</v>
      </c>
      <c r="L4337">
        <v>9.6624053016186409</v>
      </c>
      <c r="M4337">
        <v>28.724070864873202</v>
      </c>
      <c r="N4337">
        <v>2.29861976671048</v>
      </c>
      <c r="O4337">
        <v>220.945945945945</v>
      </c>
      <c r="P4337">
        <v>25.9574468085106</v>
      </c>
      <c r="Q4337">
        <v>7.9308222443000005E-4</v>
      </c>
    </row>
    <row r="4338" spans="1:17" hidden="1" x14ac:dyDescent="0.3">
      <c r="A4338" t="s">
        <v>8908</v>
      </c>
      <c r="B4338" t="s">
        <v>8909</v>
      </c>
      <c r="C4338" t="str">
        <f>IFERROR(VLOOKUP(Table1[[#This Row],[Ticker]],[1]!Table1[[Symbol]:[Industry]],2,FALSE),"-")</f>
        <v>-</v>
      </c>
      <c r="D4338" t="s">
        <v>77</v>
      </c>
      <c r="E4338">
        <v>13.473599999999999</v>
      </c>
      <c r="F4338">
        <v>1.1100000000000001</v>
      </c>
      <c r="G4338">
        <v>8.1573630506880903</v>
      </c>
      <c r="H4338">
        <v>-3.5944995619734601</v>
      </c>
      <c r="I4338">
        <v>4.5894919905803899</v>
      </c>
      <c r="J4338">
        <v>-4.7963156846750001</v>
      </c>
      <c r="K4338">
        <v>1.1252258759637901</v>
      </c>
      <c r="L4338">
        <v>1.05877080061398</v>
      </c>
      <c r="M4338">
        <v>47.516650111887301</v>
      </c>
      <c r="N4338">
        <v>0.41556291611970902</v>
      </c>
      <c r="O4338">
        <v>52.252252252252198</v>
      </c>
      <c r="P4338">
        <v>56.338028169014002</v>
      </c>
      <c r="Q4338">
        <v>9.0163941594453997E-2</v>
      </c>
    </row>
    <row r="4339" spans="1:17" hidden="1" x14ac:dyDescent="0.3">
      <c r="A4339" t="s">
        <v>8910</v>
      </c>
      <c r="B4339" t="s">
        <v>8911</v>
      </c>
      <c r="C4339" t="str">
        <f>IFERROR(VLOOKUP(Table1[[#This Row],[Ticker]],[1]!Table1[[Symbol]:[Industry]],2,FALSE),"-")</f>
        <v>-</v>
      </c>
      <c r="D4339" t="s">
        <v>278</v>
      </c>
      <c r="E4339">
        <v>13.441230419999901</v>
      </c>
      <c r="F4339">
        <v>23.89</v>
      </c>
      <c r="G4339">
        <v>-16.487735935309001</v>
      </c>
      <c r="H4339">
        <v>8.2616088829200294</v>
      </c>
      <c r="I4339">
        <v>-13.834130334212199</v>
      </c>
      <c r="J4339">
        <v>-1.8549796998607699</v>
      </c>
      <c r="K4339">
        <v>23.0335148360234</v>
      </c>
      <c r="L4339">
        <v>23.505795002631999</v>
      </c>
      <c r="M4339">
        <v>60.851330984915201</v>
      </c>
      <c r="N4339">
        <v>0.89961328949088104</v>
      </c>
      <c r="O4339">
        <v>84.1774801172038</v>
      </c>
      <c r="P4339">
        <v>49.3125</v>
      </c>
      <c r="Q4339">
        <v>2.3595639801739999E-2</v>
      </c>
    </row>
    <row r="4340" spans="1:17" hidden="1" x14ac:dyDescent="0.3">
      <c r="A4340" t="s">
        <v>8912</v>
      </c>
      <c r="B4340" t="s">
        <v>8913</v>
      </c>
      <c r="C4340" t="str">
        <f>IFERROR(VLOOKUP(Table1[[#This Row],[Ticker]],[1]!Table1[[Symbol]:[Industry]],2,FALSE),"-")</f>
        <v>-</v>
      </c>
      <c r="D4340" t="s">
        <v>281</v>
      </c>
      <c r="E4340">
        <v>13.411376764</v>
      </c>
      <c r="F4340">
        <v>10.52</v>
      </c>
      <c r="G4340">
        <v>52.718766559460001</v>
      </c>
      <c r="H4340">
        <v>16.285311362613498</v>
      </c>
      <c r="I4340">
        <v>-3.6588002577118601</v>
      </c>
      <c r="J4340">
        <v>7.9694480303260997</v>
      </c>
      <c r="K4340">
        <v>8.1663543093373399</v>
      </c>
      <c r="L4340">
        <v>6.4543019581050496</v>
      </c>
      <c r="M4340">
        <v>94.514098977665597</v>
      </c>
      <c r="N4340">
        <v>0.54218226687819404</v>
      </c>
      <c r="O4340">
        <v>0</v>
      </c>
      <c r="P4340">
        <v>110.4</v>
      </c>
    </row>
    <row r="4341" spans="1:17" hidden="1" x14ac:dyDescent="0.3">
      <c r="A4341" t="s">
        <v>8914</v>
      </c>
      <c r="B4341" t="s">
        <v>8915</v>
      </c>
      <c r="C4341" t="str">
        <f>IFERROR(VLOOKUP(Table1[[#This Row],[Ticker]],[1]!Table1[[Symbol]:[Industry]],2,FALSE),"-")</f>
        <v>-</v>
      </c>
      <c r="D4341" t="s">
        <v>77</v>
      </c>
      <c r="E4341">
        <v>13.394159999999999</v>
      </c>
      <c r="F4341">
        <v>2.31</v>
      </c>
      <c r="G4341">
        <v>-44.672825628557099</v>
      </c>
      <c r="H4341">
        <v>-18.465988698168399</v>
      </c>
      <c r="I4341">
        <v>9.5345469356353298</v>
      </c>
      <c r="J4341">
        <v>-5.0921843478538102</v>
      </c>
      <c r="K4341">
        <v>2.4641177709252502</v>
      </c>
      <c r="L4341">
        <v>2.46130121664546</v>
      </c>
      <c r="M4341">
        <v>31.711014054191999</v>
      </c>
      <c r="N4341">
        <v>0.973102686269807</v>
      </c>
      <c r="O4341">
        <v>103.463203463203</v>
      </c>
      <c r="P4341">
        <v>80.46875</v>
      </c>
      <c r="Q4341">
        <v>-5.8321247546942998E-2</v>
      </c>
    </row>
    <row r="4342" spans="1:17" hidden="1" x14ac:dyDescent="0.3">
      <c r="A4342" t="s">
        <v>8916</v>
      </c>
      <c r="B4342" t="s">
        <v>8917</v>
      </c>
      <c r="C4342" t="str">
        <f>IFERROR(VLOOKUP(Table1[[#This Row],[Ticker]],[1]!Table1[[Symbol]:[Industry]],2,FALSE),"-")</f>
        <v>-</v>
      </c>
      <c r="D4342" t="s">
        <v>605</v>
      </c>
      <c r="E4342">
        <v>13.38936</v>
      </c>
      <c r="F4342">
        <v>9.58</v>
      </c>
      <c r="G4342">
        <v>168.470842674512</v>
      </c>
      <c r="H4342">
        <v>26.241734446722202</v>
      </c>
      <c r="I4342">
        <v>164.376175894911</v>
      </c>
      <c r="J4342">
        <v>5.85835697899316</v>
      </c>
      <c r="K4342">
        <v>7.2356810851656004</v>
      </c>
      <c r="L4342">
        <v>5.4983211351632404</v>
      </c>
      <c r="M4342">
        <v>95.6189795201945</v>
      </c>
      <c r="N4342">
        <v>0.66742379228789595</v>
      </c>
      <c r="O4342">
        <v>0</v>
      </c>
      <c r="P4342">
        <v>215.13157894736801</v>
      </c>
      <c r="Q4342">
        <v>0.13725529511447901</v>
      </c>
    </row>
    <row r="4343" spans="1:17" hidden="1" x14ac:dyDescent="0.3">
      <c r="A4343" t="s">
        <v>8918</v>
      </c>
      <c r="B4343" t="s">
        <v>8919</v>
      </c>
      <c r="C4343" t="str">
        <f>IFERROR(VLOOKUP(Table1[[#This Row],[Ticker]],[1]!Table1[[Symbol]:[Industry]],2,FALSE),"-")</f>
        <v>-</v>
      </c>
      <c r="D4343" t="s">
        <v>605</v>
      </c>
      <c r="E4343">
        <v>13.326044395</v>
      </c>
      <c r="F4343">
        <v>14.92</v>
      </c>
      <c r="G4343">
        <v>-10.0467185819649</v>
      </c>
      <c r="H4343">
        <v>-5.7915767428484299</v>
      </c>
      <c r="I4343">
        <v>-20.505413104324699</v>
      </c>
      <c r="J4343">
        <v>-0.99160674346456201</v>
      </c>
      <c r="K4343">
        <v>14.763239776552901</v>
      </c>
      <c r="L4343">
        <v>14.001498691602199</v>
      </c>
      <c r="M4343">
        <v>52.697916797686602</v>
      </c>
      <c r="N4343">
        <v>0.65052553430059401</v>
      </c>
      <c r="O4343">
        <v>47.788203753351198</v>
      </c>
      <c r="Q4343">
        <v>7.7489105087400006E-2</v>
      </c>
    </row>
    <row r="4344" spans="1:17" hidden="1" x14ac:dyDescent="0.3">
      <c r="A4344" t="s">
        <v>8920</v>
      </c>
      <c r="B4344" t="s">
        <v>8921</v>
      </c>
      <c r="C4344" t="str">
        <f>IFERROR(VLOOKUP(Table1[[#This Row],[Ticker]],[1]!Table1[[Symbol]:[Industry]],2,FALSE),"-")</f>
        <v>-</v>
      </c>
      <c r="D4344" t="s">
        <v>1657</v>
      </c>
      <c r="E4344">
        <v>13.2648425</v>
      </c>
      <c r="F4344">
        <v>14.39</v>
      </c>
      <c r="G4344">
        <v>-7.5766611289319403</v>
      </c>
      <c r="H4344">
        <v>-4.9032862548526097</v>
      </c>
      <c r="I4344">
        <v>-5.1420401278472001</v>
      </c>
      <c r="J4344">
        <v>-2.0509146326378098</v>
      </c>
      <c r="K4344">
        <v>14.6513270649547</v>
      </c>
      <c r="L4344">
        <v>15.2923333663711</v>
      </c>
      <c r="M4344">
        <v>53.294955556685501</v>
      </c>
      <c r="N4344">
        <v>1.6095417843152899</v>
      </c>
      <c r="O4344">
        <v>58.582348853370299</v>
      </c>
      <c r="P4344">
        <v>33.487940630797702</v>
      </c>
      <c r="Q4344">
        <v>7.2420326358712997E-2</v>
      </c>
    </row>
    <row r="4345" spans="1:17" hidden="1" x14ac:dyDescent="0.3">
      <c r="A4345" t="s">
        <v>8922</v>
      </c>
      <c r="B4345" t="s">
        <v>8923</v>
      </c>
      <c r="C4345" t="str">
        <f>IFERROR(VLOOKUP(Table1[[#This Row],[Ticker]],[1]!Table1[[Symbol]:[Industry]],2,FALSE),"-")</f>
        <v>-</v>
      </c>
      <c r="D4345" t="s">
        <v>1603</v>
      </c>
      <c r="E4345">
        <v>13.257073200000001</v>
      </c>
      <c r="F4345">
        <v>36.18</v>
      </c>
      <c r="G4345">
        <v>172.70281759614201</v>
      </c>
      <c r="H4345">
        <v>21.079791267702401</v>
      </c>
      <c r="I4345">
        <v>-9.9976128013329397</v>
      </c>
      <c r="J4345">
        <v>11.0755378622357</v>
      </c>
      <c r="K4345">
        <v>33.331864028297503</v>
      </c>
      <c r="M4345">
        <v>65.871925101670996</v>
      </c>
      <c r="N4345">
        <v>0.65918239071990403</v>
      </c>
      <c r="O4345">
        <v>22.139303482587</v>
      </c>
      <c r="P4345">
        <v>219.611307420494</v>
      </c>
    </row>
    <row r="4346" spans="1:17" hidden="1" x14ac:dyDescent="0.3">
      <c r="A4346" t="s">
        <v>8924</v>
      </c>
      <c r="B4346" t="s">
        <v>8925</v>
      </c>
      <c r="C4346" t="str">
        <f>IFERROR(VLOOKUP(Table1[[#This Row],[Ticker]],[1]!Table1[[Symbol]:[Industry]],2,FALSE),"-")</f>
        <v>-</v>
      </c>
      <c r="D4346" t="s">
        <v>467</v>
      </c>
      <c r="E4346">
        <v>13.23417697</v>
      </c>
      <c r="F4346">
        <v>18.05</v>
      </c>
      <c r="G4346">
        <v>-31.004648122496199</v>
      </c>
      <c r="H4346">
        <v>-9.4954004628743593</v>
      </c>
      <c r="I4346">
        <v>-17.110752209663801</v>
      </c>
      <c r="J4346">
        <v>-7.1876200325011004</v>
      </c>
      <c r="K4346">
        <v>18.498192439194199</v>
      </c>
      <c r="L4346">
        <v>17.745550212069599</v>
      </c>
      <c r="M4346">
        <v>1.62026280147138</v>
      </c>
      <c r="N4346">
        <v>1.23232323232323</v>
      </c>
      <c r="O4346">
        <v>10.5263157894736</v>
      </c>
      <c r="P4346">
        <v>5.55555555555555</v>
      </c>
    </row>
    <row r="4347" spans="1:17" hidden="1" x14ac:dyDescent="0.3">
      <c r="A4347" t="s">
        <v>8926</v>
      </c>
      <c r="B4347" t="s">
        <v>8927</v>
      </c>
      <c r="C4347" t="str">
        <f>IFERROR(VLOOKUP(Table1[[#This Row],[Ticker]],[1]!Table1[[Symbol]:[Industry]],2,FALSE),"-")</f>
        <v>-</v>
      </c>
      <c r="D4347" t="s">
        <v>364</v>
      </c>
      <c r="E4347">
        <v>13.230105200000001</v>
      </c>
      <c r="F4347">
        <v>24.25</v>
      </c>
      <c r="G4347">
        <v>-17.9393959911155</v>
      </c>
      <c r="H4347">
        <v>-3.7118953082351802</v>
      </c>
      <c r="I4347">
        <v>-4.0707729780957802</v>
      </c>
      <c r="J4347">
        <v>2.8854668118669</v>
      </c>
      <c r="K4347">
        <v>24.805119132039401</v>
      </c>
      <c r="L4347">
        <v>26.238385881135301</v>
      </c>
      <c r="M4347">
        <v>55.019954675528403</v>
      </c>
      <c r="N4347">
        <v>0.78119727485610702</v>
      </c>
      <c r="O4347">
        <v>53.814432989690701</v>
      </c>
      <c r="P4347">
        <v>26.9633507853403</v>
      </c>
    </row>
    <row r="4348" spans="1:17" hidden="1" x14ac:dyDescent="0.3">
      <c r="A4348" t="s">
        <v>8928</v>
      </c>
      <c r="B4348" t="s">
        <v>8929</v>
      </c>
      <c r="C4348" t="str">
        <f>IFERROR(VLOOKUP(Table1[[#This Row],[Ticker]],[1]!Table1[[Symbol]:[Industry]],2,FALSE),"-")</f>
        <v>-</v>
      </c>
      <c r="D4348" t="s">
        <v>4222</v>
      </c>
      <c r="E4348">
        <v>13.17055416</v>
      </c>
      <c r="F4348">
        <v>7.2</v>
      </c>
      <c r="G4348">
        <v>-12.0423041706097</v>
      </c>
      <c r="H4348">
        <v>14.084659960086301</v>
      </c>
      <c r="I4348">
        <v>-15.115802714714301</v>
      </c>
      <c r="J4348">
        <v>0.96612503977220998</v>
      </c>
      <c r="K4348">
        <v>7.2623292606292802</v>
      </c>
      <c r="L4348">
        <v>7.5429108729200296</v>
      </c>
      <c r="M4348">
        <v>66.831606943873993</v>
      </c>
      <c r="N4348">
        <v>1.4047369916049299</v>
      </c>
      <c r="O4348">
        <v>83.749999999999901</v>
      </c>
      <c r="P4348">
        <v>43.1411530815109</v>
      </c>
      <c r="Q4348">
        <v>3.5659498956638003E-2</v>
      </c>
    </row>
    <row r="4349" spans="1:17" hidden="1" x14ac:dyDescent="0.3">
      <c r="A4349" t="s">
        <v>8930</v>
      </c>
      <c r="B4349" t="s">
        <v>8931</v>
      </c>
      <c r="C4349" t="str">
        <f>IFERROR(VLOOKUP(Table1[[#This Row],[Ticker]],[1]!Table1[[Symbol]:[Industry]],2,FALSE),"-")</f>
        <v>-</v>
      </c>
      <c r="D4349" t="s">
        <v>1379</v>
      </c>
      <c r="E4349">
        <v>13.13</v>
      </c>
      <c r="F4349">
        <v>262.89999999999998</v>
      </c>
      <c r="G4349">
        <v>116.176230975216</v>
      </c>
      <c r="H4349">
        <v>10.680038133616801</v>
      </c>
      <c r="I4349">
        <v>-37.211646791345203</v>
      </c>
      <c r="J4349">
        <v>-20.431704714941901</v>
      </c>
      <c r="K4349">
        <v>284.68478987251598</v>
      </c>
      <c r="L4349">
        <v>248.38499760679301</v>
      </c>
      <c r="M4349">
        <v>43.624294966753503</v>
      </c>
      <c r="N4349">
        <v>1.12497433373638</v>
      </c>
      <c r="O4349">
        <v>49.4864967668315</v>
      </c>
      <c r="P4349">
        <v>157.94740973312301</v>
      </c>
    </row>
    <row r="4350" spans="1:17" hidden="1" x14ac:dyDescent="0.3">
      <c r="A4350" t="s">
        <v>8932</v>
      </c>
      <c r="B4350" t="s">
        <v>8933</v>
      </c>
      <c r="C4350" t="str">
        <f>IFERROR(VLOOKUP(Table1[[#This Row],[Ticker]],[1]!Table1[[Symbol]:[Industry]],2,FALSE),"-")</f>
        <v>-</v>
      </c>
      <c r="D4350" t="s">
        <v>125</v>
      </c>
      <c r="E4350">
        <v>13.11609</v>
      </c>
      <c r="F4350">
        <v>3.98</v>
      </c>
      <c r="G4350">
        <v>49.892522868039599</v>
      </c>
      <c r="H4350">
        <v>-4.9954004628743602</v>
      </c>
      <c r="I4350">
        <v>51.973172140217898</v>
      </c>
      <c r="J4350">
        <v>-3.9160150942294898</v>
      </c>
      <c r="K4350">
        <v>3.8488383984297401</v>
      </c>
      <c r="L4350">
        <v>3.2300209089197902</v>
      </c>
      <c r="M4350">
        <v>57.7993545709149</v>
      </c>
      <c r="N4350">
        <v>0.69793474425197699</v>
      </c>
      <c r="O4350">
        <v>25.3768844221105</v>
      </c>
      <c r="P4350">
        <v>107.291666666666</v>
      </c>
      <c r="Q4350">
        <v>-2.3183978236643001E-2</v>
      </c>
    </row>
    <row r="4351" spans="1:17" hidden="1" x14ac:dyDescent="0.3">
      <c r="A4351" t="s">
        <v>8934</v>
      </c>
      <c r="B4351" t="s">
        <v>5393</v>
      </c>
      <c r="C4351" t="str">
        <f>IFERROR(VLOOKUP(Table1[[#This Row],[Ticker]],[1]!Table1[[Symbol]:[Industry]],2,FALSE),"-")</f>
        <v>-</v>
      </c>
      <c r="D4351" t="s">
        <v>132</v>
      </c>
      <c r="E4351">
        <v>13.103999999999999</v>
      </c>
      <c r="F4351">
        <v>40.770000000000003</v>
      </c>
      <c r="G4351">
        <v>74.796998124180206</v>
      </c>
      <c r="H4351">
        <v>-5.7768432725563699</v>
      </c>
      <c r="I4351">
        <v>102.040964092214</v>
      </c>
      <c r="J4351">
        <v>-10.5576640853645</v>
      </c>
      <c r="K4351">
        <v>50.758895054091397</v>
      </c>
      <c r="L4351">
        <v>45.703055098210399</v>
      </c>
      <c r="M4351">
        <v>33.349654889504002</v>
      </c>
      <c r="N4351">
        <v>0.37983438431132999</v>
      </c>
      <c r="O4351">
        <v>114.74123129752201</v>
      </c>
      <c r="P4351">
        <v>154.8125</v>
      </c>
      <c r="Q4351">
        <v>4.9747854232157003E-2</v>
      </c>
    </row>
    <row r="4352" spans="1:17" hidden="1" x14ac:dyDescent="0.3">
      <c r="A4352" t="s">
        <v>8935</v>
      </c>
      <c r="B4352" t="s">
        <v>8936</v>
      </c>
      <c r="C4352" t="str">
        <f>IFERROR(VLOOKUP(Table1[[#This Row],[Ticker]],[1]!Table1[[Symbol]:[Industry]],2,FALSE),"-")</f>
        <v>-</v>
      </c>
      <c r="D4352" t="s">
        <v>753</v>
      </c>
      <c r="E4352">
        <v>13.10207943</v>
      </c>
      <c r="F4352">
        <v>132.99</v>
      </c>
      <c r="G4352">
        <v>21.9741569438178</v>
      </c>
      <c r="H4352">
        <v>3.5858194669959702</v>
      </c>
      <c r="I4352">
        <v>13.972592098690299</v>
      </c>
      <c r="J4352">
        <v>2.17458469190833</v>
      </c>
      <c r="K4352">
        <v>122.52776656240501</v>
      </c>
      <c r="L4352">
        <v>109.41717426779201</v>
      </c>
      <c r="M4352">
        <v>34.201172078942697</v>
      </c>
      <c r="N4352">
        <v>0.72657694198544198</v>
      </c>
      <c r="O4352">
        <v>1.5489886457628499</v>
      </c>
      <c r="P4352">
        <v>58.964857757590202</v>
      </c>
    </row>
    <row r="4353" spans="1:17" hidden="1" x14ac:dyDescent="0.3">
      <c r="A4353" t="s">
        <v>8937</v>
      </c>
      <c r="B4353" t="s">
        <v>8938</v>
      </c>
      <c r="C4353" t="str">
        <f>IFERROR(VLOOKUP(Table1[[#This Row],[Ticker]],[1]!Table1[[Symbol]:[Industry]],2,FALSE),"-")</f>
        <v>-</v>
      </c>
      <c r="D4353" t="s">
        <v>514</v>
      </c>
      <c r="E4353">
        <v>13.0845561</v>
      </c>
      <c r="F4353">
        <v>10.45</v>
      </c>
      <c r="G4353">
        <v>39.750138091738897</v>
      </c>
      <c r="H4353">
        <v>41.199963775536197</v>
      </c>
      <c r="I4353">
        <v>50.348227636956402</v>
      </c>
      <c r="J4353">
        <v>6.50803214141194</v>
      </c>
      <c r="K4353">
        <v>10.0494634981736</v>
      </c>
      <c r="L4353">
        <v>8.1143119253168408</v>
      </c>
      <c r="M4353">
        <v>45.799352432878898</v>
      </c>
      <c r="N4353">
        <v>0.79579500968258399</v>
      </c>
      <c r="O4353">
        <v>35.693779904306197</v>
      </c>
      <c r="P4353">
        <v>100.575815738963</v>
      </c>
      <c r="Q4353">
        <v>0.130392623418946</v>
      </c>
    </row>
    <row r="4354" spans="1:17" hidden="1" x14ac:dyDescent="0.3">
      <c r="A4354" t="s">
        <v>8939</v>
      </c>
      <c r="B4354" t="s">
        <v>8940</v>
      </c>
      <c r="C4354" t="str">
        <f>IFERROR(VLOOKUP(Table1[[#This Row],[Ticker]],[1]!Table1[[Symbol]:[Industry]],2,FALSE),"-")</f>
        <v>-</v>
      </c>
      <c r="D4354" t="s">
        <v>114</v>
      </c>
      <c r="E4354">
        <v>13.060374884345199</v>
      </c>
      <c r="F4354">
        <v>99.6</v>
      </c>
      <c r="G4354">
        <v>-5.5931859894901201</v>
      </c>
      <c r="H4354">
        <v>-1.87035303188851</v>
      </c>
      <c r="I4354">
        <v>-12.2495918825592</v>
      </c>
      <c r="J4354">
        <v>1.0670674632677399</v>
      </c>
      <c r="K4354">
        <v>88.622837348358701</v>
      </c>
      <c r="L4354">
        <v>75.642478964540601</v>
      </c>
      <c r="M4354">
        <v>75.835066412166697</v>
      </c>
      <c r="N4354">
        <v>1</v>
      </c>
      <c r="Q4354">
        <v>-4.6725400847372998E-2</v>
      </c>
    </row>
    <row r="4355" spans="1:17" hidden="1" x14ac:dyDescent="0.3">
      <c r="A4355" t="s">
        <v>8941</v>
      </c>
      <c r="B4355" t="s">
        <v>8942</v>
      </c>
      <c r="C4355" t="str">
        <f>IFERROR(VLOOKUP(Table1[[#This Row],[Ticker]],[1]!Table1[[Symbol]:[Industry]],2,FALSE),"-")</f>
        <v>-</v>
      </c>
      <c r="D4355" t="s">
        <v>533</v>
      </c>
      <c r="E4355">
        <v>13.055569439999999</v>
      </c>
      <c r="F4355">
        <v>11.35</v>
      </c>
      <c r="G4355">
        <v>-44.534944641619603</v>
      </c>
      <c r="H4355">
        <v>1.40936144188753</v>
      </c>
      <c r="I4355">
        <v>-0.37822070909107097</v>
      </c>
      <c r="J4355">
        <v>1.1581048745620799</v>
      </c>
      <c r="K4355">
        <v>10.7819325555625</v>
      </c>
      <c r="L4355">
        <v>10.9916936843542</v>
      </c>
      <c r="M4355">
        <v>57.077705365487397</v>
      </c>
      <c r="N4355">
        <v>0.54128083019633799</v>
      </c>
      <c r="O4355">
        <v>36.475770925110098</v>
      </c>
      <c r="P4355">
        <v>33.529411764705799</v>
      </c>
      <c r="Q4355">
        <v>0.126996910341131</v>
      </c>
    </row>
    <row r="4356" spans="1:17" hidden="1" x14ac:dyDescent="0.3">
      <c r="A4356" t="s">
        <v>8943</v>
      </c>
      <c r="B4356" t="s">
        <v>8944</v>
      </c>
      <c r="C4356" t="str">
        <f>IFERROR(VLOOKUP(Table1[[#This Row],[Ticker]],[1]!Table1[[Symbol]:[Industry]],2,FALSE),"-")</f>
        <v>-</v>
      </c>
      <c r="D4356" t="s">
        <v>642</v>
      </c>
      <c r="E4356">
        <v>13.031364</v>
      </c>
      <c r="F4356">
        <v>46.57</v>
      </c>
      <c r="G4356">
        <v>106.855466587335</v>
      </c>
      <c r="H4356">
        <v>34.1202643822986</v>
      </c>
      <c r="I4356">
        <v>31.112745522762399</v>
      </c>
      <c r="J4356">
        <v>8.1555409148164202</v>
      </c>
      <c r="K4356">
        <v>42.912231772087601</v>
      </c>
      <c r="L4356">
        <v>39.403577439243598</v>
      </c>
      <c r="M4356">
        <v>83.540707323040294</v>
      </c>
      <c r="N4356">
        <v>0.30303030303030298</v>
      </c>
      <c r="O4356">
        <v>33.519433111445103</v>
      </c>
      <c r="P4356">
        <v>179.53181272508999</v>
      </c>
      <c r="Q4356">
        <v>4.0033372243158998E-2</v>
      </c>
    </row>
    <row r="4357" spans="1:17" hidden="1" x14ac:dyDescent="0.3">
      <c r="A4357" t="s">
        <v>8945</v>
      </c>
      <c r="B4357" t="s">
        <v>8946</v>
      </c>
      <c r="C4357" t="str">
        <f>IFERROR(VLOOKUP(Table1[[#This Row],[Ticker]],[1]!Table1[[Symbol]:[Industry]],2,FALSE),"-")</f>
        <v>-</v>
      </c>
      <c r="D4357" t="s">
        <v>605</v>
      </c>
      <c r="E4357">
        <v>13.030656</v>
      </c>
      <c r="F4357">
        <v>22.68</v>
      </c>
      <c r="G4357">
        <v>-55.4790005856755</v>
      </c>
      <c r="H4357">
        <v>-11.1565506490555</v>
      </c>
      <c r="I4357">
        <v>-11.3080809696679</v>
      </c>
      <c r="J4357">
        <v>-5.2804035376557499</v>
      </c>
      <c r="K4357">
        <v>23.822627749521398</v>
      </c>
      <c r="L4357">
        <v>25.152426540203599</v>
      </c>
      <c r="M4357">
        <v>39.762684921810397</v>
      </c>
      <c r="N4357">
        <v>0.51860771453732402</v>
      </c>
      <c r="O4357">
        <v>54.100529100529101</v>
      </c>
      <c r="P4357">
        <v>19.368421052631501</v>
      </c>
      <c r="Q4357">
        <v>0.126426356458513</v>
      </c>
    </row>
    <row r="4358" spans="1:17" hidden="1" x14ac:dyDescent="0.3">
      <c r="A4358" t="s">
        <v>8947</v>
      </c>
      <c r="B4358" t="s">
        <v>8948</v>
      </c>
      <c r="C4358" t="str">
        <f>IFERROR(VLOOKUP(Table1[[#This Row],[Ticker]],[1]!Table1[[Symbol]:[Industry]],2,FALSE),"-")</f>
        <v>-</v>
      </c>
      <c r="D4358" t="s">
        <v>605</v>
      </c>
      <c r="E4358">
        <v>13.026315200000001</v>
      </c>
      <c r="F4358">
        <v>28</v>
      </c>
      <c r="G4358">
        <v>68.586854818762504</v>
      </c>
      <c r="H4358">
        <v>6.8075822686797904</v>
      </c>
      <c r="I4358">
        <v>77.326351792808694</v>
      </c>
      <c r="J4358">
        <v>-9.8999532573627995</v>
      </c>
      <c r="K4358">
        <v>26.061463788732301</v>
      </c>
      <c r="L4358">
        <v>20.824007292876601</v>
      </c>
      <c r="M4358">
        <v>33.021534366771199</v>
      </c>
      <c r="N4358">
        <v>0.41380169727116001</v>
      </c>
      <c r="O4358">
        <v>23.75</v>
      </c>
      <c r="P4358">
        <v>109.737827715355</v>
      </c>
      <c r="Q4358">
        <v>2.3109962296741001E-2</v>
      </c>
    </row>
    <row r="4359" spans="1:17" hidden="1" x14ac:dyDescent="0.3">
      <c r="A4359" t="s">
        <v>8949</v>
      </c>
      <c r="B4359" t="s">
        <v>8950</v>
      </c>
      <c r="C4359" t="str">
        <f>IFERROR(VLOOKUP(Table1[[#This Row],[Ticker]],[1]!Table1[[Symbol]:[Industry]],2,FALSE),"-")</f>
        <v>-</v>
      </c>
      <c r="D4359" t="s">
        <v>991</v>
      </c>
      <c r="E4359">
        <v>13.02</v>
      </c>
      <c r="F4359">
        <v>6.48</v>
      </c>
      <c r="G4359">
        <v>-30.115792365324399</v>
      </c>
      <c r="H4359">
        <v>-1.48907134895032</v>
      </c>
      <c r="I4359">
        <v>-8.8458164196023805</v>
      </c>
      <c r="J4359">
        <v>-7.1511236821361397</v>
      </c>
      <c r="K4359">
        <v>6.3845478932029698</v>
      </c>
      <c r="L4359">
        <v>6.5061447431414896</v>
      </c>
      <c r="M4359">
        <v>48.701967131728701</v>
      </c>
      <c r="N4359">
        <v>0.95621637550831196</v>
      </c>
      <c r="O4359">
        <v>37.345679012345599</v>
      </c>
      <c r="P4359">
        <v>26.5625</v>
      </c>
      <c r="Q4359">
        <v>8.1656957161894E-2</v>
      </c>
    </row>
    <row r="4360" spans="1:17" hidden="1" x14ac:dyDescent="0.3">
      <c r="A4360" t="s">
        <v>8951</v>
      </c>
      <c r="B4360" t="s">
        <v>8952</v>
      </c>
      <c r="C4360" t="str">
        <f>IFERROR(VLOOKUP(Table1[[#This Row],[Ticker]],[1]!Table1[[Symbol]:[Industry]],2,FALSE),"-")</f>
        <v>-</v>
      </c>
      <c r="D4360" t="s">
        <v>407</v>
      </c>
      <c r="E4360">
        <v>13.01994</v>
      </c>
      <c r="F4360">
        <v>45.25</v>
      </c>
      <c r="G4360">
        <v>130.933205094822</v>
      </c>
      <c r="H4360">
        <v>57.390995049047099</v>
      </c>
      <c r="I4360">
        <v>65.439752840841194</v>
      </c>
      <c r="J4360">
        <v>-8.0591796655286192</v>
      </c>
      <c r="K4360">
        <v>35.372100430489603</v>
      </c>
      <c r="L4360">
        <v>26.323132836450601</v>
      </c>
      <c r="M4360">
        <v>68.088948390120507</v>
      </c>
      <c r="N4360">
        <v>0.87112192308666203</v>
      </c>
      <c r="O4360">
        <v>10.497237569060699</v>
      </c>
      <c r="P4360">
        <v>186.21125869702701</v>
      </c>
      <c r="Q4360">
        <v>0.127688445759603</v>
      </c>
    </row>
    <row r="4361" spans="1:17" hidden="1" x14ac:dyDescent="0.3">
      <c r="A4361" t="s">
        <v>8953</v>
      </c>
      <c r="B4361" t="s">
        <v>8954</v>
      </c>
      <c r="C4361" t="str">
        <f>IFERROR(VLOOKUP(Table1[[#This Row],[Ticker]],[1]!Table1[[Symbol]:[Industry]],2,FALSE),"-")</f>
        <v>-</v>
      </c>
      <c r="D4361" t="s">
        <v>3147</v>
      </c>
      <c r="E4361">
        <v>13.014741012</v>
      </c>
      <c r="F4361">
        <v>90.26</v>
      </c>
      <c r="G4361">
        <v>46.149869459680403</v>
      </c>
      <c r="H4361">
        <v>6.4465350209966097</v>
      </c>
      <c r="I4361">
        <v>11.5543271554155</v>
      </c>
      <c r="J4361">
        <v>2.16970488557148</v>
      </c>
      <c r="K4361">
        <v>78.581035266609405</v>
      </c>
      <c r="L4361">
        <v>72.974862784880699</v>
      </c>
      <c r="M4361">
        <v>55.435602574423697</v>
      </c>
      <c r="N4361">
        <v>1.04641850808245</v>
      </c>
      <c r="O4361">
        <v>29.359627742078398</v>
      </c>
      <c r="P4361">
        <v>77.992506408992298</v>
      </c>
      <c r="Q4361">
        <v>0.10854331432358399</v>
      </c>
    </row>
    <row r="4362" spans="1:17" hidden="1" x14ac:dyDescent="0.3">
      <c r="A4362" t="s">
        <v>8955</v>
      </c>
      <c r="B4362" t="s">
        <v>8956</v>
      </c>
      <c r="C4362" t="str">
        <f>IFERROR(VLOOKUP(Table1[[#This Row],[Ticker]],[1]!Table1[[Symbol]:[Industry]],2,FALSE),"-")</f>
        <v>-</v>
      </c>
      <c r="D4362" t="s">
        <v>125</v>
      </c>
      <c r="E4362">
        <v>12.99188625</v>
      </c>
      <c r="F4362">
        <v>5.97</v>
      </c>
      <c r="G4362">
        <v>-77.021700310193395</v>
      </c>
      <c r="H4362">
        <v>8.3669183777053604</v>
      </c>
      <c r="I4362">
        <v>-24.973669306327</v>
      </c>
      <c r="J4362">
        <v>-1.0512563961374599</v>
      </c>
      <c r="K4362">
        <v>6.0789712689385604</v>
      </c>
      <c r="L4362">
        <v>7.9992060352055798</v>
      </c>
      <c r="M4362">
        <v>56.330053860169102</v>
      </c>
      <c r="N4362">
        <v>0.46212848754262398</v>
      </c>
      <c r="O4362">
        <v>87.269681742043502</v>
      </c>
      <c r="P4362">
        <v>24.116424116424099</v>
      </c>
      <c r="Q4362">
        <v>9.8614565206399992E-3</v>
      </c>
    </row>
    <row r="4363" spans="1:17" hidden="1" x14ac:dyDescent="0.3">
      <c r="A4363" t="s">
        <v>8957</v>
      </c>
      <c r="B4363" t="s">
        <v>8958</v>
      </c>
      <c r="C4363" t="str">
        <f>IFERROR(VLOOKUP(Table1[[#This Row],[Ticker]],[1]!Table1[[Symbol]:[Industry]],2,FALSE),"-")</f>
        <v>-</v>
      </c>
      <c r="D4363" t="s">
        <v>3440</v>
      </c>
      <c r="E4363">
        <v>12.958</v>
      </c>
      <c r="F4363">
        <v>7.25</v>
      </c>
      <c r="G4363">
        <v>38.7455983448057</v>
      </c>
      <c r="H4363">
        <v>41.658445690971703</v>
      </c>
      <c r="I4363">
        <v>48.136584167809502</v>
      </c>
      <c r="J4363">
        <v>2.06478051619573</v>
      </c>
      <c r="K4363">
        <v>5.9474793885396604</v>
      </c>
      <c r="L4363">
        <v>5.23405169253164</v>
      </c>
      <c r="M4363">
        <v>71.193907982125793</v>
      </c>
      <c r="N4363">
        <v>1.1840063656256199</v>
      </c>
      <c r="O4363">
        <v>10.7586206896551</v>
      </c>
      <c r="P4363">
        <v>101.388888888888</v>
      </c>
      <c r="Q4363">
        <v>9.6774718910570007E-3</v>
      </c>
    </row>
    <row r="4364" spans="1:17" hidden="1" x14ac:dyDescent="0.3">
      <c r="A4364" t="s">
        <v>8959</v>
      </c>
      <c r="B4364" t="s">
        <v>8960</v>
      </c>
      <c r="C4364" t="str">
        <f>IFERROR(VLOOKUP(Table1[[#This Row],[Ticker]],[1]!Table1[[Symbol]:[Industry]],2,FALSE),"-")</f>
        <v>-</v>
      </c>
      <c r="D4364" t="s">
        <v>21</v>
      </c>
      <c r="E4364">
        <v>12.926500000000001</v>
      </c>
      <c r="F4364">
        <v>25.24</v>
      </c>
      <c r="G4364">
        <v>38.2382255843808</v>
      </c>
      <c r="H4364">
        <v>-2.0689883705911498</v>
      </c>
      <c r="I4364">
        <v>30.041376554614398</v>
      </c>
      <c r="J4364">
        <v>-1.36538040838207</v>
      </c>
      <c r="K4364">
        <v>24.871781698146101</v>
      </c>
      <c r="L4364">
        <v>21.237578740300901</v>
      </c>
      <c r="M4364">
        <v>54.549701251910001</v>
      </c>
      <c r="N4364">
        <v>1.47548561106035</v>
      </c>
      <c r="O4364">
        <v>31.3787638668779</v>
      </c>
      <c r="P4364">
        <v>79.644128113878907</v>
      </c>
      <c r="Q4364">
        <v>3.5932085080908997E-2</v>
      </c>
    </row>
    <row r="4365" spans="1:17" hidden="1" x14ac:dyDescent="0.3">
      <c r="A4365" t="s">
        <v>8961</v>
      </c>
      <c r="B4365" t="s">
        <v>8962</v>
      </c>
      <c r="C4365" t="str">
        <f>IFERROR(VLOOKUP(Table1[[#This Row],[Ticker]],[1]!Table1[[Symbol]:[Industry]],2,FALSE),"-")</f>
        <v>-</v>
      </c>
      <c r="D4365" t="s">
        <v>605</v>
      </c>
      <c r="E4365">
        <v>12.840834815999999</v>
      </c>
      <c r="F4365">
        <v>26.53</v>
      </c>
      <c r="G4365">
        <v>-17.2916870356676</v>
      </c>
      <c r="H4365">
        <v>-11.630650729115001</v>
      </c>
      <c r="I4365">
        <v>-4.4949129661649803</v>
      </c>
      <c r="J4365">
        <v>-5.1549790829462099</v>
      </c>
      <c r="K4365">
        <v>26.926083876769599</v>
      </c>
      <c r="L4365">
        <v>25.692125778706501</v>
      </c>
      <c r="M4365">
        <v>40.428872112350497</v>
      </c>
      <c r="N4365">
        <v>0.40525877028665902</v>
      </c>
      <c r="O4365">
        <v>42.857142857142797</v>
      </c>
      <c r="P4365">
        <v>36.752577319587601</v>
      </c>
      <c r="Q4365">
        <v>6.4805384330500995E-2</v>
      </c>
    </row>
    <row r="4366" spans="1:17" hidden="1" x14ac:dyDescent="0.3">
      <c r="A4366" t="s">
        <v>8963</v>
      </c>
      <c r="B4366" t="s">
        <v>8964</v>
      </c>
      <c r="C4366" t="str">
        <f>IFERROR(VLOOKUP(Table1[[#This Row],[Ticker]],[1]!Table1[[Symbol]:[Industry]],2,FALSE),"-")</f>
        <v>-</v>
      </c>
      <c r="D4366" t="s">
        <v>605</v>
      </c>
      <c r="E4366">
        <v>12.8086923539507</v>
      </c>
      <c r="F4366">
        <v>31.5</v>
      </c>
      <c r="G4366">
        <v>-38.370826860291103</v>
      </c>
      <c r="I4366">
        <v>-24.741471163912099</v>
      </c>
      <c r="K4366">
        <v>68.019953763615703</v>
      </c>
      <c r="M4366">
        <v>1.6190693955E-5</v>
      </c>
      <c r="N4366">
        <v>0.25</v>
      </c>
      <c r="O4366">
        <v>17.7777777777777</v>
      </c>
      <c r="P4366">
        <v>0</v>
      </c>
    </row>
    <row r="4367" spans="1:17" hidden="1" x14ac:dyDescent="0.3">
      <c r="A4367" t="s">
        <v>8965</v>
      </c>
      <c r="B4367" t="s">
        <v>8966</v>
      </c>
      <c r="C4367" t="str">
        <f>IFERROR(VLOOKUP(Table1[[#This Row],[Ticker]],[1]!Table1[[Symbol]:[Industry]],2,FALSE),"-")</f>
        <v>-</v>
      </c>
      <c r="D4367" t="s">
        <v>753</v>
      </c>
      <c r="E4367">
        <v>12.801381996</v>
      </c>
      <c r="F4367">
        <v>267.12</v>
      </c>
      <c r="G4367">
        <v>1.7106853845714001</v>
      </c>
      <c r="H4367">
        <v>1.11361150614699</v>
      </c>
      <c r="I4367">
        <v>0.74865987589925698</v>
      </c>
      <c r="J4367">
        <v>0.99577890509204003</v>
      </c>
      <c r="K4367">
        <v>255.863967806072</v>
      </c>
      <c r="L4367">
        <v>236.70606652008701</v>
      </c>
      <c r="M4367">
        <v>61.795021026026802</v>
      </c>
      <c r="N4367">
        <v>0.50499726958827196</v>
      </c>
      <c r="O4367">
        <v>3.0585504642108399</v>
      </c>
      <c r="P4367">
        <v>38.576468146918401</v>
      </c>
    </row>
    <row r="4368" spans="1:17" hidden="1" x14ac:dyDescent="0.3">
      <c r="A4368" t="s">
        <v>8967</v>
      </c>
      <c r="B4368" t="s">
        <v>8968</v>
      </c>
      <c r="C4368" t="str">
        <f>IFERROR(VLOOKUP(Table1[[#This Row],[Ticker]],[1]!Table1[[Symbol]:[Industry]],2,FALSE),"-")</f>
        <v>-</v>
      </c>
      <c r="D4368" t="s">
        <v>753</v>
      </c>
      <c r="E4368">
        <v>12.781170502</v>
      </c>
      <c r="F4368">
        <v>27.4</v>
      </c>
      <c r="G4368">
        <v>-14.558157880739</v>
      </c>
      <c r="H4368">
        <v>2.5146692505260901</v>
      </c>
      <c r="I4368">
        <v>-0.99090891692332395</v>
      </c>
      <c r="J4368">
        <v>2.3526750866816299</v>
      </c>
      <c r="K4368">
        <v>26.042859724398401</v>
      </c>
      <c r="L4368">
        <v>24.885838449467499</v>
      </c>
      <c r="N4368">
        <v>1.40272762517787</v>
      </c>
      <c r="O4368">
        <v>3.9051094890510898</v>
      </c>
      <c r="P4368">
        <v>24.2630385487528</v>
      </c>
    </row>
    <row r="4369" spans="1:17" hidden="1" x14ac:dyDescent="0.3">
      <c r="A4369" t="s">
        <v>8969</v>
      </c>
      <c r="B4369" t="s">
        <v>8970</v>
      </c>
      <c r="C4369" t="str">
        <f>IFERROR(VLOOKUP(Table1[[#This Row],[Ticker]],[1]!Table1[[Symbol]:[Industry]],2,FALSE),"-")</f>
        <v>-</v>
      </c>
      <c r="D4369" t="s">
        <v>407</v>
      </c>
      <c r="E4369">
        <v>12.766830000000001</v>
      </c>
      <c r="F4369">
        <v>16.8</v>
      </c>
      <c r="G4369">
        <v>15.010509903834899</v>
      </c>
      <c r="H4369">
        <v>-12.354479053660199</v>
      </c>
      <c r="I4369">
        <v>21.111057811404201</v>
      </c>
      <c r="J4369">
        <v>-7.21555299339495</v>
      </c>
      <c r="K4369">
        <v>16.118968783211098</v>
      </c>
      <c r="L4369">
        <v>13.802543959801</v>
      </c>
      <c r="M4369">
        <v>48.946261522455202</v>
      </c>
      <c r="N4369">
        <v>0.69331411229629902</v>
      </c>
      <c r="O4369">
        <v>15.4761904761904</v>
      </c>
      <c r="P4369">
        <v>99.288256227757998</v>
      </c>
      <c r="Q4369">
        <v>0.10176715215453599</v>
      </c>
    </row>
    <row r="4370" spans="1:17" hidden="1" x14ac:dyDescent="0.3">
      <c r="A4370" t="s">
        <v>8971</v>
      </c>
      <c r="B4370" t="s">
        <v>8972</v>
      </c>
      <c r="C4370" t="str">
        <f>IFERROR(VLOOKUP(Table1[[#This Row],[Ticker]],[1]!Table1[[Symbol]:[Industry]],2,FALSE),"-")</f>
        <v>-</v>
      </c>
      <c r="D4370" t="s">
        <v>462</v>
      </c>
      <c r="E4370">
        <v>12.76061462</v>
      </c>
      <c r="F4370">
        <v>38.299999999999997</v>
      </c>
      <c r="G4370">
        <v>-28.468817786018999</v>
      </c>
      <c r="H4370">
        <v>-1.9008058682797599</v>
      </c>
      <c r="I4370">
        <v>-9.6226324072502596</v>
      </c>
      <c r="J4370">
        <v>-2.29288319039583</v>
      </c>
      <c r="K4370">
        <v>36.652239583375497</v>
      </c>
      <c r="L4370">
        <v>36.467067276842798</v>
      </c>
      <c r="M4370">
        <v>65.249305822386503</v>
      </c>
      <c r="N4370">
        <v>1.6337201569461901</v>
      </c>
      <c r="O4370">
        <v>18.851174934725801</v>
      </c>
      <c r="P4370">
        <v>22.756410256410199</v>
      </c>
      <c r="Q4370">
        <v>9.3799958364340005E-2</v>
      </c>
    </row>
    <row r="4371" spans="1:17" hidden="1" x14ac:dyDescent="0.3">
      <c r="A4371" t="s">
        <v>8973</v>
      </c>
      <c r="B4371" t="s">
        <v>8974</v>
      </c>
      <c r="C4371" t="str">
        <f>IFERROR(VLOOKUP(Table1[[#This Row],[Ticker]],[1]!Table1[[Symbol]:[Industry]],2,FALSE),"-")</f>
        <v>-</v>
      </c>
      <c r="D4371" t="s">
        <v>132</v>
      </c>
      <c r="E4371">
        <v>12.749143399999999</v>
      </c>
      <c r="F4371">
        <v>18.25</v>
      </c>
      <c r="G4371">
        <v>-31.842636949311899</v>
      </c>
      <c r="H4371">
        <v>-4.4954004628743602</v>
      </c>
      <c r="I4371">
        <v>-17.388529987441501</v>
      </c>
      <c r="J4371">
        <v>-2.1876200325010999</v>
      </c>
      <c r="K4371">
        <v>18.2499998640657</v>
      </c>
      <c r="L4371">
        <v>18.238614475491801</v>
      </c>
      <c r="M4371">
        <v>100</v>
      </c>
      <c r="O4371">
        <v>0</v>
      </c>
      <c r="P4371">
        <v>0</v>
      </c>
    </row>
    <row r="4372" spans="1:17" hidden="1" x14ac:dyDescent="0.3">
      <c r="A4372" t="s">
        <v>8975</v>
      </c>
      <c r="B4372" t="s">
        <v>8976</v>
      </c>
      <c r="C4372" t="str">
        <f>IFERROR(VLOOKUP(Table1[[#This Row],[Ticker]],[1]!Table1[[Symbol]:[Industry]],2,FALSE),"-")</f>
        <v>-</v>
      </c>
      <c r="D4372" t="s">
        <v>125</v>
      </c>
      <c r="E4372">
        <v>12.673072229999899</v>
      </c>
      <c r="F4372">
        <v>38.57</v>
      </c>
      <c r="G4372">
        <v>-28.048234365888799</v>
      </c>
      <c r="H4372">
        <v>-5.2474751516710398</v>
      </c>
      <c r="I4372">
        <v>-15.888529987441499</v>
      </c>
      <c r="J4372">
        <v>2.9260309379251299E-2</v>
      </c>
      <c r="K4372">
        <v>38.303149691087</v>
      </c>
      <c r="L4372">
        <v>37.9936995569781</v>
      </c>
      <c r="M4372">
        <v>49.848028615820802</v>
      </c>
      <c r="N4372">
        <v>0.86112770278341799</v>
      </c>
      <c r="O4372">
        <v>31.708581799325898</v>
      </c>
      <c r="P4372">
        <v>20.155763239875299</v>
      </c>
      <c r="Q4372">
        <v>2.8067956764871001E-2</v>
      </c>
    </row>
    <row r="4373" spans="1:17" hidden="1" x14ac:dyDescent="0.3">
      <c r="A4373" t="s">
        <v>8977</v>
      </c>
      <c r="B4373" t="s">
        <v>8978</v>
      </c>
      <c r="C4373" t="str">
        <f>IFERROR(VLOOKUP(Table1[[#This Row],[Ticker]],[1]!Table1[[Symbol]:[Industry]],2,FALSE),"-")</f>
        <v>-</v>
      </c>
      <c r="D4373" t="s">
        <v>753</v>
      </c>
      <c r="E4373">
        <v>12.67263724</v>
      </c>
      <c r="F4373">
        <v>83.64</v>
      </c>
      <c r="G4373">
        <v>-2.2686632854854101</v>
      </c>
      <c r="H4373">
        <v>1.96995475576991</v>
      </c>
      <c r="I4373">
        <v>8.3380124917955101E-2</v>
      </c>
      <c r="J4373">
        <v>0.457946529470382</v>
      </c>
      <c r="K4373">
        <v>80.1797840343784</v>
      </c>
      <c r="L4373">
        <v>74.599662049232606</v>
      </c>
      <c r="M4373">
        <v>56.470560257846202</v>
      </c>
      <c r="N4373">
        <v>0.87669232857511703</v>
      </c>
      <c r="O4373">
        <v>2.8096604495456701</v>
      </c>
      <c r="P4373">
        <v>35.779220779220701</v>
      </c>
    </row>
    <row r="4374" spans="1:17" hidden="1" x14ac:dyDescent="0.3">
      <c r="A4374" t="s">
        <v>8979</v>
      </c>
      <c r="B4374" t="s">
        <v>8980</v>
      </c>
      <c r="C4374" t="str">
        <f>IFERROR(VLOOKUP(Table1[[#This Row],[Ticker]],[1]!Table1[[Symbol]:[Industry]],2,FALSE),"-")</f>
        <v>-</v>
      </c>
      <c r="D4374" t="s">
        <v>1657</v>
      </c>
      <c r="E4374">
        <v>12.664014999999999</v>
      </c>
      <c r="F4374">
        <v>23.19</v>
      </c>
      <c r="G4374">
        <v>-37.112244792449097</v>
      </c>
      <c r="H4374">
        <v>55.911379198142498</v>
      </c>
      <c r="I4374">
        <v>56.189314323935598</v>
      </c>
      <c r="J4374">
        <v>1.1311572600753199</v>
      </c>
      <c r="K4374">
        <v>17.991013133998599</v>
      </c>
      <c r="L4374">
        <v>16.743229761733499</v>
      </c>
      <c r="M4374">
        <v>68.2210604043443</v>
      </c>
      <c r="N4374">
        <v>1.16815497253913</v>
      </c>
      <c r="O4374">
        <v>47.261750754635599</v>
      </c>
      <c r="P4374">
        <v>109.864253393665</v>
      </c>
      <c r="Q4374">
        <v>0.11480936535943501</v>
      </c>
    </row>
    <row r="4375" spans="1:17" hidden="1" x14ac:dyDescent="0.3">
      <c r="A4375" t="s">
        <v>8981</v>
      </c>
      <c r="B4375" t="s">
        <v>8982</v>
      </c>
      <c r="C4375" t="str">
        <f>IFERROR(VLOOKUP(Table1[[#This Row],[Ticker]],[1]!Table1[[Symbol]:[Industry]],2,FALSE),"-")</f>
        <v>-</v>
      </c>
      <c r="D4375" t="s">
        <v>605</v>
      </c>
      <c r="E4375">
        <v>12.65691312</v>
      </c>
      <c r="F4375">
        <v>11.46</v>
      </c>
      <c r="G4375">
        <v>-17.926135955276099</v>
      </c>
      <c r="H4375">
        <v>-4.2258586838986201</v>
      </c>
      <c r="I4375">
        <v>-17.909363320774901</v>
      </c>
      <c r="J4375">
        <v>-6.80300464788571</v>
      </c>
      <c r="K4375">
        <v>11.236618566328501</v>
      </c>
      <c r="L4375">
        <v>11.168161501636501</v>
      </c>
      <c r="M4375">
        <v>41.521397032724202</v>
      </c>
      <c r="N4375">
        <v>0.50404667089816202</v>
      </c>
      <c r="O4375">
        <v>63.787085514834097</v>
      </c>
      <c r="P4375">
        <v>30.9714285714285</v>
      </c>
      <c r="Q4375">
        <v>4.4771750320653003E-2</v>
      </c>
    </row>
    <row r="4376" spans="1:17" hidden="1" x14ac:dyDescent="0.3">
      <c r="A4376" t="s">
        <v>8983</v>
      </c>
      <c r="B4376" t="s">
        <v>8984</v>
      </c>
      <c r="C4376" t="str">
        <f>IFERROR(VLOOKUP(Table1[[#This Row],[Ticker]],[1]!Table1[[Symbol]:[Industry]],2,FALSE),"-")</f>
        <v>-</v>
      </c>
      <c r="E4376">
        <v>12.64</v>
      </c>
      <c r="F4376">
        <v>315.95</v>
      </c>
      <c r="G4376">
        <v>143.25531690353901</v>
      </c>
      <c r="H4376">
        <v>-2.1306450368944398</v>
      </c>
      <c r="I4376">
        <v>159.76059281957501</v>
      </c>
      <c r="J4376">
        <v>-2.1876200325010999</v>
      </c>
      <c r="K4376">
        <v>282.77097552004699</v>
      </c>
      <c r="L4376">
        <v>196.08307778642899</v>
      </c>
      <c r="M4376">
        <v>62.960119033579502</v>
      </c>
      <c r="N4376">
        <v>0.53894072382818303</v>
      </c>
      <c r="O4376">
        <v>2.3104921664820401</v>
      </c>
      <c r="P4376">
        <v>255.39932508436399</v>
      </c>
      <c r="Q4376">
        <v>0.14120794981896501</v>
      </c>
    </row>
    <row r="4377" spans="1:17" hidden="1" x14ac:dyDescent="0.3">
      <c r="A4377" t="s">
        <v>8985</v>
      </c>
      <c r="B4377" t="s">
        <v>8986</v>
      </c>
      <c r="C4377" t="str">
        <f>IFERROR(VLOOKUP(Table1[[#This Row],[Ticker]],[1]!Table1[[Symbol]:[Industry]],2,FALSE),"-")</f>
        <v>-</v>
      </c>
      <c r="D4377" t="s">
        <v>998</v>
      </c>
      <c r="E4377">
        <v>12.6214152</v>
      </c>
      <c r="F4377">
        <v>12.61</v>
      </c>
      <c r="G4377">
        <v>-49.639247118803397</v>
      </c>
      <c r="H4377">
        <v>22.6183021610323</v>
      </c>
      <c r="I4377">
        <v>-14.365654170448099</v>
      </c>
      <c r="J4377">
        <v>-3.69364412888664</v>
      </c>
      <c r="K4377">
        <v>11.8089258695965</v>
      </c>
      <c r="L4377">
        <v>11.319149397684599</v>
      </c>
      <c r="M4377">
        <v>64.283490507219796</v>
      </c>
      <c r="N4377">
        <v>1.2282507978997199</v>
      </c>
      <c r="O4377">
        <v>23.711340206185501</v>
      </c>
      <c r="P4377">
        <v>46.6279069767441</v>
      </c>
    </row>
    <row r="4378" spans="1:17" hidden="1" x14ac:dyDescent="0.3">
      <c r="A4378" t="s">
        <v>8987</v>
      </c>
      <c r="B4378" t="s">
        <v>8988</v>
      </c>
      <c r="C4378" t="str">
        <f>IFERROR(VLOOKUP(Table1[[#This Row],[Ticker]],[1]!Table1[[Symbol]:[Industry]],2,FALSE),"-")</f>
        <v>-</v>
      </c>
      <c r="D4378" t="s">
        <v>1359</v>
      </c>
      <c r="E4378">
        <v>12.591982437999899</v>
      </c>
      <c r="F4378">
        <v>26.84</v>
      </c>
      <c r="G4378">
        <v>-22.022669682536101</v>
      </c>
      <c r="H4378">
        <v>-3.13895735812681</v>
      </c>
      <c r="I4378">
        <v>-11.7192386488589</v>
      </c>
      <c r="J4378">
        <v>-1.6268723689497</v>
      </c>
      <c r="K4378">
        <v>26.4671821343718</v>
      </c>
      <c r="L4378">
        <v>25.699563500214801</v>
      </c>
      <c r="M4378">
        <v>62.670828158080603</v>
      </c>
      <c r="N4378">
        <v>1.40849137232594</v>
      </c>
      <c r="O4378">
        <v>2.6080476900148999</v>
      </c>
      <c r="P4378">
        <v>12.113617376775199</v>
      </c>
      <c r="Q4378">
        <v>-7.1457502660915995E-2</v>
      </c>
    </row>
    <row r="4379" spans="1:17" hidden="1" x14ac:dyDescent="0.3">
      <c r="A4379" t="s">
        <v>8989</v>
      </c>
      <c r="B4379" t="s">
        <v>8990</v>
      </c>
      <c r="C4379" t="str">
        <f>IFERROR(VLOOKUP(Table1[[#This Row],[Ticker]],[1]!Table1[[Symbol]:[Industry]],2,FALSE),"-")</f>
        <v>-</v>
      </c>
      <c r="D4379" t="s">
        <v>281</v>
      </c>
      <c r="E4379">
        <v>12.589741200000001</v>
      </c>
      <c r="F4379">
        <v>8.7899999999999991</v>
      </c>
      <c r="G4379">
        <v>27.9755448688698</v>
      </c>
      <c r="H4379">
        <v>0.39720096910652097</v>
      </c>
      <c r="I4379">
        <v>9.0862901564432796</v>
      </c>
      <c r="J4379">
        <v>-2.1876200325010999</v>
      </c>
      <c r="K4379">
        <v>7.16998524711199</v>
      </c>
      <c r="L4379">
        <v>5.6289375781781104</v>
      </c>
      <c r="M4379">
        <v>99.999999983478702</v>
      </c>
      <c r="N4379">
        <v>0.72990949552441298</v>
      </c>
      <c r="O4379">
        <v>0</v>
      </c>
      <c r="P4379">
        <v>93.186813186813097</v>
      </c>
      <c r="Q4379">
        <v>0.104767487869572</v>
      </c>
    </row>
    <row r="4380" spans="1:17" hidden="1" x14ac:dyDescent="0.3">
      <c r="A4380" t="s">
        <v>8991</v>
      </c>
      <c r="B4380" t="s">
        <v>8992</v>
      </c>
      <c r="C4380" t="str">
        <f>IFERROR(VLOOKUP(Table1[[#This Row],[Ticker]],[1]!Table1[[Symbol]:[Industry]],2,FALSE),"-")</f>
        <v>-</v>
      </c>
      <c r="D4380" t="s">
        <v>533</v>
      </c>
      <c r="E4380">
        <v>12.5685</v>
      </c>
      <c r="F4380">
        <v>7.35</v>
      </c>
      <c r="G4380">
        <v>-31.842636949311899</v>
      </c>
      <c r="H4380">
        <v>-4.4954004628743602</v>
      </c>
      <c r="I4380">
        <v>-17.388529987441501</v>
      </c>
      <c r="J4380">
        <v>-2.1876200325010999</v>
      </c>
      <c r="K4380">
        <v>7.35</v>
      </c>
      <c r="L4380">
        <v>7.3499999999999801</v>
      </c>
      <c r="M4380">
        <v>50</v>
      </c>
      <c r="O4380">
        <v>0</v>
      </c>
      <c r="P4380">
        <v>0</v>
      </c>
    </row>
    <row r="4381" spans="1:17" hidden="1" x14ac:dyDescent="0.3">
      <c r="A4381" t="s">
        <v>8993</v>
      </c>
      <c r="B4381" t="s">
        <v>8994</v>
      </c>
      <c r="C4381" t="str">
        <f>IFERROR(VLOOKUP(Table1[[#This Row],[Ticker]],[1]!Table1[[Symbol]:[Industry]],2,FALSE),"-")</f>
        <v>-</v>
      </c>
      <c r="D4381" t="s">
        <v>4412</v>
      </c>
      <c r="E4381">
        <v>12.512034984</v>
      </c>
      <c r="F4381">
        <v>6.02</v>
      </c>
      <c r="G4381">
        <v>68.157363050688005</v>
      </c>
      <c r="H4381">
        <v>41.693975980543598</v>
      </c>
      <c r="I4381">
        <v>17.287085225086301</v>
      </c>
      <c r="J4381">
        <v>10.8480942532131</v>
      </c>
      <c r="K4381">
        <v>5.2015786586003401</v>
      </c>
      <c r="L4381">
        <v>4.7293765251575799</v>
      </c>
      <c r="M4381">
        <v>68.672815247588403</v>
      </c>
      <c r="N4381">
        <v>1.0370959175891901</v>
      </c>
      <c r="O4381">
        <v>64.451827242524899</v>
      </c>
      <c r="P4381">
        <v>109.027777777777</v>
      </c>
      <c r="Q4381">
        <v>7.6186590238391E-2</v>
      </c>
    </row>
    <row r="4382" spans="1:17" hidden="1" x14ac:dyDescent="0.3">
      <c r="A4382" t="s">
        <v>8995</v>
      </c>
      <c r="B4382" t="s">
        <v>8996</v>
      </c>
      <c r="C4382" t="str">
        <f>IFERROR(VLOOKUP(Table1[[#This Row],[Ticker]],[1]!Table1[[Symbol]:[Industry]],2,FALSE),"-")</f>
        <v>-</v>
      </c>
      <c r="D4382" t="s">
        <v>132</v>
      </c>
      <c r="E4382">
        <v>12.470980000000001</v>
      </c>
      <c r="F4382">
        <v>23.45</v>
      </c>
      <c r="G4382">
        <v>63.086706359083699</v>
      </c>
      <c r="H4382">
        <v>23.291440211405099</v>
      </c>
      <c r="I4382">
        <v>28.535552153193098</v>
      </c>
      <c r="J4382">
        <v>-4.0665344375115398</v>
      </c>
      <c r="K4382">
        <v>19.848476193953601</v>
      </c>
      <c r="L4382">
        <v>16.818702145675601</v>
      </c>
      <c r="M4382">
        <v>56.428516420483398</v>
      </c>
      <c r="N4382">
        <v>0.410984309361764</v>
      </c>
      <c r="O4382">
        <v>10.8742004264392</v>
      </c>
      <c r="P4382">
        <v>94.929343308395602</v>
      </c>
      <c r="Q4382">
        <v>7.8199157244589999E-3</v>
      </c>
    </row>
    <row r="4383" spans="1:17" hidden="1" x14ac:dyDescent="0.3">
      <c r="A4383" t="s">
        <v>8997</v>
      </c>
      <c r="B4383" t="s">
        <v>8998</v>
      </c>
      <c r="C4383" t="str">
        <f>IFERROR(VLOOKUP(Table1[[#This Row],[Ticker]],[1]!Table1[[Symbol]:[Industry]],2,FALSE),"-")</f>
        <v>-</v>
      </c>
      <c r="D4383" t="s">
        <v>1223</v>
      </c>
      <c r="E4383">
        <v>12.436114999999999</v>
      </c>
      <c r="F4383">
        <v>6.15</v>
      </c>
      <c r="G4383">
        <v>29.999468313845998</v>
      </c>
      <c r="H4383">
        <v>1.30664731869559</v>
      </c>
      <c r="I4383">
        <v>29.040041441129802</v>
      </c>
      <c r="J4383">
        <v>-5.9143281070352698</v>
      </c>
      <c r="K4383">
        <v>6.2575619651126697</v>
      </c>
      <c r="L4383">
        <v>5.6641671696744798</v>
      </c>
      <c r="M4383">
        <v>40.736144667734699</v>
      </c>
      <c r="N4383">
        <v>1.43076319889394</v>
      </c>
      <c r="O4383">
        <v>31.707317073170699</v>
      </c>
      <c r="Q4383">
        <v>6.7357142672775996E-2</v>
      </c>
    </row>
    <row r="4384" spans="1:17" hidden="1" x14ac:dyDescent="0.3">
      <c r="A4384" t="s">
        <v>8999</v>
      </c>
      <c r="B4384" t="s">
        <v>9000</v>
      </c>
      <c r="C4384" t="str">
        <f>IFERROR(VLOOKUP(Table1[[#This Row],[Ticker]],[1]!Table1[[Symbol]:[Industry]],2,FALSE),"-")</f>
        <v>-</v>
      </c>
      <c r="D4384" t="s">
        <v>991</v>
      </c>
      <c r="E4384">
        <v>12.41344</v>
      </c>
      <c r="F4384">
        <v>0.83</v>
      </c>
      <c r="G4384">
        <v>-13.271208377883299</v>
      </c>
      <c r="H4384">
        <v>-10.3777534040508</v>
      </c>
      <c r="I4384">
        <v>-0.48712153673736203</v>
      </c>
      <c r="J4384">
        <v>-8.0699729736775598</v>
      </c>
      <c r="K4384">
        <v>0.84918294470618405</v>
      </c>
      <c r="L4384">
        <v>0.80088026480027596</v>
      </c>
      <c r="M4384">
        <v>34.4840774252241</v>
      </c>
      <c r="N4384">
        <v>0.66017911642567595</v>
      </c>
      <c r="O4384">
        <v>59.036144578313198</v>
      </c>
      <c r="P4384">
        <v>59.615384615384599</v>
      </c>
      <c r="Q4384">
        <v>1.1954949643078999E-2</v>
      </c>
    </row>
    <row r="4385" spans="1:17" hidden="1" x14ac:dyDescent="0.3">
      <c r="A4385" t="s">
        <v>9001</v>
      </c>
      <c r="B4385" t="s">
        <v>9002</v>
      </c>
      <c r="C4385" t="str">
        <f>IFERROR(VLOOKUP(Table1[[#This Row],[Ticker]],[1]!Table1[[Symbol]:[Industry]],2,FALSE),"-")</f>
        <v>-</v>
      </c>
      <c r="D4385" t="s">
        <v>77</v>
      </c>
      <c r="E4385">
        <v>12.38309276</v>
      </c>
      <c r="F4385">
        <v>6.72</v>
      </c>
      <c r="G4385">
        <v>-46.455089300010698</v>
      </c>
      <c r="H4385">
        <v>-7.5344742689525104</v>
      </c>
      <c r="I4385">
        <v>-29.660070457415401</v>
      </c>
      <c r="J4385">
        <v>-4.0909875288407802</v>
      </c>
      <c r="K4385">
        <v>6.8886732033165803</v>
      </c>
      <c r="L4385">
        <v>7.4891724455782898</v>
      </c>
      <c r="M4385">
        <v>42.882173273348101</v>
      </c>
      <c r="N4385">
        <v>0.65908401418671902</v>
      </c>
      <c r="O4385">
        <v>68.75</v>
      </c>
      <c r="P4385">
        <v>11.442786069651699</v>
      </c>
      <c r="Q4385">
        <v>3.2694247481082003E-2</v>
      </c>
    </row>
    <row r="4386" spans="1:17" hidden="1" x14ac:dyDescent="0.3">
      <c r="A4386" t="s">
        <v>9003</v>
      </c>
      <c r="B4386" t="s">
        <v>9004</v>
      </c>
      <c r="C4386" t="str">
        <f>IFERROR(VLOOKUP(Table1[[#This Row],[Ticker]],[1]!Table1[[Symbol]:[Industry]],2,FALSE),"-")</f>
        <v>-</v>
      </c>
      <c r="D4386" t="s">
        <v>533</v>
      </c>
      <c r="E4386">
        <v>12.338644499999999</v>
      </c>
      <c r="F4386">
        <v>40.14</v>
      </c>
      <c r="G4386">
        <v>76.6768435701686</v>
      </c>
      <c r="H4386">
        <v>-4.8603639665239902</v>
      </c>
      <c r="I4386">
        <v>55.7779928770968</v>
      </c>
      <c r="J4386">
        <v>-12.933042874698099</v>
      </c>
      <c r="K4386">
        <v>37.881625418742601</v>
      </c>
      <c r="L4386">
        <v>27.1319477966432</v>
      </c>
      <c r="M4386">
        <v>26.3242899319585</v>
      </c>
      <c r="N4386">
        <v>0.66159212583037996</v>
      </c>
      <c r="O4386">
        <v>50.871948181365198</v>
      </c>
      <c r="P4386">
        <v>171.033085752869</v>
      </c>
      <c r="Q4386">
        <v>0.13857603370891899</v>
      </c>
    </row>
    <row r="4387" spans="1:17" hidden="1" x14ac:dyDescent="0.3">
      <c r="A4387" t="s">
        <v>9005</v>
      </c>
      <c r="B4387" t="s">
        <v>9006</v>
      </c>
      <c r="C4387" t="str">
        <f>IFERROR(VLOOKUP(Table1[[#This Row],[Ticker]],[1]!Table1[[Symbol]:[Industry]],2,FALSE),"-")</f>
        <v>-</v>
      </c>
      <c r="D4387" t="s">
        <v>1796</v>
      </c>
      <c r="E4387">
        <v>12.336315000000001</v>
      </c>
      <c r="F4387">
        <v>34.729999999999997</v>
      </c>
      <c r="G4387">
        <v>141.621929979821</v>
      </c>
      <c r="H4387">
        <v>43.548077797995099</v>
      </c>
      <c r="I4387">
        <v>221.44073830524101</v>
      </c>
      <c r="J4387">
        <v>5.9762935634328098</v>
      </c>
      <c r="K4387">
        <v>26.029152081742101</v>
      </c>
      <c r="L4387">
        <v>19.342234763495998</v>
      </c>
      <c r="M4387">
        <v>94.131311473649703</v>
      </c>
      <c r="N4387">
        <v>3.9774220447253001</v>
      </c>
      <c r="O4387">
        <v>0</v>
      </c>
      <c r="P4387">
        <v>265.57894736842098</v>
      </c>
      <c r="Q4387">
        <v>0.159775202191307</v>
      </c>
    </row>
    <row r="4388" spans="1:17" hidden="1" x14ac:dyDescent="0.3">
      <c r="A4388" t="s">
        <v>9007</v>
      </c>
      <c r="B4388" t="s">
        <v>9008</v>
      </c>
      <c r="C4388" t="str">
        <f>IFERROR(VLOOKUP(Table1[[#This Row],[Ticker]],[1]!Table1[[Symbol]:[Industry]],2,FALSE),"-")</f>
        <v>-</v>
      </c>
      <c r="D4388" t="s">
        <v>387</v>
      </c>
      <c r="E4388">
        <v>12.3061104</v>
      </c>
      <c r="F4388">
        <v>12</v>
      </c>
      <c r="G4388">
        <v>55.657363050687998</v>
      </c>
      <c r="H4388">
        <v>-4.2447738964583301</v>
      </c>
      <c r="I4388">
        <v>88.797037022867599</v>
      </c>
      <c r="J4388">
        <v>-2.1876200325010999</v>
      </c>
      <c r="K4388">
        <v>11.5312860144198</v>
      </c>
      <c r="L4388">
        <v>9.1637214314837205</v>
      </c>
      <c r="M4388">
        <v>38.181380859966403</v>
      </c>
      <c r="N4388">
        <v>0</v>
      </c>
      <c r="O4388">
        <v>36.9166666666666</v>
      </c>
      <c r="P4388">
        <v>106.185567010309</v>
      </c>
    </row>
    <row r="4389" spans="1:17" hidden="1" x14ac:dyDescent="0.3">
      <c r="A4389" t="s">
        <v>9009</v>
      </c>
      <c r="B4389" t="s">
        <v>9010</v>
      </c>
      <c r="C4389" t="str">
        <f>IFERROR(VLOOKUP(Table1[[#This Row],[Ticker]],[1]!Table1[[Symbol]:[Industry]],2,FALSE),"-")</f>
        <v>-</v>
      </c>
      <c r="D4389" t="s">
        <v>180</v>
      </c>
      <c r="E4389">
        <v>12.236245500000001</v>
      </c>
      <c r="F4389">
        <v>27.1</v>
      </c>
      <c r="G4389">
        <v>17.633369669551801</v>
      </c>
      <c r="H4389">
        <v>-4.0909886981684798</v>
      </c>
      <c r="I4389">
        <v>40.261266405810197</v>
      </c>
      <c r="J4389">
        <v>-10.8498273903606</v>
      </c>
      <c r="K4389">
        <v>26.945362985835999</v>
      </c>
      <c r="L4389">
        <v>22.924234677393201</v>
      </c>
      <c r="M4389">
        <v>38.901408026140601</v>
      </c>
      <c r="N4389">
        <v>0.93916059648995298</v>
      </c>
      <c r="O4389">
        <v>29.114391143911401</v>
      </c>
      <c r="P4389">
        <v>82.491582491582506</v>
      </c>
      <c r="Q4389">
        <v>9.4303232340736995E-2</v>
      </c>
    </row>
    <row r="4390" spans="1:17" hidden="1" x14ac:dyDescent="0.3">
      <c r="A4390" t="s">
        <v>9011</v>
      </c>
      <c r="B4390" t="s">
        <v>9012</v>
      </c>
      <c r="C4390" t="str">
        <f>IFERROR(VLOOKUP(Table1[[#This Row],[Ticker]],[1]!Table1[[Symbol]:[Industry]],2,FALSE),"-")</f>
        <v>-</v>
      </c>
      <c r="D4390" t="s">
        <v>753</v>
      </c>
      <c r="E4390">
        <v>12.214835947999999</v>
      </c>
      <c r="F4390">
        <v>2796.39</v>
      </c>
      <c r="G4390">
        <v>1.26301401599784</v>
      </c>
      <c r="H4390">
        <v>-0.23811890947629699</v>
      </c>
      <c r="I4390">
        <v>1.2508709586562701</v>
      </c>
      <c r="J4390">
        <v>-0.43761365492682702</v>
      </c>
      <c r="K4390">
        <v>2675.6526934209501</v>
      </c>
      <c r="L4390">
        <v>2474.9106482314601</v>
      </c>
      <c r="M4390">
        <v>57.569699091115801</v>
      </c>
      <c r="N4390">
        <v>2.05787054031155</v>
      </c>
      <c r="O4390">
        <v>0.384066600152355</v>
      </c>
      <c r="P4390">
        <v>38.709821428571402</v>
      </c>
      <c r="Q4390">
        <v>2.2268006150822001E-2</v>
      </c>
    </row>
    <row r="4391" spans="1:17" hidden="1" x14ac:dyDescent="0.3">
      <c r="A4391" t="s">
        <v>9013</v>
      </c>
      <c r="B4391" t="s">
        <v>9014</v>
      </c>
      <c r="C4391" t="str">
        <f>IFERROR(VLOOKUP(Table1[[#This Row],[Ticker]],[1]!Table1[[Symbol]:[Industry]],2,FALSE),"-")</f>
        <v>-</v>
      </c>
      <c r="D4391" t="s">
        <v>1796</v>
      </c>
      <c r="E4391">
        <v>12.193075199999999</v>
      </c>
      <c r="F4391">
        <v>24.32</v>
      </c>
      <c r="G4391">
        <v>-31.346769180716802</v>
      </c>
      <c r="H4391">
        <v>5.5498484059039104</v>
      </c>
      <c r="I4391">
        <v>-37.388529987441501</v>
      </c>
      <c r="J4391">
        <v>-5.2951897536166399</v>
      </c>
      <c r="K4391">
        <v>23.382720087409101</v>
      </c>
      <c r="L4391">
        <v>23.433065312795001</v>
      </c>
      <c r="M4391">
        <v>54.8779706019671</v>
      </c>
      <c r="N4391">
        <v>1.2239667637854701</v>
      </c>
      <c r="O4391">
        <v>36.883223684210499</v>
      </c>
      <c r="P4391">
        <v>35.336672231496898</v>
      </c>
      <c r="Q4391">
        <v>8.5929821362038999E-2</v>
      </c>
    </row>
    <row r="4392" spans="1:17" hidden="1" x14ac:dyDescent="0.3">
      <c r="A4392" t="s">
        <v>9015</v>
      </c>
      <c r="B4392" t="s">
        <v>9016</v>
      </c>
      <c r="C4392" t="str">
        <f>IFERROR(VLOOKUP(Table1[[#This Row],[Ticker]],[1]!Table1[[Symbol]:[Industry]],2,FALSE),"-")</f>
        <v>-</v>
      </c>
      <c r="D4392" t="s">
        <v>1657</v>
      </c>
      <c r="E4392">
        <v>12.143815</v>
      </c>
      <c r="F4392">
        <v>40.24</v>
      </c>
      <c r="G4392">
        <v>-1.9942987757075099</v>
      </c>
      <c r="H4392">
        <v>2.2975630012663499</v>
      </c>
      <c r="I4392">
        <v>-23.545246405352</v>
      </c>
      <c r="J4392">
        <v>5.9812396166217097</v>
      </c>
      <c r="K4392">
        <v>35.728078422083897</v>
      </c>
      <c r="L4392">
        <v>34.839232509248497</v>
      </c>
      <c r="M4392">
        <v>70.662345392297595</v>
      </c>
      <c r="N4392">
        <v>0.78886690608422805</v>
      </c>
      <c r="O4392">
        <v>26.963220675944299</v>
      </c>
      <c r="P4392">
        <v>92.535885167464102</v>
      </c>
      <c r="Q4392">
        <v>7.7133643279463995E-2</v>
      </c>
    </row>
    <row r="4393" spans="1:17" hidden="1" x14ac:dyDescent="0.3">
      <c r="A4393" t="s">
        <v>9017</v>
      </c>
      <c r="B4393" t="s">
        <v>9018</v>
      </c>
      <c r="C4393" t="str">
        <f>IFERROR(VLOOKUP(Table1[[#This Row],[Ticker]],[1]!Table1[[Symbol]:[Industry]],2,FALSE),"-")</f>
        <v>-</v>
      </c>
      <c r="D4393" t="s">
        <v>753</v>
      </c>
      <c r="E4393">
        <v>12.120252429999899</v>
      </c>
      <c r="F4393">
        <v>40.65</v>
      </c>
      <c r="G4393">
        <v>10.489295823797301</v>
      </c>
      <c r="H4393">
        <v>-4.7508039807390802E-2</v>
      </c>
      <c r="I4393">
        <v>1.4711191353654101</v>
      </c>
      <c r="J4393">
        <v>-1.8148566130179999</v>
      </c>
      <c r="K4393">
        <v>39.006610987284802</v>
      </c>
      <c r="L4393">
        <v>35.792715506650403</v>
      </c>
      <c r="M4393">
        <v>57.562155009737999</v>
      </c>
      <c r="N4393">
        <v>0.60476108572262099</v>
      </c>
      <c r="O4393">
        <v>0.12300123001232</v>
      </c>
      <c r="P4393">
        <v>50.5555555555555</v>
      </c>
    </row>
    <row r="4394" spans="1:17" hidden="1" x14ac:dyDescent="0.3">
      <c r="A4394" t="s">
        <v>9019</v>
      </c>
      <c r="B4394" t="s">
        <v>9020</v>
      </c>
      <c r="C4394" t="str">
        <f>IFERROR(VLOOKUP(Table1[[#This Row],[Ticker]],[1]!Table1[[Symbol]:[Industry]],2,FALSE),"-")</f>
        <v>-</v>
      </c>
      <c r="D4394" t="s">
        <v>141</v>
      </c>
      <c r="E4394">
        <v>12.096</v>
      </c>
      <c r="F4394">
        <v>3.3</v>
      </c>
      <c r="G4394">
        <v>479.26847416179902</v>
      </c>
      <c r="H4394">
        <v>15.5045995371256</v>
      </c>
      <c r="I4394">
        <v>24.242371300112001</v>
      </c>
      <c r="J4394">
        <v>-3.0725757847135</v>
      </c>
      <c r="K4394">
        <v>3.05164095112311</v>
      </c>
      <c r="L4394">
        <v>2.3209935476817298</v>
      </c>
      <c r="M4394">
        <v>58.151479180694601</v>
      </c>
      <c r="N4394">
        <v>0.91603093100043897</v>
      </c>
      <c r="O4394">
        <v>9.0909090909091006</v>
      </c>
      <c r="P4394">
        <v>511.11111111111097</v>
      </c>
      <c r="Q4394">
        <v>0.27264722241329398</v>
      </c>
    </row>
    <row r="4395" spans="1:17" hidden="1" x14ac:dyDescent="0.3">
      <c r="A4395" t="s">
        <v>9021</v>
      </c>
      <c r="B4395" t="s">
        <v>9022</v>
      </c>
      <c r="C4395" t="str">
        <f>IFERROR(VLOOKUP(Table1[[#This Row],[Ticker]],[1]!Table1[[Symbol]:[Industry]],2,FALSE),"-")</f>
        <v>-</v>
      </c>
      <c r="D4395" t="s">
        <v>259</v>
      </c>
      <c r="E4395">
        <v>12.082285000000001</v>
      </c>
      <c r="F4395">
        <v>7.96</v>
      </c>
      <c r="G4395">
        <v>153.46202254889499</v>
      </c>
      <c r="H4395">
        <v>16.661372748693299</v>
      </c>
      <c r="I4395">
        <v>97.746605147693501</v>
      </c>
      <c r="J4395">
        <v>-2.1876200325010999</v>
      </c>
      <c r="K4395">
        <v>6.5831455564698702</v>
      </c>
      <c r="L4395">
        <v>4.7242005504921103</v>
      </c>
      <c r="M4395">
        <v>100</v>
      </c>
      <c r="N4395">
        <v>0.30043432679346999</v>
      </c>
      <c r="O4395">
        <v>0</v>
      </c>
      <c r="P4395">
        <v>185.304659498207</v>
      </c>
    </row>
    <row r="4396" spans="1:17" hidden="1" x14ac:dyDescent="0.3">
      <c r="A4396" t="s">
        <v>9023</v>
      </c>
      <c r="B4396" t="s">
        <v>9024</v>
      </c>
      <c r="C4396" t="str">
        <f>IFERROR(VLOOKUP(Table1[[#This Row],[Ticker]],[1]!Table1[[Symbol]:[Industry]],2,FALSE),"-")</f>
        <v>-</v>
      </c>
      <c r="D4396" t="s">
        <v>21</v>
      </c>
      <c r="E4396">
        <v>12.0256136</v>
      </c>
      <c r="F4396">
        <v>11.49</v>
      </c>
      <c r="G4396">
        <v>-59.895235571728897</v>
      </c>
      <c r="H4396">
        <v>-2.7160410322693802</v>
      </c>
      <c r="I4396">
        <v>-50.663791311483301</v>
      </c>
      <c r="J4396">
        <v>-1.3057858173335599</v>
      </c>
      <c r="K4396">
        <v>12.1937618055647</v>
      </c>
      <c r="L4396">
        <v>14.9137937165425</v>
      </c>
      <c r="M4396">
        <v>48.634173725434103</v>
      </c>
      <c r="N4396">
        <v>0.260412964743088</v>
      </c>
      <c r="O4396">
        <v>137.16275021758</v>
      </c>
      <c r="P4396">
        <v>32.068965517241303</v>
      </c>
      <c r="Q4396">
        <v>7.0896892610795001E-2</v>
      </c>
    </row>
    <row r="4397" spans="1:17" hidden="1" x14ac:dyDescent="0.3">
      <c r="A4397" t="s">
        <v>9025</v>
      </c>
      <c r="B4397" t="s">
        <v>9026</v>
      </c>
      <c r="C4397" t="str">
        <f>IFERROR(VLOOKUP(Table1[[#This Row],[Ticker]],[1]!Table1[[Symbol]:[Industry]],2,FALSE),"-")</f>
        <v>-</v>
      </c>
      <c r="D4397" t="s">
        <v>605</v>
      </c>
      <c r="E4397">
        <v>11.996648483</v>
      </c>
      <c r="F4397">
        <v>11.44</v>
      </c>
      <c r="G4397">
        <v>55.0854676258514</v>
      </c>
      <c r="H4397">
        <v>16.329549235314701</v>
      </c>
      <c r="I4397">
        <v>28.529837359497101</v>
      </c>
      <c r="J4397">
        <v>2.24716257619454</v>
      </c>
      <c r="K4397">
        <v>10.440840780517799</v>
      </c>
      <c r="L4397">
        <v>9.4621082850396796</v>
      </c>
      <c r="M4397">
        <v>68.671541774764293</v>
      </c>
      <c r="N4397">
        <v>0.41918307194208598</v>
      </c>
      <c r="O4397">
        <v>33.741258741258697</v>
      </c>
      <c r="P4397">
        <v>104.651162790697</v>
      </c>
      <c r="Q4397">
        <v>0.102541924728906</v>
      </c>
    </row>
    <row r="4398" spans="1:17" hidden="1" x14ac:dyDescent="0.3">
      <c r="A4398" t="s">
        <v>9027</v>
      </c>
      <c r="B4398" t="s">
        <v>9028</v>
      </c>
      <c r="C4398" t="str">
        <f>IFERROR(VLOOKUP(Table1[[#This Row],[Ticker]],[1]!Table1[[Symbol]:[Industry]],2,FALSE),"-")</f>
        <v>-</v>
      </c>
      <c r="D4398" t="s">
        <v>281</v>
      </c>
      <c r="E4398">
        <v>11.995200000000001</v>
      </c>
      <c r="F4398">
        <v>25.5</v>
      </c>
      <c r="G4398">
        <v>-18.1556106452548</v>
      </c>
      <c r="H4398">
        <v>-6.41847738595128</v>
      </c>
      <c r="I4398">
        <v>-22.416462948335401</v>
      </c>
      <c r="J4398">
        <v>-2.1876200325010999</v>
      </c>
      <c r="K4398">
        <v>26.145250918167001</v>
      </c>
      <c r="L4398">
        <v>26.9862604694524</v>
      </c>
      <c r="M4398">
        <v>24.900482873079198</v>
      </c>
      <c r="N4398">
        <v>6.7148760330578497E-2</v>
      </c>
      <c r="O4398">
        <v>110.705882352941</v>
      </c>
      <c r="P4398">
        <v>25</v>
      </c>
    </row>
    <row r="4399" spans="1:17" hidden="1" x14ac:dyDescent="0.3">
      <c r="A4399" t="s">
        <v>9029</v>
      </c>
      <c r="B4399" t="s">
        <v>9030</v>
      </c>
      <c r="C4399" t="str">
        <f>IFERROR(VLOOKUP(Table1[[#This Row],[Ticker]],[1]!Table1[[Symbol]:[Industry]],2,FALSE),"-")</f>
        <v>-</v>
      </c>
      <c r="D4399" t="s">
        <v>364</v>
      </c>
      <c r="E4399">
        <v>11.994882</v>
      </c>
      <c r="F4399">
        <v>2.1800000000000002</v>
      </c>
      <c r="G4399">
        <v>-23.3849255065258</v>
      </c>
      <c r="H4399">
        <v>-21.036753846332999</v>
      </c>
      <c r="I4399">
        <v>-6.7286315102842202</v>
      </c>
      <c r="J4399">
        <v>-3.0804771753582401</v>
      </c>
      <c r="K4399">
        <v>2.3093668875567701</v>
      </c>
      <c r="L4399">
        <v>2.2843676385770202</v>
      </c>
      <c r="M4399">
        <v>37.5098979062643</v>
      </c>
      <c r="N4399">
        <v>0.52274005067705498</v>
      </c>
      <c r="O4399">
        <v>66.513761467889793</v>
      </c>
      <c r="P4399">
        <v>19.780219780219699</v>
      </c>
    </row>
    <row r="4400" spans="1:17" hidden="1" x14ac:dyDescent="0.3">
      <c r="A4400" t="s">
        <v>9031</v>
      </c>
      <c r="B4400" t="s">
        <v>9032</v>
      </c>
      <c r="C4400" t="str">
        <f>IFERROR(VLOOKUP(Table1[[#This Row],[Ticker]],[1]!Table1[[Symbol]:[Industry]],2,FALSE),"-")</f>
        <v>-</v>
      </c>
      <c r="D4400" t="s">
        <v>364</v>
      </c>
      <c r="E4400">
        <v>11.992252799999999</v>
      </c>
      <c r="F4400">
        <v>27.58</v>
      </c>
      <c r="G4400">
        <v>-46.190463036268397</v>
      </c>
      <c r="H4400">
        <v>-20.895400462874299</v>
      </c>
      <c r="I4400">
        <v>-49.121203254768297</v>
      </c>
      <c r="J4400">
        <v>6.8558582283684499</v>
      </c>
      <c r="K4400">
        <v>30.4781800073665</v>
      </c>
      <c r="L4400">
        <v>36.283371019572797</v>
      </c>
      <c r="M4400">
        <v>57.848633155402098</v>
      </c>
      <c r="N4400">
        <v>1.7926835614299801</v>
      </c>
      <c r="O4400">
        <v>66.787527193618502</v>
      </c>
      <c r="P4400">
        <v>33.236714975845402</v>
      </c>
      <c r="Q4400">
        <v>-5.7556379065021999E-2</v>
      </c>
    </row>
    <row r="4401" spans="1:17" hidden="1" x14ac:dyDescent="0.3">
      <c r="A4401" t="s">
        <v>9033</v>
      </c>
      <c r="B4401" t="s">
        <v>9034</v>
      </c>
      <c r="C4401" t="str">
        <f>IFERROR(VLOOKUP(Table1[[#This Row],[Ticker]],[1]!Table1[[Symbol]:[Industry]],2,FALSE),"-")</f>
        <v>-</v>
      </c>
      <c r="D4401" t="s">
        <v>1171</v>
      </c>
      <c r="E4401">
        <v>11.9911903</v>
      </c>
      <c r="F4401">
        <v>23</v>
      </c>
      <c r="G4401">
        <v>-25.213058831555699</v>
      </c>
      <c r="H4401">
        <v>5.0284090609351502</v>
      </c>
      <c r="I4401">
        <v>-20.749874525256701</v>
      </c>
      <c r="J4401">
        <v>-3.8970217419028002</v>
      </c>
      <c r="K4401">
        <v>22.618671377065699</v>
      </c>
      <c r="L4401">
        <v>23.385125537332399</v>
      </c>
      <c r="M4401">
        <v>49.4701114801709</v>
      </c>
      <c r="N4401">
        <v>0.103896103896103</v>
      </c>
      <c r="O4401">
        <v>31.956521739130402</v>
      </c>
      <c r="P4401">
        <v>24.932102118413901</v>
      </c>
    </row>
    <row r="4402" spans="1:17" hidden="1" x14ac:dyDescent="0.3">
      <c r="A4402" t="s">
        <v>9035</v>
      </c>
      <c r="B4402" t="s">
        <v>9036</v>
      </c>
      <c r="C4402" t="str">
        <f>IFERROR(VLOOKUP(Table1[[#This Row],[Ticker]],[1]!Table1[[Symbol]:[Industry]],2,FALSE),"-")</f>
        <v>-</v>
      </c>
      <c r="D4402" t="s">
        <v>605</v>
      </c>
      <c r="E4402">
        <v>11.958672</v>
      </c>
      <c r="F4402">
        <v>2.38</v>
      </c>
      <c r="G4402">
        <v>18.7902744430931</v>
      </c>
      <c r="H4402">
        <v>2.5842455548247498</v>
      </c>
      <c r="I4402">
        <v>-25.140467971937699</v>
      </c>
      <c r="J4402">
        <v>7.8123799674988801</v>
      </c>
      <c r="K4402">
        <v>2.42109262984135</v>
      </c>
      <c r="L4402">
        <v>2.40309366266677</v>
      </c>
      <c r="M4402">
        <v>64.541894656045997</v>
      </c>
      <c r="N4402">
        <v>0.58779334152351703</v>
      </c>
      <c r="O4402">
        <v>82.773109243697405</v>
      </c>
      <c r="P4402">
        <v>66.433566433566398</v>
      </c>
      <c r="Q4402">
        <v>9.7128803052016002E-2</v>
      </c>
    </row>
    <row r="4403" spans="1:17" hidden="1" x14ac:dyDescent="0.3">
      <c r="A4403" t="s">
        <v>9037</v>
      </c>
      <c r="B4403" t="s">
        <v>9038</v>
      </c>
      <c r="C4403" t="str">
        <f>IFERROR(VLOOKUP(Table1[[#This Row],[Ticker]],[1]!Table1[[Symbol]:[Industry]],2,FALSE),"-")</f>
        <v>-</v>
      </c>
      <c r="D4403" t="s">
        <v>27</v>
      </c>
      <c r="E4403">
        <v>11.943680000000001</v>
      </c>
      <c r="F4403">
        <v>36.049999999999997</v>
      </c>
      <c r="G4403">
        <v>3.68367884016175</v>
      </c>
      <c r="H4403">
        <v>23.9449665096027</v>
      </c>
      <c r="I4403">
        <v>4.8148598430668699</v>
      </c>
      <c r="J4403">
        <v>5.6706234189626699</v>
      </c>
      <c r="K4403">
        <v>29.176083416440601</v>
      </c>
      <c r="L4403">
        <v>27.5494671817195</v>
      </c>
      <c r="M4403">
        <v>81.294217332379603</v>
      </c>
      <c r="N4403">
        <v>1.2014705882352901</v>
      </c>
      <c r="O4403">
        <v>0.13869625520113099</v>
      </c>
      <c r="P4403">
        <v>52.431289640591899</v>
      </c>
    </row>
    <row r="4404" spans="1:17" hidden="1" x14ac:dyDescent="0.3">
      <c r="A4404" t="s">
        <v>9039</v>
      </c>
      <c r="B4404" t="s">
        <v>4302</v>
      </c>
      <c r="C4404" t="str">
        <f>IFERROR(VLOOKUP(Table1[[#This Row],[Ticker]],[1]!Table1[[Symbol]:[Industry]],2,FALSE),"-")</f>
        <v>-</v>
      </c>
      <c r="D4404" t="s">
        <v>51</v>
      </c>
      <c r="E4404">
        <v>11.93</v>
      </c>
      <c r="F4404">
        <v>119.3</v>
      </c>
      <c r="M4404">
        <v>100</v>
      </c>
      <c r="N4404">
        <v>1</v>
      </c>
      <c r="Q4404">
        <v>5.4726977498741003E-2</v>
      </c>
    </row>
    <row r="4405" spans="1:17" hidden="1" x14ac:dyDescent="0.3">
      <c r="A4405" t="s">
        <v>9040</v>
      </c>
      <c r="B4405" t="s">
        <v>9041</v>
      </c>
      <c r="C4405" t="str">
        <f>IFERROR(VLOOKUP(Table1[[#This Row],[Ticker]],[1]!Table1[[Symbol]:[Industry]],2,FALSE),"-")</f>
        <v>-</v>
      </c>
      <c r="D4405" t="s">
        <v>605</v>
      </c>
      <c r="E4405">
        <v>11.8874336</v>
      </c>
      <c r="F4405">
        <v>25.84</v>
      </c>
      <c r="G4405">
        <v>21.783998009070899</v>
      </c>
      <c r="H4405">
        <v>0.50256784269248</v>
      </c>
      <c r="I4405">
        <v>30.268612869701201</v>
      </c>
      <c r="J4405">
        <v>-2.1876200325010999</v>
      </c>
      <c r="K4405">
        <v>24.1067042712572</v>
      </c>
      <c r="L4405">
        <v>21.220133069310801</v>
      </c>
      <c r="M4405">
        <v>99.084775455687904</v>
      </c>
      <c r="N4405">
        <v>2.3766233766233702</v>
      </c>
      <c r="O4405">
        <v>0</v>
      </c>
      <c r="P4405">
        <v>60.496894409937802</v>
      </c>
    </row>
    <row r="4406" spans="1:17" hidden="1" x14ac:dyDescent="0.3">
      <c r="A4406" t="s">
        <v>9042</v>
      </c>
      <c r="B4406" t="s">
        <v>9043</v>
      </c>
      <c r="C4406" t="str">
        <f>IFERROR(VLOOKUP(Table1[[#This Row],[Ticker]],[1]!Table1[[Symbol]:[Industry]],2,FALSE),"-")</f>
        <v>-</v>
      </c>
      <c r="D4406" t="s">
        <v>407</v>
      </c>
      <c r="E4406">
        <v>11.8362075</v>
      </c>
      <c r="F4406">
        <v>5.83</v>
      </c>
      <c r="G4406">
        <v>-18.418512435693199</v>
      </c>
      <c r="H4406">
        <v>-19.846277655856799</v>
      </c>
      <c r="I4406">
        <v>-38.068802096285097</v>
      </c>
      <c r="J4406">
        <v>-9.5476200325011007</v>
      </c>
      <c r="K4406">
        <v>6.3875465590061298</v>
      </c>
      <c r="L4406">
        <v>6.9230363529891399</v>
      </c>
      <c r="M4406">
        <v>20.481255657472499</v>
      </c>
      <c r="N4406">
        <v>1.1137131351379801</v>
      </c>
      <c r="O4406">
        <v>85.763293310463098</v>
      </c>
      <c r="P4406">
        <v>13.424124513618599</v>
      </c>
      <c r="Q4406">
        <v>7.3529218808585997E-2</v>
      </c>
    </row>
    <row r="4407" spans="1:17" hidden="1" x14ac:dyDescent="0.3">
      <c r="A4407" t="s">
        <v>9044</v>
      </c>
      <c r="B4407" t="s">
        <v>9045</v>
      </c>
      <c r="C4407" t="str">
        <f>IFERROR(VLOOKUP(Table1[[#This Row],[Ticker]],[1]!Table1[[Symbol]:[Industry]],2,FALSE),"-")</f>
        <v>-</v>
      </c>
      <c r="D4407" t="s">
        <v>472</v>
      </c>
      <c r="E4407">
        <v>11.792585000000001</v>
      </c>
      <c r="F4407">
        <v>24.9</v>
      </c>
      <c r="G4407">
        <v>-29.9604765565132</v>
      </c>
      <c r="H4407">
        <v>3.3391065793791599</v>
      </c>
      <c r="I4407">
        <v>18.158557655454398</v>
      </c>
      <c r="J4407">
        <v>-1.36457476501139</v>
      </c>
      <c r="K4407">
        <v>23.075010396205801</v>
      </c>
      <c r="L4407">
        <v>22.076124728988798</v>
      </c>
      <c r="M4407">
        <v>51.4124280244177</v>
      </c>
      <c r="N4407">
        <v>1.2271522534826</v>
      </c>
      <c r="O4407">
        <v>7.3092369477911703</v>
      </c>
      <c r="P4407">
        <v>51.367781155015102</v>
      </c>
      <c r="Q4407">
        <v>1.8414663224596999E-2</v>
      </c>
    </row>
    <row r="4408" spans="1:17" hidden="1" x14ac:dyDescent="0.3">
      <c r="A4408" t="s">
        <v>9046</v>
      </c>
      <c r="B4408" t="s">
        <v>9047</v>
      </c>
      <c r="C4408" t="str">
        <f>IFERROR(VLOOKUP(Table1[[#This Row],[Ticker]],[1]!Table1[[Symbol]:[Industry]],2,FALSE),"-")</f>
        <v>-</v>
      </c>
      <c r="D4408" t="s">
        <v>51</v>
      </c>
      <c r="E4408">
        <v>11.7652284</v>
      </c>
      <c r="F4408">
        <v>25.78</v>
      </c>
      <c r="G4408">
        <v>-3.26408333335181</v>
      </c>
      <c r="H4408">
        <v>4.4645995371256202</v>
      </c>
      <c r="I4408">
        <v>-10.461943508801999</v>
      </c>
      <c r="J4408">
        <v>2.1801960594529</v>
      </c>
      <c r="K4408">
        <v>24.8439053664402</v>
      </c>
      <c r="L4408">
        <v>24.024478873936999</v>
      </c>
      <c r="M4408">
        <v>67.104924259676594</v>
      </c>
      <c r="N4408">
        <v>1.32954037109417</v>
      </c>
      <c r="O4408">
        <v>49.340574088440597</v>
      </c>
      <c r="P4408">
        <v>50.760233918128598</v>
      </c>
      <c r="Q4408">
        <v>2.6788909286785002E-2</v>
      </c>
    </row>
    <row r="4409" spans="1:17" hidden="1" x14ac:dyDescent="0.3">
      <c r="A4409" t="s">
        <v>9048</v>
      </c>
      <c r="B4409" t="s">
        <v>9049</v>
      </c>
      <c r="C4409" t="str">
        <f>IFERROR(VLOOKUP(Table1[[#This Row],[Ticker]],[1]!Table1[[Symbol]:[Industry]],2,FALSE),"-")</f>
        <v>-</v>
      </c>
      <c r="D4409" t="s">
        <v>407</v>
      </c>
      <c r="E4409">
        <v>11.743874999999999</v>
      </c>
      <c r="F4409">
        <v>1.41</v>
      </c>
      <c r="G4409">
        <v>1.17623097521637</v>
      </c>
      <c r="H4409">
        <v>-5.8747108077019501</v>
      </c>
      <c r="I4409">
        <v>-25.830088429</v>
      </c>
      <c r="J4409">
        <v>-2.1876200325010999</v>
      </c>
      <c r="K4409">
        <v>1.4566687313254101</v>
      </c>
      <c r="L4409">
        <v>1.37048455808949</v>
      </c>
      <c r="M4409">
        <v>42.547009884035504</v>
      </c>
      <c r="N4409">
        <v>0.50110477758427396</v>
      </c>
      <c r="O4409">
        <v>43.262411347517698</v>
      </c>
      <c r="P4409">
        <v>51.612903225806399</v>
      </c>
      <c r="Q4409">
        <v>0.108447405199415</v>
      </c>
    </row>
    <row r="4410" spans="1:17" hidden="1" x14ac:dyDescent="0.3">
      <c r="A4410" t="s">
        <v>9050</v>
      </c>
      <c r="B4410" t="s">
        <v>9051</v>
      </c>
      <c r="C4410" t="str">
        <f>IFERROR(VLOOKUP(Table1[[#This Row],[Ticker]],[1]!Table1[[Symbol]:[Industry]],2,FALSE),"-")</f>
        <v>-</v>
      </c>
      <c r="E4410">
        <v>11.7</v>
      </c>
      <c r="F4410">
        <v>20</v>
      </c>
      <c r="G4410">
        <v>2.6563543082536598</v>
      </c>
      <c r="H4410">
        <v>6.5540165276864197</v>
      </c>
      <c r="I4410">
        <v>-47.702118837615799</v>
      </c>
      <c r="J4410">
        <v>-3.27565168433097</v>
      </c>
      <c r="K4410">
        <v>18.319152374479501</v>
      </c>
      <c r="L4410">
        <v>17.9210965476369</v>
      </c>
      <c r="M4410">
        <v>60.111841282645599</v>
      </c>
      <c r="N4410">
        <v>0.85666480758505303</v>
      </c>
      <c r="O4410">
        <v>44.849999999999902</v>
      </c>
      <c r="P4410">
        <v>67.785234899328799</v>
      </c>
    </row>
    <row r="4411" spans="1:17" hidden="1" x14ac:dyDescent="0.3">
      <c r="A4411" t="s">
        <v>9052</v>
      </c>
      <c r="B4411" t="s">
        <v>9053</v>
      </c>
      <c r="C4411" t="str">
        <f>IFERROR(VLOOKUP(Table1[[#This Row],[Ticker]],[1]!Table1[[Symbol]:[Industry]],2,FALSE),"-")</f>
        <v>-</v>
      </c>
      <c r="D4411" t="s">
        <v>789</v>
      </c>
      <c r="E4411">
        <v>11.69478114</v>
      </c>
      <c r="F4411">
        <v>14.3</v>
      </c>
      <c r="G4411">
        <v>258.86774556434898</v>
      </c>
      <c r="H4411">
        <v>-36.6819101957851</v>
      </c>
      <c r="I4411">
        <v>120.944803345891</v>
      </c>
      <c r="J4411">
        <v>-13.338272464292301</v>
      </c>
      <c r="K4411">
        <v>17.191825439514101</v>
      </c>
      <c r="L4411">
        <v>11.595781616983</v>
      </c>
      <c r="M4411">
        <v>17.5360103749308</v>
      </c>
      <c r="N4411">
        <v>0.32404706467814098</v>
      </c>
      <c r="O4411">
        <v>63.846153846153797</v>
      </c>
      <c r="P4411">
        <v>407.09219858156001</v>
      </c>
      <c r="Q4411">
        <v>9.3673717571974E-2</v>
      </c>
    </row>
    <row r="4412" spans="1:17" hidden="1" x14ac:dyDescent="0.3">
      <c r="A4412" t="s">
        <v>9054</v>
      </c>
      <c r="B4412" t="s">
        <v>9055</v>
      </c>
      <c r="C4412" t="str">
        <f>IFERROR(VLOOKUP(Table1[[#This Row],[Ticker]],[1]!Table1[[Symbol]:[Industry]],2,FALSE),"-")</f>
        <v>-</v>
      </c>
      <c r="D4412" t="s">
        <v>605</v>
      </c>
      <c r="E4412">
        <v>11.670451999999999</v>
      </c>
      <c r="F4412">
        <v>21.21</v>
      </c>
      <c r="G4412">
        <v>-7.0044968669104799</v>
      </c>
      <c r="H4412">
        <v>-19.499328192646502</v>
      </c>
      <c r="I4412">
        <v>-47.016930783725599</v>
      </c>
      <c r="J4412">
        <v>-13.499095442337101</v>
      </c>
      <c r="K4412">
        <v>26.211547798185101</v>
      </c>
      <c r="L4412">
        <v>29.2160614721389</v>
      </c>
      <c r="M4412">
        <v>42.5225030603224</v>
      </c>
      <c r="N4412">
        <v>1.2836645291523601</v>
      </c>
      <c r="O4412">
        <v>213.767090994813</v>
      </c>
      <c r="P4412">
        <v>60.075471698113198</v>
      </c>
      <c r="Q4412">
        <v>0.11877074886802599</v>
      </c>
    </row>
    <row r="4413" spans="1:17" hidden="1" x14ac:dyDescent="0.3">
      <c r="A4413" t="s">
        <v>9056</v>
      </c>
      <c r="B4413" t="s">
        <v>9057</v>
      </c>
      <c r="C4413" t="str">
        <f>IFERROR(VLOOKUP(Table1[[#This Row],[Ticker]],[1]!Table1[[Symbol]:[Industry]],2,FALSE),"-")</f>
        <v>-</v>
      </c>
      <c r="E4413">
        <v>11.669510600000001</v>
      </c>
      <c r="F4413">
        <v>14.5</v>
      </c>
      <c r="G4413">
        <v>-45.275472770207401</v>
      </c>
      <c r="H4413">
        <v>-19.489633450186901</v>
      </c>
      <c r="I4413">
        <v>-44.779616617386502</v>
      </c>
      <c r="J4413">
        <v>-4.9580685813137597</v>
      </c>
      <c r="K4413">
        <v>15.952322830982901</v>
      </c>
      <c r="L4413">
        <v>18.0291766027017</v>
      </c>
      <c r="M4413">
        <v>50.833031533399101</v>
      </c>
      <c r="N4413">
        <v>0.85643958589734304</v>
      </c>
      <c r="O4413">
        <v>77.172413793103402</v>
      </c>
      <c r="P4413">
        <v>20.232172470978401</v>
      </c>
      <c r="Q4413">
        <v>4.5076119771196001E-2</v>
      </c>
    </row>
    <row r="4414" spans="1:17" hidden="1" x14ac:dyDescent="0.3">
      <c r="A4414" t="s">
        <v>9058</v>
      </c>
      <c r="B4414" t="s">
        <v>9059</v>
      </c>
      <c r="C4414" t="str">
        <f>IFERROR(VLOOKUP(Table1[[#This Row],[Ticker]],[1]!Table1[[Symbol]:[Industry]],2,FALSE),"-")</f>
        <v>-</v>
      </c>
      <c r="D4414" t="s">
        <v>132</v>
      </c>
      <c r="E4414">
        <v>11.633791</v>
      </c>
      <c r="F4414">
        <v>9.25</v>
      </c>
      <c r="G4414">
        <v>-26.128351235026098</v>
      </c>
      <c r="H4414">
        <v>-6.6738236993888904</v>
      </c>
      <c r="I4414">
        <v>-21.632836405660999</v>
      </c>
      <c r="J4414">
        <v>-13.2253558815577</v>
      </c>
      <c r="K4414">
        <v>10.2998368816147</v>
      </c>
      <c r="L4414">
        <v>10.179888342967599</v>
      </c>
      <c r="M4414">
        <v>33.736019441214403</v>
      </c>
      <c r="N4414">
        <v>0.629078254846138</v>
      </c>
      <c r="O4414">
        <v>46.054054054053999</v>
      </c>
      <c r="P4414">
        <v>23.663101604278001</v>
      </c>
      <c r="Q4414">
        <v>7.5358226471419001E-2</v>
      </c>
    </row>
    <row r="4415" spans="1:17" hidden="1" x14ac:dyDescent="0.3">
      <c r="A4415" t="s">
        <v>9060</v>
      </c>
      <c r="B4415" t="s">
        <v>9061</v>
      </c>
      <c r="C4415" t="str">
        <f>IFERROR(VLOOKUP(Table1[[#This Row],[Ticker]],[1]!Table1[[Symbol]:[Industry]],2,FALSE),"-")</f>
        <v>-</v>
      </c>
      <c r="D4415" t="s">
        <v>1603</v>
      </c>
      <c r="E4415">
        <v>11.615951788</v>
      </c>
      <c r="F4415">
        <v>10.85</v>
      </c>
      <c r="G4415">
        <v>106.618901512226</v>
      </c>
      <c r="H4415">
        <v>-14.1540182813589</v>
      </c>
      <c r="I4415">
        <v>87.328451144633803</v>
      </c>
      <c r="J4415">
        <v>-0.78575087362259699</v>
      </c>
      <c r="K4415">
        <v>10.7493323345406</v>
      </c>
      <c r="L4415">
        <v>8.8259662112173292</v>
      </c>
      <c r="M4415">
        <v>46.740598076325199</v>
      </c>
      <c r="N4415">
        <v>0.32693080360152399</v>
      </c>
      <c r="O4415">
        <v>22.027649769585199</v>
      </c>
      <c r="Q4415">
        <v>0.10568716557471999</v>
      </c>
    </row>
    <row r="4416" spans="1:17" hidden="1" x14ac:dyDescent="0.3">
      <c r="A4416" t="s">
        <v>9062</v>
      </c>
      <c r="B4416" t="s">
        <v>9063</v>
      </c>
      <c r="C4416" t="str">
        <f>IFERROR(VLOOKUP(Table1[[#This Row],[Ticker]],[1]!Table1[[Symbol]:[Industry]],2,FALSE),"-")</f>
        <v>-</v>
      </c>
      <c r="D4416" t="s">
        <v>642</v>
      </c>
      <c r="E4416">
        <v>11.610288000000001</v>
      </c>
      <c r="F4416">
        <v>7.55</v>
      </c>
      <c r="G4416">
        <v>66.8415735770038</v>
      </c>
      <c r="H4416">
        <v>54.094907907169599</v>
      </c>
      <c r="I4416">
        <v>-6.0315978340492604</v>
      </c>
      <c r="J4416">
        <v>16.0389809527205</v>
      </c>
      <c r="K4416">
        <v>5.4435596036908303</v>
      </c>
      <c r="L4416">
        <v>4.8187682614903098</v>
      </c>
      <c r="M4416">
        <v>89.780001781714304</v>
      </c>
      <c r="N4416">
        <v>2.2889333274455699</v>
      </c>
      <c r="O4416">
        <v>2.5165562913907298</v>
      </c>
      <c r="P4416">
        <v>131.59509202453901</v>
      </c>
      <c r="Q4416">
        <v>0.113245727643168</v>
      </c>
    </row>
    <row r="4417" spans="1:17" hidden="1" x14ac:dyDescent="0.3">
      <c r="A4417" t="s">
        <v>9064</v>
      </c>
      <c r="B4417" t="s">
        <v>9065</v>
      </c>
      <c r="C4417" t="str">
        <f>IFERROR(VLOOKUP(Table1[[#This Row],[Ticker]],[1]!Table1[[Symbol]:[Industry]],2,FALSE),"-")</f>
        <v>-</v>
      </c>
      <c r="D4417" t="s">
        <v>1414</v>
      </c>
      <c r="E4417">
        <v>11.582587905</v>
      </c>
      <c r="F4417">
        <v>39.46</v>
      </c>
      <c r="G4417">
        <v>37.5135862266537</v>
      </c>
      <c r="H4417">
        <v>41.089417507691003</v>
      </c>
      <c r="I4417">
        <v>47.028136679225</v>
      </c>
      <c r="J4417">
        <v>21.0987033522152</v>
      </c>
      <c r="K4417">
        <v>28.411051376622702</v>
      </c>
      <c r="L4417">
        <v>25.720910873103701</v>
      </c>
      <c r="M4417">
        <v>91.920366029300993</v>
      </c>
      <c r="N4417">
        <v>3.1070474850001402</v>
      </c>
      <c r="O4417">
        <v>0</v>
      </c>
      <c r="P4417">
        <v>142.83076923076899</v>
      </c>
      <c r="Q4417">
        <v>0.109713579191434</v>
      </c>
    </row>
    <row r="4418" spans="1:17" hidden="1" x14ac:dyDescent="0.3">
      <c r="A4418" t="s">
        <v>9066</v>
      </c>
      <c r="B4418" t="s">
        <v>9067</v>
      </c>
      <c r="C4418" t="str">
        <f>IFERROR(VLOOKUP(Table1[[#This Row],[Ticker]],[1]!Table1[[Symbol]:[Industry]],2,FALSE),"-")</f>
        <v>-</v>
      </c>
      <c r="D4418" t="s">
        <v>753</v>
      </c>
      <c r="E4418">
        <v>11.560360832000001</v>
      </c>
      <c r="F4418">
        <v>59.02</v>
      </c>
      <c r="G4418">
        <v>39.031711632042999</v>
      </c>
      <c r="H4418">
        <v>-2.10489269808637</v>
      </c>
      <c r="I4418">
        <v>14.4113806869666</v>
      </c>
      <c r="J4418">
        <v>-0.18866296662243501</v>
      </c>
      <c r="K4418">
        <v>56.496578804390197</v>
      </c>
      <c r="L4418">
        <v>49.6322264733354</v>
      </c>
      <c r="M4418">
        <v>44.735305969102399</v>
      </c>
      <c r="N4418">
        <v>1.05248320763153</v>
      </c>
      <c r="O4418">
        <v>1.49101999322263</v>
      </c>
      <c r="P4418">
        <v>81.321044546850999</v>
      </c>
    </row>
    <row r="4419" spans="1:17" hidden="1" x14ac:dyDescent="0.3">
      <c r="A4419" t="s">
        <v>9068</v>
      </c>
      <c r="B4419" t="s">
        <v>9069</v>
      </c>
      <c r="C4419" t="str">
        <f>IFERROR(VLOOKUP(Table1[[#This Row],[Ticker]],[1]!Table1[[Symbol]:[Industry]],2,FALSE),"-")</f>
        <v>-</v>
      </c>
      <c r="D4419" t="s">
        <v>998</v>
      </c>
      <c r="E4419">
        <v>11.454467790000001</v>
      </c>
      <c r="F4419">
        <v>2.4</v>
      </c>
      <c r="G4419">
        <v>-11.239621873935</v>
      </c>
      <c r="H4419">
        <v>1.5231180556441399</v>
      </c>
      <c r="I4419">
        <v>26.3240448628578</v>
      </c>
      <c r="J4419">
        <v>4.3240078744756403</v>
      </c>
      <c r="K4419">
        <v>2.3483208153252</v>
      </c>
      <c r="L4419">
        <v>2.3809443831527899</v>
      </c>
      <c r="M4419">
        <v>55.612190454276501</v>
      </c>
      <c r="N4419">
        <v>0.78661329243146605</v>
      </c>
      <c r="O4419">
        <v>76.6666666666666</v>
      </c>
      <c r="P4419">
        <v>54.838709677419303</v>
      </c>
      <c r="Q4419">
        <v>3.6606996142563998E-2</v>
      </c>
    </row>
    <row r="4420" spans="1:17" hidden="1" x14ac:dyDescent="0.3">
      <c r="A4420" t="s">
        <v>9070</v>
      </c>
      <c r="B4420" t="s">
        <v>9071</v>
      </c>
      <c r="C4420" t="str">
        <f>IFERROR(VLOOKUP(Table1[[#This Row],[Ticker]],[1]!Table1[[Symbol]:[Industry]],2,FALSE),"-")</f>
        <v>-</v>
      </c>
      <c r="D4420" t="s">
        <v>407</v>
      </c>
      <c r="E4420">
        <v>11.4268</v>
      </c>
      <c r="F4420">
        <v>0.98</v>
      </c>
      <c r="G4420">
        <v>-37.611867718542598</v>
      </c>
      <c r="H4420">
        <v>-11.162067129541001</v>
      </c>
      <c r="I4420">
        <v>-27.4802731067076</v>
      </c>
      <c r="J4420">
        <v>-4.1876200325011004</v>
      </c>
      <c r="K4420">
        <v>1.02648371952505</v>
      </c>
      <c r="L4420">
        <v>1.0925672873836501</v>
      </c>
      <c r="M4420">
        <v>38.383882423267103</v>
      </c>
      <c r="N4420">
        <v>0.86521312653650395</v>
      </c>
      <c r="O4420">
        <v>64.285714285714306</v>
      </c>
      <c r="P4420">
        <v>15.294117647058799</v>
      </c>
      <c r="Q4420">
        <v>8.2974863873403998E-2</v>
      </c>
    </row>
    <row r="4421" spans="1:17" hidden="1" x14ac:dyDescent="0.3">
      <c r="A4421" t="s">
        <v>9072</v>
      </c>
      <c r="B4421" t="s">
        <v>9073</v>
      </c>
      <c r="C4421" t="str">
        <f>IFERROR(VLOOKUP(Table1[[#This Row],[Ticker]],[1]!Table1[[Symbol]:[Industry]],2,FALSE),"-")</f>
        <v>-</v>
      </c>
      <c r="D4421" t="s">
        <v>533</v>
      </c>
      <c r="E4421">
        <v>11.4215962</v>
      </c>
      <c r="F4421">
        <v>25</v>
      </c>
      <c r="G4421">
        <v>-3.50588130249466</v>
      </c>
      <c r="H4421">
        <v>2.1882947265679502</v>
      </c>
      <c r="I4421">
        <v>-32.6427672755771</v>
      </c>
      <c r="J4421">
        <v>1.32332585762693</v>
      </c>
      <c r="K4421">
        <v>25.357965764624101</v>
      </c>
      <c r="L4421">
        <v>28.665965486638601</v>
      </c>
      <c r="M4421">
        <v>66.105674975354802</v>
      </c>
      <c r="N4421">
        <v>0.68724910509614801</v>
      </c>
      <c r="O4421">
        <v>68</v>
      </c>
      <c r="P4421">
        <v>38.811771238200897</v>
      </c>
      <c r="Q4421">
        <v>3.2932820877332999E-2</v>
      </c>
    </row>
    <row r="4422" spans="1:17" hidden="1" x14ac:dyDescent="0.3">
      <c r="A4422" t="s">
        <v>9074</v>
      </c>
      <c r="B4422" t="s">
        <v>9075</v>
      </c>
      <c r="C4422" t="str">
        <f>IFERROR(VLOOKUP(Table1[[#This Row],[Ticker]],[1]!Table1[[Symbol]:[Industry]],2,FALSE),"-")</f>
        <v>-</v>
      </c>
      <c r="D4422" t="s">
        <v>390</v>
      </c>
      <c r="E4422">
        <v>11.33811</v>
      </c>
      <c r="F4422">
        <v>12.45</v>
      </c>
      <c r="G4422">
        <v>32.622356445668203</v>
      </c>
      <c r="H4422">
        <v>12.617410244582601</v>
      </c>
      <c r="I4422">
        <v>-13.378504924784901</v>
      </c>
      <c r="J4422">
        <v>-7.2263797224235802</v>
      </c>
      <c r="K4422">
        <v>11.115859982393999</v>
      </c>
      <c r="L4422">
        <v>10.7557293096783</v>
      </c>
      <c r="M4422">
        <v>54.495137762556503</v>
      </c>
      <c r="N4422">
        <v>2.3064072666262598</v>
      </c>
      <c r="O4422">
        <v>29.879518072289098</v>
      </c>
      <c r="P4422">
        <v>82.017543859649095</v>
      </c>
      <c r="Q4422">
        <v>7.8036023481912006E-2</v>
      </c>
    </row>
    <row r="4423" spans="1:17" hidden="1" x14ac:dyDescent="0.3">
      <c r="A4423" t="s">
        <v>9076</v>
      </c>
      <c r="B4423" t="s">
        <v>9077</v>
      </c>
      <c r="C4423" t="str">
        <f>IFERROR(VLOOKUP(Table1[[#This Row],[Ticker]],[1]!Table1[[Symbol]:[Industry]],2,FALSE),"-")</f>
        <v>-</v>
      </c>
      <c r="D4423" t="s">
        <v>753</v>
      </c>
      <c r="E4423">
        <v>11.309675944999899</v>
      </c>
      <c r="F4423">
        <v>22.18</v>
      </c>
      <c r="G4423">
        <v>11.903312499813101</v>
      </c>
      <c r="H4423">
        <v>0.19432004873151801</v>
      </c>
      <c r="I4423">
        <v>2.4385904879770899</v>
      </c>
      <c r="J4423">
        <v>-1.8243139471241601</v>
      </c>
      <c r="K4423">
        <v>21.0599956601136</v>
      </c>
      <c r="L4423">
        <v>19.084494111922702</v>
      </c>
      <c r="M4423">
        <v>51.507867780463002</v>
      </c>
      <c r="N4423">
        <v>1.07390294799834</v>
      </c>
      <c r="O4423">
        <v>5.54553651938682</v>
      </c>
      <c r="P4423">
        <v>49.259757738896297</v>
      </c>
    </row>
    <row r="4424" spans="1:17" hidden="1" x14ac:dyDescent="0.3">
      <c r="A4424" t="s">
        <v>9078</v>
      </c>
      <c r="B4424" t="s">
        <v>9079</v>
      </c>
      <c r="C4424" t="str">
        <f>IFERROR(VLOOKUP(Table1[[#This Row],[Ticker]],[1]!Table1[[Symbol]:[Industry]],2,FALSE),"-")</f>
        <v>-</v>
      </c>
      <c r="D4424" t="s">
        <v>77</v>
      </c>
      <c r="E4424">
        <v>11.2861248</v>
      </c>
      <c r="F4424">
        <v>10.69</v>
      </c>
      <c r="G4424">
        <v>38.1096682971109</v>
      </c>
      <c r="H4424">
        <v>-4.4954004628743602</v>
      </c>
      <c r="I4424">
        <v>32.121959523047899</v>
      </c>
      <c r="J4424">
        <v>-2.1876200325010999</v>
      </c>
      <c r="K4424">
        <v>10.1722604820388</v>
      </c>
      <c r="L4424">
        <v>8.3880086414440296</v>
      </c>
      <c r="M4424">
        <v>26.7776079895302</v>
      </c>
      <c r="N4424">
        <v>1.5190093165904701E-4</v>
      </c>
      <c r="O4424">
        <v>28.999064546304901</v>
      </c>
      <c r="P4424">
        <v>87.215411558668904</v>
      </c>
      <c r="Q4424">
        <v>7.2513659886047993E-2</v>
      </c>
    </row>
    <row r="4425" spans="1:17" hidden="1" x14ac:dyDescent="0.3">
      <c r="A4425" t="s">
        <v>9080</v>
      </c>
      <c r="B4425" t="s">
        <v>9081</v>
      </c>
      <c r="C4425" t="str">
        <f>IFERROR(VLOOKUP(Table1[[#This Row],[Ticker]],[1]!Table1[[Symbol]:[Industry]],2,FALSE),"-")</f>
        <v>-</v>
      </c>
      <c r="D4425" t="s">
        <v>753</v>
      </c>
      <c r="E4425">
        <v>11.262924035999999</v>
      </c>
      <c r="F4425">
        <v>283.63</v>
      </c>
      <c r="G4425">
        <v>6.7297687571567097</v>
      </c>
      <c r="H4425">
        <v>-1.04890029735407</v>
      </c>
      <c r="I4425">
        <v>2.5446595765991602</v>
      </c>
      <c r="J4425">
        <v>-0.77043349036414399</v>
      </c>
      <c r="K4425">
        <v>271.18401259067502</v>
      </c>
      <c r="L4425">
        <v>249.21005593598099</v>
      </c>
      <c r="M4425">
        <v>55.874429077666797</v>
      </c>
      <c r="N4425">
        <v>0.96884555052767496</v>
      </c>
      <c r="O4425">
        <v>0.76508126784895403</v>
      </c>
      <c r="P4425">
        <v>44.709183673469298</v>
      </c>
      <c r="Q4425">
        <v>3.1845093282099998E-4</v>
      </c>
    </row>
    <row r="4426" spans="1:17" hidden="1" x14ac:dyDescent="0.3">
      <c r="A4426" t="s">
        <v>9082</v>
      </c>
      <c r="B4426" t="s">
        <v>9083</v>
      </c>
      <c r="C4426" t="str">
        <f>IFERROR(VLOOKUP(Table1[[#This Row],[Ticker]],[1]!Table1[[Symbol]:[Industry]],2,FALSE),"-")</f>
        <v>-</v>
      </c>
      <c r="D4426" t="s">
        <v>2435</v>
      </c>
      <c r="E4426">
        <v>11.229402240000001</v>
      </c>
      <c r="F4426">
        <v>4.7</v>
      </c>
      <c r="G4426">
        <v>26.941146834471802</v>
      </c>
      <c r="H4426">
        <v>3.4564067660412898</v>
      </c>
      <c r="I4426">
        <v>20.441382036018801</v>
      </c>
      <c r="J4426">
        <v>-12.7664623478703</v>
      </c>
      <c r="K4426">
        <v>4.2623276414676399</v>
      </c>
      <c r="L4426">
        <v>3.8102818697379601</v>
      </c>
      <c r="M4426">
        <v>41.535396484530303</v>
      </c>
      <c r="N4426">
        <v>1.57326319968241</v>
      </c>
      <c r="O4426">
        <v>13.6170212765957</v>
      </c>
      <c r="P4426">
        <v>118.60465116279001</v>
      </c>
      <c r="Q4426">
        <v>6.0523649709000003E-5</v>
      </c>
    </row>
    <row r="4427" spans="1:17" hidden="1" x14ac:dyDescent="0.3">
      <c r="A4427" t="s">
        <v>9084</v>
      </c>
      <c r="B4427" t="s">
        <v>9085</v>
      </c>
      <c r="C4427" t="str">
        <f>IFERROR(VLOOKUP(Table1[[#This Row],[Ticker]],[1]!Table1[[Symbol]:[Industry]],2,FALSE),"-")</f>
        <v>-</v>
      </c>
      <c r="D4427" t="s">
        <v>407</v>
      </c>
      <c r="E4427">
        <v>11.226522959999899</v>
      </c>
      <c r="F4427">
        <v>9.76</v>
      </c>
      <c r="G4427">
        <v>-36.623124754189902</v>
      </c>
      <c r="H4427">
        <v>-4.4954004628743602</v>
      </c>
      <c r="I4427">
        <v>-17.388529987441501</v>
      </c>
      <c r="J4427">
        <v>-2.1876200325010999</v>
      </c>
      <c r="K4427">
        <v>9.7554988323722593</v>
      </c>
      <c r="L4427">
        <v>10.0389700390005</v>
      </c>
      <c r="M4427">
        <v>99.999990417572306</v>
      </c>
      <c r="O4427">
        <v>5.0204918032786798</v>
      </c>
      <c r="P4427">
        <v>6.0869565217391397</v>
      </c>
    </row>
    <row r="4428" spans="1:17" hidden="1" x14ac:dyDescent="0.3">
      <c r="A4428" t="s">
        <v>9086</v>
      </c>
      <c r="B4428" t="s">
        <v>9087</v>
      </c>
      <c r="C4428" t="str">
        <f>IFERROR(VLOOKUP(Table1[[#This Row],[Ticker]],[1]!Table1[[Symbol]:[Industry]],2,FALSE),"-")</f>
        <v>-</v>
      </c>
      <c r="D4428" t="s">
        <v>605</v>
      </c>
      <c r="E4428">
        <v>11.138999999999999</v>
      </c>
      <c r="F4428">
        <v>185.65</v>
      </c>
      <c r="G4428">
        <v>-30.0050066695532</v>
      </c>
      <c r="H4428">
        <v>-4.4954004628743602</v>
      </c>
      <c r="I4428">
        <v>-17.474639454100998</v>
      </c>
      <c r="M4428">
        <v>5.6791305439999999E-5</v>
      </c>
      <c r="N4428">
        <v>1.4804983748645699</v>
      </c>
      <c r="O4428">
        <v>13.4069485591166</v>
      </c>
      <c r="P4428">
        <v>1.8376302797586199</v>
      </c>
      <c r="Q4428">
        <v>5.4753456651160999E-2</v>
      </c>
    </row>
    <row r="4429" spans="1:17" hidden="1" x14ac:dyDescent="0.3">
      <c r="A4429" t="s">
        <v>9088</v>
      </c>
      <c r="B4429" t="s">
        <v>9089</v>
      </c>
      <c r="C4429" t="str">
        <f>IFERROR(VLOOKUP(Table1[[#This Row],[Ticker]],[1]!Table1[[Symbol]:[Industry]],2,FALSE),"-")</f>
        <v>-</v>
      </c>
      <c r="D4429" t="s">
        <v>8310</v>
      </c>
      <c r="E4429">
        <v>11.0570244799999</v>
      </c>
      <c r="F4429">
        <v>10.17</v>
      </c>
      <c r="G4429">
        <v>-76.480633683117006</v>
      </c>
      <c r="H4429">
        <v>1.45218018228692</v>
      </c>
      <c r="I4429">
        <v>-26.503811488781999</v>
      </c>
      <c r="J4429">
        <v>-8.3483343182153806</v>
      </c>
      <c r="K4429">
        <v>10.209402420469001</v>
      </c>
      <c r="L4429">
        <v>12.4309749897408</v>
      </c>
      <c r="M4429">
        <v>45.210037680945803</v>
      </c>
      <c r="N4429">
        <v>1.0511717830073199</v>
      </c>
      <c r="O4429">
        <v>155.75221238937999</v>
      </c>
      <c r="P4429">
        <v>27.284105131414201</v>
      </c>
      <c r="Q4429">
        <v>-4.1517934533063003E-2</v>
      </c>
    </row>
    <row r="4430" spans="1:17" hidden="1" x14ac:dyDescent="0.3">
      <c r="A4430" t="s">
        <v>9090</v>
      </c>
      <c r="B4430" t="s">
        <v>9091</v>
      </c>
      <c r="C4430" t="str">
        <f>IFERROR(VLOOKUP(Table1[[#This Row],[Ticker]],[1]!Table1[[Symbol]:[Industry]],2,FALSE),"-")</f>
        <v>-</v>
      </c>
      <c r="E4430">
        <v>11.050136999999999</v>
      </c>
      <c r="F4430">
        <v>22.95</v>
      </c>
      <c r="G4430">
        <v>-17.8336950715175</v>
      </c>
      <c r="H4430">
        <v>-10.625668662108</v>
      </c>
      <c r="I4430">
        <v>-27.7750977344154</v>
      </c>
      <c r="J4430">
        <v>-0.66828301592651096</v>
      </c>
      <c r="K4430">
        <v>22.319301480517201</v>
      </c>
      <c r="L4430">
        <v>22.719048252987299</v>
      </c>
      <c r="M4430">
        <v>51.745597025433398</v>
      </c>
      <c r="N4430">
        <v>0.29724690197801901</v>
      </c>
      <c r="O4430">
        <v>30.283224400871401</v>
      </c>
      <c r="P4430">
        <v>36.607142857142797</v>
      </c>
      <c r="Q4430">
        <v>0.112791147562894</v>
      </c>
    </row>
    <row r="4431" spans="1:17" hidden="1" x14ac:dyDescent="0.3">
      <c r="A4431" t="s">
        <v>9092</v>
      </c>
      <c r="B4431" t="s">
        <v>9093</v>
      </c>
      <c r="C4431" t="str">
        <f>IFERROR(VLOOKUP(Table1[[#This Row],[Ticker]],[1]!Table1[[Symbol]:[Industry]],2,FALSE),"-")</f>
        <v>-</v>
      </c>
      <c r="D4431" t="s">
        <v>125</v>
      </c>
      <c r="E4431">
        <v>11.024984123999999</v>
      </c>
      <c r="F4431">
        <v>20.43</v>
      </c>
      <c r="G4431">
        <v>-64.081442919461097</v>
      </c>
      <c r="H4431">
        <v>-9.02811074324819</v>
      </c>
      <c r="I4431">
        <v>-42.333423448132201</v>
      </c>
      <c r="J4431">
        <v>-12.187620032501099</v>
      </c>
      <c r="K4431">
        <v>22.8681817451351</v>
      </c>
      <c r="L4431">
        <v>25.8853293166745</v>
      </c>
      <c r="M4431">
        <v>36.3311827478597</v>
      </c>
      <c r="N4431">
        <v>2.2990430622009499</v>
      </c>
      <c r="O4431">
        <v>72.001957905041607</v>
      </c>
      <c r="P4431">
        <v>15.163472378804901</v>
      </c>
    </row>
    <row r="4432" spans="1:17" hidden="1" x14ac:dyDescent="0.3">
      <c r="A4432" t="s">
        <v>9094</v>
      </c>
      <c r="B4432" t="s">
        <v>9095</v>
      </c>
      <c r="C4432" t="str">
        <f>IFERROR(VLOOKUP(Table1[[#This Row],[Ticker]],[1]!Table1[[Symbol]:[Industry]],2,FALSE),"-")</f>
        <v>-</v>
      </c>
      <c r="D4432" t="s">
        <v>429</v>
      </c>
      <c r="E4432">
        <v>11.008869142479501</v>
      </c>
      <c r="F4432">
        <v>3.59</v>
      </c>
      <c r="G4432">
        <v>366.76847416179902</v>
      </c>
      <c r="H4432">
        <v>-4.4954004628743602</v>
      </c>
      <c r="I4432">
        <v>-4.4954482264353102</v>
      </c>
      <c r="J4432">
        <v>-2.1876200325010999</v>
      </c>
      <c r="K4432">
        <v>3.3466387032703202</v>
      </c>
      <c r="L4432">
        <v>2.6602434658302001</v>
      </c>
      <c r="M4432">
        <v>72.517567115718407</v>
      </c>
      <c r="N4432">
        <v>1.3325</v>
      </c>
      <c r="O4432">
        <v>0.55710306406684396</v>
      </c>
      <c r="P4432">
        <v>398.61111111111097</v>
      </c>
    </row>
    <row r="4433" spans="1:17" hidden="1" x14ac:dyDescent="0.3">
      <c r="A4433" t="s">
        <v>9096</v>
      </c>
      <c r="B4433" t="s">
        <v>9097</v>
      </c>
      <c r="C4433" t="str">
        <f>IFERROR(VLOOKUP(Table1[[#This Row],[Ticker]],[1]!Table1[[Symbol]:[Industry]],2,FALSE),"-")</f>
        <v>-</v>
      </c>
      <c r="D4433" t="s">
        <v>2902</v>
      </c>
      <c r="E4433">
        <v>10.9961088</v>
      </c>
      <c r="F4433">
        <v>23.48</v>
      </c>
      <c r="G4433">
        <v>9.7737683582876205</v>
      </c>
      <c r="H4433">
        <v>-2.0787337962076999</v>
      </c>
      <c r="I4433">
        <v>1.4975459619254901</v>
      </c>
      <c r="J4433">
        <v>0.14377047540896401</v>
      </c>
      <c r="K4433">
        <v>23.902146222991</v>
      </c>
      <c r="L4433">
        <v>22.7715318896886</v>
      </c>
      <c r="M4433">
        <v>61.998854811881102</v>
      </c>
      <c r="N4433">
        <v>0.52042332912113398</v>
      </c>
      <c r="O4433">
        <v>43.696763202725698</v>
      </c>
      <c r="P4433">
        <v>47.765890497168002</v>
      </c>
      <c r="Q4433">
        <v>6.3523933898855994E-2</v>
      </c>
    </row>
    <row r="4434" spans="1:17" hidden="1" x14ac:dyDescent="0.3">
      <c r="A4434" t="s">
        <v>9098</v>
      </c>
      <c r="B4434" t="s">
        <v>9099</v>
      </c>
      <c r="C4434" t="str">
        <f>IFERROR(VLOOKUP(Table1[[#This Row],[Ticker]],[1]!Table1[[Symbol]:[Industry]],2,FALSE),"-")</f>
        <v>-</v>
      </c>
      <c r="D4434" t="s">
        <v>753</v>
      </c>
      <c r="E4434">
        <v>10.982502</v>
      </c>
      <c r="F4434">
        <v>284.58999999999997</v>
      </c>
      <c r="G4434">
        <v>-24.765354986786502</v>
      </c>
      <c r="H4434">
        <v>-2.5977253818760402</v>
      </c>
      <c r="I4434">
        <v>1.17422785540313E-2</v>
      </c>
      <c r="J4434">
        <v>-1.60422226768773</v>
      </c>
      <c r="K4434">
        <v>285.878192246916</v>
      </c>
      <c r="L4434">
        <v>279.52255230222602</v>
      </c>
      <c r="M4434">
        <v>56.692276819569898</v>
      </c>
      <c r="N4434">
        <v>0.81883866754938905</v>
      </c>
      <c r="O4434">
        <v>18.7919463087248</v>
      </c>
      <c r="P4434">
        <v>38.8243902439024</v>
      </c>
      <c r="Q4434">
        <v>-0.11226619776288201</v>
      </c>
    </row>
    <row r="4435" spans="1:17" hidden="1" x14ac:dyDescent="0.3">
      <c r="A4435" t="s">
        <v>9100</v>
      </c>
      <c r="B4435" t="s">
        <v>9101</v>
      </c>
      <c r="C4435" t="str">
        <f>IFERROR(VLOOKUP(Table1[[#This Row],[Ticker]],[1]!Table1[[Symbol]:[Industry]],2,FALSE),"-")</f>
        <v>-</v>
      </c>
      <c r="E4435">
        <v>10.9473</v>
      </c>
      <c r="F4435">
        <v>8.16</v>
      </c>
      <c r="G4435">
        <v>-26.958318183245002</v>
      </c>
      <c r="H4435">
        <v>-2.4597770532051602</v>
      </c>
      <c r="I4435">
        <v>-11.962173398294301</v>
      </c>
      <c r="J4435">
        <v>6.1907583458772599</v>
      </c>
      <c r="K4435">
        <v>7.7913159427504803</v>
      </c>
      <c r="L4435">
        <v>7.7783585824522001</v>
      </c>
      <c r="M4435">
        <v>61.338611717056402</v>
      </c>
      <c r="N4435">
        <v>0.95294771091637398</v>
      </c>
      <c r="O4435">
        <v>55.8823529411764</v>
      </c>
      <c r="P4435">
        <v>63.855421686746901</v>
      </c>
      <c r="Q4435">
        <v>5.2601007642504E-2</v>
      </c>
    </row>
    <row r="4436" spans="1:17" hidden="1" x14ac:dyDescent="0.3">
      <c r="A4436" t="s">
        <v>9102</v>
      </c>
      <c r="B4436" t="s">
        <v>9103</v>
      </c>
      <c r="C4436" t="str">
        <f>IFERROR(VLOOKUP(Table1[[#This Row],[Ticker]],[1]!Table1[[Symbol]:[Industry]],2,FALSE),"-")</f>
        <v>-</v>
      </c>
      <c r="D4436" t="s">
        <v>753</v>
      </c>
      <c r="E4436">
        <v>10.8938445</v>
      </c>
      <c r="F4436">
        <v>62.11</v>
      </c>
      <c r="G4436">
        <v>-15.662315213434599</v>
      </c>
      <c r="H4436">
        <v>-7.8882007177325999</v>
      </c>
      <c r="I4436">
        <v>-16.4787005804553</v>
      </c>
      <c r="J4436">
        <v>-4.7109244362298099</v>
      </c>
      <c r="K4436">
        <v>63.372627679181797</v>
      </c>
      <c r="L4436">
        <v>61.6796071805243</v>
      </c>
      <c r="M4436">
        <v>65.817523880043396</v>
      </c>
      <c r="N4436">
        <v>0.37439146207406299</v>
      </c>
      <c r="O4436">
        <v>49.170825953952601</v>
      </c>
      <c r="P4436">
        <v>20.601941747572798</v>
      </c>
    </row>
    <row r="4437" spans="1:17" hidden="1" x14ac:dyDescent="0.3">
      <c r="A4437" t="s">
        <v>9104</v>
      </c>
      <c r="B4437" t="s">
        <v>9105</v>
      </c>
      <c r="C4437" t="str">
        <f>IFERROR(VLOOKUP(Table1[[#This Row],[Ticker]],[1]!Table1[[Symbol]:[Industry]],2,FALSE),"-")</f>
        <v>-</v>
      </c>
      <c r="D4437" t="s">
        <v>21</v>
      </c>
      <c r="E4437">
        <v>10.88421065</v>
      </c>
      <c r="F4437">
        <v>4.93</v>
      </c>
      <c r="G4437">
        <v>112.216768991282</v>
      </c>
      <c r="H4437">
        <v>80.543969615865706</v>
      </c>
      <c r="I4437">
        <v>139.38230334589099</v>
      </c>
      <c r="J4437">
        <v>18.946400586055599</v>
      </c>
      <c r="K4437">
        <v>2.9776736854488099</v>
      </c>
      <c r="L4437">
        <v>2.24208338581494</v>
      </c>
      <c r="M4437">
        <v>99.999998758682096</v>
      </c>
      <c r="N4437">
        <v>3.1914893617021201</v>
      </c>
      <c r="O4437">
        <v>0</v>
      </c>
      <c r="P4437">
        <v>158.115183246073</v>
      </c>
    </row>
    <row r="4438" spans="1:17" hidden="1" x14ac:dyDescent="0.3">
      <c r="A4438" t="s">
        <v>9106</v>
      </c>
      <c r="B4438" t="s">
        <v>9107</v>
      </c>
      <c r="C4438" t="str">
        <f>IFERROR(VLOOKUP(Table1[[#This Row],[Ticker]],[1]!Table1[[Symbol]:[Industry]],2,FALSE),"-")</f>
        <v>-</v>
      </c>
      <c r="D4438" t="s">
        <v>407</v>
      </c>
      <c r="E4438">
        <v>10.811</v>
      </c>
      <c r="F4438">
        <v>22.76</v>
      </c>
      <c r="G4438">
        <v>50.529157922482902</v>
      </c>
      <c r="H4438">
        <v>6.9639531120521703</v>
      </c>
      <c r="I4438">
        <v>22.9320618744573</v>
      </c>
      <c r="J4438">
        <v>-9.3654340618648799</v>
      </c>
      <c r="K4438">
        <v>21.006760601068802</v>
      </c>
      <c r="L4438">
        <v>17.4992200283099</v>
      </c>
      <c r="M4438">
        <v>45.487233392702102</v>
      </c>
      <c r="N4438">
        <v>0.34271769756726</v>
      </c>
      <c r="O4438">
        <v>11.3796133567662</v>
      </c>
      <c r="P4438">
        <v>99.474145486415395</v>
      </c>
      <c r="Q4438">
        <v>8.4259469351237001E-2</v>
      </c>
    </row>
    <row r="4439" spans="1:17" hidden="1" x14ac:dyDescent="0.3">
      <c r="A4439" t="s">
        <v>9108</v>
      </c>
      <c r="B4439" t="s">
        <v>9109</v>
      </c>
      <c r="C4439" t="str">
        <f>IFERROR(VLOOKUP(Table1[[#This Row],[Ticker]],[1]!Table1[[Symbol]:[Industry]],2,FALSE),"-")</f>
        <v>-</v>
      </c>
      <c r="D4439" t="s">
        <v>407</v>
      </c>
      <c r="E4439">
        <v>10.8030831</v>
      </c>
      <c r="F4439">
        <v>8.4600000000000009</v>
      </c>
      <c r="G4439">
        <v>17.101025022519</v>
      </c>
      <c r="H4439">
        <v>-1.52142276770707</v>
      </c>
      <c r="I4439">
        <v>20.172445622314498</v>
      </c>
      <c r="J4439">
        <v>-9.0261850549226192</v>
      </c>
      <c r="K4439">
        <v>8.6103976167068605</v>
      </c>
      <c r="L4439">
        <v>7.6535642466966198</v>
      </c>
      <c r="M4439">
        <v>38.844398756248999</v>
      </c>
      <c r="N4439">
        <v>0.65872953278374802</v>
      </c>
      <c r="O4439">
        <v>37.115839243498797</v>
      </c>
      <c r="P4439">
        <v>65.882352941176507</v>
      </c>
      <c r="Q4439">
        <v>4.3767413742121002E-2</v>
      </c>
    </row>
    <row r="4440" spans="1:17" hidden="1" x14ac:dyDescent="0.3">
      <c r="A4440" t="s">
        <v>9110</v>
      </c>
      <c r="B4440" t="s">
        <v>9111</v>
      </c>
      <c r="C4440" t="str">
        <f>IFERROR(VLOOKUP(Table1[[#This Row],[Ticker]],[1]!Table1[[Symbol]:[Industry]],2,FALSE),"-")</f>
        <v>-</v>
      </c>
      <c r="D4440" t="s">
        <v>407</v>
      </c>
      <c r="E4440">
        <v>10.7801078</v>
      </c>
      <c r="F4440">
        <v>10.57</v>
      </c>
      <c r="G4440">
        <v>79.557363050688096</v>
      </c>
      <c r="H4440">
        <v>6.6386201556823297</v>
      </c>
      <c r="I4440">
        <v>94.011470012558405</v>
      </c>
      <c r="J4440">
        <v>-8.2033131449684191</v>
      </c>
      <c r="K4440">
        <v>11.8002559379537</v>
      </c>
      <c r="M4440">
        <v>23.530681944769501</v>
      </c>
      <c r="N4440">
        <v>0.61866595992039797</v>
      </c>
      <c r="O4440">
        <v>84.9574266792809</v>
      </c>
      <c r="P4440">
        <v>111.399999999999</v>
      </c>
    </row>
    <row r="4441" spans="1:17" hidden="1" x14ac:dyDescent="0.3">
      <c r="A4441" t="s">
        <v>9112</v>
      </c>
      <c r="B4441" t="s">
        <v>9113</v>
      </c>
      <c r="C4441" t="str">
        <f>IFERROR(VLOOKUP(Table1[[#This Row],[Ticker]],[1]!Table1[[Symbol]:[Industry]],2,FALSE),"-")</f>
        <v>-</v>
      </c>
      <c r="D4441" t="s">
        <v>605</v>
      </c>
      <c r="E4441">
        <v>10.774050750000001</v>
      </c>
      <c r="F4441">
        <v>26.61</v>
      </c>
      <c r="G4441">
        <v>21.529120975760101</v>
      </c>
      <c r="H4441">
        <v>1.8091950555456799</v>
      </c>
      <c r="I4441">
        <v>-8.3311529382612495</v>
      </c>
      <c r="J4441">
        <v>4.44095139607031</v>
      </c>
      <c r="K4441">
        <v>26.450263670072601</v>
      </c>
      <c r="L4441">
        <v>24.5549383547236</v>
      </c>
      <c r="M4441">
        <v>68.821461235459907</v>
      </c>
      <c r="N4441">
        <v>0.63244089087050603</v>
      </c>
      <c r="O4441">
        <v>35.8887636226982</v>
      </c>
      <c r="P4441">
        <v>121.74999999999901</v>
      </c>
      <c r="Q4441">
        <v>9.8435663244270999E-2</v>
      </c>
    </row>
    <row r="4442" spans="1:17" hidden="1" x14ac:dyDescent="0.3">
      <c r="A4442" t="s">
        <v>9114</v>
      </c>
      <c r="B4442" t="s">
        <v>9115</v>
      </c>
      <c r="C4442" t="str">
        <f>IFERROR(VLOOKUP(Table1[[#This Row],[Ticker]],[1]!Table1[[Symbol]:[Industry]],2,FALSE),"-")</f>
        <v>-</v>
      </c>
      <c r="D4442" t="s">
        <v>429</v>
      </c>
      <c r="E4442">
        <v>10.75148151</v>
      </c>
      <c r="F4442">
        <v>2.4</v>
      </c>
      <c r="G4442">
        <v>-111.24177858021299</v>
      </c>
      <c r="H4442">
        <v>-18.831064798538598</v>
      </c>
      <c r="I4442">
        <v>-82.856155886722107</v>
      </c>
      <c r="J4442">
        <v>-13.419504090472101</v>
      </c>
      <c r="K4442">
        <v>3.4366411384587199</v>
      </c>
      <c r="L4442">
        <v>7.6002151043151196</v>
      </c>
      <c r="M4442">
        <v>27.5302096878345</v>
      </c>
      <c r="N4442">
        <v>1.17586197262734</v>
      </c>
      <c r="O4442">
        <v>483.33333333333297</v>
      </c>
      <c r="P4442">
        <v>3.0042918454935501</v>
      </c>
      <c r="Q4442">
        <v>-0.212338678271386</v>
      </c>
    </row>
    <row r="4443" spans="1:17" hidden="1" x14ac:dyDescent="0.3">
      <c r="A4443" t="s">
        <v>9116</v>
      </c>
      <c r="B4443" t="s">
        <v>9117</v>
      </c>
      <c r="C4443" t="str">
        <f>IFERROR(VLOOKUP(Table1[[#This Row],[Ticker]],[1]!Table1[[Symbol]:[Industry]],2,FALSE),"-")</f>
        <v>-</v>
      </c>
      <c r="D4443" t="s">
        <v>9118</v>
      </c>
      <c r="E4443">
        <v>10.737228200000001</v>
      </c>
      <c r="F4443">
        <v>18.22</v>
      </c>
      <c r="G4443">
        <v>-68.993378584358396</v>
      </c>
      <c r="H4443">
        <v>-1.7896507447232901</v>
      </c>
      <c r="I4443">
        <v>-28.074804497245498</v>
      </c>
      <c r="J4443">
        <v>-2.1876200325010999</v>
      </c>
      <c r="K4443">
        <v>18.151813349143101</v>
      </c>
      <c r="L4443">
        <v>20.3394728601418</v>
      </c>
      <c r="M4443">
        <v>71.913351200169899</v>
      </c>
      <c r="N4443">
        <v>0.443636363636363</v>
      </c>
      <c r="O4443">
        <v>82.656421514818803</v>
      </c>
      <c r="P4443">
        <v>7.0505287896592099</v>
      </c>
    </row>
    <row r="4444" spans="1:17" hidden="1" x14ac:dyDescent="0.3">
      <c r="A4444" t="s">
        <v>9119</v>
      </c>
      <c r="B4444" t="s">
        <v>9120</v>
      </c>
      <c r="C4444" t="str">
        <f>IFERROR(VLOOKUP(Table1[[#This Row],[Ticker]],[1]!Table1[[Symbol]:[Industry]],2,FALSE),"-")</f>
        <v>-</v>
      </c>
      <c r="D4444" t="s">
        <v>2902</v>
      </c>
      <c r="E4444">
        <v>10.69295337</v>
      </c>
      <c r="F4444">
        <v>71.349999999999994</v>
      </c>
      <c r="G4444">
        <v>-6.7111041538015801</v>
      </c>
      <c r="H4444">
        <v>-10.117093584567399</v>
      </c>
      <c r="I4444">
        <v>57.918595319683597</v>
      </c>
      <c r="J4444">
        <v>-2.1876200325010999</v>
      </c>
      <c r="K4444">
        <v>66.781065257990406</v>
      </c>
      <c r="L4444">
        <v>57.271175556926501</v>
      </c>
      <c r="M4444">
        <v>41.2240000677767</v>
      </c>
      <c r="N4444">
        <v>0.391608391608391</v>
      </c>
      <c r="O4444">
        <v>5.9565522074281603</v>
      </c>
      <c r="P4444">
        <v>84.509956038272506</v>
      </c>
    </row>
    <row r="4445" spans="1:17" hidden="1" x14ac:dyDescent="0.3">
      <c r="A4445" t="s">
        <v>9121</v>
      </c>
      <c r="B4445" t="s">
        <v>9122</v>
      </c>
      <c r="C4445" t="str">
        <f>IFERROR(VLOOKUP(Table1[[#This Row],[Ticker]],[1]!Table1[[Symbol]:[Industry]],2,FALSE),"-")</f>
        <v>-</v>
      </c>
      <c r="D4445" t="s">
        <v>407</v>
      </c>
      <c r="E4445">
        <v>10.651704000000001</v>
      </c>
      <c r="F4445">
        <v>0.72</v>
      </c>
      <c r="G4445">
        <v>-40.7033964429828</v>
      </c>
      <c r="H4445">
        <v>-9.8287337962077004</v>
      </c>
      <c r="I4445">
        <v>-8.2976208965325</v>
      </c>
      <c r="J4445">
        <v>-6.2416740865551601</v>
      </c>
      <c r="K4445">
        <v>0.72207555936230305</v>
      </c>
      <c r="L4445">
        <v>0.71716228415539596</v>
      </c>
      <c r="M4445">
        <v>40.876454774395803</v>
      </c>
      <c r="N4445">
        <v>0.56100733483994503</v>
      </c>
      <c r="O4445">
        <v>70.8333333333333</v>
      </c>
      <c r="P4445">
        <v>84.615384615384599</v>
      </c>
    </row>
    <row r="4446" spans="1:17" hidden="1" x14ac:dyDescent="0.3">
      <c r="A4446" t="s">
        <v>9123</v>
      </c>
      <c r="B4446" t="s">
        <v>9124</v>
      </c>
      <c r="C4446" t="str">
        <f>IFERROR(VLOOKUP(Table1[[#This Row],[Ticker]],[1]!Table1[[Symbol]:[Industry]],2,FALSE),"-")</f>
        <v>-</v>
      </c>
      <c r="D4446" t="s">
        <v>5645</v>
      </c>
      <c r="E4446">
        <v>10.606712673999899</v>
      </c>
      <c r="F4446">
        <v>19.420000000000002</v>
      </c>
      <c r="G4446">
        <v>18.699998709602799</v>
      </c>
      <c r="H4446">
        <v>-12.0192099866838</v>
      </c>
      <c r="I4446">
        <v>-7.0476208965324902</v>
      </c>
      <c r="J4446">
        <v>-2.1876200325010999</v>
      </c>
      <c r="K4446">
        <v>22.2712897133467</v>
      </c>
      <c r="L4446">
        <v>20.883625178348598</v>
      </c>
      <c r="M4446">
        <v>53.961957347363899</v>
      </c>
      <c r="N4446">
        <v>0.17169033855070701</v>
      </c>
      <c r="O4446">
        <v>87.075180226570495</v>
      </c>
      <c r="P4446">
        <v>50.542635658914698</v>
      </c>
      <c r="Q4446">
        <v>4.1507596671891002E-2</v>
      </c>
    </row>
    <row r="4447" spans="1:17" hidden="1" x14ac:dyDescent="0.3">
      <c r="A4447" t="s">
        <v>9125</v>
      </c>
      <c r="B4447" t="s">
        <v>9126</v>
      </c>
      <c r="C4447" t="str">
        <f>IFERROR(VLOOKUP(Table1[[#This Row],[Ticker]],[1]!Table1[[Symbol]:[Industry]],2,FALSE),"-")</f>
        <v>-</v>
      </c>
      <c r="E4447">
        <v>10.602344199999999</v>
      </c>
      <c r="F4447">
        <v>20.8</v>
      </c>
      <c r="G4447">
        <v>165.30022019354499</v>
      </c>
      <c r="H4447">
        <v>-20.0367508424189</v>
      </c>
      <c r="I4447">
        <v>-52.651524073965</v>
      </c>
      <c r="J4447">
        <v>2.2074416958939498</v>
      </c>
      <c r="K4447">
        <v>24.023615141170399</v>
      </c>
      <c r="L4447">
        <v>21.927179115020799</v>
      </c>
      <c r="M4447">
        <v>39.635749773901097</v>
      </c>
      <c r="N4447">
        <v>2.0509476503512998</v>
      </c>
      <c r="O4447">
        <v>81.25</v>
      </c>
      <c r="P4447">
        <v>264.27320490367703</v>
      </c>
    </row>
    <row r="4448" spans="1:17" hidden="1" x14ac:dyDescent="0.3">
      <c r="A4448" t="s">
        <v>9127</v>
      </c>
      <c r="B4448" t="s">
        <v>9128</v>
      </c>
      <c r="C4448" t="str">
        <f>IFERROR(VLOOKUP(Table1[[#This Row],[Ticker]],[1]!Table1[[Symbol]:[Industry]],2,FALSE),"-")</f>
        <v>-</v>
      </c>
      <c r="D4448" t="s">
        <v>605</v>
      </c>
      <c r="E4448">
        <v>10.60125</v>
      </c>
      <c r="F4448">
        <v>25</v>
      </c>
      <c r="G4448">
        <v>7.8221675199618401</v>
      </c>
      <c r="H4448">
        <v>-2.86938420271176</v>
      </c>
      <c r="I4448">
        <v>-6.7690609608929204</v>
      </c>
      <c r="J4448">
        <v>-2.1876200325010999</v>
      </c>
      <c r="K4448">
        <v>24.485188755936399</v>
      </c>
      <c r="L4448">
        <v>24.044763553289201</v>
      </c>
      <c r="M4448">
        <v>74.516410999265702</v>
      </c>
      <c r="N4448">
        <v>5.1216389244558201E-2</v>
      </c>
      <c r="O4448">
        <v>33.159999999999897</v>
      </c>
      <c r="P4448">
        <v>39.664804469273697</v>
      </c>
      <c r="Q4448">
        <v>5.3385794711341999E-2</v>
      </c>
    </row>
    <row r="4449" spans="1:17" hidden="1" x14ac:dyDescent="0.3">
      <c r="A4449" t="s">
        <v>9129</v>
      </c>
      <c r="B4449" t="s">
        <v>9130</v>
      </c>
      <c r="C4449" t="str">
        <f>IFERROR(VLOOKUP(Table1[[#This Row],[Ticker]],[1]!Table1[[Symbol]:[Industry]],2,FALSE),"-")</f>
        <v>-</v>
      </c>
      <c r="D4449" t="s">
        <v>443</v>
      </c>
      <c r="E4449">
        <v>10.592961600000001</v>
      </c>
      <c r="F4449">
        <v>20.260000000000002</v>
      </c>
      <c r="G4449">
        <v>-47.425970282645203</v>
      </c>
      <c r="H4449">
        <v>24.209456324174202</v>
      </c>
      <c r="I4449">
        <v>16.3408429498521</v>
      </c>
      <c r="J4449">
        <v>-0.21426038770583</v>
      </c>
      <c r="K4449">
        <v>17.110039911785599</v>
      </c>
      <c r="L4449">
        <v>15.7935268268833</v>
      </c>
      <c r="M4449">
        <v>96.720376596680495</v>
      </c>
      <c r="N4449">
        <v>0.90584415584415501</v>
      </c>
      <c r="O4449">
        <v>25.4195459032576</v>
      </c>
      <c r="P4449">
        <v>79.292035398229999</v>
      </c>
      <c r="Q4449">
        <v>6.0566783581283E-2</v>
      </c>
    </row>
    <row r="4450" spans="1:17" hidden="1" x14ac:dyDescent="0.3">
      <c r="A4450" t="s">
        <v>9131</v>
      </c>
      <c r="B4450" t="s">
        <v>9132</v>
      </c>
      <c r="C4450" t="str">
        <f>IFERROR(VLOOKUP(Table1[[#This Row],[Ticker]],[1]!Table1[[Symbol]:[Industry]],2,FALSE),"-")</f>
        <v>-</v>
      </c>
      <c r="D4450" t="s">
        <v>753</v>
      </c>
      <c r="E4450">
        <v>10.576090199999999</v>
      </c>
      <c r="F4450">
        <v>63.81</v>
      </c>
      <c r="G4450">
        <v>9.8943688258991003</v>
      </c>
      <c r="H4450">
        <v>0.19615797868406501</v>
      </c>
      <c r="I4450">
        <v>6.5625189636073697</v>
      </c>
      <c r="J4450">
        <v>1.52325823958734E-2</v>
      </c>
      <c r="K4450">
        <v>61.106045710160103</v>
      </c>
      <c r="L4450">
        <v>55.206307966243003</v>
      </c>
      <c r="M4450">
        <v>51.449225640246297</v>
      </c>
      <c r="N4450">
        <v>1.0919224037191</v>
      </c>
      <c r="O4450">
        <v>2.6014731233348898</v>
      </c>
      <c r="P4450">
        <v>47.879490150637302</v>
      </c>
    </row>
    <row r="4451" spans="1:17" hidden="1" x14ac:dyDescent="0.3">
      <c r="A4451" t="s">
        <v>9133</v>
      </c>
      <c r="B4451" t="s">
        <v>9134</v>
      </c>
      <c r="C4451" t="str">
        <f>IFERROR(VLOOKUP(Table1[[#This Row],[Ticker]],[1]!Table1[[Symbol]:[Industry]],2,FALSE),"-")</f>
        <v>-</v>
      </c>
      <c r="D4451" t="s">
        <v>46</v>
      </c>
      <c r="E4451">
        <v>10.556973839999999</v>
      </c>
      <c r="F4451">
        <v>0.85</v>
      </c>
      <c r="G4451">
        <v>-1.0734061800811501</v>
      </c>
      <c r="H4451">
        <v>9.7903138228399094</v>
      </c>
      <c r="I4451">
        <v>24.278136679225</v>
      </c>
      <c r="J4451">
        <v>-3.3112155381190802</v>
      </c>
      <c r="K4451">
        <v>0.87368653221175896</v>
      </c>
      <c r="L4451">
        <v>1.0372294611681601</v>
      </c>
      <c r="M4451">
        <v>32.894469578101102</v>
      </c>
      <c r="N4451">
        <v>0.57815346928859601</v>
      </c>
      <c r="O4451">
        <v>36.470588235294102</v>
      </c>
      <c r="P4451">
        <v>54.545454545454497</v>
      </c>
      <c r="Q4451">
        <v>2.7052798388697001E-2</v>
      </c>
    </row>
    <row r="4452" spans="1:17" hidden="1" x14ac:dyDescent="0.3">
      <c r="A4452" t="s">
        <v>9135</v>
      </c>
      <c r="B4452" t="s">
        <v>9136</v>
      </c>
      <c r="C4452" t="str">
        <f>IFERROR(VLOOKUP(Table1[[#This Row],[Ticker]],[1]!Table1[[Symbol]:[Industry]],2,FALSE),"-")</f>
        <v>-</v>
      </c>
      <c r="D4452" t="s">
        <v>259</v>
      </c>
      <c r="E4452">
        <v>10.549933920000001</v>
      </c>
      <c r="F4452">
        <v>6.84</v>
      </c>
      <c r="G4452">
        <v>12.461160519042499</v>
      </c>
      <c r="H4452">
        <v>20.2879617554965</v>
      </c>
      <c r="I4452">
        <v>12.897184298272601</v>
      </c>
      <c r="J4452">
        <v>-18.466689799942898</v>
      </c>
      <c r="K4452">
        <v>7.1838278667875199</v>
      </c>
      <c r="L4452">
        <v>6.0883267913832304</v>
      </c>
      <c r="M4452">
        <v>32.203522234455001</v>
      </c>
      <c r="N4452">
        <v>1.0563284154833401</v>
      </c>
      <c r="O4452">
        <v>48.538011695906398</v>
      </c>
      <c r="P4452">
        <v>76.288659793814404</v>
      </c>
      <c r="Q4452">
        <v>6.1782149177082003E-2</v>
      </c>
    </row>
    <row r="4453" spans="1:17" hidden="1" x14ac:dyDescent="0.3">
      <c r="A4453" t="s">
        <v>9137</v>
      </c>
      <c r="B4453" t="s">
        <v>9138</v>
      </c>
      <c r="C4453" t="str">
        <f>IFERROR(VLOOKUP(Table1[[#This Row],[Ticker]],[1]!Table1[[Symbol]:[Industry]],2,FALSE),"-")</f>
        <v>-</v>
      </c>
      <c r="D4453" t="s">
        <v>1458</v>
      </c>
      <c r="E4453">
        <v>10.5395164</v>
      </c>
      <c r="F4453">
        <v>3.98</v>
      </c>
      <c r="G4453">
        <v>-25.709303615978499</v>
      </c>
      <c r="H4453">
        <v>-21.6382576057315</v>
      </c>
      <c r="I4453">
        <v>8.5608371011659905</v>
      </c>
      <c r="J4453">
        <v>-8.2061385510196398</v>
      </c>
      <c r="K4453">
        <v>4.4653245879714198</v>
      </c>
      <c r="L4453">
        <v>3.9329749990463898</v>
      </c>
      <c r="M4453">
        <v>16.493942663787902</v>
      </c>
      <c r="N4453">
        <v>0.161186153325381</v>
      </c>
      <c r="O4453">
        <v>44.9748743718593</v>
      </c>
      <c r="P4453">
        <v>50.188679245282998</v>
      </c>
      <c r="Q4453">
        <v>4.9892361606930002E-2</v>
      </c>
    </row>
    <row r="4454" spans="1:17" hidden="1" x14ac:dyDescent="0.3">
      <c r="A4454" t="s">
        <v>9139</v>
      </c>
      <c r="B4454" t="s">
        <v>9140</v>
      </c>
      <c r="C4454" t="str">
        <f>IFERROR(VLOOKUP(Table1[[#This Row],[Ticker]],[1]!Table1[[Symbol]:[Industry]],2,FALSE),"-")</f>
        <v>-</v>
      </c>
      <c r="D4454" t="s">
        <v>9141</v>
      </c>
      <c r="E4454">
        <v>10.532775531</v>
      </c>
      <c r="F4454">
        <v>13.35</v>
      </c>
      <c r="G4454">
        <v>-9.1557210614614402</v>
      </c>
      <c r="H4454">
        <v>23.293061075587101</v>
      </c>
      <c r="I4454">
        <v>6.7975165241863102</v>
      </c>
      <c r="J4454">
        <v>15.2152068226225</v>
      </c>
      <c r="K4454">
        <v>11.460092686587499</v>
      </c>
      <c r="L4454">
        <v>11.194130267726999</v>
      </c>
      <c r="M4454">
        <v>63.690597008795599</v>
      </c>
      <c r="N4454">
        <v>1.95183702308054</v>
      </c>
      <c r="O4454">
        <v>60.674157303370698</v>
      </c>
      <c r="P4454">
        <v>42.021276595744602</v>
      </c>
      <c r="Q4454">
        <v>6.8890233539825999E-2</v>
      </c>
    </row>
    <row r="4455" spans="1:17" hidden="1" x14ac:dyDescent="0.3">
      <c r="A4455" t="s">
        <v>9142</v>
      </c>
      <c r="B4455" t="s">
        <v>9143</v>
      </c>
      <c r="C4455" t="str">
        <f>IFERROR(VLOOKUP(Table1[[#This Row],[Ticker]],[1]!Table1[[Symbol]:[Industry]],2,FALSE),"-")</f>
        <v>-</v>
      </c>
      <c r="E4455">
        <v>10.445819999999999</v>
      </c>
      <c r="F4455">
        <v>2.08</v>
      </c>
      <c r="G4455">
        <v>-27.842636949311899</v>
      </c>
      <c r="H4455">
        <v>-0.51530096038679796</v>
      </c>
      <c r="I4455">
        <v>-17.866998886963099</v>
      </c>
      <c r="J4455">
        <v>-1.70685080173188</v>
      </c>
      <c r="K4455">
        <v>2.09284600935707</v>
      </c>
      <c r="L4455">
        <v>2.16845912842629</v>
      </c>
      <c r="M4455">
        <v>54.489079266295299</v>
      </c>
      <c r="N4455">
        <v>0.41170110557262302</v>
      </c>
      <c r="O4455">
        <v>71.634615384615302</v>
      </c>
      <c r="P4455">
        <v>18.857142857142801</v>
      </c>
      <c r="Q4455">
        <v>5.8464105494646E-2</v>
      </c>
    </row>
    <row r="4456" spans="1:17" hidden="1" x14ac:dyDescent="0.3">
      <c r="A4456" t="s">
        <v>9144</v>
      </c>
      <c r="B4456" t="s">
        <v>9145</v>
      </c>
      <c r="C4456" t="str">
        <f>IFERROR(VLOOKUP(Table1[[#This Row],[Ticker]],[1]!Table1[[Symbol]:[Industry]],2,FALSE),"-")</f>
        <v>-</v>
      </c>
      <c r="D4456" t="s">
        <v>533</v>
      </c>
      <c r="E4456">
        <v>10.436999999999999</v>
      </c>
      <c r="F4456">
        <v>36.49</v>
      </c>
      <c r="G4456">
        <v>24.030921359103299</v>
      </c>
      <c r="H4456">
        <v>-15.745400462874301</v>
      </c>
      <c r="I4456">
        <v>-47.790971337813502</v>
      </c>
      <c r="J4456">
        <v>-19.354286699167702</v>
      </c>
      <c r="K4456">
        <v>40.068419387256903</v>
      </c>
      <c r="L4456">
        <v>41.040027454138297</v>
      </c>
      <c r="M4456">
        <v>34.154121350638199</v>
      </c>
      <c r="N4456">
        <v>1.5379752794863499</v>
      </c>
      <c r="O4456">
        <v>60.756371608659897</v>
      </c>
      <c r="P4456">
        <v>67.002288329519402</v>
      </c>
      <c r="Q4456">
        <v>3.2651696107628997E-2</v>
      </c>
    </row>
    <row r="4457" spans="1:17" hidden="1" x14ac:dyDescent="0.3">
      <c r="A4457" t="s">
        <v>9146</v>
      </c>
      <c r="B4457" t="s">
        <v>9147</v>
      </c>
      <c r="C4457" t="str">
        <f>IFERROR(VLOOKUP(Table1[[#This Row],[Ticker]],[1]!Table1[[Symbol]:[Industry]],2,FALSE),"-")</f>
        <v>-</v>
      </c>
      <c r="D4457" t="s">
        <v>54</v>
      </c>
      <c r="E4457">
        <v>10.4115</v>
      </c>
      <c r="F4457">
        <v>68.95</v>
      </c>
      <c r="G4457">
        <v>93.484160436308997</v>
      </c>
      <c r="H4457">
        <v>-11.327615227975</v>
      </c>
      <c r="I4457">
        <v>-8.2731636320055895</v>
      </c>
      <c r="J4457">
        <v>-1.6079938913621501</v>
      </c>
      <c r="K4457">
        <v>69.537501961133003</v>
      </c>
      <c r="L4457">
        <v>65.390276173905903</v>
      </c>
      <c r="M4457">
        <v>48.246750165630999</v>
      </c>
      <c r="N4457">
        <v>0.23353677603415199</v>
      </c>
      <c r="O4457">
        <v>26.178390137781001</v>
      </c>
      <c r="P4457">
        <v>146.25</v>
      </c>
      <c r="Q4457">
        <v>9.4393774233580002E-2</v>
      </c>
    </row>
    <row r="4458" spans="1:17" hidden="1" x14ac:dyDescent="0.3">
      <c r="A4458" t="s">
        <v>9148</v>
      </c>
      <c r="B4458" t="s">
        <v>9149</v>
      </c>
      <c r="C4458" t="str">
        <f>IFERROR(VLOOKUP(Table1[[#This Row],[Ticker]],[1]!Table1[[Symbol]:[Industry]],2,FALSE),"-")</f>
        <v>-</v>
      </c>
      <c r="D4458" t="s">
        <v>533</v>
      </c>
      <c r="E4458">
        <v>10.398</v>
      </c>
      <c r="F4458">
        <v>16.690000000000001</v>
      </c>
      <c r="G4458">
        <v>63.362041413261103</v>
      </c>
      <c r="H4458">
        <v>-2.2535125572696502</v>
      </c>
      <c r="I4458">
        <v>-8.3035626671801399</v>
      </c>
      <c r="J4458">
        <v>-8.5119443568254294</v>
      </c>
      <c r="K4458">
        <v>17.7070431439254</v>
      </c>
      <c r="L4458">
        <v>16.193158436396299</v>
      </c>
      <c r="M4458">
        <v>34.327446234644199</v>
      </c>
      <c r="N4458">
        <v>0.57433080725389496</v>
      </c>
      <c r="O4458">
        <v>41.881366087477502</v>
      </c>
      <c r="P4458">
        <v>102.30303030303</v>
      </c>
      <c r="Q4458">
        <v>6.9186465745218001E-2</v>
      </c>
    </row>
    <row r="4459" spans="1:17" hidden="1" x14ac:dyDescent="0.3">
      <c r="A4459" t="s">
        <v>9150</v>
      </c>
      <c r="B4459" t="s">
        <v>9151</v>
      </c>
      <c r="C4459" t="str">
        <f>IFERROR(VLOOKUP(Table1[[#This Row],[Ticker]],[1]!Table1[[Symbol]:[Industry]],2,FALSE),"-")</f>
        <v>-</v>
      </c>
      <c r="D4459" t="s">
        <v>83</v>
      </c>
      <c r="E4459">
        <v>10.315327999999999</v>
      </c>
      <c r="F4459">
        <v>7.9</v>
      </c>
      <c r="G4459">
        <v>64.674775986011497</v>
      </c>
      <c r="H4459">
        <v>-13.5863095537834</v>
      </c>
      <c r="I4459">
        <v>-4.6923816279551298</v>
      </c>
      <c r="J4459">
        <v>-6.4697359015187397</v>
      </c>
      <c r="K4459">
        <v>7.5356645313431097</v>
      </c>
      <c r="L4459">
        <v>6.6983319000876298</v>
      </c>
      <c r="M4459">
        <v>27.684517615120299</v>
      </c>
      <c r="N4459">
        <v>0.96662830840045999</v>
      </c>
      <c r="O4459">
        <v>47.088607594936597</v>
      </c>
      <c r="P4459">
        <v>146.875</v>
      </c>
      <c r="Q4459">
        <v>6.3571377136505E-2</v>
      </c>
    </row>
    <row r="4460" spans="1:17" hidden="1" x14ac:dyDescent="0.3">
      <c r="A4460" t="s">
        <v>9152</v>
      </c>
      <c r="B4460" t="s">
        <v>9153</v>
      </c>
      <c r="C4460" t="str">
        <f>IFERROR(VLOOKUP(Table1[[#This Row],[Ticker]],[1]!Table1[[Symbol]:[Industry]],2,FALSE),"-")</f>
        <v>-</v>
      </c>
      <c r="D4460" t="s">
        <v>1414</v>
      </c>
      <c r="E4460">
        <v>10.28884585</v>
      </c>
      <c r="F4460">
        <v>1.64</v>
      </c>
      <c r="G4460">
        <v>102.443077336402</v>
      </c>
      <c r="H4460">
        <v>13.5497123190805</v>
      </c>
      <c r="I4460">
        <v>-23.6742442731558</v>
      </c>
      <c r="J4460">
        <v>7.6025897577086896</v>
      </c>
      <c r="K4460">
        <v>1.69491997528686</v>
      </c>
      <c r="L4460">
        <v>1.58236591292757</v>
      </c>
      <c r="M4460">
        <v>97.910081931619999</v>
      </c>
      <c r="N4460">
        <v>1.1757774800981</v>
      </c>
      <c r="O4460">
        <v>52.439024390243901</v>
      </c>
      <c r="Q4460">
        <v>3.8608205147902003E-2</v>
      </c>
    </row>
    <row r="4461" spans="1:17" hidden="1" x14ac:dyDescent="0.3">
      <c r="A4461" t="s">
        <v>9154</v>
      </c>
      <c r="B4461" t="s">
        <v>9155</v>
      </c>
      <c r="C4461" t="str">
        <f>IFERROR(VLOOKUP(Table1[[#This Row],[Ticker]],[1]!Table1[[Symbol]:[Industry]],2,FALSE),"-")</f>
        <v>-</v>
      </c>
      <c r="D4461" t="s">
        <v>51</v>
      </c>
      <c r="E4461">
        <v>10.2701324</v>
      </c>
      <c r="F4461">
        <v>33.32</v>
      </c>
      <c r="G4461">
        <v>-9.6570850607897203</v>
      </c>
      <c r="H4461">
        <v>-5.0255919209008697</v>
      </c>
      <c r="I4461">
        <v>-26.025766071894498</v>
      </c>
      <c r="J4461">
        <v>-14.473334318215301</v>
      </c>
      <c r="K4461">
        <v>33.8955854932506</v>
      </c>
      <c r="L4461">
        <v>31.622855429228601</v>
      </c>
      <c r="M4461">
        <v>42.462727939161098</v>
      </c>
      <c r="N4461">
        <v>2.0706892168031601</v>
      </c>
      <c r="O4461">
        <v>28.3013205282112</v>
      </c>
      <c r="P4461">
        <v>55.700934579439199</v>
      </c>
      <c r="Q4461">
        <v>6.1883789544787002E-2</v>
      </c>
    </row>
    <row r="4462" spans="1:17" hidden="1" x14ac:dyDescent="0.3">
      <c r="A4462" t="s">
        <v>9156</v>
      </c>
      <c r="B4462" t="s">
        <v>9157</v>
      </c>
      <c r="C4462" t="str">
        <f>IFERROR(VLOOKUP(Table1[[#This Row],[Ticker]],[1]!Table1[[Symbol]:[Industry]],2,FALSE),"-")</f>
        <v>-</v>
      </c>
      <c r="D4462" t="s">
        <v>407</v>
      </c>
      <c r="E4462">
        <v>10.2324</v>
      </c>
      <c r="F4462">
        <v>2.1</v>
      </c>
      <c r="G4462">
        <v>98.926593819918807</v>
      </c>
      <c r="H4462">
        <v>38.361742394268497</v>
      </c>
      <c r="I4462">
        <v>129.67029354197001</v>
      </c>
      <c r="J4462">
        <v>18.2943076783422</v>
      </c>
      <c r="K4462">
        <v>1.4712959417862901</v>
      </c>
      <c r="L4462">
        <v>1.19834808887114</v>
      </c>
      <c r="M4462">
        <v>92.233013260774797</v>
      </c>
      <c r="N4462">
        <v>0.80706528273945499</v>
      </c>
      <c r="O4462">
        <v>0</v>
      </c>
      <c r="P4462">
        <v>213.43283582089501</v>
      </c>
      <c r="Q4462">
        <v>0.13081180819396701</v>
      </c>
    </row>
    <row r="4463" spans="1:17" hidden="1" x14ac:dyDescent="0.3">
      <c r="A4463" t="s">
        <v>9158</v>
      </c>
      <c r="B4463" t="s">
        <v>9159</v>
      </c>
      <c r="C4463" t="str">
        <f>IFERROR(VLOOKUP(Table1[[#This Row],[Ticker]],[1]!Table1[[Symbol]:[Industry]],2,FALSE),"-")</f>
        <v>-</v>
      </c>
      <c r="D4463" t="s">
        <v>1657</v>
      </c>
      <c r="E4463">
        <v>10.224</v>
      </c>
      <c r="F4463">
        <v>0.45</v>
      </c>
      <c r="G4463">
        <v>-34.016549992790097</v>
      </c>
      <c r="H4463">
        <v>-25.548032041821699</v>
      </c>
      <c r="I4463">
        <v>-48.157760756672303</v>
      </c>
      <c r="J4463">
        <v>-12.187620032501099</v>
      </c>
      <c r="K4463">
        <v>0.57131316472978999</v>
      </c>
      <c r="L4463">
        <v>0.61110994936957796</v>
      </c>
      <c r="M4463">
        <v>29.1859764932431</v>
      </c>
      <c r="N4463">
        <v>1.77443700797443</v>
      </c>
      <c r="O4463">
        <v>111.111111111111</v>
      </c>
      <c r="P4463">
        <v>2.2727272727272698</v>
      </c>
      <c r="Q4463">
        <v>-1.8686763373908E-2</v>
      </c>
    </row>
    <row r="4464" spans="1:17" hidden="1" x14ac:dyDescent="0.3">
      <c r="A4464" t="s">
        <v>9160</v>
      </c>
      <c r="B4464" t="s">
        <v>9161</v>
      </c>
      <c r="C4464" t="str">
        <f>IFERROR(VLOOKUP(Table1[[#This Row],[Ticker]],[1]!Table1[[Symbol]:[Industry]],2,FALSE),"-")</f>
        <v>-</v>
      </c>
      <c r="E4464">
        <v>10.177733999999999</v>
      </c>
      <c r="F4464">
        <v>18.899999999999999</v>
      </c>
      <c r="G4464">
        <v>26.316358866587599</v>
      </c>
      <c r="H4464">
        <v>5.4336775513100299</v>
      </c>
      <c r="I4464">
        <v>22.715250590764398</v>
      </c>
      <c r="J4464">
        <v>-2.4557165472463902</v>
      </c>
      <c r="K4464">
        <v>17.751916977309399</v>
      </c>
      <c r="L4464">
        <v>15.2036709712447</v>
      </c>
      <c r="M4464">
        <v>53.856494660425497</v>
      </c>
      <c r="N4464">
        <v>1.0422530170412101</v>
      </c>
      <c r="O4464">
        <v>14.7089947089947</v>
      </c>
      <c r="P4464">
        <v>133.333333333333</v>
      </c>
      <c r="Q4464">
        <v>0.155250427789105</v>
      </c>
    </row>
    <row r="4465" spans="1:17" hidden="1" x14ac:dyDescent="0.3">
      <c r="A4465" t="s">
        <v>9162</v>
      </c>
      <c r="B4465" t="s">
        <v>9163</v>
      </c>
      <c r="C4465" t="str">
        <f>IFERROR(VLOOKUP(Table1[[#This Row],[Ticker]],[1]!Table1[[Symbol]:[Industry]],2,FALSE),"-")</f>
        <v>-</v>
      </c>
      <c r="D4465" t="s">
        <v>259</v>
      </c>
      <c r="E4465">
        <v>10.156465000000001</v>
      </c>
      <c r="F4465">
        <v>24.56</v>
      </c>
      <c r="G4465">
        <v>-17.450461821226199</v>
      </c>
      <c r="H4465">
        <v>7.8959038849517196</v>
      </c>
      <c r="I4465">
        <v>-32.110752209663801</v>
      </c>
      <c r="J4465">
        <v>-20.693294685716701</v>
      </c>
      <c r="K4465">
        <v>25.0247271732268</v>
      </c>
      <c r="L4465">
        <v>22.2478167271065</v>
      </c>
      <c r="M4465">
        <v>40.031625722877003</v>
      </c>
      <c r="N4465">
        <v>1.0517739027622499</v>
      </c>
      <c r="O4465">
        <v>36.767100977198702</v>
      </c>
      <c r="P4465">
        <v>58.145524790727599</v>
      </c>
    </row>
    <row r="4466" spans="1:17" hidden="1" x14ac:dyDescent="0.3">
      <c r="A4466" t="s">
        <v>9164</v>
      </c>
      <c r="B4466" t="s">
        <v>9165</v>
      </c>
      <c r="C4466" t="str">
        <f>IFERROR(VLOOKUP(Table1[[#This Row],[Ticker]],[1]!Table1[[Symbol]:[Industry]],2,FALSE),"-")</f>
        <v>-</v>
      </c>
      <c r="D4466" t="s">
        <v>390</v>
      </c>
      <c r="E4466">
        <v>10.095060999999999</v>
      </c>
      <c r="F4466">
        <v>15.58</v>
      </c>
      <c r="G4466">
        <v>3.6356239202533001</v>
      </c>
      <c r="H4466">
        <v>-26.085737654620701</v>
      </c>
      <c r="I4466">
        <v>17.503244904333201</v>
      </c>
      <c r="J4466">
        <v>-0.82132204941717002</v>
      </c>
      <c r="K4466">
        <v>17.160606245723201</v>
      </c>
      <c r="L4466">
        <v>14.871141741329399</v>
      </c>
      <c r="M4466">
        <v>30.049651269286102</v>
      </c>
      <c r="N4466">
        <v>0.75513762674131601</v>
      </c>
      <c r="O4466">
        <v>56.546854942233601</v>
      </c>
      <c r="P4466">
        <v>63.655462184873898</v>
      </c>
      <c r="Q4466">
        <v>5.0761765996944E-2</v>
      </c>
    </row>
    <row r="4467" spans="1:17" hidden="1" x14ac:dyDescent="0.3">
      <c r="A4467" t="s">
        <v>9166</v>
      </c>
      <c r="B4467" t="s">
        <v>9167</v>
      </c>
      <c r="C4467" t="str">
        <f>IFERROR(VLOOKUP(Table1[[#This Row],[Ticker]],[1]!Table1[[Symbol]:[Industry]],2,FALSE),"-")</f>
        <v>-</v>
      </c>
      <c r="E4467">
        <v>10.080189000000001</v>
      </c>
      <c r="F4467">
        <v>33</v>
      </c>
      <c r="G4467">
        <v>-33.919788284623401</v>
      </c>
      <c r="H4467">
        <v>-4.4954004628743602</v>
      </c>
      <c r="I4467">
        <v>-12.626625225536801</v>
      </c>
      <c r="J4467">
        <v>-2.1876200325010999</v>
      </c>
      <c r="K4467">
        <v>32.9074273583268</v>
      </c>
      <c r="L4467">
        <v>32.4809602200868</v>
      </c>
      <c r="M4467">
        <v>84.7193819831745</v>
      </c>
      <c r="O4467">
        <v>2.1212121212121202</v>
      </c>
      <c r="P4467">
        <v>10</v>
      </c>
    </row>
    <row r="4468" spans="1:17" hidden="1" x14ac:dyDescent="0.3">
      <c r="A4468" t="s">
        <v>9168</v>
      </c>
      <c r="B4468" t="s">
        <v>9169</v>
      </c>
      <c r="C4468" t="str">
        <f>IFERROR(VLOOKUP(Table1[[#This Row],[Ticker]],[1]!Table1[[Symbol]:[Industry]],2,FALSE),"-")</f>
        <v>-</v>
      </c>
      <c r="D4468" t="s">
        <v>2645</v>
      </c>
      <c r="E4468">
        <v>10.006667</v>
      </c>
      <c r="F4468">
        <v>10.39</v>
      </c>
      <c r="G4468">
        <v>34.663773307098303</v>
      </c>
      <c r="H4468">
        <v>23.709727742253801</v>
      </c>
      <c r="I4468">
        <v>34.512054807879998</v>
      </c>
      <c r="J4468">
        <v>-1.7860136067982999</v>
      </c>
      <c r="K4468">
        <v>8.1070438425194205</v>
      </c>
      <c r="L4468">
        <v>7.1920100785381598</v>
      </c>
      <c r="M4468">
        <v>74.740501452352504</v>
      </c>
      <c r="N4468">
        <v>2.8586363383964501</v>
      </c>
      <c r="O4468">
        <v>1.0587102983637899</v>
      </c>
      <c r="P4468">
        <v>89.945155393053</v>
      </c>
      <c r="Q4468">
        <v>1.4995623466728E-2</v>
      </c>
    </row>
    <row r="4469" spans="1:17" hidden="1" x14ac:dyDescent="0.3">
      <c r="A4469" t="s">
        <v>9170</v>
      </c>
      <c r="B4469" t="s">
        <v>9171</v>
      </c>
      <c r="C4469" t="str">
        <f>IFERROR(VLOOKUP(Table1[[#This Row],[Ticker]],[1]!Table1[[Symbol]:[Industry]],2,FALSE),"-")</f>
        <v>-</v>
      </c>
      <c r="D4469" t="s">
        <v>998</v>
      </c>
      <c r="E4469">
        <v>9.9936000000000007</v>
      </c>
      <c r="F4469">
        <v>7.86</v>
      </c>
      <c r="G4469">
        <v>-0.84263694931190902</v>
      </c>
      <c r="H4469">
        <v>29.9132016876632</v>
      </c>
      <c r="I4469">
        <v>60.439524311200898</v>
      </c>
      <c r="J4469">
        <v>15.9226161879713</v>
      </c>
      <c r="K4469">
        <v>5.9397903377900896</v>
      </c>
      <c r="L4469">
        <v>5.7828843343697596</v>
      </c>
      <c r="M4469">
        <v>89.069520517061903</v>
      </c>
      <c r="N4469">
        <v>2.0052270668695802</v>
      </c>
      <c r="O4469">
        <v>15.776081424936301</v>
      </c>
      <c r="P4469">
        <v>97.984886649873999</v>
      </c>
      <c r="Q4469">
        <v>4.0861388795115E-2</v>
      </c>
    </row>
    <row r="4470" spans="1:17" hidden="1" x14ac:dyDescent="0.3">
      <c r="A4470" t="s">
        <v>9172</v>
      </c>
      <c r="B4470" t="s">
        <v>9173</v>
      </c>
      <c r="C4470" t="str">
        <f>IFERROR(VLOOKUP(Table1[[#This Row],[Ticker]],[1]!Table1[[Symbol]:[Industry]],2,FALSE),"-")</f>
        <v>-</v>
      </c>
      <c r="D4470" t="s">
        <v>132</v>
      </c>
      <c r="E4470">
        <v>9.9760069999999992</v>
      </c>
      <c r="F4470">
        <v>8</v>
      </c>
      <c r="G4470">
        <v>-33.8034212630374</v>
      </c>
      <c r="H4470">
        <v>-8.19910416657806</v>
      </c>
      <c r="I4470">
        <v>2.3719490544745798</v>
      </c>
      <c r="J4470">
        <v>0.57917838647122599</v>
      </c>
      <c r="K4470">
        <v>7.9271158285075201</v>
      </c>
      <c r="L4470">
        <v>7.7534780682404296</v>
      </c>
      <c r="M4470">
        <v>58.6192805679053</v>
      </c>
      <c r="N4470">
        <v>0.61335869206715399</v>
      </c>
      <c r="O4470">
        <v>25.499999999999901</v>
      </c>
      <c r="P4470">
        <v>32.231404958677601</v>
      </c>
      <c r="Q4470">
        <v>5.7067371171887003E-2</v>
      </c>
    </row>
    <row r="4471" spans="1:17" hidden="1" x14ac:dyDescent="0.3">
      <c r="A4471" t="s">
        <v>9174</v>
      </c>
      <c r="B4471" t="s">
        <v>9175</v>
      </c>
      <c r="C4471" t="str">
        <f>IFERROR(VLOOKUP(Table1[[#This Row],[Ticker]],[1]!Table1[[Symbol]:[Industry]],2,FALSE),"-")</f>
        <v>-</v>
      </c>
      <c r="D4471" t="s">
        <v>472</v>
      </c>
      <c r="E4471">
        <v>9.9248030000000007</v>
      </c>
      <c r="F4471">
        <v>30.35</v>
      </c>
      <c r="G4471">
        <v>428.12046268168399</v>
      </c>
      <c r="H4471">
        <v>76.1920995371256</v>
      </c>
      <c r="I4471">
        <v>282.47971770689298</v>
      </c>
      <c r="J4471">
        <v>19.282968202793001</v>
      </c>
      <c r="K4471">
        <v>19.5863684301615</v>
      </c>
      <c r="L4471">
        <v>12.923861351941101</v>
      </c>
      <c r="M4471">
        <v>89.605209706924697</v>
      </c>
      <c r="N4471">
        <v>1.62040902756779</v>
      </c>
      <c r="O4471">
        <v>0</v>
      </c>
      <c r="P4471">
        <v>459.963099630996</v>
      </c>
    </row>
    <row r="4472" spans="1:17" hidden="1" x14ac:dyDescent="0.3">
      <c r="A4472" t="s">
        <v>9176</v>
      </c>
      <c r="B4472" t="s">
        <v>9177</v>
      </c>
      <c r="C4472" t="str">
        <f>IFERROR(VLOOKUP(Table1[[#This Row],[Ticker]],[1]!Table1[[Symbol]:[Industry]],2,FALSE),"-")</f>
        <v>-</v>
      </c>
      <c r="D4472" t="s">
        <v>2645</v>
      </c>
      <c r="E4472">
        <v>9.9136385659999995</v>
      </c>
      <c r="F4472">
        <v>26.93</v>
      </c>
      <c r="G4472">
        <v>-14.755680427572701</v>
      </c>
      <c r="H4472">
        <v>0.49485294843168298</v>
      </c>
      <c r="I4472">
        <v>-16.147928483682101</v>
      </c>
      <c r="J4472">
        <v>-2.1876200325010999</v>
      </c>
      <c r="K4472">
        <v>25.062349781958801</v>
      </c>
      <c r="L4472">
        <v>22.380376697712101</v>
      </c>
      <c r="M4472">
        <v>95.069621490508894</v>
      </c>
      <c r="N4472">
        <v>9.1703988057155003E-2</v>
      </c>
      <c r="O4472">
        <v>3.0449313033791201</v>
      </c>
      <c r="P4472">
        <v>85.085910652920901</v>
      </c>
    </row>
    <row r="4473" spans="1:17" hidden="1" x14ac:dyDescent="0.3">
      <c r="A4473" t="s">
        <v>9178</v>
      </c>
      <c r="B4473" t="s">
        <v>9179</v>
      </c>
      <c r="C4473" t="str">
        <f>IFERROR(VLOOKUP(Table1[[#This Row],[Ticker]],[1]!Table1[[Symbol]:[Industry]],2,FALSE),"-")</f>
        <v>-</v>
      </c>
      <c r="D4473" t="s">
        <v>3316</v>
      </c>
      <c r="E4473">
        <v>9.8956835999999999</v>
      </c>
      <c r="F4473">
        <v>21.21</v>
      </c>
      <c r="G4473">
        <v>7.2393302638028398</v>
      </c>
      <c r="H4473">
        <v>36.681070125360897</v>
      </c>
      <c r="I4473">
        <v>42.686941710671597</v>
      </c>
      <c r="J4473">
        <v>16.535784222817998</v>
      </c>
      <c r="K4473">
        <v>17.674829705827701</v>
      </c>
      <c r="L4473">
        <v>16.183164887392</v>
      </c>
      <c r="M4473">
        <v>81.754423824427505</v>
      </c>
      <c r="N4473">
        <v>2.02139037433155</v>
      </c>
      <c r="O4473">
        <v>8.3922677982083798</v>
      </c>
      <c r="P4473">
        <v>77.489539748953902</v>
      </c>
    </row>
    <row r="4474" spans="1:17" hidden="1" x14ac:dyDescent="0.3">
      <c r="A4474" t="s">
        <v>9180</v>
      </c>
      <c r="B4474" t="s">
        <v>9181</v>
      </c>
      <c r="C4474" t="str">
        <f>IFERROR(VLOOKUP(Table1[[#This Row],[Ticker]],[1]!Table1[[Symbol]:[Industry]],2,FALSE),"-")</f>
        <v>-</v>
      </c>
      <c r="D4474" t="s">
        <v>462</v>
      </c>
      <c r="E4474">
        <v>9.8729224999999996</v>
      </c>
      <c r="F4474">
        <v>21.99</v>
      </c>
      <c r="G4474">
        <v>-0.32349819333105101</v>
      </c>
      <c r="H4474">
        <v>-6.3813456806561204</v>
      </c>
      <c r="I4474">
        <v>-15.3467666463743</v>
      </c>
      <c r="J4474">
        <v>-11.1080035256232</v>
      </c>
      <c r="K4474">
        <v>22.5882012855037</v>
      </c>
      <c r="L4474">
        <v>21.2910943302231</v>
      </c>
      <c r="M4474">
        <v>37.152478311222303</v>
      </c>
      <c r="N4474">
        <v>0.18865945322880501</v>
      </c>
      <c r="O4474">
        <v>45.520691223283301</v>
      </c>
      <c r="P4474">
        <v>40.421455938697299</v>
      </c>
      <c r="Q4474">
        <v>6.9658297221861995E-2</v>
      </c>
    </row>
    <row r="4475" spans="1:17" hidden="1" x14ac:dyDescent="0.3">
      <c r="A4475" t="s">
        <v>9182</v>
      </c>
      <c r="B4475" t="s">
        <v>9183</v>
      </c>
      <c r="C4475" t="str">
        <f>IFERROR(VLOOKUP(Table1[[#This Row],[Ticker]],[1]!Table1[[Symbol]:[Industry]],2,FALSE),"-")</f>
        <v>-</v>
      </c>
      <c r="D4475" t="s">
        <v>533</v>
      </c>
      <c r="E4475">
        <v>9.8280340000000006</v>
      </c>
      <c r="F4475">
        <v>9.92</v>
      </c>
      <c r="G4475">
        <v>-1.99970501213913</v>
      </c>
      <c r="H4475">
        <v>7.9067622232015397E-2</v>
      </c>
      <c r="I4475">
        <v>-8.2576168961324594</v>
      </c>
      <c r="J4475">
        <v>0.10166196541773501</v>
      </c>
      <c r="K4475">
        <v>9.6014863264615293</v>
      </c>
      <c r="L4475">
        <v>9.5707030974349294</v>
      </c>
      <c r="M4475">
        <v>64.464304613526494</v>
      </c>
      <c r="N4475">
        <v>1.0072449101159699</v>
      </c>
      <c r="O4475">
        <v>59.375</v>
      </c>
      <c r="P4475">
        <v>39.7183098591549</v>
      </c>
      <c r="Q4475">
        <v>0.11629795992545799</v>
      </c>
    </row>
    <row r="4476" spans="1:17" hidden="1" x14ac:dyDescent="0.3">
      <c r="A4476" t="s">
        <v>9184</v>
      </c>
      <c r="B4476" t="s">
        <v>9185</v>
      </c>
      <c r="C4476" t="str">
        <f>IFERROR(VLOOKUP(Table1[[#This Row],[Ticker]],[1]!Table1[[Symbol]:[Industry]],2,FALSE),"-")</f>
        <v>-</v>
      </c>
      <c r="D4476" t="s">
        <v>533</v>
      </c>
      <c r="E4476">
        <v>9.7941984000000009</v>
      </c>
      <c r="F4476">
        <v>29.57</v>
      </c>
      <c r="G4476">
        <v>23.788941998056501</v>
      </c>
      <c r="H4476">
        <v>6.2545995371256398</v>
      </c>
      <c r="I4476">
        <v>46.524995511449703</v>
      </c>
      <c r="J4476">
        <v>-9.2041117866240398</v>
      </c>
      <c r="K4476">
        <v>28.244046263586998</v>
      </c>
      <c r="L4476">
        <v>23.500985033097798</v>
      </c>
      <c r="M4476">
        <v>39.625842465819602</v>
      </c>
      <c r="N4476">
        <v>0.40701019410696798</v>
      </c>
      <c r="O4476">
        <v>15.657761244504499</v>
      </c>
      <c r="P4476">
        <v>104.77839335180001</v>
      </c>
      <c r="Q4476">
        <v>0.103970155976658</v>
      </c>
    </row>
    <row r="4477" spans="1:17" hidden="1" x14ac:dyDescent="0.3">
      <c r="A4477" t="s">
        <v>9186</v>
      </c>
      <c r="B4477" t="s">
        <v>9187</v>
      </c>
      <c r="C4477" t="str">
        <f>IFERROR(VLOOKUP(Table1[[#This Row],[Ticker]],[1]!Table1[[Symbol]:[Industry]],2,FALSE),"-")</f>
        <v>-</v>
      </c>
      <c r="D4477" t="s">
        <v>1208</v>
      </c>
      <c r="E4477">
        <v>9.7923200000000001</v>
      </c>
      <c r="F4477">
        <v>7.84</v>
      </c>
      <c r="G4477">
        <v>13.611908505233499</v>
      </c>
      <c r="H4477">
        <v>-21.936060937590501</v>
      </c>
      <c r="I4477">
        <v>73.365727920100895</v>
      </c>
      <c r="J4477">
        <v>-4.2684033862342696</v>
      </c>
      <c r="K4477">
        <v>8.16105251583841</v>
      </c>
      <c r="L4477">
        <v>6.6314396156870901</v>
      </c>
      <c r="M4477">
        <v>34.541675501192998</v>
      </c>
      <c r="N4477">
        <v>0.185091090214934</v>
      </c>
      <c r="O4477">
        <v>28.6989795918367</v>
      </c>
      <c r="P4477">
        <v>111.89189189189101</v>
      </c>
      <c r="Q4477">
        <v>2.2319435111199999E-2</v>
      </c>
    </row>
    <row r="4478" spans="1:17" hidden="1" x14ac:dyDescent="0.3">
      <c r="A4478" t="s">
        <v>9188</v>
      </c>
      <c r="B4478" t="s">
        <v>9189</v>
      </c>
      <c r="C4478" t="str">
        <f>IFERROR(VLOOKUP(Table1[[#This Row],[Ticker]],[1]!Table1[[Symbol]:[Industry]],2,FALSE),"-")</f>
        <v>-</v>
      </c>
      <c r="D4478" t="s">
        <v>144</v>
      </c>
      <c r="E4478">
        <v>9.7650000000000006</v>
      </c>
      <c r="F4478">
        <v>6.35</v>
      </c>
      <c r="G4478">
        <v>-24.397628489075</v>
      </c>
      <c r="H4478">
        <v>-15.133698335214699</v>
      </c>
      <c r="I4478">
        <v>-25.492726803649902</v>
      </c>
      <c r="J4478">
        <v>-5.1152009261837001</v>
      </c>
      <c r="K4478">
        <v>6.55164715710242</v>
      </c>
      <c r="L4478">
        <v>6.9897017007598299</v>
      </c>
      <c r="M4478">
        <v>47.482895355678401</v>
      </c>
      <c r="N4478">
        <v>0.86584846390968295</v>
      </c>
      <c r="O4478">
        <v>104.409448818897</v>
      </c>
      <c r="P4478">
        <v>23.062015503875902</v>
      </c>
      <c r="Q4478">
        <v>2.8020783246965001E-2</v>
      </c>
    </row>
    <row r="4479" spans="1:17" hidden="1" x14ac:dyDescent="0.3">
      <c r="A4479" t="s">
        <v>9190</v>
      </c>
      <c r="B4479" t="s">
        <v>9191</v>
      </c>
      <c r="C4479" t="str">
        <f>IFERROR(VLOOKUP(Table1[[#This Row],[Ticker]],[1]!Table1[[Symbol]:[Industry]],2,FALSE),"-")</f>
        <v>-</v>
      </c>
      <c r="D4479" t="s">
        <v>290</v>
      </c>
      <c r="E4479">
        <v>9.7048257000000007</v>
      </c>
      <c r="F4479">
        <v>9.69</v>
      </c>
      <c r="G4479">
        <v>-7.4523930468728903</v>
      </c>
      <c r="H4479">
        <v>-14.187851534635699</v>
      </c>
      <c r="I4479">
        <v>-38.7997222015535</v>
      </c>
      <c r="J4479">
        <v>-2.1876200325010999</v>
      </c>
      <c r="K4479">
        <v>10.782440340745801</v>
      </c>
      <c r="L4479">
        <v>11.326046969481601</v>
      </c>
      <c r="M4479">
        <v>0.29611945915432603</v>
      </c>
      <c r="N4479">
        <v>0</v>
      </c>
      <c r="O4479">
        <v>51.805985552115501</v>
      </c>
      <c r="P4479">
        <v>25.518134715025901</v>
      </c>
    </row>
    <row r="4480" spans="1:17" hidden="1" x14ac:dyDescent="0.3">
      <c r="A4480" t="s">
        <v>9192</v>
      </c>
      <c r="B4480" t="s">
        <v>9193</v>
      </c>
      <c r="C4480" t="str">
        <f>IFERROR(VLOOKUP(Table1[[#This Row],[Ticker]],[1]!Table1[[Symbol]:[Industry]],2,FALSE),"-")</f>
        <v>-</v>
      </c>
      <c r="D4480" t="s">
        <v>407</v>
      </c>
      <c r="E4480">
        <v>9.6474512000000008</v>
      </c>
      <c r="F4480">
        <v>7.72</v>
      </c>
      <c r="G4480">
        <v>47.2756925170454</v>
      </c>
      <c r="H4480">
        <v>-18.110423937052701</v>
      </c>
      <c r="I4480">
        <v>26.1058938043799</v>
      </c>
      <c r="J4480">
        <v>1.7671822273858999</v>
      </c>
      <c r="K4480">
        <v>7.5190174071739397</v>
      </c>
      <c r="L4480">
        <v>7.0597607787019898</v>
      </c>
      <c r="M4480">
        <v>49.985526806080202</v>
      </c>
      <c r="N4480">
        <v>0.50310535102426601</v>
      </c>
      <c r="O4480">
        <v>41.062176165803102</v>
      </c>
      <c r="P4480">
        <v>88.292682926829201</v>
      </c>
      <c r="Q4480">
        <v>0.12673846693032501</v>
      </c>
    </row>
    <row r="4481" spans="1:17" hidden="1" x14ac:dyDescent="0.3">
      <c r="A4481" t="s">
        <v>9194</v>
      </c>
      <c r="B4481" t="s">
        <v>8899</v>
      </c>
      <c r="C4481" t="str">
        <f>IFERROR(VLOOKUP(Table1[[#This Row],[Ticker]],[1]!Table1[[Symbol]:[Industry]],2,FALSE),"-")</f>
        <v>-</v>
      </c>
      <c r="D4481" t="s">
        <v>132</v>
      </c>
      <c r="E4481">
        <v>9.5976496000000004</v>
      </c>
      <c r="F4481">
        <v>12.4</v>
      </c>
      <c r="G4481">
        <v>-1.3163211598382201</v>
      </c>
      <c r="H4481">
        <v>-31.554223992286101</v>
      </c>
      <c r="I4481">
        <v>-70.859449312019393</v>
      </c>
      <c r="J4481">
        <v>-21.141868398514099</v>
      </c>
      <c r="K4481">
        <v>19.163020549233501</v>
      </c>
      <c r="L4481">
        <v>15.121299522880699</v>
      </c>
      <c r="M4481">
        <v>2.1549281115000002E-5</v>
      </c>
      <c r="N4481">
        <v>1.13333333333333</v>
      </c>
      <c r="O4481">
        <v>133.46774193548299</v>
      </c>
      <c r="P4481">
        <v>43.352601156069298</v>
      </c>
    </row>
    <row r="4482" spans="1:17" hidden="1" x14ac:dyDescent="0.3">
      <c r="A4482" t="s">
        <v>9195</v>
      </c>
      <c r="B4482" t="s">
        <v>9196</v>
      </c>
      <c r="C4482" t="str">
        <f>IFERROR(VLOOKUP(Table1[[#This Row],[Ticker]],[1]!Table1[[Symbol]:[Industry]],2,FALSE),"-")</f>
        <v>-</v>
      </c>
      <c r="D4482" t="s">
        <v>21</v>
      </c>
      <c r="E4482">
        <v>9.5694172999999996</v>
      </c>
      <c r="F4482">
        <v>9.56</v>
      </c>
      <c r="G4482">
        <v>-27.0180755458031</v>
      </c>
      <c r="H4482">
        <v>-22.497200642892299</v>
      </c>
      <c r="I4482">
        <v>-0.23166724234354699</v>
      </c>
      <c r="J4482">
        <v>5.7507685930913102</v>
      </c>
      <c r="K4482">
        <v>9.4462020278024497</v>
      </c>
      <c r="L4482">
        <v>9.0415270601840891</v>
      </c>
      <c r="M4482">
        <v>49.056070993371797</v>
      </c>
      <c r="N4482">
        <v>0.45351304347170501</v>
      </c>
      <c r="O4482">
        <v>38.598326359832598</v>
      </c>
      <c r="P4482">
        <v>92.354124748490904</v>
      </c>
      <c r="Q4482">
        <v>0.21603938517636101</v>
      </c>
    </row>
    <row r="4483" spans="1:17" hidden="1" x14ac:dyDescent="0.3">
      <c r="A4483" t="s">
        <v>9197</v>
      </c>
      <c r="B4483" t="s">
        <v>9198</v>
      </c>
      <c r="C4483" t="str">
        <f>IFERROR(VLOOKUP(Table1[[#This Row],[Ticker]],[1]!Table1[[Symbol]:[Industry]],2,FALSE),"-")</f>
        <v>-</v>
      </c>
      <c r="D4483" t="s">
        <v>77</v>
      </c>
      <c r="E4483">
        <v>9.5526</v>
      </c>
      <c r="F4483">
        <v>5.32</v>
      </c>
      <c r="G4483">
        <v>157.287797833296</v>
      </c>
      <c r="H4483">
        <v>40.908499258574103</v>
      </c>
      <c r="I4483">
        <v>123.33545191301</v>
      </c>
      <c r="J4483">
        <v>5.6636196369203802</v>
      </c>
      <c r="K4483">
        <v>3.7319250732648301</v>
      </c>
      <c r="L4483">
        <v>2.5023906083007099</v>
      </c>
      <c r="M4483">
        <v>99.990179349167803</v>
      </c>
      <c r="N4483">
        <v>0.93687262784292402</v>
      </c>
      <c r="O4483">
        <v>0</v>
      </c>
      <c r="P4483">
        <v>197.20670391061401</v>
      </c>
      <c r="Q4483">
        <v>0.195876264163973</v>
      </c>
    </row>
    <row r="4484" spans="1:17" hidden="1" x14ac:dyDescent="0.3">
      <c r="A4484" t="s">
        <v>9199</v>
      </c>
      <c r="B4484" t="s">
        <v>9200</v>
      </c>
      <c r="C4484" t="str">
        <f>IFERROR(VLOOKUP(Table1[[#This Row],[Ticker]],[1]!Table1[[Symbol]:[Industry]],2,FALSE),"-")</f>
        <v>-</v>
      </c>
      <c r="D4484" t="s">
        <v>390</v>
      </c>
      <c r="E4484">
        <v>9.5150184000000007</v>
      </c>
      <c r="F4484">
        <v>30</v>
      </c>
      <c r="G4484">
        <v>-14.5176467263944</v>
      </c>
      <c r="H4484">
        <v>4.0908064336773498</v>
      </c>
      <c r="I4484">
        <v>-13.040703900484999</v>
      </c>
      <c r="J4484">
        <v>-1.5162645337798799</v>
      </c>
      <c r="K4484">
        <v>29.418097262135898</v>
      </c>
      <c r="L4484">
        <v>28.762476525523599</v>
      </c>
      <c r="M4484">
        <v>63.695085467366198</v>
      </c>
      <c r="N4484">
        <v>0.43553100356270702</v>
      </c>
      <c r="O4484">
        <v>31.6666666666666</v>
      </c>
      <c r="P4484">
        <v>29.0322580645161</v>
      </c>
      <c r="Q4484">
        <v>0.101729648459269</v>
      </c>
    </row>
    <row r="4485" spans="1:17" hidden="1" x14ac:dyDescent="0.3">
      <c r="A4485" t="s">
        <v>9201</v>
      </c>
      <c r="B4485" t="s">
        <v>9202</v>
      </c>
      <c r="C4485" t="str">
        <f>IFERROR(VLOOKUP(Table1[[#This Row],[Ticker]],[1]!Table1[[Symbol]:[Industry]],2,FALSE),"-")</f>
        <v>-</v>
      </c>
      <c r="D4485" t="s">
        <v>1657</v>
      </c>
      <c r="E4485">
        <v>9.5120865000000006</v>
      </c>
      <c r="F4485">
        <v>14.03</v>
      </c>
      <c r="G4485">
        <v>-89.836648925359796</v>
      </c>
      <c r="H4485">
        <v>1.61571064823674</v>
      </c>
      <c r="I4485">
        <v>-47.238529987441503</v>
      </c>
      <c r="J4485">
        <v>19.137243851346401</v>
      </c>
      <c r="K4485">
        <v>12.828258222241599</v>
      </c>
      <c r="L4485">
        <v>15.8661473282764</v>
      </c>
      <c r="M4485">
        <v>78.329761612971595</v>
      </c>
      <c r="N4485">
        <v>4.9937304075235103</v>
      </c>
      <c r="O4485">
        <v>138.06129722024201</v>
      </c>
      <c r="P4485">
        <v>40.299999999999997</v>
      </c>
    </row>
    <row r="4486" spans="1:17" hidden="1" x14ac:dyDescent="0.3">
      <c r="A4486" t="s">
        <v>9203</v>
      </c>
      <c r="B4486" t="s">
        <v>9204</v>
      </c>
      <c r="C4486" t="str">
        <f>IFERROR(VLOOKUP(Table1[[#This Row],[Ticker]],[1]!Table1[[Symbol]:[Industry]],2,FALSE),"-")</f>
        <v>-</v>
      </c>
      <c r="D4486" t="s">
        <v>472</v>
      </c>
      <c r="E4486">
        <v>9.5108599999999992</v>
      </c>
      <c r="F4486">
        <v>34.14</v>
      </c>
      <c r="G4486">
        <v>30.728791622116599</v>
      </c>
      <c r="H4486">
        <v>-4.4954004628743602</v>
      </c>
      <c r="I4486">
        <v>16.4413406515235</v>
      </c>
      <c r="J4486">
        <v>-2.1876200325010999</v>
      </c>
      <c r="K4486">
        <v>33.405282337572203</v>
      </c>
      <c r="L4486">
        <v>27.606988283860499</v>
      </c>
      <c r="M4486">
        <v>100</v>
      </c>
      <c r="O4486">
        <v>0</v>
      </c>
      <c r="P4486">
        <v>62.571428571428498</v>
      </c>
    </row>
    <row r="4487" spans="1:17" hidden="1" x14ac:dyDescent="0.3">
      <c r="A4487" t="s">
        <v>9205</v>
      </c>
      <c r="B4487" t="s">
        <v>9206</v>
      </c>
      <c r="C4487" t="str">
        <f>IFERROR(VLOOKUP(Table1[[#This Row],[Ticker]],[1]!Table1[[Symbol]:[Industry]],2,FALSE),"-")</f>
        <v>-</v>
      </c>
      <c r="D4487" t="s">
        <v>753</v>
      </c>
      <c r="E4487">
        <v>9.5089231049999992</v>
      </c>
      <c r="F4487">
        <v>131.25</v>
      </c>
      <c r="G4487">
        <v>-2.58246564526061E-2</v>
      </c>
      <c r="H4487">
        <v>7.9815123200375204E-2</v>
      </c>
      <c r="I4487">
        <v>1.32529056248604</v>
      </c>
      <c r="J4487">
        <v>-2.8926996382630499</v>
      </c>
      <c r="K4487">
        <v>126.513009587318</v>
      </c>
      <c r="L4487">
        <v>115.552976105065</v>
      </c>
      <c r="M4487">
        <v>45.884931757483201</v>
      </c>
      <c r="N4487">
        <v>0.86268830093154003</v>
      </c>
      <c r="O4487">
        <v>12</v>
      </c>
      <c r="P4487">
        <v>35.954008701056502</v>
      </c>
    </row>
    <row r="4488" spans="1:17" hidden="1" x14ac:dyDescent="0.3">
      <c r="A4488" t="s">
        <v>9207</v>
      </c>
      <c r="B4488" t="s">
        <v>9208</v>
      </c>
      <c r="C4488" t="str">
        <f>IFERROR(VLOOKUP(Table1[[#This Row],[Ticker]],[1]!Table1[[Symbol]:[Industry]],2,FALSE),"-")</f>
        <v>-</v>
      </c>
      <c r="D4488" t="s">
        <v>5645</v>
      </c>
      <c r="E4488">
        <v>9.4849882500000007</v>
      </c>
      <c r="F4488">
        <v>10.88</v>
      </c>
      <c r="G4488">
        <v>-28.714674864003801</v>
      </c>
      <c r="H4488">
        <v>-9.8136219101280808</v>
      </c>
      <c r="I4488">
        <v>14.3305983418562</v>
      </c>
      <c r="J4488">
        <v>-13.098202477127799</v>
      </c>
      <c r="K4488">
        <v>11.143990471433201</v>
      </c>
      <c r="L4488">
        <v>10.7140605858066</v>
      </c>
      <c r="M4488">
        <v>41.621490085173299</v>
      </c>
      <c r="N4488">
        <v>0.30583619528282802</v>
      </c>
      <c r="O4488">
        <v>47.886029411764603</v>
      </c>
      <c r="P4488">
        <v>58.369723435225602</v>
      </c>
    </row>
    <row r="4489" spans="1:17" hidden="1" x14ac:dyDescent="0.3">
      <c r="A4489" t="s">
        <v>9209</v>
      </c>
      <c r="B4489" t="s">
        <v>9210</v>
      </c>
      <c r="C4489" t="str">
        <f>IFERROR(VLOOKUP(Table1[[#This Row],[Ticker]],[1]!Table1[[Symbol]:[Industry]],2,FALSE),"-")</f>
        <v>-</v>
      </c>
      <c r="D4489" t="s">
        <v>605</v>
      </c>
      <c r="E4489">
        <v>9.4800609900000001</v>
      </c>
      <c r="F4489">
        <v>3.16</v>
      </c>
      <c r="G4489">
        <v>-17.3498833261234</v>
      </c>
      <c r="H4489">
        <v>-11.264631232105099</v>
      </c>
      <c r="I4489">
        <v>-2.4794390783506701</v>
      </c>
      <c r="J4489">
        <v>-1.85649420468654</v>
      </c>
      <c r="K4489">
        <v>2.9701637447711602</v>
      </c>
      <c r="L4489">
        <v>3.0061835202953202</v>
      </c>
      <c r="M4489">
        <v>53.920716227677502</v>
      </c>
      <c r="N4489">
        <v>0.93718089017994399</v>
      </c>
      <c r="O4489">
        <v>21.5189873417721</v>
      </c>
      <c r="P4489">
        <v>34.468085106382901</v>
      </c>
      <c r="Q4489">
        <v>8.4641099328805994E-2</v>
      </c>
    </row>
    <row r="4490" spans="1:17" hidden="1" x14ac:dyDescent="0.3">
      <c r="A4490" t="s">
        <v>9211</v>
      </c>
      <c r="B4490" t="s">
        <v>9212</v>
      </c>
      <c r="C4490" t="str">
        <f>IFERROR(VLOOKUP(Table1[[#This Row],[Ticker]],[1]!Table1[[Symbol]:[Industry]],2,FALSE),"-")</f>
        <v>-</v>
      </c>
      <c r="D4490" t="s">
        <v>605</v>
      </c>
      <c r="E4490">
        <v>9.4712069999999997</v>
      </c>
      <c r="F4490">
        <v>19.899999999999999</v>
      </c>
      <c r="G4490">
        <v>102.275010109511</v>
      </c>
      <c r="H4490">
        <v>-59.4047482377742</v>
      </c>
      <c r="I4490">
        <v>128.59416469735399</v>
      </c>
      <c r="J4490">
        <v>-20.524507026104502</v>
      </c>
      <c r="K4490">
        <v>32.945417331012798</v>
      </c>
      <c r="L4490">
        <v>24.2331408058891</v>
      </c>
      <c r="M4490">
        <v>4.4973989641269201</v>
      </c>
      <c r="N4490">
        <v>2.7178020062907402</v>
      </c>
      <c r="O4490">
        <v>145.52763819095401</v>
      </c>
      <c r="P4490">
        <v>175.62326869806</v>
      </c>
      <c r="Q4490">
        <v>0.110691677451305</v>
      </c>
    </row>
    <row r="4491" spans="1:17" hidden="1" x14ac:dyDescent="0.3">
      <c r="A4491" t="s">
        <v>9213</v>
      </c>
      <c r="B4491" t="s">
        <v>9214</v>
      </c>
      <c r="C4491" t="str">
        <f>IFERROR(VLOOKUP(Table1[[#This Row],[Ticker]],[1]!Table1[[Symbol]:[Industry]],2,FALSE),"-")</f>
        <v>-</v>
      </c>
      <c r="D4491" t="s">
        <v>642</v>
      </c>
      <c r="E4491">
        <v>9.4687598000000008</v>
      </c>
      <c r="F4491">
        <v>19</v>
      </c>
      <c r="G4491">
        <v>52.802649736791103</v>
      </c>
      <c r="H4491">
        <v>67.589080712515795</v>
      </c>
      <c r="I4491">
        <v>91.632372102767405</v>
      </c>
      <c r="J4491">
        <v>-5.5896818881712003</v>
      </c>
      <c r="K4491">
        <v>14.213412920731599</v>
      </c>
      <c r="L4491">
        <v>11.989708022186401</v>
      </c>
      <c r="M4491">
        <v>55.032632021241703</v>
      </c>
      <c r="N4491">
        <v>2.0159899093940101</v>
      </c>
      <c r="O4491">
        <v>17.421052631578899</v>
      </c>
      <c r="P4491">
        <v>134.85784919653801</v>
      </c>
      <c r="Q4491">
        <v>0.117835204879326</v>
      </c>
    </row>
    <row r="4492" spans="1:17" hidden="1" x14ac:dyDescent="0.3">
      <c r="A4492" t="s">
        <v>9215</v>
      </c>
      <c r="B4492" t="s">
        <v>9216</v>
      </c>
      <c r="C4492" t="str">
        <f>IFERROR(VLOOKUP(Table1[[#This Row],[Ticker]],[1]!Table1[[Symbol]:[Industry]],2,FALSE),"-")</f>
        <v>-</v>
      </c>
      <c r="D4492" t="s">
        <v>54</v>
      </c>
      <c r="E4492">
        <v>9.4650304999999992</v>
      </c>
      <c r="F4492">
        <v>19.57</v>
      </c>
      <c r="G4492">
        <v>-1.2889344809997001</v>
      </c>
      <c r="H4492">
        <v>-14.227872787597599</v>
      </c>
      <c r="I4492">
        <v>-37.216469356552601</v>
      </c>
      <c r="J4492">
        <v>-2.1876200325010999</v>
      </c>
      <c r="K4492">
        <v>21.6090231082568</v>
      </c>
      <c r="L4492">
        <v>21.6469235716316</v>
      </c>
      <c r="M4492">
        <v>15.9816049020853</v>
      </c>
      <c r="N4492">
        <v>0.277272727272727</v>
      </c>
      <c r="O4492">
        <v>45.579969340827702</v>
      </c>
      <c r="P4492">
        <v>95.7</v>
      </c>
    </row>
    <row r="4493" spans="1:17" hidden="1" x14ac:dyDescent="0.3">
      <c r="A4493" t="s">
        <v>9217</v>
      </c>
      <c r="B4493" t="s">
        <v>8863</v>
      </c>
      <c r="C4493" t="str">
        <f>IFERROR(VLOOKUP(Table1[[#This Row],[Ticker]],[1]!Table1[[Symbol]:[Industry]],2,FALSE),"-")</f>
        <v>-</v>
      </c>
      <c r="D4493" t="s">
        <v>998</v>
      </c>
      <c r="E4493">
        <v>9.4639469999999992</v>
      </c>
      <c r="F4493">
        <v>11.5</v>
      </c>
      <c r="G4493">
        <v>102.373248997734</v>
      </c>
      <c r="H4493">
        <v>2.2892603040872799</v>
      </c>
      <c r="I4493">
        <v>76.8682267693151</v>
      </c>
      <c r="J4493">
        <v>1.24095139607031</v>
      </c>
      <c r="K4493">
        <v>10.5254997602256</v>
      </c>
      <c r="L4493">
        <v>8.8399059755381693</v>
      </c>
      <c r="M4493">
        <v>55.239697687020197</v>
      </c>
      <c r="N4493">
        <v>1.05176117752158</v>
      </c>
      <c r="O4493">
        <v>36.6086956521739</v>
      </c>
      <c r="P4493">
        <v>134.21588594704599</v>
      </c>
    </row>
    <row r="4494" spans="1:17" hidden="1" x14ac:dyDescent="0.3">
      <c r="A4494" t="s">
        <v>9218</v>
      </c>
      <c r="B4494" t="s">
        <v>9219</v>
      </c>
      <c r="C4494" t="str">
        <f>IFERROR(VLOOKUP(Table1[[#This Row],[Ticker]],[1]!Table1[[Symbol]:[Industry]],2,FALSE),"-")</f>
        <v>-</v>
      </c>
      <c r="D4494" t="s">
        <v>533</v>
      </c>
      <c r="E4494">
        <v>9.4596306000000006</v>
      </c>
      <c r="F4494">
        <v>32.78</v>
      </c>
      <c r="G4494">
        <v>-48.262830727996203</v>
      </c>
      <c r="H4494">
        <v>-32.836309553783401</v>
      </c>
      <c r="I4494">
        <v>-55.8645059634175</v>
      </c>
      <c r="J4494">
        <v>-14.3603219823618</v>
      </c>
      <c r="K4494">
        <v>43.024238342229999</v>
      </c>
      <c r="L4494">
        <v>48.629136935902302</v>
      </c>
      <c r="M4494">
        <v>14.419015025101899</v>
      </c>
      <c r="N4494">
        <v>3.7302727042402699</v>
      </c>
      <c r="O4494">
        <v>92.190359975594802</v>
      </c>
      <c r="P4494">
        <v>9.4125500667556707</v>
      </c>
    </row>
    <row r="4495" spans="1:17" hidden="1" x14ac:dyDescent="0.3">
      <c r="A4495" t="s">
        <v>9220</v>
      </c>
      <c r="B4495" t="s">
        <v>9221</v>
      </c>
      <c r="C4495" t="str">
        <f>IFERROR(VLOOKUP(Table1[[#This Row],[Ticker]],[1]!Table1[[Symbol]:[Industry]],2,FALSE),"-")</f>
        <v>-</v>
      </c>
      <c r="D4495" t="s">
        <v>132</v>
      </c>
      <c r="E4495">
        <v>9.3106395979999999</v>
      </c>
      <c r="F4495">
        <v>22.64</v>
      </c>
      <c r="G4495">
        <v>29.296153086275201</v>
      </c>
      <c r="H4495">
        <v>1.89059764497803</v>
      </c>
      <c r="I4495">
        <v>129.77304206496001</v>
      </c>
      <c r="J4495">
        <v>3.9652694771614698E-2</v>
      </c>
      <c r="K4495">
        <v>19.6291099601601</v>
      </c>
      <c r="L4495">
        <v>17.0551608116936</v>
      </c>
      <c r="M4495">
        <v>58.2522575936745</v>
      </c>
      <c r="N4495">
        <v>1.1098964198621</v>
      </c>
      <c r="O4495">
        <v>7.3321554770318098</v>
      </c>
      <c r="P4495">
        <v>173.42995169082101</v>
      </c>
      <c r="Q4495">
        <v>-4.5153006458818999E-2</v>
      </c>
    </row>
    <row r="4496" spans="1:17" hidden="1" x14ac:dyDescent="0.3">
      <c r="A4496" t="s">
        <v>9222</v>
      </c>
      <c r="B4496" t="s">
        <v>9223</v>
      </c>
      <c r="C4496" t="str">
        <f>IFERROR(VLOOKUP(Table1[[#This Row],[Ticker]],[1]!Table1[[Symbol]:[Industry]],2,FALSE),"-")</f>
        <v>-</v>
      </c>
      <c r="D4496" t="s">
        <v>605</v>
      </c>
      <c r="E4496">
        <v>9.3009920000000008</v>
      </c>
      <c r="F4496">
        <v>25.05</v>
      </c>
      <c r="G4496">
        <v>-27.467636949311899</v>
      </c>
      <c r="H4496">
        <v>-3.4770705239741599</v>
      </c>
      <c r="I4496">
        <v>-5.4582350812753599</v>
      </c>
      <c r="J4496">
        <v>3.7952859504048799</v>
      </c>
      <c r="K4496">
        <v>24.157399408912202</v>
      </c>
      <c r="L4496">
        <v>23.933646477802199</v>
      </c>
      <c r="M4496">
        <v>60.914984305177299</v>
      </c>
      <c r="N4496">
        <v>1.1231692367249499</v>
      </c>
      <c r="O4496">
        <v>16.766467065868198</v>
      </c>
      <c r="P4496">
        <v>32.539682539682502</v>
      </c>
      <c r="Q4496">
        <v>5.3795195439597002E-2</v>
      </c>
    </row>
    <row r="4497" spans="1:17" hidden="1" x14ac:dyDescent="0.3">
      <c r="A4497" t="s">
        <v>9224</v>
      </c>
      <c r="B4497" t="s">
        <v>9225</v>
      </c>
      <c r="C4497" t="str">
        <f>IFERROR(VLOOKUP(Table1[[#This Row],[Ticker]],[1]!Table1[[Symbol]:[Industry]],2,FALSE),"-")</f>
        <v>-</v>
      </c>
      <c r="D4497" t="s">
        <v>364</v>
      </c>
      <c r="E4497">
        <v>9.2467559999999995</v>
      </c>
      <c r="F4497">
        <v>13.49</v>
      </c>
      <c r="G4497">
        <v>40.223689581300299</v>
      </c>
      <c r="H4497">
        <v>10.951754008670299</v>
      </c>
      <c r="I4497">
        <v>-28.109906559248302</v>
      </c>
      <c r="J4497">
        <v>-19.8210307053549</v>
      </c>
      <c r="K4497">
        <v>13.211284422301601</v>
      </c>
      <c r="L4497">
        <v>11.7517216489198</v>
      </c>
      <c r="M4497">
        <v>52.593676063508802</v>
      </c>
      <c r="N4497">
        <v>2.23538715495491</v>
      </c>
      <c r="O4497">
        <v>39.065974796145298</v>
      </c>
      <c r="P4497">
        <v>123.344370860927</v>
      </c>
      <c r="Q4497">
        <v>0.146596855606761</v>
      </c>
    </row>
    <row r="4498" spans="1:17" hidden="1" x14ac:dyDescent="0.3">
      <c r="A4498" t="s">
        <v>9226</v>
      </c>
      <c r="B4498" t="s">
        <v>9227</v>
      </c>
      <c r="C4498" t="str">
        <f>IFERROR(VLOOKUP(Table1[[#This Row],[Ticker]],[1]!Table1[[Symbol]:[Industry]],2,FALSE),"-")</f>
        <v>-</v>
      </c>
      <c r="E4498">
        <v>9.2137499999999992</v>
      </c>
      <c r="F4498">
        <v>29.25</v>
      </c>
      <c r="G4498">
        <v>20.342586775974201</v>
      </c>
      <c r="H4498">
        <v>-8.0244242095762104</v>
      </c>
      <c r="I4498">
        <v>-28.4557236633309</v>
      </c>
      <c r="J4498">
        <v>-8.1361730871634794</v>
      </c>
      <c r="K4498">
        <v>31.3464560166361</v>
      </c>
      <c r="L4498">
        <v>32.425602543148898</v>
      </c>
      <c r="M4498">
        <v>20.088140668141602</v>
      </c>
      <c r="N4498">
        <v>0.13396630187452499</v>
      </c>
      <c r="O4498">
        <v>141.94871794871699</v>
      </c>
      <c r="P4498">
        <v>52.1852237252861</v>
      </c>
    </row>
    <row r="4499" spans="1:17" hidden="1" x14ac:dyDescent="0.3">
      <c r="A4499" t="s">
        <v>9228</v>
      </c>
      <c r="B4499" t="s">
        <v>9229</v>
      </c>
      <c r="C4499" t="str">
        <f>IFERROR(VLOOKUP(Table1[[#This Row],[Ticker]],[1]!Table1[[Symbol]:[Industry]],2,FALSE),"-")</f>
        <v>-</v>
      </c>
      <c r="D4499" t="s">
        <v>507</v>
      </c>
      <c r="E4499">
        <v>9.2052183999999997</v>
      </c>
      <c r="F4499">
        <v>8.68</v>
      </c>
      <c r="G4499">
        <v>23.157363050688001</v>
      </c>
      <c r="H4499">
        <v>10.632804665330699</v>
      </c>
      <c r="I4499">
        <v>-2.2691665922161199</v>
      </c>
      <c r="J4499">
        <v>-3.5063013511824099</v>
      </c>
      <c r="K4499">
        <v>8.6088910827924607</v>
      </c>
      <c r="L4499">
        <v>8.3053270136026907</v>
      </c>
      <c r="M4499">
        <v>49.2565747744706</v>
      </c>
      <c r="N4499">
        <v>0.67295937379464799</v>
      </c>
      <c r="O4499">
        <v>74.8847926267281</v>
      </c>
      <c r="P4499">
        <v>68.543689320388296</v>
      </c>
      <c r="Q4499">
        <v>5.1121715496833003E-2</v>
      </c>
    </row>
    <row r="4500" spans="1:17" hidden="1" x14ac:dyDescent="0.3">
      <c r="A4500" t="s">
        <v>9230</v>
      </c>
      <c r="B4500" t="s">
        <v>9231</v>
      </c>
      <c r="C4500" t="str">
        <f>IFERROR(VLOOKUP(Table1[[#This Row],[Ticker]],[1]!Table1[[Symbol]:[Industry]],2,FALSE),"-")</f>
        <v>-</v>
      </c>
      <c r="D4500" t="s">
        <v>605</v>
      </c>
      <c r="E4500">
        <v>9.1996696</v>
      </c>
      <c r="F4500">
        <v>45.93</v>
      </c>
      <c r="G4500">
        <v>71.387451546263307</v>
      </c>
      <c r="H4500">
        <v>19.100105155103101</v>
      </c>
      <c r="I4500">
        <v>-13.8026030591601</v>
      </c>
      <c r="J4500">
        <v>6.8582287902993802</v>
      </c>
      <c r="K4500">
        <v>36.714163009710198</v>
      </c>
      <c r="L4500">
        <v>32.776407017579302</v>
      </c>
      <c r="M4500">
        <v>83.9145287775643</v>
      </c>
      <c r="N4500">
        <v>2.4688850251571801</v>
      </c>
      <c r="O4500">
        <v>0.15240583496625101</v>
      </c>
      <c r="P4500">
        <v>105.96412556053799</v>
      </c>
    </row>
    <row r="4501" spans="1:17" hidden="1" x14ac:dyDescent="0.3">
      <c r="A4501" t="s">
        <v>9232</v>
      </c>
      <c r="B4501" t="s">
        <v>9233</v>
      </c>
      <c r="C4501" t="str">
        <f>IFERROR(VLOOKUP(Table1[[#This Row],[Ticker]],[1]!Table1[[Symbol]:[Industry]],2,FALSE),"-")</f>
        <v>-</v>
      </c>
      <c r="D4501" t="s">
        <v>4985</v>
      </c>
      <c r="E4501">
        <v>9.1872000000000007</v>
      </c>
      <c r="F4501">
        <v>44</v>
      </c>
      <c r="G4501">
        <v>-22.715652822327701</v>
      </c>
      <c r="H4501">
        <v>-1.5714238546872299</v>
      </c>
      <c r="I4501">
        <v>-7.6628442019054299</v>
      </c>
      <c r="J4501">
        <v>-1.8455447759446599</v>
      </c>
      <c r="K4501">
        <v>43.171309387216802</v>
      </c>
      <c r="L4501">
        <v>40.447278775512501</v>
      </c>
      <c r="M4501">
        <v>72.209986704546395</v>
      </c>
      <c r="N4501">
        <v>0.495867768595041</v>
      </c>
      <c r="O4501">
        <v>2.1363636363636198</v>
      </c>
      <c r="P4501">
        <v>46.6666666666666</v>
      </c>
    </row>
    <row r="4502" spans="1:17" hidden="1" x14ac:dyDescent="0.3">
      <c r="A4502" t="s">
        <v>9234</v>
      </c>
      <c r="B4502" t="s">
        <v>9235</v>
      </c>
      <c r="C4502" t="str">
        <f>IFERROR(VLOOKUP(Table1[[#This Row],[Ticker]],[1]!Table1[[Symbol]:[Industry]],2,FALSE),"-")</f>
        <v>-</v>
      </c>
      <c r="D4502" t="s">
        <v>290</v>
      </c>
      <c r="E4502">
        <v>9.1542089999999998</v>
      </c>
      <c r="F4502">
        <v>8.2799999999999994</v>
      </c>
      <c r="G4502">
        <v>-16.6826925821352</v>
      </c>
      <c r="H4502">
        <v>31.0601550926811</v>
      </c>
      <c r="I4502">
        <v>-10.5498203100222</v>
      </c>
      <c r="J4502">
        <v>21.796119804897199</v>
      </c>
      <c r="K4502">
        <v>7.2784884650151698</v>
      </c>
      <c r="M4502">
        <v>68.675898619901403</v>
      </c>
      <c r="N4502">
        <v>1.57257871187431</v>
      </c>
      <c r="O4502">
        <v>78.985507246376798</v>
      </c>
      <c r="P4502">
        <v>46.808510638297797</v>
      </c>
    </row>
    <row r="4503" spans="1:17" hidden="1" x14ac:dyDescent="0.3">
      <c r="A4503" t="s">
        <v>9236</v>
      </c>
      <c r="B4503" t="s">
        <v>9237</v>
      </c>
      <c r="C4503" t="str">
        <f>IFERROR(VLOOKUP(Table1[[#This Row],[Ticker]],[1]!Table1[[Symbol]:[Industry]],2,FALSE),"-")</f>
        <v>-</v>
      </c>
      <c r="D4503" t="s">
        <v>77</v>
      </c>
      <c r="E4503">
        <v>9.1270232789343204</v>
      </c>
      <c r="F4503">
        <v>45.01</v>
      </c>
      <c r="G4503">
        <v>-4.2632718699468404</v>
      </c>
      <c r="H4503">
        <v>-4.4954004628743602</v>
      </c>
      <c r="I4503">
        <v>-7.1509595735302396</v>
      </c>
      <c r="J4503">
        <v>-2.1876200325010999</v>
      </c>
      <c r="K4503">
        <v>38.491555658833299</v>
      </c>
      <c r="M4503">
        <v>99.999999999997797</v>
      </c>
      <c r="N4503">
        <v>0</v>
      </c>
      <c r="O4503">
        <v>0</v>
      </c>
      <c r="P4503">
        <v>27.579365079365001</v>
      </c>
    </row>
    <row r="4504" spans="1:17" hidden="1" x14ac:dyDescent="0.3">
      <c r="A4504" t="s">
        <v>9238</v>
      </c>
      <c r="B4504" t="s">
        <v>9239</v>
      </c>
      <c r="C4504" t="str">
        <f>IFERROR(VLOOKUP(Table1[[#This Row],[Ticker]],[1]!Table1[[Symbol]:[Industry]],2,FALSE),"-")</f>
        <v>-</v>
      </c>
      <c r="D4504" t="s">
        <v>605</v>
      </c>
      <c r="E4504">
        <v>9.1239222000000009</v>
      </c>
      <c r="F4504">
        <v>30.36</v>
      </c>
      <c r="G4504">
        <v>11.635623920253201</v>
      </c>
      <c r="H4504">
        <v>-7.7548941337604402</v>
      </c>
      <c r="I4504">
        <v>-14.3335401707409</v>
      </c>
      <c r="J4504">
        <v>-6.9242981253649303</v>
      </c>
      <c r="K4504">
        <v>29.941239497384199</v>
      </c>
      <c r="L4504">
        <v>26.700480903435299</v>
      </c>
      <c r="M4504">
        <v>39.903036960583997</v>
      </c>
      <c r="N4504">
        <v>0.57050218842906697</v>
      </c>
      <c r="O4504">
        <v>36.0342555994729</v>
      </c>
      <c r="P4504">
        <v>63.577586206896498</v>
      </c>
      <c r="Q4504">
        <v>8.0209799167884996E-2</v>
      </c>
    </row>
    <row r="4505" spans="1:17" hidden="1" x14ac:dyDescent="0.3">
      <c r="A4505" t="s">
        <v>9240</v>
      </c>
      <c r="B4505" t="s">
        <v>9241</v>
      </c>
      <c r="C4505" t="str">
        <f>IFERROR(VLOOKUP(Table1[[#This Row],[Ticker]],[1]!Table1[[Symbol]:[Industry]],2,FALSE),"-")</f>
        <v>-</v>
      </c>
      <c r="D4505" t="s">
        <v>21</v>
      </c>
      <c r="E4505">
        <v>9.1036202399999997</v>
      </c>
      <c r="F4505">
        <v>7.1</v>
      </c>
      <c r="G4505">
        <v>-5.95611212661687</v>
      </c>
      <c r="H4505">
        <v>-10.895400462874299</v>
      </c>
      <c r="I4505">
        <v>6.9547274556407102</v>
      </c>
      <c r="J4505">
        <v>-11.018788863669901</v>
      </c>
      <c r="K4505">
        <v>7.3767601498394697</v>
      </c>
      <c r="L4505">
        <v>7.0542942495909902</v>
      </c>
      <c r="M4505">
        <v>38.4302002128372</v>
      </c>
      <c r="N4505">
        <v>1.09558740478864</v>
      </c>
      <c r="O4505">
        <v>32.253521126760504</v>
      </c>
      <c r="P4505">
        <v>41.716566866267399</v>
      </c>
      <c r="Q4505">
        <v>3.1351523994226999E-2</v>
      </c>
    </row>
    <row r="4506" spans="1:17" hidden="1" x14ac:dyDescent="0.3">
      <c r="A4506" t="s">
        <v>9242</v>
      </c>
      <c r="B4506" t="s">
        <v>9243</v>
      </c>
      <c r="C4506" t="str">
        <f>IFERROR(VLOOKUP(Table1[[#This Row],[Ticker]],[1]!Table1[[Symbol]:[Industry]],2,FALSE),"-")</f>
        <v>-</v>
      </c>
      <c r="D4506" t="s">
        <v>122</v>
      </c>
      <c r="E4506">
        <v>9.0909700000000004</v>
      </c>
      <c r="F4506">
        <v>0.49</v>
      </c>
      <c r="G4506">
        <v>-31.842636949311899</v>
      </c>
      <c r="H4506">
        <v>-4.4954004628743602</v>
      </c>
      <c r="I4506">
        <v>-17.388529987441501</v>
      </c>
      <c r="J4506">
        <v>-2.1876200325010999</v>
      </c>
      <c r="K4506">
        <v>0.49014630174022</v>
      </c>
      <c r="L4506">
        <v>0.50908131120031497</v>
      </c>
      <c r="M4506">
        <v>42.892589935559599</v>
      </c>
      <c r="N4506">
        <v>1.0187472627754299</v>
      </c>
      <c r="O4506">
        <v>24.4897959183673</v>
      </c>
      <c r="P4506">
        <v>0</v>
      </c>
      <c r="Q4506">
        <v>-0.15974347141040701</v>
      </c>
    </row>
    <row r="4507" spans="1:17" hidden="1" x14ac:dyDescent="0.3">
      <c r="A4507" t="s">
        <v>9244</v>
      </c>
      <c r="B4507" t="s">
        <v>9245</v>
      </c>
      <c r="C4507" t="str">
        <f>IFERROR(VLOOKUP(Table1[[#This Row],[Ticker]],[1]!Table1[[Symbol]:[Industry]],2,FALSE),"-")</f>
        <v>-</v>
      </c>
      <c r="D4507" t="s">
        <v>407</v>
      </c>
      <c r="E4507">
        <v>9.09</v>
      </c>
      <c r="F4507">
        <v>9.49</v>
      </c>
      <c r="G4507">
        <v>-57.118227500492999</v>
      </c>
      <c r="H4507">
        <v>-3.0445076057315101</v>
      </c>
      <c r="I4507">
        <v>-0.946812196030546</v>
      </c>
      <c r="J4507">
        <v>-4.8642795614090204</v>
      </c>
      <c r="K4507">
        <v>8.6812640665502592</v>
      </c>
      <c r="L4507">
        <v>8.2263586824658894</v>
      </c>
      <c r="M4507">
        <v>57.8077836587698</v>
      </c>
      <c r="N4507">
        <v>0.87966546010517399</v>
      </c>
      <c r="O4507">
        <v>33.825079030558399</v>
      </c>
      <c r="P4507">
        <v>52.0833333333333</v>
      </c>
      <c r="Q4507">
        <v>0.14722655091431</v>
      </c>
    </row>
    <row r="4508" spans="1:17" hidden="1" x14ac:dyDescent="0.3">
      <c r="A4508" t="s">
        <v>9246</v>
      </c>
      <c r="B4508" t="s">
        <v>9247</v>
      </c>
      <c r="C4508" t="str">
        <f>IFERROR(VLOOKUP(Table1[[#This Row],[Ticker]],[1]!Table1[[Symbol]:[Industry]],2,FALSE),"-")</f>
        <v>-</v>
      </c>
      <c r="E4508">
        <v>9.0800426000000005</v>
      </c>
      <c r="F4508">
        <v>31.47</v>
      </c>
      <c r="G4508">
        <v>-21.653561319059801</v>
      </c>
      <c r="H4508">
        <v>-4.4954004628743602</v>
      </c>
      <c r="I4508">
        <v>-7.19945435718948</v>
      </c>
      <c r="J4508">
        <v>-2.1876200325010999</v>
      </c>
      <c r="K4508">
        <v>29.994786958990201</v>
      </c>
      <c r="L4508">
        <v>29.7525149308156</v>
      </c>
      <c r="M4508">
        <v>99.999999998127706</v>
      </c>
      <c r="N4508">
        <v>5.1717171717171704</v>
      </c>
      <c r="O4508">
        <v>0</v>
      </c>
      <c r="P4508">
        <v>10.1890756302521</v>
      </c>
    </row>
    <row r="4509" spans="1:17" hidden="1" x14ac:dyDescent="0.3">
      <c r="A4509" t="s">
        <v>9248</v>
      </c>
      <c r="B4509" t="s">
        <v>9249</v>
      </c>
      <c r="C4509" t="str">
        <f>IFERROR(VLOOKUP(Table1[[#This Row],[Ticker]],[1]!Table1[[Symbol]:[Industry]],2,FALSE),"-")</f>
        <v>-</v>
      </c>
      <c r="D4509" t="s">
        <v>132</v>
      </c>
      <c r="E4509">
        <v>9.0390440000000005</v>
      </c>
      <c r="F4509">
        <v>8.16</v>
      </c>
      <c r="G4509">
        <v>46.713161737777703</v>
      </c>
      <c r="H4509">
        <v>-3.6801830715700201</v>
      </c>
      <c r="I4509">
        <v>-8.2976208965325</v>
      </c>
      <c r="J4509">
        <v>-2.0526672659693901</v>
      </c>
      <c r="K4509">
        <v>7.7625873240004903</v>
      </c>
      <c r="L4509">
        <v>7.3597542222526098</v>
      </c>
      <c r="M4509">
        <v>49.294079483797901</v>
      </c>
      <c r="N4509">
        <v>1.03035131155287</v>
      </c>
      <c r="O4509">
        <v>16.421568627450899</v>
      </c>
      <c r="P4509">
        <v>117.6</v>
      </c>
      <c r="Q4509">
        <v>8.1271289978729996E-2</v>
      </c>
    </row>
    <row r="4510" spans="1:17" hidden="1" x14ac:dyDescent="0.3">
      <c r="A4510" t="s">
        <v>9250</v>
      </c>
      <c r="B4510" t="s">
        <v>9251</v>
      </c>
      <c r="C4510" t="str">
        <f>IFERROR(VLOOKUP(Table1[[#This Row],[Ticker]],[1]!Table1[[Symbol]:[Industry]],2,FALSE),"-")</f>
        <v>-</v>
      </c>
      <c r="D4510" t="s">
        <v>605</v>
      </c>
      <c r="E4510">
        <v>9.0207984000000003</v>
      </c>
      <c r="F4510">
        <v>13.94</v>
      </c>
      <c r="G4510">
        <v>21.357363050688001</v>
      </c>
      <c r="H4510">
        <v>10.453458703136601</v>
      </c>
      <c r="I4510">
        <v>-10.1577607566723</v>
      </c>
      <c r="J4510">
        <v>4.4547157339222503</v>
      </c>
      <c r="K4510">
        <v>12.9495682220138</v>
      </c>
      <c r="L4510">
        <v>12.8135341980368</v>
      </c>
      <c r="M4510">
        <v>78.486313026366801</v>
      </c>
      <c r="N4510">
        <v>4.00018891646158</v>
      </c>
      <c r="O4510">
        <v>36.657101865136298</v>
      </c>
      <c r="P4510">
        <v>43.415637860082199</v>
      </c>
      <c r="Q4510">
        <v>7.2665191704107998E-2</v>
      </c>
    </row>
    <row r="4511" spans="1:17" hidden="1" x14ac:dyDescent="0.3">
      <c r="A4511" t="s">
        <v>9252</v>
      </c>
      <c r="B4511" t="s">
        <v>9253</v>
      </c>
      <c r="C4511" t="str">
        <f>IFERROR(VLOOKUP(Table1[[#This Row],[Ticker]],[1]!Table1[[Symbol]:[Industry]],2,FALSE),"-")</f>
        <v>-</v>
      </c>
      <c r="D4511" t="s">
        <v>1796</v>
      </c>
      <c r="E4511">
        <v>9.0108859999999993</v>
      </c>
      <c r="F4511">
        <v>9.8800000000000008</v>
      </c>
      <c r="G4511">
        <v>-11.9397243279526</v>
      </c>
      <c r="H4511">
        <v>4.8247749757221401</v>
      </c>
      <c r="I4511">
        <v>-25.481553243255501</v>
      </c>
      <c r="J4511">
        <v>-8.0421998247579403</v>
      </c>
      <c r="K4511">
        <v>9.6374136069879395</v>
      </c>
      <c r="L4511">
        <v>9.8680211777896094</v>
      </c>
      <c r="M4511">
        <v>50.492295099474099</v>
      </c>
      <c r="N4511">
        <v>1.9775831780944699</v>
      </c>
      <c r="O4511">
        <v>62.9554655870445</v>
      </c>
      <c r="P4511">
        <v>25.6997455470737</v>
      </c>
      <c r="Q4511">
        <v>-4.1294444233513E-2</v>
      </c>
    </row>
    <row r="4512" spans="1:17" hidden="1" x14ac:dyDescent="0.3">
      <c r="A4512" t="s">
        <v>9254</v>
      </c>
      <c r="B4512" t="s">
        <v>9255</v>
      </c>
      <c r="C4512" t="str">
        <f>IFERROR(VLOOKUP(Table1[[#This Row],[Ticker]],[1]!Table1[[Symbol]:[Industry]],2,FALSE),"-")</f>
        <v>-</v>
      </c>
      <c r="D4512" t="s">
        <v>1223</v>
      </c>
      <c r="E4512">
        <v>8.9572939169999994</v>
      </c>
      <c r="F4512">
        <v>3.07</v>
      </c>
      <c r="G4512">
        <v>109.889646515255</v>
      </c>
      <c r="H4512">
        <v>-18.318929874639</v>
      </c>
      <c r="I4512">
        <v>124.34375347712501</v>
      </c>
      <c r="J4512">
        <v>7.1407381764541098</v>
      </c>
      <c r="M4512">
        <v>59.381503439428897</v>
      </c>
      <c r="O4512">
        <v>19.543973941368002</v>
      </c>
      <c r="P4512">
        <v>153.71900826446199</v>
      </c>
    </row>
    <row r="4513" spans="1:17" hidden="1" x14ac:dyDescent="0.3">
      <c r="A4513" t="s">
        <v>9256</v>
      </c>
      <c r="B4513" t="s">
        <v>9257</v>
      </c>
      <c r="C4513" t="str">
        <f>IFERROR(VLOOKUP(Table1[[#This Row],[Ticker]],[1]!Table1[[Symbol]:[Industry]],2,FALSE),"-")</f>
        <v>-</v>
      </c>
      <c r="D4513" t="s">
        <v>642</v>
      </c>
      <c r="E4513">
        <v>8.9285349999999397</v>
      </c>
      <c r="F4513">
        <v>8.75</v>
      </c>
      <c r="G4513">
        <v>-31.842636949311899</v>
      </c>
      <c r="H4513">
        <v>-4.4954004628743602</v>
      </c>
      <c r="I4513">
        <v>-17.388529987441501</v>
      </c>
      <c r="J4513">
        <v>-2.1876200325010999</v>
      </c>
      <c r="K4513">
        <v>8.75</v>
      </c>
      <c r="L4513">
        <v>8.75</v>
      </c>
      <c r="M4513">
        <v>50</v>
      </c>
      <c r="O4513">
        <v>0</v>
      </c>
      <c r="P4513">
        <v>0</v>
      </c>
    </row>
    <row r="4514" spans="1:17" hidden="1" x14ac:dyDescent="0.3">
      <c r="A4514" t="s">
        <v>9258</v>
      </c>
      <c r="B4514" t="s">
        <v>9259</v>
      </c>
      <c r="C4514" t="str">
        <f>IFERROR(VLOOKUP(Table1[[#This Row],[Ticker]],[1]!Table1[[Symbol]:[Industry]],2,FALSE),"-")</f>
        <v>-</v>
      </c>
      <c r="D4514" t="s">
        <v>605</v>
      </c>
      <c r="E4514">
        <v>8.7916349999999994</v>
      </c>
      <c r="F4514">
        <v>5.6</v>
      </c>
      <c r="G4514">
        <v>-26.1822595908213</v>
      </c>
      <c r="H4514">
        <v>-3.6182074804182198</v>
      </c>
      <c r="I4514">
        <v>-12.7156327911799</v>
      </c>
      <c r="J4514">
        <v>-0.95522566630391703</v>
      </c>
      <c r="K4514">
        <v>5.6744299045170896</v>
      </c>
      <c r="L4514">
        <v>5.3734868830762403</v>
      </c>
      <c r="M4514">
        <v>50.454216979583599</v>
      </c>
      <c r="N4514">
        <v>1.16824668652004</v>
      </c>
      <c r="O4514">
        <v>21.428571428571399</v>
      </c>
      <c r="P4514">
        <v>46.981627296587902</v>
      </c>
      <c r="Q4514">
        <v>0.120835952952213</v>
      </c>
    </row>
    <row r="4515" spans="1:17" hidden="1" x14ac:dyDescent="0.3">
      <c r="A4515" t="s">
        <v>9260</v>
      </c>
      <c r="B4515" t="s">
        <v>9261</v>
      </c>
      <c r="C4515" t="str">
        <f>IFERROR(VLOOKUP(Table1[[#This Row],[Ticker]],[1]!Table1[[Symbol]:[Industry]],2,FALSE),"-")</f>
        <v>-</v>
      </c>
      <c r="D4515" t="s">
        <v>991</v>
      </c>
      <c r="E4515">
        <v>8.6567799999999995</v>
      </c>
      <c r="F4515">
        <v>14.11</v>
      </c>
      <c r="G4515">
        <v>-41.912745298578898</v>
      </c>
      <c r="H4515">
        <v>-29.9855965413057</v>
      </c>
      <c r="I4515">
        <v>-17.459351517186601</v>
      </c>
      <c r="J4515">
        <v>-17.246443561912798</v>
      </c>
      <c r="K4515">
        <v>17.5286418465877</v>
      </c>
      <c r="L4515">
        <v>16.337767173911001</v>
      </c>
      <c r="M4515">
        <v>19.939111607160601</v>
      </c>
      <c r="N4515">
        <v>0.253218937796165</v>
      </c>
      <c r="O4515">
        <v>62.650602409638502</v>
      </c>
      <c r="P4515">
        <v>19.982993197278901</v>
      </c>
      <c r="Q4515">
        <v>6.4734687930887005E-2</v>
      </c>
    </row>
    <row r="4516" spans="1:17" hidden="1" x14ac:dyDescent="0.3">
      <c r="A4516" t="s">
        <v>9262</v>
      </c>
      <c r="B4516" t="s">
        <v>9263</v>
      </c>
      <c r="C4516" t="str">
        <f>IFERROR(VLOOKUP(Table1[[#This Row],[Ticker]],[1]!Table1[[Symbol]:[Industry]],2,FALSE),"-")</f>
        <v>-</v>
      </c>
      <c r="D4516" t="s">
        <v>407</v>
      </c>
      <c r="E4516">
        <v>8.6501249999999992</v>
      </c>
      <c r="F4516">
        <v>116.5</v>
      </c>
      <c r="G4516">
        <v>-31.842636949311899</v>
      </c>
      <c r="H4516">
        <v>-4.4954004628743602</v>
      </c>
      <c r="I4516">
        <v>-17.388529987441501</v>
      </c>
      <c r="J4516">
        <v>-2.1876200325010999</v>
      </c>
      <c r="K4516">
        <v>116.49999984683799</v>
      </c>
      <c r="L4516">
        <v>116.489909233548</v>
      </c>
      <c r="M4516">
        <v>100</v>
      </c>
      <c r="O4516">
        <v>0</v>
      </c>
      <c r="P4516">
        <v>0.43103448275862899</v>
      </c>
    </row>
    <row r="4517" spans="1:17" hidden="1" x14ac:dyDescent="0.3">
      <c r="A4517" t="s">
        <v>9264</v>
      </c>
      <c r="B4517" t="s">
        <v>9265</v>
      </c>
      <c r="C4517" t="str">
        <f>IFERROR(VLOOKUP(Table1[[#This Row],[Ticker]],[1]!Table1[[Symbol]:[Industry]],2,FALSE),"-")</f>
        <v>-</v>
      </c>
      <c r="D4517" t="s">
        <v>1657</v>
      </c>
      <c r="E4517">
        <v>8.6396826999999998</v>
      </c>
      <c r="F4517">
        <v>26</v>
      </c>
      <c r="G4517">
        <v>41.490696384021398</v>
      </c>
      <c r="H4517">
        <v>20.6950757276018</v>
      </c>
      <c r="I4517">
        <v>53.551640952729301</v>
      </c>
      <c r="J4517">
        <v>-6.7264726105693704</v>
      </c>
      <c r="K4517">
        <v>23.8789114329741</v>
      </c>
      <c r="L4517">
        <v>19.904914657229298</v>
      </c>
      <c r="M4517">
        <v>56.606632134447104</v>
      </c>
      <c r="N4517">
        <v>0.74758404488682895</v>
      </c>
      <c r="O4517">
        <v>30.730769230769202</v>
      </c>
      <c r="P4517">
        <v>105.533596837944</v>
      </c>
      <c r="Q4517">
        <v>9.6049029271496E-2</v>
      </c>
    </row>
    <row r="4518" spans="1:17" hidden="1" x14ac:dyDescent="0.3">
      <c r="A4518" t="s">
        <v>9266</v>
      </c>
      <c r="B4518" t="s">
        <v>9267</v>
      </c>
      <c r="C4518" t="str">
        <f>IFERROR(VLOOKUP(Table1[[#This Row],[Ticker]],[1]!Table1[[Symbol]:[Industry]],2,FALSE),"-")</f>
        <v>-</v>
      </c>
      <c r="E4518">
        <v>8.607463868</v>
      </c>
      <c r="F4518">
        <v>5.78</v>
      </c>
      <c r="G4518">
        <v>-59.592636949311903</v>
      </c>
      <c r="H4518">
        <v>-14.464247814899201</v>
      </c>
      <c r="I4518">
        <v>-43.285965884877399</v>
      </c>
      <c r="J4518">
        <v>-2.1876200325010999</v>
      </c>
      <c r="K4518">
        <v>6.1500515630095602</v>
      </c>
      <c r="L4518">
        <v>7.2298677553956701</v>
      </c>
      <c r="M4518">
        <v>38.553196479131202</v>
      </c>
      <c r="N4518">
        <v>0</v>
      </c>
      <c r="O4518">
        <v>90.657439446366695</v>
      </c>
      <c r="P4518">
        <v>4.9001814882032804</v>
      </c>
    </row>
    <row r="4519" spans="1:17" hidden="1" x14ac:dyDescent="0.3">
      <c r="A4519" t="s">
        <v>9268</v>
      </c>
      <c r="B4519" t="s">
        <v>9269</v>
      </c>
      <c r="C4519" t="str">
        <f>IFERROR(VLOOKUP(Table1[[#This Row],[Ticker]],[1]!Table1[[Symbol]:[Industry]],2,FALSE),"-")</f>
        <v>-</v>
      </c>
      <c r="D4519" t="s">
        <v>552</v>
      </c>
      <c r="E4519">
        <v>8.5907169519999993</v>
      </c>
      <c r="F4519">
        <v>5.62</v>
      </c>
      <c r="G4519">
        <v>-36.588399661176297</v>
      </c>
      <c r="H4519">
        <v>15.683971734435</v>
      </c>
      <c r="I4519">
        <v>-23.721863320774901</v>
      </c>
      <c r="J4519">
        <v>-2.1876200325010999</v>
      </c>
      <c r="K4519">
        <v>6.0263643662325599</v>
      </c>
      <c r="L4519">
        <v>12.673791064615999</v>
      </c>
      <c r="M4519">
        <v>98.511948633107707</v>
      </c>
      <c r="N4519">
        <v>0.42485656300798802</v>
      </c>
      <c r="O4519">
        <v>45.907473309608498</v>
      </c>
      <c r="P4519">
        <v>33.1753554502369</v>
      </c>
      <c r="Q4519">
        <v>-0.18491959865317201</v>
      </c>
    </row>
    <row r="4520" spans="1:17" hidden="1" x14ac:dyDescent="0.3">
      <c r="A4520" t="s">
        <v>9270</v>
      </c>
      <c r="B4520" t="s">
        <v>9271</v>
      </c>
      <c r="C4520" t="str">
        <f>IFERROR(VLOOKUP(Table1[[#This Row],[Ticker]],[1]!Table1[[Symbol]:[Industry]],2,FALSE),"-")</f>
        <v>-</v>
      </c>
      <c r="D4520" t="s">
        <v>266</v>
      </c>
      <c r="E4520">
        <v>8.5794746400000008</v>
      </c>
      <c r="F4520">
        <v>19.55</v>
      </c>
      <c r="G4520">
        <v>-63.004608780297801</v>
      </c>
      <c r="H4520">
        <v>-14.495400462874301</v>
      </c>
      <c r="I4520">
        <v>7.2925924615380104</v>
      </c>
      <c r="J4520">
        <v>-12.187620032501099</v>
      </c>
      <c r="K4520">
        <v>21.930359940788101</v>
      </c>
      <c r="L4520">
        <v>22.977397470529802</v>
      </c>
      <c r="M4520">
        <v>37.160341646783998</v>
      </c>
      <c r="N4520">
        <v>2.0052447552447501</v>
      </c>
      <c r="O4520">
        <v>79.028132992327301</v>
      </c>
      <c r="P4520">
        <v>24.681122448979501</v>
      </c>
      <c r="Q4520">
        <v>2.0221494343094001E-2</v>
      </c>
    </row>
    <row r="4521" spans="1:17" hidden="1" x14ac:dyDescent="0.3">
      <c r="A4521" t="s">
        <v>9272</v>
      </c>
      <c r="B4521" t="s">
        <v>9273</v>
      </c>
      <c r="C4521" t="str">
        <f>IFERROR(VLOOKUP(Table1[[#This Row],[Ticker]],[1]!Table1[[Symbol]:[Industry]],2,FALSE),"-")</f>
        <v>-</v>
      </c>
      <c r="D4521" t="s">
        <v>753</v>
      </c>
      <c r="E4521">
        <v>8.5756189999999997</v>
      </c>
      <c r="F4521">
        <v>77.3</v>
      </c>
      <c r="G4521">
        <v>38.285629570488801</v>
      </c>
      <c r="H4521">
        <v>-3.6863818952351002</v>
      </c>
      <c r="I4521">
        <v>10.676413683863901</v>
      </c>
      <c r="J4521">
        <v>-3.13888404084094</v>
      </c>
      <c r="K4521">
        <v>74.467273545192597</v>
      </c>
      <c r="L4521">
        <v>65.805019739646298</v>
      </c>
      <c r="M4521">
        <v>52.364653728359698</v>
      </c>
      <c r="N4521">
        <v>0.847036388895134</v>
      </c>
      <c r="O4521">
        <v>2.1862871927554801</v>
      </c>
      <c r="P4521">
        <v>80.186480186480097</v>
      </c>
    </row>
    <row r="4522" spans="1:17" hidden="1" x14ac:dyDescent="0.3">
      <c r="A4522" t="s">
        <v>9274</v>
      </c>
      <c r="B4522" t="s">
        <v>9275</v>
      </c>
      <c r="C4522" t="str">
        <f>IFERROR(VLOOKUP(Table1[[#This Row],[Ticker]],[1]!Table1[[Symbol]:[Industry]],2,FALSE),"-")</f>
        <v>-</v>
      </c>
      <c r="D4522" t="s">
        <v>4403</v>
      </c>
      <c r="E4522">
        <v>8.5679370000000006</v>
      </c>
      <c r="F4522">
        <v>17.12</v>
      </c>
      <c r="G4522">
        <v>80.828170504104193</v>
      </c>
      <c r="H4522">
        <v>23.5747749757221</v>
      </c>
      <c r="I4522">
        <v>145.996085397173</v>
      </c>
      <c r="J4522">
        <v>5.9257090080655299</v>
      </c>
      <c r="K4522">
        <v>12.2240575449052</v>
      </c>
      <c r="L4522">
        <v>9.3279575751386297</v>
      </c>
      <c r="M4522">
        <v>89.207256729479695</v>
      </c>
      <c r="N4522">
        <v>0.46477049189784703</v>
      </c>
      <c r="O4522">
        <v>0</v>
      </c>
      <c r="P4522">
        <v>200.35087719298201</v>
      </c>
      <c r="Q4522">
        <v>7.7789051814891E-2</v>
      </c>
    </row>
    <row r="4523" spans="1:17" hidden="1" x14ac:dyDescent="0.3">
      <c r="A4523" t="s">
        <v>9276</v>
      </c>
      <c r="B4523" t="s">
        <v>9277</v>
      </c>
      <c r="C4523" t="str">
        <f>IFERROR(VLOOKUP(Table1[[#This Row],[Ticker]],[1]!Table1[[Symbol]:[Industry]],2,FALSE),"-")</f>
        <v>-</v>
      </c>
      <c r="D4523" t="s">
        <v>642</v>
      </c>
      <c r="E4523">
        <v>8.5539900000000006</v>
      </c>
      <c r="F4523">
        <v>2898.15</v>
      </c>
      <c r="G4523">
        <v>140.898752096425</v>
      </c>
      <c r="H4523">
        <v>23.192771580136299</v>
      </c>
      <c r="I4523">
        <v>31.341327346028599</v>
      </c>
      <c r="J4523">
        <v>3.0425016282886701</v>
      </c>
      <c r="K4523">
        <v>2459.7603742307201</v>
      </c>
      <c r="L4523">
        <v>1946.9924047073901</v>
      </c>
      <c r="M4523">
        <v>50.267422477019799</v>
      </c>
      <c r="N4523">
        <v>1.7352733905401401</v>
      </c>
      <c r="O4523">
        <v>26.3857978365509</v>
      </c>
      <c r="P4523">
        <v>234.65935334872901</v>
      </c>
      <c r="Q4523">
        <v>0.12480643261959901</v>
      </c>
    </row>
    <row r="4524" spans="1:17" hidden="1" x14ac:dyDescent="0.3">
      <c r="A4524" t="s">
        <v>9278</v>
      </c>
      <c r="B4524" t="s">
        <v>9279</v>
      </c>
      <c r="C4524" t="str">
        <f>IFERROR(VLOOKUP(Table1[[#This Row],[Ticker]],[1]!Table1[[Symbol]:[Industry]],2,FALSE),"-")</f>
        <v>-</v>
      </c>
      <c r="D4524" t="s">
        <v>266</v>
      </c>
      <c r="E4524">
        <v>8.5451639999999998</v>
      </c>
      <c r="F4524">
        <v>20.5</v>
      </c>
      <c r="G4524">
        <v>42.181132150857799</v>
      </c>
      <c r="H4524">
        <v>-9.5067899845144392</v>
      </c>
      <c r="I4524">
        <v>-33.953446552358102</v>
      </c>
      <c r="J4524">
        <v>-6.9821405804462904</v>
      </c>
      <c r="K4524">
        <v>22.015977619322101</v>
      </c>
      <c r="L4524">
        <v>20.173205055597801</v>
      </c>
      <c r="M4524">
        <v>34.079733870480901</v>
      </c>
      <c r="N4524">
        <v>0.545154499733292</v>
      </c>
      <c r="O4524">
        <v>35.268292682926798</v>
      </c>
      <c r="P4524">
        <v>94.128787878787804</v>
      </c>
      <c r="Q4524">
        <v>7.9097636834929E-2</v>
      </c>
    </row>
    <row r="4525" spans="1:17" hidden="1" x14ac:dyDescent="0.3">
      <c r="A4525" t="s">
        <v>9280</v>
      </c>
      <c r="B4525" t="s">
        <v>9281</v>
      </c>
      <c r="C4525" t="str">
        <f>IFERROR(VLOOKUP(Table1[[#This Row],[Ticker]],[1]!Table1[[Symbol]:[Industry]],2,FALSE),"-")</f>
        <v>-</v>
      </c>
      <c r="D4525" t="s">
        <v>1414</v>
      </c>
      <c r="E4525">
        <v>8.5222079999999991</v>
      </c>
      <c r="F4525">
        <v>14.67</v>
      </c>
      <c r="G4525">
        <v>49.492344509278901</v>
      </c>
      <c r="H4525">
        <v>19.221413696417599</v>
      </c>
      <c r="I4525">
        <v>21.795530733621</v>
      </c>
      <c r="J4525">
        <v>3.4015038345683801</v>
      </c>
      <c r="K4525">
        <v>12.7082620551417</v>
      </c>
      <c r="L4525">
        <v>11.6157429930395</v>
      </c>
      <c r="M4525">
        <v>63.064068420406898</v>
      </c>
      <c r="N4525">
        <v>1.5388141600781899</v>
      </c>
      <c r="O4525">
        <v>0</v>
      </c>
      <c r="P4525">
        <v>92.772667542706898</v>
      </c>
      <c r="Q4525">
        <v>0.107380350928261</v>
      </c>
    </row>
    <row r="4526" spans="1:17" hidden="1" x14ac:dyDescent="0.3">
      <c r="A4526" t="s">
        <v>9282</v>
      </c>
      <c r="B4526" t="s">
        <v>9283</v>
      </c>
      <c r="C4526" t="str">
        <f>IFERROR(VLOOKUP(Table1[[#This Row],[Ticker]],[1]!Table1[[Symbol]:[Industry]],2,FALSE),"-")</f>
        <v>-</v>
      </c>
      <c r="E4526">
        <v>8.5105424999999997</v>
      </c>
      <c r="F4526">
        <v>25.77</v>
      </c>
      <c r="G4526">
        <v>-26.873186847478902</v>
      </c>
      <c r="H4526">
        <v>-4.4954004628743602</v>
      </c>
      <c r="I4526">
        <v>-17.388529987441501</v>
      </c>
      <c r="J4526">
        <v>-2.1876200325010999</v>
      </c>
      <c r="K4526">
        <v>25.767425085144801</v>
      </c>
      <c r="L4526">
        <v>25.5023643507987</v>
      </c>
      <c r="M4526">
        <v>100</v>
      </c>
      <c r="O4526">
        <v>0</v>
      </c>
      <c r="P4526">
        <v>4.9694501018329804</v>
      </c>
    </row>
    <row r="4527" spans="1:17" hidden="1" x14ac:dyDescent="0.3">
      <c r="A4527" t="s">
        <v>9284</v>
      </c>
      <c r="B4527" t="s">
        <v>9285</v>
      </c>
      <c r="C4527" t="str">
        <f>IFERROR(VLOOKUP(Table1[[#This Row],[Ticker]],[1]!Table1[[Symbol]:[Industry]],2,FALSE),"-")</f>
        <v>-</v>
      </c>
      <c r="D4527" t="s">
        <v>46</v>
      </c>
      <c r="E4527">
        <v>8.5020000000000007</v>
      </c>
      <c r="F4527">
        <v>26.16</v>
      </c>
      <c r="G4527">
        <v>51.736310419109103</v>
      </c>
      <c r="H4527">
        <v>-39.242220118648802</v>
      </c>
      <c r="I4527">
        <v>-12.748529987441501</v>
      </c>
      <c r="J4527">
        <v>-14.2548469232574</v>
      </c>
      <c r="K4527">
        <v>41.463746443137602</v>
      </c>
      <c r="L4527">
        <v>36.740087010239797</v>
      </c>
      <c r="M4527">
        <v>9.8126602396986708</v>
      </c>
      <c r="N4527">
        <v>2.1522794270910799</v>
      </c>
      <c r="O4527">
        <v>165.67278287461701</v>
      </c>
      <c r="P4527">
        <v>83.578947368420998</v>
      </c>
    </row>
    <row r="4528" spans="1:17" hidden="1" x14ac:dyDescent="0.3">
      <c r="A4528" t="s">
        <v>9286</v>
      </c>
      <c r="B4528" t="s">
        <v>9287</v>
      </c>
      <c r="C4528" t="str">
        <f>IFERROR(VLOOKUP(Table1[[#This Row],[Ticker]],[1]!Table1[[Symbol]:[Industry]],2,FALSE),"-")</f>
        <v>-</v>
      </c>
      <c r="D4528" t="s">
        <v>281</v>
      </c>
      <c r="E4528">
        <v>8.4969459999999994</v>
      </c>
      <c r="F4528">
        <v>11.1</v>
      </c>
      <c r="G4528">
        <v>16.157363050688001</v>
      </c>
      <c r="H4528">
        <v>25.396556319838702</v>
      </c>
      <c r="I4528">
        <v>5.9448033458917298</v>
      </c>
      <c r="J4528">
        <v>27.704336750211901</v>
      </c>
      <c r="K4528">
        <v>8.9846731242388493</v>
      </c>
      <c r="L4528">
        <v>9.0127004831423694</v>
      </c>
      <c r="M4528">
        <v>96.251183590219497</v>
      </c>
      <c r="N4528">
        <v>1.7329545454545401</v>
      </c>
      <c r="O4528">
        <v>11.2612612612612</v>
      </c>
      <c r="P4528">
        <v>51.020408163265301</v>
      </c>
    </row>
    <row r="4529" spans="1:17" hidden="1" x14ac:dyDescent="0.3">
      <c r="A4529" t="s">
        <v>9288</v>
      </c>
      <c r="B4529" t="s">
        <v>9289</v>
      </c>
      <c r="C4529" t="str">
        <f>IFERROR(VLOOKUP(Table1[[#This Row],[Ticker]],[1]!Table1[[Symbol]:[Industry]],2,FALSE),"-")</f>
        <v>-</v>
      </c>
      <c r="D4529" t="s">
        <v>77</v>
      </c>
      <c r="E4529">
        <v>8.4920755000000003</v>
      </c>
      <c r="F4529">
        <v>1.1499999999999999</v>
      </c>
      <c r="G4529">
        <v>32.443077336402297</v>
      </c>
      <c r="H4529">
        <v>18.0536191449687</v>
      </c>
      <c r="I4529">
        <v>6.26738399105301</v>
      </c>
      <c r="J4529">
        <v>16.8599990151179</v>
      </c>
      <c r="K4529">
        <v>1.07694453463359</v>
      </c>
      <c r="L4529">
        <v>1.0149611554628399</v>
      </c>
      <c r="M4529">
        <v>73.667961936501797</v>
      </c>
      <c r="N4529">
        <v>0.95117212702989296</v>
      </c>
      <c r="O4529">
        <v>8.6956521739130608</v>
      </c>
      <c r="P4529">
        <v>82.539682539682502</v>
      </c>
      <c r="Q4529">
        <v>-3.5032391579339003E-2</v>
      </c>
    </row>
    <row r="4530" spans="1:17" hidden="1" x14ac:dyDescent="0.3">
      <c r="A4530" t="s">
        <v>9290</v>
      </c>
      <c r="B4530" t="s">
        <v>9291</v>
      </c>
      <c r="C4530" t="str">
        <f>IFERROR(VLOOKUP(Table1[[#This Row],[Ticker]],[1]!Table1[[Symbol]:[Industry]],2,FALSE),"-")</f>
        <v>-</v>
      </c>
      <c r="D4530" t="s">
        <v>51</v>
      </c>
      <c r="E4530">
        <v>8.4224702100000002</v>
      </c>
      <c r="F4530">
        <v>7.92</v>
      </c>
      <c r="G4530">
        <v>48.157363050687998</v>
      </c>
      <c r="H4530">
        <v>8.4406460487535302</v>
      </c>
      <c r="I4530">
        <v>-38.582559838187798</v>
      </c>
      <c r="J4530">
        <v>1.68938531509246</v>
      </c>
      <c r="K4530">
        <v>7.6453743860241801</v>
      </c>
      <c r="L4530">
        <v>8.1155959475042998</v>
      </c>
      <c r="M4530">
        <v>86.463259246634195</v>
      </c>
      <c r="N4530">
        <v>0.94470626055909301</v>
      </c>
      <c r="O4530">
        <v>33.207070707070699</v>
      </c>
      <c r="P4530">
        <v>79.999999999999901</v>
      </c>
      <c r="Q4530">
        <v>3.6716663774050001E-2</v>
      </c>
    </row>
    <row r="4531" spans="1:17" hidden="1" x14ac:dyDescent="0.3">
      <c r="A4531" t="s">
        <v>9292</v>
      </c>
      <c r="B4531" t="s">
        <v>9293</v>
      </c>
      <c r="C4531" t="str">
        <f>IFERROR(VLOOKUP(Table1[[#This Row],[Ticker]],[1]!Table1[[Symbol]:[Industry]],2,FALSE),"-")</f>
        <v>-</v>
      </c>
      <c r="D4531" t="s">
        <v>533</v>
      </c>
      <c r="E4531">
        <v>8.3548749999999998</v>
      </c>
      <c r="F4531">
        <v>1.75</v>
      </c>
      <c r="G4531">
        <v>-23.146984775398799</v>
      </c>
      <c r="H4531">
        <v>-5.0540596807514602</v>
      </c>
      <c r="I4531">
        <v>-22.793935392847001</v>
      </c>
      <c r="J4531">
        <v>-12.7403838515965</v>
      </c>
      <c r="K4531">
        <v>1.8398338692159499</v>
      </c>
      <c r="L4531">
        <v>1.9048992120389201</v>
      </c>
      <c r="M4531">
        <v>44.9593930563234</v>
      </c>
      <c r="N4531">
        <v>0.76787456363929896</v>
      </c>
      <c r="O4531">
        <v>51.428571428571402</v>
      </c>
      <c r="P4531">
        <v>26.811594202898501</v>
      </c>
      <c r="Q4531">
        <v>-4.7541272909341001E-2</v>
      </c>
    </row>
    <row r="4532" spans="1:17" hidden="1" x14ac:dyDescent="0.3">
      <c r="A4532" t="s">
        <v>9294</v>
      </c>
      <c r="B4532" t="s">
        <v>9295</v>
      </c>
      <c r="C4532" t="str">
        <f>IFERROR(VLOOKUP(Table1[[#This Row],[Ticker]],[1]!Table1[[Symbol]:[Industry]],2,FALSE),"-")</f>
        <v>-</v>
      </c>
      <c r="D4532" t="s">
        <v>753</v>
      </c>
      <c r="E4532">
        <v>8.3382966300000003</v>
      </c>
      <c r="F4532">
        <v>94.39</v>
      </c>
      <c r="G4532">
        <v>25.9737817097751</v>
      </c>
      <c r="H4532">
        <v>-1.7454279625993601</v>
      </c>
      <c r="I4532">
        <v>9.8217126001594792</v>
      </c>
      <c r="J4532">
        <v>-1.97305078027494</v>
      </c>
      <c r="K4532">
        <v>90.327183036309606</v>
      </c>
      <c r="L4532">
        <v>80.216963598834795</v>
      </c>
      <c r="M4532">
        <v>46.9368374749682</v>
      </c>
      <c r="N4532">
        <v>2.0798978780395898</v>
      </c>
      <c r="O4532">
        <v>1.34548151287212</v>
      </c>
      <c r="P4532">
        <v>101.34385665529</v>
      </c>
      <c r="Q4532">
        <v>2.6148773974396002E-2</v>
      </c>
    </row>
    <row r="4533" spans="1:17" hidden="1" x14ac:dyDescent="0.3">
      <c r="A4533" t="s">
        <v>9296</v>
      </c>
      <c r="B4533" t="s">
        <v>9297</v>
      </c>
      <c r="C4533" t="str">
        <f>IFERROR(VLOOKUP(Table1[[#This Row],[Ticker]],[1]!Table1[[Symbol]:[Industry]],2,FALSE),"-")</f>
        <v>-</v>
      </c>
      <c r="D4533" t="s">
        <v>407</v>
      </c>
      <c r="E4533">
        <v>8.3333615999999999</v>
      </c>
      <c r="F4533">
        <v>17.7</v>
      </c>
      <c r="G4533">
        <v>-18.0162703898263</v>
      </c>
      <c r="H4533">
        <v>-6.3780139733948502</v>
      </c>
      <c r="I4533">
        <v>-24.230635250599398</v>
      </c>
      <c r="J4533">
        <v>-2.9714946125682902</v>
      </c>
      <c r="K4533">
        <v>18.771474034890499</v>
      </c>
      <c r="L4533">
        <v>18.587149188847601</v>
      </c>
      <c r="M4533">
        <v>43.3395137582784</v>
      </c>
      <c r="N4533">
        <v>1.5735420872722701</v>
      </c>
      <c r="O4533">
        <v>25.367231638418001</v>
      </c>
      <c r="P4533">
        <v>26.518942101501001</v>
      </c>
      <c r="Q4533">
        <v>1.2685150354219001E-2</v>
      </c>
    </row>
    <row r="4534" spans="1:17" hidden="1" x14ac:dyDescent="0.3">
      <c r="A4534" t="s">
        <v>9298</v>
      </c>
      <c r="B4534" t="s">
        <v>9299</v>
      </c>
      <c r="C4534" t="str">
        <f>IFERROR(VLOOKUP(Table1[[#This Row],[Ticker]],[1]!Table1[[Symbol]:[Industry]],2,FALSE),"-")</f>
        <v>-</v>
      </c>
      <c r="D4534" t="s">
        <v>2300</v>
      </c>
      <c r="E4534">
        <v>8.2952589999999997</v>
      </c>
      <c r="F4534">
        <v>8.81</v>
      </c>
      <c r="G4534">
        <v>-70.491662018949796</v>
      </c>
      <c r="H4534">
        <v>14.037932870458899</v>
      </c>
      <c r="I4534">
        <v>-23.465289049275199</v>
      </c>
      <c r="J4534">
        <v>-7.6131519473947096</v>
      </c>
      <c r="K4534">
        <v>8.2351643442370008</v>
      </c>
      <c r="L4534">
        <v>9.3332422002767004</v>
      </c>
      <c r="M4534">
        <v>44.636618407691799</v>
      </c>
      <c r="N4534">
        <v>3.79393706779523</v>
      </c>
      <c r="O4534">
        <v>104.313280363223</v>
      </c>
      <c r="P4534">
        <v>70.406189555125707</v>
      </c>
    </row>
    <row r="4535" spans="1:17" hidden="1" x14ac:dyDescent="0.3">
      <c r="A4535" t="s">
        <v>9300</v>
      </c>
      <c r="B4535" t="s">
        <v>9301</v>
      </c>
      <c r="C4535" t="str">
        <f>IFERROR(VLOOKUP(Table1[[#This Row],[Ticker]],[1]!Table1[[Symbol]:[Industry]],2,FALSE),"-")</f>
        <v>-</v>
      </c>
      <c r="D4535" t="s">
        <v>77</v>
      </c>
      <c r="E4535">
        <v>8.2650000000000006</v>
      </c>
      <c r="F4535">
        <v>5.7</v>
      </c>
      <c r="G4535">
        <v>-21.377520670242099</v>
      </c>
      <c r="H4535">
        <v>-20.671871051109601</v>
      </c>
      <c r="I4535">
        <v>-20.941829479827302</v>
      </c>
      <c r="J4535">
        <v>1.0732495327162901</v>
      </c>
      <c r="K4535">
        <v>5.7349454278638499</v>
      </c>
      <c r="L4535">
        <v>5.6237664847630899</v>
      </c>
      <c r="M4535">
        <v>42.981663269973197</v>
      </c>
      <c r="N4535">
        <v>0.86756453423119995</v>
      </c>
      <c r="O4535">
        <v>40.175438596491198</v>
      </c>
      <c r="P4535">
        <v>26.6666666666666</v>
      </c>
      <c r="Q4535">
        <v>-2.8799419553682998E-2</v>
      </c>
    </row>
    <row r="4536" spans="1:17" hidden="1" x14ac:dyDescent="0.3">
      <c r="A4536" t="s">
        <v>9302</v>
      </c>
      <c r="B4536" t="s">
        <v>9303</v>
      </c>
      <c r="C4536" t="str">
        <f>IFERROR(VLOOKUP(Table1[[#This Row],[Ticker]],[1]!Table1[[Symbol]:[Industry]],2,FALSE),"-")</f>
        <v>-</v>
      </c>
      <c r="D4536" t="s">
        <v>77</v>
      </c>
      <c r="E4536">
        <v>8.2390729799999995</v>
      </c>
      <c r="F4536">
        <v>3.85</v>
      </c>
      <c r="G4536">
        <v>-15.175970282645199</v>
      </c>
      <c r="H4536">
        <v>-12.485715232850101</v>
      </c>
      <c r="I4536">
        <v>-11.909077932647</v>
      </c>
      <c r="J4536">
        <v>-8.1282140919070507</v>
      </c>
      <c r="K4536">
        <v>3.9707785300932299</v>
      </c>
      <c r="L4536">
        <v>3.9400061104650499</v>
      </c>
      <c r="M4536">
        <v>40.403964922024301</v>
      </c>
      <c r="N4536">
        <v>0.78109560813017498</v>
      </c>
      <c r="O4536">
        <v>31.168831168831101</v>
      </c>
      <c r="P4536">
        <v>24.193548387096701</v>
      </c>
      <c r="Q4536">
        <v>-3.1119152867813998E-2</v>
      </c>
    </row>
    <row r="4537" spans="1:17" hidden="1" x14ac:dyDescent="0.3">
      <c r="A4537" t="s">
        <v>9304</v>
      </c>
      <c r="B4537" t="s">
        <v>9305</v>
      </c>
      <c r="C4537" t="str">
        <f>IFERROR(VLOOKUP(Table1[[#This Row],[Ticker]],[1]!Table1[[Symbol]:[Industry]],2,FALSE),"-")</f>
        <v>-</v>
      </c>
      <c r="D4537" t="s">
        <v>533</v>
      </c>
      <c r="E4537">
        <v>8.1978779999999993</v>
      </c>
      <c r="F4537">
        <v>13.89</v>
      </c>
      <c r="G4537">
        <v>-26.853974817792601</v>
      </c>
      <c r="H4537">
        <v>-4.4954004628743602</v>
      </c>
      <c r="I4537">
        <v>-17.388529987441501</v>
      </c>
      <c r="J4537">
        <v>-2.1876200325010999</v>
      </c>
      <c r="K4537">
        <v>13.8888595228551</v>
      </c>
      <c r="L4537">
        <v>13.749988191173999</v>
      </c>
      <c r="M4537">
        <v>100</v>
      </c>
      <c r="O4537">
        <v>0</v>
      </c>
      <c r="P4537">
        <v>4.9886621315192698</v>
      </c>
    </row>
    <row r="4538" spans="1:17" hidden="1" x14ac:dyDescent="0.3">
      <c r="A4538" t="s">
        <v>9306</v>
      </c>
      <c r="B4538" t="s">
        <v>9307</v>
      </c>
      <c r="C4538" t="str">
        <f>IFERROR(VLOOKUP(Table1[[#This Row],[Ticker]],[1]!Table1[[Symbol]:[Industry]],2,FALSE),"-")</f>
        <v>-</v>
      </c>
      <c r="D4538" t="s">
        <v>259</v>
      </c>
      <c r="E4538">
        <v>8.1925965099999996</v>
      </c>
      <c r="F4538">
        <v>13.6</v>
      </c>
      <c r="G4538">
        <v>-2.1953538225245</v>
      </c>
      <c r="H4538">
        <v>-5.9768819443558403</v>
      </c>
      <c r="I4538">
        <v>5.6883930894814698</v>
      </c>
      <c r="J4538">
        <v>-5.8108084382982002</v>
      </c>
      <c r="K4538">
        <v>13.211349954068501</v>
      </c>
      <c r="L4538">
        <v>12.33021585673</v>
      </c>
      <c r="M4538">
        <v>46.406601221654398</v>
      </c>
      <c r="N4538">
        <v>0.73777545867532501</v>
      </c>
      <c r="O4538">
        <v>11.544117647058799</v>
      </c>
      <c r="P4538">
        <v>42.707240293809001</v>
      </c>
      <c r="Q4538">
        <v>0.10829771420515601</v>
      </c>
    </row>
    <row r="4539" spans="1:17" hidden="1" x14ac:dyDescent="0.3">
      <c r="A4539" t="s">
        <v>9308</v>
      </c>
      <c r="B4539" t="s">
        <v>3552</v>
      </c>
      <c r="C4539" t="str">
        <f>IFERROR(VLOOKUP(Table1[[#This Row],[Ticker]],[1]!Table1[[Symbol]:[Industry]],2,FALSE),"-")</f>
        <v>-</v>
      </c>
      <c r="D4539" t="s">
        <v>114</v>
      </c>
      <c r="E4539">
        <v>8.1783000000000001</v>
      </c>
      <c r="F4539">
        <v>6.67</v>
      </c>
      <c r="G4539">
        <v>-35.871413927729101</v>
      </c>
      <c r="H4539">
        <v>8.7304059887385197</v>
      </c>
      <c r="I4539">
        <v>-19.0109488664976</v>
      </c>
      <c r="J4539">
        <v>7.8437279298813296</v>
      </c>
      <c r="K4539">
        <v>6.7622390771605501</v>
      </c>
      <c r="L4539">
        <v>7.1145566468123604</v>
      </c>
      <c r="M4539">
        <v>70.939750597023703</v>
      </c>
      <c r="N4539">
        <v>0.51895126439534001</v>
      </c>
      <c r="O4539">
        <v>38.980509745127399</v>
      </c>
      <c r="P4539">
        <v>12.6689189189189</v>
      </c>
      <c r="Q4539">
        <v>0.10233012917145</v>
      </c>
    </row>
    <row r="4540" spans="1:17" hidden="1" x14ac:dyDescent="0.3">
      <c r="A4540" t="s">
        <v>9309</v>
      </c>
      <c r="B4540" t="s">
        <v>9310</v>
      </c>
      <c r="C4540" t="str">
        <f>IFERROR(VLOOKUP(Table1[[#This Row],[Ticker]],[1]!Table1[[Symbol]:[Industry]],2,FALSE),"-")</f>
        <v>-</v>
      </c>
      <c r="D4540" t="s">
        <v>533</v>
      </c>
      <c r="E4540">
        <v>8.1456741099999999</v>
      </c>
      <c r="F4540">
        <v>18.95</v>
      </c>
      <c r="G4540">
        <v>49.497075969348302</v>
      </c>
      <c r="H4540">
        <v>-11.667743084133299</v>
      </c>
      <c r="I4540">
        <v>-3.2319034814175001</v>
      </c>
      <c r="J4540">
        <v>-6.3942228014042</v>
      </c>
      <c r="K4540">
        <v>18.833256011398301</v>
      </c>
      <c r="L4540">
        <v>16.7552168583778</v>
      </c>
      <c r="M4540">
        <v>42.827287729111397</v>
      </c>
      <c r="N4540">
        <v>0.47808422793475502</v>
      </c>
      <c r="O4540">
        <v>10.817941952506599</v>
      </c>
      <c r="P4540">
        <v>113.16085489313799</v>
      </c>
      <c r="Q4540">
        <v>8.2210125932035E-2</v>
      </c>
    </row>
    <row r="4541" spans="1:17" hidden="1" x14ac:dyDescent="0.3">
      <c r="A4541" t="s">
        <v>9311</v>
      </c>
      <c r="B4541" t="s">
        <v>9312</v>
      </c>
      <c r="C4541" t="str">
        <f>IFERROR(VLOOKUP(Table1[[#This Row],[Ticker]],[1]!Table1[[Symbol]:[Industry]],2,FALSE),"-")</f>
        <v>-</v>
      </c>
      <c r="D4541" t="s">
        <v>1171</v>
      </c>
      <c r="E4541">
        <v>8.1447835749999999</v>
      </c>
      <c r="F4541">
        <v>1.17</v>
      </c>
      <c r="G4541">
        <v>-14.842636949311901</v>
      </c>
      <c r="H4541">
        <v>-15.348113641168901</v>
      </c>
      <c r="I4541">
        <v>-55.809582619020503</v>
      </c>
      <c r="J4541">
        <v>-10.187620032501099</v>
      </c>
      <c r="K4541">
        <v>1.26429103910189</v>
      </c>
      <c r="L4541">
        <v>1.3250022405078501</v>
      </c>
      <c r="M4541">
        <v>29.061243107127801</v>
      </c>
      <c r="N4541">
        <v>1.3373346026513999</v>
      </c>
      <c r="O4541">
        <v>117.948717948717</v>
      </c>
      <c r="P4541">
        <v>42.682926829268197</v>
      </c>
      <c r="Q4541">
        <v>1.8893894054292999E-2</v>
      </c>
    </row>
    <row r="4542" spans="1:17" hidden="1" x14ac:dyDescent="0.3">
      <c r="A4542" t="s">
        <v>9313</v>
      </c>
      <c r="B4542" t="s">
        <v>9314</v>
      </c>
      <c r="C4542" t="str">
        <f>IFERROR(VLOOKUP(Table1[[#This Row],[Ticker]],[1]!Table1[[Symbol]:[Industry]],2,FALSE),"-")</f>
        <v>-</v>
      </c>
      <c r="D4542" t="s">
        <v>259</v>
      </c>
      <c r="E4542">
        <v>8.1187169140000002</v>
      </c>
      <c r="F4542">
        <v>7.04</v>
      </c>
      <c r="G4542">
        <v>-20.096605203280099</v>
      </c>
      <c r="H4542">
        <v>32.469580081872699</v>
      </c>
      <c r="I4542">
        <v>39.0559144570028</v>
      </c>
      <c r="K4542">
        <v>5.4303952720316797</v>
      </c>
      <c r="L4542">
        <v>5.1064682834476498</v>
      </c>
      <c r="M4542">
        <v>95.753706686219999</v>
      </c>
      <c r="N4542">
        <v>1.60002331970588</v>
      </c>
      <c r="O4542">
        <v>5.3977272727272698</v>
      </c>
      <c r="P4542">
        <v>90.270270270270203</v>
      </c>
      <c r="Q4542">
        <v>6.9398792763460004E-2</v>
      </c>
    </row>
    <row r="4543" spans="1:17" hidden="1" x14ac:dyDescent="0.3">
      <c r="A4543" t="s">
        <v>9315</v>
      </c>
      <c r="B4543" t="s">
        <v>9316</v>
      </c>
      <c r="C4543" t="str">
        <f>IFERROR(VLOOKUP(Table1[[#This Row],[Ticker]],[1]!Table1[[Symbol]:[Industry]],2,FALSE),"-")</f>
        <v>-</v>
      </c>
      <c r="D4543" t="s">
        <v>533</v>
      </c>
      <c r="E4543">
        <v>8.0447242499999998</v>
      </c>
      <c r="F4543">
        <v>3.88</v>
      </c>
      <c r="G4543">
        <v>3.82169871502375</v>
      </c>
      <c r="H4543">
        <v>2.7822275694706402</v>
      </c>
      <c r="I4543">
        <v>-12.2394784969266</v>
      </c>
      <c r="J4543">
        <v>-1.9357308637353601</v>
      </c>
      <c r="K4543">
        <v>3.7461250041789098</v>
      </c>
      <c r="L4543">
        <v>3.5448676542543902</v>
      </c>
      <c r="M4543">
        <v>54.993468366088997</v>
      </c>
      <c r="N4543">
        <v>1.39956652485693</v>
      </c>
      <c r="O4543">
        <v>20.103092783505101</v>
      </c>
      <c r="P4543">
        <v>35.664335664335603</v>
      </c>
      <c r="Q4543">
        <v>8.7825013757785994E-2</v>
      </c>
    </row>
    <row r="4544" spans="1:17" hidden="1" x14ac:dyDescent="0.3">
      <c r="A4544" t="s">
        <v>9317</v>
      </c>
      <c r="B4544" t="s">
        <v>9318</v>
      </c>
      <c r="C4544" t="str">
        <f>IFERROR(VLOOKUP(Table1[[#This Row],[Ticker]],[1]!Table1[[Symbol]:[Industry]],2,FALSE),"-")</f>
        <v>-</v>
      </c>
      <c r="D4544" t="s">
        <v>828</v>
      </c>
      <c r="E4544">
        <v>8.0419</v>
      </c>
      <c r="F4544">
        <v>12.24</v>
      </c>
      <c r="G4544">
        <v>-45.523878134079098</v>
      </c>
      <c r="H4544">
        <v>-9.7415667259897791</v>
      </c>
      <c r="I4544">
        <v>1.44642146886908</v>
      </c>
      <c r="J4544">
        <v>-7.8904312774810101</v>
      </c>
      <c r="K4544">
        <v>11.8734871847143</v>
      </c>
      <c r="L4544">
        <v>11.6099990248886</v>
      </c>
      <c r="M4544">
        <v>51.7074692682815</v>
      </c>
      <c r="N4544">
        <v>2.1177121500965499</v>
      </c>
      <c r="O4544">
        <v>21.3235294117646</v>
      </c>
      <c r="P4544">
        <v>37.528089887640398</v>
      </c>
      <c r="Q4544">
        <v>4.7892825707609998E-2</v>
      </c>
    </row>
    <row r="4545" spans="1:17" hidden="1" x14ac:dyDescent="0.3">
      <c r="A4545" t="s">
        <v>9319</v>
      </c>
      <c r="B4545" t="s">
        <v>9320</v>
      </c>
      <c r="C4545" t="str">
        <f>IFERROR(VLOOKUP(Table1[[#This Row],[Ticker]],[1]!Table1[[Symbol]:[Industry]],2,FALSE),"-")</f>
        <v>-</v>
      </c>
      <c r="D4545" t="s">
        <v>80</v>
      </c>
      <c r="E4545">
        <v>8.0206099999999996</v>
      </c>
      <c r="F4545">
        <v>26.19</v>
      </c>
      <c r="G4545">
        <v>63.605124244717899</v>
      </c>
      <c r="H4545">
        <v>12.4396898250709</v>
      </c>
      <c r="I4545">
        <v>32.697429897945199</v>
      </c>
      <c r="J4545">
        <v>23.851306848088001</v>
      </c>
      <c r="K4545">
        <v>19.529481685502301</v>
      </c>
      <c r="L4545">
        <v>17.231241049186</v>
      </c>
      <c r="M4545">
        <v>76.126661682964397</v>
      </c>
      <c r="N4545">
        <v>0.72732429808497201</v>
      </c>
      <c r="O4545">
        <v>0.61092019854906898</v>
      </c>
      <c r="P4545">
        <v>141.82825484764501</v>
      </c>
      <c r="Q4545">
        <v>6.2471454261248997E-2</v>
      </c>
    </row>
    <row r="4546" spans="1:17" hidden="1" x14ac:dyDescent="0.3">
      <c r="A4546" t="s">
        <v>9321</v>
      </c>
      <c r="B4546" t="s">
        <v>9322</v>
      </c>
      <c r="C4546" t="str">
        <f>IFERROR(VLOOKUP(Table1[[#This Row],[Ticker]],[1]!Table1[[Symbol]:[Industry]],2,FALSE),"-")</f>
        <v>-</v>
      </c>
      <c r="D4546" t="s">
        <v>1458</v>
      </c>
      <c r="E4546">
        <v>8.0143360000000001</v>
      </c>
      <c r="F4546">
        <v>26.88</v>
      </c>
      <c r="G4546">
        <v>-13.9479001072066</v>
      </c>
      <c r="H4546">
        <v>6.8089473632125896</v>
      </c>
      <c r="I4546">
        <v>-1.32635382163848</v>
      </c>
      <c r="J4546">
        <v>-2.1876200325010999</v>
      </c>
      <c r="K4546">
        <v>23.937355547938399</v>
      </c>
      <c r="L4546">
        <v>22.9190458840406</v>
      </c>
      <c r="M4546">
        <v>99.999891681062493</v>
      </c>
      <c r="N4546">
        <v>0.838794926004228</v>
      </c>
      <c r="O4546">
        <v>0</v>
      </c>
      <c r="P4546">
        <v>24.271844660194098</v>
      </c>
    </row>
    <row r="4547" spans="1:17" hidden="1" x14ac:dyDescent="0.3">
      <c r="A4547" t="s">
        <v>9323</v>
      </c>
      <c r="B4547" t="s">
        <v>9324</v>
      </c>
      <c r="C4547" t="str">
        <f>IFERROR(VLOOKUP(Table1[[#This Row],[Ticker]],[1]!Table1[[Symbol]:[Industry]],2,FALSE),"-")</f>
        <v>-</v>
      </c>
      <c r="D4547" t="s">
        <v>215</v>
      </c>
      <c r="E4547">
        <v>8.0001800999999997</v>
      </c>
      <c r="F4547">
        <v>0.98</v>
      </c>
      <c r="G4547">
        <v>2.4039383931538398</v>
      </c>
      <c r="H4547">
        <v>17.7268217593478</v>
      </c>
      <c r="I4547">
        <v>57.611470012558399</v>
      </c>
      <c r="J4547">
        <v>-9.6642555465198008</v>
      </c>
      <c r="K4547">
        <v>0.92530726075502101</v>
      </c>
      <c r="L4547">
        <v>0.78077606541229505</v>
      </c>
      <c r="M4547">
        <v>41.0079318682767</v>
      </c>
      <c r="N4547">
        <v>1.0346950451350001</v>
      </c>
      <c r="O4547">
        <v>17.3469387755101</v>
      </c>
      <c r="P4547">
        <v>92.156862745097996</v>
      </c>
      <c r="Q4547">
        <v>6.8997983204638E-2</v>
      </c>
    </row>
    <row r="4548" spans="1:17" hidden="1" x14ac:dyDescent="0.3">
      <c r="A4548" t="s">
        <v>9325</v>
      </c>
      <c r="B4548" t="s">
        <v>9326</v>
      </c>
      <c r="C4548" t="str">
        <f>IFERROR(VLOOKUP(Table1[[#This Row],[Ticker]],[1]!Table1[[Symbol]:[Industry]],2,FALSE),"-")</f>
        <v>-</v>
      </c>
      <c r="D4548" t="s">
        <v>1458</v>
      </c>
      <c r="E4548">
        <v>7.9892208</v>
      </c>
      <c r="F4548">
        <v>15.05</v>
      </c>
      <c r="G4548">
        <v>4.9755448688698998</v>
      </c>
      <c r="H4548">
        <v>-1.9711286182141601</v>
      </c>
      <c r="I4548">
        <v>-11.477199938180499</v>
      </c>
      <c r="J4548">
        <v>2.8521677659073799</v>
      </c>
      <c r="K4548">
        <v>15.1108895380781</v>
      </c>
      <c r="L4548">
        <v>13.589796160948699</v>
      </c>
      <c r="M4548">
        <v>57.332579852996297</v>
      </c>
      <c r="N4548">
        <v>0.51450874753266496</v>
      </c>
      <c r="O4548">
        <v>18.604651162790699</v>
      </c>
      <c r="P4548">
        <v>72</v>
      </c>
      <c r="Q4548">
        <v>6.1258788774466E-2</v>
      </c>
    </row>
    <row r="4549" spans="1:17" hidden="1" x14ac:dyDescent="0.3">
      <c r="A4549" t="s">
        <v>9327</v>
      </c>
      <c r="B4549" t="s">
        <v>9328</v>
      </c>
      <c r="C4549" t="str">
        <f>IFERROR(VLOOKUP(Table1[[#This Row],[Ticker]],[1]!Table1[[Symbol]:[Industry]],2,FALSE),"-")</f>
        <v>-</v>
      </c>
      <c r="D4549" t="s">
        <v>1657</v>
      </c>
      <c r="E4549">
        <v>7.9570350000000003</v>
      </c>
      <c r="F4549">
        <v>18.05</v>
      </c>
      <c r="G4549">
        <v>29.462099422448599</v>
      </c>
      <c r="H4549">
        <v>5.6236471561732504</v>
      </c>
      <c r="I4549">
        <v>-29.5112174265847</v>
      </c>
      <c r="J4549">
        <v>-4.30402214890323</v>
      </c>
      <c r="K4549">
        <v>17.539761093347401</v>
      </c>
      <c r="L4549">
        <v>18.725145328870301</v>
      </c>
      <c r="M4549">
        <v>43.902494076663402</v>
      </c>
      <c r="N4549">
        <v>0.240402646925546</v>
      </c>
      <c r="O4549">
        <v>61.385041551246502</v>
      </c>
      <c r="P4549">
        <v>98.351648351648294</v>
      </c>
      <c r="Q4549">
        <v>0.11886970457108301</v>
      </c>
    </row>
    <row r="4550" spans="1:17" hidden="1" x14ac:dyDescent="0.3">
      <c r="A4550" t="s">
        <v>9329</v>
      </c>
      <c r="B4550" t="s">
        <v>9330</v>
      </c>
      <c r="C4550" t="str">
        <f>IFERROR(VLOOKUP(Table1[[#This Row],[Ticker]],[1]!Table1[[Symbol]:[Industry]],2,FALSE),"-")</f>
        <v>-</v>
      </c>
      <c r="D4550" t="s">
        <v>407</v>
      </c>
      <c r="E4550">
        <v>7.9515000000000002</v>
      </c>
      <c r="F4550">
        <v>25.59</v>
      </c>
      <c r="G4550">
        <v>10.1662420739955</v>
      </c>
      <c r="H4550">
        <v>27.043061075587101</v>
      </c>
      <c r="I4550">
        <v>43.050341485912597</v>
      </c>
      <c r="J4550">
        <v>-12.5962822749041</v>
      </c>
      <c r="K4550">
        <v>21.957802027204</v>
      </c>
      <c r="L4550">
        <v>19.159795564356202</v>
      </c>
      <c r="M4550">
        <v>57.4500533243936</v>
      </c>
      <c r="N4550">
        <v>1.3602362693271699</v>
      </c>
      <c r="O4550">
        <v>11.879640484564201</v>
      </c>
      <c r="P4550">
        <v>106.370967741935</v>
      </c>
      <c r="Q4550">
        <v>6.2273792045769001E-2</v>
      </c>
    </row>
    <row r="4551" spans="1:17" hidden="1" x14ac:dyDescent="0.3">
      <c r="A4551" t="s">
        <v>9331</v>
      </c>
      <c r="B4551" t="s">
        <v>9332</v>
      </c>
      <c r="C4551" t="str">
        <f>IFERROR(VLOOKUP(Table1[[#This Row],[Ticker]],[1]!Table1[[Symbol]:[Industry]],2,FALSE),"-")</f>
        <v>-</v>
      </c>
      <c r="D4551" t="s">
        <v>77</v>
      </c>
      <c r="E4551">
        <v>7.9363248000000004</v>
      </c>
      <c r="F4551">
        <v>25</v>
      </c>
      <c r="G4551">
        <v>-55.460113270729501</v>
      </c>
      <c r="H4551">
        <v>-7.9547729487955197</v>
      </c>
      <c r="I4551">
        <v>-22.0050885528746</v>
      </c>
      <c r="J4551">
        <v>-10.7590486039296</v>
      </c>
      <c r="K4551">
        <v>22.919702828254799</v>
      </c>
      <c r="L4551">
        <v>25.390981603446399</v>
      </c>
      <c r="M4551">
        <v>53.818993159458401</v>
      </c>
      <c r="N4551">
        <v>1.3524489525115799</v>
      </c>
      <c r="O4551">
        <v>39.96</v>
      </c>
      <c r="P4551">
        <v>36.986301369863</v>
      </c>
      <c r="Q4551">
        <v>-1.5460501654247E-2</v>
      </c>
    </row>
    <row r="4552" spans="1:17" hidden="1" x14ac:dyDescent="0.3">
      <c r="A4552" t="s">
        <v>9333</v>
      </c>
      <c r="B4552" t="s">
        <v>9334</v>
      </c>
      <c r="C4552" t="str">
        <f>IFERROR(VLOOKUP(Table1[[#This Row],[Ticker]],[1]!Table1[[Symbol]:[Industry]],2,FALSE),"-")</f>
        <v>-</v>
      </c>
      <c r="D4552" t="s">
        <v>753</v>
      </c>
      <c r="E4552">
        <v>7.8703070319999897</v>
      </c>
      <c r="F4552">
        <v>88.21</v>
      </c>
      <c r="G4552">
        <v>-12.993270201804499</v>
      </c>
      <c r="H4552">
        <v>0.54921583694718101</v>
      </c>
      <c r="I4552">
        <v>-0.10359447354715801</v>
      </c>
      <c r="J4552">
        <v>-1.9036581969718001</v>
      </c>
      <c r="K4552">
        <v>86.159227119630501</v>
      </c>
      <c r="L4552">
        <v>82.496169211979193</v>
      </c>
      <c r="M4552">
        <v>56.3654480897074</v>
      </c>
      <c r="N4552">
        <v>0.93527661107110904</v>
      </c>
      <c r="O4552">
        <v>10.395646752068901</v>
      </c>
      <c r="P4552">
        <v>27.840579710144901</v>
      </c>
    </row>
    <row r="4553" spans="1:17" hidden="1" x14ac:dyDescent="0.3">
      <c r="A4553" t="s">
        <v>9335</v>
      </c>
      <c r="B4553" t="s">
        <v>9336</v>
      </c>
      <c r="C4553" t="str">
        <f>IFERROR(VLOOKUP(Table1[[#This Row],[Ticker]],[1]!Table1[[Symbol]:[Industry]],2,FALSE),"-")</f>
        <v>-</v>
      </c>
      <c r="D4553" t="s">
        <v>407</v>
      </c>
      <c r="E4553">
        <v>7.8675940000000004</v>
      </c>
      <c r="F4553">
        <v>31.5</v>
      </c>
      <c r="G4553">
        <v>25.657363050688001</v>
      </c>
      <c r="H4553">
        <v>-8.2613512876487203</v>
      </c>
      <c r="I4553">
        <v>13.916180308515001</v>
      </c>
      <c r="J4553">
        <v>-13.5154089628136</v>
      </c>
      <c r="K4553">
        <v>33.119879377763397</v>
      </c>
      <c r="L4553">
        <v>29.655235349133001</v>
      </c>
      <c r="M4553">
        <v>29.731913031888599</v>
      </c>
      <c r="N4553">
        <v>0.27908358903545599</v>
      </c>
      <c r="O4553">
        <v>41.079365079364997</v>
      </c>
      <c r="P4553">
        <v>65.789473684210506</v>
      </c>
      <c r="Q4553">
        <v>0.10690547135294901</v>
      </c>
    </row>
    <row r="4554" spans="1:17" hidden="1" x14ac:dyDescent="0.3">
      <c r="A4554" t="s">
        <v>9337</v>
      </c>
      <c r="B4554" t="s">
        <v>9338</v>
      </c>
      <c r="C4554" t="str">
        <f>IFERROR(VLOOKUP(Table1[[#This Row],[Ticker]],[1]!Table1[[Symbol]:[Industry]],2,FALSE),"-")</f>
        <v>-</v>
      </c>
      <c r="D4554" t="s">
        <v>4755</v>
      </c>
      <c r="E4554">
        <v>7.8479999999999999</v>
      </c>
      <c r="F4554">
        <v>5.89</v>
      </c>
      <c r="G4554">
        <v>-22.768562875237802</v>
      </c>
      <c r="H4554">
        <v>17.747590191331199</v>
      </c>
      <c r="I4554">
        <v>-19.221863320774901</v>
      </c>
      <c r="J4554">
        <v>0.32021695809450801</v>
      </c>
      <c r="K4554">
        <v>6.0755329274187799</v>
      </c>
      <c r="L4554">
        <v>6.0600069284587201</v>
      </c>
      <c r="M4554">
        <v>66.128431420720105</v>
      </c>
      <c r="N4554">
        <v>0.19770618276499299</v>
      </c>
      <c r="O4554">
        <v>36.162988115449899</v>
      </c>
      <c r="P4554">
        <v>30.598669623059799</v>
      </c>
      <c r="Q4554">
        <v>3.2423673532989999E-2</v>
      </c>
    </row>
    <row r="4555" spans="1:17" hidden="1" x14ac:dyDescent="0.3">
      <c r="A4555" t="s">
        <v>9339</v>
      </c>
      <c r="B4555" t="s">
        <v>9340</v>
      </c>
      <c r="C4555" t="str">
        <f>IFERROR(VLOOKUP(Table1[[#This Row],[Ticker]],[1]!Table1[[Symbol]:[Industry]],2,FALSE),"-")</f>
        <v>-</v>
      </c>
      <c r="D4555" t="s">
        <v>215</v>
      </c>
      <c r="E4555">
        <v>7.8364763999999996</v>
      </c>
      <c r="F4555">
        <v>12.72</v>
      </c>
      <c r="G4555">
        <v>109.066453959779</v>
      </c>
      <c r="H4555">
        <v>6.2778401974210301</v>
      </c>
      <c r="I4555">
        <v>8.1790909404952199</v>
      </c>
      <c r="J4555">
        <v>-6.6104086381982503</v>
      </c>
      <c r="K4555">
        <v>12.5691147629423</v>
      </c>
      <c r="L4555">
        <v>10.948989149123101</v>
      </c>
      <c r="M4555">
        <v>50.3302580995855</v>
      </c>
      <c r="N4555">
        <v>0.811395719975185</v>
      </c>
      <c r="O4555">
        <v>45.125786163522001</v>
      </c>
      <c r="P4555">
        <v>165</v>
      </c>
      <c r="Q4555">
        <v>9.3570280227165001E-2</v>
      </c>
    </row>
    <row r="4556" spans="1:17" hidden="1" x14ac:dyDescent="0.3">
      <c r="A4556" t="s">
        <v>9341</v>
      </c>
      <c r="B4556" t="s">
        <v>9342</v>
      </c>
      <c r="C4556" t="str">
        <f>IFERROR(VLOOKUP(Table1[[#This Row],[Ticker]],[1]!Table1[[Symbol]:[Industry]],2,FALSE),"-")</f>
        <v>-</v>
      </c>
      <c r="D4556" t="s">
        <v>1379</v>
      </c>
      <c r="E4556">
        <v>7.7958959999999999</v>
      </c>
      <c r="F4556">
        <v>200.1</v>
      </c>
      <c r="G4556">
        <v>-0.28445154497266101</v>
      </c>
      <c r="H4556">
        <v>0.488859767975583</v>
      </c>
      <c r="I4556">
        <v>44.832791455606603</v>
      </c>
      <c r="J4556">
        <v>-2.1876200325010999</v>
      </c>
      <c r="K4556">
        <v>188.76931824524399</v>
      </c>
      <c r="L4556">
        <v>159.735697381504</v>
      </c>
      <c r="M4556">
        <v>96.690075346908301</v>
      </c>
      <c r="N4556">
        <v>2.5240641711229901</v>
      </c>
      <c r="O4556">
        <v>0.49975012493752502</v>
      </c>
      <c r="P4556">
        <v>78.342245989304701</v>
      </c>
    </row>
    <row r="4557" spans="1:17" hidden="1" x14ac:dyDescent="0.3">
      <c r="A4557" t="s">
        <v>9343</v>
      </c>
      <c r="B4557" t="s">
        <v>9344</v>
      </c>
      <c r="C4557" t="str">
        <f>IFERROR(VLOOKUP(Table1[[#This Row],[Ticker]],[1]!Table1[[Symbol]:[Industry]],2,FALSE),"-")</f>
        <v>-</v>
      </c>
      <c r="D4557" t="s">
        <v>533</v>
      </c>
      <c r="E4557">
        <v>7.7544599999999999</v>
      </c>
      <c r="F4557">
        <v>7.77</v>
      </c>
      <c r="G4557">
        <v>-31.842636949311899</v>
      </c>
      <c r="H4557">
        <v>-4.4954004628743602</v>
      </c>
      <c r="I4557">
        <v>-17.388529987441501</v>
      </c>
      <c r="J4557">
        <v>-2.1876200325010999</v>
      </c>
      <c r="K4557">
        <v>7.7699997828165701</v>
      </c>
      <c r="L4557">
        <v>7.7575491560340604</v>
      </c>
      <c r="M4557">
        <v>100</v>
      </c>
      <c r="O4557">
        <v>0</v>
      </c>
      <c r="P4557">
        <v>0</v>
      </c>
    </row>
    <row r="4558" spans="1:17" hidden="1" x14ac:dyDescent="0.3">
      <c r="A4558" t="s">
        <v>9345</v>
      </c>
      <c r="B4558" t="s">
        <v>9346</v>
      </c>
      <c r="C4558" t="str">
        <f>IFERROR(VLOOKUP(Table1[[#This Row],[Ticker]],[1]!Table1[[Symbol]:[Industry]],2,FALSE),"-")</f>
        <v>-</v>
      </c>
      <c r="D4558" t="s">
        <v>2435</v>
      </c>
      <c r="E4558">
        <v>7.7216445</v>
      </c>
      <c r="F4558">
        <v>3.48</v>
      </c>
      <c r="G4558">
        <v>75.300220193545201</v>
      </c>
      <c r="H4558">
        <v>2.9622266557696899</v>
      </c>
      <c r="I4558">
        <v>49.919162320250699</v>
      </c>
      <c r="J4558">
        <v>16.0959620570511</v>
      </c>
      <c r="K4558">
        <v>2.8079882471348498</v>
      </c>
      <c r="L4558">
        <v>2.7246357173912901</v>
      </c>
      <c r="M4558">
        <v>76.959473518250405</v>
      </c>
      <c r="N4558">
        <v>1.57494365138993</v>
      </c>
      <c r="O4558">
        <v>86.494252873563198</v>
      </c>
      <c r="P4558">
        <v>124.51612903225799</v>
      </c>
      <c r="Q4558">
        <v>9.4182279832190005E-2</v>
      </c>
    </row>
    <row r="4559" spans="1:17" hidden="1" x14ac:dyDescent="0.3">
      <c r="A4559" t="s">
        <v>9347</v>
      </c>
      <c r="B4559" t="s">
        <v>9348</v>
      </c>
      <c r="C4559" t="str">
        <f>IFERROR(VLOOKUP(Table1[[#This Row],[Ticker]],[1]!Table1[[Symbol]:[Industry]],2,FALSE),"-")</f>
        <v>-</v>
      </c>
      <c r="D4559" t="s">
        <v>407</v>
      </c>
      <c r="E4559">
        <v>7.6734624</v>
      </c>
      <c r="F4559">
        <v>10.55</v>
      </c>
      <c r="G4559">
        <v>-41.594561671296503</v>
      </c>
      <c r="H4559">
        <v>-10.617849442466101</v>
      </c>
      <c r="I4559">
        <v>-59.832610729394602</v>
      </c>
      <c r="J4559">
        <v>-6.8723047171857798</v>
      </c>
      <c r="K4559">
        <v>13.122189473814901</v>
      </c>
      <c r="L4559">
        <v>14.3342478375457</v>
      </c>
      <c r="M4559">
        <v>46.642431353682603</v>
      </c>
      <c r="N4559">
        <v>3.3856894428859698</v>
      </c>
      <c r="O4559">
        <v>103.03317535545</v>
      </c>
      <c r="P4559">
        <v>22.674418604651098</v>
      </c>
      <c r="Q4559">
        <v>9.2773213027172993E-2</v>
      </c>
    </row>
    <row r="4560" spans="1:17" hidden="1" x14ac:dyDescent="0.3">
      <c r="A4560" t="s">
        <v>9349</v>
      </c>
      <c r="B4560" t="s">
        <v>9350</v>
      </c>
      <c r="C4560" t="str">
        <f>IFERROR(VLOOKUP(Table1[[#This Row],[Ticker]],[1]!Table1[[Symbol]:[Industry]],2,FALSE),"-")</f>
        <v>-</v>
      </c>
      <c r="D4560" t="s">
        <v>1657</v>
      </c>
      <c r="E4560">
        <v>7.6641374400000002</v>
      </c>
      <c r="F4560">
        <v>3.18</v>
      </c>
      <c r="G4560">
        <v>-92.092636949311895</v>
      </c>
      <c r="H4560">
        <v>-24.598493246379501</v>
      </c>
      <c r="I4560">
        <v>-73.283120833488695</v>
      </c>
      <c r="J4560">
        <v>-12.8504442399939</v>
      </c>
      <c r="K4560">
        <v>3.9392712752465902</v>
      </c>
      <c r="L4560">
        <v>5.9621867780169202</v>
      </c>
      <c r="M4560">
        <v>29.592418614065402</v>
      </c>
      <c r="N4560">
        <v>0.85788355268638605</v>
      </c>
      <c r="O4560">
        <v>261.32075471698101</v>
      </c>
      <c r="P4560">
        <v>4.2622950819672196</v>
      </c>
      <c r="Q4560">
        <v>-0.26833345018223698</v>
      </c>
    </row>
    <row r="4561" spans="1:17" hidden="1" x14ac:dyDescent="0.3">
      <c r="A4561" t="s">
        <v>9351</v>
      </c>
      <c r="B4561" t="s">
        <v>9352</v>
      </c>
      <c r="C4561" t="str">
        <f>IFERROR(VLOOKUP(Table1[[#This Row],[Ticker]],[1]!Table1[[Symbol]:[Industry]],2,FALSE),"-")</f>
        <v>-</v>
      </c>
      <c r="D4561" t="s">
        <v>51</v>
      </c>
      <c r="E4561">
        <v>7.6526102500000004</v>
      </c>
      <c r="F4561">
        <v>6.61</v>
      </c>
      <c r="G4561">
        <v>15.3733986854319</v>
      </c>
      <c r="H4561">
        <v>-5.2096861771600702</v>
      </c>
      <c r="I4561">
        <v>6.3942415481389396</v>
      </c>
      <c r="J4561">
        <v>6.4061299674988899</v>
      </c>
      <c r="K4561">
        <v>6.5353232272458701</v>
      </c>
      <c r="L4561">
        <v>5.9159182604014404</v>
      </c>
      <c r="M4561">
        <v>57.270387630169402</v>
      </c>
      <c r="N4561">
        <v>0.99384815542611304</v>
      </c>
      <c r="O4561">
        <v>21.028744326777499</v>
      </c>
      <c r="P4561">
        <v>65.25</v>
      </c>
      <c r="Q4561">
        <v>9.3735987401831006E-2</v>
      </c>
    </row>
    <row r="4562" spans="1:17" hidden="1" x14ac:dyDescent="0.3">
      <c r="A4562" t="s">
        <v>9353</v>
      </c>
      <c r="B4562" t="s">
        <v>9354</v>
      </c>
      <c r="C4562" t="str">
        <f>IFERROR(VLOOKUP(Table1[[#This Row],[Ticker]],[1]!Table1[[Symbol]:[Industry]],2,FALSE),"-")</f>
        <v>-</v>
      </c>
      <c r="D4562" t="s">
        <v>3487</v>
      </c>
      <c r="E4562">
        <v>7.6178125000000003</v>
      </c>
      <c r="F4562">
        <v>9.0299999999999994</v>
      </c>
      <c r="G4562">
        <v>126.896618065014</v>
      </c>
      <c r="H4562">
        <v>-17.098896323039899</v>
      </c>
      <c r="I4562">
        <v>-28.335275549571701</v>
      </c>
      <c r="J4562">
        <v>-6.3248551485454998</v>
      </c>
      <c r="K4562">
        <v>10.4164689782599</v>
      </c>
      <c r="L4562">
        <v>9.3906025471597498</v>
      </c>
      <c r="M4562">
        <v>30.505612467593998</v>
      </c>
      <c r="N4562">
        <v>2.3447525821035602</v>
      </c>
      <c r="O4562">
        <v>61.4617940199335</v>
      </c>
      <c r="P4562">
        <v>162.5</v>
      </c>
    </row>
    <row r="4563" spans="1:17" hidden="1" x14ac:dyDescent="0.3">
      <c r="A4563" t="s">
        <v>9355</v>
      </c>
      <c r="B4563" t="s">
        <v>9356</v>
      </c>
      <c r="C4563" t="str">
        <f>IFERROR(VLOOKUP(Table1[[#This Row],[Ticker]],[1]!Table1[[Symbol]:[Industry]],2,FALSE),"-")</f>
        <v>-</v>
      </c>
      <c r="D4563" t="s">
        <v>1223</v>
      </c>
      <c r="E4563">
        <v>7.6086080999999997</v>
      </c>
      <c r="F4563">
        <v>3.72</v>
      </c>
      <c r="G4563">
        <v>-34.714699612497199</v>
      </c>
      <c r="H4563">
        <v>-2.8954004628743601</v>
      </c>
      <c r="I4563">
        <v>-16.026132167278</v>
      </c>
      <c r="J4563">
        <v>-6.2178467327529896</v>
      </c>
      <c r="K4563">
        <v>3.8548193299593199</v>
      </c>
      <c r="L4563">
        <v>3.65767306776142</v>
      </c>
      <c r="M4563">
        <v>44.985954273880999</v>
      </c>
      <c r="N4563">
        <v>0.63684640033801199</v>
      </c>
      <c r="O4563">
        <v>32.795698924731099</v>
      </c>
      <c r="P4563">
        <v>44.1860465116279</v>
      </c>
      <c r="Q4563">
        <v>7.6005955354555996E-2</v>
      </c>
    </row>
    <row r="4564" spans="1:17" hidden="1" x14ac:dyDescent="0.3">
      <c r="A4564" t="s">
        <v>9357</v>
      </c>
      <c r="B4564" t="s">
        <v>9358</v>
      </c>
      <c r="C4564" t="str">
        <f>IFERROR(VLOOKUP(Table1[[#This Row],[Ticker]],[1]!Table1[[Symbol]:[Industry]],2,FALSE),"-")</f>
        <v>-</v>
      </c>
      <c r="D4564" t="s">
        <v>605</v>
      </c>
      <c r="E4564">
        <v>7.6000219900000001</v>
      </c>
      <c r="F4564">
        <v>8.7100000000000009</v>
      </c>
      <c r="G4564">
        <v>2.1573630506881001</v>
      </c>
      <c r="H4564">
        <v>-14.278009158526499</v>
      </c>
      <c r="I4564">
        <v>6.3330609216493299</v>
      </c>
      <c r="J4564">
        <v>2.9128735971819499E-2</v>
      </c>
      <c r="K4564">
        <v>8.5824199332004998</v>
      </c>
      <c r="L4564">
        <v>7.4471319076612303</v>
      </c>
      <c r="M4564">
        <v>37.184479661113699</v>
      </c>
      <c r="N4564">
        <v>0.23684906007370499</v>
      </c>
      <c r="O4564">
        <v>17.106773823191698</v>
      </c>
      <c r="P4564">
        <v>73.161033797216703</v>
      </c>
      <c r="Q4564">
        <v>6.5621203075790002E-2</v>
      </c>
    </row>
    <row r="4565" spans="1:17" hidden="1" x14ac:dyDescent="0.3">
      <c r="A4565" t="s">
        <v>9359</v>
      </c>
      <c r="B4565" t="s">
        <v>9360</v>
      </c>
      <c r="C4565" t="str">
        <f>IFERROR(VLOOKUP(Table1[[#This Row],[Ticker]],[1]!Table1[[Symbol]:[Industry]],2,FALSE),"-")</f>
        <v>-</v>
      </c>
      <c r="D4565" t="s">
        <v>77</v>
      </c>
      <c r="E4565">
        <v>7.5763800000000003</v>
      </c>
      <c r="F4565">
        <v>25.77</v>
      </c>
      <c r="G4565">
        <v>-26.873186847478902</v>
      </c>
      <c r="H4565">
        <v>-4.4954004628743602</v>
      </c>
      <c r="I4565">
        <v>-17.388529987441501</v>
      </c>
      <c r="J4565">
        <v>-2.1876200325010999</v>
      </c>
      <c r="K4565">
        <v>25.7698550739957</v>
      </c>
      <c r="L4565">
        <v>25.5968270648691</v>
      </c>
      <c r="M4565">
        <v>100</v>
      </c>
      <c r="O4565">
        <v>0</v>
      </c>
      <c r="P4565">
        <v>4.9694501018329804</v>
      </c>
    </row>
    <row r="4566" spans="1:17" hidden="1" x14ac:dyDescent="0.3">
      <c r="A4566" t="s">
        <v>9361</v>
      </c>
      <c r="B4566" t="s">
        <v>9362</v>
      </c>
      <c r="C4566" t="str">
        <f>IFERROR(VLOOKUP(Table1[[#This Row],[Ticker]],[1]!Table1[[Symbol]:[Industry]],2,FALSE),"-")</f>
        <v>-</v>
      </c>
      <c r="D4566" t="s">
        <v>533</v>
      </c>
      <c r="E4566">
        <v>7.5752220000000001</v>
      </c>
      <c r="F4566">
        <v>11.69</v>
      </c>
      <c r="G4566">
        <v>156.088397533446</v>
      </c>
      <c r="H4566">
        <v>-16.901977443442298</v>
      </c>
      <c r="I4566">
        <v>29.102698082733799</v>
      </c>
      <c r="J4566">
        <v>3.9718002573539799</v>
      </c>
      <c r="K4566">
        <v>11.6057114958158</v>
      </c>
      <c r="L4566">
        <v>9.1135396591442799</v>
      </c>
      <c r="M4566">
        <v>49.3242421171445</v>
      </c>
      <c r="N4566">
        <v>0.31099799902715602</v>
      </c>
      <c r="O4566">
        <v>65.355004277159907</v>
      </c>
      <c r="P4566">
        <v>215.094339622641</v>
      </c>
      <c r="Q4566">
        <v>0.120945886907209</v>
      </c>
    </row>
    <row r="4567" spans="1:17" hidden="1" x14ac:dyDescent="0.3">
      <c r="A4567" t="s">
        <v>9363</v>
      </c>
      <c r="B4567" t="s">
        <v>9364</v>
      </c>
      <c r="C4567" t="str">
        <f>IFERROR(VLOOKUP(Table1[[#This Row],[Ticker]],[1]!Table1[[Symbol]:[Industry]],2,FALSE),"-")</f>
        <v>-</v>
      </c>
      <c r="D4567" t="s">
        <v>1458</v>
      </c>
      <c r="E4567">
        <v>7.5611591999999996</v>
      </c>
      <c r="F4567">
        <v>14.61</v>
      </c>
      <c r="G4567">
        <v>-3.1201699889594798</v>
      </c>
      <c r="H4567">
        <v>16.724111732247501</v>
      </c>
      <c r="I4567">
        <v>8.6684156553539093</v>
      </c>
      <c r="J4567">
        <v>-7.3402917882262901</v>
      </c>
      <c r="K4567">
        <v>13.1951920373604</v>
      </c>
      <c r="L4567">
        <v>11.466734082578601</v>
      </c>
      <c r="M4567">
        <v>51.555854324387198</v>
      </c>
      <c r="N4567">
        <v>0.85453830048330304</v>
      </c>
      <c r="O4567">
        <v>12.867898699520801</v>
      </c>
      <c r="P4567">
        <v>71.882352941176407</v>
      </c>
      <c r="Q4567">
        <v>8.4270096556938998E-2</v>
      </c>
    </row>
    <row r="4568" spans="1:17" hidden="1" x14ac:dyDescent="0.3">
      <c r="A4568" t="s">
        <v>9365</v>
      </c>
      <c r="B4568" t="s">
        <v>9366</v>
      </c>
      <c r="C4568" t="str">
        <f>IFERROR(VLOOKUP(Table1[[#This Row],[Ticker]],[1]!Table1[[Symbol]:[Industry]],2,FALSE),"-")</f>
        <v>-</v>
      </c>
      <c r="D4568" t="s">
        <v>21</v>
      </c>
      <c r="E4568">
        <v>7.5448003679999998</v>
      </c>
      <c r="F4568">
        <v>2.2200000000000002</v>
      </c>
      <c r="G4568">
        <v>-10.5311615394758</v>
      </c>
      <c r="H4568">
        <v>52.339131911226303</v>
      </c>
      <c r="I4568">
        <v>-1.15816349529497</v>
      </c>
      <c r="J4568">
        <v>18.2543689177751</v>
      </c>
      <c r="K4568">
        <v>1.6980888758428201</v>
      </c>
      <c r="L4568">
        <v>1.7206957492183399</v>
      </c>
      <c r="M4568">
        <v>91.186381147636695</v>
      </c>
      <c r="N4568">
        <v>2.1733678360305202</v>
      </c>
      <c r="O4568">
        <v>15.315315315315299</v>
      </c>
      <c r="P4568">
        <v>161.17647058823499</v>
      </c>
      <c r="Q4568">
        <v>6.8627837979645001E-2</v>
      </c>
    </row>
    <row r="4569" spans="1:17" hidden="1" x14ac:dyDescent="0.3">
      <c r="A4569" t="s">
        <v>9367</v>
      </c>
      <c r="B4569" t="s">
        <v>9368</v>
      </c>
      <c r="C4569" t="str">
        <f>IFERROR(VLOOKUP(Table1[[#This Row],[Ticker]],[1]!Table1[[Symbol]:[Industry]],2,FALSE),"-")</f>
        <v>-</v>
      </c>
      <c r="D4569" t="s">
        <v>533</v>
      </c>
      <c r="E4569">
        <v>7.5419999999999998</v>
      </c>
      <c r="F4569">
        <v>25.1</v>
      </c>
      <c r="G4569">
        <v>-18.728621627094601</v>
      </c>
      <c r="H4569">
        <v>21.456503344740799</v>
      </c>
      <c r="I4569">
        <v>11.0002168156274</v>
      </c>
      <c r="J4569">
        <v>-21.090845838952699</v>
      </c>
      <c r="K4569">
        <v>23.937034091574301</v>
      </c>
      <c r="L4569">
        <v>21.144092506990201</v>
      </c>
      <c r="M4569">
        <v>38.411435458434802</v>
      </c>
      <c r="N4569">
        <v>0.743043412400896</v>
      </c>
      <c r="O4569">
        <v>23.505976095617498</v>
      </c>
      <c r="P4569">
        <v>65.240289664252799</v>
      </c>
    </row>
    <row r="4570" spans="1:17" hidden="1" x14ac:dyDescent="0.3">
      <c r="A4570" t="s">
        <v>9369</v>
      </c>
      <c r="B4570" t="s">
        <v>9370</v>
      </c>
      <c r="C4570" t="str">
        <f>IFERROR(VLOOKUP(Table1[[#This Row],[Ticker]],[1]!Table1[[Symbol]:[Industry]],2,FALSE),"-")</f>
        <v>-</v>
      </c>
      <c r="D4570" t="s">
        <v>21</v>
      </c>
      <c r="E4570">
        <v>7.4979779999999998</v>
      </c>
      <c r="F4570">
        <v>7.45</v>
      </c>
      <c r="G4570">
        <v>54.874155030637901</v>
      </c>
      <c r="H4570">
        <v>55.033507460037796</v>
      </c>
      <c r="I4570">
        <v>26.433863834952199</v>
      </c>
      <c r="J4570">
        <v>-2.58868955121768</v>
      </c>
      <c r="K4570">
        <v>6.24108781393178</v>
      </c>
      <c r="L4570">
        <v>5.47078826951818</v>
      </c>
      <c r="M4570">
        <v>87.364086456981397</v>
      </c>
      <c r="N4570">
        <v>0.28523676880222798</v>
      </c>
      <c r="O4570">
        <v>7.3825503355704702</v>
      </c>
      <c r="P4570">
        <v>274.371859296482</v>
      </c>
    </row>
    <row r="4571" spans="1:17" hidden="1" x14ac:dyDescent="0.3">
      <c r="A4571" t="s">
        <v>9371</v>
      </c>
      <c r="B4571" t="s">
        <v>9372</v>
      </c>
      <c r="C4571" t="str">
        <f>IFERROR(VLOOKUP(Table1[[#This Row],[Ticker]],[1]!Table1[[Symbol]:[Industry]],2,FALSE),"-")</f>
        <v>-</v>
      </c>
      <c r="D4571" t="s">
        <v>605</v>
      </c>
      <c r="E4571">
        <v>7.4900897999999998</v>
      </c>
      <c r="F4571">
        <v>24.21</v>
      </c>
      <c r="G4571">
        <v>60.300220193545201</v>
      </c>
      <c r="H4571">
        <v>-4.4954004628743602</v>
      </c>
      <c r="I4571">
        <v>-1.7172447509389499</v>
      </c>
      <c r="J4571">
        <v>-2.1876200325010999</v>
      </c>
      <c r="K4571">
        <v>23.454885932818001</v>
      </c>
      <c r="M4571">
        <v>99.997122905156402</v>
      </c>
      <c r="N4571">
        <v>0</v>
      </c>
      <c r="O4571">
        <v>0</v>
      </c>
      <c r="P4571">
        <v>101.75</v>
      </c>
    </row>
    <row r="4572" spans="1:17" hidden="1" x14ac:dyDescent="0.3">
      <c r="A4572" t="s">
        <v>9373</v>
      </c>
      <c r="B4572" t="s">
        <v>9374</v>
      </c>
      <c r="C4572" t="str">
        <f>IFERROR(VLOOKUP(Table1[[#This Row],[Ticker]],[1]!Table1[[Symbol]:[Industry]],2,FALSE),"-")</f>
        <v>-</v>
      </c>
      <c r="D4572" t="s">
        <v>171</v>
      </c>
      <c r="E4572">
        <v>7.3773125999999998</v>
      </c>
      <c r="F4572">
        <v>15.4</v>
      </c>
      <c r="G4572">
        <v>-25.268242485643999</v>
      </c>
      <c r="H4572">
        <v>-2.2309738741234399</v>
      </c>
      <c r="I4572">
        <v>-14.171371810497799</v>
      </c>
      <c r="J4572">
        <v>1.05721772561098</v>
      </c>
      <c r="K4572">
        <v>14.0690084827382</v>
      </c>
      <c r="L4572">
        <v>15.292566079564899</v>
      </c>
      <c r="M4572">
        <v>60.761902265148002</v>
      </c>
      <c r="N4572">
        <v>1.3284619158495801</v>
      </c>
      <c r="O4572">
        <v>42.207792207792203</v>
      </c>
      <c r="P4572">
        <v>22.709163346613501</v>
      </c>
      <c r="Q4572">
        <v>-1.2574831165466E-2</v>
      </c>
    </row>
    <row r="4573" spans="1:17" hidden="1" x14ac:dyDescent="0.3">
      <c r="A4573" t="s">
        <v>9375</v>
      </c>
      <c r="B4573" t="s">
        <v>9376</v>
      </c>
      <c r="C4573" t="str">
        <f>IFERROR(VLOOKUP(Table1[[#This Row],[Ticker]],[1]!Table1[[Symbol]:[Industry]],2,FALSE),"-")</f>
        <v>-</v>
      </c>
      <c r="D4573" t="s">
        <v>407</v>
      </c>
      <c r="E4573">
        <v>7.3425000000000002</v>
      </c>
      <c r="F4573">
        <v>23.36</v>
      </c>
      <c r="G4573">
        <v>39.418360118136697</v>
      </c>
      <c r="H4573">
        <v>67.186698302557701</v>
      </c>
      <c r="I4573">
        <v>-12.5881710821028</v>
      </c>
      <c r="J4573">
        <v>19.1980864595883</v>
      </c>
      <c r="K4573">
        <v>16.321993167468602</v>
      </c>
      <c r="L4573">
        <v>16.931863984250899</v>
      </c>
      <c r="M4573">
        <v>94.243456415422102</v>
      </c>
      <c r="N4573">
        <v>3.9628381374722799</v>
      </c>
      <c r="O4573">
        <v>7.8767123287671197</v>
      </c>
      <c r="P4573">
        <v>126.356589147286</v>
      </c>
      <c r="Q4573">
        <v>0.111758171664765</v>
      </c>
    </row>
    <row r="4574" spans="1:17" hidden="1" x14ac:dyDescent="0.3">
      <c r="A4574" t="s">
        <v>9377</v>
      </c>
      <c r="B4574" t="s">
        <v>9378</v>
      </c>
      <c r="C4574" t="str">
        <f>IFERROR(VLOOKUP(Table1[[#This Row],[Ticker]],[1]!Table1[[Symbol]:[Industry]],2,FALSE),"-")</f>
        <v>-</v>
      </c>
      <c r="E4574">
        <v>7.3245627519999896</v>
      </c>
      <c r="F4574">
        <v>86.98</v>
      </c>
      <c r="G4574">
        <v>418.66369216461197</v>
      </c>
      <c r="H4574">
        <v>291.05190937014902</v>
      </c>
      <c r="I4574">
        <v>290.01193839663301</v>
      </c>
      <c r="J4574">
        <v>19.328481420904399</v>
      </c>
      <c r="K4574">
        <v>42.300252100384697</v>
      </c>
      <c r="L4574">
        <v>25.852999670955398</v>
      </c>
      <c r="M4574">
        <v>84.813111497855601</v>
      </c>
      <c r="N4574">
        <v>1.2558487341096001</v>
      </c>
      <c r="O4574">
        <v>0</v>
      </c>
      <c r="P4574">
        <v>631.53910849453302</v>
      </c>
      <c r="Q4574">
        <v>0.155873130357676</v>
      </c>
    </row>
    <row r="4575" spans="1:17" hidden="1" x14ac:dyDescent="0.3">
      <c r="A4575" t="s">
        <v>9379</v>
      </c>
      <c r="B4575" t="s">
        <v>9380</v>
      </c>
      <c r="C4575" t="str">
        <f>IFERROR(VLOOKUP(Table1[[#This Row],[Ticker]],[1]!Table1[[Symbol]:[Industry]],2,FALSE),"-")</f>
        <v>-</v>
      </c>
      <c r="D4575" t="s">
        <v>2771</v>
      </c>
      <c r="E4575">
        <v>7.2560122180000004</v>
      </c>
      <c r="F4575">
        <v>6.19</v>
      </c>
      <c r="G4575">
        <v>-26.5705281057744</v>
      </c>
      <c r="H4575">
        <v>-8.41696909032534</v>
      </c>
      <c r="I4575">
        <v>13.202187312136401</v>
      </c>
      <c r="J4575">
        <v>-10.5329437735083</v>
      </c>
      <c r="K4575">
        <v>6.2126075337024798</v>
      </c>
      <c r="L4575">
        <v>6.0746896674677702</v>
      </c>
      <c r="M4575">
        <v>45.687697345943597</v>
      </c>
      <c r="N4575">
        <v>0.40503042596348798</v>
      </c>
      <c r="O4575">
        <v>38.126009693053298</v>
      </c>
      <c r="P4575">
        <v>44.289044289044298</v>
      </c>
      <c r="Q4575">
        <v>3.2770075321242001E-2</v>
      </c>
    </row>
    <row r="4576" spans="1:17" hidden="1" x14ac:dyDescent="0.3">
      <c r="A4576" t="s">
        <v>9381</v>
      </c>
      <c r="B4576" t="s">
        <v>9382</v>
      </c>
      <c r="C4576" t="str">
        <f>IFERROR(VLOOKUP(Table1[[#This Row],[Ticker]],[1]!Table1[[Symbol]:[Industry]],2,FALSE),"-")</f>
        <v>-</v>
      </c>
      <c r="D4576" t="s">
        <v>77</v>
      </c>
      <c r="E4576">
        <v>7.232996</v>
      </c>
      <c r="F4576">
        <v>7.22</v>
      </c>
      <c r="G4576">
        <v>134.57802725733001</v>
      </c>
      <c r="H4576">
        <v>0.44646000224191201</v>
      </c>
      <c r="I4576">
        <v>149.0321342192</v>
      </c>
      <c r="J4576">
        <v>-2.1876200325010999</v>
      </c>
      <c r="K4576">
        <v>5.4999585171764203</v>
      </c>
      <c r="M4576">
        <v>100</v>
      </c>
      <c r="N4576">
        <v>0.83916083916083895</v>
      </c>
      <c r="O4576">
        <v>0</v>
      </c>
      <c r="P4576">
        <v>166.42066420664199</v>
      </c>
    </row>
    <row r="4577" spans="1:17" hidden="1" x14ac:dyDescent="0.3">
      <c r="A4577" t="s">
        <v>9383</v>
      </c>
      <c r="B4577" t="s">
        <v>9384</v>
      </c>
      <c r="C4577" t="str">
        <f>IFERROR(VLOOKUP(Table1[[#This Row],[Ticker]],[1]!Table1[[Symbol]:[Industry]],2,FALSE),"-")</f>
        <v>-</v>
      </c>
      <c r="D4577" t="s">
        <v>1171</v>
      </c>
      <c r="E4577">
        <v>7.2326449999999998</v>
      </c>
      <c r="F4577">
        <v>10.59</v>
      </c>
      <c r="G4577">
        <v>-25.410476145291799</v>
      </c>
      <c r="H4577">
        <v>-4.4954004628743602</v>
      </c>
      <c r="I4577">
        <v>-4.7289555193564796</v>
      </c>
      <c r="J4577">
        <v>-2.1876200325010999</v>
      </c>
      <c r="K4577">
        <v>10.817828012572299</v>
      </c>
      <c r="L4577">
        <v>10.0209975956065</v>
      </c>
      <c r="M4577">
        <v>74.015420579939899</v>
      </c>
      <c r="N4577">
        <v>0.30303030303030298</v>
      </c>
      <c r="O4577">
        <v>28.989612842303998</v>
      </c>
      <c r="P4577">
        <v>51.069900142653303</v>
      </c>
    </row>
    <row r="4578" spans="1:17" hidden="1" x14ac:dyDescent="0.3">
      <c r="A4578" t="s">
        <v>9385</v>
      </c>
      <c r="B4578" t="s">
        <v>9386</v>
      </c>
      <c r="C4578" t="str">
        <f>IFERROR(VLOOKUP(Table1[[#This Row],[Ticker]],[1]!Table1[[Symbol]:[Industry]],2,FALSE),"-")</f>
        <v>-</v>
      </c>
      <c r="D4578" t="s">
        <v>514</v>
      </c>
      <c r="E4578">
        <v>7.2051749999999997</v>
      </c>
      <c r="F4578">
        <v>7.59</v>
      </c>
      <c r="G4578">
        <v>14.400137617162001</v>
      </c>
      <c r="H4578">
        <v>3.7448230008127799</v>
      </c>
      <c r="I4578">
        <v>88.302526923127502</v>
      </c>
      <c r="J4578">
        <v>-8.8141260565974893</v>
      </c>
      <c r="K4578">
        <v>8.0333351101324908</v>
      </c>
      <c r="L4578">
        <v>6.8992558172611202</v>
      </c>
      <c r="M4578">
        <v>42.7154582903568</v>
      </c>
      <c r="N4578">
        <v>0.32324781557910298</v>
      </c>
      <c r="O4578">
        <v>48.089591567852402</v>
      </c>
      <c r="P4578">
        <v>116.239316239316</v>
      </c>
      <c r="Q4578">
        <v>1.8696655302591E-2</v>
      </c>
    </row>
    <row r="4579" spans="1:17" hidden="1" x14ac:dyDescent="0.3">
      <c r="A4579" t="s">
        <v>9387</v>
      </c>
      <c r="B4579" t="s">
        <v>9388</v>
      </c>
      <c r="C4579" t="str">
        <f>IFERROR(VLOOKUP(Table1[[#This Row],[Ticker]],[1]!Table1[[Symbol]:[Industry]],2,FALSE),"-")</f>
        <v>-</v>
      </c>
      <c r="D4579" t="s">
        <v>738</v>
      </c>
      <c r="E4579">
        <v>7.1545050000000003</v>
      </c>
      <c r="F4579">
        <v>185</v>
      </c>
      <c r="G4579">
        <v>-40.213117385171202</v>
      </c>
      <c r="H4579">
        <v>2.41011817335793</v>
      </c>
      <c r="I4579">
        <v>-72.7994723831996</v>
      </c>
      <c r="J4579">
        <v>-2.1876200325010999</v>
      </c>
      <c r="K4579">
        <v>218.282429115779</v>
      </c>
      <c r="L4579">
        <v>264.27569326526799</v>
      </c>
      <c r="M4579">
        <v>51.822465135663499</v>
      </c>
      <c r="N4579">
        <v>8.9081772498857903E-2</v>
      </c>
      <c r="O4579">
        <v>161.513513513513</v>
      </c>
      <c r="P4579">
        <v>27.586206896551701</v>
      </c>
    </row>
    <row r="4580" spans="1:17" hidden="1" x14ac:dyDescent="0.3">
      <c r="A4580" t="s">
        <v>9389</v>
      </c>
      <c r="B4580" t="s">
        <v>9390</v>
      </c>
      <c r="C4580" t="str">
        <f>IFERROR(VLOOKUP(Table1[[#This Row],[Ticker]],[1]!Table1[[Symbol]:[Industry]],2,FALSE),"-")</f>
        <v>-</v>
      </c>
      <c r="D4580" t="s">
        <v>429</v>
      </c>
      <c r="E4580">
        <v>7.1232378000000001</v>
      </c>
      <c r="F4580">
        <v>5.0999999999999996</v>
      </c>
      <c r="G4580">
        <v>-39.115364222039098</v>
      </c>
      <c r="H4580">
        <v>48.6295995371256</v>
      </c>
      <c r="I4580">
        <v>-8.8778916895692603</v>
      </c>
      <c r="J4580">
        <v>15.884669124125301</v>
      </c>
      <c r="K4580">
        <v>4.0749847684376199</v>
      </c>
      <c r="L4580">
        <v>4.6681844063362101</v>
      </c>
      <c r="M4580">
        <v>77.241493652807705</v>
      </c>
      <c r="N4580">
        <v>0.75636363636363602</v>
      </c>
      <c r="O4580">
        <v>41.176470588235297</v>
      </c>
      <c r="P4580">
        <v>75.862068965517196</v>
      </c>
      <c r="Q4580">
        <v>-2.8480266573954999E-2</v>
      </c>
    </row>
    <row r="4581" spans="1:17" hidden="1" x14ac:dyDescent="0.3">
      <c r="A4581" t="s">
        <v>9391</v>
      </c>
      <c r="B4581" t="s">
        <v>9392</v>
      </c>
      <c r="C4581" t="str">
        <f>IFERROR(VLOOKUP(Table1[[#This Row],[Ticker]],[1]!Table1[[Symbol]:[Industry]],2,FALSE),"-")</f>
        <v>-</v>
      </c>
      <c r="D4581" t="s">
        <v>545</v>
      </c>
      <c r="E4581">
        <v>7.1191266999999998</v>
      </c>
      <c r="F4581">
        <v>14.78</v>
      </c>
      <c r="G4581">
        <v>30.7536226766506</v>
      </c>
      <c r="H4581">
        <v>-29.164537572456101</v>
      </c>
      <c r="I4581">
        <v>44.672873521330303</v>
      </c>
      <c r="J4581">
        <v>-23.132064476945501</v>
      </c>
      <c r="K4581">
        <v>17.070880893095001</v>
      </c>
      <c r="L4581">
        <v>14.0879246211833</v>
      </c>
      <c r="M4581">
        <v>16.097172200956599</v>
      </c>
      <c r="N4581">
        <v>0.92356128329700704</v>
      </c>
      <c r="O4581">
        <v>34.912043301759098</v>
      </c>
      <c r="P4581">
        <v>72.865497076023303</v>
      </c>
      <c r="Q4581">
        <v>0.123423280244363</v>
      </c>
    </row>
    <row r="4582" spans="1:17" hidden="1" x14ac:dyDescent="0.3">
      <c r="A4582" t="s">
        <v>9393</v>
      </c>
      <c r="B4582" t="s">
        <v>9394</v>
      </c>
      <c r="C4582" t="str">
        <f>IFERROR(VLOOKUP(Table1[[#This Row],[Ticker]],[1]!Table1[[Symbol]:[Industry]],2,FALSE),"-")</f>
        <v>-</v>
      </c>
      <c r="D4582" t="s">
        <v>533</v>
      </c>
      <c r="E4582">
        <v>7.1071556500000002</v>
      </c>
      <c r="F4582">
        <v>4.92</v>
      </c>
      <c r="G4582">
        <v>-7.2856749239954599</v>
      </c>
      <c r="H4582">
        <v>-14.648657167855101</v>
      </c>
      <c r="I4582">
        <v>-18.988529987441499</v>
      </c>
      <c r="J4582">
        <v>-4.4792866991677602</v>
      </c>
      <c r="K4582">
        <v>5.2287356886063101</v>
      </c>
      <c r="L4582">
        <v>5.0896920798956202</v>
      </c>
      <c r="M4582">
        <v>33.616441377363799</v>
      </c>
      <c r="N4582">
        <v>1.2692528052609899</v>
      </c>
      <c r="O4582">
        <v>60.365853658536501</v>
      </c>
      <c r="P4582">
        <v>53.749999999999901</v>
      </c>
      <c r="Q4582">
        <v>6.1482521590554999E-2</v>
      </c>
    </row>
    <row r="4583" spans="1:17" hidden="1" x14ac:dyDescent="0.3">
      <c r="A4583" t="s">
        <v>9395</v>
      </c>
      <c r="B4583" t="s">
        <v>9396</v>
      </c>
      <c r="C4583" t="str">
        <f>IFERROR(VLOOKUP(Table1[[#This Row],[Ticker]],[1]!Table1[[Symbol]:[Industry]],2,FALSE),"-")</f>
        <v>-</v>
      </c>
      <c r="D4583" t="s">
        <v>21</v>
      </c>
      <c r="E4583">
        <v>7.0994999999999999</v>
      </c>
      <c r="F4583">
        <v>60.37</v>
      </c>
      <c r="G4583">
        <v>15.7612750311281</v>
      </c>
      <c r="H4583">
        <v>-4.4954004628743602</v>
      </c>
      <c r="I4583">
        <v>-7.16395448990645</v>
      </c>
      <c r="J4583">
        <v>-2.1876200325010999</v>
      </c>
      <c r="K4583">
        <v>56.1877503786273</v>
      </c>
      <c r="L4583">
        <v>45.472749144076701</v>
      </c>
      <c r="M4583">
        <v>100</v>
      </c>
      <c r="O4583">
        <v>0</v>
      </c>
      <c r="P4583">
        <v>47.603911980440003</v>
      </c>
    </row>
    <row r="4584" spans="1:17" hidden="1" x14ac:dyDescent="0.3">
      <c r="A4584" t="s">
        <v>9397</v>
      </c>
      <c r="B4584" t="s">
        <v>9398</v>
      </c>
      <c r="C4584" t="str">
        <f>IFERROR(VLOOKUP(Table1[[#This Row],[Ticker]],[1]!Table1[[Symbol]:[Industry]],2,FALSE),"-")</f>
        <v>-</v>
      </c>
      <c r="D4584" t="s">
        <v>605</v>
      </c>
      <c r="E4584">
        <v>7.0971546869999997</v>
      </c>
      <c r="F4584">
        <v>13.55</v>
      </c>
      <c r="G4584">
        <v>-31.4722665789415</v>
      </c>
      <c r="H4584">
        <v>-2.35407283974802</v>
      </c>
      <c r="I4584">
        <v>-20.5336336329026</v>
      </c>
      <c r="J4584">
        <v>2.6665681784612701E-2</v>
      </c>
      <c r="K4584">
        <v>14.4959964111153</v>
      </c>
      <c r="L4584">
        <v>14.662592455073099</v>
      </c>
      <c r="M4584">
        <v>45.761828934768502</v>
      </c>
      <c r="N4584">
        <v>0.27061850299575801</v>
      </c>
      <c r="O4584">
        <v>38.7453874538745</v>
      </c>
      <c r="P4584">
        <v>15.8119658119658</v>
      </c>
      <c r="Q4584">
        <v>9.5816651240979003E-2</v>
      </c>
    </row>
    <row r="4585" spans="1:17" hidden="1" x14ac:dyDescent="0.3">
      <c r="A4585" t="s">
        <v>9399</v>
      </c>
      <c r="B4585" t="s">
        <v>9400</v>
      </c>
      <c r="C4585" t="str">
        <f>IFERROR(VLOOKUP(Table1[[#This Row],[Ticker]],[1]!Table1[[Symbol]:[Industry]],2,FALSE),"-")</f>
        <v>-</v>
      </c>
      <c r="D4585" t="s">
        <v>46</v>
      </c>
      <c r="E4585">
        <v>7.0707208000000001</v>
      </c>
      <c r="F4585">
        <v>10.37</v>
      </c>
      <c r="G4585">
        <v>22.2435443285483</v>
      </c>
      <c r="H4585">
        <v>-9.7686507025675393</v>
      </c>
      <c r="I4585">
        <v>3.47394087502926</v>
      </c>
      <c r="J4585">
        <v>-0.22683571877560099</v>
      </c>
      <c r="K4585">
        <v>9.7691069937460409</v>
      </c>
      <c r="L4585">
        <v>9.3964359992064104</v>
      </c>
      <c r="M4585">
        <v>51.703553791819601</v>
      </c>
      <c r="N4585">
        <v>1.9912789652668399</v>
      </c>
      <c r="O4585">
        <v>41.755062680809999</v>
      </c>
      <c r="P4585">
        <v>67.799352750809007</v>
      </c>
      <c r="Q4585">
        <v>3.3660469588802998E-2</v>
      </c>
    </row>
    <row r="4586" spans="1:17" hidden="1" x14ac:dyDescent="0.3">
      <c r="A4586" t="s">
        <v>9401</v>
      </c>
      <c r="B4586" t="s">
        <v>9402</v>
      </c>
      <c r="C4586" t="str">
        <f>IFERROR(VLOOKUP(Table1[[#This Row],[Ticker]],[1]!Table1[[Symbol]:[Industry]],2,FALSE),"-")</f>
        <v>-</v>
      </c>
      <c r="D4586" t="s">
        <v>533</v>
      </c>
      <c r="E4586">
        <v>7.0349999999999904</v>
      </c>
      <c r="F4586">
        <v>29</v>
      </c>
      <c r="G4586">
        <v>75.300220193545201</v>
      </c>
      <c r="H4586">
        <v>-9.6621761332471507</v>
      </c>
      <c r="I4586">
        <v>4.8196453180788401</v>
      </c>
      <c r="J4586">
        <v>-2.8385278776535499</v>
      </c>
      <c r="K4586">
        <v>30.0340559021827</v>
      </c>
      <c r="L4586">
        <v>27.115527170961499</v>
      </c>
      <c r="M4586">
        <v>59.069059695734197</v>
      </c>
      <c r="N4586">
        <v>0.36997688854470401</v>
      </c>
      <c r="O4586">
        <v>39</v>
      </c>
      <c r="P4586">
        <v>117.228464419475</v>
      </c>
    </row>
    <row r="4587" spans="1:17" hidden="1" x14ac:dyDescent="0.3">
      <c r="A4587" t="s">
        <v>9403</v>
      </c>
      <c r="B4587" t="s">
        <v>9404</v>
      </c>
      <c r="C4587" t="str">
        <f>IFERROR(VLOOKUP(Table1[[#This Row],[Ticker]],[1]!Table1[[Symbol]:[Industry]],2,FALSE),"-")</f>
        <v>-</v>
      </c>
      <c r="D4587" t="s">
        <v>3147</v>
      </c>
      <c r="E4587">
        <v>7.014805</v>
      </c>
      <c r="F4587">
        <v>10.54</v>
      </c>
      <c r="G4587">
        <v>377.33610701203997</v>
      </c>
      <c r="H4587">
        <v>11.846590879116899</v>
      </c>
      <c r="I4587">
        <v>286.44288763707902</v>
      </c>
      <c r="J4587">
        <v>-9.7542580376601808</v>
      </c>
      <c r="K4587">
        <v>8.8188130040883994</v>
      </c>
      <c r="L4587">
        <v>4.5020033448076502</v>
      </c>
      <c r="M4587">
        <v>40.459214503476801</v>
      </c>
      <c r="N4587">
        <v>1.6350061418437101</v>
      </c>
      <c r="O4587">
        <v>17.077798861480002</v>
      </c>
      <c r="P4587">
        <v>409.17874396135198</v>
      </c>
    </row>
    <row r="4588" spans="1:17" hidden="1" x14ac:dyDescent="0.3">
      <c r="A4588" t="s">
        <v>9405</v>
      </c>
      <c r="B4588" t="s">
        <v>9406</v>
      </c>
      <c r="C4588" t="str">
        <f>IFERROR(VLOOKUP(Table1[[#This Row],[Ticker]],[1]!Table1[[Symbol]:[Industry]],2,FALSE),"-")</f>
        <v>-</v>
      </c>
      <c r="D4588" t="s">
        <v>853</v>
      </c>
      <c r="E4588">
        <v>6.9991991999999996</v>
      </c>
      <c r="F4588">
        <v>142.80000000000001</v>
      </c>
      <c r="G4588">
        <v>-31.842636949311899</v>
      </c>
      <c r="H4588">
        <v>23.107137290677599</v>
      </c>
      <c r="I4588">
        <v>189.18081307825099</v>
      </c>
      <c r="J4588">
        <v>-2.1876200325010999</v>
      </c>
      <c r="K4588">
        <v>115.60451599793301</v>
      </c>
      <c r="M4588">
        <v>100</v>
      </c>
      <c r="N4588">
        <v>0</v>
      </c>
      <c r="O4588">
        <v>0</v>
      </c>
    </row>
    <row r="4589" spans="1:17" hidden="1" x14ac:dyDescent="0.3">
      <c r="A4589" t="s">
        <v>9407</v>
      </c>
      <c r="B4589" t="s">
        <v>9408</v>
      </c>
      <c r="C4589" t="str">
        <f>IFERROR(VLOOKUP(Table1[[#This Row],[Ticker]],[1]!Table1[[Symbol]:[Industry]],2,FALSE),"-")</f>
        <v>-</v>
      </c>
      <c r="D4589" t="s">
        <v>77</v>
      </c>
      <c r="E4589">
        <v>6.9159104999999998</v>
      </c>
      <c r="F4589">
        <v>3.83</v>
      </c>
      <c r="G4589">
        <v>-7.8944168845869802</v>
      </c>
      <c r="H4589">
        <v>-30.458889306687698</v>
      </c>
      <c r="I4589">
        <v>-18.930946439883702</v>
      </c>
      <c r="J4589">
        <v>-16.305267091324598</v>
      </c>
      <c r="K4589">
        <v>4.0088242145900397</v>
      </c>
      <c r="L4589">
        <v>3.9149089644880499</v>
      </c>
      <c r="M4589">
        <v>40.769049421283597</v>
      </c>
      <c r="N4589">
        <v>0.52998386797615904</v>
      </c>
      <c r="O4589">
        <v>59.007832898172303</v>
      </c>
      <c r="P4589">
        <v>40.808823529411697</v>
      </c>
      <c r="Q4589">
        <v>4.4832342600041E-2</v>
      </c>
    </row>
    <row r="4590" spans="1:17" hidden="1" x14ac:dyDescent="0.3">
      <c r="A4590" t="s">
        <v>9409</v>
      </c>
      <c r="B4590" t="s">
        <v>9410</v>
      </c>
      <c r="C4590" t="str">
        <f>IFERROR(VLOOKUP(Table1[[#This Row],[Ticker]],[1]!Table1[[Symbol]:[Industry]],2,FALSE),"-")</f>
        <v>-</v>
      </c>
      <c r="D4590" t="s">
        <v>1657</v>
      </c>
      <c r="E4590">
        <v>6.9047999999999998</v>
      </c>
      <c r="F4590">
        <v>7.92</v>
      </c>
      <c r="G4590">
        <v>-87.596826893445893</v>
      </c>
      <c r="H4590">
        <v>-17.694978076390701</v>
      </c>
      <c r="I4590">
        <v>-41.959958558870099</v>
      </c>
      <c r="J4590">
        <v>-4.3304771753582401</v>
      </c>
      <c r="K4590">
        <v>8.9151041001939202</v>
      </c>
      <c r="L4590">
        <v>11.398820837671201</v>
      </c>
      <c r="M4590">
        <v>50.066596011063297</v>
      </c>
      <c r="N4590">
        <v>0.143965300816707</v>
      </c>
      <c r="O4590">
        <v>174.494949494949</v>
      </c>
      <c r="P4590">
        <v>9.9999999999999805</v>
      </c>
      <c r="Q4590">
        <v>4.3755800235540003E-3</v>
      </c>
    </row>
    <row r="4591" spans="1:17" hidden="1" x14ac:dyDescent="0.3">
      <c r="A4591" t="s">
        <v>9411</v>
      </c>
      <c r="B4591" t="s">
        <v>9412</v>
      </c>
      <c r="C4591" t="str">
        <f>IFERROR(VLOOKUP(Table1[[#This Row],[Ticker]],[1]!Table1[[Symbol]:[Industry]],2,FALSE),"-")</f>
        <v>-</v>
      </c>
      <c r="D4591" t="s">
        <v>51</v>
      </c>
      <c r="E4591">
        <v>6.9002999999999997</v>
      </c>
      <c r="F4591">
        <v>80.5</v>
      </c>
      <c r="G4591">
        <v>35.865696384021398</v>
      </c>
      <c r="H4591">
        <v>20.8848121291125</v>
      </c>
      <c r="I4591">
        <v>11.659241734264</v>
      </c>
      <c r="J4591">
        <v>19.337185800435901</v>
      </c>
      <c r="K4591">
        <v>62.465951864076203</v>
      </c>
      <c r="L4591">
        <v>59.889030522158002</v>
      </c>
      <c r="M4591">
        <v>87.109813304587206</v>
      </c>
      <c r="N4591">
        <v>0.56779363049093101</v>
      </c>
      <c r="O4591">
        <v>8.0745341614906803</v>
      </c>
      <c r="P4591">
        <v>80.291153415453493</v>
      </c>
      <c r="Q4591">
        <v>0.104234149321993</v>
      </c>
    </row>
    <row r="4592" spans="1:17" hidden="1" x14ac:dyDescent="0.3">
      <c r="A4592" t="s">
        <v>9413</v>
      </c>
      <c r="B4592" t="s">
        <v>9414</v>
      </c>
      <c r="C4592" t="str">
        <f>IFERROR(VLOOKUP(Table1[[#This Row],[Ticker]],[1]!Table1[[Symbol]:[Industry]],2,FALSE),"-")</f>
        <v>-</v>
      </c>
      <c r="D4592" t="s">
        <v>54</v>
      </c>
      <c r="E4592">
        <v>6.9000482999999999</v>
      </c>
      <c r="F4592">
        <v>23</v>
      </c>
      <c r="G4592">
        <v>-21.530886349791501</v>
      </c>
      <c r="H4592">
        <v>-4.4954004628743602</v>
      </c>
      <c r="I4592">
        <v>-22.3079181643742</v>
      </c>
      <c r="J4592">
        <v>-2.1876200325010999</v>
      </c>
      <c r="K4592">
        <v>22.999094180462301</v>
      </c>
      <c r="L4592">
        <v>22.626877053038399</v>
      </c>
      <c r="M4592">
        <v>10.6643431554632</v>
      </c>
      <c r="N4592">
        <v>0</v>
      </c>
      <c r="O4592">
        <v>5.1739130434782696</v>
      </c>
      <c r="P4592">
        <v>12.1951219512195</v>
      </c>
    </row>
    <row r="4593" spans="1:17" hidden="1" x14ac:dyDescent="0.3">
      <c r="A4593" t="s">
        <v>9415</v>
      </c>
      <c r="B4593" t="s">
        <v>9416</v>
      </c>
      <c r="C4593" t="str">
        <f>IFERROR(VLOOKUP(Table1[[#This Row],[Ticker]],[1]!Table1[[Symbol]:[Industry]],2,FALSE),"-")</f>
        <v>-</v>
      </c>
      <c r="D4593" t="s">
        <v>545</v>
      </c>
      <c r="E4593">
        <v>6.8805500000000004</v>
      </c>
      <c r="F4593">
        <v>2.4</v>
      </c>
      <c r="G4593">
        <v>-49.6508561273941</v>
      </c>
      <c r="H4593">
        <v>5.0500540825801696</v>
      </c>
      <c r="I4593">
        <v>-8.7912449195682907</v>
      </c>
      <c r="J4593">
        <v>-11.244223806086</v>
      </c>
      <c r="K4593">
        <v>2.3442151023050002</v>
      </c>
      <c r="L4593">
        <v>2.4613137010329398</v>
      </c>
      <c r="M4593">
        <v>41.989379117834702</v>
      </c>
      <c r="N4593">
        <v>1.36479592855442</v>
      </c>
      <c r="O4593">
        <v>40.8333333333333</v>
      </c>
      <c r="P4593">
        <v>26.315789473684202</v>
      </c>
      <c r="Q4593">
        <v>-3.2503955655345002E-2</v>
      </c>
    </row>
    <row r="4594" spans="1:17" hidden="1" x14ac:dyDescent="0.3">
      <c r="A4594" t="s">
        <v>9417</v>
      </c>
      <c r="B4594" t="s">
        <v>9418</v>
      </c>
      <c r="C4594" t="str">
        <f>IFERROR(VLOOKUP(Table1[[#This Row],[Ticker]],[1]!Table1[[Symbol]:[Industry]],2,FALSE),"-")</f>
        <v>-</v>
      </c>
      <c r="D4594" t="s">
        <v>390</v>
      </c>
      <c r="E4594">
        <v>6.87852</v>
      </c>
      <c r="F4594">
        <v>17.5</v>
      </c>
      <c r="G4594">
        <v>57.551302444627403</v>
      </c>
      <c r="H4594">
        <v>-2.1985806748884902</v>
      </c>
      <c r="I4594">
        <v>-8.01352998744159</v>
      </c>
      <c r="J4594">
        <v>5.6336090177782303</v>
      </c>
      <c r="K4594">
        <v>16.537823192500699</v>
      </c>
      <c r="L4594">
        <v>15.550084908436</v>
      </c>
      <c r="M4594">
        <v>61.640179826464902</v>
      </c>
      <c r="N4594">
        <v>1.2573652730460301</v>
      </c>
      <c r="O4594">
        <v>27.257142857142799</v>
      </c>
      <c r="P4594">
        <v>94.4444444444444</v>
      </c>
      <c r="Q4594">
        <v>9.4166759401161995E-2</v>
      </c>
    </row>
    <row r="4595" spans="1:17" hidden="1" x14ac:dyDescent="0.3">
      <c r="A4595" t="s">
        <v>9419</v>
      </c>
      <c r="B4595" t="s">
        <v>9420</v>
      </c>
      <c r="C4595" t="str">
        <f>IFERROR(VLOOKUP(Table1[[#This Row],[Ticker]],[1]!Table1[[Symbol]:[Industry]],2,FALSE),"-")</f>
        <v>-</v>
      </c>
      <c r="D4595" t="s">
        <v>132</v>
      </c>
      <c r="E4595">
        <v>6.8409360000000001</v>
      </c>
      <c r="F4595">
        <v>38.270000000000003</v>
      </c>
      <c r="G4595">
        <v>11.7596144578175</v>
      </c>
      <c r="H4595">
        <v>0.48731843113486301</v>
      </c>
      <c r="I4595">
        <v>34.175826448201903</v>
      </c>
      <c r="J4595">
        <v>-2.1876200325010999</v>
      </c>
      <c r="K4595">
        <v>31.437908947355901</v>
      </c>
      <c r="L4595">
        <v>26.039203086045099</v>
      </c>
      <c r="M4595">
        <v>99.999961909443996</v>
      </c>
      <c r="N4595">
        <v>0.45612495612495602</v>
      </c>
      <c r="O4595">
        <v>0</v>
      </c>
      <c r="P4595">
        <v>66.391304347826093</v>
      </c>
    </row>
    <row r="4596" spans="1:17" hidden="1" x14ac:dyDescent="0.3">
      <c r="A4596" t="s">
        <v>9421</v>
      </c>
      <c r="B4596" t="s">
        <v>9422</v>
      </c>
      <c r="C4596" t="str">
        <f>IFERROR(VLOOKUP(Table1[[#This Row],[Ticker]],[1]!Table1[[Symbol]:[Industry]],2,FALSE),"-")</f>
        <v>-</v>
      </c>
      <c r="D4596">
        <v>0</v>
      </c>
      <c r="E4596">
        <v>6.8351499999999996</v>
      </c>
      <c r="F4596">
        <v>7.82</v>
      </c>
      <c r="G4596">
        <v>29.394476452749899</v>
      </c>
      <c r="H4596">
        <v>-2.8582926866124199</v>
      </c>
      <c r="I4596">
        <v>30.998566786751901</v>
      </c>
      <c r="J4596">
        <v>-5.93439005834089</v>
      </c>
      <c r="K4596">
        <v>6.9231134722173104</v>
      </c>
      <c r="L4596">
        <v>6.4010834988935903</v>
      </c>
      <c r="M4596">
        <v>33.054303584157999</v>
      </c>
      <c r="N4596">
        <v>1.2571215090839201</v>
      </c>
      <c r="O4596">
        <v>5.6265984654731298</v>
      </c>
      <c r="P4596">
        <v>84.433962264150907</v>
      </c>
    </row>
    <row r="4597" spans="1:17" hidden="1" x14ac:dyDescent="0.3">
      <c r="A4597" t="s">
        <v>9423</v>
      </c>
      <c r="B4597" t="s">
        <v>9424</v>
      </c>
      <c r="C4597" t="str">
        <f>IFERROR(VLOOKUP(Table1[[#This Row],[Ticker]],[1]!Table1[[Symbol]:[Industry]],2,FALSE),"-")</f>
        <v>-</v>
      </c>
      <c r="D4597" t="s">
        <v>533</v>
      </c>
      <c r="E4597">
        <v>6.8228999999999997</v>
      </c>
      <c r="F4597">
        <v>10.77</v>
      </c>
      <c r="G4597">
        <v>14.8876082822957</v>
      </c>
      <c r="H4597">
        <v>-1.79269776017166</v>
      </c>
      <c r="I4597">
        <v>22.481599882688201</v>
      </c>
      <c r="J4597">
        <v>-11.6315741366493</v>
      </c>
      <c r="K4597">
        <v>10.064469111828201</v>
      </c>
      <c r="L4597">
        <v>8.76571049347341</v>
      </c>
      <c r="M4597">
        <v>45.546542159011999</v>
      </c>
      <c r="N4597">
        <v>1.59683058820776</v>
      </c>
      <c r="O4597">
        <v>5.2924791086351002</v>
      </c>
      <c r="P4597">
        <v>73.709677419354804</v>
      </c>
      <c r="Q4597">
        <v>1.7295600255617001E-2</v>
      </c>
    </row>
    <row r="4598" spans="1:17" hidden="1" x14ac:dyDescent="0.3">
      <c r="A4598" t="s">
        <v>9425</v>
      </c>
      <c r="B4598" t="s">
        <v>9426</v>
      </c>
      <c r="C4598" t="str">
        <f>IFERROR(VLOOKUP(Table1[[#This Row],[Ticker]],[1]!Table1[[Symbol]:[Industry]],2,FALSE),"-")</f>
        <v>-</v>
      </c>
      <c r="D4598" t="s">
        <v>753</v>
      </c>
      <c r="E4598">
        <v>6.7584707650000002</v>
      </c>
      <c r="F4598">
        <v>37.44</v>
      </c>
      <c r="G4598">
        <v>30.934357760669499</v>
      </c>
      <c r="H4598">
        <v>-3.4301177532321798</v>
      </c>
      <c r="I4598">
        <v>4.9644111890289802</v>
      </c>
      <c r="J4598">
        <v>-1.45252610383243</v>
      </c>
      <c r="K4598">
        <v>36.258670287673297</v>
      </c>
      <c r="L4598">
        <v>32.5356518852196</v>
      </c>
      <c r="M4598">
        <v>51.4778037811056</v>
      </c>
      <c r="N4598">
        <v>0.91969351273647904</v>
      </c>
      <c r="O4598">
        <v>0.88141025641026405</v>
      </c>
      <c r="P4598">
        <v>72.137931034482705</v>
      </c>
    </row>
    <row r="4599" spans="1:17" hidden="1" x14ac:dyDescent="0.3">
      <c r="A4599" t="s">
        <v>9427</v>
      </c>
      <c r="B4599" t="s">
        <v>9428</v>
      </c>
      <c r="C4599" t="str">
        <f>IFERROR(VLOOKUP(Table1[[#This Row],[Ticker]],[1]!Table1[[Symbol]:[Industry]],2,FALSE),"-")</f>
        <v>-</v>
      </c>
      <c r="D4599" t="s">
        <v>605</v>
      </c>
      <c r="E4599">
        <v>6.7437885</v>
      </c>
      <c r="F4599">
        <v>20.63</v>
      </c>
      <c r="G4599">
        <v>-73.0677081743831</v>
      </c>
      <c r="H4599">
        <v>-2.8899222179564501E-2</v>
      </c>
      <c r="I4599">
        <v>-28.657347191742598</v>
      </c>
      <c r="J4599">
        <v>-9.1695024894166899</v>
      </c>
      <c r="K4599">
        <v>20.3329234165254</v>
      </c>
      <c r="L4599">
        <v>23.297735041401001</v>
      </c>
      <c r="M4599">
        <v>44.648514855997</v>
      </c>
      <c r="N4599">
        <v>1.97710418094207</v>
      </c>
      <c r="O4599">
        <v>112.748424624333</v>
      </c>
      <c r="P4599">
        <v>29.911838790931899</v>
      </c>
      <c r="Q4599">
        <v>5.2795580744751998E-2</v>
      </c>
    </row>
    <row r="4600" spans="1:17" hidden="1" x14ac:dyDescent="0.3">
      <c r="A4600" t="s">
        <v>9429</v>
      </c>
      <c r="B4600" t="s">
        <v>9430</v>
      </c>
      <c r="C4600" t="str">
        <f>IFERROR(VLOOKUP(Table1[[#This Row],[Ticker]],[1]!Table1[[Symbol]:[Industry]],2,FALSE),"-")</f>
        <v>-</v>
      </c>
      <c r="D4600" t="s">
        <v>4412</v>
      </c>
      <c r="E4600">
        <v>6.7338129560000004</v>
      </c>
      <c r="F4600">
        <v>6.2</v>
      </c>
      <c r="G4600">
        <v>-28.509303615978499</v>
      </c>
      <c r="H4600">
        <v>-1.1407678750149399</v>
      </c>
      <c r="I4600">
        <v>-25.5366781355897</v>
      </c>
      <c r="J4600">
        <v>-13.799641890424599</v>
      </c>
      <c r="K4600">
        <v>6.3401846540959097</v>
      </c>
      <c r="L4600">
        <v>6.4018000845040897</v>
      </c>
      <c r="M4600">
        <v>40.615916390689797</v>
      </c>
      <c r="N4600">
        <v>0.31754939277107302</v>
      </c>
      <c r="O4600">
        <v>73.870967741935402</v>
      </c>
      <c r="P4600">
        <v>27.8350515463917</v>
      </c>
      <c r="Q4600">
        <v>2.1700703942121001E-2</v>
      </c>
    </row>
    <row r="4601" spans="1:17" hidden="1" x14ac:dyDescent="0.3">
      <c r="A4601" t="s">
        <v>9431</v>
      </c>
      <c r="B4601" t="s">
        <v>9432</v>
      </c>
      <c r="C4601" t="str">
        <f>IFERROR(VLOOKUP(Table1[[#This Row],[Ticker]],[1]!Table1[[Symbol]:[Industry]],2,FALSE),"-")</f>
        <v>-</v>
      </c>
      <c r="D4601" t="s">
        <v>2300</v>
      </c>
      <c r="E4601">
        <v>6.7302</v>
      </c>
      <c r="F4601">
        <v>18</v>
      </c>
      <c r="G4601">
        <v>13.084899282572101</v>
      </c>
      <c r="H4601">
        <v>-4.4954004628743602</v>
      </c>
      <c r="I4601">
        <v>-38.613912919607898</v>
      </c>
      <c r="J4601">
        <v>0.66952282464175195</v>
      </c>
      <c r="K4601">
        <v>18.990198869485599</v>
      </c>
      <c r="L4601">
        <v>18.6517157295002</v>
      </c>
      <c r="M4601">
        <v>65.851398029719107</v>
      </c>
      <c r="N4601">
        <v>0.35777126099706702</v>
      </c>
      <c r="O4601">
        <v>57.6666666666666</v>
      </c>
      <c r="P4601">
        <v>60</v>
      </c>
    </row>
    <row r="4602" spans="1:17" hidden="1" x14ac:dyDescent="0.3">
      <c r="A4602" t="s">
        <v>9433</v>
      </c>
      <c r="B4602" t="s">
        <v>9434</v>
      </c>
      <c r="C4602" t="str">
        <f>IFERROR(VLOOKUP(Table1[[#This Row],[Ticker]],[1]!Table1[[Symbol]:[Industry]],2,FALSE),"-")</f>
        <v>-</v>
      </c>
      <c r="E4602">
        <v>6.7288119999999996</v>
      </c>
      <c r="F4602">
        <v>16.02</v>
      </c>
      <c r="G4602">
        <v>14.1920029777619</v>
      </c>
      <c r="H4602">
        <v>1.6084956410217299</v>
      </c>
      <c r="I4602">
        <v>-1.30157346570246</v>
      </c>
      <c r="J4602">
        <v>-4.9257152705963403</v>
      </c>
      <c r="K4602">
        <v>15.7538876330413</v>
      </c>
      <c r="L4602">
        <v>14.4060168890664</v>
      </c>
      <c r="M4602">
        <v>34.297739956955503</v>
      </c>
      <c r="N4602">
        <v>0.45185585557660701</v>
      </c>
      <c r="O4602">
        <v>13.295880149812699</v>
      </c>
      <c r="P4602">
        <v>56.904995102840303</v>
      </c>
      <c r="Q4602">
        <v>-8.9911775573286001E-2</v>
      </c>
    </row>
    <row r="4603" spans="1:17" hidden="1" x14ac:dyDescent="0.3">
      <c r="A4603" t="s">
        <v>9435</v>
      </c>
      <c r="B4603" t="s">
        <v>9436</v>
      </c>
      <c r="C4603" t="str">
        <f>IFERROR(VLOOKUP(Table1[[#This Row],[Ticker]],[1]!Table1[[Symbol]:[Industry]],2,FALSE),"-")</f>
        <v>-</v>
      </c>
      <c r="D4603" t="s">
        <v>605</v>
      </c>
      <c r="E4603">
        <v>6.72</v>
      </c>
      <c r="F4603">
        <v>7.53</v>
      </c>
      <c r="G4603">
        <v>63.235083257941902</v>
      </c>
      <c r="H4603">
        <v>98.679202711728806</v>
      </c>
      <c r="I4603">
        <v>84.488145615775494</v>
      </c>
      <c r="J4603">
        <v>-9.6574995505733998</v>
      </c>
      <c r="K4603">
        <v>5.3986096951011397</v>
      </c>
      <c r="L4603">
        <v>4.5745551903775299</v>
      </c>
      <c r="M4603">
        <v>70.089601676369497</v>
      </c>
      <c r="N4603">
        <v>1.7431395269736201</v>
      </c>
      <c r="O4603">
        <v>10.225763612217801</v>
      </c>
      <c r="P4603">
        <v>177.859778597786</v>
      </c>
      <c r="Q4603">
        <v>0.113014001550823</v>
      </c>
    </row>
    <row r="4604" spans="1:17" hidden="1" x14ac:dyDescent="0.3">
      <c r="A4604" t="s">
        <v>9437</v>
      </c>
      <c r="B4604" t="s">
        <v>9438</v>
      </c>
      <c r="C4604" t="str">
        <f>IFERROR(VLOOKUP(Table1[[#This Row],[Ticker]],[1]!Table1[[Symbol]:[Industry]],2,FALSE),"-")</f>
        <v>-</v>
      </c>
      <c r="D4604" t="s">
        <v>161</v>
      </c>
      <c r="E4604">
        <v>6.7003608000000003</v>
      </c>
      <c r="F4604">
        <v>22.89</v>
      </c>
      <c r="G4604">
        <v>-31.842636949311899</v>
      </c>
      <c r="H4604">
        <v>-4.4954004628743602</v>
      </c>
      <c r="I4604">
        <v>-17.388529987441501</v>
      </c>
      <c r="J4604">
        <v>-2.1876200325010999</v>
      </c>
      <c r="K4604">
        <v>22.89</v>
      </c>
      <c r="M4604">
        <v>50</v>
      </c>
      <c r="O4604">
        <v>0</v>
      </c>
      <c r="P4604">
        <v>0</v>
      </c>
    </row>
    <row r="4605" spans="1:17" hidden="1" x14ac:dyDescent="0.3">
      <c r="A4605" t="s">
        <v>9439</v>
      </c>
      <c r="B4605" t="s">
        <v>9440</v>
      </c>
      <c r="C4605" t="str">
        <f>IFERROR(VLOOKUP(Table1[[#This Row],[Ticker]],[1]!Table1[[Symbol]:[Industry]],2,FALSE),"-")</f>
        <v>-</v>
      </c>
      <c r="D4605" t="s">
        <v>132</v>
      </c>
      <c r="E4605">
        <v>6.7001340000000003</v>
      </c>
      <c r="F4605">
        <v>0.77</v>
      </c>
      <c r="G4605">
        <v>-27.374800692001902</v>
      </c>
      <c r="H4605">
        <v>-3.1796109891901501</v>
      </c>
      <c r="I4605">
        <v>-21.138529987441501</v>
      </c>
      <c r="J4605">
        <v>-2.1876200325010999</v>
      </c>
      <c r="K4605">
        <v>0.74253042487811705</v>
      </c>
      <c r="L4605">
        <v>0.75699980743501705</v>
      </c>
      <c r="M4605">
        <v>55.5895390345283</v>
      </c>
      <c r="N4605">
        <v>1.53088267887592</v>
      </c>
      <c r="O4605">
        <v>76.6233766233766</v>
      </c>
      <c r="P4605">
        <v>63.829787234042499</v>
      </c>
    </row>
    <row r="4606" spans="1:17" hidden="1" x14ac:dyDescent="0.3">
      <c r="A4606" t="s">
        <v>9441</v>
      </c>
      <c r="B4606" t="s">
        <v>9442</v>
      </c>
      <c r="C4606" t="str">
        <f>IFERROR(VLOOKUP(Table1[[#This Row],[Ticker]],[1]!Table1[[Symbol]:[Industry]],2,FALSE),"-")</f>
        <v>-</v>
      </c>
      <c r="D4606" t="s">
        <v>1379</v>
      </c>
      <c r="E4606">
        <v>6.6984415999999998</v>
      </c>
      <c r="F4606">
        <v>6.32</v>
      </c>
      <c r="G4606">
        <v>-51.842636949311903</v>
      </c>
      <c r="H4606">
        <v>-21.988873047730699</v>
      </c>
      <c r="I4606">
        <v>-22.493635092546601</v>
      </c>
      <c r="J4606">
        <v>-7.1500260475386996</v>
      </c>
      <c r="K4606">
        <v>7.0311782888543597</v>
      </c>
      <c r="L4606">
        <v>7.5430008505663899</v>
      </c>
      <c r="M4606">
        <v>9.7162894944732692</v>
      </c>
      <c r="N4606">
        <v>0.21746880570409899</v>
      </c>
      <c r="O4606">
        <v>64.398734177215204</v>
      </c>
      <c r="P4606">
        <v>1.93548387096773</v>
      </c>
    </row>
    <row r="4607" spans="1:17" hidden="1" x14ac:dyDescent="0.3">
      <c r="A4607" t="s">
        <v>9443</v>
      </c>
      <c r="B4607" t="s">
        <v>9444</v>
      </c>
      <c r="C4607" t="str">
        <f>IFERROR(VLOOKUP(Table1[[#This Row],[Ticker]],[1]!Table1[[Symbol]:[Industry]],2,FALSE),"-")</f>
        <v>-</v>
      </c>
      <c r="D4607" t="s">
        <v>54</v>
      </c>
      <c r="E4607">
        <v>6.6710000000000003</v>
      </c>
      <c r="F4607">
        <v>2.79</v>
      </c>
      <c r="G4607">
        <v>-41.258221364896301</v>
      </c>
      <c r="H4607">
        <v>-12.3901373049796</v>
      </c>
      <c r="I4607">
        <v>-47.638529987441501</v>
      </c>
      <c r="J4607">
        <v>-4.2855221304031996</v>
      </c>
      <c r="K4607">
        <v>3.3339638177772302</v>
      </c>
      <c r="L4607">
        <v>3.7434116998357898</v>
      </c>
      <c r="M4607">
        <v>34.973804305552903</v>
      </c>
      <c r="N4607">
        <v>0.70875125791688098</v>
      </c>
      <c r="O4607">
        <v>115.412186379928</v>
      </c>
      <c r="P4607">
        <v>18.7234042553191</v>
      </c>
      <c r="Q4607">
        <v>-4.1539298150200001E-3</v>
      </c>
    </row>
    <row r="4608" spans="1:17" hidden="1" x14ac:dyDescent="0.3">
      <c r="A4608" t="s">
        <v>9445</v>
      </c>
      <c r="B4608" t="s">
        <v>9446</v>
      </c>
      <c r="C4608" t="str">
        <f>IFERROR(VLOOKUP(Table1[[#This Row],[Ticker]],[1]!Table1[[Symbol]:[Industry]],2,FALSE),"-")</f>
        <v>-</v>
      </c>
      <c r="D4608" t="s">
        <v>1001</v>
      </c>
      <c r="E4608">
        <v>6.6419594000000002</v>
      </c>
      <c r="F4608">
        <v>5.14</v>
      </c>
      <c r="G4608">
        <v>-16.337018971783799</v>
      </c>
      <c r="H4608">
        <v>-4.4954004628743602</v>
      </c>
      <c r="I4608">
        <v>-12.490570803768099</v>
      </c>
      <c r="J4608">
        <v>-2.1876200325010999</v>
      </c>
      <c r="K4608">
        <v>5.1293520298886897</v>
      </c>
      <c r="L4608">
        <v>4.91079167463029</v>
      </c>
      <c r="M4608">
        <v>100</v>
      </c>
      <c r="O4608">
        <v>0</v>
      </c>
      <c r="P4608">
        <v>15.505617977528001</v>
      </c>
    </row>
    <row r="4609" spans="1:17" hidden="1" x14ac:dyDescent="0.3">
      <c r="A4609" t="s">
        <v>9447</v>
      </c>
      <c r="B4609" t="s">
        <v>9448</v>
      </c>
      <c r="C4609" t="str">
        <f>IFERROR(VLOOKUP(Table1[[#This Row],[Ticker]],[1]!Table1[[Symbol]:[Industry]],2,FALSE),"-")</f>
        <v>-</v>
      </c>
      <c r="D4609" t="s">
        <v>533</v>
      </c>
      <c r="E4609">
        <v>6.6338999999999997</v>
      </c>
      <c r="F4609">
        <v>163.80000000000001</v>
      </c>
      <c r="G4609">
        <v>98.601932549843994</v>
      </c>
      <c r="H4609">
        <v>24.735368767894801</v>
      </c>
      <c r="I4609">
        <v>98.137785802032099</v>
      </c>
      <c r="J4609">
        <v>0.18737996749890101</v>
      </c>
      <c r="K4609">
        <v>145.96308150788599</v>
      </c>
      <c r="L4609">
        <v>119.371144009604</v>
      </c>
      <c r="M4609">
        <v>79.540167054947204</v>
      </c>
      <c r="N4609">
        <v>0.46477210369655902</v>
      </c>
      <c r="O4609">
        <v>21.825396825396801</v>
      </c>
      <c r="P4609">
        <v>246.666666666666</v>
      </c>
      <c r="Q4609">
        <v>0.16569632909863299</v>
      </c>
    </row>
    <row r="4610" spans="1:17" hidden="1" x14ac:dyDescent="0.3">
      <c r="A4610" t="s">
        <v>9449</v>
      </c>
      <c r="B4610" t="s">
        <v>9450</v>
      </c>
      <c r="C4610" t="str">
        <f>IFERROR(VLOOKUP(Table1[[#This Row],[Ticker]],[1]!Table1[[Symbol]:[Industry]],2,FALSE),"-")</f>
        <v>-</v>
      </c>
      <c r="D4610" t="s">
        <v>4755</v>
      </c>
      <c r="E4610">
        <v>6.6242999999999999</v>
      </c>
      <c r="F4610">
        <v>3.26</v>
      </c>
      <c r="G4610">
        <v>47.278242171567101</v>
      </c>
      <c r="H4610">
        <v>-4.17281981771308</v>
      </c>
      <c r="I4610">
        <v>26.8592576231778</v>
      </c>
      <c r="J4610">
        <v>-11.780643288315</v>
      </c>
      <c r="K4610">
        <v>3.4681830945492602</v>
      </c>
      <c r="L4610">
        <v>3.1939725983629499</v>
      </c>
      <c r="M4610">
        <v>37.732617706464097</v>
      </c>
      <c r="N4610">
        <v>0.71482959047132399</v>
      </c>
      <c r="O4610">
        <v>66.871165644171796</v>
      </c>
      <c r="P4610">
        <v>95.209580838323305</v>
      </c>
      <c r="Q4610">
        <v>7.0132757790713998E-2</v>
      </c>
    </row>
    <row r="4611" spans="1:17" hidden="1" x14ac:dyDescent="0.3">
      <c r="A4611" t="s">
        <v>9451</v>
      </c>
      <c r="B4611" t="s">
        <v>9452</v>
      </c>
      <c r="C4611" t="str">
        <f>IFERROR(VLOOKUP(Table1[[#This Row],[Ticker]],[1]!Table1[[Symbol]:[Industry]],2,FALSE),"-")</f>
        <v>-</v>
      </c>
      <c r="D4611" t="s">
        <v>77</v>
      </c>
      <c r="E4611">
        <v>6.6214474000000001</v>
      </c>
      <c r="F4611">
        <v>6.6</v>
      </c>
      <c r="G4611">
        <v>5.0868236316009297</v>
      </c>
      <c r="H4611">
        <v>-3.7261696936435902</v>
      </c>
      <c r="I4611">
        <v>-15.693614733204299</v>
      </c>
      <c r="J4611">
        <v>2.94881656460963</v>
      </c>
      <c r="K4611">
        <v>6.4647206438073503</v>
      </c>
      <c r="L4611">
        <v>6.5703002457786601</v>
      </c>
      <c r="M4611">
        <v>60.6159097165893</v>
      </c>
      <c r="N4611">
        <v>0.59463771352171901</v>
      </c>
      <c r="O4611">
        <v>65.151515151515099</v>
      </c>
      <c r="P4611">
        <v>48.314606741573002</v>
      </c>
      <c r="Q4611">
        <v>-1.2357819990169E-2</v>
      </c>
    </row>
    <row r="4612" spans="1:17" hidden="1" x14ac:dyDescent="0.3">
      <c r="A4612" t="s">
        <v>9453</v>
      </c>
      <c r="B4612" t="s">
        <v>9454</v>
      </c>
      <c r="C4612" t="str">
        <f>IFERROR(VLOOKUP(Table1[[#This Row],[Ticker]],[1]!Table1[[Symbol]:[Industry]],2,FALSE),"-")</f>
        <v>-</v>
      </c>
      <c r="D4612" t="s">
        <v>259</v>
      </c>
      <c r="E4612">
        <v>6.6118088000000004</v>
      </c>
      <c r="F4612">
        <v>16.04</v>
      </c>
      <c r="G4612">
        <v>-25.968049490565999</v>
      </c>
      <c r="H4612">
        <v>-9.3521875114422297</v>
      </c>
      <c r="I4612">
        <v>-2.0758053289225402</v>
      </c>
      <c r="J4612">
        <v>-3.6705342813728001</v>
      </c>
      <c r="K4612">
        <v>15.3764509277275</v>
      </c>
      <c r="L4612">
        <v>15.4569033602591</v>
      </c>
      <c r="M4612">
        <v>54.413155100551897</v>
      </c>
      <c r="N4612">
        <v>1.44581005899119</v>
      </c>
      <c r="O4612">
        <v>54.364089775561098</v>
      </c>
      <c r="P4612">
        <v>32.561983471074299</v>
      </c>
      <c r="Q4612">
        <v>4.2606227601022E-2</v>
      </c>
    </row>
    <row r="4613" spans="1:17" hidden="1" x14ac:dyDescent="0.3">
      <c r="A4613" t="s">
        <v>9455</v>
      </c>
      <c r="B4613" t="s">
        <v>9456</v>
      </c>
      <c r="C4613" t="str">
        <f>IFERROR(VLOOKUP(Table1[[#This Row],[Ticker]],[1]!Table1[[Symbol]:[Industry]],2,FALSE),"-")</f>
        <v>-</v>
      </c>
      <c r="D4613" t="s">
        <v>605</v>
      </c>
      <c r="E4613">
        <v>6.6079999999999997</v>
      </c>
      <c r="F4613">
        <v>29</v>
      </c>
      <c r="G4613">
        <v>-39.042636949311898</v>
      </c>
      <c r="H4613">
        <v>-11.022650146017501</v>
      </c>
      <c r="I4613">
        <v>-36.495921898180697</v>
      </c>
      <c r="J4613">
        <v>-5.2756620824354004</v>
      </c>
      <c r="K4613">
        <v>33.529353924309397</v>
      </c>
      <c r="L4613">
        <v>36.272652973871303</v>
      </c>
      <c r="M4613">
        <v>34.4613160867153</v>
      </c>
      <c r="N4613">
        <v>0.16364460733977501</v>
      </c>
      <c r="O4613">
        <v>104.206896551724</v>
      </c>
      <c r="P4613">
        <v>15.7684630738522</v>
      </c>
    </row>
    <row r="4614" spans="1:17" hidden="1" x14ac:dyDescent="0.3">
      <c r="A4614" t="s">
        <v>9457</v>
      </c>
      <c r="B4614" t="s">
        <v>9458</v>
      </c>
      <c r="C4614" t="str">
        <f>IFERROR(VLOOKUP(Table1[[#This Row],[Ticker]],[1]!Table1[[Symbol]:[Industry]],2,FALSE),"-")</f>
        <v>-</v>
      </c>
      <c r="D4614" t="s">
        <v>51</v>
      </c>
      <c r="E4614">
        <v>6.6002400000000003</v>
      </c>
      <c r="F4614">
        <v>18</v>
      </c>
      <c r="G4614">
        <v>28.871648764973799</v>
      </c>
      <c r="H4614">
        <v>-10.9889069563808</v>
      </c>
      <c r="I4614">
        <v>-23.048907345932101</v>
      </c>
      <c r="J4614">
        <v>-3.5574830461997302</v>
      </c>
      <c r="K4614">
        <v>17.791858267722699</v>
      </c>
      <c r="L4614">
        <v>16.4602841747522</v>
      </c>
      <c r="M4614">
        <v>53.189525841814003</v>
      </c>
      <c r="N4614">
        <v>1.7162585190349799</v>
      </c>
      <c r="O4614">
        <v>58</v>
      </c>
      <c r="P4614">
        <v>89.473684210526301</v>
      </c>
    </row>
    <row r="4615" spans="1:17" hidden="1" x14ac:dyDescent="0.3">
      <c r="A4615" t="s">
        <v>9459</v>
      </c>
      <c r="B4615" t="s">
        <v>9460</v>
      </c>
      <c r="C4615" t="str">
        <f>IFERROR(VLOOKUP(Table1[[#This Row],[Ticker]],[1]!Table1[[Symbol]:[Industry]],2,FALSE),"-")</f>
        <v>-</v>
      </c>
      <c r="D4615" t="s">
        <v>789</v>
      </c>
      <c r="E4615">
        <v>6.5903400000000003</v>
      </c>
      <c r="F4615">
        <v>8.5500000000000007</v>
      </c>
      <c r="G4615">
        <v>-39.410204516879404</v>
      </c>
      <c r="H4615">
        <v>2.3795995371256402</v>
      </c>
      <c r="I4615">
        <v>3.0340052238260302</v>
      </c>
      <c r="J4615">
        <v>-14.9427220733174</v>
      </c>
      <c r="K4615">
        <v>8.5323919632618104</v>
      </c>
      <c r="L4615">
        <v>8.1816295915455495</v>
      </c>
      <c r="M4615">
        <v>32.348658220850702</v>
      </c>
      <c r="N4615">
        <v>0.84534368070953403</v>
      </c>
      <c r="O4615">
        <v>65.146198830409304</v>
      </c>
      <c r="P4615">
        <v>31.538461538461501</v>
      </c>
      <c r="Q4615">
        <v>4.6986978191837003E-2</v>
      </c>
    </row>
    <row r="4616" spans="1:17" hidden="1" x14ac:dyDescent="0.3">
      <c r="A4616" t="s">
        <v>9461</v>
      </c>
      <c r="B4616" t="s">
        <v>9462</v>
      </c>
      <c r="C4616" t="str">
        <f>IFERROR(VLOOKUP(Table1[[#This Row],[Ticker]],[1]!Table1[[Symbol]:[Industry]],2,FALSE),"-")</f>
        <v>-</v>
      </c>
      <c r="D4616" t="s">
        <v>141</v>
      </c>
      <c r="E4616">
        <v>6.5503749999999998</v>
      </c>
      <c r="F4616">
        <v>1.37</v>
      </c>
      <c r="G4616">
        <v>55.8285959274004</v>
      </c>
      <c r="H4616">
        <v>-0.764057179292288</v>
      </c>
      <c r="I4616">
        <v>43.787940600793704</v>
      </c>
      <c r="J4616">
        <v>-6.3255510669838602</v>
      </c>
      <c r="K4616">
        <v>1.43153854740354</v>
      </c>
      <c r="L4616">
        <v>1.3238702601927901</v>
      </c>
      <c r="M4616">
        <v>52.989032093640603</v>
      </c>
      <c r="N4616">
        <v>1.3436780645056601</v>
      </c>
      <c r="O4616">
        <v>85.401459854014504</v>
      </c>
      <c r="P4616">
        <v>110.76923076923001</v>
      </c>
      <c r="Q4616">
        <v>4.7658976279496001E-2</v>
      </c>
    </row>
    <row r="4617" spans="1:17" hidden="1" x14ac:dyDescent="0.3">
      <c r="A4617" t="s">
        <v>9463</v>
      </c>
      <c r="B4617" t="s">
        <v>9464</v>
      </c>
      <c r="C4617" t="str">
        <f>IFERROR(VLOOKUP(Table1[[#This Row],[Ticker]],[1]!Table1[[Symbol]:[Industry]],2,FALSE),"-")</f>
        <v>-</v>
      </c>
      <c r="D4617" t="s">
        <v>132</v>
      </c>
      <c r="E4617">
        <v>6.5002599999999999</v>
      </c>
      <c r="F4617">
        <v>13.6</v>
      </c>
      <c r="G4617">
        <v>-1.82351649042091</v>
      </c>
      <c r="H4617">
        <v>-2.4545841363437502</v>
      </c>
      <c r="I4617">
        <v>-23.917739609434701</v>
      </c>
      <c r="J4617">
        <v>-3.0266741896330598</v>
      </c>
      <c r="K4617">
        <v>12.6201177316337</v>
      </c>
      <c r="L4617">
        <v>12.5337594022616</v>
      </c>
      <c r="M4617">
        <v>54.307742664521598</v>
      </c>
      <c r="N4617">
        <v>1.7453080401121499</v>
      </c>
      <c r="O4617">
        <v>38.676470588235198</v>
      </c>
      <c r="P4617">
        <v>46.868250539956797</v>
      </c>
      <c r="Q4617">
        <v>7.7449458378910001E-3</v>
      </c>
    </row>
    <row r="4618" spans="1:17" hidden="1" x14ac:dyDescent="0.3">
      <c r="A4618" t="s">
        <v>9465</v>
      </c>
      <c r="B4618" t="s">
        <v>9466</v>
      </c>
      <c r="C4618" t="str">
        <f>IFERROR(VLOOKUP(Table1[[#This Row],[Ticker]],[1]!Table1[[Symbol]:[Industry]],2,FALSE),"-")</f>
        <v>-</v>
      </c>
      <c r="D4618" t="s">
        <v>2435</v>
      </c>
      <c r="E4618">
        <v>6.4753831999999996</v>
      </c>
      <c r="F4618">
        <v>4.3499999999999996</v>
      </c>
      <c r="G4618">
        <v>-9.9938974535135898</v>
      </c>
      <c r="H4618">
        <v>-7.2226731901470904</v>
      </c>
      <c r="I4618">
        <v>18.975106376194699</v>
      </c>
      <c r="J4618">
        <v>-13.0209533658344</v>
      </c>
      <c r="K4618">
        <v>4.3094442985343004</v>
      </c>
      <c r="L4618">
        <v>4.0483870227996199</v>
      </c>
      <c r="M4618">
        <v>31.592786547821898</v>
      </c>
      <c r="N4618">
        <v>0.25089247228064698</v>
      </c>
      <c r="O4618">
        <v>26.4367816091954</v>
      </c>
      <c r="P4618">
        <v>52.631578947368403</v>
      </c>
      <c r="Q4618">
        <v>1.2857745173082E-2</v>
      </c>
    </row>
    <row r="4619" spans="1:17" hidden="1" x14ac:dyDescent="0.3">
      <c r="A4619" t="s">
        <v>9467</v>
      </c>
      <c r="B4619" t="s">
        <v>9468</v>
      </c>
      <c r="C4619" t="str">
        <f>IFERROR(VLOOKUP(Table1[[#This Row],[Ticker]],[1]!Table1[[Symbol]:[Industry]],2,FALSE),"-")</f>
        <v>-</v>
      </c>
      <c r="D4619" t="s">
        <v>6667</v>
      </c>
      <c r="E4619">
        <v>6.4585520000000001</v>
      </c>
      <c r="F4619">
        <v>18.510000000000002</v>
      </c>
      <c r="G4619">
        <v>-44.366266438914899</v>
      </c>
      <c r="H4619">
        <v>-20.9398449073188</v>
      </c>
      <c r="I4619">
        <v>-41.837509579278297</v>
      </c>
      <c r="J4619">
        <v>-4.2709533658344299</v>
      </c>
      <c r="K4619">
        <v>20.585004787913899</v>
      </c>
      <c r="L4619">
        <v>22.2418552687631</v>
      </c>
      <c r="M4619">
        <v>43.926983749733701</v>
      </c>
      <c r="N4619">
        <v>0.35083208373126101</v>
      </c>
      <c r="O4619">
        <v>141.22096164235501</v>
      </c>
      <c r="P4619">
        <v>8.8823529411764692</v>
      </c>
    </row>
    <row r="4620" spans="1:17" hidden="1" x14ac:dyDescent="0.3">
      <c r="A4620" t="s">
        <v>9469</v>
      </c>
      <c r="B4620" t="s">
        <v>9470</v>
      </c>
      <c r="C4620" t="str">
        <f>IFERROR(VLOOKUP(Table1[[#This Row],[Ticker]],[1]!Table1[[Symbol]:[Industry]],2,FALSE),"-")</f>
        <v>-</v>
      </c>
      <c r="D4620" t="s">
        <v>5562</v>
      </c>
      <c r="E4620">
        <v>6.4446443999999996</v>
      </c>
      <c r="F4620">
        <v>20.51</v>
      </c>
      <c r="G4620">
        <v>-42.668723905833602</v>
      </c>
      <c r="H4620">
        <v>9.6991768895977302</v>
      </c>
      <c r="I4620">
        <v>-4.3857751665049296</v>
      </c>
      <c r="J4620">
        <v>-6.0372171676846298</v>
      </c>
      <c r="K4620">
        <v>20.842126188070299</v>
      </c>
      <c r="L4620">
        <v>20.737349306718102</v>
      </c>
      <c r="M4620">
        <v>56.954266560541797</v>
      </c>
      <c r="N4620">
        <v>1.34303588118342</v>
      </c>
      <c r="O4620">
        <v>35.641150658215402</v>
      </c>
      <c r="P4620">
        <v>40.191387559808597</v>
      </c>
      <c r="Q4620">
        <v>3.6141641405325997E-2</v>
      </c>
    </row>
    <row r="4621" spans="1:17" hidden="1" x14ac:dyDescent="0.3">
      <c r="A4621" t="s">
        <v>9471</v>
      </c>
      <c r="B4621" t="s">
        <v>9472</v>
      </c>
      <c r="C4621" t="str">
        <f>IFERROR(VLOOKUP(Table1[[#This Row],[Ticker]],[1]!Table1[[Symbol]:[Industry]],2,FALSE),"-")</f>
        <v>-</v>
      </c>
      <c r="D4621" t="s">
        <v>1657</v>
      </c>
      <c r="E4621">
        <v>6.4157999999999999</v>
      </c>
      <c r="F4621">
        <v>12.58</v>
      </c>
      <c r="G4621">
        <v>-31.842636949311899</v>
      </c>
      <c r="H4621">
        <v>-4.4954004628743602</v>
      </c>
      <c r="I4621">
        <v>-17.388529987441501</v>
      </c>
      <c r="K4621">
        <v>12.58</v>
      </c>
      <c r="L4621">
        <v>12.579999999999901</v>
      </c>
      <c r="M4621">
        <v>50</v>
      </c>
      <c r="O4621">
        <v>0</v>
      </c>
      <c r="P4621">
        <v>0</v>
      </c>
    </row>
    <row r="4622" spans="1:17" hidden="1" x14ac:dyDescent="0.3">
      <c r="A4622" t="s">
        <v>9473</v>
      </c>
      <c r="B4622" t="s">
        <v>9474</v>
      </c>
      <c r="C4622" t="str">
        <f>IFERROR(VLOOKUP(Table1[[#This Row],[Ticker]],[1]!Table1[[Symbol]:[Industry]],2,FALSE),"-")</f>
        <v>-</v>
      </c>
      <c r="D4622" t="s">
        <v>605</v>
      </c>
      <c r="E4622">
        <v>6.3912132899999996</v>
      </c>
      <c r="F4622">
        <v>7.7</v>
      </c>
      <c r="G4622">
        <v>-65.691434200171003</v>
      </c>
      <c r="H4622">
        <v>-51.428550014907401</v>
      </c>
      <c r="I4622">
        <v>-56.180262896821503</v>
      </c>
      <c r="J4622">
        <v>-14.984902025706001</v>
      </c>
      <c r="K4622">
        <v>12.023977999470301</v>
      </c>
      <c r="L4622">
        <v>12.0565107684127</v>
      </c>
      <c r="M4622">
        <v>0.70811745589082897</v>
      </c>
      <c r="N4622">
        <v>3.46409626996219</v>
      </c>
      <c r="O4622">
        <v>116.753246753246</v>
      </c>
      <c r="P4622">
        <v>6.5006915629322197</v>
      </c>
    </row>
    <row r="4623" spans="1:17" hidden="1" x14ac:dyDescent="0.3">
      <c r="A4623" t="s">
        <v>9475</v>
      </c>
      <c r="B4623" t="s">
        <v>9476</v>
      </c>
      <c r="C4623" t="str">
        <f>IFERROR(VLOOKUP(Table1[[#This Row],[Ticker]],[1]!Table1[[Symbol]:[Industry]],2,FALSE),"-")</f>
        <v>-</v>
      </c>
      <c r="D4623" t="s">
        <v>753</v>
      </c>
      <c r="E4623">
        <v>6.3247861439999999</v>
      </c>
      <c r="F4623">
        <v>97.72</v>
      </c>
      <c r="G4623">
        <v>23.268474161799201</v>
      </c>
      <c r="H4623">
        <v>-2.8052891884674702</v>
      </c>
      <c r="I4623">
        <v>-0.31652807058523502</v>
      </c>
      <c r="J4623">
        <v>-1.01790723876741</v>
      </c>
      <c r="K4623">
        <v>94.560066491863097</v>
      </c>
      <c r="L4623">
        <v>86.061094829353493</v>
      </c>
      <c r="M4623">
        <v>63.753004305415402</v>
      </c>
      <c r="N4623">
        <v>1.25219946936759</v>
      </c>
      <c r="O4623">
        <v>2.4355300859598898</v>
      </c>
      <c r="P4623">
        <v>60.882449785972902</v>
      </c>
    </row>
    <row r="4624" spans="1:17" hidden="1" x14ac:dyDescent="0.3">
      <c r="A4624" t="s">
        <v>9477</v>
      </c>
      <c r="B4624" t="s">
        <v>9478</v>
      </c>
      <c r="C4624" t="str">
        <f>IFERROR(VLOOKUP(Table1[[#This Row],[Ticker]],[1]!Table1[[Symbol]:[Industry]],2,FALSE),"-")</f>
        <v>-</v>
      </c>
      <c r="D4624" t="s">
        <v>215</v>
      </c>
      <c r="E4624">
        <v>6.3066559499999997</v>
      </c>
      <c r="F4624">
        <v>6.6</v>
      </c>
      <c r="G4624">
        <v>-55.9805679837946</v>
      </c>
      <c r="K4624">
        <v>7.8976443621726604</v>
      </c>
      <c r="M4624">
        <v>24.8553728216223</v>
      </c>
      <c r="N4624">
        <v>1</v>
      </c>
      <c r="O4624">
        <v>31.818181818181799</v>
      </c>
      <c r="P4624">
        <v>4.7619047619047601</v>
      </c>
    </row>
    <row r="4625" spans="1:17" hidden="1" x14ac:dyDescent="0.3">
      <c r="A4625" t="s">
        <v>9479</v>
      </c>
      <c r="B4625" t="s">
        <v>9480</v>
      </c>
      <c r="C4625" t="str">
        <f>IFERROR(VLOOKUP(Table1[[#This Row],[Ticker]],[1]!Table1[[Symbol]:[Industry]],2,FALSE),"-")</f>
        <v>-</v>
      </c>
      <c r="D4625" t="s">
        <v>77</v>
      </c>
      <c r="E4625">
        <v>6.2668619999999997</v>
      </c>
      <c r="F4625">
        <v>20.65</v>
      </c>
      <c r="G4625">
        <v>-15.8314009942557</v>
      </c>
      <c r="H4625">
        <v>8.6552844686324697</v>
      </c>
      <c r="I4625">
        <v>-6.4862743483438496</v>
      </c>
      <c r="J4625">
        <v>-5.2847575266353104</v>
      </c>
      <c r="K4625">
        <v>19.7278668776577</v>
      </c>
      <c r="L4625">
        <v>19.265675327551701</v>
      </c>
      <c r="M4625">
        <v>59.497950939685097</v>
      </c>
      <c r="N4625">
        <v>0.58142293903315001</v>
      </c>
      <c r="O4625">
        <v>25.859564164648901</v>
      </c>
      <c r="P4625">
        <v>58.846153846153797</v>
      </c>
      <c r="Q4625">
        <v>8.1571634894483006E-2</v>
      </c>
    </row>
    <row r="4626" spans="1:17" hidden="1" x14ac:dyDescent="0.3">
      <c r="A4626" t="s">
        <v>9481</v>
      </c>
      <c r="B4626" t="s">
        <v>9482</v>
      </c>
      <c r="C4626" t="str">
        <f>IFERROR(VLOOKUP(Table1[[#This Row],[Ticker]],[1]!Table1[[Symbol]:[Industry]],2,FALSE),"-")</f>
        <v>-</v>
      </c>
      <c r="D4626" t="s">
        <v>46</v>
      </c>
      <c r="E4626">
        <v>6.2460300000000002</v>
      </c>
      <c r="F4626">
        <v>20.58</v>
      </c>
      <c r="G4626">
        <v>12.679834960800401</v>
      </c>
      <c r="H4626">
        <v>-40.303260724883103</v>
      </c>
      <c r="I4626">
        <v>-20.8594493120194</v>
      </c>
      <c r="J4626">
        <v>-4.9745827155431597</v>
      </c>
      <c r="K4626">
        <v>20.950442552591198</v>
      </c>
      <c r="L4626">
        <v>19.775290765691398</v>
      </c>
      <c r="M4626">
        <v>45.7370989551099</v>
      </c>
      <c r="N4626">
        <v>0.75240637035715496</v>
      </c>
      <c r="O4626">
        <v>55.782312925169997</v>
      </c>
      <c r="P4626">
        <v>58.307692307692299</v>
      </c>
      <c r="Q4626">
        <v>0.15351439177412199</v>
      </c>
    </row>
    <row r="4627" spans="1:17" hidden="1" x14ac:dyDescent="0.3">
      <c r="A4627" t="s">
        <v>9483</v>
      </c>
      <c r="B4627" t="s">
        <v>9484</v>
      </c>
      <c r="C4627" t="str">
        <f>IFERROR(VLOOKUP(Table1[[#This Row],[Ticker]],[1]!Table1[[Symbol]:[Industry]],2,FALSE),"-")</f>
        <v>-</v>
      </c>
      <c r="D4627" t="s">
        <v>226</v>
      </c>
      <c r="E4627">
        <v>6.2080978670000002</v>
      </c>
      <c r="F4627">
        <v>4.34</v>
      </c>
      <c r="G4627">
        <v>-8.8964613119181397</v>
      </c>
      <c r="H4627">
        <v>-16.519448559066699</v>
      </c>
      <c r="I4627">
        <v>17.3940787082105</v>
      </c>
      <c r="J4627">
        <v>-2.6411347717301399</v>
      </c>
      <c r="K4627">
        <v>4.7110494974004498</v>
      </c>
      <c r="L4627">
        <v>4.1619673515635798</v>
      </c>
      <c r="M4627">
        <v>34.297503935485601</v>
      </c>
      <c r="N4627">
        <v>0.65861182459217005</v>
      </c>
      <c r="O4627">
        <v>63.364055299539103</v>
      </c>
      <c r="P4627">
        <v>86.266094420600794</v>
      </c>
      <c r="Q4627">
        <v>0.13053538719039601</v>
      </c>
    </row>
    <row r="4628" spans="1:17" hidden="1" x14ac:dyDescent="0.3">
      <c r="A4628" t="s">
        <v>9485</v>
      </c>
      <c r="B4628" t="s">
        <v>9486</v>
      </c>
      <c r="C4628" t="str">
        <f>IFERROR(VLOOKUP(Table1[[#This Row],[Ticker]],[1]!Table1[[Symbol]:[Industry]],2,FALSE),"-")</f>
        <v>-</v>
      </c>
      <c r="D4628" t="s">
        <v>132</v>
      </c>
      <c r="E4628">
        <v>6.1822664999999999</v>
      </c>
      <c r="F4628">
        <v>54.52</v>
      </c>
      <c r="G4628">
        <v>-15.2971046705603</v>
      </c>
      <c r="H4628">
        <v>-46.245260249750402</v>
      </c>
      <c r="I4628">
        <v>-10.2765457045339</v>
      </c>
      <c r="J4628">
        <v>-5.4837094179759696</v>
      </c>
      <c r="K4628">
        <v>76.063363354440099</v>
      </c>
      <c r="L4628">
        <v>72.589859154776804</v>
      </c>
      <c r="M4628">
        <v>23.818816930094901</v>
      </c>
      <c r="N4628">
        <v>2.5954804456663099</v>
      </c>
      <c r="O4628">
        <v>94.424064563462906</v>
      </c>
      <c r="P4628">
        <v>24.617142857142799</v>
      </c>
      <c r="Q4628">
        <v>6.2566533607902999E-2</v>
      </c>
    </row>
    <row r="4629" spans="1:17" hidden="1" x14ac:dyDescent="0.3">
      <c r="A4629" t="s">
        <v>9487</v>
      </c>
      <c r="B4629" t="s">
        <v>9488</v>
      </c>
      <c r="C4629" t="str">
        <f>IFERROR(VLOOKUP(Table1[[#This Row],[Ticker]],[1]!Table1[[Symbol]:[Industry]],2,FALSE),"-")</f>
        <v>-</v>
      </c>
      <c r="D4629" t="s">
        <v>753</v>
      </c>
      <c r="E4629">
        <v>6.1746908559999998</v>
      </c>
      <c r="F4629">
        <v>107.54</v>
      </c>
      <c r="G4629">
        <v>36.6889411732394</v>
      </c>
      <c r="H4629">
        <v>-5.1144264073440802</v>
      </c>
      <c r="I4629">
        <v>1.50588681742297</v>
      </c>
      <c r="J4629">
        <v>-0.90735284630572899</v>
      </c>
      <c r="K4629">
        <v>107.32409606864699</v>
      </c>
      <c r="L4629">
        <v>95.849222981402406</v>
      </c>
      <c r="M4629">
        <v>67.7882302660921</v>
      </c>
      <c r="N4629">
        <v>0.93070109571371096</v>
      </c>
      <c r="O4629">
        <v>5.6444113818114197</v>
      </c>
      <c r="P4629">
        <v>79.113924050632903</v>
      </c>
    </row>
    <row r="4630" spans="1:17" hidden="1" x14ac:dyDescent="0.3">
      <c r="A4630" t="s">
        <v>9489</v>
      </c>
      <c r="B4630" t="s">
        <v>9490</v>
      </c>
      <c r="C4630" t="str">
        <f>IFERROR(VLOOKUP(Table1[[#This Row],[Ticker]],[1]!Table1[[Symbol]:[Industry]],2,FALSE),"-")</f>
        <v>-</v>
      </c>
      <c r="D4630" t="s">
        <v>418</v>
      </c>
      <c r="E4630">
        <v>6.1740000000000004</v>
      </c>
      <c r="F4630">
        <v>5.88</v>
      </c>
      <c r="G4630">
        <v>139.12510498617101</v>
      </c>
      <c r="H4630">
        <v>-9.3497693949131904</v>
      </c>
      <c r="I4630">
        <v>21.618562211139899</v>
      </c>
      <c r="J4630">
        <v>-2.1876200325010999</v>
      </c>
      <c r="K4630">
        <v>5.551846879458</v>
      </c>
      <c r="L4630">
        <v>4.0937688541390802</v>
      </c>
      <c r="M4630">
        <v>30.664597844284401</v>
      </c>
      <c r="N4630">
        <v>0</v>
      </c>
      <c r="O4630">
        <v>10.5442176870748</v>
      </c>
      <c r="P4630">
        <v>198.47715736040601</v>
      </c>
    </row>
    <row r="4631" spans="1:17" hidden="1" x14ac:dyDescent="0.3">
      <c r="A4631" t="s">
        <v>9491</v>
      </c>
      <c r="B4631" t="s">
        <v>9492</v>
      </c>
      <c r="C4631" t="str">
        <f>IFERROR(VLOOKUP(Table1[[#This Row],[Ticker]],[1]!Table1[[Symbol]:[Industry]],2,FALSE),"-")</f>
        <v>-</v>
      </c>
      <c r="D4631" t="s">
        <v>753</v>
      </c>
      <c r="E4631">
        <v>6.1661835759999999</v>
      </c>
      <c r="F4631">
        <v>37.630000000000003</v>
      </c>
      <c r="G4631">
        <v>31.623913876057301</v>
      </c>
      <c r="H4631">
        <v>-4.3869993788635204</v>
      </c>
      <c r="I4631">
        <v>5.3046555358710901</v>
      </c>
      <c r="J4631">
        <v>-2.7796544781415702</v>
      </c>
      <c r="K4631">
        <v>36.467889951738698</v>
      </c>
      <c r="L4631">
        <v>32.739921428571598</v>
      </c>
      <c r="M4631">
        <v>46.0553371054271</v>
      </c>
      <c r="N4631">
        <v>0.59279613516363605</v>
      </c>
      <c r="O4631">
        <v>1.3553016210470199</v>
      </c>
      <c r="P4631">
        <v>71.513217866909699</v>
      </c>
    </row>
    <row r="4632" spans="1:17" hidden="1" x14ac:dyDescent="0.3">
      <c r="A4632" t="s">
        <v>9493</v>
      </c>
      <c r="B4632" t="s">
        <v>9494</v>
      </c>
      <c r="C4632" t="str">
        <f>IFERROR(VLOOKUP(Table1[[#This Row],[Ticker]],[1]!Table1[[Symbol]:[Industry]],2,FALSE),"-")</f>
        <v>-</v>
      </c>
      <c r="D4632" t="s">
        <v>387</v>
      </c>
      <c r="E4632">
        <v>6.1521488399999997</v>
      </c>
      <c r="F4632">
        <v>10.39</v>
      </c>
      <c r="G4632">
        <v>6.3222566677093699</v>
      </c>
      <c r="H4632">
        <v>-11.918981248900501</v>
      </c>
      <c r="I4632">
        <v>0.145406664142125</v>
      </c>
      <c r="J4632">
        <v>-1.9037978943743299</v>
      </c>
      <c r="K4632">
        <v>12.9663445939666</v>
      </c>
      <c r="L4632">
        <v>12.171310533698801</v>
      </c>
      <c r="M4632">
        <v>36.365970113251599</v>
      </c>
      <c r="N4632">
        <v>0.31630146427651201</v>
      </c>
      <c r="O4632">
        <v>130.89509143407099</v>
      </c>
      <c r="P4632">
        <v>68.395461912479703</v>
      </c>
      <c r="Q4632">
        <v>9.5428204597783006E-2</v>
      </c>
    </row>
    <row r="4633" spans="1:17" hidden="1" x14ac:dyDescent="0.3">
      <c r="A4633" t="s">
        <v>9495</v>
      </c>
      <c r="B4633" t="s">
        <v>9496</v>
      </c>
      <c r="C4633" t="str">
        <f>IFERROR(VLOOKUP(Table1[[#This Row],[Ticker]],[1]!Table1[[Symbol]:[Industry]],2,FALSE),"-")</f>
        <v>-</v>
      </c>
      <c r="D4633" t="s">
        <v>51</v>
      </c>
      <c r="E4633">
        <v>6.10216928</v>
      </c>
      <c r="F4633">
        <v>7.3</v>
      </c>
      <c r="G4633">
        <v>6.6772871493598203</v>
      </c>
      <c r="H4633">
        <v>-12.901924929624601</v>
      </c>
      <c r="I4633">
        <v>-26.479439078350602</v>
      </c>
      <c r="J4633">
        <v>-6.7627834311939203</v>
      </c>
      <c r="K4633">
        <v>7.5365254210853996</v>
      </c>
      <c r="L4633">
        <v>6.6720810165430704</v>
      </c>
      <c r="M4633">
        <v>9.6002082413549594</v>
      </c>
      <c r="N4633">
        <v>5.13340894168208E-2</v>
      </c>
      <c r="O4633">
        <v>26.849315068493102</v>
      </c>
      <c r="P4633">
        <v>55.650319829424298</v>
      </c>
    </row>
    <row r="4634" spans="1:17" hidden="1" x14ac:dyDescent="0.3">
      <c r="A4634" t="s">
        <v>9497</v>
      </c>
      <c r="B4634" t="s">
        <v>9498</v>
      </c>
      <c r="C4634" t="str">
        <f>IFERROR(VLOOKUP(Table1[[#This Row],[Ticker]],[1]!Table1[[Symbol]:[Industry]],2,FALSE),"-")</f>
        <v>-</v>
      </c>
      <c r="D4634" t="s">
        <v>1947</v>
      </c>
      <c r="E4634">
        <v>6.0888389549999999</v>
      </c>
      <c r="F4634">
        <v>1.75</v>
      </c>
      <c r="G4634">
        <v>52.367889366477499</v>
      </c>
      <c r="H4634">
        <v>-23.850239172551699</v>
      </c>
      <c r="I4634">
        <v>57.611470012558399</v>
      </c>
      <c r="J4634">
        <v>-7.5930254379065101</v>
      </c>
      <c r="K4634">
        <v>1.58809122458621</v>
      </c>
      <c r="L4634">
        <v>1.2429170848876601</v>
      </c>
      <c r="M4634">
        <v>20.2941282171608</v>
      </c>
      <c r="N4634">
        <v>0.149517028581095</v>
      </c>
      <c r="O4634">
        <v>24</v>
      </c>
      <c r="P4634">
        <v>118.75</v>
      </c>
      <c r="Q4634">
        <v>7.8615925470968004E-2</v>
      </c>
    </row>
    <row r="4635" spans="1:17" hidden="1" x14ac:dyDescent="0.3">
      <c r="A4635" t="s">
        <v>9499</v>
      </c>
      <c r="B4635" t="s">
        <v>9500</v>
      </c>
      <c r="C4635" t="str">
        <f>IFERROR(VLOOKUP(Table1[[#This Row],[Ticker]],[1]!Table1[[Symbol]:[Industry]],2,FALSE),"-")</f>
        <v>-</v>
      </c>
      <c r="D4635" t="s">
        <v>125</v>
      </c>
      <c r="E4635">
        <v>6.0736100000000004</v>
      </c>
      <c r="F4635">
        <v>10.93</v>
      </c>
      <c r="G4635">
        <v>16.864846043885301</v>
      </c>
      <c r="H4635">
        <v>-4.2338485884192698</v>
      </c>
      <c r="I4635">
        <v>-2.6980787807259499</v>
      </c>
      <c r="J4635">
        <v>-2.2745010055680002</v>
      </c>
      <c r="K4635">
        <v>11.199064568977199</v>
      </c>
      <c r="L4635">
        <v>10.694114632279501</v>
      </c>
      <c r="M4635">
        <v>55.9404069765164</v>
      </c>
      <c r="N4635">
        <v>0.78552940635153401</v>
      </c>
      <c r="O4635">
        <v>34.949679780420801</v>
      </c>
      <c r="P4635">
        <v>60.499265785609403</v>
      </c>
      <c r="Q4635">
        <v>2.9558000751738998E-2</v>
      </c>
    </row>
    <row r="4636" spans="1:17" hidden="1" x14ac:dyDescent="0.3">
      <c r="A4636" t="s">
        <v>9501</v>
      </c>
      <c r="B4636" t="s">
        <v>9502</v>
      </c>
      <c r="C4636" t="str">
        <f>IFERROR(VLOOKUP(Table1[[#This Row],[Ticker]],[1]!Table1[[Symbol]:[Industry]],2,FALSE),"-")</f>
        <v>-</v>
      </c>
      <c r="D4636" t="s">
        <v>605</v>
      </c>
      <c r="E4636">
        <v>6.0607356399999999</v>
      </c>
      <c r="F4636">
        <v>16.98</v>
      </c>
      <c r="G4636">
        <v>18.4228497763518</v>
      </c>
      <c r="H4636">
        <v>6.9589109914370901</v>
      </c>
      <c r="I4636">
        <v>-50.852479830701697</v>
      </c>
      <c r="J4636">
        <v>-11.5069917602498</v>
      </c>
      <c r="K4636">
        <v>16.547267200892598</v>
      </c>
      <c r="L4636">
        <v>16.1350839661621</v>
      </c>
      <c r="M4636">
        <v>51.690275472000998</v>
      </c>
      <c r="N4636">
        <v>1.8219682897618401</v>
      </c>
      <c r="O4636">
        <v>91.166077738515895</v>
      </c>
      <c r="P4636">
        <v>82.974137931034406</v>
      </c>
      <c r="Q4636">
        <v>0.132131653444789</v>
      </c>
    </row>
    <row r="4637" spans="1:17" hidden="1" x14ac:dyDescent="0.3">
      <c r="A4637" t="s">
        <v>9503</v>
      </c>
      <c r="B4637" t="s">
        <v>9504</v>
      </c>
      <c r="C4637" t="str">
        <f>IFERROR(VLOOKUP(Table1[[#This Row],[Ticker]],[1]!Table1[[Symbol]:[Industry]],2,FALSE),"-")</f>
        <v>-</v>
      </c>
      <c r="D4637" t="s">
        <v>545</v>
      </c>
      <c r="E4637">
        <v>6.06</v>
      </c>
      <c r="F4637">
        <v>6.19</v>
      </c>
      <c r="G4637">
        <v>65.291121012471507</v>
      </c>
      <c r="H4637">
        <v>-5.9588150970207101</v>
      </c>
      <c r="I4637">
        <v>-21.270517565081299</v>
      </c>
      <c r="J4637">
        <v>-1.3556732770934501</v>
      </c>
      <c r="K4637">
        <v>6.0589755258090197</v>
      </c>
      <c r="L4637">
        <v>5.8648680021057196</v>
      </c>
      <c r="M4637">
        <v>49.057637411057698</v>
      </c>
      <c r="N4637">
        <v>0.90843978343144904</v>
      </c>
      <c r="O4637">
        <v>43.780290791599299</v>
      </c>
      <c r="P4637">
        <v>104.966887417218</v>
      </c>
      <c r="Q4637">
        <v>9.8603124621183993E-2</v>
      </c>
    </row>
    <row r="4638" spans="1:17" hidden="1" x14ac:dyDescent="0.3">
      <c r="A4638" t="s">
        <v>9505</v>
      </c>
      <c r="B4638" t="s">
        <v>9506</v>
      </c>
      <c r="C4638" t="str">
        <f>IFERROR(VLOOKUP(Table1[[#This Row],[Ticker]],[1]!Table1[[Symbol]:[Industry]],2,FALSE),"-")</f>
        <v>-</v>
      </c>
      <c r="E4638">
        <v>6.0495833799999996</v>
      </c>
      <c r="F4638">
        <v>9.52</v>
      </c>
      <c r="G4638">
        <v>4.3519267130628903</v>
      </c>
      <c r="H4638">
        <v>3.1082861730703302</v>
      </c>
      <c r="I4638">
        <v>-37.723258020914301</v>
      </c>
      <c r="J4638">
        <v>5.78925858021565</v>
      </c>
      <c r="K4638">
        <v>10.1080519498112</v>
      </c>
      <c r="L4638">
        <v>10.5791170806732</v>
      </c>
      <c r="M4638">
        <v>78.4759704114078</v>
      </c>
      <c r="N4638">
        <v>0.74376459410709495</v>
      </c>
      <c r="O4638">
        <v>111.554621848739</v>
      </c>
      <c r="P4638">
        <v>78.947368421052602</v>
      </c>
      <c r="Q4638">
        <v>5.8414927864497999E-2</v>
      </c>
    </row>
    <row r="4639" spans="1:17" hidden="1" x14ac:dyDescent="0.3">
      <c r="A4639" t="s">
        <v>9507</v>
      </c>
      <c r="B4639" t="s">
        <v>9508</v>
      </c>
      <c r="C4639" t="str">
        <f>IFERROR(VLOOKUP(Table1[[#This Row],[Ticker]],[1]!Table1[[Symbol]:[Industry]],2,FALSE),"-")</f>
        <v>-</v>
      </c>
      <c r="D4639" t="s">
        <v>443</v>
      </c>
      <c r="E4639">
        <v>5.9784740000000003</v>
      </c>
      <c r="F4639">
        <v>4.3499999999999996</v>
      </c>
      <c r="G4639">
        <v>-74.979891851272697</v>
      </c>
      <c r="H4639">
        <v>-28.328733796207601</v>
      </c>
      <c r="I4639">
        <v>-17.388529987441501</v>
      </c>
      <c r="J4639">
        <v>-2.4059606438548098</v>
      </c>
      <c r="K4639">
        <v>5.6901979268405096</v>
      </c>
      <c r="L4639">
        <v>6.6178049672535204</v>
      </c>
      <c r="M4639">
        <v>32.028658216720999</v>
      </c>
      <c r="N4639">
        <v>1.1169335947122501</v>
      </c>
      <c r="O4639">
        <v>126.43678160919499</v>
      </c>
      <c r="P4639">
        <v>10.126582278480999</v>
      </c>
      <c r="Q4639">
        <v>-1.4336183817565001E-2</v>
      </c>
    </row>
    <row r="4640" spans="1:17" hidden="1" x14ac:dyDescent="0.3">
      <c r="A4640" t="s">
        <v>9509</v>
      </c>
      <c r="B4640" t="s">
        <v>9510</v>
      </c>
      <c r="C4640" t="str">
        <f>IFERROR(VLOOKUP(Table1[[#This Row],[Ticker]],[1]!Table1[[Symbol]:[Industry]],2,FALSE),"-")</f>
        <v>-</v>
      </c>
      <c r="D4640" t="s">
        <v>290</v>
      </c>
      <c r="E4640">
        <v>5.9618169999999999</v>
      </c>
      <c r="F4640">
        <v>3.43</v>
      </c>
      <c r="G4640">
        <v>20.601807495132501</v>
      </c>
      <c r="H4640">
        <v>0.56412334664944197</v>
      </c>
      <c r="I4640">
        <v>-13.449136048047601</v>
      </c>
      <c r="J4640">
        <v>3.1855142958570899</v>
      </c>
      <c r="K4640">
        <v>3.3746017396748398</v>
      </c>
      <c r="L4640">
        <v>3.4154862484316002</v>
      </c>
      <c r="M4640">
        <v>59.902941579603798</v>
      </c>
      <c r="N4640">
        <v>1.60943159683185</v>
      </c>
      <c r="O4640">
        <v>56.559766763848302</v>
      </c>
      <c r="P4640">
        <v>80.5263157894736</v>
      </c>
      <c r="Q4640">
        <v>1.5397285357342E-2</v>
      </c>
    </row>
    <row r="4641" spans="1:17" hidden="1" x14ac:dyDescent="0.3">
      <c r="A4641" t="s">
        <v>9511</v>
      </c>
      <c r="B4641" t="s">
        <v>9512</v>
      </c>
      <c r="C4641" t="str">
        <f>IFERROR(VLOOKUP(Table1[[#This Row],[Ticker]],[1]!Table1[[Symbol]:[Industry]],2,FALSE),"-")</f>
        <v>-</v>
      </c>
      <c r="D4641" t="s">
        <v>407</v>
      </c>
      <c r="E4641">
        <v>5.9593495499999998</v>
      </c>
      <c r="F4641">
        <v>39.270000000000003</v>
      </c>
      <c r="G4641">
        <v>316.44503428356398</v>
      </c>
      <c r="H4641">
        <v>5.0975400438150604</v>
      </c>
      <c r="I4641">
        <v>330.89914124543498</v>
      </c>
      <c r="J4641">
        <v>5.2642359541022996</v>
      </c>
      <c r="K4641">
        <v>32.899883405334002</v>
      </c>
      <c r="M4641">
        <v>100</v>
      </c>
      <c r="N4641">
        <v>1.9929200873691301E-2</v>
      </c>
      <c r="O4641">
        <v>0</v>
      </c>
      <c r="P4641">
        <v>348.28767123287599</v>
      </c>
    </row>
    <row r="4642" spans="1:17" hidden="1" x14ac:dyDescent="0.3">
      <c r="A4642" t="s">
        <v>9513</v>
      </c>
      <c r="B4642" t="s">
        <v>9514</v>
      </c>
      <c r="C4642" t="str">
        <f>IFERROR(VLOOKUP(Table1[[#This Row],[Ticker]],[1]!Table1[[Symbol]:[Industry]],2,FALSE),"-")</f>
        <v>-</v>
      </c>
      <c r="D4642" t="s">
        <v>533</v>
      </c>
      <c r="E4642">
        <v>5.9034611999999997</v>
      </c>
      <c r="F4642">
        <v>6.68</v>
      </c>
      <c r="G4642">
        <v>52.179401618181203</v>
      </c>
      <c r="H4642">
        <v>-6.6459380972829596</v>
      </c>
      <c r="I4642">
        <v>-22.5021663510779</v>
      </c>
      <c r="J4642">
        <v>-6.5419743868554496</v>
      </c>
      <c r="K4642">
        <v>6.3876130622180396</v>
      </c>
      <c r="L4642">
        <v>6.1865267476877701</v>
      </c>
      <c r="M4642">
        <v>45.571111840792597</v>
      </c>
      <c r="N4642">
        <v>0.61032403406950897</v>
      </c>
      <c r="O4642">
        <v>31.886227544910099</v>
      </c>
      <c r="P4642">
        <v>84.022038567493098</v>
      </c>
      <c r="Q4642">
        <v>6.6479034670782006E-2</v>
      </c>
    </row>
    <row r="4643" spans="1:17" hidden="1" x14ac:dyDescent="0.3">
      <c r="A4643" t="s">
        <v>9515</v>
      </c>
      <c r="B4643" t="s">
        <v>9516</v>
      </c>
      <c r="C4643" t="str">
        <f>IFERROR(VLOOKUP(Table1[[#This Row],[Ticker]],[1]!Table1[[Symbol]:[Industry]],2,FALSE),"-")</f>
        <v>-</v>
      </c>
      <c r="D4643" t="s">
        <v>1657</v>
      </c>
      <c r="E4643">
        <v>5.8989558000000004</v>
      </c>
      <c r="F4643">
        <v>9.6300000000000008</v>
      </c>
      <c r="G4643">
        <v>-12.511781930724499</v>
      </c>
      <c r="H4643">
        <v>6.8587662037922996</v>
      </c>
      <c r="I4643">
        <v>-14.941721476803201</v>
      </c>
      <c r="J4643">
        <v>-9.2310982933706693</v>
      </c>
      <c r="K4643">
        <v>10.4179720146455</v>
      </c>
      <c r="L4643">
        <v>9.7482535806341595</v>
      </c>
      <c r="M4643">
        <v>52.905701483952697</v>
      </c>
      <c r="N4643">
        <v>1.21942211491881</v>
      </c>
      <c r="O4643">
        <v>34.475597092419498</v>
      </c>
      <c r="P4643">
        <v>31.917808219177999</v>
      </c>
      <c r="Q4643">
        <v>3.5577369722964998E-2</v>
      </c>
    </row>
    <row r="4644" spans="1:17" hidden="1" x14ac:dyDescent="0.3">
      <c r="A4644" t="s">
        <v>9517</v>
      </c>
      <c r="B4644" t="s">
        <v>9518</v>
      </c>
      <c r="C4644" t="str">
        <f>IFERROR(VLOOKUP(Table1[[#This Row],[Ticker]],[1]!Table1[[Symbol]:[Industry]],2,FALSE),"-")</f>
        <v>-</v>
      </c>
      <c r="D4644" t="s">
        <v>605</v>
      </c>
      <c r="E4644">
        <v>5.8822400000000004</v>
      </c>
      <c r="F4644">
        <v>64.64</v>
      </c>
      <c r="G4644">
        <v>-41.158012931354499</v>
      </c>
      <c r="H4644">
        <v>-3.4954004628743598</v>
      </c>
      <c r="I4644">
        <v>-40.436149035060602</v>
      </c>
      <c r="J4644">
        <v>-6.05436601703411</v>
      </c>
      <c r="K4644">
        <v>68.670463637753599</v>
      </c>
      <c r="L4644">
        <v>71.229815060992195</v>
      </c>
      <c r="M4644">
        <v>24.810897839899301</v>
      </c>
      <c r="N4644">
        <v>0.50584475653855798</v>
      </c>
      <c r="O4644">
        <v>49.133663366336599</v>
      </c>
      <c r="P4644">
        <v>16.889692585895101</v>
      </c>
      <c r="Q4644">
        <v>0.13400576405568601</v>
      </c>
    </row>
    <row r="4645" spans="1:17" hidden="1" x14ac:dyDescent="0.3">
      <c r="A4645" t="s">
        <v>9519</v>
      </c>
      <c r="B4645" t="s">
        <v>9520</v>
      </c>
      <c r="C4645" t="str">
        <f>IFERROR(VLOOKUP(Table1[[#This Row],[Ticker]],[1]!Table1[[Symbol]:[Industry]],2,FALSE),"-")</f>
        <v>-</v>
      </c>
      <c r="D4645" t="s">
        <v>54</v>
      </c>
      <c r="E4645">
        <v>5.88</v>
      </c>
      <c r="F4645">
        <v>27</v>
      </c>
      <c r="G4645">
        <v>-40.626420733095699</v>
      </c>
      <c r="H4645">
        <v>2.8665627273096899</v>
      </c>
      <c r="I4645">
        <v>-45.580019349143697</v>
      </c>
      <c r="J4645">
        <v>-7.2723657952129699</v>
      </c>
      <c r="K4645">
        <v>27.3378588152875</v>
      </c>
      <c r="L4645">
        <v>28.558180647585399</v>
      </c>
      <c r="M4645">
        <v>59.7383921538257</v>
      </c>
      <c r="N4645">
        <v>1.0327868852458999</v>
      </c>
      <c r="O4645">
        <v>62.370370370370303</v>
      </c>
      <c r="P4645">
        <v>14.6496815286624</v>
      </c>
    </row>
    <row r="4646" spans="1:17" hidden="1" x14ac:dyDescent="0.3">
      <c r="A4646" t="s">
        <v>9521</v>
      </c>
      <c r="B4646" t="s">
        <v>9522</v>
      </c>
      <c r="C4646" t="str">
        <f>IFERROR(VLOOKUP(Table1[[#This Row],[Ticker]],[1]!Table1[[Symbol]:[Industry]],2,FALSE),"-")</f>
        <v>-</v>
      </c>
      <c r="D4646" t="s">
        <v>407</v>
      </c>
      <c r="E4646">
        <v>5.8780799999999997</v>
      </c>
      <c r="F4646">
        <v>14.13</v>
      </c>
      <c r="G4646">
        <v>12.3410365200758</v>
      </c>
      <c r="H4646">
        <v>10.196157978684001</v>
      </c>
      <c r="I4646">
        <v>-29.624554832162001</v>
      </c>
      <c r="J4646">
        <v>-1.25904860392967</v>
      </c>
      <c r="K4646">
        <v>13.086106442651801</v>
      </c>
      <c r="L4646">
        <v>13.5534202127771</v>
      </c>
      <c r="M4646">
        <v>64.7845387150618</v>
      </c>
      <c r="N4646">
        <v>0.98769076041803305</v>
      </c>
      <c r="O4646">
        <v>65.392781316348206</v>
      </c>
      <c r="P4646">
        <v>55.104281009879202</v>
      </c>
      <c r="Q4646">
        <v>7.4987837970231994E-2</v>
      </c>
    </row>
    <row r="4647" spans="1:17" hidden="1" x14ac:dyDescent="0.3">
      <c r="A4647" t="s">
        <v>9523</v>
      </c>
      <c r="B4647" t="s">
        <v>9524</v>
      </c>
      <c r="C4647" t="str">
        <f>IFERROR(VLOOKUP(Table1[[#This Row],[Ticker]],[1]!Table1[[Symbol]:[Industry]],2,FALSE),"-")</f>
        <v>-</v>
      </c>
      <c r="D4647" t="s">
        <v>125</v>
      </c>
      <c r="E4647">
        <v>5.85825</v>
      </c>
      <c r="F4647">
        <v>11</v>
      </c>
      <c r="G4647">
        <v>-9.62041472708969</v>
      </c>
      <c r="H4647">
        <v>-3.0125459679716702</v>
      </c>
      <c r="I4647">
        <v>-6.9467629191685001</v>
      </c>
      <c r="J4647">
        <v>-3.7163970109183699</v>
      </c>
      <c r="K4647">
        <v>10.729347918766599</v>
      </c>
      <c r="L4647">
        <v>10.378168932990199</v>
      </c>
      <c r="M4647">
        <v>56.936025673585497</v>
      </c>
      <c r="N4647">
        <v>0.82154017013171898</v>
      </c>
      <c r="O4647">
        <v>18.181818181818102</v>
      </c>
      <c r="P4647">
        <v>35.467980295566498</v>
      </c>
      <c r="Q4647">
        <v>2.4186096255781001E-2</v>
      </c>
    </row>
    <row r="4648" spans="1:17" hidden="1" x14ac:dyDescent="0.3">
      <c r="A4648" t="s">
        <v>9525</v>
      </c>
      <c r="B4648" t="s">
        <v>9526</v>
      </c>
      <c r="C4648" t="str">
        <f>IFERROR(VLOOKUP(Table1[[#This Row],[Ticker]],[1]!Table1[[Symbol]:[Industry]],2,FALSE),"-")</f>
        <v>-</v>
      </c>
      <c r="D4648" t="s">
        <v>605</v>
      </c>
      <c r="E4648">
        <v>5.8550519999999997</v>
      </c>
      <c r="F4648">
        <v>24.08</v>
      </c>
      <c r="G4648">
        <v>-6.9463713891459502</v>
      </c>
      <c r="H4648">
        <v>-13.9009685591873</v>
      </c>
      <c r="I4648">
        <v>-20.681702678204601</v>
      </c>
      <c r="J4648">
        <v>-2.43617015677617</v>
      </c>
      <c r="K4648">
        <v>24.2723581245214</v>
      </c>
      <c r="L4648">
        <v>25.333352312344399</v>
      </c>
      <c r="M4648">
        <v>52.401457121024102</v>
      </c>
      <c r="N4648">
        <v>0.14993363743153901</v>
      </c>
      <c r="O4648">
        <v>81.769102990033204</v>
      </c>
      <c r="P4648">
        <v>60.212907518296703</v>
      </c>
      <c r="Q4648">
        <v>-6.1334358870314E-2</v>
      </c>
    </row>
    <row r="4649" spans="1:17" hidden="1" x14ac:dyDescent="0.3">
      <c r="A4649" t="s">
        <v>9527</v>
      </c>
      <c r="B4649" t="s">
        <v>9528</v>
      </c>
      <c r="C4649" t="str">
        <f>IFERROR(VLOOKUP(Table1[[#This Row],[Ticker]],[1]!Table1[[Symbol]:[Industry]],2,FALSE),"-")</f>
        <v>-</v>
      </c>
      <c r="D4649" t="s">
        <v>1223</v>
      </c>
      <c r="E4649">
        <v>5.7969999999999997</v>
      </c>
      <c r="F4649">
        <v>3.58</v>
      </c>
      <c r="G4649">
        <v>4.2790360544903701</v>
      </c>
      <c r="H4649">
        <v>20.8722465959491</v>
      </c>
      <c r="I4649">
        <v>14.2291170713819</v>
      </c>
      <c r="J4649">
        <v>13.0150826702016</v>
      </c>
      <c r="K4649">
        <v>2.9514837039085502</v>
      </c>
      <c r="L4649">
        <v>2.9634973164011198</v>
      </c>
      <c r="M4649">
        <v>70.095092068581394</v>
      </c>
      <c r="N4649">
        <v>1.68227236104158</v>
      </c>
      <c r="O4649">
        <v>24.301675977653598</v>
      </c>
      <c r="P4649">
        <v>45.528455284552798</v>
      </c>
      <c r="Q4649">
        <v>3.8229760323220001E-2</v>
      </c>
    </row>
    <row r="4650" spans="1:17" hidden="1" x14ac:dyDescent="0.3">
      <c r="A4650" t="s">
        <v>9529</v>
      </c>
      <c r="B4650" t="s">
        <v>9530</v>
      </c>
      <c r="C4650" t="str">
        <f>IFERROR(VLOOKUP(Table1[[#This Row],[Ticker]],[1]!Table1[[Symbol]:[Industry]],2,FALSE),"-")</f>
        <v>-</v>
      </c>
      <c r="D4650" t="s">
        <v>853</v>
      </c>
      <c r="E4650">
        <v>5.7875360000000002</v>
      </c>
      <c r="F4650">
        <v>7.36</v>
      </c>
      <c r="G4650">
        <v>68.157363050688005</v>
      </c>
      <c r="H4650">
        <v>25.082064325857999</v>
      </c>
      <c r="I4650">
        <v>-23.150373777454298</v>
      </c>
      <c r="J4650">
        <v>2.8052472998812101</v>
      </c>
      <c r="K4650">
        <v>6.69899777412689</v>
      </c>
      <c r="L4650">
        <v>6.8336286031803999</v>
      </c>
      <c r="M4650">
        <v>89.572219172870902</v>
      </c>
      <c r="N4650">
        <v>2.67600422832981</v>
      </c>
      <c r="O4650">
        <v>45.923913043478201</v>
      </c>
      <c r="P4650">
        <v>142.105263157894</v>
      </c>
    </row>
    <row r="4651" spans="1:17" hidden="1" x14ac:dyDescent="0.3">
      <c r="A4651" t="s">
        <v>9531</v>
      </c>
      <c r="B4651" t="s">
        <v>9532</v>
      </c>
      <c r="C4651" t="str">
        <f>IFERROR(VLOOKUP(Table1[[#This Row],[Ticker]],[1]!Table1[[Symbol]:[Industry]],2,FALSE),"-")</f>
        <v>-</v>
      </c>
      <c r="D4651" t="s">
        <v>407</v>
      </c>
      <c r="E4651">
        <v>5.7835152000000001</v>
      </c>
      <c r="F4651">
        <v>11.39</v>
      </c>
      <c r="G4651">
        <v>51.867040470042902</v>
      </c>
      <c r="H4651">
        <v>30.469634502160599</v>
      </c>
      <c r="I4651">
        <v>72.761720429920601</v>
      </c>
      <c r="J4651">
        <v>22.1947645002593</v>
      </c>
      <c r="K4651">
        <v>8.7458278498191309</v>
      </c>
      <c r="L4651">
        <v>7.2801001554775899</v>
      </c>
      <c r="M4651">
        <v>89.871897206401698</v>
      </c>
      <c r="N4651">
        <v>1.7610912347754399</v>
      </c>
      <c r="O4651">
        <v>5.2677787532923599</v>
      </c>
      <c r="P4651">
        <v>148.14814814814801</v>
      </c>
      <c r="Q4651">
        <v>7.7413797435273005E-2</v>
      </c>
    </row>
    <row r="4652" spans="1:17" hidden="1" x14ac:dyDescent="0.3">
      <c r="A4652" t="s">
        <v>9533</v>
      </c>
      <c r="B4652" t="s">
        <v>9534</v>
      </c>
      <c r="C4652" t="str">
        <f>IFERROR(VLOOKUP(Table1[[#This Row],[Ticker]],[1]!Table1[[Symbol]:[Industry]],2,FALSE),"-")</f>
        <v>-</v>
      </c>
      <c r="D4652" t="s">
        <v>1657</v>
      </c>
      <c r="E4652">
        <v>5.7777500000000002</v>
      </c>
      <c r="F4652">
        <v>9.51</v>
      </c>
      <c r="G4652">
        <v>-12.818857224656099</v>
      </c>
      <c r="H4652">
        <v>-17.677218644692498</v>
      </c>
      <c r="I4652">
        <v>-19.749926291343002</v>
      </c>
      <c r="J4652">
        <v>2.7574349125538502</v>
      </c>
      <c r="K4652">
        <v>10.1369864115042</v>
      </c>
      <c r="L4652">
        <v>10.6025415830398</v>
      </c>
      <c r="M4652">
        <v>53.194212934447002</v>
      </c>
      <c r="N4652">
        <v>0.25548902195608703</v>
      </c>
      <c r="O4652">
        <v>64.668769716088306</v>
      </c>
      <c r="P4652">
        <v>26.462765957446798</v>
      </c>
      <c r="Q4652">
        <v>-0.12542867573304101</v>
      </c>
    </row>
    <row r="4653" spans="1:17" hidden="1" x14ac:dyDescent="0.3">
      <c r="A4653" t="s">
        <v>9535</v>
      </c>
      <c r="B4653" t="s">
        <v>9536</v>
      </c>
      <c r="C4653" t="str">
        <f>IFERROR(VLOOKUP(Table1[[#This Row],[Ticker]],[1]!Table1[[Symbol]:[Industry]],2,FALSE),"-")</f>
        <v>-</v>
      </c>
      <c r="D4653" t="s">
        <v>132</v>
      </c>
      <c r="E4653">
        <v>5.7684671999999999</v>
      </c>
      <c r="F4653">
        <v>7.36</v>
      </c>
      <c r="G4653">
        <v>-0.41406552074047198</v>
      </c>
      <c r="H4653">
        <v>0.38264831761344398</v>
      </c>
      <c r="I4653">
        <v>-32.790828838016203</v>
      </c>
      <c r="J4653">
        <v>-4.2129364881973004</v>
      </c>
      <c r="K4653">
        <v>7.6956372690042496</v>
      </c>
      <c r="L4653">
        <v>7.3903089297472304</v>
      </c>
      <c r="M4653">
        <v>45.361568940182302</v>
      </c>
      <c r="N4653">
        <v>2.1222233208885299</v>
      </c>
      <c r="O4653">
        <v>52.309782608695599</v>
      </c>
      <c r="P4653">
        <v>88.717948717948701</v>
      </c>
      <c r="Q4653">
        <v>9.2977879633608998E-2</v>
      </c>
    </row>
    <row r="4654" spans="1:17" hidden="1" x14ac:dyDescent="0.3">
      <c r="A4654" t="s">
        <v>9537</v>
      </c>
      <c r="B4654" t="s">
        <v>9538</v>
      </c>
      <c r="C4654" t="str">
        <f>IFERROR(VLOOKUP(Table1[[#This Row],[Ticker]],[1]!Table1[[Symbol]:[Industry]],2,FALSE),"-")</f>
        <v>-</v>
      </c>
      <c r="D4654" t="s">
        <v>290</v>
      </c>
      <c r="E4654">
        <v>5.7682842650000001</v>
      </c>
      <c r="F4654">
        <v>3.2</v>
      </c>
      <c r="G4654">
        <v>-45.589267677074702</v>
      </c>
      <c r="H4654">
        <v>-2.9802489477228402</v>
      </c>
      <c r="I4654">
        <v>-21.2924338913454</v>
      </c>
      <c r="J4654">
        <v>-7.8214228494025004</v>
      </c>
      <c r="K4654">
        <v>3.4904821577534002</v>
      </c>
      <c r="L4654">
        <v>3.6824022415061801</v>
      </c>
      <c r="M4654">
        <v>44.8951735820689</v>
      </c>
      <c r="N4654">
        <v>0.34357076669313702</v>
      </c>
      <c r="O4654">
        <v>112.18749999999901</v>
      </c>
      <c r="P4654">
        <v>21.2121212121212</v>
      </c>
      <c r="Q4654">
        <v>5.6351924632466001E-2</v>
      </c>
    </row>
    <row r="4655" spans="1:17" hidden="1" x14ac:dyDescent="0.3">
      <c r="A4655" t="s">
        <v>9539</v>
      </c>
      <c r="B4655" t="s">
        <v>9540</v>
      </c>
      <c r="C4655" t="str">
        <f>IFERROR(VLOOKUP(Table1[[#This Row],[Ticker]],[1]!Table1[[Symbol]:[Industry]],2,FALSE),"-")</f>
        <v>-</v>
      </c>
      <c r="D4655" t="s">
        <v>407</v>
      </c>
      <c r="E4655">
        <v>5.7603840000000002</v>
      </c>
      <c r="F4655">
        <v>19.190000000000001</v>
      </c>
      <c r="G4655">
        <v>13.206493814104499</v>
      </c>
      <c r="H4655">
        <v>29.023375615011499</v>
      </c>
      <c r="I4655">
        <v>27.1144820607512</v>
      </c>
      <c r="J4655">
        <v>-1.4002184576979599</v>
      </c>
      <c r="K4655">
        <v>17.285388507434</v>
      </c>
      <c r="L4655">
        <v>16.7099873880201</v>
      </c>
      <c r="M4655">
        <v>80.445727919149206</v>
      </c>
      <c r="N4655">
        <v>0.21121795991423201</v>
      </c>
      <c r="O4655">
        <v>39.656070870244903</v>
      </c>
      <c r="P4655">
        <v>74.296094459582207</v>
      </c>
      <c r="Q4655">
        <v>0.10845244548099001</v>
      </c>
    </row>
    <row r="4656" spans="1:17" hidden="1" x14ac:dyDescent="0.3">
      <c r="A4656" t="s">
        <v>9541</v>
      </c>
      <c r="B4656" t="s">
        <v>9542</v>
      </c>
      <c r="C4656" t="str">
        <f>IFERROR(VLOOKUP(Table1[[#This Row],[Ticker]],[1]!Table1[[Symbol]:[Industry]],2,FALSE),"-")</f>
        <v>-</v>
      </c>
      <c r="D4656" t="s">
        <v>407</v>
      </c>
      <c r="E4656">
        <v>5.74188732</v>
      </c>
      <c r="F4656">
        <v>3.27</v>
      </c>
      <c r="G4656">
        <v>-22.842636949311899</v>
      </c>
      <c r="H4656">
        <v>-23.456439423913299</v>
      </c>
      <c r="I4656">
        <v>-17.996432723003899</v>
      </c>
      <c r="J4656">
        <v>12.0980942532131</v>
      </c>
      <c r="K4656">
        <v>3.1759982563903302</v>
      </c>
      <c r="L4656">
        <v>2.9748470405800802</v>
      </c>
      <c r="M4656">
        <v>49.733030249848603</v>
      </c>
      <c r="N4656">
        <v>0.31194002623117401</v>
      </c>
      <c r="O4656">
        <v>29.051987767583999</v>
      </c>
      <c r="P4656">
        <v>65.151515151515099</v>
      </c>
      <c r="Q4656">
        <v>7.8461015249603999E-2</v>
      </c>
    </row>
    <row r="4657" spans="1:17" hidden="1" x14ac:dyDescent="0.3">
      <c r="A4657" t="s">
        <v>9543</v>
      </c>
      <c r="B4657" t="s">
        <v>9544</v>
      </c>
      <c r="C4657" t="str">
        <f>IFERROR(VLOOKUP(Table1[[#This Row],[Ticker]],[1]!Table1[[Symbol]:[Industry]],2,FALSE),"-")</f>
        <v>-</v>
      </c>
      <c r="D4657" t="s">
        <v>753</v>
      </c>
      <c r="E4657">
        <v>5.722810688</v>
      </c>
      <c r="F4657">
        <v>215.45</v>
      </c>
      <c r="G4657">
        <v>24.303181285214801</v>
      </c>
      <c r="H4657">
        <v>-6.1841876482290496</v>
      </c>
      <c r="I4657">
        <v>7.0986717228490397</v>
      </c>
      <c r="J4657">
        <v>-3.7141626198303301</v>
      </c>
      <c r="K4657">
        <v>211.836671428138</v>
      </c>
      <c r="L4657">
        <v>188.35836374771301</v>
      </c>
      <c r="M4657">
        <v>41.480968958534298</v>
      </c>
      <c r="N4657">
        <v>0.73553210947026104</v>
      </c>
      <c r="O4657">
        <v>3.3650498955674002</v>
      </c>
      <c r="P4657">
        <v>65.730769230769198</v>
      </c>
    </row>
    <row r="4658" spans="1:17" hidden="1" x14ac:dyDescent="0.3">
      <c r="A4658" t="s">
        <v>9545</v>
      </c>
      <c r="B4658" t="s">
        <v>9546</v>
      </c>
      <c r="C4658" t="str">
        <f>IFERROR(VLOOKUP(Table1[[#This Row],[Ticker]],[1]!Table1[[Symbol]:[Industry]],2,FALSE),"-")</f>
        <v>-</v>
      </c>
      <c r="D4658" t="s">
        <v>1414</v>
      </c>
      <c r="E4658">
        <v>5.7213048000000004</v>
      </c>
      <c r="F4658">
        <v>10.07</v>
      </c>
      <c r="G4658">
        <v>17.563891240598998</v>
      </c>
      <c r="H4658">
        <v>-19.9745159419898</v>
      </c>
      <c r="I4658">
        <v>15.988953456267</v>
      </c>
      <c r="J4658">
        <v>-8.3694382143192794</v>
      </c>
      <c r="K4658">
        <v>10.8575011536483</v>
      </c>
      <c r="L4658">
        <v>9.1715293871639698</v>
      </c>
      <c r="M4658">
        <v>29.297335136923</v>
      </c>
      <c r="N4658">
        <v>0.395937373180201</v>
      </c>
      <c r="O4658">
        <v>26.415094339622598</v>
      </c>
      <c r="P4658">
        <v>100.998003992015</v>
      </c>
      <c r="Q4658">
        <v>9.2543028095606994E-2</v>
      </c>
    </row>
    <row r="4659" spans="1:17" hidden="1" x14ac:dyDescent="0.3">
      <c r="A4659" t="s">
        <v>9547</v>
      </c>
      <c r="B4659" t="s">
        <v>9548</v>
      </c>
      <c r="C4659" t="str">
        <f>IFERROR(VLOOKUP(Table1[[#This Row],[Ticker]],[1]!Table1[[Symbol]:[Industry]],2,FALSE),"-")</f>
        <v>-</v>
      </c>
      <c r="D4659" t="s">
        <v>753</v>
      </c>
      <c r="E4659">
        <v>5.7107817000000001</v>
      </c>
      <c r="F4659">
        <v>44.8</v>
      </c>
      <c r="G4659">
        <v>28.214526323285401</v>
      </c>
      <c r="H4659">
        <v>3.6158940431383702</v>
      </c>
      <c r="I4659">
        <v>11.2731586972223</v>
      </c>
      <c r="J4659">
        <v>-0.45697880773962002</v>
      </c>
      <c r="K4659">
        <v>42.2022359829324</v>
      </c>
      <c r="L4659">
        <v>36.995081654515303</v>
      </c>
      <c r="M4659">
        <v>46.348393818943599</v>
      </c>
      <c r="N4659">
        <v>1.5577904158065501</v>
      </c>
      <c r="O4659">
        <v>3.5714285714285801</v>
      </c>
      <c r="P4659">
        <v>66.233766233766204</v>
      </c>
    </row>
    <row r="4660" spans="1:17" hidden="1" x14ac:dyDescent="0.3">
      <c r="A4660" t="s">
        <v>9549</v>
      </c>
      <c r="B4660" t="s">
        <v>9550</v>
      </c>
      <c r="C4660" t="str">
        <f>IFERROR(VLOOKUP(Table1[[#This Row],[Ticker]],[1]!Table1[[Symbol]:[Industry]],2,FALSE),"-")</f>
        <v>-</v>
      </c>
      <c r="D4660" t="s">
        <v>642</v>
      </c>
      <c r="E4660">
        <v>5.7072029999999998</v>
      </c>
      <c r="F4660">
        <v>12.15</v>
      </c>
      <c r="G4660">
        <v>22.737515722443799</v>
      </c>
      <c r="H4660">
        <v>29.2228443408207</v>
      </c>
      <c r="I4660">
        <v>37.191622684314098</v>
      </c>
      <c r="J4660">
        <v>7.9931601768233502</v>
      </c>
      <c r="M4660">
        <v>100</v>
      </c>
      <c r="O4660">
        <v>0</v>
      </c>
      <c r="P4660">
        <v>54.580152671755698</v>
      </c>
    </row>
    <row r="4661" spans="1:17" hidden="1" x14ac:dyDescent="0.3">
      <c r="A4661" t="s">
        <v>9551</v>
      </c>
      <c r="B4661" t="s">
        <v>9552</v>
      </c>
      <c r="C4661" t="str">
        <f>IFERROR(VLOOKUP(Table1[[#This Row],[Ticker]],[1]!Table1[[Symbol]:[Industry]],2,FALSE),"-")</f>
        <v>-</v>
      </c>
      <c r="D4661" t="s">
        <v>514</v>
      </c>
      <c r="E4661">
        <v>5.7</v>
      </c>
      <c r="F4661">
        <v>19</v>
      </c>
      <c r="G4661">
        <v>-33.904492619414903</v>
      </c>
      <c r="H4661">
        <v>-4.4954004628743602</v>
      </c>
      <c r="I4661">
        <v>-16.324700200207499</v>
      </c>
      <c r="J4661">
        <v>-2.1876200325010999</v>
      </c>
      <c r="K4661">
        <v>18.276914855557099</v>
      </c>
      <c r="L4661">
        <v>18.9058951555302</v>
      </c>
      <c r="M4661">
        <v>99.966183638035901</v>
      </c>
      <c r="N4661">
        <v>0</v>
      </c>
      <c r="O4661">
        <v>21.421052631578899</v>
      </c>
      <c r="P4661">
        <v>18.306351183063502</v>
      </c>
    </row>
    <row r="4662" spans="1:17" hidden="1" x14ac:dyDescent="0.3">
      <c r="A4662" t="s">
        <v>9553</v>
      </c>
      <c r="B4662" t="s">
        <v>9554</v>
      </c>
      <c r="C4662" t="str">
        <f>IFERROR(VLOOKUP(Table1[[#This Row],[Ticker]],[1]!Table1[[Symbol]:[Industry]],2,FALSE),"-")</f>
        <v>-</v>
      </c>
      <c r="D4662" t="s">
        <v>407</v>
      </c>
      <c r="E4662">
        <v>5.6861370000000004</v>
      </c>
      <c r="F4662">
        <v>18.95</v>
      </c>
      <c r="G4662">
        <v>-31.842636949311899</v>
      </c>
      <c r="H4662">
        <v>-4.4954004628743602</v>
      </c>
      <c r="I4662">
        <v>-17.388529987441501</v>
      </c>
      <c r="J4662">
        <v>-2.1876200325010999</v>
      </c>
      <c r="K4662">
        <v>18.949999992852401</v>
      </c>
      <c r="L4662">
        <v>18.949514753903198</v>
      </c>
      <c r="M4662">
        <v>100</v>
      </c>
      <c r="O4662">
        <v>0</v>
      </c>
      <c r="P4662">
        <v>0</v>
      </c>
    </row>
    <row r="4663" spans="1:17" hidden="1" x14ac:dyDescent="0.3">
      <c r="A4663" t="s">
        <v>9555</v>
      </c>
      <c r="B4663" t="s">
        <v>9556</v>
      </c>
      <c r="C4663" t="str">
        <f>IFERROR(VLOOKUP(Table1[[#This Row],[Ticker]],[1]!Table1[[Symbol]:[Industry]],2,FALSE),"-")</f>
        <v>-</v>
      </c>
      <c r="D4663" t="s">
        <v>46</v>
      </c>
      <c r="E4663">
        <v>5.6788183999999999</v>
      </c>
      <c r="F4663">
        <v>13.53</v>
      </c>
      <c r="G4663">
        <v>95.552321033881299</v>
      </c>
      <c r="H4663">
        <v>-9.71598869816847</v>
      </c>
      <c r="I4663">
        <v>-13.311606910518501</v>
      </c>
      <c r="J4663">
        <v>2.5239965393916601</v>
      </c>
      <c r="K4663">
        <v>12.815188308666</v>
      </c>
      <c r="L4663">
        <v>10.8600320887329</v>
      </c>
      <c r="M4663">
        <v>54.212577564746503</v>
      </c>
      <c r="N4663">
        <v>2.8990514834297101</v>
      </c>
      <c r="O4663">
        <v>6.2823355506282397</v>
      </c>
      <c r="P4663">
        <v>139.04593639575901</v>
      </c>
    </row>
    <row r="4664" spans="1:17" hidden="1" x14ac:dyDescent="0.3">
      <c r="A4664" t="s">
        <v>9557</v>
      </c>
      <c r="B4664" t="s">
        <v>9558</v>
      </c>
      <c r="C4664" t="str">
        <f>IFERROR(VLOOKUP(Table1[[#This Row],[Ticker]],[1]!Table1[[Symbol]:[Industry]],2,FALSE),"-")</f>
        <v>-</v>
      </c>
      <c r="D4664" t="s">
        <v>605</v>
      </c>
      <c r="E4664">
        <v>5.67</v>
      </c>
      <c r="F4664">
        <v>18.899999999999999</v>
      </c>
      <c r="G4664">
        <v>-75.508806844990005</v>
      </c>
      <c r="H4664">
        <v>-12.300278511654801</v>
      </c>
      <c r="I4664">
        <v>-47.749620628561701</v>
      </c>
      <c r="J4664">
        <v>-2.1876200325010999</v>
      </c>
      <c r="K4664">
        <v>20.6126945440549</v>
      </c>
      <c r="L4664">
        <v>24.529765598478502</v>
      </c>
      <c r="M4664">
        <v>3.4996251312922899</v>
      </c>
      <c r="N4664">
        <v>0.673400673400673</v>
      </c>
      <c r="O4664">
        <v>77.513227513227505</v>
      </c>
      <c r="P4664">
        <v>41.679160419790001</v>
      </c>
    </row>
    <row r="4665" spans="1:17" hidden="1" x14ac:dyDescent="0.3">
      <c r="A4665" t="s">
        <v>9559</v>
      </c>
      <c r="B4665" t="s">
        <v>9560</v>
      </c>
      <c r="C4665" t="str">
        <f>IFERROR(VLOOKUP(Table1[[#This Row],[Ticker]],[1]!Table1[[Symbol]:[Industry]],2,FALSE),"-")</f>
        <v>-</v>
      </c>
      <c r="D4665" t="s">
        <v>642</v>
      </c>
      <c r="E4665">
        <v>5.6530240000000003</v>
      </c>
      <c r="F4665">
        <v>218.4</v>
      </c>
      <c r="G4665">
        <v>-19.4102045168794</v>
      </c>
      <c r="H4665">
        <v>-28.3885581650331</v>
      </c>
      <c r="I4665">
        <v>-25.469338068249598</v>
      </c>
      <c r="J4665">
        <v>-3.1164126021605401</v>
      </c>
      <c r="K4665">
        <v>215.39272084419699</v>
      </c>
      <c r="L4665">
        <v>139.50531825691201</v>
      </c>
      <c r="M4665">
        <v>29.323932845288699</v>
      </c>
      <c r="N4665">
        <v>1.4771018741493001</v>
      </c>
      <c r="O4665">
        <v>25.8928571428571</v>
      </c>
      <c r="P4665">
        <v>12.4324324324324</v>
      </c>
    </row>
    <row r="4666" spans="1:17" hidden="1" x14ac:dyDescent="0.3">
      <c r="A4666" t="s">
        <v>9561</v>
      </c>
      <c r="B4666" t="s">
        <v>9562</v>
      </c>
      <c r="C4666" t="str">
        <f>IFERROR(VLOOKUP(Table1[[#This Row],[Ticker]],[1]!Table1[[Symbol]:[Industry]],2,FALSE),"-")</f>
        <v>-</v>
      </c>
      <c r="D4666" t="s">
        <v>753</v>
      </c>
      <c r="E4666">
        <v>5.6472677519999896</v>
      </c>
      <c r="F4666">
        <v>21.83</v>
      </c>
      <c r="G4666">
        <v>12.9144825068299</v>
      </c>
      <c r="H4666">
        <v>0.87630217501531005</v>
      </c>
      <c r="I4666">
        <v>2.8869521062223198</v>
      </c>
      <c r="J4666">
        <v>0.28439489287201702</v>
      </c>
      <c r="K4666">
        <v>20.6141653599893</v>
      </c>
      <c r="L4666">
        <v>18.697272351374799</v>
      </c>
      <c r="M4666">
        <v>60.5497023931554</v>
      </c>
      <c r="N4666">
        <v>2.0771946038864502</v>
      </c>
      <c r="O4666">
        <v>0.77874484654145704</v>
      </c>
      <c r="P4666">
        <v>67.923076923076906</v>
      </c>
    </row>
    <row r="4667" spans="1:17" hidden="1" x14ac:dyDescent="0.3">
      <c r="A4667" t="s">
        <v>9563</v>
      </c>
      <c r="B4667" t="s">
        <v>9564</v>
      </c>
      <c r="C4667" t="str">
        <f>IFERROR(VLOOKUP(Table1[[#This Row],[Ticker]],[1]!Table1[[Symbol]:[Industry]],2,FALSE),"-")</f>
        <v>-</v>
      </c>
      <c r="D4667" t="s">
        <v>77</v>
      </c>
      <c r="E4667">
        <v>5.6361905999999999</v>
      </c>
      <c r="F4667">
        <v>5.38</v>
      </c>
      <c r="G4667">
        <v>-42.175970282645203</v>
      </c>
      <c r="H4667">
        <v>-8.1223434680557105</v>
      </c>
      <c r="I4667">
        <v>-17.7589003578119</v>
      </c>
      <c r="J4667">
        <v>-4.6351724800535399</v>
      </c>
      <c r="K4667">
        <v>5.5970301367363504</v>
      </c>
      <c r="L4667">
        <v>5.8261957376629701</v>
      </c>
      <c r="M4667">
        <v>46.490157975849797</v>
      </c>
      <c r="N4667">
        <v>0.62803918000623604</v>
      </c>
      <c r="O4667">
        <v>34.944237918215599</v>
      </c>
      <c r="P4667">
        <v>9.7959183673469195</v>
      </c>
      <c r="Q4667">
        <v>-3.4384462047552002E-2</v>
      </c>
    </row>
    <row r="4668" spans="1:17" hidden="1" x14ac:dyDescent="0.3">
      <c r="A4668" t="s">
        <v>9565</v>
      </c>
      <c r="B4668" t="s">
        <v>9566</v>
      </c>
      <c r="C4668" t="str">
        <f>IFERROR(VLOOKUP(Table1[[#This Row],[Ticker]],[1]!Table1[[Symbol]:[Industry]],2,FALSE),"-")</f>
        <v>-</v>
      </c>
      <c r="D4668" t="s">
        <v>533</v>
      </c>
      <c r="E4668">
        <v>5.6355000000000004</v>
      </c>
      <c r="F4668">
        <v>28</v>
      </c>
      <c r="G4668">
        <v>4.7427289043466203</v>
      </c>
      <c r="H4668">
        <v>6.7012136194649896</v>
      </c>
      <c r="I4668">
        <v>4.6690114249385202</v>
      </c>
      <c r="J4668">
        <v>-7.09054862743365</v>
      </c>
      <c r="K4668">
        <v>25.891741756453399</v>
      </c>
      <c r="L4668">
        <v>22.793563546377399</v>
      </c>
      <c r="M4668">
        <v>55.141997883922201</v>
      </c>
      <c r="N4668">
        <v>1.11965394544059</v>
      </c>
      <c r="O4668">
        <v>19.607142857142801</v>
      </c>
      <c r="P4668">
        <v>69.286577992744796</v>
      </c>
      <c r="Q4668">
        <v>0.15293097186500301</v>
      </c>
    </row>
    <row r="4669" spans="1:17" hidden="1" x14ac:dyDescent="0.3">
      <c r="A4669" t="s">
        <v>9567</v>
      </c>
      <c r="B4669" t="s">
        <v>9568</v>
      </c>
      <c r="C4669" t="str">
        <f>IFERROR(VLOOKUP(Table1[[#This Row],[Ticker]],[1]!Table1[[Symbol]:[Industry]],2,FALSE),"-")</f>
        <v>-</v>
      </c>
      <c r="D4669" t="s">
        <v>533</v>
      </c>
      <c r="E4669">
        <v>5.6349999999999998</v>
      </c>
      <c r="F4669">
        <v>12.01</v>
      </c>
      <c r="G4669">
        <v>-33.4806385873135</v>
      </c>
      <c r="H4669">
        <v>-16.870221635978801</v>
      </c>
      <c r="I4669">
        <v>-2.4603003223698101</v>
      </c>
      <c r="J4669">
        <v>-1.0315506683392499</v>
      </c>
      <c r="K4669">
        <v>14.3960148509868</v>
      </c>
      <c r="L4669">
        <v>13.220863487407501</v>
      </c>
      <c r="M4669">
        <v>22.865510544687599</v>
      </c>
      <c r="N4669">
        <v>0.28981615140158201</v>
      </c>
      <c r="O4669">
        <v>108.159866777685</v>
      </c>
      <c r="P4669">
        <v>35.247747747747702</v>
      </c>
      <c r="Q4669">
        <v>4.6705612129060999E-2</v>
      </c>
    </row>
    <row r="4670" spans="1:17" hidden="1" x14ac:dyDescent="0.3">
      <c r="A4670" t="s">
        <v>9569</v>
      </c>
      <c r="B4670" t="s">
        <v>9570</v>
      </c>
      <c r="C4670" t="str">
        <f>IFERROR(VLOOKUP(Table1[[#This Row],[Ticker]],[1]!Table1[[Symbol]:[Industry]],2,FALSE),"-")</f>
        <v>-</v>
      </c>
      <c r="D4670" t="s">
        <v>9571</v>
      </c>
      <c r="E4670">
        <v>5.6265014999999998</v>
      </c>
      <c r="F4670">
        <v>3.45</v>
      </c>
      <c r="G4670">
        <v>-16.842636949311899</v>
      </c>
      <c r="H4670">
        <v>-5.0717693389550504</v>
      </c>
      <c r="I4670">
        <v>-1.61671790690467</v>
      </c>
      <c r="J4670">
        <v>-7.4074002522813203</v>
      </c>
      <c r="K4670">
        <v>3.6283382394584001</v>
      </c>
      <c r="L4670">
        <v>3.6269714186662498</v>
      </c>
      <c r="M4670">
        <v>40.745967655168201</v>
      </c>
      <c r="N4670">
        <v>0.89760882608756298</v>
      </c>
      <c r="O4670">
        <v>47.246376811594203</v>
      </c>
      <c r="P4670">
        <v>36.363636363636303</v>
      </c>
      <c r="Q4670">
        <v>4.2398763158100997E-2</v>
      </c>
    </row>
    <row r="4671" spans="1:17" hidden="1" x14ac:dyDescent="0.3">
      <c r="A4671" t="s">
        <v>9572</v>
      </c>
      <c r="B4671" t="s">
        <v>9573</v>
      </c>
      <c r="C4671" t="str">
        <f>IFERROR(VLOOKUP(Table1[[#This Row],[Ticker]],[1]!Table1[[Symbol]:[Industry]],2,FALSE),"-")</f>
        <v>-</v>
      </c>
      <c r="D4671" t="s">
        <v>132</v>
      </c>
      <c r="E4671">
        <v>5.6025</v>
      </c>
      <c r="F4671">
        <v>7.47</v>
      </c>
      <c r="G4671">
        <v>-97.098450902800195</v>
      </c>
      <c r="H4671">
        <v>-12.6134816436861</v>
      </c>
      <c r="I4671">
        <v>-56.902700027927402</v>
      </c>
      <c r="J4671">
        <v>-2.8525136495223702</v>
      </c>
      <c r="K4671">
        <v>7.8918822680769498</v>
      </c>
      <c r="L4671">
        <v>10.363666644062199</v>
      </c>
      <c r="M4671">
        <v>34.293337492286298</v>
      </c>
      <c r="N4671">
        <v>0.459866962305986</v>
      </c>
      <c r="O4671">
        <v>200.66934404283799</v>
      </c>
      <c r="P4671">
        <v>18.1962025316455</v>
      </c>
    </row>
    <row r="4672" spans="1:17" hidden="1" x14ac:dyDescent="0.3">
      <c r="A4672" t="s">
        <v>9574</v>
      </c>
      <c r="B4672" t="s">
        <v>9575</v>
      </c>
      <c r="C4672" t="str">
        <f>IFERROR(VLOOKUP(Table1[[#This Row],[Ticker]],[1]!Table1[[Symbol]:[Industry]],2,FALSE),"-")</f>
        <v>-</v>
      </c>
      <c r="D4672" t="s">
        <v>141</v>
      </c>
      <c r="E4672">
        <v>5.5984499999999997</v>
      </c>
      <c r="F4672">
        <v>10.75</v>
      </c>
      <c r="G4672">
        <v>0.22124511457014101</v>
      </c>
      <c r="H4672">
        <v>-6.0619800973391103</v>
      </c>
      <c r="I4672">
        <v>-7.13211973103133</v>
      </c>
      <c r="J4672">
        <v>-2.2759592551159402</v>
      </c>
      <c r="K4672">
        <v>10.4933342830131</v>
      </c>
      <c r="L4672">
        <v>9.9456342415219101</v>
      </c>
      <c r="M4672">
        <v>55.628634644240201</v>
      </c>
      <c r="N4672">
        <v>0.49849922336403502</v>
      </c>
      <c r="O4672">
        <v>48.744186046511601</v>
      </c>
      <c r="P4672">
        <v>53.133903133903097</v>
      </c>
      <c r="Q4672">
        <v>3.0868141639661999E-2</v>
      </c>
    </row>
    <row r="4673" spans="1:17" hidden="1" x14ac:dyDescent="0.3">
      <c r="A4673" t="s">
        <v>9576</v>
      </c>
      <c r="B4673" t="s">
        <v>9577</v>
      </c>
      <c r="C4673" t="str">
        <f>IFERROR(VLOOKUP(Table1[[#This Row],[Ticker]],[1]!Table1[[Symbol]:[Industry]],2,FALSE),"-")</f>
        <v>-</v>
      </c>
      <c r="D4673" t="s">
        <v>83</v>
      </c>
      <c r="E4673">
        <v>5.5969199999999999</v>
      </c>
      <c r="F4673">
        <v>10.88</v>
      </c>
      <c r="G4673">
        <v>11.3152577875302</v>
      </c>
      <c r="H4673">
        <v>-7.6319318281880104</v>
      </c>
      <c r="I4673">
        <v>-3.4618284167609601</v>
      </c>
      <c r="J4673">
        <v>-7.67816908740659</v>
      </c>
      <c r="K4673">
        <v>10.579281247805101</v>
      </c>
      <c r="L4673">
        <v>9.3744451662304105</v>
      </c>
      <c r="M4673">
        <v>40.376095507226601</v>
      </c>
      <c r="N4673">
        <v>1.68753157139816</v>
      </c>
      <c r="O4673">
        <v>14.889705882352899</v>
      </c>
      <c r="P4673">
        <v>68.682170542635603</v>
      </c>
      <c r="Q4673">
        <v>7.1270307308615E-2</v>
      </c>
    </row>
    <row r="4674" spans="1:17" hidden="1" x14ac:dyDescent="0.3">
      <c r="A4674" t="s">
        <v>9578</v>
      </c>
      <c r="B4674" t="s">
        <v>9579</v>
      </c>
      <c r="C4674" t="str">
        <f>IFERROR(VLOOKUP(Table1[[#This Row],[Ticker]],[1]!Table1[[Symbol]:[Industry]],2,FALSE),"-")</f>
        <v>-</v>
      </c>
      <c r="D4674" t="s">
        <v>54</v>
      </c>
      <c r="E4674">
        <v>5.5912664200000002</v>
      </c>
      <c r="F4674">
        <v>10.1</v>
      </c>
      <c r="G4674">
        <v>96.148333705315594</v>
      </c>
      <c r="H4674">
        <v>7.8273912492303301</v>
      </c>
      <c r="I4674">
        <v>-20.0860251704859</v>
      </c>
      <c r="J4674">
        <v>-0.90935061263875705</v>
      </c>
      <c r="K4674">
        <v>10.146619826859601</v>
      </c>
      <c r="L4674">
        <v>9.5729922444169802</v>
      </c>
      <c r="M4674">
        <v>51.3843225265935</v>
      </c>
      <c r="N4674">
        <v>2.44516128547254</v>
      </c>
      <c r="O4674">
        <v>44.7524752475247</v>
      </c>
      <c r="P4674">
        <v>169.333333333333</v>
      </c>
      <c r="Q4674">
        <v>8.2827754959658995E-2</v>
      </c>
    </row>
    <row r="4675" spans="1:17" hidden="1" x14ac:dyDescent="0.3">
      <c r="A4675" t="s">
        <v>9580</v>
      </c>
      <c r="B4675" t="s">
        <v>9581</v>
      </c>
      <c r="C4675" t="str">
        <f>IFERROR(VLOOKUP(Table1[[#This Row],[Ticker]],[1]!Table1[[Symbol]:[Industry]],2,FALSE),"-")</f>
        <v>-</v>
      </c>
      <c r="D4675" t="s">
        <v>533</v>
      </c>
      <c r="E4675">
        <v>5.5871111999999998</v>
      </c>
      <c r="F4675">
        <v>17.03</v>
      </c>
      <c r="G4675">
        <v>88.183202843969696</v>
      </c>
      <c r="H4675">
        <v>-19.883871640819201</v>
      </c>
      <c r="I4675">
        <v>8.9467815852586998</v>
      </c>
      <c r="J4675">
        <v>-3.9338365633509298</v>
      </c>
      <c r="K4675">
        <v>17.241442261867601</v>
      </c>
      <c r="L4675">
        <v>14.7231449441673</v>
      </c>
      <c r="M4675">
        <v>39.475458013673702</v>
      </c>
      <c r="N4675">
        <v>0.86850706459515203</v>
      </c>
      <c r="O4675">
        <v>22.254844392248899</v>
      </c>
      <c r="P4675">
        <v>120.02583979328099</v>
      </c>
    </row>
    <row r="4676" spans="1:17" hidden="1" x14ac:dyDescent="0.3">
      <c r="A4676" t="s">
        <v>9582</v>
      </c>
      <c r="B4676" t="s">
        <v>9583</v>
      </c>
      <c r="C4676" t="str">
        <f>IFERROR(VLOOKUP(Table1[[#This Row],[Ticker]],[1]!Table1[[Symbol]:[Industry]],2,FALSE),"-")</f>
        <v>-</v>
      </c>
      <c r="D4676" t="s">
        <v>605</v>
      </c>
      <c r="E4676">
        <v>5.5706210450000002</v>
      </c>
      <c r="F4676">
        <v>1.05</v>
      </c>
      <c r="G4676">
        <v>-5.5931859894901201</v>
      </c>
      <c r="H4676">
        <v>-1.87035303188851</v>
      </c>
      <c r="I4676">
        <v>-12.2495918825592</v>
      </c>
      <c r="J4676">
        <v>1.0670674632677399</v>
      </c>
      <c r="K4676">
        <v>0.87095729667658806</v>
      </c>
      <c r="L4676">
        <v>0.71054764949087601</v>
      </c>
      <c r="M4676">
        <v>93.6507375906683</v>
      </c>
      <c r="N4676">
        <v>1</v>
      </c>
      <c r="Q4676">
        <v>2.6574399778243E-2</v>
      </c>
    </row>
    <row r="4677" spans="1:17" hidden="1" x14ac:dyDescent="0.3">
      <c r="A4677" t="s">
        <v>9584</v>
      </c>
      <c r="B4677" t="s">
        <v>9585</v>
      </c>
      <c r="C4677" t="str">
        <f>IFERROR(VLOOKUP(Table1[[#This Row],[Ticker]],[1]!Table1[[Symbol]:[Industry]],2,FALSE),"-")</f>
        <v>-</v>
      </c>
      <c r="E4677">
        <v>5.5654162349999998</v>
      </c>
      <c r="F4677">
        <v>5.55</v>
      </c>
      <c r="G4677">
        <v>-10.398435636401601</v>
      </c>
      <c r="H4677">
        <v>2.43735484250748E-2</v>
      </c>
      <c r="I4677">
        <v>8.7478336489220307</v>
      </c>
      <c r="J4677">
        <v>-8.5957144675769808</v>
      </c>
      <c r="K4677">
        <v>5.3757678530642199</v>
      </c>
      <c r="L4677">
        <v>5.0747800396106602</v>
      </c>
      <c r="M4677">
        <v>52.826017781840797</v>
      </c>
      <c r="N4677">
        <v>0.72956589463745503</v>
      </c>
      <c r="O4677">
        <v>13.6936936936936</v>
      </c>
      <c r="P4677">
        <v>54.1666666666666</v>
      </c>
      <c r="Q4677">
        <v>-3.7626743910230999E-2</v>
      </c>
    </row>
    <row r="4678" spans="1:17" hidden="1" x14ac:dyDescent="0.3">
      <c r="A4678" t="s">
        <v>9586</v>
      </c>
      <c r="B4678" t="s">
        <v>9587</v>
      </c>
      <c r="C4678" t="str">
        <f>IFERROR(VLOOKUP(Table1[[#This Row],[Ticker]],[1]!Table1[[Symbol]:[Industry]],2,FALSE),"-")</f>
        <v>-</v>
      </c>
      <c r="D4678" t="s">
        <v>390</v>
      </c>
      <c r="E4678">
        <v>5.5639044999999996</v>
      </c>
      <c r="F4678">
        <v>68.680000000000007</v>
      </c>
      <c r="G4678">
        <v>-23.257656712157701</v>
      </c>
      <c r="H4678">
        <v>-36.979411191159897</v>
      </c>
      <c r="I4678">
        <v>-18.254580795755601</v>
      </c>
      <c r="J4678">
        <v>-14.9907108931459</v>
      </c>
      <c r="K4678">
        <v>86.225558780163993</v>
      </c>
      <c r="L4678">
        <v>76.107205274763899</v>
      </c>
      <c r="M4678">
        <v>10.015208993110599</v>
      </c>
      <c r="N4678">
        <v>3.19448005232177</v>
      </c>
      <c r="O4678">
        <v>52.8829353523587</v>
      </c>
      <c r="P4678">
        <v>41.6082474226804</v>
      </c>
      <c r="Q4678">
        <v>0.15197169697635701</v>
      </c>
    </row>
    <row r="4679" spans="1:17" hidden="1" x14ac:dyDescent="0.3">
      <c r="A4679" t="s">
        <v>9588</v>
      </c>
      <c r="B4679" t="s">
        <v>9589</v>
      </c>
      <c r="C4679" t="str">
        <f>IFERROR(VLOOKUP(Table1[[#This Row],[Ticker]],[1]!Table1[[Symbol]:[Industry]],2,FALSE),"-")</f>
        <v>-</v>
      </c>
      <c r="D4679" t="s">
        <v>4063</v>
      </c>
      <c r="E4679">
        <v>5.5497959999999997</v>
      </c>
      <c r="F4679">
        <v>0.81</v>
      </c>
      <c r="G4679">
        <v>-5.2801369493119097</v>
      </c>
      <c r="H4679">
        <v>7.50459953712563</v>
      </c>
      <c r="I4679">
        <v>1.7291170713819299</v>
      </c>
      <c r="J4679">
        <v>0.25140435774279901</v>
      </c>
      <c r="K4679">
        <v>0.75647917331400005</v>
      </c>
      <c r="L4679">
        <v>0.70989976579685399</v>
      </c>
      <c r="M4679">
        <v>60.135069492260698</v>
      </c>
      <c r="N4679">
        <v>1.1846796407690701</v>
      </c>
      <c r="O4679">
        <v>14.814814814814801</v>
      </c>
      <c r="P4679">
        <v>50</v>
      </c>
      <c r="Q4679">
        <v>-5.6445796989823001E-2</v>
      </c>
    </row>
    <row r="4680" spans="1:17" hidden="1" x14ac:dyDescent="0.3">
      <c r="A4680" t="s">
        <v>9590</v>
      </c>
      <c r="B4680" t="s">
        <v>9591</v>
      </c>
      <c r="C4680" t="str">
        <f>IFERROR(VLOOKUP(Table1[[#This Row],[Ticker]],[1]!Table1[[Symbol]:[Industry]],2,FALSE),"-")</f>
        <v>-</v>
      </c>
      <c r="D4680" t="s">
        <v>83</v>
      </c>
      <c r="E4680">
        <v>5.5353750000000002</v>
      </c>
      <c r="F4680">
        <v>4.3499999999999996</v>
      </c>
      <c r="G4680">
        <v>-82.410818767493694</v>
      </c>
      <c r="I4680">
        <v>-20.721863320774901</v>
      </c>
      <c r="K4680">
        <v>17.265326357059401</v>
      </c>
      <c r="L4680">
        <v>64.568764294626902</v>
      </c>
      <c r="M4680">
        <v>49.458628392849597</v>
      </c>
      <c r="N4680">
        <v>1</v>
      </c>
      <c r="O4680">
        <v>121.83908045977</v>
      </c>
      <c r="P4680">
        <v>10.126582278480999</v>
      </c>
    </row>
    <row r="4681" spans="1:17" hidden="1" x14ac:dyDescent="0.3">
      <c r="A4681" t="s">
        <v>9592</v>
      </c>
      <c r="B4681" t="s">
        <v>9593</v>
      </c>
      <c r="C4681" t="str">
        <f>IFERROR(VLOOKUP(Table1[[#This Row],[Ticker]],[1]!Table1[[Symbol]:[Industry]],2,FALSE),"-")</f>
        <v>-</v>
      </c>
      <c r="D4681" t="s">
        <v>226</v>
      </c>
      <c r="E4681">
        <v>5.5260899999999999</v>
      </c>
      <c r="F4681">
        <v>8.73</v>
      </c>
      <c r="G4681">
        <v>20.513383993096401</v>
      </c>
      <c r="H4681">
        <v>31.4859079483405</v>
      </c>
      <c r="I4681">
        <v>143.98871552154</v>
      </c>
      <c r="J4681">
        <v>-2.1876200325010999</v>
      </c>
      <c r="K4681">
        <v>6.6134639569850204</v>
      </c>
      <c r="L4681">
        <v>5.17737618805584</v>
      </c>
      <c r="M4681">
        <v>99.954752875135398</v>
      </c>
      <c r="N4681">
        <v>0.41125541125541099</v>
      </c>
      <c r="O4681">
        <v>0.114547537227949</v>
      </c>
      <c r="P4681">
        <v>161.37724550898201</v>
      </c>
    </row>
    <row r="4682" spans="1:17" hidden="1" x14ac:dyDescent="0.3">
      <c r="A4682" t="s">
        <v>9594</v>
      </c>
      <c r="B4682" t="s">
        <v>9595</v>
      </c>
      <c r="C4682" t="str">
        <f>IFERROR(VLOOKUP(Table1[[#This Row],[Ticker]],[1]!Table1[[Symbol]:[Industry]],2,FALSE),"-")</f>
        <v>-</v>
      </c>
      <c r="D4682" t="s">
        <v>51</v>
      </c>
      <c r="E4682">
        <v>5.51</v>
      </c>
      <c r="F4682">
        <v>5.6</v>
      </c>
      <c r="G4682">
        <v>6.4289679889596796</v>
      </c>
      <c r="H4682">
        <v>-6.6268391840111303</v>
      </c>
      <c r="I4682">
        <v>10.4653512910972</v>
      </c>
      <c r="J4682">
        <v>-3.7947628896439598</v>
      </c>
      <c r="K4682">
        <v>5.7549141668518704</v>
      </c>
      <c r="L4682">
        <v>5.4571562289938704</v>
      </c>
      <c r="M4682">
        <v>42.604511122973399</v>
      </c>
      <c r="N4682">
        <v>0.56467934131356301</v>
      </c>
      <c r="O4682">
        <v>40.535714285714299</v>
      </c>
      <c r="P4682">
        <v>52.173913043478201</v>
      </c>
      <c r="Q4682">
        <v>4.4452697773478003E-2</v>
      </c>
    </row>
    <row r="4683" spans="1:17" hidden="1" x14ac:dyDescent="0.3">
      <c r="A4683" t="s">
        <v>9596</v>
      </c>
      <c r="B4683" t="s">
        <v>9597</v>
      </c>
      <c r="C4683" t="str">
        <f>IFERROR(VLOOKUP(Table1[[#This Row],[Ticker]],[1]!Table1[[Symbol]:[Industry]],2,FALSE),"-")</f>
        <v>-</v>
      </c>
      <c r="D4683" t="s">
        <v>5645</v>
      </c>
      <c r="E4683">
        <v>5.4954893</v>
      </c>
      <c r="F4683">
        <v>9.6199999999999992</v>
      </c>
      <c r="G4683">
        <v>-92.577330826862905</v>
      </c>
      <c r="H4683">
        <v>-12.6116329278042</v>
      </c>
      <c r="I4683">
        <v>-63.191346888849999</v>
      </c>
      <c r="J4683">
        <v>-9.5613574062384803</v>
      </c>
      <c r="K4683">
        <v>10.403589947789801</v>
      </c>
      <c r="L4683">
        <v>14.449451706865201</v>
      </c>
      <c r="M4683">
        <v>35.119664288624101</v>
      </c>
      <c r="N4683">
        <v>0.27840909090909</v>
      </c>
      <c r="O4683">
        <v>159.87525987525899</v>
      </c>
      <c r="P4683">
        <v>25.751633986927999</v>
      </c>
      <c r="Q4683">
        <v>-3.3595733251576998E-2</v>
      </c>
    </row>
    <row r="4684" spans="1:17" hidden="1" x14ac:dyDescent="0.3">
      <c r="A4684" t="s">
        <v>9598</v>
      </c>
      <c r="B4684" t="s">
        <v>9599</v>
      </c>
      <c r="C4684" t="str">
        <f>IFERROR(VLOOKUP(Table1[[#This Row],[Ticker]],[1]!Table1[[Symbol]:[Industry]],2,FALSE),"-")</f>
        <v>-</v>
      </c>
      <c r="D4684" t="s">
        <v>533</v>
      </c>
      <c r="E4684">
        <v>5.4878999999999998</v>
      </c>
      <c r="F4684">
        <v>16.63</v>
      </c>
      <c r="G4684">
        <v>-41.5603351034921</v>
      </c>
      <c r="H4684">
        <v>-4.4954004628743602</v>
      </c>
      <c r="I4684">
        <v>-17.388529987441501</v>
      </c>
      <c r="J4684">
        <v>-2.1876200325010999</v>
      </c>
      <c r="K4684">
        <v>16.631057818866001</v>
      </c>
      <c r="L4684">
        <v>16.700074116017799</v>
      </c>
      <c r="M4684">
        <v>2.3131596830000001E-6</v>
      </c>
      <c r="O4684">
        <v>16.295850871918201</v>
      </c>
      <c r="P4684">
        <v>0</v>
      </c>
    </row>
    <row r="4685" spans="1:17" hidden="1" x14ac:dyDescent="0.3">
      <c r="A4685" t="s">
        <v>9600</v>
      </c>
      <c r="B4685" t="s">
        <v>9601</v>
      </c>
      <c r="C4685" t="str">
        <f>IFERROR(VLOOKUP(Table1[[#This Row],[Ticker]],[1]!Table1[[Symbol]:[Industry]],2,FALSE),"-")</f>
        <v>-</v>
      </c>
      <c r="D4685" t="s">
        <v>77</v>
      </c>
      <c r="E4685">
        <v>5.4606500000000002</v>
      </c>
      <c r="F4685">
        <v>5.1100000000000003</v>
      </c>
      <c r="G4685">
        <v>-49.290132910539697</v>
      </c>
      <c r="H4685">
        <v>-4.1250300925039998</v>
      </c>
      <c r="I4685">
        <v>-15.392522003409599</v>
      </c>
      <c r="J4685">
        <v>3.0550984141008199</v>
      </c>
      <c r="K4685">
        <v>5.3237128256139998</v>
      </c>
      <c r="L4685">
        <v>5.6677590675036997</v>
      </c>
      <c r="M4685">
        <v>68.019800847175901</v>
      </c>
      <c r="N4685">
        <v>0.49766715062742301</v>
      </c>
      <c r="O4685">
        <v>52.446183953033199</v>
      </c>
      <c r="P4685">
        <v>13.5555555555555</v>
      </c>
      <c r="Q4685">
        <v>2.8815201261521001E-2</v>
      </c>
    </row>
    <row r="4686" spans="1:17" hidden="1" x14ac:dyDescent="0.3">
      <c r="A4686" t="s">
        <v>9602</v>
      </c>
      <c r="B4686" t="s">
        <v>9603</v>
      </c>
      <c r="C4686" t="str">
        <f>IFERROR(VLOOKUP(Table1[[#This Row],[Ticker]],[1]!Table1[[Symbol]:[Industry]],2,FALSE),"-")</f>
        <v>-</v>
      </c>
      <c r="D4686" t="s">
        <v>753</v>
      </c>
      <c r="E4686">
        <v>5.4082145400000003</v>
      </c>
      <c r="F4686">
        <v>32.36</v>
      </c>
      <c r="G4686">
        <v>14.582702417203899</v>
      </c>
      <c r="H4686">
        <v>-2.8855519780258798</v>
      </c>
      <c r="I4686">
        <v>8.6239310717484408</v>
      </c>
      <c r="J4686">
        <v>-1.5309596197431401</v>
      </c>
      <c r="K4686">
        <v>31.255689564317201</v>
      </c>
      <c r="L4686">
        <v>28.323137074827301</v>
      </c>
      <c r="M4686">
        <v>52.608347411978002</v>
      </c>
      <c r="N4686">
        <v>1.2971596669118901</v>
      </c>
      <c r="O4686">
        <v>1.23609394313968</v>
      </c>
      <c r="P4686">
        <v>51.003266448903403</v>
      </c>
    </row>
    <row r="4687" spans="1:17" hidden="1" x14ac:dyDescent="0.3">
      <c r="A4687" t="s">
        <v>9604</v>
      </c>
      <c r="B4687" t="s">
        <v>9605</v>
      </c>
      <c r="C4687" t="str">
        <f>IFERROR(VLOOKUP(Table1[[#This Row],[Ticker]],[1]!Table1[[Symbol]:[Industry]],2,FALSE),"-")</f>
        <v>-</v>
      </c>
      <c r="D4687" t="s">
        <v>132</v>
      </c>
      <c r="E4687">
        <v>5.3905586000000003</v>
      </c>
      <c r="F4687">
        <v>9.99</v>
      </c>
      <c r="G4687">
        <v>39.512423084993401</v>
      </c>
      <c r="H4687">
        <v>7.2491833455635</v>
      </c>
      <c r="I4687">
        <v>-17.187928182025299</v>
      </c>
      <c r="J4687">
        <v>-4.1876200325010897</v>
      </c>
      <c r="K4687">
        <v>9.6272050410065599</v>
      </c>
      <c r="L4687">
        <v>9.7836739501896499</v>
      </c>
      <c r="M4687">
        <v>62.881330239282597</v>
      </c>
      <c r="N4687">
        <v>0.37619841680562699</v>
      </c>
      <c r="O4687">
        <v>44.1441441441441</v>
      </c>
      <c r="P4687">
        <v>114.377682403433</v>
      </c>
      <c r="Q4687">
        <v>6.6385999066862003E-2</v>
      </c>
    </row>
    <row r="4688" spans="1:17" hidden="1" x14ac:dyDescent="0.3">
      <c r="A4688" t="s">
        <v>9606</v>
      </c>
      <c r="B4688" t="s">
        <v>9607</v>
      </c>
      <c r="C4688" t="str">
        <f>IFERROR(VLOOKUP(Table1[[#This Row],[Ticker]],[1]!Table1[[Symbol]:[Industry]],2,FALSE),"-")</f>
        <v>-</v>
      </c>
      <c r="D4688" t="s">
        <v>407</v>
      </c>
      <c r="E4688">
        <v>5.3819999999999997</v>
      </c>
      <c r="F4688">
        <v>14.95</v>
      </c>
      <c r="G4688">
        <v>-47.092070055887802</v>
      </c>
      <c r="H4688">
        <v>-8.0437875596485604</v>
      </c>
      <c r="I4688">
        <v>-19.7399342983495</v>
      </c>
      <c r="J4688">
        <v>-2.1876200325010999</v>
      </c>
      <c r="K4688">
        <v>15.202398159116401</v>
      </c>
      <c r="L4688">
        <v>16.386960487825998</v>
      </c>
      <c r="M4688">
        <v>52.8111921588551</v>
      </c>
      <c r="N4688">
        <v>0.61009382852841199</v>
      </c>
      <c r="O4688">
        <v>38.1270903010033</v>
      </c>
      <c r="P4688">
        <v>8.2548877624909398</v>
      </c>
      <c r="Q4688">
        <v>2.6531982904446999E-2</v>
      </c>
    </row>
    <row r="4689" spans="1:17" hidden="1" x14ac:dyDescent="0.3">
      <c r="A4689" t="s">
        <v>9608</v>
      </c>
      <c r="B4689" t="s">
        <v>9609</v>
      </c>
      <c r="C4689" t="str">
        <f>IFERROR(VLOOKUP(Table1[[#This Row],[Ticker]],[1]!Table1[[Symbol]:[Industry]],2,FALSE),"-")</f>
        <v>-</v>
      </c>
      <c r="D4689" t="s">
        <v>753</v>
      </c>
      <c r="E4689">
        <v>5.3691015169999998</v>
      </c>
      <c r="F4689">
        <v>131.66999999999999</v>
      </c>
      <c r="G4689">
        <v>21.708383458851301</v>
      </c>
      <c r="H4689">
        <v>5.5802500483900701</v>
      </c>
      <c r="I4689">
        <v>12.7844803931812</v>
      </c>
      <c r="J4689">
        <v>1.7122544182207999</v>
      </c>
      <c r="K4689">
        <v>121.269357250932</v>
      </c>
      <c r="L4689">
        <v>108.412655385336</v>
      </c>
      <c r="M4689">
        <v>48.897049978633802</v>
      </c>
      <c r="N4689">
        <v>1.4041523659123101</v>
      </c>
      <c r="O4689">
        <v>9.0605301131617004</v>
      </c>
      <c r="P4689">
        <v>58.772458700108501</v>
      </c>
    </row>
    <row r="4690" spans="1:17" hidden="1" x14ac:dyDescent="0.3">
      <c r="A4690" t="s">
        <v>9610</v>
      </c>
      <c r="B4690" t="s">
        <v>9611</v>
      </c>
      <c r="C4690" t="str">
        <f>IFERROR(VLOOKUP(Table1[[#This Row],[Ticker]],[1]!Table1[[Symbol]:[Industry]],2,FALSE),"-")</f>
        <v>-</v>
      </c>
      <c r="D4690" t="s">
        <v>4412</v>
      </c>
      <c r="E4690">
        <v>5.3591055000000001</v>
      </c>
      <c r="F4690">
        <v>18.739999999999998</v>
      </c>
      <c r="G4690">
        <v>30.4084453017703</v>
      </c>
      <c r="H4690">
        <v>3.49008048086429</v>
      </c>
      <c r="I4690">
        <v>10.879779389697299</v>
      </c>
      <c r="J4690">
        <v>-5.9093028803975303</v>
      </c>
      <c r="K4690">
        <v>16.7567204359468</v>
      </c>
      <c r="L4690">
        <v>15.378860227368801</v>
      </c>
      <c r="M4690">
        <v>48.028659225246798</v>
      </c>
      <c r="N4690">
        <v>0.43651789706755001</v>
      </c>
      <c r="O4690">
        <v>11.2593383137673</v>
      </c>
      <c r="P4690">
        <v>64.385964912280599</v>
      </c>
      <c r="Q4690">
        <v>9.7339545099229E-2</v>
      </c>
    </row>
    <row r="4691" spans="1:17" hidden="1" x14ac:dyDescent="0.3">
      <c r="A4691" t="s">
        <v>9612</v>
      </c>
      <c r="B4691" t="s">
        <v>9613</v>
      </c>
      <c r="C4691" t="str">
        <f>IFERROR(VLOOKUP(Table1[[#This Row],[Ticker]],[1]!Table1[[Symbol]:[Industry]],2,FALSE),"-")</f>
        <v>-</v>
      </c>
      <c r="D4691" t="s">
        <v>5562</v>
      </c>
      <c r="E4691">
        <v>5.3315925000000002</v>
      </c>
      <c r="F4691">
        <v>9.81</v>
      </c>
      <c r="G4691">
        <v>56.811209204534201</v>
      </c>
      <c r="H4691">
        <v>40.163353246324398</v>
      </c>
      <c r="I4691">
        <v>-13.1377329629995</v>
      </c>
      <c r="J4691">
        <v>13.333706981716899</v>
      </c>
      <c r="K4691">
        <v>8.4882654316293493</v>
      </c>
      <c r="L4691">
        <v>7.9861732270696297</v>
      </c>
      <c r="M4691">
        <v>77.384522627349895</v>
      </c>
      <c r="N4691">
        <v>3.25091934442964</v>
      </c>
      <c r="O4691">
        <v>26.299694189602398</v>
      </c>
      <c r="P4691">
        <v>139.85330073349601</v>
      </c>
    </row>
    <row r="4692" spans="1:17" hidden="1" x14ac:dyDescent="0.3">
      <c r="A4692" t="s">
        <v>9614</v>
      </c>
      <c r="B4692" t="s">
        <v>9615</v>
      </c>
      <c r="C4692" t="str">
        <f>IFERROR(VLOOKUP(Table1[[#This Row],[Ticker]],[1]!Table1[[Symbol]:[Industry]],2,FALSE),"-")</f>
        <v>-</v>
      </c>
      <c r="D4692" t="s">
        <v>2771</v>
      </c>
      <c r="E4692">
        <v>5.3262105599999998</v>
      </c>
      <c r="F4692">
        <v>5.37</v>
      </c>
      <c r="G4692">
        <v>-33.129401655194201</v>
      </c>
      <c r="H4692">
        <v>-46.967310575233903</v>
      </c>
      <c r="I4692">
        <v>-28.037448456659501</v>
      </c>
      <c r="J4692">
        <v>-15.407959015551899</v>
      </c>
      <c r="K4692">
        <v>7.7941666436555099</v>
      </c>
      <c r="L4692">
        <v>7.6195666711131</v>
      </c>
      <c r="M4692">
        <v>1.3426881850621</v>
      </c>
      <c r="N4692">
        <v>1.4152771522224199</v>
      </c>
      <c r="O4692">
        <v>102.793296089385</v>
      </c>
      <c r="P4692">
        <v>19.0687361419068</v>
      </c>
      <c r="Q4692">
        <v>3.4427375823806998E-2</v>
      </c>
    </row>
    <row r="4693" spans="1:17" hidden="1" x14ac:dyDescent="0.3">
      <c r="A4693" t="s">
        <v>9616</v>
      </c>
      <c r="B4693" t="s">
        <v>9617</v>
      </c>
      <c r="C4693" t="str">
        <f>IFERROR(VLOOKUP(Table1[[#This Row],[Ticker]],[1]!Table1[[Symbol]:[Industry]],2,FALSE),"-")</f>
        <v>-</v>
      </c>
      <c r="D4693" t="s">
        <v>429</v>
      </c>
      <c r="E4693">
        <v>5.3229480000000002</v>
      </c>
      <c r="F4693">
        <v>11.51</v>
      </c>
      <c r="G4693">
        <v>-10.6847422124698</v>
      </c>
      <c r="H4693">
        <v>5.8312591788537702</v>
      </c>
      <c r="I4693">
        <v>-50.078588466973699</v>
      </c>
      <c r="J4693">
        <v>18.713072808145501</v>
      </c>
      <c r="K4693">
        <v>11.402490011949901</v>
      </c>
      <c r="L4693">
        <v>13.0071303717353</v>
      </c>
      <c r="M4693">
        <v>74.7983060443418</v>
      </c>
      <c r="N4693">
        <v>1.63636363636363</v>
      </c>
      <c r="O4693">
        <v>74.804517810599407</v>
      </c>
      <c r="P4693">
        <v>39.1777509068923</v>
      </c>
    </row>
    <row r="4694" spans="1:17" hidden="1" x14ac:dyDescent="0.3">
      <c r="A4694" t="s">
        <v>9618</v>
      </c>
      <c r="B4694" t="s">
        <v>9619</v>
      </c>
      <c r="C4694" t="str">
        <f>IFERROR(VLOOKUP(Table1[[#This Row],[Ticker]],[1]!Table1[[Symbol]:[Industry]],2,FALSE),"-")</f>
        <v>-</v>
      </c>
      <c r="D4694" t="s">
        <v>605</v>
      </c>
      <c r="E4694">
        <v>5.3197164079999997</v>
      </c>
      <c r="F4694">
        <v>11.96</v>
      </c>
      <c r="G4694">
        <v>-30.141956677203002</v>
      </c>
      <c r="H4694">
        <v>-14.7811147485886</v>
      </c>
      <c r="I4694">
        <v>-9.7377649109339206</v>
      </c>
      <c r="J4694">
        <v>9.2510260658513296E-2</v>
      </c>
      <c r="K4694">
        <v>13.3985571082866</v>
      </c>
      <c r="L4694">
        <v>12.9610225785297</v>
      </c>
      <c r="M4694">
        <v>38.618301639679601</v>
      </c>
      <c r="N4694">
        <v>1.8716544325239901</v>
      </c>
      <c r="O4694">
        <v>34.197324414715702</v>
      </c>
      <c r="P4694">
        <v>24.7132429614181</v>
      </c>
    </row>
    <row r="4695" spans="1:17" hidden="1" x14ac:dyDescent="0.3">
      <c r="A4695" t="s">
        <v>9620</v>
      </c>
      <c r="B4695" t="s">
        <v>9621</v>
      </c>
      <c r="C4695" t="str">
        <f>IFERROR(VLOOKUP(Table1[[#This Row],[Ticker]],[1]!Table1[[Symbol]:[Industry]],2,FALSE),"-")</f>
        <v>-</v>
      </c>
      <c r="D4695" t="s">
        <v>753</v>
      </c>
      <c r="E4695">
        <v>5.3081630099999897</v>
      </c>
      <c r="F4695">
        <v>23.94</v>
      </c>
      <c r="G4695">
        <v>11.5106564638617</v>
      </c>
      <c r="H4695">
        <v>1.0170887705450999</v>
      </c>
      <c r="I4695">
        <v>9.7490164809599094</v>
      </c>
      <c r="J4695">
        <v>0.27996675127137399</v>
      </c>
      <c r="K4695">
        <v>22.846108827498</v>
      </c>
      <c r="L4695">
        <v>20.455725124696698</v>
      </c>
      <c r="M4695">
        <v>49.829539143146199</v>
      </c>
      <c r="N4695">
        <v>1.7686983336016</v>
      </c>
      <c r="O4695">
        <v>4.8454469507101097</v>
      </c>
      <c r="P4695">
        <v>49.718574108817997</v>
      </c>
    </row>
    <row r="4696" spans="1:17" hidden="1" x14ac:dyDescent="0.3">
      <c r="A4696" t="s">
        <v>9622</v>
      </c>
      <c r="B4696" t="s">
        <v>9623</v>
      </c>
      <c r="C4696" t="str">
        <f>IFERROR(VLOOKUP(Table1[[#This Row],[Ticker]],[1]!Table1[[Symbol]:[Industry]],2,FALSE),"-")</f>
        <v>-</v>
      </c>
      <c r="D4696" t="s">
        <v>738</v>
      </c>
      <c r="E4696">
        <v>5.2919999999999998</v>
      </c>
      <c r="F4696">
        <v>5.1100000000000003</v>
      </c>
      <c r="G4696">
        <v>-44.192551186018598</v>
      </c>
      <c r="H4696">
        <v>-10.289792986238799</v>
      </c>
      <c r="I4696">
        <v>-6.3015734657024396</v>
      </c>
      <c r="J4696">
        <v>-4.8903227352038003</v>
      </c>
      <c r="K4696">
        <v>5.3231838253387904</v>
      </c>
      <c r="L4696">
        <v>5.6650332551978897</v>
      </c>
      <c r="M4696">
        <v>45.679830429338999</v>
      </c>
      <c r="N4696">
        <v>0.86712736556583703</v>
      </c>
      <c r="O4696">
        <v>65.949119373776895</v>
      </c>
      <c r="P4696">
        <v>21.6666666666666</v>
      </c>
      <c r="Q4696">
        <v>-8.7622945111196004E-2</v>
      </c>
    </row>
    <row r="4697" spans="1:17" hidden="1" x14ac:dyDescent="0.3">
      <c r="A4697" t="s">
        <v>9624</v>
      </c>
      <c r="B4697" t="s">
        <v>9625</v>
      </c>
      <c r="C4697" t="str">
        <f>IFERROR(VLOOKUP(Table1[[#This Row],[Ticker]],[1]!Table1[[Symbol]:[Industry]],2,FALSE),"-")</f>
        <v>-</v>
      </c>
      <c r="D4697" t="s">
        <v>1223</v>
      </c>
      <c r="E4697">
        <v>5.19712</v>
      </c>
      <c r="F4697">
        <v>1.42</v>
      </c>
      <c r="G4697">
        <v>-13.509303615978499</v>
      </c>
      <c r="H4697">
        <v>-6.4690846734006797</v>
      </c>
      <c r="I4697">
        <v>-33.364861348388303</v>
      </c>
      <c r="J4697">
        <v>-3.51212334375938</v>
      </c>
      <c r="K4697">
        <v>1.5652016824077799</v>
      </c>
      <c r="L4697">
        <v>1.6478439117480499</v>
      </c>
      <c r="M4697">
        <v>47.416572418033503</v>
      </c>
      <c r="N4697">
        <v>0.76250192571139497</v>
      </c>
      <c r="O4697">
        <v>59.154929577464699</v>
      </c>
      <c r="P4697">
        <v>19.327731092436899</v>
      </c>
      <c r="Q4697">
        <v>-3.5687096915560997E-2</v>
      </c>
    </row>
    <row r="4698" spans="1:17" hidden="1" x14ac:dyDescent="0.3">
      <c r="A4698" t="s">
        <v>9626</v>
      </c>
      <c r="B4698" t="s">
        <v>9627</v>
      </c>
      <c r="C4698" t="str">
        <f>IFERROR(VLOOKUP(Table1[[#This Row],[Ticker]],[1]!Table1[[Symbol]:[Industry]],2,FALSE),"-")</f>
        <v>-</v>
      </c>
      <c r="D4698" t="s">
        <v>407</v>
      </c>
      <c r="E4698">
        <v>5.1887999999999996</v>
      </c>
      <c r="F4698">
        <v>11.26</v>
      </c>
      <c r="G4698">
        <v>1066.02970347622</v>
      </c>
      <c r="H4698">
        <v>42.508594210893897</v>
      </c>
      <c r="I4698">
        <v>1080.4838104380899</v>
      </c>
      <c r="J4698">
        <v>5.8358633334479997</v>
      </c>
      <c r="K4698">
        <v>7.4418742458261002</v>
      </c>
      <c r="M4698">
        <v>100</v>
      </c>
      <c r="N4698">
        <v>2.66549025261632</v>
      </c>
      <c r="O4698">
        <v>0</v>
      </c>
      <c r="P4698">
        <v>1097.87234042553</v>
      </c>
    </row>
    <row r="4699" spans="1:17" hidden="1" x14ac:dyDescent="0.3">
      <c r="A4699" t="s">
        <v>9628</v>
      </c>
      <c r="B4699" t="s">
        <v>9629</v>
      </c>
      <c r="C4699" t="str">
        <f>IFERROR(VLOOKUP(Table1[[#This Row],[Ticker]],[1]!Table1[[Symbol]:[Industry]],2,FALSE),"-")</f>
        <v>-</v>
      </c>
      <c r="D4699" t="s">
        <v>239</v>
      </c>
      <c r="E4699">
        <v>5.1747317779999999</v>
      </c>
      <c r="F4699">
        <v>7.25</v>
      </c>
      <c r="G4699">
        <v>98.316093209418199</v>
      </c>
      <c r="H4699">
        <v>-27.2886965522598</v>
      </c>
      <c r="I4699">
        <v>-25.383453845309599</v>
      </c>
      <c r="J4699">
        <v>5.9500951474676</v>
      </c>
      <c r="K4699">
        <v>7.6759972664013798</v>
      </c>
      <c r="L4699">
        <v>7.9683201433790396</v>
      </c>
      <c r="M4699">
        <v>61.080520102930102</v>
      </c>
      <c r="N4699">
        <v>0.33640947949412497</v>
      </c>
      <c r="O4699">
        <v>104.275862068965</v>
      </c>
      <c r="P4699">
        <v>141.666666666666</v>
      </c>
      <c r="Q4699">
        <v>7.1017511125107E-2</v>
      </c>
    </row>
    <row r="4700" spans="1:17" hidden="1" x14ac:dyDescent="0.3">
      <c r="A4700" t="s">
        <v>9630</v>
      </c>
      <c r="B4700" t="s">
        <v>9631</v>
      </c>
      <c r="C4700" t="str">
        <f>IFERROR(VLOOKUP(Table1[[#This Row],[Ticker]],[1]!Table1[[Symbol]:[Industry]],2,FALSE),"-")</f>
        <v>-</v>
      </c>
      <c r="D4700" t="s">
        <v>1223</v>
      </c>
      <c r="E4700">
        <v>5.13141639</v>
      </c>
      <c r="F4700">
        <v>4.53</v>
      </c>
      <c r="G4700">
        <v>96.945241838566901</v>
      </c>
      <c r="H4700">
        <v>-30.111164009672301</v>
      </c>
      <c r="I4700">
        <v>1.8219963283478899</v>
      </c>
      <c r="J4700">
        <v>-3.7093591629358702</v>
      </c>
      <c r="K4700">
        <v>5.58128218464139</v>
      </c>
      <c r="L4700">
        <v>4.8750894288678301</v>
      </c>
      <c r="M4700">
        <v>19.836848919077902</v>
      </c>
      <c r="N4700">
        <v>0.235205928930523</v>
      </c>
      <c r="O4700">
        <v>127.373068432671</v>
      </c>
      <c r="P4700">
        <v>139.68253968253899</v>
      </c>
    </row>
    <row r="4701" spans="1:17" hidden="1" x14ac:dyDescent="0.3">
      <c r="A4701" t="s">
        <v>9632</v>
      </c>
      <c r="B4701" t="s">
        <v>9633</v>
      </c>
      <c r="C4701" t="str">
        <f>IFERROR(VLOOKUP(Table1[[#This Row],[Ticker]],[1]!Table1[[Symbol]:[Industry]],2,FALSE),"-")</f>
        <v>-</v>
      </c>
      <c r="D4701" t="s">
        <v>141</v>
      </c>
      <c r="E4701">
        <v>5.125</v>
      </c>
      <c r="F4701">
        <v>10.25</v>
      </c>
      <c r="G4701">
        <v>97.463850746437501</v>
      </c>
      <c r="H4701">
        <v>-3.7087731275744602</v>
      </c>
      <c r="I4701">
        <v>-30.228666041863299</v>
      </c>
      <c r="J4701">
        <v>-8.0645713639978904</v>
      </c>
      <c r="K4701">
        <v>10.4018760017363</v>
      </c>
      <c r="L4701">
        <v>9.5025559221862803</v>
      </c>
      <c r="M4701">
        <v>37.982519195293499</v>
      </c>
      <c r="N4701">
        <v>0.14596399771931201</v>
      </c>
      <c r="O4701">
        <v>45.8536585365853</v>
      </c>
      <c r="P4701">
        <v>129.30648769574901</v>
      </c>
      <c r="Q4701">
        <v>5.0708774836157003E-2</v>
      </c>
    </row>
    <row r="4702" spans="1:17" hidden="1" x14ac:dyDescent="0.3">
      <c r="A4702" t="s">
        <v>9634</v>
      </c>
      <c r="B4702" t="s">
        <v>9635</v>
      </c>
      <c r="C4702" t="str">
        <f>IFERROR(VLOOKUP(Table1[[#This Row],[Ticker]],[1]!Table1[[Symbol]:[Industry]],2,FALSE),"-")</f>
        <v>-</v>
      </c>
      <c r="D4702" t="s">
        <v>533</v>
      </c>
      <c r="E4702">
        <v>5.1172599999999999</v>
      </c>
      <c r="F4702">
        <v>16.55</v>
      </c>
      <c r="G4702">
        <v>-31.842636949311899</v>
      </c>
      <c r="H4702">
        <v>-4.4954004628743602</v>
      </c>
      <c r="I4702">
        <v>-17.388529987441501</v>
      </c>
      <c r="J4702">
        <v>-2.1876200325010999</v>
      </c>
      <c r="K4702">
        <v>16.549999999999901</v>
      </c>
      <c r="L4702">
        <v>16.55</v>
      </c>
      <c r="M4702">
        <v>100</v>
      </c>
      <c r="O4702">
        <v>0</v>
      </c>
      <c r="P4702">
        <v>0</v>
      </c>
    </row>
    <row r="4703" spans="1:17" hidden="1" x14ac:dyDescent="0.3">
      <c r="A4703" t="s">
        <v>9636</v>
      </c>
      <c r="B4703" t="s">
        <v>9637</v>
      </c>
      <c r="C4703" t="str">
        <f>IFERROR(VLOOKUP(Table1[[#This Row],[Ticker]],[1]!Table1[[Symbol]:[Industry]],2,FALSE),"-")</f>
        <v>-</v>
      </c>
      <c r="D4703" t="s">
        <v>290</v>
      </c>
      <c r="E4703">
        <v>5.1064352749999999</v>
      </c>
      <c r="F4703">
        <v>183.8</v>
      </c>
      <c r="G4703">
        <v>23.066760437961499</v>
      </c>
      <c r="H4703">
        <v>-4.4954004628743602</v>
      </c>
      <c r="I4703">
        <v>4.0919723258432699</v>
      </c>
      <c r="J4703">
        <v>-2.1876200325010999</v>
      </c>
      <c r="K4703">
        <v>173.4096018246</v>
      </c>
      <c r="L4703">
        <v>151.30814619220499</v>
      </c>
      <c r="M4703">
        <v>99.999999999866205</v>
      </c>
      <c r="N4703">
        <v>4.7272727272727204</v>
      </c>
      <c r="O4703">
        <v>0</v>
      </c>
      <c r="P4703">
        <v>54.909397387273401</v>
      </c>
    </row>
    <row r="4704" spans="1:17" hidden="1" x14ac:dyDescent="0.3">
      <c r="A4704" t="s">
        <v>9638</v>
      </c>
      <c r="B4704" t="s">
        <v>9639</v>
      </c>
      <c r="C4704" t="str">
        <f>IFERROR(VLOOKUP(Table1[[#This Row],[Ticker]],[1]!Table1[[Symbol]:[Industry]],2,FALSE),"-")</f>
        <v>-</v>
      </c>
      <c r="D4704" t="s">
        <v>1657</v>
      </c>
      <c r="E4704">
        <v>5.1049600000000002</v>
      </c>
      <c r="F4704">
        <v>11.2</v>
      </c>
      <c r="G4704">
        <v>-28.1389332456082</v>
      </c>
      <c r="H4704">
        <v>-18.933903136671098</v>
      </c>
      <c r="I4704">
        <v>-12.7156327911799</v>
      </c>
      <c r="J4704">
        <v>-2.1876200325010999</v>
      </c>
      <c r="K4704">
        <v>11.9846513403896</v>
      </c>
      <c r="L4704">
        <v>11.431966715886</v>
      </c>
      <c r="M4704">
        <v>5.4973314154045703</v>
      </c>
      <c r="N4704">
        <v>0.583072100313479</v>
      </c>
      <c r="O4704">
        <v>42.857142857142797</v>
      </c>
      <c r="P4704">
        <v>30.841121495326998</v>
      </c>
    </row>
    <row r="4705" spans="1:17" hidden="1" x14ac:dyDescent="0.3">
      <c r="A4705" t="s">
        <v>9640</v>
      </c>
      <c r="B4705" t="s">
        <v>9641</v>
      </c>
      <c r="C4705" t="str">
        <f>IFERROR(VLOOKUP(Table1[[#This Row],[Ticker]],[1]!Table1[[Symbol]:[Industry]],2,FALSE),"-")</f>
        <v>-</v>
      </c>
      <c r="D4705" t="s">
        <v>443</v>
      </c>
      <c r="E4705">
        <v>5.0885999999999996</v>
      </c>
      <c r="F4705">
        <v>10.53</v>
      </c>
      <c r="G4705">
        <v>-10.668874003397001</v>
      </c>
      <c r="H4705">
        <v>3.2614129543164099</v>
      </c>
      <c r="I4705">
        <v>-57.558984532896098</v>
      </c>
      <c r="J4705">
        <v>-11.1335899173549</v>
      </c>
      <c r="K4705">
        <v>10.644768975820201</v>
      </c>
      <c r="L4705">
        <v>10.5253939575028</v>
      </c>
      <c r="M4705">
        <v>43.003680939217901</v>
      </c>
      <c r="N4705">
        <v>0.65298578544822194</v>
      </c>
      <c r="O4705">
        <v>99.335232668565993</v>
      </c>
      <c r="P4705">
        <v>69.565217391304301</v>
      </c>
      <c r="Q4705">
        <v>3.0206831903069001E-2</v>
      </c>
    </row>
    <row r="4706" spans="1:17" hidden="1" x14ac:dyDescent="0.3">
      <c r="A4706" t="s">
        <v>9642</v>
      </c>
      <c r="B4706" t="s">
        <v>9643</v>
      </c>
      <c r="C4706" t="str">
        <f>IFERROR(VLOOKUP(Table1[[#This Row],[Ticker]],[1]!Table1[[Symbol]:[Industry]],2,FALSE),"-")</f>
        <v>-</v>
      </c>
      <c r="D4706" t="s">
        <v>364</v>
      </c>
      <c r="E4706">
        <v>5.0824959999999999</v>
      </c>
      <c r="F4706">
        <v>6.3</v>
      </c>
      <c r="G4706">
        <v>-16.246306674082501</v>
      </c>
      <c r="H4706">
        <v>-7.6724050014522698</v>
      </c>
      <c r="I4706">
        <v>4.9415670999370302</v>
      </c>
      <c r="J4706">
        <v>-0.76131258400664004</v>
      </c>
      <c r="K4706">
        <v>6.1821880969075798</v>
      </c>
      <c r="L4706">
        <v>5.8792831486893302</v>
      </c>
      <c r="M4706">
        <v>46.569245440661597</v>
      </c>
      <c r="N4706">
        <v>1.0071555835623101</v>
      </c>
      <c r="O4706">
        <v>16.6666666666666</v>
      </c>
      <c r="P4706">
        <v>36.6594360086767</v>
      </c>
      <c r="Q4706">
        <v>9.1768062600515996E-2</v>
      </c>
    </row>
    <row r="4707" spans="1:17" hidden="1" x14ac:dyDescent="0.3">
      <c r="A4707" t="s">
        <v>9644</v>
      </c>
      <c r="B4707" t="s">
        <v>9645</v>
      </c>
      <c r="C4707" t="str">
        <f>IFERROR(VLOOKUP(Table1[[#This Row],[Ticker]],[1]!Table1[[Symbol]:[Industry]],2,FALSE),"-")</f>
        <v>-</v>
      </c>
      <c r="D4707" t="s">
        <v>364</v>
      </c>
      <c r="E4707">
        <v>5.0701200000000002</v>
      </c>
      <c r="F4707">
        <v>33.4</v>
      </c>
      <c r="G4707">
        <v>83.641234018429998</v>
      </c>
      <c r="H4707">
        <v>-4.4954004628743602</v>
      </c>
      <c r="I4707">
        <v>98.095340980300307</v>
      </c>
      <c r="K4707">
        <v>20.283280733958801</v>
      </c>
      <c r="M4707">
        <v>99.999416298958096</v>
      </c>
      <c r="N4707">
        <v>0.19718309859154901</v>
      </c>
      <c r="O4707">
        <v>0</v>
      </c>
      <c r="P4707">
        <v>121.192052980132</v>
      </c>
    </row>
    <row r="4708" spans="1:17" hidden="1" x14ac:dyDescent="0.3">
      <c r="A4708" t="s">
        <v>9646</v>
      </c>
      <c r="B4708" t="s">
        <v>9647</v>
      </c>
      <c r="C4708" t="str">
        <f>IFERROR(VLOOKUP(Table1[[#This Row],[Ticker]],[1]!Table1[[Symbol]:[Industry]],2,FALSE),"-")</f>
        <v>-</v>
      </c>
      <c r="E4708">
        <v>5.0696117999999997</v>
      </c>
      <c r="F4708">
        <v>7.53</v>
      </c>
      <c r="G4708">
        <v>79.081732798587197</v>
      </c>
      <c r="H4708">
        <v>-11.2811147485886</v>
      </c>
      <c r="I4708">
        <v>33.211470012558401</v>
      </c>
      <c r="J4708">
        <v>-4.3126200325011004</v>
      </c>
      <c r="K4708">
        <v>7.9421911201881299</v>
      </c>
      <c r="L4708">
        <v>6.47260339073976</v>
      </c>
      <c r="M4708">
        <v>43.623814550021798</v>
      </c>
      <c r="N4708">
        <v>0.44362536714818701</v>
      </c>
      <c r="O4708">
        <v>22.0451527224435</v>
      </c>
      <c r="P4708">
        <v>151</v>
      </c>
      <c r="Q4708">
        <v>8.4892913276403997E-2</v>
      </c>
    </row>
    <row r="4709" spans="1:17" hidden="1" x14ac:dyDescent="0.3">
      <c r="A4709" t="s">
        <v>9648</v>
      </c>
      <c r="B4709" t="s">
        <v>9649</v>
      </c>
      <c r="C4709" t="str">
        <f>IFERROR(VLOOKUP(Table1[[#This Row],[Ticker]],[1]!Table1[[Symbol]:[Industry]],2,FALSE),"-")</f>
        <v>-</v>
      </c>
      <c r="D4709" t="s">
        <v>125</v>
      </c>
      <c r="E4709">
        <v>5.0652321599999999</v>
      </c>
      <c r="F4709">
        <v>0.3</v>
      </c>
      <c r="G4709">
        <v>-5.5931859894901201</v>
      </c>
      <c r="H4709">
        <v>-1.87035303188851</v>
      </c>
      <c r="I4709">
        <v>-12.2495918825592</v>
      </c>
      <c r="J4709">
        <v>1.0670674632677399</v>
      </c>
      <c r="K4709">
        <v>0.38104149371468099</v>
      </c>
      <c r="L4709">
        <v>0.316837459592406</v>
      </c>
      <c r="M4709">
        <v>38.332852816306797</v>
      </c>
      <c r="N4709">
        <v>1</v>
      </c>
      <c r="Q4709">
        <v>5.2048647419290002E-2</v>
      </c>
    </row>
    <row r="4710" spans="1:17" hidden="1" x14ac:dyDescent="0.3">
      <c r="A4710" t="s">
        <v>9650</v>
      </c>
      <c r="B4710" t="s">
        <v>9651</v>
      </c>
      <c r="C4710" t="str">
        <f>IFERROR(VLOOKUP(Table1[[#This Row],[Ticker]],[1]!Table1[[Symbol]:[Industry]],2,FALSE),"-")</f>
        <v>-</v>
      </c>
      <c r="D4710" t="s">
        <v>407</v>
      </c>
      <c r="E4710">
        <v>5.0570000000000004</v>
      </c>
      <c r="F4710">
        <v>257.89999999999998</v>
      </c>
      <c r="G4710">
        <v>1799.9925690431901</v>
      </c>
      <c r="H4710">
        <v>24.542619440162099</v>
      </c>
      <c r="I4710">
        <v>494.47386621659098</v>
      </c>
      <c r="J4710">
        <v>6.0297991842761203</v>
      </c>
      <c r="K4710">
        <v>192.59685222956901</v>
      </c>
      <c r="L4710">
        <v>109.192990548797</v>
      </c>
      <c r="M4710">
        <v>90.3398691382544</v>
      </c>
      <c r="N4710">
        <v>1.59137577002053</v>
      </c>
      <c r="O4710">
        <v>0</v>
      </c>
      <c r="P4710">
        <v>1831.8352059925001</v>
      </c>
    </row>
    <row r="4711" spans="1:17" hidden="1" x14ac:dyDescent="0.3">
      <c r="A4711" t="s">
        <v>9652</v>
      </c>
      <c r="B4711" t="s">
        <v>9653</v>
      </c>
      <c r="C4711" t="str">
        <f>IFERROR(VLOOKUP(Table1[[#This Row],[Ticker]],[1]!Table1[[Symbol]:[Industry]],2,FALSE),"-")</f>
        <v>-</v>
      </c>
      <c r="D4711" t="s">
        <v>132</v>
      </c>
      <c r="E4711">
        <v>5.055555</v>
      </c>
      <c r="F4711">
        <v>4.8499999999999996</v>
      </c>
      <c r="G4711">
        <v>-5.5931859894901201</v>
      </c>
      <c r="H4711">
        <v>-1.87035303188851</v>
      </c>
      <c r="I4711">
        <v>-12.2495918825592</v>
      </c>
      <c r="J4711">
        <v>1.0670674632677399</v>
      </c>
      <c r="K4711">
        <v>5.1230840222052203</v>
      </c>
      <c r="M4711">
        <v>99.999956885964906</v>
      </c>
      <c r="N4711">
        <v>1</v>
      </c>
    </row>
    <row r="4712" spans="1:17" hidden="1" x14ac:dyDescent="0.3">
      <c r="A4712" t="s">
        <v>9654</v>
      </c>
      <c r="B4712" t="s">
        <v>9655</v>
      </c>
      <c r="C4712" t="str">
        <f>IFERROR(VLOOKUP(Table1[[#This Row],[Ticker]],[1]!Table1[[Symbol]:[Industry]],2,FALSE),"-")</f>
        <v>-</v>
      </c>
      <c r="D4712" t="s">
        <v>533</v>
      </c>
      <c r="E4712">
        <v>5.04</v>
      </c>
      <c r="F4712">
        <v>17</v>
      </c>
      <c r="G4712">
        <v>-6.7506575526967501</v>
      </c>
      <c r="H4712">
        <v>-5.6718710511096502</v>
      </c>
      <c r="I4712">
        <v>-5.5464247242836899</v>
      </c>
      <c r="J4712">
        <v>-3.9420059974133901</v>
      </c>
      <c r="K4712">
        <v>16.955742774356199</v>
      </c>
      <c r="L4712">
        <v>15.652735676821701</v>
      </c>
      <c r="M4712">
        <v>48.142922683139197</v>
      </c>
      <c r="N4712">
        <v>0.88305945988456602</v>
      </c>
      <c r="O4712">
        <v>16.176470588235301</v>
      </c>
      <c r="P4712">
        <v>66.340508806262207</v>
      </c>
      <c r="Q4712">
        <v>2.1332658969177E-2</v>
      </c>
    </row>
    <row r="4713" spans="1:17" hidden="1" x14ac:dyDescent="0.3">
      <c r="A4713" t="s">
        <v>9656</v>
      </c>
      <c r="B4713" t="s">
        <v>9657</v>
      </c>
      <c r="C4713" t="str">
        <f>IFERROR(VLOOKUP(Table1[[#This Row],[Ticker]],[1]!Table1[[Symbol]:[Industry]],2,FALSE),"-")</f>
        <v>-</v>
      </c>
      <c r="D4713" t="s">
        <v>407</v>
      </c>
      <c r="E4713">
        <v>5.0161671999999999</v>
      </c>
      <c r="F4713">
        <v>17.55</v>
      </c>
      <c r="G4713">
        <v>-44.702617088338698</v>
      </c>
      <c r="H4713">
        <v>3.5149354544382798</v>
      </c>
      <c r="I4713">
        <v>27.652792326608001</v>
      </c>
      <c r="J4713">
        <v>11.5538765661383</v>
      </c>
      <c r="K4713">
        <v>15.8467446882046</v>
      </c>
      <c r="L4713">
        <v>15.4220059086474</v>
      </c>
      <c r="M4713">
        <v>70.870602828646497</v>
      </c>
      <c r="N4713">
        <v>3.02236733148299</v>
      </c>
      <c r="O4713">
        <v>64.387464387464306</v>
      </c>
      <c r="P4713">
        <v>48.226351351351298</v>
      </c>
    </row>
    <row r="4714" spans="1:17" hidden="1" x14ac:dyDescent="0.3">
      <c r="A4714" t="s">
        <v>9658</v>
      </c>
      <c r="B4714" t="s">
        <v>9659</v>
      </c>
      <c r="C4714" t="str">
        <f>IFERROR(VLOOKUP(Table1[[#This Row],[Ticker]],[1]!Table1[[Symbol]:[Industry]],2,FALSE),"-")</f>
        <v>-</v>
      </c>
      <c r="D4714" t="s">
        <v>132</v>
      </c>
      <c r="E4714">
        <v>5.016</v>
      </c>
      <c r="F4714">
        <v>17.55</v>
      </c>
      <c r="G4714">
        <v>115.340461642237</v>
      </c>
      <c r="H4714">
        <v>-15.4645165438115</v>
      </c>
      <c r="I4714">
        <v>-53.939506126270203</v>
      </c>
      <c r="J4714">
        <v>-11.5643137994387</v>
      </c>
      <c r="K4714">
        <v>17.9703447167023</v>
      </c>
      <c r="L4714">
        <v>16.268567495440099</v>
      </c>
      <c r="M4714">
        <v>26.3512512775193</v>
      </c>
      <c r="N4714">
        <v>0.93273324867408602</v>
      </c>
      <c r="O4714">
        <v>92.535612535612501</v>
      </c>
      <c r="P4714">
        <v>173.36448598130801</v>
      </c>
    </row>
    <row r="4715" spans="1:17" hidden="1" x14ac:dyDescent="0.3">
      <c r="A4715" t="s">
        <v>9660</v>
      </c>
      <c r="B4715" t="s">
        <v>9661</v>
      </c>
      <c r="C4715" t="str">
        <f>IFERROR(VLOOKUP(Table1[[#This Row],[Ticker]],[1]!Table1[[Symbol]:[Industry]],2,FALSE),"-")</f>
        <v>-</v>
      </c>
      <c r="E4715">
        <v>5.0023827000000001</v>
      </c>
      <c r="F4715">
        <v>16.260000000000002</v>
      </c>
      <c r="G4715">
        <v>94.619758593863594</v>
      </c>
      <c r="H4715">
        <v>-4.36921749757468</v>
      </c>
      <c r="I4715">
        <v>26.888311183809499</v>
      </c>
      <c r="J4715">
        <v>0.86432801944693904</v>
      </c>
      <c r="K4715">
        <v>15.260690957597999</v>
      </c>
      <c r="L4715">
        <v>13.3122706553296</v>
      </c>
      <c r="M4715">
        <v>50.595483425639102</v>
      </c>
      <c r="N4715">
        <v>0.98899465448341095</v>
      </c>
      <c r="O4715">
        <v>15.1291512915128</v>
      </c>
      <c r="P4715">
        <v>156.06299212598401</v>
      </c>
      <c r="Q4715">
        <v>2.1317723293849001E-2</v>
      </c>
    </row>
    <row r="4716" spans="1:17" hidden="1" x14ac:dyDescent="0.3">
      <c r="A4716" t="s">
        <v>9662</v>
      </c>
      <c r="B4716" t="s">
        <v>9663</v>
      </c>
      <c r="C4716" t="str">
        <f>IFERROR(VLOOKUP(Table1[[#This Row],[Ticker]],[1]!Table1[[Symbol]:[Industry]],2,FALSE),"-")</f>
        <v>-</v>
      </c>
      <c r="D4716" t="s">
        <v>533</v>
      </c>
      <c r="E4716">
        <v>4.9965999999999999</v>
      </c>
      <c r="F4716">
        <v>8.73</v>
      </c>
      <c r="G4716">
        <v>4.5636130506880797</v>
      </c>
      <c r="H4716">
        <v>-7.8661869797283002</v>
      </c>
      <c r="I4716">
        <v>24.562689524753502</v>
      </c>
      <c r="J4716">
        <v>-4.1260464863209396</v>
      </c>
      <c r="K4716">
        <v>8.2282523317492799</v>
      </c>
      <c r="L4716">
        <v>7.0050553413171199</v>
      </c>
      <c r="M4716">
        <v>45.128316253126101</v>
      </c>
      <c r="N4716">
        <v>3.4659451737111699</v>
      </c>
      <c r="O4716">
        <v>7.2164948453608204</v>
      </c>
      <c r="P4716">
        <v>85.744680851063805</v>
      </c>
    </row>
    <row r="4717" spans="1:17" hidden="1" x14ac:dyDescent="0.3">
      <c r="A4717" t="s">
        <v>9664</v>
      </c>
      <c r="B4717" t="s">
        <v>9665</v>
      </c>
      <c r="C4717" t="str">
        <f>IFERROR(VLOOKUP(Table1[[#This Row],[Ticker]],[1]!Table1[[Symbol]:[Industry]],2,FALSE),"-")</f>
        <v>-</v>
      </c>
      <c r="D4717" t="s">
        <v>132</v>
      </c>
      <c r="E4717">
        <v>4.993296</v>
      </c>
      <c r="F4717">
        <v>1.1200000000000001</v>
      </c>
      <c r="G4717">
        <v>-5.9999403200984096</v>
      </c>
      <c r="H4717">
        <v>3.1969072294333301</v>
      </c>
      <c r="I4717">
        <v>-9.6962222951338894</v>
      </c>
      <c r="J4717">
        <v>-16.033773878654898</v>
      </c>
      <c r="K4717">
        <v>1.1264940621969799</v>
      </c>
      <c r="L4717">
        <v>1.05992125899773</v>
      </c>
      <c r="M4717">
        <v>45.970789649166299</v>
      </c>
      <c r="N4717">
        <v>0.51056288045721698</v>
      </c>
      <c r="O4717">
        <v>52.678571428571402</v>
      </c>
      <c r="P4717">
        <v>53.424657534246499</v>
      </c>
      <c r="Q4717">
        <v>2.3059842104191E-2</v>
      </c>
    </row>
    <row r="4718" spans="1:17" hidden="1" x14ac:dyDescent="0.3">
      <c r="A4718" t="s">
        <v>9666</v>
      </c>
      <c r="B4718" t="s">
        <v>9667</v>
      </c>
      <c r="C4718" t="str">
        <f>IFERROR(VLOOKUP(Table1[[#This Row],[Ticker]],[1]!Table1[[Symbol]:[Industry]],2,FALSE),"-")</f>
        <v>-</v>
      </c>
      <c r="D4718" t="s">
        <v>54</v>
      </c>
      <c r="E4718">
        <v>4.9886761759999896</v>
      </c>
      <c r="F4718">
        <v>11.24</v>
      </c>
      <c r="G4718">
        <v>55.178993666328601</v>
      </c>
      <c r="H4718">
        <v>5.7006779684981899</v>
      </c>
      <c r="I4718">
        <v>44.338088717594303</v>
      </c>
      <c r="J4718">
        <v>-2.1876200325010999</v>
      </c>
      <c r="K4718">
        <v>10.1117187455188</v>
      </c>
      <c r="L4718">
        <v>8.2717235641771492</v>
      </c>
      <c r="M4718">
        <v>100</v>
      </c>
      <c r="N4718">
        <v>1.3986013986013901</v>
      </c>
      <c r="O4718">
        <v>0</v>
      </c>
      <c r="P4718">
        <v>87.021630615640603</v>
      </c>
    </row>
    <row r="4719" spans="1:17" hidden="1" x14ac:dyDescent="0.3">
      <c r="A4719" t="s">
        <v>9668</v>
      </c>
      <c r="B4719" t="s">
        <v>9669</v>
      </c>
      <c r="C4719" t="str">
        <f>IFERROR(VLOOKUP(Table1[[#This Row],[Ticker]],[1]!Table1[[Symbol]:[Industry]],2,FALSE),"-")</f>
        <v>-</v>
      </c>
      <c r="D4719" t="s">
        <v>390</v>
      </c>
      <c r="E4719">
        <v>4.9749999999999996</v>
      </c>
      <c r="F4719">
        <v>9.9499999999999993</v>
      </c>
      <c r="G4719">
        <v>-26.884831042138899</v>
      </c>
      <c r="H4719">
        <v>-4.4954004628743602</v>
      </c>
      <c r="I4719">
        <v>-12.4307240802686</v>
      </c>
      <c r="J4719">
        <v>-2.1876200325010999</v>
      </c>
      <c r="K4719">
        <v>9.8979384741740795</v>
      </c>
      <c r="L4719">
        <v>9.7859618177116001</v>
      </c>
      <c r="M4719">
        <v>100</v>
      </c>
      <c r="N4719">
        <v>0</v>
      </c>
      <c r="O4719">
        <v>0</v>
      </c>
      <c r="P4719">
        <v>10.432852386237499</v>
      </c>
    </row>
    <row r="4720" spans="1:17" hidden="1" x14ac:dyDescent="0.3">
      <c r="A4720" t="s">
        <v>9670</v>
      </c>
      <c r="B4720" t="s">
        <v>9671</v>
      </c>
      <c r="C4720" t="str">
        <f>IFERROR(VLOOKUP(Table1[[#This Row],[Ticker]],[1]!Table1[[Symbol]:[Industry]],2,FALSE),"-")</f>
        <v>-</v>
      </c>
      <c r="E4720">
        <v>4.9501650000000001</v>
      </c>
      <c r="F4720">
        <v>0.55000000000000004</v>
      </c>
      <c r="G4720">
        <v>-45.905136949311903</v>
      </c>
      <c r="H4720">
        <v>-6.2811147485886503</v>
      </c>
      <c r="I4720">
        <v>-22.560943780544999</v>
      </c>
      <c r="J4720">
        <v>-3.97333431821539</v>
      </c>
      <c r="K4720">
        <v>0.56332299038029299</v>
      </c>
      <c r="L4720">
        <v>0.63851213072020396</v>
      </c>
      <c r="M4720">
        <v>52.705629548247899</v>
      </c>
      <c r="N4720">
        <v>0.49169655212713398</v>
      </c>
      <c r="O4720">
        <v>74.545454545454504</v>
      </c>
      <c r="P4720">
        <v>7.8431372549019702</v>
      </c>
      <c r="Q4720">
        <v>-2.3408439118583001E-2</v>
      </c>
    </row>
    <row r="4721" spans="1:17" hidden="1" x14ac:dyDescent="0.3">
      <c r="A4721" t="s">
        <v>9672</v>
      </c>
      <c r="B4721" t="s">
        <v>9673</v>
      </c>
      <c r="C4721" t="str">
        <f>IFERROR(VLOOKUP(Table1[[#This Row],[Ticker]],[1]!Table1[[Symbol]:[Industry]],2,FALSE),"-")</f>
        <v>-</v>
      </c>
      <c r="D4721" t="s">
        <v>51</v>
      </c>
      <c r="E4721">
        <v>4.9447669899999998</v>
      </c>
      <c r="F4721">
        <v>5.9</v>
      </c>
      <c r="G4721">
        <v>-42.987215262564902</v>
      </c>
      <c r="H4721">
        <v>0.67394000058374604</v>
      </c>
      <c r="I4721">
        <v>-13.879758057617</v>
      </c>
      <c r="J4721">
        <v>-2.0178407455740901</v>
      </c>
      <c r="K4721">
        <v>5.5947711848676702</v>
      </c>
      <c r="L4721">
        <v>5.7415339810360599</v>
      </c>
      <c r="M4721">
        <v>99.646027352801696</v>
      </c>
      <c r="N4721">
        <v>0.82154882154882103</v>
      </c>
      <c r="O4721">
        <v>12.542372881355901</v>
      </c>
      <c r="P4721">
        <v>18</v>
      </c>
    </row>
    <row r="4722" spans="1:17" hidden="1" x14ac:dyDescent="0.3">
      <c r="A4722" t="s">
        <v>9674</v>
      </c>
      <c r="B4722" t="s">
        <v>9675</v>
      </c>
      <c r="C4722" t="str">
        <f>IFERROR(VLOOKUP(Table1[[#This Row],[Ticker]],[1]!Table1[[Symbol]:[Industry]],2,FALSE),"-")</f>
        <v>-</v>
      </c>
      <c r="D4722" t="s">
        <v>21</v>
      </c>
      <c r="E4722">
        <v>4.9430503200000002</v>
      </c>
      <c r="F4722">
        <v>3.08</v>
      </c>
      <c r="G4722">
        <v>5.0462519395769698</v>
      </c>
      <c r="H4722">
        <v>-9.9499459174198108</v>
      </c>
      <c r="I4722">
        <v>-44.055196654108201</v>
      </c>
      <c r="J4722">
        <v>3.9348289470907298</v>
      </c>
      <c r="K4722">
        <v>3.2048348437398602</v>
      </c>
      <c r="M4722">
        <v>60.455394669904102</v>
      </c>
      <c r="N4722">
        <v>0.72043289253328002</v>
      </c>
      <c r="O4722">
        <v>52.597402597402599</v>
      </c>
      <c r="P4722">
        <v>39.999999999999901</v>
      </c>
      <c r="Q4722">
        <v>9.7566597823219997E-3</v>
      </c>
    </row>
    <row r="4723" spans="1:17" hidden="1" x14ac:dyDescent="0.3">
      <c r="A4723" t="s">
        <v>9676</v>
      </c>
      <c r="B4723" t="s">
        <v>9677</v>
      </c>
      <c r="C4723" t="str">
        <f>IFERROR(VLOOKUP(Table1[[#This Row],[Ticker]],[1]!Table1[[Symbol]:[Industry]],2,FALSE),"-")</f>
        <v>-</v>
      </c>
      <c r="D4723" t="s">
        <v>605</v>
      </c>
      <c r="E4723">
        <v>4.9395584699999997</v>
      </c>
      <c r="F4723">
        <v>31.86</v>
      </c>
      <c r="G4723">
        <v>-22.5833776900526</v>
      </c>
      <c r="H4723">
        <v>28.2545995371256</v>
      </c>
      <c r="I4723">
        <v>6.3396253523642301</v>
      </c>
      <c r="J4723">
        <v>19.2763525180135</v>
      </c>
      <c r="K4723">
        <v>24.561521810017702</v>
      </c>
      <c r="M4723">
        <v>95.800905306512703</v>
      </c>
      <c r="N4723">
        <v>3.03896103896103</v>
      </c>
      <c r="O4723">
        <v>11.1738857501569</v>
      </c>
      <c r="P4723">
        <v>62.883435582822102</v>
      </c>
    </row>
    <row r="4724" spans="1:17" hidden="1" x14ac:dyDescent="0.3">
      <c r="A4724" t="s">
        <v>9678</v>
      </c>
      <c r="B4724" t="s">
        <v>9679</v>
      </c>
      <c r="C4724" t="str">
        <f>IFERROR(VLOOKUP(Table1[[#This Row],[Ticker]],[1]!Table1[[Symbol]:[Industry]],2,FALSE),"-")</f>
        <v>-</v>
      </c>
      <c r="D4724" t="s">
        <v>7474</v>
      </c>
      <c r="E4724">
        <v>4.8901849339999997</v>
      </c>
      <c r="F4724">
        <v>5.23</v>
      </c>
      <c r="G4724">
        <v>-45.109635290937099</v>
      </c>
      <c r="H4724">
        <v>-1.33958192244043</v>
      </c>
      <c r="I4724">
        <v>-37.905247312669502</v>
      </c>
      <c r="J4724">
        <v>-11.546372198878901</v>
      </c>
      <c r="K4724">
        <v>5.22826614087385</v>
      </c>
      <c r="L4724">
        <v>5.8930219279093103</v>
      </c>
      <c r="M4724">
        <v>40.332342085248797</v>
      </c>
      <c r="N4724">
        <v>0.75619834710743805</v>
      </c>
      <c r="O4724">
        <v>39.196940726577402</v>
      </c>
      <c r="P4724">
        <v>37.631578947368403</v>
      </c>
    </row>
    <row r="4725" spans="1:17" hidden="1" x14ac:dyDescent="0.3">
      <c r="A4725" t="s">
        <v>9680</v>
      </c>
      <c r="B4725" t="s">
        <v>9681</v>
      </c>
      <c r="C4725" t="str">
        <f>IFERROR(VLOOKUP(Table1[[#This Row],[Ticker]],[1]!Table1[[Symbol]:[Industry]],2,FALSE),"-")</f>
        <v>-</v>
      </c>
      <c r="D4725" t="s">
        <v>533</v>
      </c>
      <c r="E4725">
        <v>4.8419999999999996</v>
      </c>
      <c r="F4725">
        <v>8.4700000000000006</v>
      </c>
      <c r="G4725">
        <v>-2.5296598500752498</v>
      </c>
      <c r="H4725">
        <v>-18.552908450094801</v>
      </c>
      <c r="I4725">
        <v>52.011470012558398</v>
      </c>
      <c r="J4725">
        <v>3.1648603852534598</v>
      </c>
      <c r="K4725">
        <v>8.0248465121484802</v>
      </c>
      <c r="L4725">
        <v>6.7675260802221198</v>
      </c>
      <c r="M4725">
        <v>41.8886072979261</v>
      </c>
      <c r="N4725">
        <v>0.69082522152334203</v>
      </c>
      <c r="O4725">
        <v>18.536009445100301</v>
      </c>
      <c r="P4725">
        <v>85.745614035087698</v>
      </c>
      <c r="Q4725">
        <v>5.2977070229947999E-2</v>
      </c>
    </row>
    <row r="4726" spans="1:17" hidden="1" x14ac:dyDescent="0.3">
      <c r="A4726" t="s">
        <v>9682</v>
      </c>
      <c r="B4726" t="s">
        <v>9683</v>
      </c>
      <c r="C4726" t="str">
        <f>IFERROR(VLOOKUP(Table1[[#This Row],[Ticker]],[1]!Table1[[Symbol]:[Industry]],2,FALSE),"-")</f>
        <v>-</v>
      </c>
      <c r="D4726" t="s">
        <v>164</v>
      </c>
      <c r="E4726">
        <v>4.8364752799999904</v>
      </c>
      <c r="F4726">
        <v>5.6</v>
      </c>
      <c r="G4726">
        <v>-25.175970282645199</v>
      </c>
      <c r="K4726">
        <v>5.4856592989664099</v>
      </c>
      <c r="L4726">
        <v>5.3129273959650396</v>
      </c>
      <c r="M4726">
        <v>11.3707014279082</v>
      </c>
      <c r="N4726">
        <v>1</v>
      </c>
      <c r="O4726">
        <v>29.464285714285701</v>
      </c>
      <c r="P4726">
        <v>31.764705882352899</v>
      </c>
      <c r="Q4726">
        <v>-8.5879446318412003E-2</v>
      </c>
    </row>
    <row r="4727" spans="1:17" hidden="1" x14ac:dyDescent="0.3">
      <c r="A4727" t="s">
        <v>9684</v>
      </c>
      <c r="B4727" t="s">
        <v>5694</v>
      </c>
      <c r="C4727" t="str">
        <f>IFERROR(VLOOKUP(Table1[[#This Row],[Ticker]],[1]!Table1[[Symbol]:[Industry]],2,FALSE),"-")</f>
        <v>-</v>
      </c>
      <c r="D4727" t="s">
        <v>364</v>
      </c>
      <c r="E4727">
        <v>4.8343391999999996</v>
      </c>
      <c r="F4727">
        <v>2.16</v>
      </c>
      <c r="G4727">
        <v>23.553046503925501</v>
      </c>
      <c r="K4727">
        <v>1.8966483147581801</v>
      </c>
      <c r="L4727">
        <v>1.6315942101912</v>
      </c>
      <c r="M4727">
        <v>76.078640359935704</v>
      </c>
      <c r="N4727">
        <v>1</v>
      </c>
      <c r="O4727">
        <v>4.1666666666666501</v>
      </c>
      <c r="P4727">
        <v>57.664233576642303</v>
      </c>
      <c r="Q4727">
        <v>0.17811967013375701</v>
      </c>
    </row>
    <row r="4728" spans="1:17" hidden="1" x14ac:dyDescent="0.3">
      <c r="A4728" t="s">
        <v>9685</v>
      </c>
      <c r="B4728" t="s">
        <v>9686</v>
      </c>
      <c r="C4728" t="str">
        <f>IFERROR(VLOOKUP(Table1[[#This Row],[Ticker]],[1]!Table1[[Symbol]:[Industry]],2,FALSE),"-")</f>
        <v>-</v>
      </c>
      <c r="D4728" t="s">
        <v>77</v>
      </c>
      <c r="E4728">
        <v>4.76</v>
      </c>
      <c r="F4728">
        <v>2.8</v>
      </c>
      <c r="G4728">
        <v>-26.1822595908213</v>
      </c>
      <c r="H4728">
        <v>-1.1743672525422599</v>
      </c>
      <c r="I4728">
        <v>-0.23371827196042999</v>
      </c>
      <c r="J4728">
        <v>9.3661648280566592</v>
      </c>
      <c r="K4728">
        <v>2.7290441983081801</v>
      </c>
      <c r="L4728">
        <v>2.5894071219730801</v>
      </c>
      <c r="M4728">
        <v>54.8587626320274</v>
      </c>
      <c r="N4728">
        <v>0.918333090806845</v>
      </c>
      <c r="O4728">
        <v>12.857142857142801</v>
      </c>
      <c r="P4728">
        <v>39.999999999999901</v>
      </c>
      <c r="Q4728">
        <v>4.8246215535883E-2</v>
      </c>
    </row>
    <row r="4729" spans="1:17" hidden="1" x14ac:dyDescent="0.3">
      <c r="A4729" t="s">
        <v>9687</v>
      </c>
      <c r="B4729" t="s">
        <v>9688</v>
      </c>
      <c r="C4729" t="str">
        <f>IFERROR(VLOOKUP(Table1[[#This Row],[Ticker]],[1]!Table1[[Symbol]:[Industry]],2,FALSE),"-")</f>
        <v>-</v>
      </c>
      <c r="D4729" t="s">
        <v>77</v>
      </c>
      <c r="E4729">
        <v>4.7533934000000002</v>
      </c>
      <c r="F4729">
        <v>11.91</v>
      </c>
      <c r="G4729">
        <v>-40.926606414960702</v>
      </c>
      <c r="H4729">
        <v>-5.2639743313628502</v>
      </c>
      <c r="I4729">
        <v>-3.9599585588701598</v>
      </c>
      <c r="J4729">
        <v>-1.6685888906326001</v>
      </c>
      <c r="K4729">
        <v>11.813740791963401</v>
      </c>
      <c r="L4729">
        <v>11.9978443262069</v>
      </c>
      <c r="M4729">
        <v>43.753530496591303</v>
      </c>
      <c r="N4729">
        <v>0.95650478748185397</v>
      </c>
      <c r="O4729">
        <v>17.548278757346701</v>
      </c>
      <c r="P4729">
        <v>26.031746031746</v>
      </c>
      <c r="Q4729">
        <v>-8.9572136414369993E-2</v>
      </c>
    </row>
    <row r="4730" spans="1:17" hidden="1" x14ac:dyDescent="0.3">
      <c r="A4730" t="s">
        <v>9689</v>
      </c>
      <c r="B4730" t="s">
        <v>9690</v>
      </c>
      <c r="C4730" t="str">
        <f>IFERROR(VLOOKUP(Table1[[#This Row],[Ticker]],[1]!Table1[[Symbol]:[Industry]],2,FALSE),"-")</f>
        <v>-</v>
      </c>
      <c r="D4730" t="s">
        <v>46</v>
      </c>
      <c r="E4730">
        <v>4.6391400000000003</v>
      </c>
      <c r="F4730">
        <v>2.0499999999999998</v>
      </c>
      <c r="G4730">
        <v>3.0257841033196402</v>
      </c>
      <c r="H4730">
        <v>-23.679073932262099</v>
      </c>
      <c r="I4730">
        <v>40.303777704866</v>
      </c>
      <c r="J4730">
        <v>-10.5209533658344</v>
      </c>
      <c r="K4730">
        <v>2.0145435530965501</v>
      </c>
      <c r="L4730">
        <v>1.7613808258139101</v>
      </c>
      <c r="M4730">
        <v>37.7967669593803</v>
      </c>
      <c r="N4730">
        <v>0.78448970991893296</v>
      </c>
      <c r="O4730">
        <v>19.512195121951201</v>
      </c>
      <c r="P4730">
        <v>79.824561403508696</v>
      </c>
      <c r="Q4730">
        <v>2.3384728704215998E-2</v>
      </c>
    </row>
    <row r="4731" spans="1:17" hidden="1" x14ac:dyDescent="0.3">
      <c r="A4731" t="s">
        <v>9691</v>
      </c>
      <c r="B4731" t="s">
        <v>9692</v>
      </c>
      <c r="C4731" t="str">
        <f>IFERROR(VLOOKUP(Table1[[#This Row],[Ticker]],[1]!Table1[[Symbol]:[Industry]],2,FALSE),"-")</f>
        <v>-</v>
      </c>
      <c r="D4731" t="s">
        <v>290</v>
      </c>
      <c r="E4731">
        <v>4.5900850000000002</v>
      </c>
      <c r="F4731">
        <v>4.17</v>
      </c>
      <c r="G4731">
        <v>142.499468313845</v>
      </c>
      <c r="H4731">
        <v>25.474018497370199</v>
      </c>
      <c r="I4731">
        <v>100.93607734240101</v>
      </c>
      <c r="J4731">
        <v>5.6804002720674198</v>
      </c>
      <c r="K4731">
        <v>3.5955822752530402</v>
      </c>
      <c r="L4731">
        <v>2.3297488691889998</v>
      </c>
      <c r="M4731">
        <v>73.735441411042302</v>
      </c>
      <c r="N4731">
        <v>1.62853215628957</v>
      </c>
      <c r="O4731">
        <v>12.709832134292499</v>
      </c>
      <c r="P4731">
        <v>174.34210526315701</v>
      </c>
      <c r="Q4731">
        <v>0.226904865116798</v>
      </c>
    </row>
    <row r="4732" spans="1:17" hidden="1" x14ac:dyDescent="0.3">
      <c r="A4732" t="s">
        <v>9693</v>
      </c>
      <c r="B4732" t="s">
        <v>9694</v>
      </c>
      <c r="C4732" t="str">
        <f>IFERROR(VLOOKUP(Table1[[#This Row],[Ticker]],[1]!Table1[[Symbol]:[Industry]],2,FALSE),"-")</f>
        <v>-</v>
      </c>
      <c r="D4732" t="s">
        <v>125</v>
      </c>
      <c r="E4732">
        <v>4.5743378310000002</v>
      </c>
      <c r="F4732">
        <v>10.33</v>
      </c>
      <c r="G4732">
        <v>-16.294538515307401</v>
      </c>
      <c r="H4732">
        <v>0.48427433387360502</v>
      </c>
      <c r="I4732">
        <v>-1.8404315534371001</v>
      </c>
      <c r="J4732">
        <v>-2.1876200325010999</v>
      </c>
      <c r="K4732">
        <v>9.8465020446819196</v>
      </c>
      <c r="L4732">
        <v>9.3299729375889697</v>
      </c>
      <c r="M4732">
        <v>100</v>
      </c>
      <c r="N4732">
        <v>3.2727272727272698</v>
      </c>
      <c r="O4732">
        <v>0</v>
      </c>
      <c r="P4732">
        <v>15.5480984340044</v>
      </c>
    </row>
    <row r="4733" spans="1:17" hidden="1" x14ac:dyDescent="0.3">
      <c r="A4733" t="s">
        <v>9695</v>
      </c>
      <c r="B4733" t="s">
        <v>9696</v>
      </c>
      <c r="C4733" t="str">
        <f>IFERROR(VLOOKUP(Table1[[#This Row],[Ticker]],[1]!Table1[[Symbol]:[Industry]],2,FALSE),"-")</f>
        <v>-</v>
      </c>
      <c r="D4733" t="s">
        <v>467</v>
      </c>
      <c r="E4733">
        <v>4.5660487600000002</v>
      </c>
      <c r="F4733">
        <v>1.33</v>
      </c>
      <c r="G4733">
        <v>8.1573630506880992</v>
      </c>
      <c r="H4733">
        <v>-5.9038511670997096</v>
      </c>
      <c r="I4733">
        <v>-6.55519665410824</v>
      </c>
      <c r="J4733">
        <v>-0.73834467018226302</v>
      </c>
      <c r="K4733">
        <v>1.2363062759115699</v>
      </c>
      <c r="L4733">
        <v>1.0514152707909801</v>
      </c>
      <c r="M4733">
        <v>73.179160030273295</v>
      </c>
      <c r="N4733">
        <v>1.3986751632171099</v>
      </c>
      <c r="O4733">
        <v>12.030075187969899</v>
      </c>
      <c r="P4733">
        <v>77.3333333333333</v>
      </c>
      <c r="Q4733">
        <v>2.4212080044479001E-2</v>
      </c>
    </row>
    <row r="4734" spans="1:17" hidden="1" x14ac:dyDescent="0.3">
      <c r="A4734" t="s">
        <v>9697</v>
      </c>
      <c r="B4734" t="s">
        <v>9698</v>
      </c>
      <c r="C4734" t="str">
        <f>IFERROR(VLOOKUP(Table1[[#This Row],[Ticker]],[1]!Table1[[Symbol]:[Industry]],2,FALSE),"-")</f>
        <v>-</v>
      </c>
      <c r="D4734" t="s">
        <v>407</v>
      </c>
      <c r="E4734">
        <v>4.5434999999999999</v>
      </c>
      <c r="F4734">
        <v>14.49</v>
      </c>
      <c r="G4734">
        <v>55.125104986171898</v>
      </c>
      <c r="H4734">
        <v>-5.27609599161815</v>
      </c>
      <c r="I4734">
        <v>4.1718726971221596</v>
      </c>
      <c r="J4734">
        <v>-6.7609988720915402</v>
      </c>
      <c r="K4734">
        <v>16.326401344996899</v>
      </c>
      <c r="L4734">
        <v>14.465699807318099</v>
      </c>
      <c r="M4734">
        <v>44.9951751515231</v>
      </c>
      <c r="N4734">
        <v>0.52705485772334404</v>
      </c>
      <c r="O4734">
        <v>106.142167011732</v>
      </c>
      <c r="P4734">
        <v>116.591928251121</v>
      </c>
      <c r="Q4734">
        <v>9.2894084924332002E-2</v>
      </c>
    </row>
    <row r="4735" spans="1:17" hidden="1" x14ac:dyDescent="0.3">
      <c r="A4735" t="s">
        <v>9699</v>
      </c>
      <c r="B4735" t="s">
        <v>9700</v>
      </c>
      <c r="C4735" t="str">
        <f>IFERROR(VLOOKUP(Table1[[#This Row],[Ticker]],[1]!Table1[[Symbol]:[Industry]],2,FALSE),"-")</f>
        <v>-</v>
      </c>
      <c r="D4735" t="s">
        <v>46</v>
      </c>
      <c r="E4735">
        <v>4.5162536649999998</v>
      </c>
      <c r="F4735">
        <v>13.77</v>
      </c>
      <c r="G4735">
        <v>-15.3451750203779</v>
      </c>
      <c r="H4735">
        <v>-10.443355853208899</v>
      </c>
      <c r="I4735">
        <v>23.121674094191</v>
      </c>
      <c r="J4735">
        <v>3.2290466341655599</v>
      </c>
      <c r="K4735">
        <v>12.086105224783701</v>
      </c>
      <c r="L4735">
        <v>11.4307087601959</v>
      </c>
      <c r="M4735">
        <v>56.355795182063197</v>
      </c>
      <c r="N4735">
        <v>1.9286395422759</v>
      </c>
      <c r="O4735">
        <v>8.4241103848946999</v>
      </c>
      <c r="P4735">
        <v>67.926829268292593</v>
      </c>
      <c r="Q4735">
        <v>5.8188451745989998E-3</v>
      </c>
    </row>
    <row r="4736" spans="1:17" hidden="1" x14ac:dyDescent="0.3">
      <c r="A4736" t="s">
        <v>9701</v>
      </c>
      <c r="B4736" t="s">
        <v>9702</v>
      </c>
      <c r="C4736" t="str">
        <f>IFERROR(VLOOKUP(Table1[[#This Row],[Ticker]],[1]!Table1[[Symbol]:[Industry]],2,FALSE),"-")</f>
        <v>-</v>
      </c>
      <c r="D4736" t="s">
        <v>605</v>
      </c>
      <c r="E4736">
        <v>4.4980230600000004</v>
      </c>
      <c r="F4736">
        <v>13.8</v>
      </c>
      <c r="G4736">
        <v>-52.759542393437897</v>
      </c>
      <c r="K4736">
        <v>17.182926074637699</v>
      </c>
      <c r="L4736">
        <v>23.662368761796301</v>
      </c>
      <c r="M4736">
        <v>89.584477983611194</v>
      </c>
      <c r="N4736">
        <v>1</v>
      </c>
      <c r="O4736">
        <v>26.449275362318801</v>
      </c>
      <c r="P4736">
        <v>15</v>
      </c>
    </row>
    <row r="4737" spans="1:17" hidden="1" x14ac:dyDescent="0.3">
      <c r="A4737" t="s">
        <v>9703</v>
      </c>
      <c r="B4737" t="s">
        <v>9704</v>
      </c>
      <c r="C4737" t="str">
        <f>IFERROR(VLOOKUP(Table1[[#This Row],[Ticker]],[1]!Table1[[Symbol]:[Industry]],2,FALSE),"-")</f>
        <v>-</v>
      </c>
      <c r="D4737" t="s">
        <v>21</v>
      </c>
      <c r="E4737">
        <v>4.4788170000000003</v>
      </c>
      <c r="F4737">
        <v>8.4</v>
      </c>
      <c r="G4737">
        <v>-30.024455131130001</v>
      </c>
      <c r="H4737">
        <v>-14.760301125126</v>
      </c>
      <c r="I4737">
        <v>-10.6540954258151</v>
      </c>
      <c r="J4737">
        <v>-4.5885804166547501</v>
      </c>
      <c r="K4737">
        <v>8.5618848835923096</v>
      </c>
      <c r="L4737">
        <v>8.4237048621399992</v>
      </c>
      <c r="M4737">
        <v>36.187875335285497</v>
      </c>
      <c r="N4737">
        <v>0.80059769888379995</v>
      </c>
      <c r="O4737">
        <v>48.809523809523803</v>
      </c>
      <c r="P4737">
        <v>37.030995106035803</v>
      </c>
      <c r="Q4737">
        <v>7.2581028450196997E-2</v>
      </c>
    </row>
    <row r="4738" spans="1:17" hidden="1" x14ac:dyDescent="0.3">
      <c r="A4738" t="s">
        <v>9705</v>
      </c>
      <c r="B4738" t="s">
        <v>9706</v>
      </c>
      <c r="C4738" t="str">
        <f>IFERROR(VLOOKUP(Table1[[#This Row],[Ticker]],[1]!Table1[[Symbol]:[Industry]],2,FALSE),"-")</f>
        <v>-</v>
      </c>
      <c r="D4738" t="s">
        <v>125</v>
      </c>
      <c r="E4738">
        <v>4.4286975999999996</v>
      </c>
      <c r="F4738">
        <v>10.43</v>
      </c>
      <c r="G4738">
        <v>-57.501938446104496</v>
      </c>
      <c r="H4738">
        <v>23.185397542113101</v>
      </c>
      <c r="I4738">
        <v>37.8198033458917</v>
      </c>
      <c r="J4738">
        <v>-2.2851810081108499</v>
      </c>
      <c r="K4738">
        <v>9.05371851812993</v>
      </c>
      <c r="L4738">
        <v>9.9276541962914404</v>
      </c>
      <c r="M4738">
        <v>71.330484616772097</v>
      </c>
      <c r="N4738">
        <v>1.7818428781851601</v>
      </c>
      <c r="O4738">
        <v>91.371045062320206</v>
      </c>
      <c r="P4738">
        <v>70.983606557377001</v>
      </c>
      <c r="Q4738">
        <v>3.6622243826108999E-2</v>
      </c>
    </row>
    <row r="4739" spans="1:17" hidden="1" x14ac:dyDescent="0.3">
      <c r="A4739" t="s">
        <v>9707</v>
      </c>
      <c r="B4739" t="s">
        <v>9708</v>
      </c>
      <c r="C4739" t="str">
        <f>IFERROR(VLOOKUP(Table1[[#This Row],[Ticker]],[1]!Table1[[Symbol]:[Industry]],2,FALSE),"-")</f>
        <v>-</v>
      </c>
      <c r="D4739" t="s">
        <v>125</v>
      </c>
      <c r="E4739">
        <v>4.4179827999999999</v>
      </c>
      <c r="F4739">
        <v>7.44</v>
      </c>
      <c r="G4739">
        <v>-36.580152954433501</v>
      </c>
      <c r="H4739">
        <v>7.5941517759315902</v>
      </c>
      <c r="I4739">
        <v>-20.765153364064901</v>
      </c>
      <c r="J4739">
        <v>-2.3205987559053498</v>
      </c>
      <c r="K4739">
        <v>6.9280100593980203</v>
      </c>
      <c r="L4739">
        <v>7.5733201479310601</v>
      </c>
      <c r="M4739">
        <v>52.055782057133598</v>
      </c>
      <c r="N4739">
        <v>0.872979616055921</v>
      </c>
      <c r="O4739">
        <v>64.247311827956906</v>
      </c>
      <c r="P4739">
        <v>30.5263157894736</v>
      </c>
      <c r="Q4739">
        <v>9.0502244183538999E-2</v>
      </c>
    </row>
    <row r="4740" spans="1:17" hidden="1" x14ac:dyDescent="0.3">
      <c r="A4740" t="s">
        <v>9709</v>
      </c>
      <c r="B4740" t="s">
        <v>9710</v>
      </c>
      <c r="C4740" t="str">
        <f>IFERROR(VLOOKUP(Table1[[#This Row],[Ticker]],[1]!Table1[[Symbol]:[Industry]],2,FALSE),"-")</f>
        <v>-</v>
      </c>
      <c r="D4740" t="s">
        <v>278</v>
      </c>
      <c r="E4740">
        <v>4.4065224000000001</v>
      </c>
      <c r="F4740">
        <v>6.12</v>
      </c>
      <c r="G4740">
        <v>-67.080732187407094</v>
      </c>
      <c r="H4740">
        <v>-4.4954004628743602</v>
      </c>
      <c r="I4740">
        <v>-53.638529987441501</v>
      </c>
      <c r="J4740">
        <v>-2.1876200325010999</v>
      </c>
      <c r="K4740">
        <v>6.5540180726223998</v>
      </c>
      <c r="L4740">
        <v>7.4511751816726903</v>
      </c>
      <c r="M4740">
        <v>0.28287232341079999</v>
      </c>
      <c r="N4740">
        <v>0</v>
      </c>
      <c r="O4740">
        <v>56.862745098039198</v>
      </c>
      <c r="P4740">
        <v>0</v>
      </c>
    </row>
    <row r="4741" spans="1:17" hidden="1" x14ac:dyDescent="0.3">
      <c r="A4741" t="s">
        <v>9711</v>
      </c>
      <c r="B4741" t="s">
        <v>9712</v>
      </c>
      <c r="C4741" t="str">
        <f>IFERROR(VLOOKUP(Table1[[#This Row],[Ticker]],[1]!Table1[[Symbol]:[Industry]],2,FALSE),"-")</f>
        <v>-</v>
      </c>
      <c r="D4741" t="s">
        <v>18</v>
      </c>
      <c r="E4741">
        <v>4.3714415000000004</v>
      </c>
      <c r="F4741">
        <v>12.21</v>
      </c>
      <c r="G4741">
        <v>82.367889366477499</v>
      </c>
      <c r="H4741">
        <v>-5.0371961285090396</v>
      </c>
      <c r="I4741">
        <v>78.913720816416898</v>
      </c>
      <c r="J4741">
        <v>-2.1876200325010999</v>
      </c>
      <c r="K4741">
        <v>12.665624072270599</v>
      </c>
      <c r="L4741">
        <v>9.8941959545878007</v>
      </c>
      <c r="M4741">
        <v>46.216974405363104</v>
      </c>
      <c r="N4741">
        <v>0.30499999999999999</v>
      </c>
      <c r="O4741">
        <v>11.056511056511001</v>
      </c>
      <c r="P4741">
        <v>168.942731277533</v>
      </c>
    </row>
    <row r="4742" spans="1:17" hidden="1" x14ac:dyDescent="0.3">
      <c r="A4742" t="s">
        <v>9713</v>
      </c>
      <c r="B4742" t="s">
        <v>9714</v>
      </c>
      <c r="C4742" t="str">
        <f>IFERROR(VLOOKUP(Table1[[#This Row],[Ticker]],[1]!Table1[[Symbol]:[Industry]],2,FALSE),"-")</f>
        <v>-</v>
      </c>
      <c r="D4742" t="s">
        <v>223</v>
      </c>
      <c r="E4742">
        <v>4.3656183999999998</v>
      </c>
      <c r="F4742">
        <v>10.9</v>
      </c>
      <c r="G4742">
        <v>-15.0151985784651</v>
      </c>
      <c r="H4742">
        <v>-13.4125979151036</v>
      </c>
      <c r="I4742">
        <v>-24.622572540633001</v>
      </c>
      <c r="J4742">
        <v>-7.5639641185226099</v>
      </c>
      <c r="K4742">
        <v>12.0411057269846</v>
      </c>
      <c r="L4742">
        <v>11.2484555132101</v>
      </c>
      <c r="M4742">
        <v>36.124907751214998</v>
      </c>
      <c r="N4742">
        <v>0.209250040457127</v>
      </c>
      <c r="O4742">
        <v>79.449541284403594</v>
      </c>
      <c r="P4742">
        <v>46.702557200538301</v>
      </c>
      <c r="Q4742">
        <v>4.6464585395594997E-2</v>
      </c>
    </row>
    <row r="4743" spans="1:17" hidden="1" x14ac:dyDescent="0.3">
      <c r="A4743" t="s">
        <v>9715</v>
      </c>
      <c r="B4743" t="s">
        <v>9716</v>
      </c>
      <c r="C4743" t="str">
        <f>IFERROR(VLOOKUP(Table1[[#This Row],[Ticker]],[1]!Table1[[Symbol]:[Industry]],2,FALSE),"-")</f>
        <v>-</v>
      </c>
      <c r="E4743">
        <v>4.3514499999999998</v>
      </c>
      <c r="F4743">
        <v>1.45</v>
      </c>
      <c r="G4743">
        <v>-29.7299608929738</v>
      </c>
      <c r="H4743">
        <v>-3.0967990642729601</v>
      </c>
      <c r="I4743">
        <v>-3.2153016409849</v>
      </c>
      <c r="J4743">
        <v>5.2197873749062902</v>
      </c>
      <c r="K4743">
        <v>1.47825373335157</v>
      </c>
      <c r="L4743">
        <v>1.5785952273725199</v>
      </c>
      <c r="M4743">
        <v>48.150425055253201</v>
      </c>
      <c r="N4743">
        <v>0.83812511492533803</v>
      </c>
      <c r="O4743">
        <v>58.620689655172399</v>
      </c>
      <c r="P4743">
        <v>29.464285714285602</v>
      </c>
      <c r="Q4743">
        <v>-9.6886156121192002E-2</v>
      </c>
    </row>
    <row r="4744" spans="1:17" hidden="1" x14ac:dyDescent="0.3">
      <c r="A4744" t="s">
        <v>9717</v>
      </c>
      <c r="B4744" t="s">
        <v>9718</v>
      </c>
      <c r="C4744" t="str">
        <f>IFERROR(VLOOKUP(Table1[[#This Row],[Ticker]],[1]!Table1[[Symbol]:[Industry]],2,FALSE),"-")</f>
        <v>-</v>
      </c>
      <c r="D4744" t="s">
        <v>132</v>
      </c>
      <c r="E4744">
        <v>4.3504500000000004</v>
      </c>
      <c r="F4744">
        <v>15.05</v>
      </c>
      <c r="G4744">
        <v>-23.178377021513999</v>
      </c>
      <c r="H4744">
        <v>28.2414416423887</v>
      </c>
      <c r="I4744">
        <v>20.1800257712421</v>
      </c>
      <c r="J4744">
        <v>-3.6719950325011101</v>
      </c>
      <c r="K4744">
        <v>10.4594652721972</v>
      </c>
      <c r="L4744">
        <v>10.986575646597901</v>
      </c>
      <c r="M4744">
        <v>64.960678111635502</v>
      </c>
      <c r="N4744">
        <v>3.8364589407863798</v>
      </c>
      <c r="O4744">
        <v>11.6279069767441</v>
      </c>
      <c r="P4744">
        <v>90.506329113923996</v>
      </c>
      <c r="Q4744">
        <v>-2.5753114723499001E-2</v>
      </c>
    </row>
    <row r="4745" spans="1:17" hidden="1" x14ac:dyDescent="0.3">
      <c r="A4745" t="s">
        <v>9719</v>
      </c>
      <c r="B4745" t="s">
        <v>9720</v>
      </c>
      <c r="C4745" t="str">
        <f>IFERROR(VLOOKUP(Table1[[#This Row],[Ticker]],[1]!Table1[[Symbol]:[Industry]],2,FALSE),"-")</f>
        <v>-</v>
      </c>
      <c r="D4745" t="s">
        <v>132</v>
      </c>
      <c r="E4745">
        <v>4.3448399999999996</v>
      </c>
      <c r="F4745">
        <v>7.29</v>
      </c>
      <c r="G4745">
        <v>-31.842636949311899</v>
      </c>
      <c r="H4745">
        <v>-4.4954004628743602</v>
      </c>
      <c r="I4745">
        <v>-17.388529987441501</v>
      </c>
      <c r="J4745">
        <v>-2.1876200325010999</v>
      </c>
      <c r="K4745">
        <v>7.2899999311874204</v>
      </c>
      <c r="L4745">
        <v>7.2840608650574499</v>
      </c>
      <c r="M4745">
        <v>98.182515309086796</v>
      </c>
      <c r="O4745">
        <v>0</v>
      </c>
      <c r="P4745">
        <v>0</v>
      </c>
    </row>
    <row r="4746" spans="1:17" hidden="1" x14ac:dyDescent="0.3">
      <c r="A4746" t="s">
        <v>9721</v>
      </c>
      <c r="B4746" t="s">
        <v>9722</v>
      </c>
      <c r="C4746" t="str">
        <f>IFERROR(VLOOKUP(Table1[[#This Row],[Ticker]],[1]!Table1[[Symbol]:[Industry]],2,FALSE),"-")</f>
        <v>-</v>
      </c>
      <c r="D4746" t="s">
        <v>533</v>
      </c>
      <c r="E4746">
        <v>4.3157399999999999</v>
      </c>
      <c r="F4746">
        <v>8.66</v>
      </c>
      <c r="G4746">
        <v>41.357363050688001</v>
      </c>
      <c r="H4746">
        <v>-8.8432265498308897</v>
      </c>
      <c r="I4746">
        <v>-22.743721244272098</v>
      </c>
      <c r="J4746">
        <v>0.81358044769097104</v>
      </c>
      <c r="K4746">
        <v>8.7559188416545695</v>
      </c>
      <c r="L4746">
        <v>8.3255506942694701</v>
      </c>
      <c r="M4746">
        <v>55.978475381459297</v>
      </c>
      <c r="N4746">
        <v>1.89275969789236</v>
      </c>
      <c r="O4746">
        <v>35.681293302540404</v>
      </c>
      <c r="P4746">
        <v>134.05405405405401</v>
      </c>
      <c r="Q4746">
        <v>0.13571748170942999</v>
      </c>
    </row>
    <row r="4747" spans="1:17" hidden="1" x14ac:dyDescent="0.3">
      <c r="A4747" t="s">
        <v>9723</v>
      </c>
      <c r="B4747" t="s">
        <v>9724</v>
      </c>
      <c r="C4747" t="str">
        <f>IFERROR(VLOOKUP(Table1[[#This Row],[Ticker]],[1]!Table1[[Symbol]:[Industry]],2,FALSE),"-")</f>
        <v>-</v>
      </c>
      <c r="D4747" t="s">
        <v>1223</v>
      </c>
      <c r="E4747">
        <v>4.3056905700000003</v>
      </c>
      <c r="F4747">
        <v>5.15</v>
      </c>
      <c r="G4747">
        <v>54.077940668016602</v>
      </c>
      <c r="H4747">
        <v>-2.2366735634903701</v>
      </c>
      <c r="I4747">
        <v>-36.029920192812803</v>
      </c>
      <c r="J4747">
        <v>-9.9653978102788798</v>
      </c>
      <c r="K4747">
        <v>4.9707060681139996</v>
      </c>
      <c r="L4747">
        <v>5.0790042485551998</v>
      </c>
      <c r="M4747">
        <v>47.693613726708001</v>
      </c>
      <c r="N4747">
        <v>0.95115761865310799</v>
      </c>
      <c r="O4747">
        <v>45.631067961165002</v>
      </c>
      <c r="P4747">
        <v>85.920577617328505</v>
      </c>
      <c r="Q4747">
        <v>-4.8942390827203003E-2</v>
      </c>
    </row>
    <row r="4748" spans="1:17" hidden="1" x14ac:dyDescent="0.3">
      <c r="A4748" t="s">
        <v>9725</v>
      </c>
      <c r="B4748" t="s">
        <v>9726</v>
      </c>
      <c r="C4748" t="str">
        <f>IFERROR(VLOOKUP(Table1[[#This Row],[Ticker]],[1]!Table1[[Symbol]:[Industry]],2,FALSE),"-")</f>
        <v>-</v>
      </c>
      <c r="D4748" t="s">
        <v>533</v>
      </c>
      <c r="E4748">
        <v>4.2185360000000003</v>
      </c>
      <c r="F4748">
        <v>5.96</v>
      </c>
      <c r="G4748">
        <v>0.60180749513252896</v>
      </c>
      <c r="H4748">
        <v>-11.2277485745328</v>
      </c>
      <c r="I4748">
        <v>-16.2000749789526</v>
      </c>
      <c r="J4748">
        <v>-7.0452414730371196</v>
      </c>
      <c r="K4748">
        <v>6.0695016497099603</v>
      </c>
      <c r="L4748">
        <v>5.9269350027628001</v>
      </c>
      <c r="M4748">
        <v>6.8435791891775803</v>
      </c>
      <c r="N4748">
        <v>0.781546811397557</v>
      </c>
      <c r="O4748">
        <v>65.771812080536904</v>
      </c>
      <c r="P4748">
        <v>83.384615384615302</v>
      </c>
    </row>
    <row r="4749" spans="1:17" hidden="1" x14ac:dyDescent="0.3">
      <c r="A4749" t="s">
        <v>9727</v>
      </c>
      <c r="B4749" t="s">
        <v>9728</v>
      </c>
      <c r="C4749" t="str">
        <f>IFERROR(VLOOKUP(Table1[[#This Row],[Ticker]],[1]!Table1[[Symbol]:[Industry]],2,FALSE),"-")</f>
        <v>-</v>
      </c>
      <c r="D4749" t="s">
        <v>533</v>
      </c>
      <c r="E4749">
        <v>4.18</v>
      </c>
      <c r="F4749">
        <v>4.12</v>
      </c>
      <c r="G4749">
        <v>116.350134135025</v>
      </c>
      <c r="H4749">
        <v>4.9286833067591402</v>
      </c>
      <c r="I4749">
        <v>27.172873521330299</v>
      </c>
      <c r="J4749">
        <v>-6.0956660095125903</v>
      </c>
      <c r="K4749">
        <v>3.89776709164006</v>
      </c>
      <c r="L4749">
        <v>3.3203411157581701</v>
      </c>
      <c r="M4749">
        <v>57.994130232602103</v>
      </c>
      <c r="N4749">
        <v>2.34772801545782</v>
      </c>
      <c r="O4749">
        <v>7.5242718446601797</v>
      </c>
      <c r="P4749">
        <v>167.532467532467</v>
      </c>
      <c r="Q4749">
        <v>0.11062849687184501</v>
      </c>
    </row>
    <row r="4750" spans="1:17" hidden="1" x14ac:dyDescent="0.3">
      <c r="A4750" t="s">
        <v>9729</v>
      </c>
      <c r="B4750" t="s">
        <v>9730</v>
      </c>
      <c r="C4750" t="str">
        <f>IFERROR(VLOOKUP(Table1[[#This Row],[Ticker]],[1]!Table1[[Symbol]:[Industry]],2,FALSE),"-")</f>
        <v>-</v>
      </c>
      <c r="D4750" t="s">
        <v>1223</v>
      </c>
      <c r="E4750">
        <v>4.1674182000000002</v>
      </c>
      <c r="F4750">
        <v>4.1399999999999997</v>
      </c>
      <c r="G4750">
        <v>34.422423291651903</v>
      </c>
      <c r="H4750">
        <v>4.0760281085541896</v>
      </c>
      <c r="I4750">
        <v>85.552646483146603</v>
      </c>
      <c r="J4750">
        <v>-4.0655543048015703</v>
      </c>
      <c r="K4750">
        <v>3.9795554741273098</v>
      </c>
      <c r="L4750">
        <v>2.7994729822558302</v>
      </c>
      <c r="M4750">
        <v>55.533920707795303</v>
      </c>
      <c r="N4750">
        <v>1.07835591356225</v>
      </c>
      <c r="O4750">
        <v>26.3285024154589</v>
      </c>
      <c r="P4750">
        <v>113.40206185567</v>
      </c>
    </row>
    <row r="4751" spans="1:17" hidden="1" x14ac:dyDescent="0.3">
      <c r="A4751" t="s">
        <v>9731</v>
      </c>
      <c r="B4751" t="s">
        <v>9732</v>
      </c>
      <c r="C4751" t="str">
        <f>IFERROR(VLOOKUP(Table1[[#This Row],[Ticker]],[1]!Table1[[Symbol]:[Industry]],2,FALSE),"-")</f>
        <v>-</v>
      </c>
      <c r="D4751" t="s">
        <v>158</v>
      </c>
      <c r="E4751">
        <v>4.1559617700000002</v>
      </c>
      <c r="F4751">
        <v>6.26</v>
      </c>
      <c r="G4751">
        <v>143.92828816081999</v>
      </c>
      <c r="H4751">
        <v>158.50019425078199</v>
      </c>
      <c r="I4751">
        <v>158.38239512269001</v>
      </c>
      <c r="J4751">
        <v>7.9599814435136498</v>
      </c>
      <c r="M4751">
        <v>100</v>
      </c>
      <c r="O4751">
        <v>0</v>
      </c>
      <c r="P4751">
        <v>175.770925110132</v>
      </c>
    </row>
    <row r="4752" spans="1:17" hidden="1" x14ac:dyDescent="0.3">
      <c r="A4752" t="s">
        <v>9733</v>
      </c>
      <c r="B4752" t="s">
        <v>9734</v>
      </c>
      <c r="C4752" t="str">
        <f>IFERROR(VLOOKUP(Table1[[#This Row],[Ticker]],[1]!Table1[[Symbol]:[Industry]],2,FALSE),"-")</f>
        <v>-</v>
      </c>
      <c r="E4752">
        <v>4.1169921</v>
      </c>
      <c r="F4752">
        <v>5.22</v>
      </c>
      <c r="G4752">
        <v>-44.987395684752798</v>
      </c>
      <c r="H4752">
        <v>-0.81441886778232697</v>
      </c>
      <c r="I4752">
        <v>-10.8579177425436</v>
      </c>
      <c r="J4752">
        <v>-14.773826929052801</v>
      </c>
      <c r="K4752">
        <v>5.0328392085287899</v>
      </c>
      <c r="L4752">
        <v>5.2498859484298901</v>
      </c>
      <c r="M4752">
        <v>46.438407161936297</v>
      </c>
      <c r="N4752">
        <v>0.59282632064265495</v>
      </c>
      <c r="O4752">
        <v>33.141762452107201</v>
      </c>
      <c r="P4752">
        <v>22.823529411764699</v>
      </c>
      <c r="Q4752">
        <v>-2.9051666229168001E-2</v>
      </c>
    </row>
    <row r="4753" spans="1:17" hidden="1" x14ac:dyDescent="0.3">
      <c r="A4753" t="s">
        <v>9735</v>
      </c>
      <c r="B4753" t="s">
        <v>9736</v>
      </c>
      <c r="C4753" t="str">
        <f>IFERROR(VLOOKUP(Table1[[#This Row],[Ticker]],[1]!Table1[[Symbol]:[Industry]],2,FALSE),"-")</f>
        <v>-</v>
      </c>
      <c r="D4753" t="s">
        <v>46</v>
      </c>
      <c r="E4753">
        <v>4.0928659999999999</v>
      </c>
      <c r="F4753">
        <v>7.19</v>
      </c>
      <c r="G4753">
        <v>23.785068678393699</v>
      </c>
      <c r="H4753">
        <v>12.0400326079917</v>
      </c>
      <c r="I4753">
        <v>37.235125926536803</v>
      </c>
      <c r="J4753">
        <v>2.2324718880112102E-2</v>
      </c>
      <c r="K4753">
        <v>5.9627007180423703</v>
      </c>
      <c r="L4753">
        <v>5.3337310370933304</v>
      </c>
      <c r="M4753">
        <v>77.246302283502104</v>
      </c>
      <c r="N4753">
        <v>0.68064000704702599</v>
      </c>
      <c r="O4753">
        <v>8.4840055632823201</v>
      </c>
      <c r="P4753">
        <v>105.428571428571</v>
      </c>
      <c r="Q4753">
        <v>5.0226391745060002E-2</v>
      </c>
    </row>
    <row r="4754" spans="1:17" hidden="1" x14ac:dyDescent="0.3">
      <c r="A4754" t="s">
        <v>9737</v>
      </c>
      <c r="B4754" t="s">
        <v>9738</v>
      </c>
      <c r="C4754" t="str">
        <f>IFERROR(VLOOKUP(Table1[[#This Row],[Ticker]],[1]!Table1[[Symbol]:[Industry]],2,FALSE),"-")</f>
        <v>-</v>
      </c>
      <c r="D4754" t="s">
        <v>290</v>
      </c>
      <c r="E4754">
        <v>4.0488883299999996</v>
      </c>
      <c r="F4754">
        <v>1.56</v>
      </c>
      <c r="G4754">
        <v>-7.0426369493119001</v>
      </c>
      <c r="H4754">
        <v>-20.606511573985401</v>
      </c>
      <c r="I4754">
        <v>-37.388529987441501</v>
      </c>
      <c r="J4754">
        <v>-4.7682651937914304</v>
      </c>
      <c r="K4754">
        <v>1.83201115772384</v>
      </c>
      <c r="L4754">
        <v>1.3459534641166799</v>
      </c>
      <c r="M4754">
        <v>2.1408057633905998E-2</v>
      </c>
      <c r="N4754">
        <v>0.38430350449067902</v>
      </c>
      <c r="O4754">
        <v>78.205128205128105</v>
      </c>
      <c r="P4754">
        <v>30</v>
      </c>
      <c r="Q4754">
        <v>2.7230652633295001E-2</v>
      </c>
    </row>
    <row r="4755" spans="1:17" hidden="1" x14ac:dyDescent="0.3">
      <c r="A4755" t="s">
        <v>9739</v>
      </c>
      <c r="B4755" t="s">
        <v>9740</v>
      </c>
      <c r="C4755" t="str">
        <f>IFERROR(VLOOKUP(Table1[[#This Row],[Ticker]],[1]!Table1[[Symbol]:[Industry]],2,FALSE),"-")</f>
        <v>-</v>
      </c>
      <c r="D4755" t="s">
        <v>605</v>
      </c>
      <c r="E4755">
        <v>4.0365631409999896</v>
      </c>
      <c r="F4755">
        <v>38.75</v>
      </c>
      <c r="G4755">
        <v>-79.150224656681999</v>
      </c>
      <c r="H4755">
        <v>-61.012641842184699</v>
      </c>
      <c r="I4755">
        <v>-64.696117694811704</v>
      </c>
      <c r="J4755">
        <v>-5.1129472072509099</v>
      </c>
      <c r="M4755">
        <v>15.2628691802944</v>
      </c>
      <c r="O4755">
        <v>124.51612903225799</v>
      </c>
      <c r="P4755">
        <v>10.9997135491263</v>
      </c>
    </row>
    <row r="4756" spans="1:17" hidden="1" x14ac:dyDescent="0.3">
      <c r="A4756" t="s">
        <v>9741</v>
      </c>
      <c r="B4756" t="s">
        <v>9742</v>
      </c>
      <c r="C4756" t="str">
        <f>IFERROR(VLOOKUP(Table1[[#This Row],[Ticker]],[1]!Table1[[Symbol]:[Industry]],2,FALSE),"-")</f>
        <v>-</v>
      </c>
      <c r="D4756" t="s">
        <v>54</v>
      </c>
      <c r="E4756">
        <v>4.0204440000000004</v>
      </c>
      <c r="F4756">
        <v>12.18</v>
      </c>
      <c r="G4756">
        <v>62.1064076366753</v>
      </c>
      <c r="H4756">
        <v>5.9807900133161001</v>
      </c>
      <c r="I4756">
        <v>5.3937280770745302</v>
      </c>
      <c r="J4756">
        <v>-9.3876200325011006</v>
      </c>
      <c r="K4756">
        <v>11.780222556490999</v>
      </c>
      <c r="L4756">
        <v>12.1275848874154</v>
      </c>
      <c r="M4756">
        <v>40.622515272732201</v>
      </c>
      <c r="N4756">
        <v>0.38140109412418799</v>
      </c>
      <c r="O4756">
        <v>25.2052545155993</v>
      </c>
      <c r="P4756">
        <v>107.142857142857</v>
      </c>
      <c r="Q4756">
        <v>3.6576443921637003E-2</v>
      </c>
    </row>
    <row r="4757" spans="1:17" hidden="1" x14ac:dyDescent="0.3">
      <c r="A4757" t="s">
        <v>9743</v>
      </c>
      <c r="B4757" t="s">
        <v>9744</v>
      </c>
      <c r="C4757" t="str">
        <f>IFERROR(VLOOKUP(Table1[[#This Row],[Ticker]],[1]!Table1[[Symbol]:[Industry]],2,FALSE),"-")</f>
        <v>-</v>
      </c>
      <c r="D4757" t="s">
        <v>472</v>
      </c>
      <c r="E4757">
        <v>4.0099444999999996</v>
      </c>
      <c r="F4757">
        <v>5</v>
      </c>
      <c r="G4757">
        <v>-24.315755228881802</v>
      </c>
      <c r="H4757">
        <v>-6.40016236763626</v>
      </c>
      <c r="I4757">
        <v>-15.9686516912955</v>
      </c>
      <c r="J4757">
        <v>-4.2788747853527997</v>
      </c>
      <c r="K4757">
        <v>5.0157068496886197</v>
      </c>
      <c r="L4757">
        <v>4.4203628417132999</v>
      </c>
      <c r="M4757">
        <v>25.221752095515502</v>
      </c>
      <c r="N4757">
        <v>0.528032908621902</v>
      </c>
      <c r="O4757">
        <v>18</v>
      </c>
      <c r="P4757">
        <v>118.340611353711</v>
      </c>
      <c r="Q4757">
        <v>1.9345208182558998E-2</v>
      </c>
    </row>
    <row r="4758" spans="1:17" hidden="1" x14ac:dyDescent="0.3">
      <c r="A4758" t="s">
        <v>9745</v>
      </c>
      <c r="B4758" t="s">
        <v>9746</v>
      </c>
      <c r="C4758" t="str">
        <f>IFERROR(VLOOKUP(Table1[[#This Row],[Ticker]],[1]!Table1[[Symbol]:[Industry]],2,FALSE),"-")</f>
        <v>-</v>
      </c>
      <c r="E4758">
        <v>3.9706039999999998</v>
      </c>
      <c r="F4758">
        <v>45.1</v>
      </c>
      <c r="G4758">
        <v>13.64123401843</v>
      </c>
      <c r="H4758">
        <v>-4.4954004628743602</v>
      </c>
      <c r="I4758">
        <v>15.2585288360878</v>
      </c>
      <c r="J4758">
        <v>-2.1876200325010999</v>
      </c>
      <c r="K4758">
        <v>44.802314841097598</v>
      </c>
      <c r="L4758">
        <v>39.869671120153399</v>
      </c>
      <c r="M4758">
        <v>50.127975425573403</v>
      </c>
      <c r="N4758">
        <v>0</v>
      </c>
      <c r="O4758">
        <v>0.86474501108646495</v>
      </c>
      <c r="P4758">
        <v>58.245614035087698</v>
      </c>
    </row>
    <row r="4759" spans="1:17" hidden="1" x14ac:dyDescent="0.3">
      <c r="A4759" t="s">
        <v>9747</v>
      </c>
      <c r="B4759" t="s">
        <v>9748</v>
      </c>
      <c r="C4759" t="str">
        <f>IFERROR(VLOOKUP(Table1[[#This Row],[Ticker]],[1]!Table1[[Symbol]:[Industry]],2,FALSE),"-")</f>
        <v>-</v>
      </c>
      <c r="D4759" t="s">
        <v>407</v>
      </c>
      <c r="E4759">
        <v>3.95</v>
      </c>
      <c r="F4759">
        <v>8.0500000000000007</v>
      </c>
      <c r="G4759">
        <v>-32.5824643229247</v>
      </c>
      <c r="H4759">
        <v>-2.5599165919066098</v>
      </c>
      <c r="I4759">
        <v>17.905587659617201</v>
      </c>
      <c r="J4759">
        <v>-12.3127622395545</v>
      </c>
      <c r="K4759">
        <v>7.68522402428784</v>
      </c>
      <c r="L4759">
        <v>7.3242113236681696</v>
      </c>
      <c r="M4759">
        <v>45.517007274063999</v>
      </c>
      <c r="N4759">
        <v>1.9855514938852199</v>
      </c>
      <c r="O4759">
        <v>59.254658385093101</v>
      </c>
      <c r="P4759">
        <v>58.777120315581797</v>
      </c>
      <c r="Q4759">
        <v>6.6693185630320007E-2</v>
      </c>
    </row>
    <row r="4760" spans="1:17" hidden="1" x14ac:dyDescent="0.3">
      <c r="A4760" t="s">
        <v>9749</v>
      </c>
      <c r="B4760" t="s">
        <v>9750</v>
      </c>
      <c r="C4760" t="str">
        <f>IFERROR(VLOOKUP(Table1[[#This Row],[Ticker]],[1]!Table1[[Symbol]:[Industry]],2,FALSE),"-")</f>
        <v>-</v>
      </c>
      <c r="D4760" t="s">
        <v>125</v>
      </c>
      <c r="E4760">
        <v>3.9336799999999998</v>
      </c>
      <c r="F4760">
        <v>7.83</v>
      </c>
      <c r="G4760">
        <v>-39.1799150558207</v>
      </c>
      <c r="H4760">
        <v>-3.7397329565771402</v>
      </c>
      <c r="I4760">
        <v>-6.1669390783506799</v>
      </c>
      <c r="J4760">
        <v>-10.233597043995299</v>
      </c>
      <c r="K4760">
        <v>7.8984857620736397</v>
      </c>
      <c r="L4760">
        <v>7.7524874280269396</v>
      </c>
      <c r="M4760">
        <v>49.082767230885899</v>
      </c>
      <c r="N4760">
        <v>3.4682016885164799</v>
      </c>
      <c r="O4760">
        <v>19.923371647509502</v>
      </c>
      <c r="P4760">
        <v>28.360655737704899</v>
      </c>
      <c r="Q4760">
        <v>5.6035936300875E-2</v>
      </c>
    </row>
    <row r="4761" spans="1:17" hidden="1" x14ac:dyDescent="0.3">
      <c r="A4761" t="s">
        <v>9751</v>
      </c>
      <c r="B4761" t="s">
        <v>9752</v>
      </c>
      <c r="C4761" t="str">
        <f>IFERROR(VLOOKUP(Table1[[#This Row],[Ticker]],[1]!Table1[[Symbol]:[Industry]],2,FALSE),"-")</f>
        <v>-</v>
      </c>
      <c r="D4761" t="s">
        <v>281</v>
      </c>
      <c r="E4761">
        <v>3.901932</v>
      </c>
      <c r="F4761">
        <v>3</v>
      </c>
      <c r="K4761">
        <v>3.13914626791387</v>
      </c>
      <c r="L4761">
        <v>4.4077132628643598</v>
      </c>
      <c r="M4761">
        <v>99.841790054050605</v>
      </c>
      <c r="N4761">
        <v>1</v>
      </c>
    </row>
    <row r="4762" spans="1:17" hidden="1" x14ac:dyDescent="0.3">
      <c r="A4762" t="s">
        <v>9753</v>
      </c>
      <c r="B4762" t="s">
        <v>9754</v>
      </c>
      <c r="C4762" t="str">
        <f>IFERROR(VLOOKUP(Table1[[#This Row],[Ticker]],[1]!Table1[[Symbol]:[Industry]],2,FALSE),"-")</f>
        <v>-</v>
      </c>
      <c r="D4762" t="s">
        <v>753</v>
      </c>
      <c r="E4762">
        <v>3.8994098080000001</v>
      </c>
      <c r="F4762">
        <v>596.63</v>
      </c>
      <c r="G4762">
        <v>2.5910170918318101</v>
      </c>
      <c r="H4762">
        <v>-2.9451973386711301</v>
      </c>
      <c r="I4762">
        <v>5.23355156467942</v>
      </c>
      <c r="J4762">
        <v>-2.61429381039741</v>
      </c>
      <c r="K4762">
        <v>576.04523071077699</v>
      </c>
      <c r="L4762">
        <v>522.14942806757801</v>
      </c>
      <c r="M4762">
        <v>60.046073572563003</v>
      </c>
      <c r="N4762">
        <v>1.0741658464850801</v>
      </c>
      <c r="O4762">
        <v>2.3565693981194502</v>
      </c>
      <c r="P4762">
        <v>41.697145299957199</v>
      </c>
      <c r="Q4762">
        <v>2.4635765917062999E-2</v>
      </c>
    </row>
    <row r="4763" spans="1:17" hidden="1" x14ac:dyDescent="0.3">
      <c r="A4763" t="s">
        <v>9755</v>
      </c>
      <c r="B4763" t="s">
        <v>9756</v>
      </c>
      <c r="C4763" t="str">
        <f>IFERROR(VLOOKUP(Table1[[#This Row],[Ticker]],[1]!Table1[[Symbol]:[Industry]],2,FALSE),"-")</f>
        <v>-</v>
      </c>
      <c r="D4763" t="s">
        <v>538</v>
      </c>
      <c r="E4763">
        <v>3.885038276</v>
      </c>
      <c r="F4763">
        <v>3.9</v>
      </c>
      <c r="G4763">
        <v>-63.059568166243103</v>
      </c>
      <c r="H4763">
        <v>-23.742262387560501</v>
      </c>
      <c r="I4763">
        <v>-31.862214197967901</v>
      </c>
      <c r="J4763">
        <v>-5.2026954093855302</v>
      </c>
      <c r="K4763">
        <v>4.5963810732013899</v>
      </c>
      <c r="L4763">
        <v>5.3822487369481502</v>
      </c>
      <c r="M4763">
        <v>30.212843768514801</v>
      </c>
      <c r="N4763">
        <v>1.9379318226223901</v>
      </c>
      <c r="O4763">
        <v>74.102564102564102</v>
      </c>
      <c r="P4763">
        <v>9.2436974789915993</v>
      </c>
      <c r="Q4763">
        <v>-6.7658249251331001E-2</v>
      </c>
    </row>
    <row r="4764" spans="1:17" hidden="1" x14ac:dyDescent="0.3">
      <c r="A4764" t="s">
        <v>9757</v>
      </c>
      <c r="B4764" t="s">
        <v>9758</v>
      </c>
      <c r="C4764" t="str">
        <f>IFERROR(VLOOKUP(Table1[[#This Row],[Ticker]],[1]!Table1[[Symbol]:[Industry]],2,FALSE),"-")</f>
        <v>-</v>
      </c>
      <c r="D4764" t="s">
        <v>605</v>
      </c>
      <c r="E4764">
        <v>3.8528346</v>
      </c>
      <c r="F4764">
        <v>4.42</v>
      </c>
      <c r="G4764">
        <v>-28.8123339190088</v>
      </c>
      <c r="H4764">
        <v>-2.8326926243945398</v>
      </c>
      <c r="I4764">
        <v>-12.150434749346299</v>
      </c>
      <c r="J4764">
        <v>-3.7968154347999401</v>
      </c>
      <c r="K4764">
        <v>4.4317073672695697</v>
      </c>
      <c r="L4764">
        <v>4.4649095618562997</v>
      </c>
      <c r="M4764">
        <v>43.144248403716297</v>
      </c>
      <c r="N4764">
        <v>1.4296360019945</v>
      </c>
      <c r="O4764">
        <v>35.746606334841601</v>
      </c>
      <c r="P4764">
        <v>17.553191489361598</v>
      </c>
      <c r="Q4764">
        <v>3.1762229187872998E-2</v>
      </c>
    </row>
    <row r="4765" spans="1:17" hidden="1" x14ac:dyDescent="0.3">
      <c r="A4765" t="s">
        <v>9759</v>
      </c>
      <c r="B4765" t="s">
        <v>9760</v>
      </c>
      <c r="C4765" t="str">
        <f>IFERROR(VLOOKUP(Table1[[#This Row],[Ticker]],[1]!Table1[[Symbol]:[Industry]],2,FALSE),"-")</f>
        <v>-</v>
      </c>
      <c r="D4765" t="s">
        <v>533</v>
      </c>
      <c r="E4765">
        <v>3.8454755999999999</v>
      </c>
      <c r="F4765">
        <v>6.19</v>
      </c>
      <c r="G4765">
        <v>-21.7002881948635</v>
      </c>
      <c r="H4765">
        <v>-4.4954004628743602</v>
      </c>
      <c r="I4765">
        <v>-7.2461812329931803</v>
      </c>
      <c r="J4765">
        <v>-2.1876200325010999</v>
      </c>
      <c r="K4765">
        <v>5.9746539322833501</v>
      </c>
      <c r="L4765">
        <v>5.7347817941850296</v>
      </c>
      <c r="M4765">
        <v>100</v>
      </c>
      <c r="N4765">
        <v>0</v>
      </c>
      <c r="O4765">
        <v>0</v>
      </c>
      <c r="P4765">
        <v>10.1423487544483</v>
      </c>
    </row>
    <row r="4766" spans="1:17" hidden="1" x14ac:dyDescent="0.3">
      <c r="A4766" t="s">
        <v>9761</v>
      </c>
      <c r="B4766" t="s">
        <v>9762</v>
      </c>
      <c r="C4766" t="str">
        <f>IFERROR(VLOOKUP(Table1[[#This Row],[Ticker]],[1]!Table1[[Symbol]:[Industry]],2,FALSE),"-")</f>
        <v>-</v>
      </c>
      <c r="D4766" t="s">
        <v>46</v>
      </c>
      <c r="E4766">
        <v>3.8399486999999999</v>
      </c>
      <c r="F4766">
        <v>2.5</v>
      </c>
      <c r="G4766">
        <v>-69.342636949311895</v>
      </c>
      <c r="H4766">
        <v>-2.3677408884062801</v>
      </c>
      <c r="I4766">
        <v>29.6702935419701</v>
      </c>
      <c r="J4766">
        <v>-8.0699729736775705</v>
      </c>
      <c r="K4766">
        <v>2.4469019860699901</v>
      </c>
      <c r="L4766">
        <v>3.1986495823180299</v>
      </c>
      <c r="M4766">
        <v>28.429535428880399</v>
      </c>
      <c r="N4766">
        <v>0.57453349844143597</v>
      </c>
      <c r="O4766">
        <v>120</v>
      </c>
      <c r="P4766">
        <v>56.25</v>
      </c>
      <c r="Q4766">
        <v>-0.13060360395721499</v>
      </c>
    </row>
    <row r="4767" spans="1:17" hidden="1" x14ac:dyDescent="0.3">
      <c r="A4767" t="s">
        <v>9763</v>
      </c>
      <c r="B4767" t="s">
        <v>9764</v>
      </c>
      <c r="C4767" t="str">
        <f>IFERROR(VLOOKUP(Table1[[#This Row],[Ticker]],[1]!Table1[[Symbol]:[Industry]],2,FALSE),"-")</f>
        <v>-</v>
      </c>
      <c r="D4767" t="s">
        <v>605</v>
      </c>
      <c r="E4767">
        <v>3.8164102</v>
      </c>
      <c r="F4767">
        <v>8.1199999999999992</v>
      </c>
      <c r="G4767">
        <v>-76.226198593147501</v>
      </c>
      <c r="H4767">
        <v>11.226249021661699</v>
      </c>
      <c r="I4767">
        <v>-22.969925336278799</v>
      </c>
      <c r="J4767">
        <v>10.062379967498901</v>
      </c>
      <c r="K4767">
        <v>8.4355141866202903</v>
      </c>
      <c r="L4767">
        <v>9.0309182204494096</v>
      </c>
      <c r="M4767">
        <v>70.803257661039098</v>
      </c>
      <c r="N4767">
        <v>1.6431563216204701</v>
      </c>
      <c r="O4767">
        <v>88.793103448275801</v>
      </c>
      <c r="P4767">
        <v>19.411764705882302</v>
      </c>
      <c r="Q4767">
        <v>9.9927219121290004E-2</v>
      </c>
    </row>
    <row r="4768" spans="1:17" hidden="1" x14ac:dyDescent="0.3">
      <c r="A4768" t="s">
        <v>9765</v>
      </c>
      <c r="B4768" t="s">
        <v>9766</v>
      </c>
      <c r="C4768" t="str">
        <f>IFERROR(VLOOKUP(Table1[[#This Row],[Ticker]],[1]!Table1[[Symbol]:[Industry]],2,FALSE),"-")</f>
        <v>-</v>
      </c>
      <c r="D4768" t="s">
        <v>605</v>
      </c>
      <c r="E4768">
        <v>3.8052692499999998</v>
      </c>
      <c r="F4768">
        <v>6.35</v>
      </c>
      <c r="G4768">
        <v>-31.048986155661101</v>
      </c>
      <c r="H4768">
        <v>-30.226394614921102</v>
      </c>
      <c r="I4768">
        <v>0.20406260515098701</v>
      </c>
      <c r="J4768">
        <v>-2.1876200325010999</v>
      </c>
      <c r="K4768">
        <v>6.67676770377492</v>
      </c>
      <c r="L4768">
        <v>7.1515509603214804</v>
      </c>
      <c r="M4768">
        <v>19.173438536746598</v>
      </c>
      <c r="N4768">
        <v>0.41666666666666602</v>
      </c>
      <c r="O4768">
        <v>34.645669291338599</v>
      </c>
      <c r="P4768">
        <v>54.878048780487802</v>
      </c>
    </row>
    <row r="4769" spans="1:17" hidden="1" x14ac:dyDescent="0.3">
      <c r="A4769" t="s">
        <v>9767</v>
      </c>
      <c r="B4769" t="s">
        <v>9768</v>
      </c>
      <c r="C4769" t="str">
        <f>IFERROR(VLOOKUP(Table1[[#This Row],[Ticker]],[1]!Table1[[Symbol]:[Industry]],2,FALSE),"-")</f>
        <v>-</v>
      </c>
      <c r="D4769" t="s">
        <v>77</v>
      </c>
      <c r="E4769">
        <v>3.79726191</v>
      </c>
      <c r="F4769">
        <v>8.48</v>
      </c>
      <c r="G4769">
        <v>70.538315431640399</v>
      </c>
      <c r="H4769">
        <v>11.9045995371256</v>
      </c>
      <c r="I4769">
        <v>-10.8558666708586</v>
      </c>
      <c r="J4769">
        <v>19.062379967498899</v>
      </c>
      <c r="K4769">
        <v>7.83524179755383</v>
      </c>
      <c r="L4769">
        <v>7.6847081792952796</v>
      </c>
      <c r="M4769">
        <v>87.618274961356605</v>
      </c>
      <c r="N4769">
        <v>0.72375876763769298</v>
      </c>
      <c r="O4769">
        <v>48.349056603773498</v>
      </c>
      <c r="P4769">
        <v>114.68354430379701</v>
      </c>
      <c r="Q4769">
        <v>0.112541771731344</v>
      </c>
    </row>
    <row r="4770" spans="1:17" hidden="1" x14ac:dyDescent="0.3">
      <c r="A4770" t="s">
        <v>9769</v>
      </c>
      <c r="B4770" t="s">
        <v>9770</v>
      </c>
      <c r="C4770" t="str">
        <f>IFERROR(VLOOKUP(Table1[[#This Row],[Ticker]],[1]!Table1[[Symbol]:[Industry]],2,FALSE),"-")</f>
        <v>-</v>
      </c>
      <c r="D4770" t="s">
        <v>46</v>
      </c>
      <c r="E4770">
        <v>3.7551427500000001</v>
      </c>
      <c r="F4770">
        <v>2.65</v>
      </c>
      <c r="G4770">
        <v>-61.175970282645203</v>
      </c>
      <c r="I4770">
        <v>-17.388529987441501</v>
      </c>
      <c r="K4770">
        <v>4.20551033348326</v>
      </c>
      <c r="L4770">
        <v>8.3203468668060196</v>
      </c>
      <c r="M4770">
        <v>7.8432681322368997E-2</v>
      </c>
      <c r="N4770">
        <v>1</v>
      </c>
      <c r="O4770">
        <v>49.056603773584897</v>
      </c>
      <c r="P4770">
        <v>3.9215686274509798</v>
      </c>
      <c r="Q4770">
        <v>-3.2202925944115002E-2</v>
      </c>
    </row>
    <row r="4771" spans="1:17" hidden="1" x14ac:dyDescent="0.3">
      <c r="A4771" t="s">
        <v>9771</v>
      </c>
      <c r="B4771" t="s">
        <v>9772</v>
      </c>
      <c r="C4771" t="str">
        <f>IFERROR(VLOOKUP(Table1[[#This Row],[Ticker]],[1]!Table1[[Symbol]:[Industry]],2,FALSE),"-")</f>
        <v>-</v>
      </c>
      <c r="D4771" t="s">
        <v>467</v>
      </c>
      <c r="E4771">
        <v>3.677632</v>
      </c>
      <c r="F4771">
        <v>10.64</v>
      </c>
      <c r="G4771">
        <v>-3.1848376748258</v>
      </c>
      <c r="H4771">
        <v>-28.3049242723981</v>
      </c>
      <c r="I4771">
        <v>-39.724296410799198</v>
      </c>
      <c r="J4771">
        <v>-11.865039387339801</v>
      </c>
      <c r="K4771">
        <v>11.6544305120605</v>
      </c>
      <c r="L4771">
        <v>10.651337463506801</v>
      </c>
      <c r="M4771">
        <v>3.7376385174220101</v>
      </c>
      <c r="N4771">
        <v>9.4238227146814305E-3</v>
      </c>
      <c r="O4771">
        <v>48.0263157894736</v>
      </c>
      <c r="P4771">
        <v>43.589743589743499</v>
      </c>
      <c r="Q4771">
        <v>9.0774499783637996E-2</v>
      </c>
    </row>
    <row r="4772" spans="1:17" hidden="1" x14ac:dyDescent="0.3">
      <c r="A4772" t="s">
        <v>9773</v>
      </c>
      <c r="B4772" t="s">
        <v>9774</v>
      </c>
      <c r="C4772" t="str">
        <f>IFERROR(VLOOKUP(Table1[[#This Row],[Ticker]],[1]!Table1[[Symbol]:[Industry]],2,FALSE),"-")</f>
        <v>-</v>
      </c>
      <c r="D4772" t="s">
        <v>77</v>
      </c>
      <c r="E4772">
        <v>3.6603659999999998</v>
      </c>
      <c r="F4772">
        <v>1.85</v>
      </c>
      <c r="G4772">
        <v>9.3787370964896102</v>
      </c>
      <c r="H4772">
        <v>-12.535601467899401</v>
      </c>
      <c r="I4772">
        <v>-9.8303904525578591</v>
      </c>
      <c r="J4772">
        <v>-10.687620032501099</v>
      </c>
      <c r="K4772">
        <v>1.9531159618660201</v>
      </c>
      <c r="L4772">
        <v>1.8190706835987001</v>
      </c>
      <c r="M4772">
        <v>34.428104769117901</v>
      </c>
      <c r="N4772">
        <v>0.77821830155485505</v>
      </c>
      <c r="O4772">
        <v>29.189189189189101</v>
      </c>
      <c r="P4772">
        <v>105.555555555555</v>
      </c>
      <c r="Q4772">
        <v>0.102001403685967</v>
      </c>
    </row>
    <row r="4773" spans="1:17" hidden="1" x14ac:dyDescent="0.3">
      <c r="A4773" t="s">
        <v>9775</v>
      </c>
      <c r="B4773" t="s">
        <v>9776</v>
      </c>
      <c r="C4773" t="str">
        <f>IFERROR(VLOOKUP(Table1[[#This Row],[Ticker]],[1]!Table1[[Symbol]:[Industry]],2,FALSE),"-")</f>
        <v>-</v>
      </c>
      <c r="D4773" t="s">
        <v>1414</v>
      </c>
      <c r="E4773">
        <v>3.6425595000000301</v>
      </c>
      <c r="F4773">
        <v>45.55</v>
      </c>
      <c r="G4773">
        <v>35.6205983448057</v>
      </c>
      <c r="H4773">
        <v>-4.0287337962076899</v>
      </c>
      <c r="I4773">
        <v>-1.5147065328498901</v>
      </c>
      <c r="J4773">
        <v>-5.9961306707989701</v>
      </c>
      <c r="K4773">
        <v>43.946363450232298</v>
      </c>
      <c r="L4773">
        <v>40.334954290926497</v>
      </c>
      <c r="M4773">
        <v>52.471646248896</v>
      </c>
      <c r="N4773">
        <v>0.66796724662983498</v>
      </c>
      <c r="O4773">
        <v>38.265642151481799</v>
      </c>
      <c r="P4773">
        <v>82.199999999999903</v>
      </c>
      <c r="Q4773">
        <v>6.3054224138243006E-2</v>
      </c>
    </row>
    <row r="4774" spans="1:17" hidden="1" x14ac:dyDescent="0.3">
      <c r="A4774" t="s">
        <v>9777</v>
      </c>
      <c r="B4774" t="s">
        <v>9778</v>
      </c>
      <c r="C4774" t="str">
        <f>IFERROR(VLOOKUP(Table1[[#This Row],[Ticker]],[1]!Table1[[Symbol]:[Industry]],2,FALSE),"-")</f>
        <v>-</v>
      </c>
      <c r="D4774" t="s">
        <v>533</v>
      </c>
      <c r="E4774">
        <v>3.605</v>
      </c>
      <c r="F4774">
        <v>35.28</v>
      </c>
      <c r="G4774">
        <v>-54.389288980047297</v>
      </c>
      <c r="H4774">
        <v>-21.430884333842101</v>
      </c>
      <c r="I4774">
        <v>-24.6684248626058</v>
      </c>
      <c r="J4774">
        <v>-10.480675234739699</v>
      </c>
      <c r="K4774">
        <v>40.521118622227597</v>
      </c>
      <c r="L4774">
        <v>38.680233933181597</v>
      </c>
      <c r="M4774">
        <v>33.921358508133601</v>
      </c>
      <c r="N4774">
        <v>2.4517705573995201</v>
      </c>
      <c r="O4774">
        <v>43.424036281179099</v>
      </c>
      <c r="P4774">
        <v>47.986577181207998</v>
      </c>
    </row>
    <row r="4775" spans="1:17" hidden="1" x14ac:dyDescent="0.3">
      <c r="A4775" t="s">
        <v>9779</v>
      </c>
      <c r="B4775" t="s">
        <v>9780</v>
      </c>
      <c r="C4775" t="str">
        <f>IFERROR(VLOOKUP(Table1[[#This Row],[Ticker]],[1]!Table1[[Symbol]:[Industry]],2,FALSE),"-")</f>
        <v>-</v>
      </c>
      <c r="D4775" t="s">
        <v>467</v>
      </c>
      <c r="E4775">
        <v>3.5712000000000002</v>
      </c>
      <c r="F4775">
        <v>2.4700000000000002</v>
      </c>
      <c r="G4775">
        <v>28.546973440298402</v>
      </c>
      <c r="H4775">
        <v>-8.7425047099786006</v>
      </c>
      <c r="I4775">
        <v>4.8886977353306902</v>
      </c>
      <c r="J4775">
        <v>1.14571330083223</v>
      </c>
      <c r="K4775">
        <v>2.39468176604543</v>
      </c>
      <c r="L4775">
        <v>2.2400956795850102</v>
      </c>
      <c r="M4775">
        <v>61.216657816467603</v>
      </c>
      <c r="N4775">
        <v>0.69998162156169996</v>
      </c>
      <c r="O4775">
        <v>10.5263157894736</v>
      </c>
      <c r="P4775">
        <v>76.428571428571402</v>
      </c>
      <c r="Q4775">
        <v>6.8376705582404995E-2</v>
      </c>
    </row>
    <row r="4776" spans="1:17" hidden="1" x14ac:dyDescent="0.3">
      <c r="A4776" t="s">
        <v>9781</v>
      </c>
      <c r="B4776" t="s">
        <v>9782</v>
      </c>
      <c r="C4776" t="str">
        <f>IFERROR(VLOOKUP(Table1[[#This Row],[Ticker]],[1]!Table1[[Symbol]:[Industry]],2,FALSE),"-")</f>
        <v>-</v>
      </c>
      <c r="D4776" t="s">
        <v>54</v>
      </c>
      <c r="E4776">
        <v>3.5633482049999898</v>
      </c>
      <c r="F4776">
        <v>3.64</v>
      </c>
      <c r="G4776">
        <v>-33.197650499447398</v>
      </c>
      <c r="H4776">
        <v>13.5318104214793</v>
      </c>
      <c r="I4776">
        <v>9.00035890144731</v>
      </c>
      <c r="J4776">
        <v>17.467552381291998</v>
      </c>
      <c r="K4776">
        <v>2.8674211813760899</v>
      </c>
      <c r="L4776">
        <v>2.96223520082127</v>
      </c>
      <c r="M4776">
        <v>90.4517375018671</v>
      </c>
      <c r="N4776">
        <v>2.51563391027342</v>
      </c>
      <c r="O4776">
        <v>23.351648351648301</v>
      </c>
      <c r="P4776">
        <v>43.873517786561202</v>
      </c>
      <c r="Q4776">
        <v>-8.4914989205467001E-2</v>
      </c>
    </row>
    <row r="4777" spans="1:17" hidden="1" x14ac:dyDescent="0.3">
      <c r="A4777" t="s">
        <v>9783</v>
      </c>
      <c r="B4777" t="s">
        <v>9784</v>
      </c>
      <c r="C4777" t="str">
        <f>IFERROR(VLOOKUP(Table1[[#This Row],[Ticker]],[1]!Table1[[Symbol]:[Industry]],2,FALSE),"-")</f>
        <v>-</v>
      </c>
      <c r="D4777" t="s">
        <v>753</v>
      </c>
      <c r="E4777">
        <v>3.52154549999999</v>
      </c>
      <c r="F4777">
        <v>20100</v>
      </c>
      <c r="G4777">
        <v>-5.5931859894901201</v>
      </c>
      <c r="H4777">
        <v>-1.87035303188851</v>
      </c>
      <c r="I4777">
        <v>-12.2495918825592</v>
      </c>
      <c r="J4777">
        <v>1.0670674632677399</v>
      </c>
      <c r="K4777">
        <v>19208.7545485521</v>
      </c>
      <c r="L4777">
        <v>17019.334615027899</v>
      </c>
      <c r="M4777">
        <v>52.023657374319697</v>
      </c>
      <c r="N4777">
        <v>1</v>
      </c>
      <c r="Q4777">
        <v>0.111248485696195</v>
      </c>
    </row>
    <row r="4778" spans="1:17" hidden="1" x14ac:dyDescent="0.3">
      <c r="A4778" t="s">
        <v>9785</v>
      </c>
      <c r="B4778" t="s">
        <v>9786</v>
      </c>
      <c r="C4778" t="str">
        <f>IFERROR(VLOOKUP(Table1[[#This Row],[Ticker]],[1]!Table1[[Symbol]:[Industry]],2,FALSE),"-")</f>
        <v>-</v>
      </c>
      <c r="D4778" t="s">
        <v>828</v>
      </c>
      <c r="E4778">
        <v>3.5028879499999999</v>
      </c>
      <c r="F4778">
        <v>3.71</v>
      </c>
      <c r="G4778">
        <v>-23.9937997400095</v>
      </c>
      <c r="H4778">
        <v>1.79202468682623</v>
      </c>
      <c r="I4778">
        <v>9.6662645331063501</v>
      </c>
      <c r="J4778">
        <v>6.3750710989973598</v>
      </c>
      <c r="K4778">
        <v>3.5430011430494601</v>
      </c>
      <c r="L4778">
        <v>3.3216425931153299</v>
      </c>
      <c r="M4778">
        <v>52.761395944976101</v>
      </c>
      <c r="N4778">
        <v>0.36546368204659602</v>
      </c>
      <c r="O4778">
        <v>32.075471698113198</v>
      </c>
      <c r="P4778">
        <v>53.305785123966899</v>
      </c>
      <c r="Q4778">
        <v>4.0480870283130001E-2</v>
      </c>
    </row>
    <row r="4779" spans="1:17" hidden="1" x14ac:dyDescent="0.3">
      <c r="A4779" t="s">
        <v>9787</v>
      </c>
      <c r="B4779" t="s">
        <v>9788</v>
      </c>
      <c r="C4779" t="str">
        <f>IFERROR(VLOOKUP(Table1[[#This Row],[Ticker]],[1]!Table1[[Symbol]:[Industry]],2,FALSE),"-")</f>
        <v>-</v>
      </c>
      <c r="D4779" t="s">
        <v>1414</v>
      </c>
      <c r="E4779">
        <v>3.4923091249999998</v>
      </c>
      <c r="F4779">
        <v>7.26</v>
      </c>
      <c r="G4779">
        <v>20.3586209123233</v>
      </c>
      <c r="H4779">
        <v>-9.2873298449676795</v>
      </c>
      <c r="I4779">
        <v>12.952583118482901</v>
      </c>
      <c r="J4779">
        <v>-2.7146292551625</v>
      </c>
      <c r="K4779">
        <v>7.8561093921472898</v>
      </c>
      <c r="L4779">
        <v>7.3485554045644399</v>
      </c>
      <c r="M4779">
        <v>55.787140547004697</v>
      </c>
      <c r="N4779">
        <v>2.0468793274290502</v>
      </c>
      <c r="O4779">
        <v>36.914600550964103</v>
      </c>
      <c r="P4779">
        <v>60.6194690265486</v>
      </c>
      <c r="Q4779">
        <v>6.9319992005968001E-2</v>
      </c>
    </row>
    <row r="4780" spans="1:17" hidden="1" x14ac:dyDescent="0.3">
      <c r="A4780" t="s">
        <v>9789</v>
      </c>
      <c r="B4780" t="s">
        <v>9790</v>
      </c>
      <c r="C4780" t="str">
        <f>IFERROR(VLOOKUP(Table1[[#This Row],[Ticker]],[1]!Table1[[Symbol]:[Industry]],2,FALSE),"-")</f>
        <v>-</v>
      </c>
      <c r="D4780" t="s">
        <v>605</v>
      </c>
      <c r="E4780">
        <v>3.4464999999999999</v>
      </c>
      <c r="F4780">
        <v>11.86</v>
      </c>
      <c r="G4780">
        <v>221.13355352687799</v>
      </c>
      <c r="H4780">
        <v>49.8761842365791</v>
      </c>
      <c r="I4780">
        <v>143.270810671899</v>
      </c>
      <c r="J4780">
        <v>19.057015160631899</v>
      </c>
      <c r="K4780">
        <v>7.1882341900859803</v>
      </c>
      <c r="L4780">
        <v>5.5551193174943903</v>
      </c>
      <c r="M4780">
        <v>99.855604393815</v>
      </c>
      <c r="N4780">
        <v>0.64726431586086097</v>
      </c>
      <c r="O4780">
        <v>0</v>
      </c>
      <c r="P4780">
        <v>252.97619047619</v>
      </c>
      <c r="Q4780">
        <v>7.7050910746514004E-2</v>
      </c>
    </row>
    <row r="4781" spans="1:17" hidden="1" x14ac:dyDescent="0.3">
      <c r="A4781" t="s">
        <v>9791</v>
      </c>
      <c r="B4781" t="s">
        <v>9792</v>
      </c>
      <c r="C4781" t="str">
        <f>IFERROR(VLOOKUP(Table1[[#This Row],[Ticker]],[1]!Table1[[Symbol]:[Industry]],2,FALSE),"-")</f>
        <v>-</v>
      </c>
      <c r="D4781" t="s">
        <v>77</v>
      </c>
      <c r="E4781">
        <v>3.4157122497302499</v>
      </c>
      <c r="F4781">
        <v>9.2899999999999991</v>
      </c>
      <c r="G4781">
        <v>22.733070205430099</v>
      </c>
      <c r="H4781">
        <v>-4.4954004628743602</v>
      </c>
      <c r="I4781">
        <v>16.280534760759799</v>
      </c>
      <c r="J4781">
        <v>-2.1876200325010999</v>
      </c>
      <c r="K4781">
        <v>9.2435075009130294</v>
      </c>
      <c r="L4781">
        <v>8.1672065001791694</v>
      </c>
      <c r="M4781">
        <v>100</v>
      </c>
      <c r="O4781">
        <v>0</v>
      </c>
      <c r="P4781">
        <v>54.575707154741998</v>
      </c>
    </row>
    <row r="4782" spans="1:17" hidden="1" x14ac:dyDescent="0.3">
      <c r="A4782" t="s">
        <v>9793</v>
      </c>
      <c r="B4782" t="s">
        <v>9794</v>
      </c>
      <c r="C4782" t="str">
        <f>IFERROR(VLOOKUP(Table1[[#This Row],[Ticker]],[1]!Table1[[Symbol]:[Industry]],2,FALSE),"-")</f>
        <v>-</v>
      </c>
      <c r="D4782" t="s">
        <v>364</v>
      </c>
      <c r="E4782">
        <v>3.3915928200000001</v>
      </c>
      <c r="F4782">
        <v>6.75</v>
      </c>
      <c r="G4782">
        <v>-23.146984775398799</v>
      </c>
      <c r="H4782">
        <v>-4.3436553945890797</v>
      </c>
      <c r="I4782">
        <v>-2.0039146028261898</v>
      </c>
      <c r="J4782">
        <v>5.1294531382305797</v>
      </c>
      <c r="K4782">
        <v>6.3246082087212399</v>
      </c>
      <c r="L4782">
        <v>6.3135259093984697</v>
      </c>
      <c r="M4782">
        <v>59.896750320464498</v>
      </c>
      <c r="N4782">
        <v>1.63005360817875</v>
      </c>
      <c r="O4782">
        <v>13.3333333333333</v>
      </c>
      <c r="P4782">
        <v>30.560928433268799</v>
      </c>
      <c r="Q4782">
        <v>-1.3982878497623001E-2</v>
      </c>
    </row>
    <row r="4783" spans="1:17" hidden="1" x14ac:dyDescent="0.3">
      <c r="A4783" t="s">
        <v>9795</v>
      </c>
      <c r="B4783" t="s">
        <v>9796</v>
      </c>
      <c r="C4783" t="str">
        <f>IFERROR(VLOOKUP(Table1[[#This Row],[Ticker]],[1]!Table1[[Symbol]:[Industry]],2,FALSE),"-")</f>
        <v>-</v>
      </c>
      <c r="D4783" t="s">
        <v>605</v>
      </c>
      <c r="E4783">
        <v>3.3796515600000001</v>
      </c>
      <c r="F4783">
        <v>8.4600000000000009</v>
      </c>
      <c r="G4783">
        <v>60.4300903234153</v>
      </c>
      <c r="H4783">
        <v>-3.7811147485886401</v>
      </c>
      <c r="I4783">
        <v>16.897184298272698</v>
      </c>
      <c r="K4783">
        <v>6.8279455363506498</v>
      </c>
      <c r="M4783">
        <v>99.998928833807298</v>
      </c>
      <c r="N4783">
        <v>0.26154238275560698</v>
      </c>
      <c r="O4783">
        <v>0</v>
      </c>
      <c r="P4783">
        <v>92.272727272727195</v>
      </c>
    </row>
    <row r="4784" spans="1:17" hidden="1" x14ac:dyDescent="0.3">
      <c r="A4784" t="s">
        <v>9797</v>
      </c>
      <c r="B4784" t="s">
        <v>9798</v>
      </c>
      <c r="C4784" t="str">
        <f>IFERROR(VLOOKUP(Table1[[#This Row],[Ticker]],[1]!Table1[[Symbol]:[Industry]],2,FALSE),"-")</f>
        <v>-</v>
      </c>
      <c r="D4784" t="s">
        <v>753</v>
      </c>
      <c r="E4784">
        <v>3.3721852499999998</v>
      </c>
      <c r="F4784">
        <v>2906.32</v>
      </c>
      <c r="G4784">
        <v>0.742534854122336</v>
      </c>
      <c r="H4784">
        <v>-0.14381700501289099</v>
      </c>
      <c r="I4784">
        <v>0.307219906255145</v>
      </c>
      <c r="J4784">
        <v>-0.222917130482916</v>
      </c>
      <c r="K4784">
        <v>2766.4655094178102</v>
      </c>
      <c r="L4784">
        <v>2522.6015420921599</v>
      </c>
      <c r="M4784">
        <v>62.239883768519803</v>
      </c>
      <c r="N4784">
        <v>2.84364261168384</v>
      </c>
      <c r="O4784">
        <v>6.6640975529191397</v>
      </c>
      <c r="P4784">
        <v>37.740284360189499</v>
      </c>
      <c r="Q4784">
        <v>1.8760771011537999E-2</v>
      </c>
    </row>
    <row r="4785" spans="1:17" hidden="1" x14ac:dyDescent="0.3">
      <c r="A4785" t="s">
        <v>9799</v>
      </c>
      <c r="B4785" t="s">
        <v>9800</v>
      </c>
      <c r="C4785" t="str">
        <f>IFERROR(VLOOKUP(Table1[[#This Row],[Ticker]],[1]!Table1[[Symbol]:[Industry]],2,FALSE),"-")</f>
        <v>-</v>
      </c>
      <c r="D4785" t="s">
        <v>407</v>
      </c>
      <c r="E4785">
        <v>3.3513060000000001</v>
      </c>
      <c r="F4785">
        <v>9.8000000000000007</v>
      </c>
      <c r="G4785">
        <v>37.1228802920674</v>
      </c>
      <c r="H4785">
        <v>-19.203842586459999</v>
      </c>
      <c r="I4785">
        <v>-9.6962222951338806</v>
      </c>
      <c r="J4785">
        <v>-4.1876200325010897</v>
      </c>
      <c r="K4785">
        <v>10.181354176123801</v>
      </c>
      <c r="L4785">
        <v>9.3464001851891201</v>
      </c>
      <c r="M4785">
        <v>15.5152457038589</v>
      </c>
      <c r="N4785">
        <v>0.243341951047855</v>
      </c>
      <c r="O4785">
        <v>31.020408163265301</v>
      </c>
      <c r="P4785">
        <v>72.231985940246005</v>
      </c>
      <c r="Q4785">
        <v>8.6313811552673994E-2</v>
      </c>
    </row>
    <row r="4786" spans="1:17" hidden="1" x14ac:dyDescent="0.3">
      <c r="A4786" t="s">
        <v>9801</v>
      </c>
      <c r="B4786" t="s">
        <v>9802</v>
      </c>
      <c r="C4786" t="str">
        <f>IFERROR(VLOOKUP(Table1[[#This Row],[Ticker]],[1]!Table1[[Symbol]:[Industry]],2,FALSE),"-")</f>
        <v>-</v>
      </c>
      <c r="E4786">
        <v>3.3504900000000002</v>
      </c>
      <c r="F4786">
        <v>28.24</v>
      </c>
      <c r="G4786">
        <v>137.10974400306901</v>
      </c>
      <c r="H4786">
        <v>159.218885251411</v>
      </c>
      <c r="I4786">
        <v>151.56385096493901</v>
      </c>
      <c r="J4786">
        <v>19.2597483885515</v>
      </c>
      <c r="K4786">
        <v>15.8567156950335</v>
      </c>
      <c r="L4786">
        <v>12.101571413804701</v>
      </c>
      <c r="M4786">
        <v>100</v>
      </c>
      <c r="N4786">
        <v>2.0418997061332802</v>
      </c>
      <c r="O4786">
        <v>0</v>
      </c>
      <c r="P4786">
        <v>168.95238095238</v>
      </c>
    </row>
    <row r="4787" spans="1:17" hidden="1" x14ac:dyDescent="0.3">
      <c r="A4787" t="s">
        <v>9803</v>
      </c>
      <c r="B4787" t="s">
        <v>9804</v>
      </c>
      <c r="C4787" t="str">
        <f>IFERROR(VLOOKUP(Table1[[#This Row],[Ticker]],[1]!Table1[[Symbol]:[Industry]],2,FALSE),"-")</f>
        <v>-</v>
      </c>
      <c r="D4787" t="s">
        <v>9805</v>
      </c>
      <c r="E4787">
        <v>3.3423500000000002</v>
      </c>
      <c r="F4787">
        <v>5.15</v>
      </c>
      <c r="G4787">
        <v>-5.3070104136853704</v>
      </c>
      <c r="H4787">
        <v>0.179396285093123</v>
      </c>
      <c r="I4787">
        <v>18.495375025750999</v>
      </c>
      <c r="J4787">
        <v>-2.1876200325010999</v>
      </c>
      <c r="K4787">
        <v>4.8889082956007499</v>
      </c>
      <c r="L4787">
        <v>4.3592066184508198</v>
      </c>
      <c r="M4787">
        <v>38.399725156018398</v>
      </c>
      <c r="N4787">
        <v>0.47727272727272702</v>
      </c>
      <c r="O4787">
        <v>17.087378640776599</v>
      </c>
      <c r="P4787">
        <v>81.338028169014095</v>
      </c>
    </row>
    <row r="4788" spans="1:17" hidden="1" x14ac:dyDescent="0.3">
      <c r="A4788" t="s">
        <v>9806</v>
      </c>
      <c r="B4788" t="s">
        <v>9807</v>
      </c>
      <c r="C4788" t="str">
        <f>IFERROR(VLOOKUP(Table1[[#This Row],[Ticker]],[1]!Table1[[Symbol]:[Industry]],2,FALSE),"-")</f>
        <v>-</v>
      </c>
      <c r="D4788" t="s">
        <v>197</v>
      </c>
      <c r="E4788">
        <v>3.298581</v>
      </c>
      <c r="F4788">
        <v>4.68</v>
      </c>
      <c r="G4788">
        <v>-32.4795796244711</v>
      </c>
      <c r="H4788">
        <v>-2.52603503617852</v>
      </c>
      <c r="I4788">
        <v>-11.266081007849699</v>
      </c>
      <c r="J4788">
        <v>-10.092758372422001</v>
      </c>
      <c r="K4788">
        <v>4.8654845588219402</v>
      </c>
      <c r="L4788">
        <v>4.9370320731589796</v>
      </c>
      <c r="M4788">
        <v>39.095651224389798</v>
      </c>
      <c r="N4788">
        <v>0.42322577910661702</v>
      </c>
      <c r="O4788">
        <v>39.957264957264897</v>
      </c>
      <c r="P4788">
        <v>22.834645669291302</v>
      </c>
      <c r="Q4788">
        <v>3.3265592939161003E-2</v>
      </c>
    </row>
    <row r="4789" spans="1:17" hidden="1" x14ac:dyDescent="0.3">
      <c r="A4789" t="s">
        <v>9808</v>
      </c>
      <c r="B4789" t="s">
        <v>9809</v>
      </c>
      <c r="C4789" t="str">
        <f>IFERROR(VLOOKUP(Table1[[#This Row],[Ticker]],[1]!Table1[[Symbol]:[Industry]],2,FALSE),"-")</f>
        <v>-</v>
      </c>
      <c r="D4789" t="s">
        <v>407</v>
      </c>
      <c r="E4789">
        <v>3.2184400000000002</v>
      </c>
      <c r="F4789">
        <v>8.35</v>
      </c>
      <c r="G4789">
        <v>1.33120675084758</v>
      </c>
      <c r="H4789">
        <v>-4.0225872241036802</v>
      </c>
      <c r="I4789">
        <v>-24.610752209663801</v>
      </c>
      <c r="J4789">
        <v>0.22201852171575301</v>
      </c>
      <c r="K4789">
        <v>8.4425404328743099</v>
      </c>
      <c r="L4789">
        <v>8.0945531968799695</v>
      </c>
      <c r="M4789">
        <v>71.8646846771463</v>
      </c>
      <c r="N4789">
        <v>1.75757575757575</v>
      </c>
      <c r="O4789">
        <v>8.9820359281437003</v>
      </c>
      <c r="P4789">
        <v>93.735498839907194</v>
      </c>
    </row>
    <row r="4790" spans="1:17" hidden="1" x14ac:dyDescent="0.3">
      <c r="A4790" t="s">
        <v>9810</v>
      </c>
      <c r="B4790" t="s">
        <v>9811</v>
      </c>
      <c r="C4790" t="str">
        <f>IFERROR(VLOOKUP(Table1[[#This Row],[Ticker]],[1]!Table1[[Symbol]:[Industry]],2,FALSE),"-")</f>
        <v>-</v>
      </c>
      <c r="E4790">
        <v>3.2124674</v>
      </c>
      <c r="F4790">
        <v>15.25</v>
      </c>
      <c r="G4790">
        <v>-24.523847364512399</v>
      </c>
      <c r="H4790">
        <v>-4.4954004628743602</v>
      </c>
      <c r="I4790">
        <v>-6.4794390783506799</v>
      </c>
      <c r="J4790">
        <v>-0.52095336583443796</v>
      </c>
      <c r="K4790">
        <v>15.1283973132134</v>
      </c>
      <c r="L4790">
        <v>15.285242970749101</v>
      </c>
      <c r="M4790">
        <v>52.862987274370099</v>
      </c>
      <c r="N4790">
        <v>2.72727272727272</v>
      </c>
      <c r="O4790">
        <v>17.377049180327798</v>
      </c>
      <c r="P4790">
        <v>42.124883504193797</v>
      </c>
    </row>
    <row r="4791" spans="1:17" hidden="1" x14ac:dyDescent="0.3">
      <c r="A4791" t="s">
        <v>9812</v>
      </c>
      <c r="B4791" t="s">
        <v>9813</v>
      </c>
      <c r="C4791" t="str">
        <f>IFERROR(VLOOKUP(Table1[[#This Row],[Ticker]],[1]!Table1[[Symbol]:[Industry]],2,FALSE),"-")</f>
        <v>-</v>
      </c>
      <c r="D4791" t="s">
        <v>161</v>
      </c>
      <c r="E4791">
        <v>3.1420675</v>
      </c>
      <c r="F4791">
        <v>5.19</v>
      </c>
      <c r="G4791">
        <v>21.707658908676201</v>
      </c>
      <c r="H4791">
        <v>-11.3422473097212</v>
      </c>
      <c r="I4791">
        <v>2.19672346877962</v>
      </c>
      <c r="J4791">
        <v>-8.5281997426460201</v>
      </c>
      <c r="K4791">
        <v>5.6929844614312097</v>
      </c>
      <c r="L4791">
        <v>5.4322229645031799</v>
      </c>
      <c r="M4791">
        <v>41.826392369169703</v>
      </c>
      <c r="N4791">
        <v>1.31094470303626</v>
      </c>
      <c r="O4791">
        <v>61.849710982658898</v>
      </c>
      <c r="P4791">
        <v>71.287128712871294</v>
      </c>
      <c r="Q4791">
        <v>3.4144341127535997E-2</v>
      </c>
    </row>
    <row r="4792" spans="1:17" hidden="1" x14ac:dyDescent="0.3">
      <c r="A4792" t="s">
        <v>9814</v>
      </c>
      <c r="B4792" t="s">
        <v>9815</v>
      </c>
      <c r="C4792" t="str">
        <f>IFERROR(VLOOKUP(Table1[[#This Row],[Ticker]],[1]!Table1[[Symbol]:[Industry]],2,FALSE),"-")</f>
        <v>-</v>
      </c>
      <c r="D4792" t="s">
        <v>753</v>
      </c>
      <c r="E4792">
        <v>3.13730683</v>
      </c>
      <c r="F4792">
        <v>87.9</v>
      </c>
      <c r="G4792">
        <v>19.266182029543099</v>
      </c>
      <c r="H4792">
        <v>-4.1291420217618597</v>
      </c>
      <c r="I4792">
        <v>4.4578797713607399</v>
      </c>
      <c r="J4792">
        <v>-2.41517720624101</v>
      </c>
      <c r="K4792">
        <v>85.625867127886494</v>
      </c>
      <c r="L4792">
        <v>76.818952841205103</v>
      </c>
      <c r="M4792">
        <v>50.818864179380903</v>
      </c>
      <c r="N4792">
        <v>0.87563250181139896</v>
      </c>
      <c r="O4792">
        <v>12.6279863481228</v>
      </c>
      <c r="P4792">
        <v>59.963603275705097</v>
      </c>
      <c r="Q4792">
        <v>1.4865976829215E-2</v>
      </c>
    </row>
    <row r="4793" spans="1:17" hidden="1" x14ac:dyDescent="0.3">
      <c r="A4793" t="s">
        <v>9816</v>
      </c>
      <c r="B4793" t="s">
        <v>9817</v>
      </c>
      <c r="C4793" t="str">
        <f>IFERROR(VLOOKUP(Table1[[#This Row],[Ticker]],[1]!Table1[[Symbol]:[Industry]],2,FALSE),"-")</f>
        <v>-</v>
      </c>
      <c r="D4793" t="s">
        <v>533</v>
      </c>
      <c r="E4793">
        <v>3.1238001118785701</v>
      </c>
      <c r="F4793">
        <v>3.13</v>
      </c>
      <c r="G4793">
        <v>-31.842636949311899</v>
      </c>
      <c r="H4793">
        <v>-4.4954004628743602</v>
      </c>
      <c r="I4793">
        <v>-17.388529987441501</v>
      </c>
      <c r="J4793">
        <v>-2.1876200325010999</v>
      </c>
      <c r="K4793">
        <v>3.1299999990304999</v>
      </c>
      <c r="L4793">
        <v>3.1299321763138002</v>
      </c>
      <c r="M4793">
        <v>100</v>
      </c>
      <c r="O4793">
        <v>0</v>
      </c>
      <c r="P4793">
        <v>0</v>
      </c>
    </row>
    <row r="4794" spans="1:17" hidden="1" x14ac:dyDescent="0.3">
      <c r="A4794" t="s">
        <v>9818</v>
      </c>
      <c r="B4794" t="s">
        <v>9819</v>
      </c>
      <c r="C4794" t="str">
        <f>IFERROR(VLOOKUP(Table1[[#This Row],[Ticker]],[1]!Table1[[Symbol]:[Industry]],2,FALSE),"-")</f>
        <v>-</v>
      </c>
      <c r="D4794" t="s">
        <v>387</v>
      </c>
      <c r="E4794">
        <v>3.12309115199999</v>
      </c>
      <c r="F4794">
        <v>2.71</v>
      </c>
      <c r="G4794">
        <v>-8.6608187674937405</v>
      </c>
      <c r="H4794">
        <v>0.558751161674376</v>
      </c>
      <c r="I4794">
        <v>-47.722720218804</v>
      </c>
      <c r="J4794">
        <v>-0.79389180950458804</v>
      </c>
      <c r="K4794">
        <v>2.8758103009502101</v>
      </c>
      <c r="L4794">
        <v>3.0779843918630498</v>
      </c>
      <c r="M4794">
        <v>56.488367804178601</v>
      </c>
      <c r="N4794">
        <v>0.32807051507264401</v>
      </c>
      <c r="O4794">
        <v>98.154981549815503</v>
      </c>
      <c r="P4794">
        <v>29.047619047619001</v>
      </c>
    </row>
    <row r="4795" spans="1:17" hidden="1" x14ac:dyDescent="0.3">
      <c r="A4795" t="s">
        <v>9820</v>
      </c>
      <c r="B4795" t="s">
        <v>9821</v>
      </c>
      <c r="C4795" t="str">
        <f>IFERROR(VLOOKUP(Table1[[#This Row],[Ticker]],[1]!Table1[[Symbol]:[Industry]],2,FALSE),"-")</f>
        <v>-</v>
      </c>
      <c r="D4795" t="s">
        <v>1947</v>
      </c>
      <c r="E4795">
        <v>3.1194788</v>
      </c>
      <c r="F4795">
        <v>5.92</v>
      </c>
      <c r="G4795">
        <v>7.7800045601220402</v>
      </c>
      <c r="H4795">
        <v>-3.3228711496415202</v>
      </c>
      <c r="I4795">
        <v>-7.3513552662519901</v>
      </c>
      <c r="J4795">
        <v>-5.2373792620356197</v>
      </c>
      <c r="K4795">
        <v>6.1322956621678602</v>
      </c>
      <c r="L4795">
        <v>5.3025680816704099</v>
      </c>
      <c r="M4795">
        <v>31.113256608041802</v>
      </c>
      <c r="N4795">
        <v>0.73692833240379196</v>
      </c>
      <c r="O4795">
        <v>16.047297297297298</v>
      </c>
      <c r="P4795">
        <v>83.850931677018593</v>
      </c>
      <c r="Q4795">
        <v>1.2616950447527E-2</v>
      </c>
    </row>
    <row r="4796" spans="1:17" hidden="1" x14ac:dyDescent="0.3">
      <c r="A4796" t="s">
        <v>9822</v>
      </c>
      <c r="B4796" t="s">
        <v>9823</v>
      </c>
      <c r="C4796" t="str">
        <f>IFERROR(VLOOKUP(Table1[[#This Row],[Ticker]],[1]!Table1[[Symbol]:[Industry]],2,FALSE),"-")</f>
        <v>-</v>
      </c>
      <c r="D4796" t="s">
        <v>51</v>
      </c>
      <c r="E4796">
        <v>3.1176973000000001</v>
      </c>
      <c r="F4796">
        <v>10.84</v>
      </c>
      <c r="G4796">
        <v>38.330047509086803</v>
      </c>
      <c r="H4796">
        <v>-13.881365375154999</v>
      </c>
      <c r="I4796">
        <v>-27.130411752637201</v>
      </c>
      <c r="J4796">
        <v>-10.690720121075</v>
      </c>
      <c r="K4796">
        <v>11.214225473946099</v>
      </c>
      <c r="L4796">
        <v>10.689810588750101</v>
      </c>
      <c r="M4796">
        <v>33.0110870940387</v>
      </c>
      <c r="N4796">
        <v>2.93207941483803</v>
      </c>
      <c r="O4796">
        <v>35.608856088560799</v>
      </c>
      <c r="P4796">
        <v>70.172684458398706</v>
      </c>
    </row>
    <row r="4797" spans="1:17" hidden="1" x14ac:dyDescent="0.3">
      <c r="A4797" t="s">
        <v>9824</v>
      </c>
      <c r="B4797" t="s">
        <v>9825</v>
      </c>
      <c r="C4797" t="str">
        <f>IFERROR(VLOOKUP(Table1[[#This Row],[Ticker]],[1]!Table1[[Symbol]:[Industry]],2,FALSE),"-")</f>
        <v>-</v>
      </c>
      <c r="D4797" t="s">
        <v>98</v>
      </c>
      <c r="E4797">
        <v>3.108975</v>
      </c>
      <c r="F4797">
        <v>7.3</v>
      </c>
      <c r="G4797">
        <v>-15.0426369493119</v>
      </c>
      <c r="H4797">
        <v>-4.4954004628743602</v>
      </c>
      <c r="I4797">
        <v>-14.571628578990801</v>
      </c>
      <c r="J4797">
        <v>-2.1876200325010999</v>
      </c>
      <c r="K4797">
        <v>7.5934647715934904</v>
      </c>
      <c r="L4797">
        <v>7.4848105440016104</v>
      </c>
      <c r="M4797">
        <v>49.065313460096299</v>
      </c>
      <c r="N4797">
        <v>1.2199944722113401</v>
      </c>
      <c r="O4797">
        <v>37.260273972602697</v>
      </c>
      <c r="P4797">
        <v>29.2035398230088</v>
      </c>
      <c r="Q4797">
        <v>0.131350093761464</v>
      </c>
    </row>
    <row r="4798" spans="1:17" hidden="1" x14ac:dyDescent="0.3">
      <c r="A4798" t="s">
        <v>9826</v>
      </c>
      <c r="B4798" t="s">
        <v>9827</v>
      </c>
      <c r="C4798" t="str">
        <f>IFERROR(VLOOKUP(Table1[[#This Row],[Ticker]],[1]!Table1[[Symbol]:[Industry]],2,FALSE),"-")</f>
        <v>-</v>
      </c>
      <c r="D4798" t="s">
        <v>77</v>
      </c>
      <c r="E4798">
        <v>3.0591599999999999</v>
      </c>
      <c r="F4798">
        <v>19.5</v>
      </c>
      <c r="G4798">
        <v>0.36075288119656401</v>
      </c>
      <c r="H4798">
        <v>4.5650022216894</v>
      </c>
      <c r="I4798">
        <v>-9.0551966541082507</v>
      </c>
      <c r="J4798">
        <v>-2.1876200325010999</v>
      </c>
      <c r="K4798">
        <v>17.667124287565699</v>
      </c>
      <c r="L4798">
        <v>16.492495008397299</v>
      </c>
      <c r="M4798">
        <v>99.282459144684694</v>
      </c>
      <c r="N4798">
        <v>0.45454545454545398</v>
      </c>
      <c r="O4798">
        <v>0</v>
      </c>
      <c r="P4798">
        <v>50</v>
      </c>
    </row>
    <row r="4799" spans="1:17" hidden="1" x14ac:dyDescent="0.3">
      <c r="A4799" t="s">
        <v>9828</v>
      </c>
      <c r="B4799" t="s">
        <v>9829</v>
      </c>
      <c r="C4799" t="str">
        <f>IFERROR(VLOOKUP(Table1[[#This Row],[Ticker]],[1]!Table1[[Symbol]:[Industry]],2,FALSE),"-")</f>
        <v>-</v>
      </c>
      <c r="D4799" t="s">
        <v>2435</v>
      </c>
      <c r="E4799">
        <v>3.0008877300000001</v>
      </c>
      <c r="F4799">
        <v>35.99</v>
      </c>
      <c r="G4799">
        <v>-80.501695437186299</v>
      </c>
      <c r="H4799">
        <v>-4.25149802384996</v>
      </c>
      <c r="I4799">
        <v>8.8921717669443794</v>
      </c>
      <c r="J4799">
        <v>-1.9437175934766999</v>
      </c>
      <c r="K4799">
        <v>36.691247349184202</v>
      </c>
      <c r="L4799">
        <v>38.907324905601598</v>
      </c>
      <c r="M4799">
        <v>49.729296233183298</v>
      </c>
      <c r="N4799">
        <v>1.60133444537114</v>
      </c>
      <c r="O4799">
        <v>111.169769380383</v>
      </c>
      <c r="P4799">
        <v>38.957528957528901</v>
      </c>
      <c r="Q4799">
        <v>-3.6024191594368003E-2</v>
      </c>
    </row>
    <row r="4800" spans="1:17" hidden="1" x14ac:dyDescent="0.3">
      <c r="A4800" t="s">
        <v>9830</v>
      </c>
      <c r="B4800" t="s">
        <v>9831</v>
      </c>
      <c r="C4800" t="str">
        <f>IFERROR(VLOOKUP(Table1[[#This Row],[Ticker]],[1]!Table1[[Symbol]:[Industry]],2,FALSE),"-")</f>
        <v>-</v>
      </c>
      <c r="D4800" t="s">
        <v>533</v>
      </c>
      <c r="E4800">
        <v>2.9933882440000001</v>
      </c>
      <c r="F4800">
        <v>13.46</v>
      </c>
      <c r="G4800">
        <v>-31.842636949311899</v>
      </c>
      <c r="H4800">
        <v>-4.4954004628743602</v>
      </c>
      <c r="I4800">
        <v>-17.388529987441501</v>
      </c>
      <c r="J4800">
        <v>-2.1876200325010999</v>
      </c>
      <c r="K4800">
        <v>13.4599994785503</v>
      </c>
      <c r="L4800">
        <v>13.3729132217535</v>
      </c>
      <c r="M4800">
        <v>100</v>
      </c>
      <c r="O4800">
        <v>0</v>
      </c>
      <c r="P4800">
        <v>0</v>
      </c>
    </row>
    <row r="4801" spans="1:17" hidden="1" x14ac:dyDescent="0.3">
      <c r="A4801" t="s">
        <v>9832</v>
      </c>
      <c r="B4801" t="s">
        <v>9833</v>
      </c>
      <c r="C4801" t="str">
        <f>IFERROR(VLOOKUP(Table1[[#This Row],[Ticker]],[1]!Table1[[Symbol]:[Industry]],2,FALSE),"-")</f>
        <v>-</v>
      </c>
      <c r="D4801" t="s">
        <v>390</v>
      </c>
      <c r="E4801">
        <v>2.9595777499999998</v>
      </c>
      <c r="F4801">
        <v>1.48</v>
      </c>
      <c r="G4801">
        <v>-0.86918562187827597</v>
      </c>
      <c r="H4801">
        <v>-5.7692858131928304</v>
      </c>
      <c r="I4801">
        <v>29.146123477904901</v>
      </c>
      <c r="J4801">
        <v>-11.011149444265801</v>
      </c>
      <c r="K4801">
        <v>1.5982545976312099</v>
      </c>
      <c r="L4801">
        <v>1.54744288217819</v>
      </c>
      <c r="M4801">
        <v>40.755301640440997</v>
      </c>
      <c r="N4801">
        <v>0.37876007603190198</v>
      </c>
      <c r="O4801">
        <v>56.081081081081003</v>
      </c>
      <c r="P4801">
        <v>54.1666666666666</v>
      </c>
      <c r="Q4801">
        <v>2.3576546215669E-2</v>
      </c>
    </row>
    <row r="4802" spans="1:17" hidden="1" x14ac:dyDescent="0.3">
      <c r="A4802" t="s">
        <v>9834</v>
      </c>
      <c r="B4802" t="s">
        <v>9835</v>
      </c>
      <c r="C4802" t="str">
        <f>IFERROR(VLOOKUP(Table1[[#This Row],[Ticker]],[1]!Table1[[Symbol]:[Industry]],2,FALSE),"-")</f>
        <v>-</v>
      </c>
      <c r="D4802" t="s">
        <v>533</v>
      </c>
      <c r="E4802">
        <v>2.9382246400000001</v>
      </c>
      <c r="F4802">
        <v>40.47</v>
      </c>
      <c r="G4802">
        <v>177.797760908377</v>
      </c>
      <c r="H4802">
        <v>12.5202291449109</v>
      </c>
      <c r="I4802">
        <v>150.270200171288</v>
      </c>
      <c r="J4802">
        <v>-0.20869430646665799</v>
      </c>
      <c r="K4802">
        <v>32.4237475298969</v>
      </c>
      <c r="M4802">
        <v>100</v>
      </c>
      <c r="N4802">
        <v>5.4708212156581597</v>
      </c>
      <c r="O4802">
        <v>0</v>
      </c>
      <c r="P4802">
        <v>209.64039785768901</v>
      </c>
    </row>
    <row r="4803" spans="1:17" hidden="1" x14ac:dyDescent="0.3">
      <c r="A4803" t="s">
        <v>9836</v>
      </c>
      <c r="B4803" t="s">
        <v>9837</v>
      </c>
      <c r="C4803" t="str">
        <f>IFERROR(VLOOKUP(Table1[[#This Row],[Ticker]],[1]!Table1[[Symbol]:[Industry]],2,FALSE),"-")</f>
        <v>-</v>
      </c>
      <c r="D4803" t="s">
        <v>2435</v>
      </c>
      <c r="E4803">
        <v>2.8783485</v>
      </c>
      <c r="F4803">
        <v>18.18</v>
      </c>
      <c r="G4803">
        <v>-26.877278981644402</v>
      </c>
      <c r="H4803">
        <v>-4.4954004628743602</v>
      </c>
      <c r="I4803">
        <v>-17.388529987441501</v>
      </c>
      <c r="J4803">
        <v>-2.1876200325010999</v>
      </c>
      <c r="K4803">
        <v>18.1795490031895</v>
      </c>
      <c r="L4803">
        <v>18.013993250143201</v>
      </c>
      <c r="M4803">
        <v>100</v>
      </c>
      <c r="O4803">
        <v>0</v>
      </c>
      <c r="P4803">
        <v>4.9653579676674298</v>
      </c>
    </row>
    <row r="4804" spans="1:17" hidden="1" x14ac:dyDescent="0.3">
      <c r="A4804" t="s">
        <v>9838</v>
      </c>
      <c r="B4804" t="s">
        <v>9839</v>
      </c>
      <c r="C4804" t="str">
        <f>IFERROR(VLOOKUP(Table1[[#This Row],[Ticker]],[1]!Table1[[Symbol]:[Industry]],2,FALSE),"-")</f>
        <v>-</v>
      </c>
      <c r="D4804" t="s">
        <v>197</v>
      </c>
      <c r="E4804">
        <v>2.8642500000000002</v>
      </c>
      <c r="F4804">
        <v>29.92</v>
      </c>
      <c r="G4804">
        <v>51.266298179206998</v>
      </c>
      <c r="H4804">
        <v>-21.886704810700401</v>
      </c>
      <c r="I4804">
        <v>-21.644529987441501</v>
      </c>
      <c r="J4804">
        <v>-1.37403672864542</v>
      </c>
      <c r="K4804">
        <v>33.023299491127801</v>
      </c>
      <c r="L4804">
        <v>31.908580176527</v>
      </c>
      <c r="M4804">
        <v>34.480437427111802</v>
      </c>
      <c r="N4804">
        <v>0.15995417529032199</v>
      </c>
      <c r="O4804">
        <v>60.427807486631004</v>
      </c>
      <c r="P4804">
        <v>83.108935128518894</v>
      </c>
      <c r="Q4804">
        <v>6.3461828570842996E-2</v>
      </c>
    </row>
    <row r="4805" spans="1:17" hidden="1" x14ac:dyDescent="0.3">
      <c r="A4805" t="s">
        <v>9840</v>
      </c>
      <c r="B4805" t="s">
        <v>9841</v>
      </c>
      <c r="C4805" t="str">
        <f>IFERROR(VLOOKUP(Table1[[#This Row],[Ticker]],[1]!Table1[[Symbol]:[Industry]],2,FALSE),"-")</f>
        <v>-</v>
      </c>
      <c r="D4805" t="s">
        <v>390</v>
      </c>
      <c r="E4805">
        <v>2.8539281999999999</v>
      </c>
      <c r="F4805">
        <v>1.6</v>
      </c>
      <c r="G4805">
        <v>-25.175970282645199</v>
      </c>
      <c r="H4805">
        <v>-2.5217162523480399</v>
      </c>
      <c r="I4805">
        <v>6.6424777644963902</v>
      </c>
      <c r="J4805">
        <v>1.14571330083223</v>
      </c>
      <c r="K4805">
        <v>1.4761298101691001</v>
      </c>
      <c r="L4805">
        <v>1.51406470548724</v>
      </c>
      <c r="M4805">
        <v>61.280881927628201</v>
      </c>
      <c r="N4805">
        <v>1.24817100795956</v>
      </c>
      <c r="O4805">
        <v>23.749999999999901</v>
      </c>
      <c r="P4805">
        <v>40.350877192982402</v>
      </c>
      <c r="Q4805">
        <v>-3.5210805618795998E-2</v>
      </c>
    </row>
    <row r="4806" spans="1:17" hidden="1" x14ac:dyDescent="0.3">
      <c r="A4806" t="s">
        <v>9842</v>
      </c>
      <c r="B4806" t="s">
        <v>9843</v>
      </c>
      <c r="C4806" t="str">
        <f>IFERROR(VLOOKUP(Table1[[#This Row],[Ticker]],[1]!Table1[[Symbol]:[Industry]],2,FALSE),"-")</f>
        <v>-</v>
      </c>
      <c r="D4806" t="s">
        <v>533</v>
      </c>
      <c r="E4806">
        <v>2.823</v>
      </c>
      <c r="F4806">
        <v>9.41</v>
      </c>
      <c r="G4806">
        <v>18.717363050688</v>
      </c>
      <c r="H4806">
        <v>-4.4954004628743602</v>
      </c>
      <c r="I4806">
        <v>-17.388529987441501</v>
      </c>
      <c r="J4806">
        <v>-2.1876200325010999</v>
      </c>
      <c r="K4806">
        <v>9.3685730134243101</v>
      </c>
      <c r="L4806">
        <v>8.2668680522164202</v>
      </c>
      <c r="M4806">
        <v>99.992037052364694</v>
      </c>
      <c r="O4806">
        <v>0</v>
      </c>
      <c r="P4806">
        <v>54.262295081967203</v>
      </c>
    </row>
    <row r="4807" spans="1:17" hidden="1" x14ac:dyDescent="0.3">
      <c r="A4807" t="s">
        <v>9844</v>
      </c>
      <c r="B4807" t="s">
        <v>9845</v>
      </c>
      <c r="C4807" t="str">
        <f>IFERROR(VLOOKUP(Table1[[#This Row],[Ticker]],[1]!Table1[[Symbol]:[Industry]],2,FALSE),"-")</f>
        <v>-</v>
      </c>
      <c r="D4807" t="s">
        <v>753</v>
      </c>
      <c r="E4807">
        <v>2.7862319549999999</v>
      </c>
      <c r="F4807">
        <v>281.13</v>
      </c>
      <c r="G4807">
        <v>1.19257031928547</v>
      </c>
      <c r="H4807">
        <v>0.115646760481352</v>
      </c>
      <c r="I4807">
        <v>1.08675342104591</v>
      </c>
      <c r="J4807">
        <v>0.78094169386541701</v>
      </c>
      <c r="K4807">
        <v>268.86976047329699</v>
      </c>
      <c r="L4807">
        <v>248.640381542954</v>
      </c>
      <c r="M4807">
        <v>60.128846353450299</v>
      </c>
      <c r="N4807">
        <v>0.82520934234240895</v>
      </c>
      <c r="O4807">
        <v>4.3823142318500201</v>
      </c>
      <c r="P4807">
        <v>59.732954545454497</v>
      </c>
      <c r="Q4807">
        <v>3.1679578910440001E-2</v>
      </c>
    </row>
    <row r="4808" spans="1:17" hidden="1" x14ac:dyDescent="0.3">
      <c r="A4808" t="s">
        <v>9846</v>
      </c>
      <c r="B4808" t="s">
        <v>9847</v>
      </c>
      <c r="C4808" t="str">
        <f>IFERROR(VLOOKUP(Table1[[#This Row],[Ticker]],[1]!Table1[[Symbol]:[Industry]],2,FALSE),"-")</f>
        <v>-</v>
      </c>
      <c r="D4808" t="s">
        <v>4403</v>
      </c>
      <c r="E4808">
        <v>2.7227000000000001</v>
      </c>
      <c r="F4808">
        <v>15.04</v>
      </c>
      <c r="G4808">
        <v>374.554669447994</v>
      </c>
      <c r="H4808">
        <v>73.2961628125598</v>
      </c>
      <c r="I4808">
        <v>108.776883546392</v>
      </c>
      <c r="J4808">
        <v>19.253057933600498</v>
      </c>
      <c r="K4808">
        <v>7.85174990205594</v>
      </c>
      <c r="L4808">
        <v>4.2394315111280596</v>
      </c>
      <c r="M4808">
        <v>99.999999998099099</v>
      </c>
      <c r="N4808">
        <v>1.1127786840674201</v>
      </c>
      <c r="O4808">
        <v>0</v>
      </c>
      <c r="P4808">
        <v>406.39730639730601</v>
      </c>
      <c r="Q4808">
        <v>0.13393269716307499</v>
      </c>
    </row>
    <row r="4809" spans="1:17" hidden="1" x14ac:dyDescent="0.3">
      <c r="A4809" t="s">
        <v>9848</v>
      </c>
      <c r="B4809" t="s">
        <v>9849</v>
      </c>
      <c r="C4809" t="str">
        <f>IFERROR(VLOOKUP(Table1[[#This Row],[Ticker]],[1]!Table1[[Symbol]:[Industry]],2,FALSE),"-")</f>
        <v>-</v>
      </c>
      <c r="D4809" t="s">
        <v>533</v>
      </c>
      <c r="E4809">
        <v>2.6956533333333299</v>
      </c>
      <c r="F4809">
        <v>13.77</v>
      </c>
      <c r="G4809">
        <v>-31.842636949311899</v>
      </c>
      <c r="H4809">
        <v>-4.4954004628743602</v>
      </c>
      <c r="I4809">
        <v>-17.388529987441501</v>
      </c>
      <c r="J4809">
        <v>-2.1876200325010999</v>
      </c>
      <c r="K4809">
        <v>13.7699995133064</v>
      </c>
      <c r="L4809">
        <v>13.744600029509</v>
      </c>
      <c r="M4809">
        <v>100</v>
      </c>
      <c r="O4809">
        <v>0</v>
      </c>
      <c r="P4809">
        <v>0</v>
      </c>
    </row>
    <row r="4810" spans="1:17" hidden="1" x14ac:dyDescent="0.3">
      <c r="A4810" t="s">
        <v>9850</v>
      </c>
      <c r="B4810" t="s">
        <v>9851</v>
      </c>
      <c r="C4810" t="str">
        <f>IFERROR(VLOOKUP(Table1[[#This Row],[Ticker]],[1]!Table1[[Symbol]:[Industry]],2,FALSE),"-")</f>
        <v>-</v>
      </c>
      <c r="D4810" t="s">
        <v>77</v>
      </c>
      <c r="E4810">
        <v>2.6850138000000001</v>
      </c>
      <c r="F4810">
        <v>8.1300000000000008</v>
      </c>
      <c r="G4810">
        <v>-31.842636949311899</v>
      </c>
      <c r="H4810">
        <v>-4.4954004628743602</v>
      </c>
      <c r="I4810">
        <v>-17.388529987441501</v>
      </c>
      <c r="J4810">
        <v>-2.1876200325010999</v>
      </c>
      <c r="K4810">
        <v>8.1299999941006806</v>
      </c>
      <c r="L4810">
        <v>8.12957472411677</v>
      </c>
      <c r="M4810">
        <v>100</v>
      </c>
      <c r="O4810">
        <v>0</v>
      </c>
      <c r="P4810">
        <v>0</v>
      </c>
    </row>
    <row r="4811" spans="1:17" hidden="1" x14ac:dyDescent="0.3">
      <c r="A4811" t="s">
        <v>9852</v>
      </c>
      <c r="B4811" t="s">
        <v>9853</v>
      </c>
      <c r="C4811" t="str">
        <f>IFERROR(VLOOKUP(Table1[[#This Row],[Ticker]],[1]!Table1[[Symbol]:[Industry]],2,FALSE),"-")</f>
        <v>-</v>
      </c>
      <c r="D4811" t="s">
        <v>533</v>
      </c>
      <c r="E4811">
        <v>2.60832</v>
      </c>
      <c r="F4811">
        <v>4.1900000000000004</v>
      </c>
      <c r="G4811">
        <v>-44.368732982714803</v>
      </c>
      <c r="H4811">
        <v>-10.5628161932114</v>
      </c>
      <c r="I4811">
        <v>-28.239593817228801</v>
      </c>
      <c r="J4811">
        <v>-8.0434758883569693</v>
      </c>
      <c r="K4811">
        <v>4.3879614183680298</v>
      </c>
      <c r="L4811">
        <v>4.6453815953219104</v>
      </c>
      <c r="M4811">
        <v>46.204695004713898</v>
      </c>
      <c r="N4811">
        <v>1.0420417203058701</v>
      </c>
      <c r="O4811">
        <v>94.988066825775604</v>
      </c>
      <c r="P4811">
        <v>14.480874316939801</v>
      </c>
      <c r="Q4811">
        <v>1.7708395819671999E-2</v>
      </c>
    </row>
    <row r="4812" spans="1:17" hidden="1" x14ac:dyDescent="0.3">
      <c r="A4812" t="s">
        <v>9854</v>
      </c>
      <c r="B4812" t="s">
        <v>9855</v>
      </c>
      <c r="C4812" t="str">
        <f>IFERROR(VLOOKUP(Table1[[#This Row],[Ticker]],[1]!Table1[[Symbol]:[Industry]],2,FALSE),"-")</f>
        <v>-</v>
      </c>
      <c r="D4812" t="s">
        <v>407</v>
      </c>
      <c r="E4812">
        <v>2.50595422912424</v>
      </c>
      <c r="F4812">
        <v>8.33</v>
      </c>
      <c r="G4812">
        <v>-31.842636949311899</v>
      </c>
      <c r="H4812">
        <v>-4.4954004628743602</v>
      </c>
      <c r="I4812">
        <v>-17.388529987441501</v>
      </c>
      <c r="J4812">
        <v>-2.1876200325010999</v>
      </c>
      <c r="K4812">
        <v>8.3299999999999894</v>
      </c>
      <c r="L4812">
        <v>8.33</v>
      </c>
      <c r="M4812">
        <v>50</v>
      </c>
      <c r="O4812">
        <v>0</v>
      </c>
      <c r="P4812">
        <v>0</v>
      </c>
    </row>
    <row r="4813" spans="1:17" hidden="1" x14ac:dyDescent="0.3">
      <c r="A4813" t="s">
        <v>9856</v>
      </c>
      <c r="B4813" t="s">
        <v>9857</v>
      </c>
      <c r="C4813" t="str">
        <f>IFERROR(VLOOKUP(Table1[[#This Row],[Ticker]],[1]!Table1[[Symbol]:[Industry]],2,FALSE),"-")</f>
        <v>-</v>
      </c>
      <c r="D4813" t="s">
        <v>605</v>
      </c>
      <c r="E4813">
        <v>2.5025556276588099</v>
      </c>
      <c r="F4813">
        <v>12.52</v>
      </c>
      <c r="G4813">
        <v>-31.842636949311899</v>
      </c>
      <c r="H4813">
        <v>-4.4954004628743602</v>
      </c>
      <c r="I4813">
        <v>-17.388529987441501</v>
      </c>
      <c r="J4813">
        <v>-2.1876200325010999</v>
      </c>
      <c r="K4813">
        <v>12.5199991450173</v>
      </c>
      <c r="L4813">
        <v>12.5502848188911</v>
      </c>
      <c r="M4813">
        <v>55.887715274265297</v>
      </c>
      <c r="O4813">
        <v>0</v>
      </c>
      <c r="P4813">
        <v>0</v>
      </c>
    </row>
    <row r="4814" spans="1:17" hidden="1" x14ac:dyDescent="0.3">
      <c r="A4814" t="s">
        <v>9858</v>
      </c>
      <c r="B4814" t="s">
        <v>9859</v>
      </c>
      <c r="C4814" t="str">
        <f>IFERROR(VLOOKUP(Table1[[#This Row],[Ticker]],[1]!Table1[[Symbol]:[Industry]],2,FALSE),"-")</f>
        <v>-</v>
      </c>
      <c r="D4814" t="s">
        <v>407</v>
      </c>
      <c r="E4814">
        <v>2.3904580000000002</v>
      </c>
      <c r="F4814">
        <v>5.36</v>
      </c>
      <c r="G4814">
        <v>-21.7810353066014</v>
      </c>
      <c r="H4814">
        <v>0.43273095396342198</v>
      </c>
      <c r="I4814">
        <v>-7.32692834473111</v>
      </c>
      <c r="J4814">
        <v>-2.1876200325010999</v>
      </c>
      <c r="M4814">
        <v>100</v>
      </c>
      <c r="O4814">
        <v>0</v>
      </c>
      <c r="P4814">
        <v>10.0616016427104</v>
      </c>
    </row>
    <row r="4815" spans="1:17" hidden="1" x14ac:dyDescent="0.3">
      <c r="A4815" t="s">
        <v>9860</v>
      </c>
      <c r="B4815" t="s">
        <v>9861</v>
      </c>
      <c r="C4815" t="str">
        <f>IFERROR(VLOOKUP(Table1[[#This Row],[Ticker]],[1]!Table1[[Symbol]:[Industry]],2,FALSE),"-")</f>
        <v>-</v>
      </c>
      <c r="D4815" t="s">
        <v>390</v>
      </c>
      <c r="E4815">
        <v>2.3557065000000001</v>
      </c>
      <c r="F4815">
        <v>7.46</v>
      </c>
      <c r="G4815">
        <v>-7.7161810424899402</v>
      </c>
      <c r="H4815">
        <v>0.17126620379229601</v>
      </c>
      <c r="I4815">
        <v>-19.8721901181605</v>
      </c>
      <c r="J4815">
        <v>4.4699886631510504</v>
      </c>
      <c r="K4815">
        <v>7.3421970586117702</v>
      </c>
      <c r="L4815">
        <v>7.3041454310779397</v>
      </c>
      <c r="M4815">
        <v>68.011699745940206</v>
      </c>
      <c r="N4815">
        <v>0.63285243792900703</v>
      </c>
      <c r="O4815">
        <v>25.335120643431601</v>
      </c>
      <c r="P4815">
        <v>35.144927536231798</v>
      </c>
      <c r="Q4815">
        <v>4.3913116744867003E-2</v>
      </c>
    </row>
    <row r="4816" spans="1:17" hidden="1" x14ac:dyDescent="0.3">
      <c r="A4816" t="s">
        <v>9862</v>
      </c>
      <c r="B4816" t="s">
        <v>9863</v>
      </c>
      <c r="C4816" t="str">
        <f>IFERROR(VLOOKUP(Table1[[#This Row],[Ticker]],[1]!Table1[[Symbol]:[Industry]],2,FALSE),"-")</f>
        <v>-</v>
      </c>
      <c r="D4816" t="s">
        <v>46</v>
      </c>
      <c r="E4816">
        <v>2.34178631999999</v>
      </c>
      <c r="F4816">
        <v>2.4</v>
      </c>
      <c r="G4816">
        <v>-5.5931859894901201</v>
      </c>
      <c r="H4816">
        <v>-1.87035303188851</v>
      </c>
      <c r="I4816">
        <v>-12.2495918825592</v>
      </c>
      <c r="J4816">
        <v>1.0670674632677399</v>
      </c>
      <c r="K4816">
        <v>1.7400020759405499</v>
      </c>
      <c r="L4816">
        <v>1.26157303085244</v>
      </c>
      <c r="M4816">
        <v>79.607056726233907</v>
      </c>
      <c r="N4816">
        <v>1</v>
      </c>
      <c r="Q4816">
        <v>-3.5149089750809E-2</v>
      </c>
    </row>
    <row r="4817" spans="1:17" hidden="1" x14ac:dyDescent="0.3">
      <c r="A4817" t="s">
        <v>9864</v>
      </c>
      <c r="B4817" t="s">
        <v>9865</v>
      </c>
      <c r="C4817" t="str">
        <f>IFERROR(VLOOKUP(Table1[[#This Row],[Ticker]],[1]!Table1[[Symbol]:[Industry]],2,FALSE),"-")</f>
        <v>-</v>
      </c>
      <c r="D4817" t="s">
        <v>46</v>
      </c>
      <c r="E4817">
        <v>2.2983612181383499</v>
      </c>
      <c r="F4817">
        <v>24.48</v>
      </c>
      <c r="G4817">
        <v>-16.1526558529035</v>
      </c>
      <c r="H4817">
        <v>-4.4954004628743602</v>
      </c>
      <c r="I4817">
        <v>-17.388529987441501</v>
      </c>
      <c r="J4817">
        <v>-2.1876200325010999</v>
      </c>
      <c r="K4817">
        <v>24.469187025091799</v>
      </c>
      <c r="L4817">
        <v>23.685273816296899</v>
      </c>
      <c r="M4817">
        <v>100</v>
      </c>
      <c r="O4817">
        <v>0</v>
      </c>
      <c r="P4817">
        <v>15.6899810964083</v>
      </c>
    </row>
    <row r="4818" spans="1:17" hidden="1" x14ac:dyDescent="0.3">
      <c r="A4818" t="s">
        <v>9866</v>
      </c>
      <c r="B4818" t="s">
        <v>9867</v>
      </c>
      <c r="C4818" t="str">
        <f>IFERROR(VLOOKUP(Table1[[#This Row],[Ticker]],[1]!Table1[[Symbol]:[Industry]],2,FALSE),"-")</f>
        <v>-</v>
      </c>
      <c r="D4818" t="s">
        <v>259</v>
      </c>
      <c r="E4818">
        <v>2.2678451000000002</v>
      </c>
      <c r="F4818">
        <v>3.31</v>
      </c>
      <c r="G4818">
        <v>-27.095801506273901</v>
      </c>
      <c r="H4818">
        <v>-4.4954004628743602</v>
      </c>
      <c r="I4818">
        <v>-12.641694544403601</v>
      </c>
      <c r="J4818">
        <v>-2.1876200325010999</v>
      </c>
      <c r="K4818">
        <v>3.2979351144437499</v>
      </c>
      <c r="L4818">
        <v>3.2301116492701998</v>
      </c>
      <c r="M4818">
        <v>50</v>
      </c>
      <c r="O4818">
        <v>0</v>
      </c>
      <c r="P4818">
        <v>4.7468354430379698</v>
      </c>
    </row>
    <row r="4819" spans="1:17" hidden="1" x14ac:dyDescent="0.3">
      <c r="A4819" t="s">
        <v>9868</v>
      </c>
      <c r="B4819" t="s">
        <v>9869</v>
      </c>
      <c r="C4819" t="str">
        <f>IFERROR(VLOOKUP(Table1[[#This Row],[Ticker]],[1]!Table1[[Symbol]:[Industry]],2,FALSE),"-")</f>
        <v>-</v>
      </c>
      <c r="E4819">
        <v>2.2430983119999999</v>
      </c>
      <c r="F4819">
        <v>3.76</v>
      </c>
      <c r="G4819">
        <v>280.54445982488102</v>
      </c>
      <c r="H4819">
        <v>-4.4954004628743602</v>
      </c>
      <c r="I4819">
        <v>15.9448033458917</v>
      </c>
      <c r="J4819">
        <v>-2.1876200325010999</v>
      </c>
      <c r="K4819">
        <v>3.6865930449744799</v>
      </c>
      <c r="L4819">
        <v>2.7551485469802599</v>
      </c>
      <c r="M4819">
        <v>99.999999987781294</v>
      </c>
      <c r="N4819">
        <v>0</v>
      </c>
      <c r="O4819">
        <v>0</v>
      </c>
      <c r="P4819">
        <v>340.827586206896</v>
      </c>
    </row>
    <row r="4820" spans="1:17" hidden="1" x14ac:dyDescent="0.3">
      <c r="A4820" t="s">
        <v>9870</v>
      </c>
      <c r="B4820" t="s">
        <v>9871</v>
      </c>
      <c r="C4820" t="str">
        <f>IFERROR(VLOOKUP(Table1[[#This Row],[Ticker]],[1]!Table1[[Symbol]:[Industry]],2,FALSE),"-")</f>
        <v>-</v>
      </c>
      <c r="D4820" t="s">
        <v>753</v>
      </c>
      <c r="E4820">
        <v>2.2099980540000002</v>
      </c>
      <c r="F4820">
        <v>75.459999999999994</v>
      </c>
      <c r="G4820">
        <v>32.0227267857586</v>
      </c>
      <c r="H4820">
        <v>-2.8082631973864398</v>
      </c>
      <c r="I4820">
        <v>5.0717101943175704</v>
      </c>
      <c r="J4820">
        <v>-0.71960656448763205</v>
      </c>
      <c r="K4820">
        <v>73.056823875091595</v>
      </c>
      <c r="L4820">
        <v>65.555027279747605</v>
      </c>
      <c r="M4820">
        <v>42.618677459081702</v>
      </c>
      <c r="N4820">
        <v>0.86408931430941505</v>
      </c>
      <c r="O4820">
        <v>2.7166710840180199</v>
      </c>
      <c r="P4820">
        <v>72.283105022830995</v>
      </c>
    </row>
    <row r="4821" spans="1:17" hidden="1" x14ac:dyDescent="0.3">
      <c r="A4821" t="s">
        <v>9872</v>
      </c>
      <c r="B4821" t="s">
        <v>9873</v>
      </c>
      <c r="C4821" t="str">
        <f>IFERROR(VLOOKUP(Table1[[#This Row],[Ticker]],[1]!Table1[[Symbol]:[Industry]],2,FALSE),"-")</f>
        <v>-</v>
      </c>
      <c r="D4821" t="s">
        <v>533</v>
      </c>
      <c r="E4821">
        <v>2.1650564000000001</v>
      </c>
      <c r="F4821">
        <v>6.98</v>
      </c>
      <c r="G4821">
        <v>-31.842636949311899</v>
      </c>
      <c r="H4821">
        <v>-4.4954004628743602</v>
      </c>
      <c r="I4821">
        <v>-17.388529987441501</v>
      </c>
      <c r="J4821">
        <v>-2.1876200325010999</v>
      </c>
      <c r="K4821">
        <v>6.9799991756833402</v>
      </c>
      <c r="L4821">
        <v>6.9604856136046003</v>
      </c>
      <c r="M4821">
        <v>99.999996303717197</v>
      </c>
      <c r="O4821">
        <v>0</v>
      </c>
      <c r="P4821">
        <v>0</v>
      </c>
    </row>
    <row r="4822" spans="1:17" hidden="1" x14ac:dyDescent="0.3">
      <c r="A4822" t="s">
        <v>9874</v>
      </c>
      <c r="B4822" t="s">
        <v>9875</v>
      </c>
      <c r="C4822" t="str">
        <f>IFERROR(VLOOKUP(Table1[[#This Row],[Ticker]],[1]!Table1[[Symbol]:[Industry]],2,FALSE),"-")</f>
        <v>-</v>
      </c>
      <c r="D4822" t="s">
        <v>21</v>
      </c>
      <c r="E4822">
        <v>2.08</v>
      </c>
      <c r="F4822">
        <v>16.64</v>
      </c>
      <c r="G4822">
        <v>-26.858409819974302</v>
      </c>
      <c r="H4822">
        <v>-4.4954004628743602</v>
      </c>
      <c r="I4822">
        <v>-12.404302858104</v>
      </c>
      <c r="J4822">
        <v>-2.1876200325010999</v>
      </c>
      <c r="K4822">
        <v>16.541332468701299</v>
      </c>
      <c r="L4822">
        <v>16.1671637209867</v>
      </c>
      <c r="M4822">
        <v>100</v>
      </c>
      <c r="N4822">
        <v>0</v>
      </c>
      <c r="O4822">
        <v>0</v>
      </c>
      <c r="P4822">
        <v>4.9842271293375404</v>
      </c>
    </row>
    <row r="4823" spans="1:17" hidden="1" x14ac:dyDescent="0.3">
      <c r="A4823" t="s">
        <v>9876</v>
      </c>
      <c r="B4823" t="s">
        <v>9877</v>
      </c>
      <c r="C4823" t="str">
        <f>IFERROR(VLOOKUP(Table1[[#This Row],[Ticker]],[1]!Table1[[Symbol]:[Industry]],2,FALSE),"-")</f>
        <v>-</v>
      </c>
      <c r="D4823" t="s">
        <v>51</v>
      </c>
      <c r="E4823">
        <v>2.0571560999999998</v>
      </c>
      <c r="F4823">
        <v>4.92</v>
      </c>
      <c r="G4823">
        <v>18.616078647018298</v>
      </c>
      <c r="H4823">
        <v>-26.458017285304201</v>
      </c>
      <c r="I4823">
        <v>-9.7298866614022099</v>
      </c>
      <c r="J4823">
        <v>-8.3673953133999799</v>
      </c>
      <c r="K4823">
        <v>5.7190518105427302</v>
      </c>
      <c r="L4823">
        <v>5.2440235927918701</v>
      </c>
      <c r="M4823">
        <v>19.598502107470999</v>
      </c>
      <c r="N4823">
        <v>8.5494014165430496E-2</v>
      </c>
      <c r="O4823">
        <v>49.390243902439003</v>
      </c>
      <c r="P4823">
        <v>50.458715596330201</v>
      </c>
      <c r="Q4823">
        <v>0.10380576758757599</v>
      </c>
    </row>
    <row r="4824" spans="1:17" hidden="1" x14ac:dyDescent="0.3">
      <c r="A4824" t="s">
        <v>9878</v>
      </c>
      <c r="B4824" t="s">
        <v>9879</v>
      </c>
      <c r="C4824" t="str">
        <f>IFERROR(VLOOKUP(Table1[[#This Row],[Ticker]],[1]!Table1[[Symbol]:[Industry]],2,FALSE),"-")</f>
        <v>-</v>
      </c>
      <c r="D4824" t="s">
        <v>407</v>
      </c>
      <c r="E4824">
        <v>2.0541</v>
      </c>
      <c r="F4824">
        <v>4.0999999999999996</v>
      </c>
      <c r="G4824">
        <v>-31.842636949311899</v>
      </c>
      <c r="H4824">
        <v>-4.4954004628743602</v>
      </c>
      <c r="I4824">
        <v>-17.388529987441501</v>
      </c>
      <c r="J4824">
        <v>-2.1876200325010999</v>
      </c>
      <c r="K4824">
        <v>4.0999978787641096</v>
      </c>
      <c r="L4824">
        <v>4.0923713805617901</v>
      </c>
      <c r="M4824">
        <v>99.806682354411805</v>
      </c>
      <c r="O4824">
        <v>0</v>
      </c>
      <c r="P4824">
        <v>0</v>
      </c>
    </row>
    <row r="4825" spans="1:17" hidden="1" x14ac:dyDescent="0.3">
      <c r="A4825" t="s">
        <v>9880</v>
      </c>
      <c r="B4825" t="s">
        <v>9881</v>
      </c>
      <c r="C4825" t="str">
        <f>IFERROR(VLOOKUP(Table1[[#This Row],[Ticker]],[1]!Table1[[Symbol]:[Industry]],2,FALSE),"-")</f>
        <v>-</v>
      </c>
      <c r="D4825" t="s">
        <v>114</v>
      </c>
      <c r="E4825">
        <v>2.0444684500000001</v>
      </c>
      <c r="F4825">
        <v>134.05000000000001</v>
      </c>
      <c r="G4825">
        <v>34.101903778591002</v>
      </c>
      <c r="H4825">
        <v>-23.075896712153</v>
      </c>
      <c r="I4825">
        <v>-22.317608001625899</v>
      </c>
      <c r="J4825">
        <v>-6.2012254746779796</v>
      </c>
      <c r="K4825">
        <v>154.96270576756999</v>
      </c>
      <c r="L4825">
        <v>140.95970004295299</v>
      </c>
      <c r="M4825">
        <v>28.2825794909729</v>
      </c>
      <c r="N4825">
        <v>0.30025603486887398</v>
      </c>
      <c r="O4825">
        <v>37.262215591197297</v>
      </c>
      <c r="P4825">
        <v>69.705025952652207</v>
      </c>
      <c r="Q4825">
        <v>3.8175210466660003E-2</v>
      </c>
    </row>
    <row r="4826" spans="1:17" hidden="1" x14ac:dyDescent="0.3">
      <c r="A4826" t="s">
        <v>9882</v>
      </c>
      <c r="B4826" t="s">
        <v>9883</v>
      </c>
      <c r="C4826" t="str">
        <f>IFERROR(VLOOKUP(Table1[[#This Row],[Ticker]],[1]!Table1[[Symbol]:[Industry]],2,FALSE),"-")</f>
        <v>-</v>
      </c>
      <c r="D4826" t="s">
        <v>605</v>
      </c>
      <c r="E4826">
        <v>2.0280659999999999</v>
      </c>
      <c r="F4826">
        <v>6.19</v>
      </c>
      <c r="G4826">
        <v>94.069771809812096</v>
      </c>
      <c r="H4826">
        <v>16.6544968677211</v>
      </c>
      <c r="I4826">
        <v>88.259310544119899</v>
      </c>
      <c r="J4826">
        <v>2.79458637319284</v>
      </c>
      <c r="K4826">
        <v>4.96568509175244</v>
      </c>
      <c r="L4826">
        <v>3.9955480156743701</v>
      </c>
      <c r="M4826">
        <v>100</v>
      </c>
      <c r="N4826">
        <v>0.19805194805194801</v>
      </c>
      <c r="O4826">
        <v>0</v>
      </c>
      <c r="P4826">
        <v>125.91240875912401</v>
      </c>
    </row>
    <row r="4827" spans="1:17" hidden="1" x14ac:dyDescent="0.3">
      <c r="A4827" t="s">
        <v>9884</v>
      </c>
      <c r="B4827" t="s">
        <v>9885</v>
      </c>
      <c r="C4827" t="str">
        <f>IFERROR(VLOOKUP(Table1[[#This Row],[Ticker]],[1]!Table1[[Symbol]:[Industry]],2,FALSE),"-")</f>
        <v>-</v>
      </c>
      <c r="D4827" t="s">
        <v>290</v>
      </c>
      <c r="E4827">
        <v>1.976</v>
      </c>
      <c r="F4827">
        <v>61.75</v>
      </c>
      <c r="G4827">
        <v>-31.842636949311899</v>
      </c>
      <c r="H4827">
        <v>-4.4954004628743602</v>
      </c>
      <c r="I4827">
        <v>-17.388529987441501</v>
      </c>
      <c r="J4827">
        <v>-2.1876200325010999</v>
      </c>
      <c r="K4827">
        <v>61.75</v>
      </c>
      <c r="L4827">
        <v>61.75</v>
      </c>
      <c r="M4827">
        <v>50</v>
      </c>
      <c r="O4827">
        <v>0</v>
      </c>
      <c r="P4827">
        <v>0</v>
      </c>
    </row>
    <row r="4828" spans="1:17" hidden="1" x14ac:dyDescent="0.3">
      <c r="A4828" t="s">
        <v>9886</v>
      </c>
      <c r="B4828" t="s">
        <v>9887</v>
      </c>
      <c r="C4828" t="str">
        <f>IFERROR(VLOOKUP(Table1[[#This Row],[Ticker]],[1]!Table1[[Symbol]:[Industry]],2,FALSE),"-")</f>
        <v>-</v>
      </c>
      <c r="D4828" t="s">
        <v>95</v>
      </c>
      <c r="E4828">
        <v>1.95423462</v>
      </c>
      <c r="F4828">
        <v>7.9</v>
      </c>
      <c r="K4828">
        <v>7.7408079907778697</v>
      </c>
      <c r="M4828">
        <v>57.238046106161903</v>
      </c>
      <c r="N4828">
        <v>1</v>
      </c>
    </row>
    <row r="4829" spans="1:17" hidden="1" x14ac:dyDescent="0.3">
      <c r="A4829" t="s">
        <v>9888</v>
      </c>
      <c r="B4829" t="s">
        <v>9889</v>
      </c>
      <c r="C4829" t="str">
        <f>IFERROR(VLOOKUP(Table1[[#This Row],[Ticker]],[1]!Table1[[Symbol]:[Industry]],2,FALSE),"-")</f>
        <v>-</v>
      </c>
      <c r="D4829" t="s">
        <v>753</v>
      </c>
      <c r="E4829">
        <v>1.7649299939999901</v>
      </c>
      <c r="F4829">
        <v>4531.74</v>
      </c>
      <c r="K4829">
        <v>4523.2196314963803</v>
      </c>
      <c r="L4829">
        <v>4345.2923176734603</v>
      </c>
      <c r="M4829">
        <v>66.2688689774686</v>
      </c>
      <c r="N4829">
        <v>1</v>
      </c>
      <c r="Q4829">
        <v>7.1969087878504007E-2</v>
      </c>
    </row>
    <row r="4830" spans="1:17" hidden="1" x14ac:dyDescent="0.3">
      <c r="A4830" t="s">
        <v>9890</v>
      </c>
      <c r="B4830" t="s">
        <v>9891</v>
      </c>
      <c r="C4830" t="str">
        <f>IFERROR(VLOOKUP(Table1[[#This Row],[Ticker]],[1]!Table1[[Symbol]:[Industry]],2,FALSE),"-")</f>
        <v>-</v>
      </c>
      <c r="D4830" t="s">
        <v>21</v>
      </c>
      <c r="E4830">
        <v>1.6015999999999999</v>
      </c>
      <c r="F4830">
        <v>0.44</v>
      </c>
      <c r="G4830">
        <v>-31.842636949311899</v>
      </c>
      <c r="H4830">
        <v>-4.4954004628743602</v>
      </c>
      <c r="I4830">
        <v>-17.388529987441501</v>
      </c>
      <c r="J4830">
        <v>-2.1876200325010999</v>
      </c>
      <c r="K4830">
        <v>0.43999999474504597</v>
      </c>
      <c r="L4830">
        <v>0.43948861412682499</v>
      </c>
      <c r="M4830">
        <v>100</v>
      </c>
      <c r="O4830">
        <v>0</v>
      </c>
      <c r="P4830">
        <v>0</v>
      </c>
    </row>
    <row r="4831" spans="1:17" hidden="1" x14ac:dyDescent="0.3">
      <c r="A4831" t="s">
        <v>9892</v>
      </c>
      <c r="B4831" t="s">
        <v>9893</v>
      </c>
      <c r="C4831" t="str">
        <f>IFERROR(VLOOKUP(Table1[[#This Row],[Ticker]],[1]!Table1[[Symbol]:[Industry]],2,FALSE),"-")</f>
        <v>-</v>
      </c>
      <c r="D4831" t="s">
        <v>77</v>
      </c>
      <c r="E4831">
        <v>1.59232</v>
      </c>
      <c r="F4831">
        <v>65.31</v>
      </c>
      <c r="G4831">
        <v>46.113766320442799</v>
      </c>
      <c r="H4831">
        <v>5.7178891187499197</v>
      </c>
      <c r="I4831">
        <v>30.2714293161984</v>
      </c>
      <c r="K4831">
        <v>44.715636560688402</v>
      </c>
      <c r="M4831">
        <v>99.9999999999865</v>
      </c>
      <c r="N4831">
        <v>1.7561030741410399</v>
      </c>
      <c r="O4831">
        <v>0</v>
      </c>
      <c r="P4831">
        <v>107.993630573248</v>
      </c>
    </row>
    <row r="4832" spans="1:17" hidden="1" x14ac:dyDescent="0.3">
      <c r="A4832" t="s">
        <v>9894</v>
      </c>
      <c r="B4832" t="s">
        <v>9895</v>
      </c>
      <c r="C4832" t="str">
        <f>IFERROR(VLOOKUP(Table1[[#This Row],[Ticker]],[1]!Table1[[Symbol]:[Industry]],2,FALSE),"-")</f>
        <v>-</v>
      </c>
      <c r="D4832" t="s">
        <v>132</v>
      </c>
      <c r="E4832">
        <v>1.3824000000000001</v>
      </c>
      <c r="F4832">
        <v>11.52</v>
      </c>
      <c r="G4832">
        <v>-31.842636949311899</v>
      </c>
      <c r="H4832">
        <v>-4.4954004628743602</v>
      </c>
      <c r="I4832">
        <v>-17.388529987441501</v>
      </c>
      <c r="J4832">
        <v>-2.1876200325010999</v>
      </c>
      <c r="K4832">
        <v>11.5199999999999</v>
      </c>
      <c r="L4832">
        <v>11.52</v>
      </c>
      <c r="M4832">
        <v>50</v>
      </c>
      <c r="O4832">
        <v>0</v>
      </c>
      <c r="P4832">
        <v>0</v>
      </c>
    </row>
    <row r="4833" spans="1:16" hidden="1" x14ac:dyDescent="0.3">
      <c r="A4833" t="s">
        <v>9896</v>
      </c>
      <c r="B4833" t="s">
        <v>9897</v>
      </c>
      <c r="C4833" t="str">
        <f>IFERROR(VLOOKUP(Table1[[#This Row],[Ticker]],[1]!Table1[[Symbol]:[Industry]],2,FALSE),"-")</f>
        <v>-</v>
      </c>
      <c r="D4833" t="s">
        <v>122</v>
      </c>
      <c r="E4833">
        <v>1.37832452449136</v>
      </c>
      <c r="F4833">
        <v>13.12</v>
      </c>
      <c r="G4833">
        <v>-31.842636949311899</v>
      </c>
      <c r="H4833">
        <v>-4.4954004628743602</v>
      </c>
      <c r="I4833">
        <v>-17.388529987441501</v>
      </c>
      <c r="J4833">
        <v>-2.1876200325010999</v>
      </c>
      <c r="K4833">
        <v>13.12</v>
      </c>
      <c r="L4833">
        <v>13.1199999999999</v>
      </c>
      <c r="M4833">
        <v>50</v>
      </c>
      <c r="O4833">
        <v>0</v>
      </c>
      <c r="P4833">
        <v>0</v>
      </c>
    </row>
    <row r="4834" spans="1:16" hidden="1" x14ac:dyDescent="0.3">
      <c r="A4834" t="s">
        <v>9898</v>
      </c>
      <c r="B4834" t="s">
        <v>9899</v>
      </c>
      <c r="C4834" t="str">
        <f>IFERROR(VLOOKUP(Table1[[#This Row],[Ticker]],[1]!Table1[[Symbol]:[Industry]],2,FALSE),"-")</f>
        <v>-</v>
      </c>
      <c r="D4834" t="s">
        <v>1223</v>
      </c>
      <c r="E4834">
        <v>1.3394999999999999</v>
      </c>
      <c r="F4834">
        <v>89.3</v>
      </c>
      <c r="G4834">
        <v>-32.620414727089603</v>
      </c>
      <c r="H4834">
        <v>0.50166008974174403</v>
      </c>
      <c r="I4834">
        <v>-12.3914694348254</v>
      </c>
      <c r="J4834">
        <v>-2.1876200325010999</v>
      </c>
      <c r="K4834">
        <v>86.504064204410199</v>
      </c>
      <c r="L4834">
        <v>88.891328876017297</v>
      </c>
      <c r="M4834">
        <v>99.999997320273707</v>
      </c>
      <c r="N4834">
        <v>5.4545454545454497</v>
      </c>
      <c r="O4834">
        <v>10.862262038073901</v>
      </c>
      <c r="P4834">
        <v>4.9970605526160998</v>
      </c>
    </row>
    <row r="4835" spans="1:16" hidden="1" x14ac:dyDescent="0.3">
      <c r="A4835" t="s">
        <v>9900</v>
      </c>
      <c r="B4835" t="s">
        <v>9901</v>
      </c>
      <c r="C4835" t="str">
        <f>IFERROR(VLOOKUP(Table1[[#This Row],[Ticker]],[1]!Table1[[Symbol]:[Industry]],2,FALSE),"-")</f>
        <v>-</v>
      </c>
      <c r="D4835" t="s">
        <v>514</v>
      </c>
      <c r="E4835">
        <v>1.3188</v>
      </c>
      <c r="F4835">
        <v>18.84</v>
      </c>
      <c r="G4835">
        <v>-31.842636949311899</v>
      </c>
      <c r="H4835">
        <v>-4.4954004628743602</v>
      </c>
      <c r="I4835">
        <v>-17.388529987441501</v>
      </c>
      <c r="J4835">
        <v>-2.1876200325010999</v>
      </c>
      <c r="K4835">
        <v>18.839993977489499</v>
      </c>
      <c r="L4835">
        <v>18.771944667205801</v>
      </c>
      <c r="M4835">
        <v>100</v>
      </c>
      <c r="O4835">
        <v>0</v>
      </c>
      <c r="P4835">
        <v>0</v>
      </c>
    </row>
    <row r="4836" spans="1:16" hidden="1" x14ac:dyDescent="0.3">
      <c r="A4836" t="s">
        <v>9902</v>
      </c>
      <c r="B4836" t="s">
        <v>9903</v>
      </c>
      <c r="C4836" t="str">
        <f>IFERROR(VLOOKUP(Table1[[#This Row],[Ticker]],[1]!Table1[[Symbol]:[Industry]],2,FALSE),"-")</f>
        <v>-</v>
      </c>
      <c r="D4836" t="s">
        <v>77</v>
      </c>
      <c r="E4836">
        <v>1.2510239999999999</v>
      </c>
      <c r="F4836">
        <v>10.050000000000001</v>
      </c>
      <c r="G4836">
        <v>-31.842636949311899</v>
      </c>
      <c r="H4836">
        <v>-4.4954004628743602</v>
      </c>
      <c r="I4836">
        <v>-17.388529987441501</v>
      </c>
      <c r="J4836">
        <v>-2.1876200325010999</v>
      </c>
      <c r="K4836">
        <v>10.050000000000001</v>
      </c>
      <c r="L4836">
        <v>10.049999999999899</v>
      </c>
      <c r="M4836">
        <v>50</v>
      </c>
      <c r="O4836">
        <v>0</v>
      </c>
      <c r="P4836">
        <v>0</v>
      </c>
    </row>
    <row r="4837" spans="1:16" hidden="1" x14ac:dyDescent="0.3">
      <c r="A4837" t="s">
        <v>9904</v>
      </c>
      <c r="B4837" t="s">
        <v>9905</v>
      </c>
      <c r="C4837" t="str">
        <f>IFERROR(VLOOKUP(Table1[[#This Row],[Ticker]],[1]!Table1[[Symbol]:[Industry]],2,FALSE),"-")</f>
        <v>-</v>
      </c>
      <c r="D4837" t="s">
        <v>77</v>
      </c>
      <c r="E4837">
        <v>1.1528</v>
      </c>
      <c r="F4837">
        <v>10.48</v>
      </c>
      <c r="G4837">
        <v>-31.842636949311899</v>
      </c>
      <c r="H4837">
        <v>-4.4954004628743602</v>
      </c>
      <c r="I4837">
        <v>-17.388529987441501</v>
      </c>
      <c r="J4837">
        <v>-2.1876200325010999</v>
      </c>
      <c r="M4837">
        <v>50</v>
      </c>
      <c r="N4837">
        <v>0</v>
      </c>
      <c r="O4837">
        <v>0</v>
      </c>
    </row>
    <row r="4838" spans="1:16" hidden="1" x14ac:dyDescent="0.3">
      <c r="A4838" t="s">
        <v>9906</v>
      </c>
      <c r="B4838" t="s">
        <v>9907</v>
      </c>
      <c r="C4838" t="str">
        <f>IFERROR(VLOOKUP(Table1[[#This Row],[Ticker]],[1]!Table1[[Symbol]:[Industry]],2,FALSE),"-")</f>
        <v>-</v>
      </c>
      <c r="D4838" t="s">
        <v>77</v>
      </c>
      <c r="E4838">
        <v>1.143</v>
      </c>
      <c r="F4838">
        <v>3.81</v>
      </c>
      <c r="G4838">
        <v>-31.842636949311899</v>
      </c>
      <c r="H4838">
        <v>-4.4954004628743602</v>
      </c>
      <c r="I4838">
        <v>-17.388529987441501</v>
      </c>
      <c r="J4838">
        <v>-2.1876200325010999</v>
      </c>
      <c r="K4838">
        <v>3.8099999922438199</v>
      </c>
      <c r="L4838">
        <v>3.8094238341398201</v>
      </c>
      <c r="M4838">
        <v>100</v>
      </c>
      <c r="O4838">
        <v>0</v>
      </c>
      <c r="P4838">
        <v>0</v>
      </c>
    </row>
    <row r="4839" spans="1:16" hidden="1" x14ac:dyDescent="0.3">
      <c r="A4839" t="s">
        <v>9908</v>
      </c>
      <c r="B4839" t="s">
        <v>9909</v>
      </c>
      <c r="C4839" t="str">
        <f>IFERROR(VLOOKUP(Table1[[#This Row],[Ticker]],[1]!Table1[[Symbol]:[Industry]],2,FALSE),"-")</f>
        <v>-</v>
      </c>
      <c r="D4839" t="s">
        <v>51</v>
      </c>
      <c r="E4839">
        <v>1.129</v>
      </c>
      <c r="F4839">
        <v>11.29</v>
      </c>
      <c r="G4839">
        <v>38.187483532615801</v>
      </c>
      <c r="H4839">
        <v>-4.4954004628743602</v>
      </c>
      <c r="I4839">
        <v>9.89444633724837</v>
      </c>
      <c r="J4839">
        <v>-2.1876200325010999</v>
      </c>
      <c r="K4839">
        <v>11.1712215362582</v>
      </c>
      <c r="L4839">
        <v>9.3559236178569503</v>
      </c>
      <c r="M4839">
        <v>100</v>
      </c>
      <c r="N4839">
        <v>0</v>
      </c>
      <c r="O4839">
        <v>0</v>
      </c>
      <c r="P4839">
        <v>70.030120481927696</v>
      </c>
    </row>
    <row r="4840" spans="1:16" hidden="1" x14ac:dyDescent="0.3">
      <c r="A4840" t="s">
        <v>9910</v>
      </c>
      <c r="B4840" t="s">
        <v>9911</v>
      </c>
      <c r="C4840" t="str">
        <f>IFERROR(VLOOKUP(Table1[[#This Row],[Ticker]],[1]!Table1[[Symbol]:[Industry]],2,FALSE),"-")</f>
        <v>-</v>
      </c>
      <c r="D4840" t="s">
        <v>605</v>
      </c>
      <c r="E4840">
        <v>1.0733211024003799</v>
      </c>
      <c r="F4840">
        <v>1.95</v>
      </c>
      <c r="K4840">
        <v>2.2159995707425302</v>
      </c>
      <c r="M4840" s="1">
        <v>2.4459774300000002E-7</v>
      </c>
      <c r="N4840">
        <v>1</v>
      </c>
    </row>
    <row r="4841" spans="1:16" hidden="1" x14ac:dyDescent="0.3">
      <c r="A4841" t="s">
        <v>9912</v>
      </c>
      <c r="B4841" t="s">
        <v>9913</v>
      </c>
      <c r="C4841" t="str">
        <f>IFERROR(VLOOKUP(Table1[[#This Row],[Ticker]],[1]!Table1[[Symbol]:[Industry]],2,FALSE),"-")</f>
        <v>-</v>
      </c>
      <c r="D4841" t="s">
        <v>46</v>
      </c>
      <c r="E4841">
        <v>0.93283125</v>
      </c>
      <c r="F4841">
        <v>57.85</v>
      </c>
      <c r="G4841">
        <v>-31.842636949311899</v>
      </c>
      <c r="H4841">
        <v>-4.4954004628743602</v>
      </c>
      <c r="I4841">
        <v>-17.388529987441501</v>
      </c>
      <c r="J4841">
        <v>-2.1876200325010999</v>
      </c>
      <c r="K4841">
        <v>57.849983791986901</v>
      </c>
      <c r="L4841">
        <v>57.667414354094497</v>
      </c>
      <c r="M4841">
        <v>100</v>
      </c>
      <c r="O4841">
        <v>0</v>
      </c>
      <c r="P4841">
        <v>0</v>
      </c>
    </row>
    <row r="4842" spans="1:16" hidden="1" x14ac:dyDescent="0.3">
      <c r="A4842" t="s">
        <v>9914</v>
      </c>
      <c r="B4842" t="s">
        <v>9915</v>
      </c>
      <c r="C4842" t="str">
        <f>IFERROR(VLOOKUP(Table1[[#This Row],[Ticker]],[1]!Table1[[Symbol]:[Industry]],2,FALSE),"-")</f>
        <v>-</v>
      </c>
      <c r="D4842" t="s">
        <v>161</v>
      </c>
      <c r="E4842">
        <v>0.92903103284561495</v>
      </c>
      <c r="F4842">
        <v>9.5</v>
      </c>
      <c r="G4842">
        <v>-31.842636949311899</v>
      </c>
      <c r="H4842">
        <v>-4.4954004628743602</v>
      </c>
      <c r="I4842">
        <v>-17.388529987441501</v>
      </c>
      <c r="K4842">
        <v>9.5</v>
      </c>
      <c r="L4842">
        <v>9.5</v>
      </c>
      <c r="M4842">
        <v>50</v>
      </c>
      <c r="O4842">
        <v>0</v>
      </c>
      <c r="P4842">
        <v>0</v>
      </c>
    </row>
    <row r="4843" spans="1:16" hidden="1" x14ac:dyDescent="0.3">
      <c r="A4843" t="s">
        <v>9916</v>
      </c>
      <c r="B4843" t="s">
        <v>9917</v>
      </c>
      <c r="C4843" t="str">
        <f>IFERROR(VLOOKUP(Table1[[#This Row],[Ticker]],[1]!Table1[[Symbol]:[Industry]],2,FALSE),"-")</f>
        <v>-</v>
      </c>
      <c r="D4843" t="s">
        <v>533</v>
      </c>
      <c r="E4843">
        <v>0.86460657346542202</v>
      </c>
      <c r="F4843">
        <v>11.02</v>
      </c>
      <c r="G4843">
        <v>-31.842636949311899</v>
      </c>
      <c r="H4843">
        <v>-4.4954004628743602</v>
      </c>
      <c r="I4843">
        <v>-17.388529987441501</v>
      </c>
      <c r="J4843">
        <v>-2.1876200325010999</v>
      </c>
      <c r="K4843">
        <v>11.0199999875581</v>
      </c>
      <c r="L4843">
        <v>11.019129596026801</v>
      </c>
      <c r="M4843">
        <v>100</v>
      </c>
      <c r="O4843">
        <v>0</v>
      </c>
      <c r="P4843">
        <v>0</v>
      </c>
    </row>
    <row r="4844" spans="1:16" hidden="1" x14ac:dyDescent="0.3">
      <c r="A4844" t="s">
        <v>9918</v>
      </c>
      <c r="B4844" t="s">
        <v>9919</v>
      </c>
      <c r="C4844" t="str">
        <f>IFERROR(VLOOKUP(Table1[[#This Row],[Ticker]],[1]!Table1[[Symbol]:[Industry]],2,FALSE),"-")</f>
        <v>-</v>
      </c>
      <c r="D4844" t="s">
        <v>514</v>
      </c>
      <c r="E4844">
        <v>0.73349999999999704</v>
      </c>
      <c r="F4844">
        <v>4.8899999999999997</v>
      </c>
      <c r="G4844">
        <v>-31.842636949311899</v>
      </c>
      <c r="H4844">
        <v>-4.4954004628743602</v>
      </c>
      <c r="I4844">
        <v>-17.388529987441501</v>
      </c>
      <c r="K4844">
        <v>4.8899999999999899</v>
      </c>
      <c r="L4844">
        <v>4.8899999999999801</v>
      </c>
      <c r="M4844">
        <v>50</v>
      </c>
      <c r="O4844">
        <v>0</v>
      </c>
      <c r="P4844">
        <v>0</v>
      </c>
    </row>
    <row r="4845" spans="1:16" hidden="1" x14ac:dyDescent="0.3">
      <c r="A4845" t="s">
        <v>9920</v>
      </c>
      <c r="B4845" t="s">
        <v>9921</v>
      </c>
      <c r="C4845" t="str">
        <f>IFERROR(VLOOKUP(Table1[[#This Row],[Ticker]],[1]!Table1[[Symbol]:[Industry]],2,FALSE),"-")</f>
        <v>-</v>
      </c>
      <c r="D4845" t="s">
        <v>197</v>
      </c>
      <c r="E4845">
        <v>0.72540000000000004</v>
      </c>
      <c r="F4845">
        <v>8.06</v>
      </c>
      <c r="G4845">
        <v>49.280958556305997</v>
      </c>
      <c r="H4845">
        <v>-4.4954004628743602</v>
      </c>
      <c r="I4845">
        <v>12.1934635816902</v>
      </c>
      <c r="J4845">
        <v>-2.1876200325010999</v>
      </c>
      <c r="K4845">
        <v>7.9023698560384297</v>
      </c>
      <c r="L4845">
        <v>6.5711875762529299</v>
      </c>
      <c r="M4845">
        <v>100</v>
      </c>
      <c r="N4845">
        <v>0</v>
      </c>
      <c r="O4845">
        <v>0</v>
      </c>
      <c r="P4845">
        <v>81.123595505617899</v>
      </c>
    </row>
    <row r="4846" spans="1:16" hidden="1" x14ac:dyDescent="0.3">
      <c r="A4846" t="s">
        <v>9922</v>
      </c>
      <c r="B4846" t="s">
        <v>9923</v>
      </c>
      <c r="C4846" t="str">
        <f>IFERROR(VLOOKUP(Table1[[#This Row],[Ticker]],[1]!Table1[[Symbol]:[Industry]],2,FALSE),"-")</f>
        <v>-</v>
      </c>
      <c r="E4846">
        <v>0.66086999999999996</v>
      </c>
      <c r="F4846">
        <v>10.5</v>
      </c>
      <c r="G4846">
        <v>-31.842636949311899</v>
      </c>
      <c r="H4846">
        <v>-4.4954004628743602</v>
      </c>
      <c r="I4846">
        <v>-17.388529987441501</v>
      </c>
      <c r="J4846">
        <v>-2.1876200325010999</v>
      </c>
      <c r="K4846">
        <v>10.386783354851</v>
      </c>
      <c r="M4846">
        <v>50</v>
      </c>
      <c r="O4846">
        <v>0</v>
      </c>
    </row>
    <row r="4847" spans="1:16" hidden="1" x14ac:dyDescent="0.3">
      <c r="A4847" t="s">
        <v>9924</v>
      </c>
      <c r="B4847" t="s">
        <v>9925</v>
      </c>
      <c r="C4847" t="str">
        <f>IFERROR(VLOOKUP(Table1[[#This Row],[Ticker]],[1]!Table1[[Symbol]:[Industry]],2,FALSE),"-")</f>
        <v>-</v>
      </c>
      <c r="D4847" t="s">
        <v>753</v>
      </c>
      <c r="E4847">
        <v>0.62861604399999904</v>
      </c>
      <c r="F4847">
        <v>37.92</v>
      </c>
      <c r="G4847">
        <v>31.324316579087402</v>
      </c>
      <c r="H4847">
        <v>-3.4450368754787202</v>
      </c>
      <c r="I4847">
        <v>5.0920901675971697</v>
      </c>
      <c r="J4847">
        <v>-1.5978077000614099</v>
      </c>
      <c r="K4847">
        <v>36.714903442090502</v>
      </c>
      <c r="L4847">
        <v>33.026607957209698</v>
      </c>
      <c r="M4847">
        <v>21.949362773198501</v>
      </c>
      <c r="N4847">
        <v>1.54250721855964</v>
      </c>
      <c r="O4847">
        <v>2.8217299578059101</v>
      </c>
      <c r="P4847">
        <v>71.661385242191002</v>
      </c>
    </row>
    <row r="4848" spans="1:16" hidden="1" x14ac:dyDescent="0.3">
      <c r="A4848" t="s">
        <v>9926</v>
      </c>
      <c r="B4848" t="s">
        <v>9927</v>
      </c>
      <c r="C4848" t="str">
        <f>IFERROR(VLOOKUP(Table1[[#This Row],[Ticker]],[1]!Table1[[Symbol]:[Industry]],2,FALSE),"-")</f>
        <v>-</v>
      </c>
      <c r="D4848" t="s">
        <v>533</v>
      </c>
      <c r="E4848">
        <v>0.53694771600428903</v>
      </c>
      <c r="F4848">
        <v>5.64</v>
      </c>
      <c r="G4848">
        <v>15.032363050688</v>
      </c>
      <c r="H4848">
        <v>-4.4954004628743602</v>
      </c>
      <c r="I4848">
        <v>29.486470012558399</v>
      </c>
      <c r="J4848">
        <v>-2.1876200325010999</v>
      </c>
      <c r="K4848">
        <v>5.1947136927710504</v>
      </c>
      <c r="L4848">
        <v>4.3616411085055304</v>
      </c>
      <c r="M4848">
        <v>100</v>
      </c>
      <c r="N4848">
        <v>0</v>
      </c>
      <c r="O4848">
        <v>0</v>
      </c>
      <c r="P4848">
        <v>46.875</v>
      </c>
    </row>
    <row r="4849" spans="1:17" hidden="1" x14ac:dyDescent="0.3">
      <c r="A4849" t="s">
        <v>9928</v>
      </c>
      <c r="B4849" t="s">
        <v>9929</v>
      </c>
      <c r="C4849" t="str">
        <f>IFERROR(VLOOKUP(Table1[[#This Row],[Ticker]],[1]!Table1[[Symbol]:[Industry]],2,FALSE),"-")</f>
        <v>-</v>
      </c>
      <c r="D4849" t="s">
        <v>141</v>
      </c>
      <c r="E4849">
        <v>0.49906499999999998</v>
      </c>
      <c r="F4849">
        <v>20.37</v>
      </c>
      <c r="G4849">
        <v>-21.615364222039101</v>
      </c>
      <c r="H4849">
        <v>-4.4954004628743602</v>
      </c>
      <c r="I4849">
        <v>-12.388529987441499</v>
      </c>
      <c r="J4849">
        <v>-2.1876200325010999</v>
      </c>
      <c r="K4849">
        <v>20.253275504266799</v>
      </c>
      <c r="L4849">
        <v>19.6134435921538</v>
      </c>
      <c r="M4849">
        <v>100</v>
      </c>
      <c r="N4849">
        <v>0</v>
      </c>
      <c r="O4849">
        <v>0</v>
      </c>
      <c r="P4849">
        <v>10.2272727272727</v>
      </c>
    </row>
    <row r="4850" spans="1:17" hidden="1" x14ac:dyDescent="0.3">
      <c r="A4850" t="s">
        <v>9930</v>
      </c>
      <c r="B4850" t="s">
        <v>9931</v>
      </c>
      <c r="C4850" t="str">
        <f>IFERROR(VLOOKUP(Table1[[#This Row],[Ticker]],[1]!Table1[[Symbol]:[Industry]],2,FALSE),"-")</f>
        <v>-</v>
      </c>
      <c r="D4850" t="s">
        <v>132</v>
      </c>
      <c r="E4850">
        <v>0.49402200000000002</v>
      </c>
      <c r="F4850">
        <v>4.1100000000000003</v>
      </c>
      <c r="G4850">
        <v>-31.842636949311899</v>
      </c>
      <c r="H4850">
        <v>-4.4954004628743602</v>
      </c>
      <c r="I4850">
        <v>-17.388529987441501</v>
      </c>
      <c r="J4850">
        <v>-2.1876200325010999</v>
      </c>
      <c r="K4850">
        <v>4.1099999914615104</v>
      </c>
      <c r="L4850">
        <v>4.1093844691163399</v>
      </c>
      <c r="M4850">
        <v>100</v>
      </c>
      <c r="O4850">
        <v>0</v>
      </c>
      <c r="P4850">
        <v>0</v>
      </c>
    </row>
    <row r="4851" spans="1:17" hidden="1" x14ac:dyDescent="0.3">
      <c r="A4851" t="s">
        <v>9932</v>
      </c>
      <c r="B4851" t="s">
        <v>9933</v>
      </c>
      <c r="C4851" t="str">
        <f>IFERROR(VLOOKUP(Table1[[#This Row],[Ticker]],[1]!Table1[[Symbol]:[Industry]],2,FALSE),"-")</f>
        <v>-</v>
      </c>
      <c r="E4851">
        <v>0.38200000000000001</v>
      </c>
      <c r="F4851">
        <v>9.5500000000000007</v>
      </c>
      <c r="G4851">
        <v>-31.842636949311899</v>
      </c>
      <c r="H4851">
        <v>-4.4954004628743602</v>
      </c>
      <c r="I4851">
        <v>-17.388529987441501</v>
      </c>
      <c r="J4851">
        <v>-2.1876200325010999</v>
      </c>
      <c r="K4851">
        <v>9.5499997310109297</v>
      </c>
      <c r="L4851">
        <v>9.5336568337735006</v>
      </c>
      <c r="M4851">
        <v>100</v>
      </c>
      <c r="O4851">
        <v>0</v>
      </c>
      <c r="P4851">
        <v>0</v>
      </c>
    </row>
    <row r="4852" spans="1:17" hidden="1" x14ac:dyDescent="0.3">
      <c r="A4852" t="s">
        <v>9934</v>
      </c>
      <c r="B4852" t="s">
        <v>9935</v>
      </c>
      <c r="C4852" t="str">
        <f>IFERROR(VLOOKUP(Table1[[#This Row],[Ticker]],[1]!Table1[[Symbol]:[Industry]],2,FALSE),"-")</f>
        <v>-</v>
      </c>
      <c r="D4852" t="s">
        <v>407</v>
      </c>
      <c r="E4852">
        <v>0.35678500000000002</v>
      </c>
      <c r="F4852">
        <v>7.15</v>
      </c>
      <c r="G4852">
        <v>-31.842636949311899</v>
      </c>
      <c r="H4852">
        <v>-4.4954004628743602</v>
      </c>
      <c r="I4852">
        <v>-17.388529987441501</v>
      </c>
      <c r="J4852">
        <v>-2.1876200325010999</v>
      </c>
      <c r="K4852">
        <v>7.1499999841649799</v>
      </c>
      <c r="L4852">
        <v>7.1488922131250501</v>
      </c>
      <c r="M4852">
        <v>100</v>
      </c>
      <c r="O4852">
        <v>0</v>
      </c>
      <c r="P4852">
        <v>0</v>
      </c>
    </row>
    <row r="4853" spans="1:17" hidden="1" x14ac:dyDescent="0.3">
      <c r="A4853" t="s">
        <v>9936</v>
      </c>
      <c r="B4853" t="s">
        <v>9937</v>
      </c>
      <c r="C4853" t="str">
        <f>IFERROR(VLOOKUP(Table1[[#This Row],[Ticker]],[1]!Table1[[Symbol]:[Industry]],2,FALSE),"-")</f>
        <v>-</v>
      </c>
      <c r="D4853" t="s">
        <v>141</v>
      </c>
      <c r="E4853">
        <v>0.34499999999999997</v>
      </c>
      <c r="F4853">
        <v>3.45</v>
      </c>
      <c r="G4853">
        <v>-26.979415064813399</v>
      </c>
      <c r="H4853">
        <v>-4.4954004628743602</v>
      </c>
      <c r="I4853">
        <v>-17.388529987441501</v>
      </c>
      <c r="J4853">
        <v>-2.1876200325010999</v>
      </c>
      <c r="K4853">
        <v>3.4499612489988198</v>
      </c>
      <c r="L4853">
        <v>3.4207101709563199</v>
      </c>
      <c r="M4853">
        <v>100</v>
      </c>
      <c r="O4853">
        <v>0</v>
      </c>
      <c r="P4853">
        <v>4.86322188449848</v>
      </c>
    </row>
    <row r="4854" spans="1:17" hidden="1" x14ac:dyDescent="0.3">
      <c r="A4854" t="s">
        <v>9938</v>
      </c>
      <c r="B4854" t="s">
        <v>9939</v>
      </c>
      <c r="C4854" t="str">
        <f>IFERROR(VLOOKUP(Table1[[#This Row],[Ticker]],[1]!Table1[[Symbol]:[Industry]],2,FALSE),"-")</f>
        <v>-</v>
      </c>
      <c r="E4854">
        <v>0.33499999999999802</v>
      </c>
      <c r="F4854">
        <v>0.9</v>
      </c>
      <c r="G4854">
        <v>-31.842636949311899</v>
      </c>
      <c r="I4854">
        <v>-17.388529987441501</v>
      </c>
      <c r="M4854">
        <v>50</v>
      </c>
      <c r="N4854">
        <v>1</v>
      </c>
      <c r="O4854">
        <v>0</v>
      </c>
      <c r="P4854">
        <v>0</v>
      </c>
    </row>
    <row r="4855" spans="1:17" hidden="1" x14ac:dyDescent="0.3">
      <c r="A4855" t="s">
        <v>9940</v>
      </c>
      <c r="B4855" t="s">
        <v>9941</v>
      </c>
      <c r="C4855" t="str">
        <f>IFERROR(VLOOKUP(Table1[[#This Row],[Ticker]],[1]!Table1[[Symbol]:[Industry]],2,FALSE),"-")</f>
        <v>-</v>
      </c>
      <c r="D4855" t="s">
        <v>407</v>
      </c>
      <c r="E4855">
        <v>0.28151999999999999</v>
      </c>
      <c r="F4855">
        <v>11.73</v>
      </c>
      <c r="G4855">
        <v>141.58393647726101</v>
      </c>
      <c r="H4855">
        <v>-4.4954004628743602</v>
      </c>
      <c r="I4855">
        <v>-17.388529987441501</v>
      </c>
      <c r="J4855">
        <v>-2.1876200325010999</v>
      </c>
      <c r="K4855">
        <v>11.705874285194501</v>
      </c>
      <c r="L4855">
        <v>10.7646821121649</v>
      </c>
      <c r="M4855">
        <v>99.999262565895194</v>
      </c>
      <c r="O4855">
        <v>0</v>
      </c>
      <c r="P4855">
        <v>173.42657342657299</v>
      </c>
    </row>
    <row r="4856" spans="1:17" hidden="1" x14ac:dyDescent="0.3">
      <c r="A4856" t="s">
        <v>9942</v>
      </c>
      <c r="B4856" t="s">
        <v>9943</v>
      </c>
      <c r="C4856" t="str">
        <f>IFERROR(VLOOKUP(Table1[[#This Row],[Ticker]],[1]!Table1[[Symbol]:[Industry]],2,FALSE),"-")</f>
        <v>-</v>
      </c>
      <c r="D4856" t="s">
        <v>364</v>
      </c>
      <c r="E4856">
        <v>0.22970760000000001</v>
      </c>
      <c r="F4856">
        <v>2.14</v>
      </c>
      <c r="G4856">
        <v>-26.940676164998099</v>
      </c>
      <c r="H4856">
        <v>-4.4954004628743602</v>
      </c>
      <c r="I4856">
        <v>-12.4865692031278</v>
      </c>
      <c r="J4856">
        <v>-2.1876200325010999</v>
      </c>
      <c r="K4856">
        <v>2.13128674991846</v>
      </c>
      <c r="L4856">
        <v>2.0856132939290299</v>
      </c>
      <c r="M4856">
        <v>100</v>
      </c>
      <c r="O4856">
        <v>0</v>
      </c>
      <c r="P4856">
        <v>4.9019607843137303</v>
      </c>
    </row>
    <row r="4857" spans="1:17" hidden="1" x14ac:dyDescent="0.3">
      <c r="A4857" t="s">
        <v>9944</v>
      </c>
      <c r="B4857" t="s">
        <v>9945</v>
      </c>
      <c r="C4857" t="str">
        <f>IFERROR(VLOOKUP(Table1[[#This Row],[Ticker]],[1]!Table1[[Symbol]:[Industry]],2,FALSE),"-")</f>
        <v>-</v>
      </c>
      <c r="D4857" t="s">
        <v>161</v>
      </c>
      <c r="E4857">
        <v>0.21743999999999999</v>
      </c>
      <c r="F4857">
        <v>4.62</v>
      </c>
      <c r="G4857">
        <v>139.922068933041</v>
      </c>
      <c r="H4857">
        <v>48.029852062378097</v>
      </c>
      <c r="I4857">
        <v>154.376175894911</v>
      </c>
      <c r="J4857">
        <v>5.4133300862637403</v>
      </c>
      <c r="K4857">
        <v>3.1796466983256302</v>
      </c>
      <c r="L4857">
        <v>2.2726857062714201</v>
      </c>
      <c r="M4857">
        <v>100</v>
      </c>
      <c r="N4857">
        <v>2.0581323438466201</v>
      </c>
      <c r="O4857">
        <v>0</v>
      </c>
      <c r="P4857">
        <v>171.76470588235199</v>
      </c>
    </row>
    <row r="4858" spans="1:17" hidden="1" x14ac:dyDescent="0.3">
      <c r="A4858" t="s">
        <v>9946</v>
      </c>
      <c r="B4858" t="s">
        <v>9947</v>
      </c>
      <c r="C4858" t="str">
        <f>IFERROR(VLOOKUP(Table1[[#This Row],[Ticker]],[1]!Table1[[Symbol]:[Industry]],2,FALSE),"-")</f>
        <v>-</v>
      </c>
      <c r="D4858" t="s">
        <v>77</v>
      </c>
      <c r="E4858">
        <v>0.205176</v>
      </c>
      <c r="F4858">
        <v>1.03</v>
      </c>
      <c r="G4858">
        <v>-31.842636949311899</v>
      </c>
      <c r="H4858">
        <v>-4.4954004628743602</v>
      </c>
      <c r="I4858">
        <v>-17.388529987441501</v>
      </c>
      <c r="J4858">
        <v>-2.1876200325010999</v>
      </c>
      <c r="K4858">
        <v>1.0299999990305</v>
      </c>
      <c r="L4858">
        <v>1.0299321763137801</v>
      </c>
      <c r="M4858">
        <v>100</v>
      </c>
      <c r="O4858">
        <v>0</v>
      </c>
      <c r="P4858">
        <v>0</v>
      </c>
    </row>
    <row r="4859" spans="1:17" hidden="1" x14ac:dyDescent="0.3">
      <c r="A4859" t="s">
        <v>9948</v>
      </c>
      <c r="B4859" t="s">
        <v>9949</v>
      </c>
      <c r="C4859" t="str">
        <f>IFERROR(VLOOKUP(Table1[[#This Row],[Ticker]],[1]!Table1[[Symbol]:[Industry]],2,FALSE),"-")</f>
        <v>-</v>
      </c>
      <c r="D4859" t="s">
        <v>991</v>
      </c>
      <c r="E4859">
        <v>0.20382</v>
      </c>
      <c r="F4859">
        <v>2.58</v>
      </c>
      <c r="G4859">
        <v>-31.842636949311899</v>
      </c>
      <c r="H4859">
        <v>-4.4954004628743602</v>
      </c>
      <c r="I4859">
        <v>-17.388529987441501</v>
      </c>
      <c r="K4859">
        <v>2.5799999999999899</v>
      </c>
      <c r="L4859">
        <v>2.5799999999999899</v>
      </c>
      <c r="M4859">
        <v>50</v>
      </c>
      <c r="O4859">
        <v>0</v>
      </c>
      <c r="P4859">
        <v>0</v>
      </c>
    </row>
    <row r="4860" spans="1:17" hidden="1" x14ac:dyDescent="0.3">
      <c r="A4860" t="s">
        <v>9950</v>
      </c>
      <c r="B4860" t="s">
        <v>9951</v>
      </c>
      <c r="C4860" t="str">
        <f>IFERROR(VLOOKUP(Table1[[#This Row],[Ticker]],[1]!Table1[[Symbol]:[Industry]],2,FALSE),"-")</f>
        <v>-</v>
      </c>
      <c r="D4860" t="s">
        <v>83</v>
      </c>
      <c r="E4860">
        <v>0.17280000000000001</v>
      </c>
      <c r="F4860">
        <v>1.44</v>
      </c>
      <c r="G4860">
        <v>-97.392876183761601</v>
      </c>
      <c r="I4860">
        <v>7.8288613169062398</v>
      </c>
      <c r="K4860">
        <v>1.51599561782055</v>
      </c>
      <c r="L4860">
        <v>2.56737409726624</v>
      </c>
      <c r="M4860">
        <v>100</v>
      </c>
      <c r="O4860">
        <v>190.277777777777</v>
      </c>
      <c r="P4860">
        <v>71.428571428571402</v>
      </c>
    </row>
    <row r="4861" spans="1:17" hidden="1" x14ac:dyDescent="0.3">
      <c r="A4861" t="s">
        <v>9952</v>
      </c>
      <c r="B4861" t="s">
        <v>9953</v>
      </c>
      <c r="C4861" t="str">
        <f>IFERROR(VLOOKUP(Table1[[#This Row],[Ticker]],[1]!Table1[[Symbol]:[Industry]],2,FALSE),"-")</f>
        <v>-</v>
      </c>
      <c r="D4861" t="s">
        <v>21</v>
      </c>
      <c r="E4861">
        <v>0.145138775</v>
      </c>
      <c r="F4861">
        <v>4.25</v>
      </c>
      <c r="G4861">
        <v>61.339181232506199</v>
      </c>
      <c r="H4861">
        <v>-11.700640637546799</v>
      </c>
      <c r="I4861">
        <v>-26.962998072547901</v>
      </c>
      <c r="K4861">
        <v>4.7390115727986402</v>
      </c>
      <c r="L4861">
        <v>4.2421734403214</v>
      </c>
      <c r="M4861">
        <v>0.32772682877099202</v>
      </c>
      <c r="N4861">
        <v>0.357547211339525</v>
      </c>
      <c r="O4861">
        <v>48.235294117647001</v>
      </c>
      <c r="Q4861">
        <v>-2.2050057952939999E-2</v>
      </c>
    </row>
    <row r="4862" spans="1:17" hidden="1" x14ac:dyDescent="0.3">
      <c r="A4862" t="s">
        <v>9954</v>
      </c>
      <c r="B4862" t="s">
        <v>9955</v>
      </c>
      <c r="C4862" t="str">
        <f>IFERROR(VLOOKUP(Table1[[#This Row],[Ticker]],[1]!Table1[[Symbol]:[Industry]],2,FALSE),"-")</f>
        <v>-</v>
      </c>
      <c r="D4862" t="s">
        <v>215</v>
      </c>
      <c r="E4862">
        <v>0.124319999999998</v>
      </c>
      <c r="F4862">
        <v>5.18</v>
      </c>
      <c r="G4862">
        <v>-31.842636949311899</v>
      </c>
      <c r="H4862">
        <v>-4.4954004628743602</v>
      </c>
      <c r="I4862">
        <v>-17.388529987441501</v>
      </c>
      <c r="J4862">
        <v>-2.1876200325010999</v>
      </c>
      <c r="K4862">
        <v>5.18</v>
      </c>
      <c r="L4862">
        <v>5.1799999999999899</v>
      </c>
      <c r="M4862">
        <v>100</v>
      </c>
      <c r="O4862">
        <v>0</v>
      </c>
      <c r="P4862">
        <v>0</v>
      </c>
    </row>
    <row r="4863" spans="1:17" hidden="1" x14ac:dyDescent="0.3">
      <c r="A4863" t="s">
        <v>9956</v>
      </c>
      <c r="B4863" t="s">
        <v>9957</v>
      </c>
      <c r="C4863" t="str">
        <f>IFERROR(VLOOKUP(Table1[[#This Row],[Ticker]],[1]!Table1[[Symbol]:[Industry]],2,FALSE),"-")</f>
        <v>-</v>
      </c>
      <c r="D4863" t="s">
        <v>215</v>
      </c>
      <c r="E4863">
        <v>0.114264</v>
      </c>
      <c r="F4863">
        <v>12</v>
      </c>
      <c r="G4863">
        <v>-31.842636949311899</v>
      </c>
      <c r="H4863">
        <v>-4.4954004628743602</v>
      </c>
      <c r="I4863">
        <v>-17.388529987441501</v>
      </c>
      <c r="J4863">
        <v>-2.1876200325010999</v>
      </c>
      <c r="K4863">
        <v>12</v>
      </c>
      <c r="L4863">
        <v>12</v>
      </c>
      <c r="M4863">
        <v>50</v>
      </c>
      <c r="O4863">
        <v>0</v>
      </c>
      <c r="P4863">
        <v>0</v>
      </c>
    </row>
    <row r="4864" spans="1:17" hidden="1" x14ac:dyDescent="0.3">
      <c r="A4864" t="s">
        <v>9958</v>
      </c>
      <c r="B4864" t="s">
        <v>9959</v>
      </c>
      <c r="C4864" t="str">
        <f>IFERROR(VLOOKUP(Table1[[#This Row],[Ticker]],[1]!Table1[[Symbol]:[Industry]],2,FALSE),"-")</f>
        <v>-</v>
      </c>
      <c r="D4864" t="s">
        <v>125</v>
      </c>
      <c r="E4864">
        <v>0.105825</v>
      </c>
      <c r="F4864">
        <v>4.25</v>
      </c>
      <c r="G4864">
        <v>-31.842636949311899</v>
      </c>
      <c r="H4864">
        <v>-4.4954004628743602</v>
      </c>
      <c r="I4864">
        <v>-17.388529987441501</v>
      </c>
      <c r="J4864">
        <v>-2.1876200325010999</v>
      </c>
      <c r="K4864">
        <v>4.2499999975762801</v>
      </c>
      <c r="L4864">
        <v>4.2498304407844403</v>
      </c>
      <c r="M4864">
        <v>100</v>
      </c>
      <c r="O4864">
        <v>0</v>
      </c>
      <c r="P4864">
        <v>0</v>
      </c>
    </row>
    <row r="4865" spans="1:17" hidden="1" x14ac:dyDescent="0.3">
      <c r="A4865" t="s">
        <v>9960</v>
      </c>
      <c r="B4865" t="s">
        <v>9961</v>
      </c>
      <c r="C4865" t="str">
        <f>IFERROR(VLOOKUP(Table1[[#This Row],[Ticker]],[1]!Table1[[Symbol]:[Industry]],2,FALSE),"-")</f>
        <v>-</v>
      </c>
      <c r="D4865" t="s">
        <v>407</v>
      </c>
      <c r="E4865">
        <v>9.7884604062407093E-2</v>
      </c>
      <c r="F4865">
        <v>4.63</v>
      </c>
      <c r="G4865">
        <v>-16.092636949311899</v>
      </c>
      <c r="H4865">
        <v>-4.4954004628743602</v>
      </c>
      <c r="I4865">
        <v>-1.63852998744159</v>
      </c>
      <c r="J4865">
        <v>-2.1876200325010999</v>
      </c>
      <c r="K4865">
        <v>4.5812268149476498</v>
      </c>
      <c r="L4865">
        <v>4.2976910106597499</v>
      </c>
      <c r="M4865">
        <v>50</v>
      </c>
      <c r="O4865">
        <v>0</v>
      </c>
      <c r="P4865">
        <v>15.749999999999901</v>
      </c>
    </row>
    <row r="4866" spans="1:17" hidden="1" x14ac:dyDescent="0.3">
      <c r="A4866" t="s">
        <v>9962</v>
      </c>
      <c r="B4866" t="s">
        <v>9963</v>
      </c>
      <c r="C4866" t="str">
        <f>IFERROR(VLOOKUP(Table1[[#This Row],[Ticker]],[1]!Table1[[Symbol]:[Industry]],2,FALSE),"-")</f>
        <v>-</v>
      </c>
      <c r="D4866" t="s">
        <v>533</v>
      </c>
      <c r="E4866">
        <v>9.1329431639917899E-2</v>
      </c>
      <c r="F4866">
        <v>4.55</v>
      </c>
      <c r="G4866">
        <v>-31.842636949311899</v>
      </c>
      <c r="H4866">
        <v>-4.4954004628743602</v>
      </c>
      <c r="I4866">
        <v>-17.388529987441501</v>
      </c>
      <c r="J4866">
        <v>-2.1876200325010999</v>
      </c>
      <c r="K4866">
        <v>4.55</v>
      </c>
      <c r="L4866">
        <v>4.5499999999999803</v>
      </c>
      <c r="M4866">
        <v>50</v>
      </c>
      <c r="O4866">
        <v>0</v>
      </c>
      <c r="P4866">
        <v>0</v>
      </c>
    </row>
    <row r="4867" spans="1:17" hidden="1" x14ac:dyDescent="0.3">
      <c r="A4867" t="s">
        <v>9964</v>
      </c>
      <c r="B4867" t="s">
        <v>9965</v>
      </c>
      <c r="C4867" t="str">
        <f>IFERROR(VLOOKUP(Table1[[#This Row],[Ticker]],[1]!Table1[[Symbol]:[Industry]],2,FALSE),"-")</f>
        <v>-</v>
      </c>
      <c r="D4867" t="s">
        <v>125</v>
      </c>
      <c r="E4867">
        <v>9.0601812000000004E-2</v>
      </c>
      <c r="F4867">
        <v>0.44</v>
      </c>
      <c r="G4867">
        <v>-31.842636949311899</v>
      </c>
      <c r="H4867">
        <v>-4.4954004628743602</v>
      </c>
      <c r="I4867">
        <v>-17.388529987441501</v>
      </c>
      <c r="J4867">
        <v>-2.1876200325010999</v>
      </c>
      <c r="K4867">
        <v>0.43999737288584001</v>
      </c>
      <c r="L4867">
        <v>0.435998290332483</v>
      </c>
      <c r="M4867">
        <v>50</v>
      </c>
      <c r="O4867">
        <v>0</v>
      </c>
      <c r="P4867">
        <v>0</v>
      </c>
    </row>
    <row r="4868" spans="1:17" hidden="1" x14ac:dyDescent="0.3">
      <c r="A4868" t="s">
        <v>9966</v>
      </c>
      <c r="B4868" t="s">
        <v>9967</v>
      </c>
      <c r="C4868" t="str">
        <f>IFERROR(VLOOKUP(Table1[[#This Row],[Ticker]],[1]!Table1[[Symbol]:[Industry]],2,FALSE),"-")</f>
        <v>-</v>
      </c>
      <c r="D4868" t="s">
        <v>514</v>
      </c>
      <c r="E4868">
        <v>8.9298000000000002E-2</v>
      </c>
      <c r="F4868">
        <v>38.74</v>
      </c>
      <c r="G4868">
        <v>-31.842636949311899</v>
      </c>
      <c r="H4868">
        <v>-4.4954004628743602</v>
      </c>
      <c r="I4868">
        <v>-17.388529987441501</v>
      </c>
      <c r="J4868">
        <v>-2.1876200325010999</v>
      </c>
      <c r="K4868">
        <v>38.739853884160603</v>
      </c>
      <c r="L4868">
        <v>38.547551471348001</v>
      </c>
      <c r="M4868">
        <v>50</v>
      </c>
      <c r="O4868">
        <v>0</v>
      </c>
      <c r="P4868">
        <v>0</v>
      </c>
    </row>
    <row r="4869" spans="1:17" hidden="1" x14ac:dyDescent="0.3">
      <c r="A4869" t="s">
        <v>9968</v>
      </c>
      <c r="B4869" t="s">
        <v>9969</v>
      </c>
      <c r="C4869" t="str">
        <f>IFERROR(VLOOKUP(Table1[[#This Row],[Ticker]],[1]!Table1[[Symbol]:[Industry]],2,FALSE),"-")</f>
        <v>-</v>
      </c>
      <c r="E4869">
        <v>8.1900000000000001E-2</v>
      </c>
      <c r="F4869">
        <v>0.13</v>
      </c>
      <c r="G4869">
        <v>-31.842636949311899</v>
      </c>
      <c r="H4869">
        <v>-4.4954004628743602</v>
      </c>
      <c r="I4869">
        <v>-17.388529987441501</v>
      </c>
      <c r="J4869">
        <v>-2.1876200325010999</v>
      </c>
      <c r="K4869">
        <v>0.12999999999999901</v>
      </c>
      <c r="L4869">
        <v>0.12999999999999901</v>
      </c>
      <c r="M4869">
        <v>50</v>
      </c>
      <c r="O4869">
        <v>0</v>
      </c>
      <c r="P4869">
        <v>0</v>
      </c>
    </row>
    <row r="4870" spans="1:17" hidden="1" x14ac:dyDescent="0.3">
      <c r="A4870" t="s">
        <v>9970</v>
      </c>
      <c r="B4870" t="s">
        <v>9971</v>
      </c>
      <c r="C4870" t="str">
        <f>IFERROR(VLOOKUP(Table1[[#This Row],[Ticker]],[1]!Table1[[Symbol]:[Industry]],2,FALSE),"-")</f>
        <v>-</v>
      </c>
      <c r="D4870" t="s">
        <v>533</v>
      </c>
      <c r="E4870">
        <v>7.0599999999999996E-2</v>
      </c>
      <c r="F4870">
        <v>3.53</v>
      </c>
      <c r="G4870">
        <v>-21.873789597286901</v>
      </c>
      <c r="H4870">
        <v>-4.4954004628743602</v>
      </c>
      <c r="I4870">
        <v>-12.6407555067294</v>
      </c>
      <c r="J4870">
        <v>-2.1876200325010999</v>
      </c>
      <c r="K4870">
        <v>3.5154429066464199</v>
      </c>
      <c r="L4870">
        <v>3.4792450056565198</v>
      </c>
      <c r="M4870">
        <v>100</v>
      </c>
      <c r="N4870">
        <v>0</v>
      </c>
      <c r="O4870">
        <v>0</v>
      </c>
      <c r="P4870">
        <v>9.9688473520249197</v>
      </c>
    </row>
    <row r="4871" spans="1:17" hidden="1" x14ac:dyDescent="0.3">
      <c r="A4871" t="s">
        <v>9972</v>
      </c>
      <c r="B4871" t="s">
        <v>9973</v>
      </c>
      <c r="C4871" t="str">
        <f>IFERROR(VLOOKUP(Table1[[#This Row],[Ticker]],[1]!Table1[[Symbol]:[Industry]],2,FALSE),"-")</f>
        <v>-</v>
      </c>
      <c r="D4871" t="s">
        <v>390</v>
      </c>
      <c r="E4871">
        <v>6.8757239999999997E-2</v>
      </c>
      <c r="F4871">
        <v>2.35</v>
      </c>
      <c r="G4871">
        <v>253.40326469003199</v>
      </c>
      <c r="H4871">
        <v>5.3176836492751596</v>
      </c>
      <c r="I4871">
        <v>41.395253796342203</v>
      </c>
      <c r="J4871">
        <v>-2.1876200325010999</v>
      </c>
      <c r="K4871">
        <v>2.1167787797241902</v>
      </c>
      <c r="L4871">
        <v>1.61944369390597</v>
      </c>
      <c r="M4871">
        <v>100</v>
      </c>
      <c r="N4871">
        <v>0</v>
      </c>
      <c r="O4871">
        <v>0</v>
      </c>
      <c r="P4871">
        <v>285.24590163934403</v>
      </c>
    </row>
    <row r="4872" spans="1:17" hidden="1" x14ac:dyDescent="0.3">
      <c r="A4872" t="s">
        <v>9974</v>
      </c>
      <c r="B4872" t="s">
        <v>9975</v>
      </c>
      <c r="C4872" t="str">
        <f>IFERROR(VLOOKUP(Table1[[#This Row],[Ticker]],[1]!Table1[[Symbol]:[Industry]],2,FALSE),"-")</f>
        <v>-</v>
      </c>
      <c r="D4872" t="s">
        <v>192</v>
      </c>
      <c r="E4872">
        <v>5.1029999999999999E-2</v>
      </c>
      <c r="F4872">
        <v>22.68</v>
      </c>
      <c r="G4872">
        <v>-100.16665929568001</v>
      </c>
      <c r="H4872">
        <v>-4.4954004628743602</v>
      </c>
      <c r="I4872">
        <v>-17.388529987441501</v>
      </c>
      <c r="J4872">
        <v>-2.1876200325010999</v>
      </c>
      <c r="K4872">
        <v>22.7178218786229</v>
      </c>
      <c r="L4872">
        <v>30.839349024703999</v>
      </c>
      <c r="M4872">
        <v>0</v>
      </c>
      <c r="O4872">
        <v>215.69664902998201</v>
      </c>
      <c r="P4872">
        <v>0</v>
      </c>
    </row>
    <row r="4873" spans="1:17" hidden="1" x14ac:dyDescent="0.3">
      <c r="A4873" t="s">
        <v>9976</v>
      </c>
      <c r="B4873" t="s">
        <v>9977</v>
      </c>
      <c r="C4873" t="str">
        <f>IFERROR(VLOOKUP(Table1[[#This Row],[Ticker]],[1]!Table1[[Symbol]:[Industry]],2,FALSE),"-")</f>
        <v>-</v>
      </c>
      <c r="D4873" t="s">
        <v>132</v>
      </c>
      <c r="E4873">
        <v>2.6800000000000001E-2</v>
      </c>
      <c r="F4873">
        <v>1.34</v>
      </c>
      <c r="G4873">
        <v>-31.842636949311899</v>
      </c>
      <c r="H4873">
        <v>-4.4954004628743602</v>
      </c>
      <c r="I4873">
        <v>-17.388529987441501</v>
      </c>
      <c r="J4873">
        <v>-2.1876200325010999</v>
      </c>
      <c r="K4873">
        <v>1.33999999854576</v>
      </c>
      <c r="L4873">
        <v>1.3398982644706701</v>
      </c>
      <c r="M4873">
        <v>100</v>
      </c>
      <c r="O4873">
        <v>0</v>
      </c>
      <c r="P4873">
        <v>0</v>
      </c>
    </row>
    <row r="4874" spans="1:17" hidden="1" x14ac:dyDescent="0.3">
      <c r="A4874" t="s">
        <v>9978</v>
      </c>
      <c r="B4874" t="s">
        <v>9979</v>
      </c>
      <c r="C4874" t="str">
        <f>IFERROR(VLOOKUP(Table1[[#This Row],[Ticker]],[1]!Table1[[Symbol]:[Industry]],2,FALSE),"-")</f>
        <v>-</v>
      </c>
      <c r="D4874" t="s">
        <v>125</v>
      </c>
      <c r="E4874">
        <v>2.4500000000000001E-2</v>
      </c>
      <c r="F4874">
        <v>0.05</v>
      </c>
      <c r="G4874">
        <v>-31.842636949311899</v>
      </c>
      <c r="H4874">
        <v>-4.4954004628743602</v>
      </c>
      <c r="I4874">
        <v>132.61147001255799</v>
      </c>
      <c r="J4874">
        <v>-2.1876200325010999</v>
      </c>
      <c r="K4874">
        <v>4.8560027645324001E-2</v>
      </c>
      <c r="M4874">
        <v>100</v>
      </c>
      <c r="O4874">
        <v>0</v>
      </c>
    </row>
    <row r="4875" spans="1:17" hidden="1" x14ac:dyDescent="0.3">
      <c r="A4875" t="s">
        <v>9980</v>
      </c>
      <c r="B4875" t="s">
        <v>9981</v>
      </c>
      <c r="C4875" t="str">
        <f>IFERROR(VLOOKUP(Table1[[#This Row],[Ticker]],[1]!Table1[[Symbol]:[Industry]],2,FALSE),"-")</f>
        <v>-</v>
      </c>
      <c r="E4875">
        <v>4.9799999999999996E-4</v>
      </c>
      <c r="F4875">
        <v>0.02</v>
      </c>
      <c r="G4875">
        <v>-31.842636949311899</v>
      </c>
      <c r="H4875">
        <v>-4.4954004628743602</v>
      </c>
      <c r="I4875">
        <v>-17.388529987441501</v>
      </c>
      <c r="J4875">
        <v>-2.1876200325010999</v>
      </c>
      <c r="K4875">
        <v>0.02</v>
      </c>
      <c r="L4875">
        <v>0.02</v>
      </c>
      <c r="M4875">
        <v>50</v>
      </c>
      <c r="O4875">
        <v>0</v>
      </c>
      <c r="P4875">
        <v>0</v>
      </c>
    </row>
    <row r="4876" spans="1:17" hidden="1" x14ac:dyDescent="0.3">
      <c r="A4876" t="s">
        <v>9982</v>
      </c>
      <c r="B4876" t="s">
        <v>9983</v>
      </c>
      <c r="C4876" t="str">
        <f>IFERROR(VLOOKUP(Table1[[#This Row],[Ticker]],[1]!Table1[[Symbol]:[Industry]],2,FALSE),"-")</f>
        <v>-</v>
      </c>
      <c r="D4876" t="s">
        <v>1359</v>
      </c>
      <c r="E4876">
        <v>0</v>
      </c>
      <c r="F4876">
        <v>1268.49</v>
      </c>
      <c r="G4876">
        <v>-22.466478294429301</v>
      </c>
      <c r="H4876">
        <v>-2.8507823752844099</v>
      </c>
      <c r="I4876">
        <v>-12.687036834156</v>
      </c>
      <c r="J4876">
        <v>-1.4673891770481</v>
      </c>
      <c r="K4876">
        <v>1248.56596442508</v>
      </c>
      <c r="L4876">
        <v>1217.00912668916</v>
      </c>
      <c r="M4876">
        <v>36.382996971611497</v>
      </c>
      <c r="N4876">
        <v>1.7727759612007901</v>
      </c>
      <c r="O4876">
        <v>2.08988640036578</v>
      </c>
      <c r="P4876">
        <v>9.93448078623058</v>
      </c>
      <c r="Q4876">
        <v>-0.13193077695746</v>
      </c>
    </row>
    <row r="4877" spans="1:17" hidden="1" x14ac:dyDescent="0.3">
      <c r="A4877" t="s">
        <v>9984</v>
      </c>
      <c r="B4877" t="s">
        <v>9985</v>
      </c>
      <c r="C4877" t="str">
        <f>IFERROR(VLOOKUP(Table1[[#This Row],[Ticker]],[1]!Table1[[Symbol]:[Industry]],2,FALSE),"-")</f>
        <v>-</v>
      </c>
      <c r="D4877" t="s">
        <v>1359</v>
      </c>
      <c r="E4877">
        <v>0</v>
      </c>
      <c r="F4877">
        <v>1238.75</v>
      </c>
      <c r="G4877">
        <v>-24.549752275629501</v>
      </c>
      <c r="H4877">
        <v>-0.15641409059032399</v>
      </c>
      <c r="I4877">
        <v>-13.5153496023875</v>
      </c>
      <c r="J4877">
        <v>1.2367935842170801</v>
      </c>
      <c r="K4877">
        <v>1229.86979320501</v>
      </c>
      <c r="L4877">
        <v>1204.2246245408601</v>
      </c>
      <c r="M4877">
        <v>36.058663394519002</v>
      </c>
      <c r="N4877">
        <v>2.2683257630973599</v>
      </c>
      <c r="O4877">
        <v>12.4117053481332</v>
      </c>
      <c r="P4877">
        <v>10.454748105216201</v>
      </c>
      <c r="Q4877">
        <v>-0.13333261542483699</v>
      </c>
    </row>
    <row r="4878" spans="1:17" hidden="1" x14ac:dyDescent="0.3">
      <c r="A4878" t="s">
        <v>9986</v>
      </c>
      <c r="B4878" t="s">
        <v>9987</v>
      </c>
      <c r="C4878" t="str">
        <f>IFERROR(VLOOKUP(Table1[[#This Row],[Ticker]],[1]!Table1[[Symbol]:[Industry]],2,FALSE),"-")</f>
        <v>-</v>
      </c>
      <c r="D4878" t="s">
        <v>753</v>
      </c>
      <c r="E4878">
        <v>0</v>
      </c>
      <c r="F4878">
        <v>55.22</v>
      </c>
      <c r="G4878">
        <v>-10.0033535990625</v>
      </c>
      <c r="H4878">
        <v>1.95059256848453</v>
      </c>
      <c r="I4878">
        <v>-0.22324248478935901</v>
      </c>
      <c r="J4878">
        <v>1.3132269466067401</v>
      </c>
      <c r="K4878">
        <v>52.426879120742797</v>
      </c>
      <c r="L4878">
        <v>49.864713029908003</v>
      </c>
      <c r="M4878">
        <v>37.853305265548997</v>
      </c>
      <c r="N4878">
        <v>0.70869032698816503</v>
      </c>
      <c r="O4878">
        <v>1.95581311119159</v>
      </c>
      <c r="P4878">
        <v>29.4481691593605</v>
      </c>
      <c r="Q4878">
        <v>7.2054511565187995E-2</v>
      </c>
    </row>
    <row r="4879" spans="1:17" hidden="1" x14ac:dyDescent="0.3">
      <c r="A4879" t="s">
        <v>9988</v>
      </c>
      <c r="B4879" t="s">
        <v>9989</v>
      </c>
      <c r="C4879" t="str">
        <f>IFERROR(VLOOKUP(Table1[[#This Row],[Ticker]],[1]!Table1[[Symbol]:[Industry]],2,FALSE),"-")</f>
        <v>-</v>
      </c>
      <c r="D4879" t="s">
        <v>753</v>
      </c>
      <c r="E4879">
        <v>0</v>
      </c>
      <c r="F4879">
        <v>27.17</v>
      </c>
      <c r="G4879">
        <v>-14.350745057419999</v>
      </c>
      <c r="H4879">
        <v>1.9965823294603999</v>
      </c>
      <c r="I4879">
        <v>-0.77908792735575005</v>
      </c>
      <c r="J4879">
        <v>1.78336125806781</v>
      </c>
      <c r="K4879">
        <v>25.8193310532121</v>
      </c>
      <c r="L4879">
        <v>24.666737222458099</v>
      </c>
      <c r="M4879">
        <v>42.1652590342811</v>
      </c>
      <c r="N4879">
        <v>1.2222024624704799</v>
      </c>
      <c r="O4879">
        <v>0.69930069930068595</v>
      </c>
      <c r="P4879">
        <v>24.347826086956498</v>
      </c>
      <c r="Q4879">
        <v>-2.5629607369169999E-2</v>
      </c>
    </row>
    <row r="4880" spans="1:17" hidden="1" x14ac:dyDescent="0.3">
      <c r="A4880" t="s">
        <v>9990</v>
      </c>
      <c r="B4880" t="s">
        <v>9991</v>
      </c>
      <c r="C4880" t="str">
        <f>IFERROR(VLOOKUP(Table1[[#This Row],[Ticker]],[1]!Table1[[Symbol]:[Industry]],2,FALSE),"-")</f>
        <v>-</v>
      </c>
      <c r="D4880" t="s">
        <v>753</v>
      </c>
      <c r="E4880">
        <v>0</v>
      </c>
      <c r="F4880">
        <v>23.03</v>
      </c>
      <c r="G4880">
        <v>17.984960474407998</v>
      </c>
      <c r="H4880">
        <v>-2.13459868113716</v>
      </c>
      <c r="I4880">
        <v>10.201497713389401</v>
      </c>
      <c r="J4880">
        <v>-2.0569010782527299</v>
      </c>
      <c r="K4880">
        <v>22.097727851373801</v>
      </c>
      <c r="L4880">
        <v>19.778220553451501</v>
      </c>
      <c r="M4880">
        <v>39.917065374287702</v>
      </c>
      <c r="N4880">
        <v>1.0141670541374499</v>
      </c>
      <c r="O4880">
        <v>1.04211897524966</v>
      </c>
      <c r="P4880">
        <v>59.377162629757699</v>
      </c>
      <c r="Q4880">
        <v>8.1438948753974005E-2</v>
      </c>
    </row>
    <row r="4881" spans="1:17" hidden="1" x14ac:dyDescent="0.3">
      <c r="A4881" t="s">
        <v>9992</v>
      </c>
      <c r="B4881" t="s">
        <v>9993</v>
      </c>
      <c r="C4881" t="str">
        <f>IFERROR(VLOOKUP(Table1[[#This Row],[Ticker]],[1]!Table1[[Symbol]:[Industry]],2,FALSE),"-")</f>
        <v>-</v>
      </c>
      <c r="D4881" t="s">
        <v>753</v>
      </c>
      <c r="E4881">
        <v>0</v>
      </c>
      <c r="F4881">
        <v>31.96</v>
      </c>
      <c r="G4881">
        <v>26.1249391677304</v>
      </c>
      <c r="H4881">
        <v>-1.1231566237044499</v>
      </c>
      <c r="I4881">
        <v>2.4015749600846501</v>
      </c>
      <c r="J4881">
        <v>-0.46458238093761001</v>
      </c>
      <c r="K4881">
        <v>30.554933397547401</v>
      </c>
      <c r="L4881">
        <v>27.449100138175702</v>
      </c>
      <c r="M4881">
        <v>46.770192321881197</v>
      </c>
      <c r="N4881">
        <v>1.5106971577936801</v>
      </c>
      <c r="O4881">
        <v>1.5331664580725901</v>
      </c>
      <c r="P4881">
        <v>62.969761868339098</v>
      </c>
      <c r="Q4881">
        <v>-1.7638996257211999E-2</v>
      </c>
    </row>
    <row r="4882" spans="1:17" hidden="1" x14ac:dyDescent="0.3">
      <c r="A4882" t="s">
        <v>9994</v>
      </c>
      <c r="B4882" t="s">
        <v>9995</v>
      </c>
      <c r="C4882" t="str">
        <f>IFERROR(VLOOKUP(Table1[[#This Row],[Ticker]],[1]!Table1[[Symbol]:[Industry]],2,FALSE),"-")</f>
        <v>-</v>
      </c>
      <c r="D4882" t="s">
        <v>753</v>
      </c>
      <c r="E4882">
        <v>0</v>
      </c>
      <c r="F4882">
        <v>44.9</v>
      </c>
      <c r="G4882">
        <v>-0.78601114662656302</v>
      </c>
      <c r="H4882">
        <v>-1.8067425324631401</v>
      </c>
      <c r="I4882">
        <v>3.8645080897930701</v>
      </c>
      <c r="J4882">
        <v>-4.0234731642505501</v>
      </c>
      <c r="K4882">
        <v>43.6442454488244</v>
      </c>
      <c r="L4882">
        <v>39.323884311052701</v>
      </c>
      <c r="M4882">
        <v>42.372329352446798</v>
      </c>
      <c r="N4882">
        <v>0.85976156075555898</v>
      </c>
      <c r="O4882">
        <v>5.0111358574610199</v>
      </c>
      <c r="P4882">
        <v>59.219858156028302</v>
      </c>
      <c r="Q4882">
        <v>2.6969867049001998E-2</v>
      </c>
    </row>
    <row r="4883" spans="1:17" hidden="1" x14ac:dyDescent="0.3">
      <c r="A4883" t="s">
        <v>9996</v>
      </c>
      <c r="B4883" t="s">
        <v>9997</v>
      </c>
      <c r="C4883" t="str">
        <f>IFERROR(VLOOKUP(Table1[[#This Row],[Ticker]],[1]!Table1[[Symbol]:[Industry]],2,FALSE),"-")</f>
        <v>-</v>
      </c>
      <c r="D4883" t="s">
        <v>753</v>
      </c>
      <c r="E4883">
        <v>0</v>
      </c>
      <c r="F4883">
        <v>40.880000000000003</v>
      </c>
      <c r="G4883">
        <v>9.1228802920673999</v>
      </c>
      <c r="H4883">
        <v>-2.0004407854549999</v>
      </c>
      <c r="I4883">
        <v>4.2781366792250699</v>
      </c>
      <c r="J4883">
        <v>-1.26950588858049</v>
      </c>
      <c r="K4883">
        <v>39.2840181089135</v>
      </c>
      <c r="L4883">
        <v>35.829822043816101</v>
      </c>
      <c r="M4883">
        <v>37.855201331873801</v>
      </c>
      <c r="N4883">
        <v>0.92485664383201605</v>
      </c>
      <c r="O4883">
        <v>16.438356164383499</v>
      </c>
      <c r="P4883">
        <v>68.925619834710702</v>
      </c>
      <c r="Q4883">
        <v>5.8879591037521002E-2</v>
      </c>
    </row>
    <row r="4884" spans="1:17" hidden="1" x14ac:dyDescent="0.3">
      <c r="A4884" t="s">
        <v>9998</v>
      </c>
      <c r="B4884" t="s">
        <v>9999</v>
      </c>
      <c r="C4884" t="str">
        <f>IFERROR(VLOOKUP(Table1[[#This Row],[Ticker]],[1]!Table1[[Symbol]:[Industry]],2,FALSE),"-")</f>
        <v>-</v>
      </c>
      <c r="D4884" t="s">
        <v>753</v>
      </c>
      <c r="E4884">
        <v>0</v>
      </c>
      <c r="F4884">
        <v>55.08</v>
      </c>
      <c r="G4884">
        <v>-9.9032966792211496</v>
      </c>
      <c r="H4884">
        <v>1.1030551355812399</v>
      </c>
      <c r="I4884">
        <v>-0.39617654649001799</v>
      </c>
      <c r="J4884">
        <v>1.39124760620368</v>
      </c>
      <c r="K4884">
        <v>52.268603060710902</v>
      </c>
      <c r="L4884">
        <v>49.709905560357903</v>
      </c>
      <c r="M4884">
        <v>38.548106434567202</v>
      </c>
      <c r="N4884">
        <v>0.60145594746028397</v>
      </c>
      <c r="O4884">
        <v>0.19970951343499799</v>
      </c>
      <c r="P4884">
        <v>30.366863905325399</v>
      </c>
      <c r="Q4884">
        <v>-3.9160773297699998E-4</v>
      </c>
    </row>
    <row r="4885" spans="1:17" hidden="1" x14ac:dyDescent="0.3">
      <c r="A4885" t="s">
        <v>10000</v>
      </c>
      <c r="B4885" t="s">
        <v>10001</v>
      </c>
      <c r="C4885" t="str">
        <f>IFERROR(VLOOKUP(Table1[[#This Row],[Ticker]],[1]!Table1[[Symbol]:[Industry]],2,FALSE),"-")</f>
        <v>-</v>
      </c>
      <c r="D4885" t="s">
        <v>753</v>
      </c>
      <c r="E4885">
        <v>0</v>
      </c>
      <c r="F4885">
        <v>163.94</v>
      </c>
      <c r="G4885">
        <v>7.7282808099252698</v>
      </c>
      <c r="H4885">
        <v>-2.9012787865557801</v>
      </c>
      <c r="I4885">
        <v>2.3893614423823202</v>
      </c>
      <c r="J4885">
        <v>-3.0323994174530799</v>
      </c>
      <c r="K4885">
        <v>159.23202530947401</v>
      </c>
      <c r="L4885">
        <v>144.580469193038</v>
      </c>
      <c r="M4885">
        <v>34.574083232051997</v>
      </c>
      <c r="N4885">
        <v>0.83648469273301396</v>
      </c>
      <c r="O4885">
        <v>1.9275344638282199</v>
      </c>
      <c r="P4885">
        <v>45.906016375934499</v>
      </c>
      <c r="Q4885">
        <v>3.8010026247456002E-2</v>
      </c>
    </row>
    <row r="4886" spans="1:17" hidden="1" x14ac:dyDescent="0.3">
      <c r="A4886" t="s">
        <v>10002</v>
      </c>
      <c r="B4886" t="s">
        <v>10003</v>
      </c>
      <c r="C4886" t="str">
        <f>IFERROR(VLOOKUP(Table1[[#This Row],[Ticker]],[1]!Table1[[Symbol]:[Industry]],2,FALSE),"-")</f>
        <v>-</v>
      </c>
      <c r="D4886" t="s">
        <v>472</v>
      </c>
      <c r="E4886">
        <v>0</v>
      </c>
      <c r="F4886">
        <v>81.349999999999994</v>
      </c>
      <c r="G4886">
        <v>-68.063726718029997</v>
      </c>
      <c r="H4886">
        <v>-16.059646272930198</v>
      </c>
      <c r="I4886">
        <v>-35.258292733529402</v>
      </c>
      <c r="J4886">
        <v>-5.6043375431783398</v>
      </c>
      <c r="K4886">
        <v>85.620787217236597</v>
      </c>
      <c r="L4886">
        <v>93.080670103293201</v>
      </c>
      <c r="M4886">
        <v>70.236447926634199</v>
      </c>
      <c r="N4886">
        <v>0.95883646313801196</v>
      </c>
      <c r="O4886">
        <v>62.630608481868499</v>
      </c>
      <c r="P4886">
        <v>23.1829194427619</v>
      </c>
      <c r="Q4886">
        <v>0.14567341613641299</v>
      </c>
    </row>
    <row r="4887" spans="1:17" hidden="1" x14ac:dyDescent="0.3">
      <c r="A4887" t="s">
        <v>10004</v>
      </c>
      <c r="B4887" t="s">
        <v>10005</v>
      </c>
      <c r="C4887" t="str">
        <f>IFERROR(VLOOKUP(Table1[[#This Row],[Ticker]],[1]!Table1[[Symbol]:[Industry]],2,FALSE),"-")</f>
        <v>-</v>
      </c>
      <c r="D4887" t="s">
        <v>753</v>
      </c>
      <c r="E4887">
        <v>0</v>
      </c>
      <c r="F4887">
        <v>286.74</v>
      </c>
      <c r="G4887">
        <v>4.3176745564575896</v>
      </c>
      <c r="H4887">
        <v>-0.32660250891016102</v>
      </c>
      <c r="I4887">
        <v>0.67463137460394695</v>
      </c>
      <c r="J4887">
        <v>-1.44203699363184</v>
      </c>
      <c r="K4887">
        <v>277.49683258441001</v>
      </c>
      <c r="L4887">
        <v>255.030555339968</v>
      </c>
      <c r="M4887">
        <v>38.8935273072047</v>
      </c>
      <c r="N4887">
        <v>2.0584220584220501</v>
      </c>
      <c r="O4887">
        <v>13.343098277184801</v>
      </c>
      <c r="P4887">
        <v>42.834371108343703</v>
      </c>
      <c r="Q4887">
        <v>1.8802390589823002E-2</v>
      </c>
    </row>
    <row r="4888" spans="1:17" hidden="1" x14ac:dyDescent="0.3">
      <c r="A4888" t="s">
        <v>10006</v>
      </c>
      <c r="B4888" t="s">
        <v>10007</v>
      </c>
      <c r="C4888" t="str">
        <f>IFERROR(VLOOKUP(Table1[[#This Row],[Ticker]],[1]!Table1[[Symbol]:[Industry]],2,FALSE),"-")</f>
        <v>-</v>
      </c>
      <c r="D4888" t="s">
        <v>215</v>
      </c>
      <c r="E4888">
        <v>0</v>
      </c>
      <c r="F4888">
        <v>1403.7</v>
      </c>
      <c r="G4888">
        <v>-36.982018601618002</v>
      </c>
      <c r="H4888">
        <v>-6.6800694524213897</v>
      </c>
      <c r="I4888">
        <v>-24.459036442257801</v>
      </c>
      <c r="J4888">
        <v>-4.1878993036035101</v>
      </c>
      <c r="K4888">
        <v>1453.9209105800101</v>
      </c>
      <c r="L4888">
        <v>1487.3800452215801</v>
      </c>
      <c r="M4888">
        <v>62.226032105996701</v>
      </c>
      <c r="N4888">
        <v>0.65264799930525497</v>
      </c>
      <c r="O4888">
        <v>54.9476383842701</v>
      </c>
      <c r="P4888">
        <v>20.432413881858299</v>
      </c>
      <c r="Q4888">
        <v>6.3467078324692006E-2</v>
      </c>
    </row>
    <row r="4889" spans="1:17" hidden="1" x14ac:dyDescent="0.3">
      <c r="A4889" t="s">
        <v>10008</v>
      </c>
      <c r="B4889" t="s">
        <v>10009</v>
      </c>
      <c r="C4889" t="str">
        <f>IFERROR(VLOOKUP(Table1[[#This Row],[Ticker]],[1]!Table1[[Symbol]:[Industry]],2,FALSE),"-")</f>
        <v>-</v>
      </c>
      <c r="D4889" t="s">
        <v>753</v>
      </c>
      <c r="E4889">
        <v>0</v>
      </c>
      <c r="F4889">
        <v>282.81</v>
      </c>
      <c r="G4889">
        <v>0.15736305068808601</v>
      </c>
      <c r="H4889">
        <v>-0.79101755438361598</v>
      </c>
      <c r="I4889">
        <v>0.57676574960687399</v>
      </c>
      <c r="J4889">
        <v>-0.372777210852615</v>
      </c>
      <c r="K4889">
        <v>271.66353869912302</v>
      </c>
      <c r="L4889">
        <v>251.40410957828701</v>
      </c>
      <c r="M4889">
        <v>30.520322535784199</v>
      </c>
      <c r="N4889">
        <v>0.40053388607005502</v>
      </c>
      <c r="O4889">
        <v>3.2495314875711601</v>
      </c>
      <c r="P4889">
        <v>38.972972972972897</v>
      </c>
      <c r="Q4889">
        <v>1.6721317295981999E-2</v>
      </c>
    </row>
    <row r="4890" spans="1:17" hidden="1" x14ac:dyDescent="0.3">
      <c r="A4890" t="s">
        <v>10010</v>
      </c>
      <c r="B4890" t="s">
        <v>10011</v>
      </c>
      <c r="C4890" t="str">
        <f>IFERROR(VLOOKUP(Table1[[#This Row],[Ticker]],[1]!Table1[[Symbol]:[Industry]],2,FALSE),"-")</f>
        <v>-</v>
      </c>
      <c r="D4890" t="s">
        <v>753</v>
      </c>
      <c r="E4890">
        <v>0</v>
      </c>
      <c r="F4890">
        <v>780.18</v>
      </c>
      <c r="G4890">
        <v>39.009675594486197</v>
      </c>
      <c r="H4890">
        <v>-3.4148322421221899</v>
      </c>
      <c r="I4890">
        <v>11.345546971175001</v>
      </c>
      <c r="J4890">
        <v>-2.5189566835321502</v>
      </c>
      <c r="K4890">
        <v>749.36208553733798</v>
      </c>
      <c r="L4890">
        <v>661.65436274502599</v>
      </c>
      <c r="M4890">
        <v>33.773001793398997</v>
      </c>
      <c r="N4890">
        <v>0.769989916230435</v>
      </c>
      <c r="O4890">
        <v>9.1004639954883601E-2</v>
      </c>
      <c r="P4890">
        <v>81.0162412993039</v>
      </c>
      <c r="Q4890">
        <v>3.7138248543373997E-2</v>
      </c>
    </row>
    <row r="4891" spans="1:17" hidden="1" x14ac:dyDescent="0.3">
      <c r="A4891" t="s">
        <v>10012</v>
      </c>
      <c r="B4891" t="s">
        <v>10013</v>
      </c>
      <c r="C4891" t="str">
        <f>IFERROR(VLOOKUP(Table1[[#This Row],[Ticker]],[1]!Table1[[Symbol]:[Industry]],2,FALSE),"-")</f>
        <v>-</v>
      </c>
      <c r="D4891" t="s">
        <v>753</v>
      </c>
      <c r="E4891">
        <v>0</v>
      </c>
      <c r="F4891">
        <v>276.68</v>
      </c>
      <c r="G4891">
        <v>1.4714229909405701</v>
      </c>
      <c r="H4891">
        <v>-0.24048727836759901</v>
      </c>
      <c r="I4891">
        <v>0.99243869303077403</v>
      </c>
      <c r="J4891">
        <v>-0.27013887156699101</v>
      </c>
      <c r="K4891">
        <v>264.25386871144002</v>
      </c>
      <c r="L4891">
        <v>244.74366323938901</v>
      </c>
      <c r="M4891">
        <v>38.590708796903002</v>
      </c>
      <c r="N4891">
        <v>0.91780848619714706</v>
      </c>
      <c r="O4891">
        <v>0.47708544166547001</v>
      </c>
      <c r="P4891">
        <v>39.035175879397002</v>
      </c>
      <c r="Q4891">
        <v>1.5258138167479E-2</v>
      </c>
    </row>
    <row r="4892" spans="1:17" hidden="1" x14ac:dyDescent="0.3">
      <c r="A4892" t="s">
        <v>10014</v>
      </c>
      <c r="B4892" t="s">
        <v>10015</v>
      </c>
      <c r="C4892" t="str">
        <f>IFERROR(VLOOKUP(Table1[[#This Row],[Ticker]],[1]!Table1[[Symbol]:[Industry]],2,FALSE),"-")</f>
        <v>-</v>
      </c>
      <c r="D4892" t="s">
        <v>753</v>
      </c>
      <c r="E4892">
        <v>0</v>
      </c>
      <c r="F4892">
        <v>278.58</v>
      </c>
      <c r="G4892">
        <v>-13.9002152727666</v>
      </c>
      <c r="H4892">
        <v>2.4417623666978501</v>
      </c>
      <c r="I4892">
        <v>-0.30859386909242997</v>
      </c>
      <c r="J4892">
        <v>1.67953863908561</v>
      </c>
      <c r="K4892">
        <v>264.66906370944201</v>
      </c>
      <c r="L4892">
        <v>252.75122424335001</v>
      </c>
      <c r="M4892">
        <v>43.6990592984979</v>
      </c>
      <c r="N4892">
        <v>1.2456500608434899</v>
      </c>
      <c r="O4892">
        <v>2.90401320984996</v>
      </c>
      <c r="P4892">
        <v>24.172052596389499</v>
      </c>
      <c r="Q4892">
        <v>-2.6504851824225999E-2</v>
      </c>
    </row>
    <row r="4893" spans="1:17" hidden="1" x14ac:dyDescent="0.3">
      <c r="A4893" t="s">
        <v>10016</v>
      </c>
      <c r="B4893" t="s">
        <v>10017</v>
      </c>
      <c r="C4893" t="str">
        <f>IFERROR(VLOOKUP(Table1[[#This Row],[Ticker]],[1]!Table1[[Symbol]:[Industry]],2,FALSE),"-")</f>
        <v>-</v>
      </c>
      <c r="D4893" t="s">
        <v>753</v>
      </c>
      <c r="E4893">
        <v>0</v>
      </c>
      <c r="F4893">
        <v>280.99</v>
      </c>
      <c r="G4893">
        <v>1.1829749429382399</v>
      </c>
      <c r="H4893">
        <v>-1.2282031034150201E-2</v>
      </c>
      <c r="I4893">
        <v>1.0726841778198</v>
      </c>
      <c r="J4893">
        <v>-0.23118525305458101</v>
      </c>
      <c r="K4893">
        <v>269.05092182981298</v>
      </c>
      <c r="L4893">
        <v>248.357574198788</v>
      </c>
      <c r="M4893">
        <v>39.772223044646402</v>
      </c>
      <c r="N4893">
        <v>0.59555376468484</v>
      </c>
      <c r="O4893">
        <v>0.103206519804954</v>
      </c>
      <c r="P4893">
        <v>38.7262404344606</v>
      </c>
      <c r="Q4893">
        <v>-4.0451341168239998E-3</v>
      </c>
    </row>
    <row r="4894" spans="1:17" hidden="1" x14ac:dyDescent="0.3">
      <c r="A4894" t="s">
        <v>10018</v>
      </c>
      <c r="B4894" t="s">
        <v>10019</v>
      </c>
      <c r="C4894" t="str">
        <f>IFERROR(VLOOKUP(Table1[[#This Row],[Ticker]],[1]!Table1[[Symbol]:[Industry]],2,FALSE),"-")</f>
        <v>-</v>
      </c>
      <c r="D4894" t="s">
        <v>269</v>
      </c>
      <c r="E4894">
        <v>0</v>
      </c>
      <c r="F4894">
        <v>153.5</v>
      </c>
      <c r="G4894">
        <v>-33.128810582752401</v>
      </c>
      <c r="H4894">
        <v>-5.4631423983582303</v>
      </c>
      <c r="I4894">
        <v>36.111470012558399</v>
      </c>
      <c r="J4894">
        <v>-2.1876200325010999</v>
      </c>
      <c r="K4894">
        <v>154.19820180452399</v>
      </c>
      <c r="L4894">
        <v>148.78519797930201</v>
      </c>
      <c r="M4894">
        <v>50</v>
      </c>
      <c r="N4894">
        <v>0</v>
      </c>
      <c r="O4894">
        <v>5.5374592833876202</v>
      </c>
      <c r="P4894">
        <v>53.499999999999901</v>
      </c>
    </row>
    <row r="4895" spans="1:17" hidden="1" x14ac:dyDescent="0.3">
      <c r="A4895" t="s">
        <v>10020</v>
      </c>
      <c r="B4895" t="s">
        <v>10021</v>
      </c>
      <c r="C4895" t="str">
        <f>IFERROR(VLOOKUP(Table1[[#This Row],[Ticker]],[1]!Table1[[Symbol]:[Industry]],2,FALSE),"-")</f>
        <v>-</v>
      </c>
      <c r="D4895" t="s">
        <v>753</v>
      </c>
      <c r="E4895">
        <v>0</v>
      </c>
      <c r="F4895">
        <v>948.14</v>
      </c>
      <c r="G4895">
        <v>26.088569846723701</v>
      </c>
      <c r="H4895">
        <v>-0.99992472939479105</v>
      </c>
      <c r="I4895">
        <v>9.6994667956158498</v>
      </c>
      <c r="J4895">
        <v>-7.73116357604464</v>
      </c>
      <c r="K4895">
        <v>906.46176573243201</v>
      </c>
      <c r="L4895">
        <v>806.93039654680797</v>
      </c>
      <c r="M4895">
        <v>37.3388535311583</v>
      </c>
      <c r="N4895">
        <v>0.80215612395637903</v>
      </c>
      <c r="O4895">
        <v>5.3641867234796399</v>
      </c>
      <c r="P4895">
        <v>68.109929078014105</v>
      </c>
      <c r="Q4895">
        <v>2.6632969630870001E-2</v>
      </c>
    </row>
    <row r="4896" spans="1:17" hidden="1" x14ac:dyDescent="0.3">
      <c r="A4896" t="s">
        <v>10022</v>
      </c>
      <c r="B4896" t="s">
        <v>10023</v>
      </c>
      <c r="C4896" t="str">
        <f>IFERROR(VLOOKUP(Table1[[#This Row],[Ticker]],[1]!Table1[[Symbol]:[Industry]],2,FALSE),"-")</f>
        <v>-</v>
      </c>
      <c r="D4896" t="s">
        <v>753</v>
      </c>
      <c r="E4896">
        <v>0</v>
      </c>
      <c r="F4896">
        <v>906.7</v>
      </c>
      <c r="G4896">
        <v>-3.0408754605698101</v>
      </c>
      <c r="H4896">
        <v>-0.19581655163997599</v>
      </c>
      <c r="I4896">
        <v>0.13577331780792701</v>
      </c>
      <c r="J4896">
        <v>-4.73305886961246</v>
      </c>
      <c r="K4896">
        <v>869.34161186701704</v>
      </c>
      <c r="L4896">
        <v>809.22906179069003</v>
      </c>
      <c r="M4896">
        <v>43.617668529781398</v>
      </c>
      <c r="N4896">
        <v>3.4272034350754801</v>
      </c>
      <c r="O4896">
        <v>9.1871622366824699</v>
      </c>
      <c r="P4896">
        <v>47.430894308943003</v>
      </c>
      <c r="Q4896">
        <v>3.5665262196414999E-2</v>
      </c>
    </row>
    <row r="4897" spans="1:17" hidden="1" x14ac:dyDescent="0.3">
      <c r="A4897" t="s">
        <v>10024</v>
      </c>
      <c r="B4897" t="s">
        <v>10025</v>
      </c>
      <c r="C4897" t="str">
        <f>IFERROR(VLOOKUP(Table1[[#This Row],[Ticker]],[1]!Table1[[Symbol]:[Industry]],2,FALSE),"-")</f>
        <v>-</v>
      </c>
      <c r="D4897" t="s">
        <v>753</v>
      </c>
      <c r="E4897">
        <v>0</v>
      </c>
      <c r="F4897">
        <v>299</v>
      </c>
      <c r="G4897">
        <v>5.63494822701802</v>
      </c>
      <c r="H4897">
        <v>-0.468649318910972</v>
      </c>
      <c r="I4897">
        <v>2.8028114122448602</v>
      </c>
      <c r="J4897">
        <v>-3.5855448314868501</v>
      </c>
      <c r="K4897">
        <v>286.11479428169201</v>
      </c>
      <c r="L4897">
        <v>262.73641367952899</v>
      </c>
      <c r="M4897">
        <v>36.174903309900898</v>
      </c>
      <c r="N4897">
        <v>1.0842063388758101</v>
      </c>
      <c r="O4897">
        <v>1.4581939799331201</v>
      </c>
      <c r="P4897">
        <v>70.360663210073497</v>
      </c>
      <c r="Q4897">
        <v>1.2902501101542001E-2</v>
      </c>
    </row>
    <row r="4898" spans="1:17" hidden="1" x14ac:dyDescent="0.3">
      <c r="A4898" t="s">
        <v>10026</v>
      </c>
      <c r="B4898" t="s">
        <v>10027</v>
      </c>
      <c r="C4898" t="str">
        <f>IFERROR(VLOOKUP(Table1[[#This Row],[Ticker]],[1]!Table1[[Symbol]:[Industry]],2,FALSE),"-")</f>
        <v>-</v>
      </c>
      <c r="D4898" t="s">
        <v>753</v>
      </c>
      <c r="E4898">
        <v>0</v>
      </c>
      <c r="F4898">
        <v>957.24</v>
      </c>
      <c r="G4898">
        <v>-1.14503851768309</v>
      </c>
      <c r="H4898">
        <v>-0.451684615879829</v>
      </c>
      <c r="I4898">
        <v>0.59552089197861502</v>
      </c>
      <c r="J4898">
        <v>0.72907366060823398</v>
      </c>
      <c r="K4898">
        <v>914.49804091071303</v>
      </c>
      <c r="L4898">
        <v>850.78905394437197</v>
      </c>
      <c r="M4898">
        <v>36.216852662223999</v>
      </c>
      <c r="N4898">
        <v>0.78660198843401397</v>
      </c>
      <c r="O4898">
        <v>1.08227821653921</v>
      </c>
      <c r="P4898">
        <v>35.778723404255302</v>
      </c>
      <c r="Q4898">
        <v>1.1367808071405999E-2</v>
      </c>
    </row>
    <row r="4899" spans="1:17" hidden="1" x14ac:dyDescent="0.3">
      <c r="A4899" t="s">
        <v>10028</v>
      </c>
      <c r="B4899" t="s">
        <v>10029</v>
      </c>
      <c r="C4899" t="str">
        <f>IFERROR(VLOOKUP(Table1[[#This Row],[Ticker]],[1]!Table1[[Symbol]:[Industry]],2,FALSE),"-")</f>
        <v>-</v>
      </c>
      <c r="D4899" t="s">
        <v>753</v>
      </c>
      <c r="E4899">
        <v>0</v>
      </c>
      <c r="F4899">
        <v>928.21</v>
      </c>
      <c r="G4899">
        <v>-1.6082542877447701</v>
      </c>
      <c r="H4899">
        <v>5.7108004406256997E-2</v>
      </c>
      <c r="I4899">
        <v>0.60076694019191001</v>
      </c>
      <c r="J4899">
        <v>-0.97926020004864101</v>
      </c>
      <c r="K4899">
        <v>886.69985933215196</v>
      </c>
      <c r="L4899">
        <v>824.93584845173905</v>
      </c>
      <c r="M4899">
        <v>37.423081017166801</v>
      </c>
      <c r="N4899">
        <v>0.53952978399712503</v>
      </c>
      <c r="O4899">
        <v>0.41908619816635101</v>
      </c>
      <c r="P4899">
        <v>36.073240097340701</v>
      </c>
      <c r="Q4899">
        <v>2.5475784075280001E-3</v>
      </c>
    </row>
    <row r="4900" spans="1:17" hidden="1" x14ac:dyDescent="0.3">
      <c r="A4900" t="s">
        <v>10030</v>
      </c>
      <c r="B4900" t="s">
        <v>10031</v>
      </c>
      <c r="C4900" t="str">
        <f>IFERROR(VLOOKUP(Table1[[#This Row],[Ticker]],[1]!Table1[[Symbol]:[Industry]],2,FALSE),"-")</f>
        <v>-</v>
      </c>
      <c r="D4900" t="s">
        <v>753</v>
      </c>
      <c r="E4900">
        <v>0</v>
      </c>
      <c r="F4900">
        <v>275.68</v>
      </c>
      <c r="G4900">
        <v>-14.0809966246643</v>
      </c>
      <c r="H4900">
        <v>1.88274918128796</v>
      </c>
      <c r="I4900">
        <v>-0.49076464800216602</v>
      </c>
      <c r="J4900">
        <v>2.16332336372529</v>
      </c>
      <c r="K4900">
        <v>261.17616876635202</v>
      </c>
      <c r="L4900">
        <v>249.56113720939601</v>
      </c>
      <c r="M4900">
        <v>45.289626408737497</v>
      </c>
      <c r="N4900">
        <v>0.90600927625136596</v>
      </c>
      <c r="O4900">
        <v>0.30832849680788499</v>
      </c>
      <c r="P4900">
        <v>24.742081447963699</v>
      </c>
    </row>
    <row r="4901" spans="1:17" hidden="1" x14ac:dyDescent="0.3">
      <c r="A4901" t="s">
        <v>10032</v>
      </c>
      <c r="B4901" t="s">
        <v>10033</v>
      </c>
      <c r="C4901" t="str">
        <f>IFERROR(VLOOKUP(Table1[[#This Row],[Ticker]],[1]!Table1[[Symbol]:[Industry]],2,FALSE),"-")</f>
        <v>-</v>
      </c>
      <c r="D4901" t="s">
        <v>753</v>
      </c>
      <c r="E4901">
        <v>0</v>
      </c>
      <c r="F4901">
        <v>448.98</v>
      </c>
      <c r="G4901">
        <v>-0.91032234781297905</v>
      </c>
      <c r="H4901">
        <v>-2.06130955378346</v>
      </c>
      <c r="I4901">
        <v>3.7609573304213302</v>
      </c>
      <c r="J4901">
        <v>-5.2085990534801301</v>
      </c>
      <c r="K4901">
        <v>436.07268748612</v>
      </c>
      <c r="L4901">
        <v>393.15443926051103</v>
      </c>
      <c r="M4901">
        <v>43.691570787736502</v>
      </c>
      <c r="N4901">
        <v>0.72474765240075301</v>
      </c>
      <c r="O4901">
        <v>5.4055859949218199</v>
      </c>
      <c r="P4901">
        <v>41.634069400630899</v>
      </c>
    </row>
    <row r="4902" spans="1:17" hidden="1" x14ac:dyDescent="0.3">
      <c r="A4902" t="s">
        <v>10034</v>
      </c>
      <c r="B4902" t="s">
        <v>10035</v>
      </c>
      <c r="C4902" t="str">
        <f>IFERROR(VLOOKUP(Table1[[#This Row],[Ticker]],[1]!Table1[[Symbol]:[Industry]],2,FALSE),"-")</f>
        <v>-</v>
      </c>
      <c r="D4902" t="s">
        <v>753</v>
      </c>
      <c r="E4902">
        <v>0</v>
      </c>
      <c r="F4902">
        <v>552.92999999999995</v>
      </c>
      <c r="G4902">
        <v>-10.447625093687</v>
      </c>
      <c r="H4902">
        <v>0.92433104723720105</v>
      </c>
      <c r="I4902">
        <v>-0.18771604874135001</v>
      </c>
      <c r="J4902">
        <v>1.4878922916088</v>
      </c>
      <c r="K4902">
        <v>525.200694998019</v>
      </c>
      <c r="L4902">
        <v>499.54810446511101</v>
      </c>
      <c r="M4902">
        <v>38.951823625668403</v>
      </c>
      <c r="N4902">
        <v>0.85453027113459601</v>
      </c>
      <c r="O4902">
        <v>0.37436926916609697</v>
      </c>
      <c r="P4902">
        <v>29.310102899906401</v>
      </c>
    </row>
    <row r="4903" spans="1:17" hidden="1" x14ac:dyDescent="0.3">
      <c r="A4903" t="s">
        <v>10036</v>
      </c>
      <c r="B4903" t="s">
        <v>10037</v>
      </c>
      <c r="C4903" t="str">
        <f>IFERROR(VLOOKUP(Table1[[#This Row],[Ticker]],[1]!Table1[[Symbol]:[Industry]],2,FALSE),"-")</f>
        <v>-</v>
      </c>
      <c r="D4903" t="s">
        <v>1359</v>
      </c>
      <c r="E4903">
        <v>0</v>
      </c>
      <c r="F4903">
        <v>124.04</v>
      </c>
      <c r="G4903">
        <v>-25.031304821523999</v>
      </c>
      <c r="H4903">
        <v>-4.6648372871441603</v>
      </c>
      <c r="I4903">
        <v>-14.142317235651999</v>
      </c>
      <c r="J4903">
        <v>-2.5018320853531799</v>
      </c>
      <c r="K4903">
        <v>123.44320393040201</v>
      </c>
      <c r="L4903">
        <v>120.930749316687</v>
      </c>
      <c r="M4903">
        <v>42.831285615245399</v>
      </c>
      <c r="N4903">
        <v>0.187839090327902</v>
      </c>
      <c r="O4903">
        <v>4.2405675588519802</v>
      </c>
      <c r="P4903">
        <v>6.9679199724042897</v>
      </c>
    </row>
    <row r="4904" spans="1:17" hidden="1" x14ac:dyDescent="0.3">
      <c r="A4904" t="s">
        <v>10038</v>
      </c>
      <c r="B4904" t="s">
        <v>10039</v>
      </c>
      <c r="C4904" t="str">
        <f>IFERROR(VLOOKUP(Table1[[#This Row],[Ticker]],[1]!Table1[[Symbol]:[Industry]],2,FALSE),"-")</f>
        <v>-</v>
      </c>
      <c r="D4904" t="s">
        <v>753</v>
      </c>
      <c r="E4904">
        <v>0</v>
      </c>
      <c r="F4904">
        <v>43.97</v>
      </c>
      <c r="G4904">
        <v>3.4080551454281598</v>
      </c>
      <c r="H4904">
        <v>0.192843230604927</v>
      </c>
      <c r="I4904">
        <v>2.0627060897113401</v>
      </c>
      <c r="J4904">
        <v>4.3381594270916098E-2</v>
      </c>
      <c r="K4904">
        <v>41.934226533476298</v>
      </c>
      <c r="L4904">
        <v>38.599445810450902</v>
      </c>
      <c r="M4904">
        <v>40.246772189485696</v>
      </c>
      <c r="N4904">
        <v>0.776929044710023</v>
      </c>
      <c r="O4904">
        <v>0.181942233340914</v>
      </c>
      <c r="P4904">
        <v>42.113768584356798</v>
      </c>
    </row>
    <row r="4905" spans="1:17" hidden="1" x14ac:dyDescent="0.3">
      <c r="A4905" t="s">
        <v>10040</v>
      </c>
      <c r="B4905" t="s">
        <v>10041</v>
      </c>
      <c r="C4905" t="str">
        <f>IFERROR(VLOOKUP(Table1[[#This Row],[Ticker]],[1]!Table1[[Symbol]:[Industry]],2,FALSE),"-")</f>
        <v>-</v>
      </c>
      <c r="D4905" t="s">
        <v>1359</v>
      </c>
      <c r="E4905">
        <v>0</v>
      </c>
      <c r="F4905">
        <v>57.39</v>
      </c>
      <c r="G4905">
        <v>-23.252286902008201</v>
      </c>
      <c r="H4905">
        <v>-5.1934807421064697</v>
      </c>
      <c r="I4905">
        <v>-12.6431384926432</v>
      </c>
      <c r="J4905">
        <v>-3.1277314531139102</v>
      </c>
      <c r="K4905">
        <v>56.851023571470797</v>
      </c>
      <c r="L4905">
        <v>55.418926756252702</v>
      </c>
      <c r="M4905">
        <v>51.453169897924603</v>
      </c>
      <c r="N4905">
        <v>0.35486297472680001</v>
      </c>
      <c r="O4905">
        <v>4.5304059940756103</v>
      </c>
      <c r="P4905">
        <v>9.2934679108741296</v>
      </c>
    </row>
    <row r="4906" spans="1:17" hidden="1" x14ac:dyDescent="0.3">
      <c r="A4906" t="s">
        <v>10042</v>
      </c>
      <c r="B4906" t="s">
        <v>10043</v>
      </c>
      <c r="C4906" t="str">
        <f>IFERROR(VLOOKUP(Table1[[#This Row],[Ticker]],[1]!Table1[[Symbol]:[Industry]],2,FALSE),"-")</f>
        <v>-</v>
      </c>
      <c r="D4906" t="s">
        <v>605</v>
      </c>
      <c r="M4906">
        <v>50</v>
      </c>
    </row>
    <row r="4907" spans="1:17" hidden="1" x14ac:dyDescent="0.3">
      <c r="A4907" t="s">
        <v>10044</v>
      </c>
      <c r="B4907" t="s">
        <v>10045</v>
      </c>
      <c r="C4907" t="str">
        <f>IFERROR(VLOOKUP(Table1[[#This Row],[Ticker]],[1]!Table1[[Symbol]:[Industry]],2,FALSE),"-")</f>
        <v>-</v>
      </c>
    </row>
    <row r="4908" spans="1:17" hidden="1" x14ac:dyDescent="0.3">
      <c r="A4908" t="s">
        <v>10046</v>
      </c>
      <c r="B4908" t="s">
        <v>10047</v>
      </c>
      <c r="C4908" t="str">
        <f>IFERROR(VLOOKUP(Table1[[#This Row],[Ticker]],[1]!Table1[[Symbol]:[Industry]],2,FALSE),"-")</f>
        <v>-</v>
      </c>
      <c r="D4908" t="s">
        <v>514</v>
      </c>
      <c r="F4908">
        <v>250</v>
      </c>
      <c r="G4908">
        <v>-5.5931859894901201</v>
      </c>
      <c r="H4908">
        <v>-1.87035303188851</v>
      </c>
      <c r="I4908">
        <v>-12.2495918825592</v>
      </c>
      <c r="J4908">
        <v>1.0670674632677399</v>
      </c>
      <c r="N4908">
        <v>1</v>
      </c>
    </row>
    <row r="4909" spans="1:17" hidden="1" x14ac:dyDescent="0.3">
      <c r="A4909" t="s">
        <v>10048</v>
      </c>
      <c r="B4909" t="s">
        <v>10049</v>
      </c>
      <c r="C4909" t="str">
        <f>IFERROR(VLOOKUP(Table1[[#This Row],[Ticker]],[1]!Table1[[Symbol]:[Industry]],2,FALSE),"-")</f>
        <v>-</v>
      </c>
      <c r="F4909">
        <v>10.28</v>
      </c>
      <c r="G4909">
        <v>-5.5931859894901201</v>
      </c>
      <c r="H4909">
        <v>-1.87035303188851</v>
      </c>
      <c r="I4909">
        <v>-12.2495918825592</v>
      </c>
      <c r="J4909">
        <v>1.0670674632677399</v>
      </c>
    </row>
    <row r="4910" spans="1:17" hidden="1" x14ac:dyDescent="0.3">
      <c r="A4910" t="s">
        <v>10050</v>
      </c>
      <c r="B4910" t="s">
        <v>10051</v>
      </c>
      <c r="C4910" t="str">
        <f>IFERROR(VLOOKUP(Table1[[#This Row],[Ticker]],[1]!Table1[[Symbol]:[Industry]],2,FALSE),"-")</f>
        <v>-</v>
      </c>
      <c r="F4910">
        <v>1.1499999999999999</v>
      </c>
      <c r="G4910">
        <v>-5.5931859894901201</v>
      </c>
      <c r="H4910">
        <v>-1.87035303188851</v>
      </c>
      <c r="I4910">
        <v>-12.2495918825592</v>
      </c>
      <c r="J4910">
        <v>1.0670674632677399</v>
      </c>
    </row>
    <row r="4911" spans="1:17" hidden="1" x14ac:dyDescent="0.3">
      <c r="A4911" t="s">
        <v>10052</v>
      </c>
      <c r="B4911" t="s">
        <v>10053</v>
      </c>
      <c r="C4911" t="str">
        <f>IFERROR(VLOOKUP(Table1[[#This Row],[Ticker]],[1]!Table1[[Symbol]:[Industry]],2,FALSE),"-")</f>
        <v>-</v>
      </c>
      <c r="D4911" t="s">
        <v>125</v>
      </c>
      <c r="F4911">
        <v>89.05</v>
      </c>
      <c r="G4911">
        <v>11.7863953087525</v>
      </c>
      <c r="H4911">
        <v>-4.4065115739854699</v>
      </c>
      <c r="I4911">
        <v>-13.829976667287999</v>
      </c>
      <c r="J4911">
        <v>-6.3578327984585501</v>
      </c>
      <c r="K4911">
        <v>90.133398526281297</v>
      </c>
      <c r="L4911">
        <v>87.977846432170494</v>
      </c>
      <c r="N4911">
        <v>0.43764026931708799</v>
      </c>
      <c r="O4911">
        <v>41.212801796743399</v>
      </c>
      <c r="P4911">
        <v>47.678275290215602</v>
      </c>
    </row>
    <row r="4912" spans="1:17" hidden="1" x14ac:dyDescent="0.3">
      <c r="A4912" t="s">
        <v>10054</v>
      </c>
      <c r="B4912" t="s">
        <v>10055</v>
      </c>
      <c r="C4912" t="str">
        <f>IFERROR(VLOOKUP(Table1[[#This Row],[Ticker]],[1]!Table1[[Symbol]:[Industry]],2,FALSE),"-")</f>
        <v>-</v>
      </c>
    </row>
    <row r="4913" spans="1:16" hidden="1" x14ac:dyDescent="0.3">
      <c r="A4913" t="s">
        <v>10056</v>
      </c>
      <c r="B4913" t="s">
        <v>10057</v>
      </c>
      <c r="C4913" t="str">
        <f>IFERROR(VLOOKUP(Table1[[#This Row],[Ticker]],[1]!Table1[[Symbol]:[Industry]],2,FALSE),"-")</f>
        <v>-</v>
      </c>
    </row>
    <row r="4914" spans="1:16" hidden="1" x14ac:dyDescent="0.3">
      <c r="A4914" t="s">
        <v>10058</v>
      </c>
      <c r="B4914" t="s">
        <v>10059</v>
      </c>
      <c r="C4914" t="str">
        <f>IFERROR(VLOOKUP(Table1[[#This Row],[Ticker]],[1]!Table1[[Symbol]:[Industry]],2,FALSE),"-")</f>
        <v>-</v>
      </c>
    </row>
    <row r="4915" spans="1:16" hidden="1" x14ac:dyDescent="0.3">
      <c r="A4915" t="s">
        <v>10060</v>
      </c>
      <c r="B4915" t="s">
        <v>10061</v>
      </c>
      <c r="C4915" t="str">
        <f>IFERROR(VLOOKUP(Table1[[#This Row],[Ticker]],[1]!Table1[[Symbol]:[Industry]],2,FALSE),"-")</f>
        <v>-</v>
      </c>
    </row>
    <row r="4916" spans="1:16" hidden="1" x14ac:dyDescent="0.3">
      <c r="A4916" t="s">
        <v>10062</v>
      </c>
      <c r="B4916" t="s">
        <v>10063</v>
      </c>
      <c r="C4916" t="str">
        <f>IFERROR(VLOOKUP(Table1[[#This Row],[Ticker]],[1]!Table1[[Symbol]:[Industry]],2,FALSE),"-")</f>
        <v>-</v>
      </c>
    </row>
    <row r="4917" spans="1:16" hidden="1" x14ac:dyDescent="0.3">
      <c r="A4917" t="s">
        <v>10064</v>
      </c>
      <c r="B4917" t="s">
        <v>10065</v>
      </c>
      <c r="C4917" t="str">
        <f>IFERROR(VLOOKUP(Table1[[#This Row],[Ticker]],[1]!Table1[[Symbol]:[Industry]],2,FALSE),"-")</f>
        <v>-</v>
      </c>
    </row>
    <row r="4918" spans="1:16" hidden="1" x14ac:dyDescent="0.3">
      <c r="A4918" t="s">
        <v>10066</v>
      </c>
      <c r="B4918" t="s">
        <v>10067</v>
      </c>
      <c r="C4918" t="str">
        <f>IFERROR(VLOOKUP(Table1[[#This Row],[Ticker]],[1]!Table1[[Symbol]:[Industry]],2,FALSE),"-")</f>
        <v>-</v>
      </c>
    </row>
    <row r="4919" spans="1:16" hidden="1" x14ac:dyDescent="0.3">
      <c r="A4919" t="s">
        <v>10068</v>
      </c>
      <c r="B4919" t="s">
        <v>10069</v>
      </c>
      <c r="C4919" t="str">
        <f>IFERROR(VLOOKUP(Table1[[#This Row],[Ticker]],[1]!Table1[[Symbol]:[Industry]],2,FALSE),"-")</f>
        <v>-</v>
      </c>
    </row>
    <row r="4920" spans="1:16" hidden="1" x14ac:dyDescent="0.3">
      <c r="A4920" t="s">
        <v>10070</v>
      </c>
      <c r="B4920" t="s">
        <v>10071</v>
      </c>
      <c r="C4920" t="str">
        <f>IFERROR(VLOOKUP(Table1[[#This Row],[Ticker]],[1]!Table1[[Symbol]:[Industry]],2,FALSE),"-")</f>
        <v>-</v>
      </c>
      <c r="D4920" t="s">
        <v>533</v>
      </c>
      <c r="F4920">
        <v>0</v>
      </c>
      <c r="G4920">
        <v>-31.842636949311899</v>
      </c>
      <c r="M4920">
        <v>50</v>
      </c>
    </row>
    <row r="4921" spans="1:16" hidden="1" x14ac:dyDescent="0.3">
      <c r="A4921" t="s">
        <v>10072</v>
      </c>
      <c r="B4921" t="s">
        <v>10073</v>
      </c>
      <c r="C4921" t="str">
        <f>IFERROR(VLOOKUP(Table1[[#This Row],[Ticker]],[1]!Table1[[Symbol]:[Industry]],2,FALSE),"-")</f>
        <v>-</v>
      </c>
    </row>
    <row r="4922" spans="1:16" hidden="1" x14ac:dyDescent="0.3">
      <c r="A4922" t="s">
        <v>10074</v>
      </c>
      <c r="B4922" t="s">
        <v>10075</v>
      </c>
      <c r="C4922" t="str">
        <f>IFERROR(VLOOKUP(Table1[[#This Row],[Ticker]],[1]!Table1[[Symbol]:[Industry]],2,FALSE),"-")</f>
        <v>-</v>
      </c>
      <c r="F4922">
        <v>0.78</v>
      </c>
      <c r="G4922">
        <v>-29.2110580019434</v>
      </c>
      <c r="H4922">
        <v>-14.840228049081199</v>
      </c>
      <c r="I4922">
        <v>-11.983124582036099</v>
      </c>
      <c r="J4922">
        <v>-3.4534428173112302</v>
      </c>
      <c r="K4922">
        <v>0.80046574681123195</v>
      </c>
      <c r="L4922">
        <v>0.819330144704014</v>
      </c>
      <c r="N4922">
        <v>0.43856253468086598</v>
      </c>
      <c r="O4922">
        <v>24.358974358974301</v>
      </c>
      <c r="P4922">
        <v>59.183673469387699</v>
      </c>
    </row>
    <row r="4923" spans="1:16" hidden="1" x14ac:dyDescent="0.3">
      <c r="A4923" t="s">
        <v>10076</v>
      </c>
      <c r="B4923" t="s">
        <v>10077</v>
      </c>
      <c r="C4923" t="str">
        <f>IFERROR(VLOOKUP(Table1[[#This Row],[Ticker]],[1]!Table1[[Symbol]:[Industry]],2,FALSE),"-")</f>
        <v>-</v>
      </c>
      <c r="D4923" t="s">
        <v>125</v>
      </c>
      <c r="F4923">
        <v>0</v>
      </c>
      <c r="G4923">
        <v>-31.842636949311899</v>
      </c>
      <c r="M4923">
        <v>50</v>
      </c>
    </row>
    <row r="4924" spans="1:16" hidden="1" x14ac:dyDescent="0.3">
      <c r="A4924" t="s">
        <v>10078</v>
      </c>
      <c r="B4924" t="s">
        <v>10079</v>
      </c>
      <c r="C4924" t="str">
        <f>IFERROR(VLOOKUP(Table1[[#This Row],[Ticker]],[1]!Table1[[Symbol]:[Industry]],2,FALSE),"-")</f>
        <v>-</v>
      </c>
      <c r="F4924">
        <v>0</v>
      </c>
      <c r="G4924">
        <v>-31.842636949311899</v>
      </c>
      <c r="M4924">
        <v>50</v>
      </c>
    </row>
    <row r="4925" spans="1:16" hidden="1" x14ac:dyDescent="0.3">
      <c r="A4925" t="s">
        <v>10080</v>
      </c>
      <c r="B4925" t="s">
        <v>10081</v>
      </c>
      <c r="C4925" t="str">
        <f>IFERROR(VLOOKUP(Table1[[#This Row],[Ticker]],[1]!Table1[[Symbol]:[Industry]],2,FALSE),"-")</f>
        <v>-</v>
      </c>
      <c r="D4925" t="s">
        <v>407</v>
      </c>
      <c r="F4925">
        <v>0</v>
      </c>
      <c r="G4925">
        <v>-31.842636949311899</v>
      </c>
      <c r="M4925">
        <v>50</v>
      </c>
    </row>
    <row r="4926" spans="1:16" hidden="1" x14ac:dyDescent="0.3">
      <c r="A4926" t="s">
        <v>10082</v>
      </c>
      <c r="B4926" t="s">
        <v>10083</v>
      </c>
      <c r="C4926" t="str">
        <f>IFERROR(VLOOKUP(Table1[[#This Row],[Ticker]],[1]!Table1[[Symbol]:[Industry]],2,FALSE),"-")</f>
        <v>-</v>
      </c>
      <c r="D4926" t="s">
        <v>533</v>
      </c>
    </row>
    <row r="4927" spans="1:16" hidden="1" x14ac:dyDescent="0.3">
      <c r="A4927" t="s">
        <v>10084</v>
      </c>
      <c r="B4927" t="s">
        <v>10085</v>
      </c>
      <c r="C4927" t="str">
        <f>IFERROR(VLOOKUP(Table1[[#This Row],[Ticker]],[1]!Table1[[Symbol]:[Industry]],2,FALSE),"-")</f>
        <v>-</v>
      </c>
      <c r="D4927" t="s">
        <v>259</v>
      </c>
    </row>
    <row r="4928" spans="1:16" hidden="1" x14ac:dyDescent="0.3">
      <c r="A4928" t="s">
        <v>10086</v>
      </c>
      <c r="B4928" t="s">
        <v>10087</v>
      </c>
      <c r="C4928" t="str">
        <f>IFERROR(VLOOKUP(Table1[[#This Row],[Ticker]],[1]!Table1[[Symbol]:[Industry]],2,FALSE),"-")</f>
        <v>-</v>
      </c>
      <c r="D4928" t="s">
        <v>132</v>
      </c>
      <c r="F4928">
        <v>0</v>
      </c>
      <c r="G4928">
        <v>-31.842636949311899</v>
      </c>
    </row>
    <row r="4929" spans="1:16" hidden="1" x14ac:dyDescent="0.3">
      <c r="A4929" t="s">
        <v>10088</v>
      </c>
      <c r="B4929" t="s">
        <v>10089</v>
      </c>
      <c r="C4929" t="str">
        <f>IFERROR(VLOOKUP(Table1[[#This Row],[Ticker]],[1]!Table1[[Symbol]:[Industry]],2,FALSE),"-")</f>
        <v>-</v>
      </c>
      <c r="D4929" t="s">
        <v>605</v>
      </c>
      <c r="F4929">
        <v>0</v>
      </c>
      <c r="G4929">
        <v>-31.842636949311899</v>
      </c>
      <c r="M4929">
        <v>50</v>
      </c>
    </row>
    <row r="4930" spans="1:16" hidden="1" x14ac:dyDescent="0.3">
      <c r="A4930" t="s">
        <v>10090</v>
      </c>
      <c r="B4930" t="s">
        <v>10091</v>
      </c>
      <c r="C4930" t="str">
        <f>IFERROR(VLOOKUP(Table1[[#This Row],[Ticker]],[1]!Table1[[Symbol]:[Industry]],2,FALSE),"-")</f>
        <v>-</v>
      </c>
      <c r="F4930">
        <v>0</v>
      </c>
      <c r="G4930">
        <v>-31.842636949311899</v>
      </c>
      <c r="M4930">
        <v>50</v>
      </c>
    </row>
    <row r="4931" spans="1:16" hidden="1" x14ac:dyDescent="0.3">
      <c r="A4931" t="s">
        <v>10092</v>
      </c>
      <c r="B4931" t="s">
        <v>10093</v>
      </c>
      <c r="C4931" t="str">
        <f>IFERROR(VLOOKUP(Table1[[#This Row],[Ticker]],[1]!Table1[[Symbol]:[Industry]],2,FALSE),"-")</f>
        <v>-</v>
      </c>
    </row>
    <row r="4932" spans="1:16" hidden="1" x14ac:dyDescent="0.3">
      <c r="A4932" t="s">
        <v>10094</v>
      </c>
      <c r="B4932" t="s">
        <v>10095</v>
      </c>
      <c r="C4932" t="str">
        <f>IFERROR(VLOOKUP(Table1[[#This Row],[Ticker]],[1]!Table1[[Symbol]:[Industry]],2,FALSE),"-")</f>
        <v>-</v>
      </c>
      <c r="D4932" t="s">
        <v>605</v>
      </c>
      <c r="F4932">
        <v>0</v>
      </c>
      <c r="G4932">
        <v>-31.842636949311899</v>
      </c>
      <c r="M4932">
        <v>50</v>
      </c>
    </row>
    <row r="4933" spans="1:16" hidden="1" x14ac:dyDescent="0.3">
      <c r="A4933" t="s">
        <v>10096</v>
      </c>
      <c r="B4933" t="s">
        <v>10097</v>
      </c>
      <c r="C4933" t="str">
        <f>IFERROR(VLOOKUP(Table1[[#This Row],[Ticker]],[1]!Table1[[Symbol]:[Industry]],2,FALSE),"-")</f>
        <v>-</v>
      </c>
      <c r="D4933" t="s">
        <v>141</v>
      </c>
      <c r="F4933">
        <v>0</v>
      </c>
      <c r="G4933">
        <v>-31.842636949311899</v>
      </c>
      <c r="M4933">
        <v>50</v>
      </c>
    </row>
    <row r="4934" spans="1:16" hidden="1" x14ac:dyDescent="0.3">
      <c r="A4934" t="s">
        <v>10098</v>
      </c>
      <c r="B4934" t="s">
        <v>10099</v>
      </c>
      <c r="C4934" t="str">
        <f>IFERROR(VLOOKUP(Table1[[#This Row],[Ticker]],[1]!Table1[[Symbol]:[Industry]],2,FALSE),"-")</f>
        <v>-</v>
      </c>
      <c r="D4934" t="s">
        <v>605</v>
      </c>
      <c r="F4934">
        <v>0</v>
      </c>
      <c r="G4934">
        <v>-31.842636949311899</v>
      </c>
      <c r="M4934">
        <v>50</v>
      </c>
    </row>
    <row r="4935" spans="1:16" hidden="1" x14ac:dyDescent="0.3">
      <c r="A4935" t="s">
        <v>10100</v>
      </c>
      <c r="B4935" t="s">
        <v>10101</v>
      </c>
      <c r="C4935" t="str">
        <f>IFERROR(VLOOKUP(Table1[[#This Row],[Ticker]],[1]!Table1[[Symbol]:[Industry]],2,FALSE),"-")</f>
        <v>-</v>
      </c>
      <c r="D4935" t="s">
        <v>141</v>
      </c>
      <c r="F4935">
        <v>0</v>
      </c>
      <c r="G4935">
        <v>-31.842636949311899</v>
      </c>
      <c r="M4935">
        <v>50</v>
      </c>
    </row>
    <row r="4936" spans="1:16" hidden="1" x14ac:dyDescent="0.3">
      <c r="A4936" t="s">
        <v>10102</v>
      </c>
      <c r="B4936" t="s">
        <v>10103</v>
      </c>
      <c r="C4936" t="str">
        <f>IFERROR(VLOOKUP(Table1[[#This Row],[Ticker]],[1]!Table1[[Symbol]:[Industry]],2,FALSE),"-")</f>
        <v>-</v>
      </c>
      <c r="F4936">
        <v>0</v>
      </c>
      <c r="G4936">
        <v>-31.842636949311899</v>
      </c>
      <c r="M4936">
        <v>50</v>
      </c>
    </row>
    <row r="4937" spans="1:16" hidden="1" x14ac:dyDescent="0.3">
      <c r="A4937" t="s">
        <v>10104</v>
      </c>
      <c r="B4937" t="s">
        <v>10105</v>
      </c>
      <c r="C4937" t="str">
        <f>IFERROR(VLOOKUP(Table1[[#This Row],[Ticker]],[1]!Table1[[Symbol]:[Industry]],2,FALSE),"-")</f>
        <v>-</v>
      </c>
      <c r="D4937" t="s">
        <v>46</v>
      </c>
      <c r="F4937">
        <v>0</v>
      </c>
      <c r="G4937">
        <v>-31.842636949311899</v>
      </c>
      <c r="M4937">
        <v>50</v>
      </c>
    </row>
    <row r="4938" spans="1:16" hidden="1" x14ac:dyDescent="0.3">
      <c r="A4938" t="s">
        <v>10106</v>
      </c>
      <c r="B4938" t="s">
        <v>10107</v>
      </c>
      <c r="C4938" t="str">
        <f>IFERROR(VLOOKUP(Table1[[#This Row],[Ticker]],[1]!Table1[[Symbol]:[Industry]],2,FALSE),"-")</f>
        <v>-</v>
      </c>
      <c r="D4938" t="s">
        <v>3147</v>
      </c>
      <c r="F4938">
        <v>0</v>
      </c>
      <c r="G4938">
        <v>-31.842636949311899</v>
      </c>
      <c r="M4938">
        <v>50</v>
      </c>
    </row>
    <row r="4939" spans="1:16" hidden="1" x14ac:dyDescent="0.3">
      <c r="A4939" t="s">
        <v>10108</v>
      </c>
      <c r="B4939" t="s">
        <v>10109</v>
      </c>
      <c r="C4939" t="str">
        <f>IFERROR(VLOOKUP(Table1[[#This Row],[Ticker]],[1]!Table1[[Symbol]:[Industry]],2,FALSE),"-")</f>
        <v>-</v>
      </c>
      <c r="D4939" t="s">
        <v>77</v>
      </c>
      <c r="F4939">
        <v>0</v>
      </c>
      <c r="G4939">
        <v>-31.842636949311899</v>
      </c>
      <c r="M4939">
        <v>50</v>
      </c>
    </row>
    <row r="4940" spans="1:16" hidden="1" x14ac:dyDescent="0.3">
      <c r="A4940" t="s">
        <v>10110</v>
      </c>
      <c r="B4940" t="s">
        <v>10111</v>
      </c>
      <c r="C4940" t="str">
        <f>IFERROR(VLOOKUP(Table1[[#This Row],[Ticker]],[1]!Table1[[Symbol]:[Industry]],2,FALSE),"-")</f>
        <v>-</v>
      </c>
      <c r="D4940" t="s">
        <v>226</v>
      </c>
      <c r="F4940">
        <v>0</v>
      </c>
      <c r="G4940">
        <v>-31.842636949311899</v>
      </c>
      <c r="M4940">
        <v>50</v>
      </c>
    </row>
    <row r="4941" spans="1:16" hidden="1" x14ac:dyDescent="0.3">
      <c r="A4941" t="s">
        <v>10112</v>
      </c>
      <c r="B4941" t="s">
        <v>10113</v>
      </c>
      <c r="C4941" t="str">
        <f>IFERROR(VLOOKUP(Table1[[#This Row],[Ticker]],[1]!Table1[[Symbol]:[Industry]],2,FALSE),"-")</f>
        <v>-</v>
      </c>
      <c r="D4941" t="s">
        <v>407</v>
      </c>
      <c r="F4941">
        <v>0</v>
      </c>
      <c r="G4941">
        <v>-31.842636949311899</v>
      </c>
      <c r="M4941">
        <v>50</v>
      </c>
    </row>
    <row r="4942" spans="1:16" hidden="1" x14ac:dyDescent="0.3">
      <c r="A4942" t="s">
        <v>10114</v>
      </c>
      <c r="B4942" t="s">
        <v>10115</v>
      </c>
      <c r="C4942" t="str">
        <f>IFERROR(VLOOKUP(Table1[[#This Row],[Ticker]],[1]!Table1[[Symbol]:[Industry]],2,FALSE),"-")</f>
        <v>-</v>
      </c>
      <c r="D4942" t="s">
        <v>141</v>
      </c>
      <c r="F4942">
        <v>0</v>
      </c>
      <c r="G4942">
        <v>-31.842636949311899</v>
      </c>
      <c r="M4942">
        <v>50</v>
      </c>
    </row>
    <row r="4943" spans="1:16" hidden="1" x14ac:dyDescent="0.3">
      <c r="A4943" t="s">
        <v>10116</v>
      </c>
      <c r="B4943" t="s">
        <v>10117</v>
      </c>
      <c r="C4943" t="str">
        <f>IFERROR(VLOOKUP(Table1[[#This Row],[Ticker]],[1]!Table1[[Symbol]:[Industry]],2,FALSE),"-")</f>
        <v>-</v>
      </c>
      <c r="D4943" t="s">
        <v>991</v>
      </c>
      <c r="F4943">
        <v>4.5199999999999996</v>
      </c>
      <c r="G4943">
        <v>-31.842636949311899</v>
      </c>
      <c r="H4943">
        <v>-4.4954004628743602</v>
      </c>
      <c r="I4943">
        <v>-17.388529987441501</v>
      </c>
      <c r="J4943">
        <v>-2.1876200325010999</v>
      </c>
      <c r="O4943">
        <v>0</v>
      </c>
      <c r="P4943">
        <v>0</v>
      </c>
    </row>
    <row r="4944" spans="1:16" hidden="1" x14ac:dyDescent="0.3">
      <c r="A4944" t="s">
        <v>10118</v>
      </c>
      <c r="B4944" t="s">
        <v>10119</v>
      </c>
      <c r="C4944" t="str">
        <f>IFERROR(VLOOKUP(Table1[[#This Row],[Ticker]],[1]!Table1[[Symbol]:[Industry]],2,FALSE),"-")</f>
        <v>-</v>
      </c>
      <c r="F4944">
        <v>22.39</v>
      </c>
      <c r="G4944">
        <v>-28.185229541904501</v>
      </c>
      <c r="H4944">
        <v>-1.8229028924176001</v>
      </c>
      <c r="I4944">
        <v>14.239923863234401</v>
      </c>
      <c r="J4944">
        <v>-13.8884140149499</v>
      </c>
      <c r="K4944">
        <v>21.1396932552951</v>
      </c>
      <c r="L4944">
        <v>20.623935524413799</v>
      </c>
      <c r="N4944">
        <v>1.6797309892316601</v>
      </c>
      <c r="O4944">
        <v>27.2443054935238</v>
      </c>
      <c r="P4944">
        <v>40.817610062893003</v>
      </c>
    </row>
    <row r="4945" spans="1:13" hidden="1" x14ac:dyDescent="0.3">
      <c r="A4945" t="s">
        <v>10120</v>
      </c>
      <c r="B4945" t="s">
        <v>10121</v>
      </c>
      <c r="C4945" t="str">
        <f>IFERROR(VLOOKUP(Table1[[#This Row],[Ticker]],[1]!Table1[[Symbol]:[Industry]],2,FALSE),"-")</f>
        <v>-</v>
      </c>
      <c r="D4945" t="s">
        <v>1223</v>
      </c>
    </row>
    <row r="4946" spans="1:13" hidden="1" x14ac:dyDescent="0.3">
      <c r="A4946" t="s">
        <v>10122</v>
      </c>
      <c r="B4946" t="s">
        <v>10123</v>
      </c>
      <c r="C4946" t="str">
        <f>IFERROR(VLOOKUP(Table1[[#This Row],[Ticker]],[1]!Table1[[Symbol]:[Industry]],2,FALSE),"-")</f>
        <v>-</v>
      </c>
      <c r="F4946">
        <v>0</v>
      </c>
      <c r="G4946">
        <v>-31.842636949311899</v>
      </c>
      <c r="M4946">
        <v>50</v>
      </c>
    </row>
    <row r="4947" spans="1:13" hidden="1" x14ac:dyDescent="0.3">
      <c r="A4947" t="s">
        <v>10124</v>
      </c>
      <c r="B4947" t="s">
        <v>10125</v>
      </c>
      <c r="C4947" t="str">
        <f>IFERROR(VLOOKUP(Table1[[#This Row],[Ticker]],[1]!Table1[[Symbol]:[Industry]],2,FALSE),"-")</f>
        <v>-</v>
      </c>
      <c r="D4947" t="s">
        <v>533</v>
      </c>
      <c r="F4947">
        <v>0</v>
      </c>
      <c r="G4947">
        <v>-31.842636949311899</v>
      </c>
      <c r="M4947">
        <v>50</v>
      </c>
    </row>
    <row r="4948" spans="1:13" hidden="1" x14ac:dyDescent="0.3">
      <c r="A4948" t="s">
        <v>10126</v>
      </c>
      <c r="B4948" t="s">
        <v>10127</v>
      </c>
      <c r="C4948" t="str">
        <f>IFERROR(VLOOKUP(Table1[[#This Row],[Ticker]],[1]!Table1[[Symbol]:[Industry]],2,FALSE),"-")</f>
        <v>-</v>
      </c>
      <c r="D4948" t="s">
        <v>533</v>
      </c>
      <c r="F4948">
        <v>0</v>
      </c>
      <c r="G4948">
        <v>-31.842636949311899</v>
      </c>
      <c r="M4948">
        <v>50</v>
      </c>
    </row>
    <row r="4949" spans="1:13" hidden="1" x14ac:dyDescent="0.3">
      <c r="A4949" t="s">
        <v>10128</v>
      </c>
      <c r="B4949" t="s">
        <v>10129</v>
      </c>
      <c r="C4949" t="str">
        <f>IFERROR(VLOOKUP(Table1[[#This Row],[Ticker]],[1]!Table1[[Symbol]:[Industry]],2,FALSE),"-")</f>
        <v>-</v>
      </c>
      <c r="F4949">
        <v>0</v>
      </c>
      <c r="G4949">
        <v>-31.842636949311899</v>
      </c>
      <c r="M4949">
        <v>50</v>
      </c>
    </row>
    <row r="4950" spans="1:13" hidden="1" x14ac:dyDescent="0.3">
      <c r="A4950" t="s">
        <v>10130</v>
      </c>
      <c r="B4950" t="s">
        <v>10131</v>
      </c>
      <c r="C4950" t="str">
        <f>IFERROR(VLOOKUP(Table1[[#This Row],[Ticker]],[1]!Table1[[Symbol]:[Industry]],2,FALSE),"-")</f>
        <v>-</v>
      </c>
      <c r="F4950">
        <v>0</v>
      </c>
      <c r="G4950">
        <v>-31.842636949311899</v>
      </c>
      <c r="M4950">
        <v>50</v>
      </c>
    </row>
    <row r="4951" spans="1:13" hidden="1" x14ac:dyDescent="0.3">
      <c r="A4951" t="s">
        <v>10132</v>
      </c>
      <c r="B4951" t="s">
        <v>10133</v>
      </c>
      <c r="C4951" t="str">
        <f>IFERROR(VLOOKUP(Table1[[#This Row],[Ticker]],[1]!Table1[[Symbol]:[Industry]],2,FALSE),"-")</f>
        <v>-</v>
      </c>
      <c r="D4951" t="s">
        <v>51</v>
      </c>
      <c r="F4951">
        <v>0</v>
      </c>
      <c r="G4951">
        <v>-31.842636949311899</v>
      </c>
      <c r="M4951">
        <v>50</v>
      </c>
    </row>
    <row r="4952" spans="1:13" hidden="1" x14ac:dyDescent="0.3">
      <c r="A4952" t="s">
        <v>10134</v>
      </c>
      <c r="B4952" t="s">
        <v>10135</v>
      </c>
      <c r="C4952" t="str">
        <f>IFERROR(VLOOKUP(Table1[[#This Row],[Ticker]],[1]!Table1[[Symbol]:[Industry]],2,FALSE),"-")</f>
        <v>-</v>
      </c>
      <c r="F4952">
        <v>0</v>
      </c>
      <c r="G4952">
        <v>-31.842636949311899</v>
      </c>
      <c r="M4952">
        <v>50</v>
      </c>
    </row>
    <row r="4953" spans="1:13" hidden="1" x14ac:dyDescent="0.3">
      <c r="A4953" t="s">
        <v>10136</v>
      </c>
      <c r="B4953" t="s">
        <v>10137</v>
      </c>
      <c r="C4953" t="str">
        <f>IFERROR(VLOOKUP(Table1[[#This Row],[Ticker]],[1]!Table1[[Symbol]:[Industry]],2,FALSE),"-")</f>
        <v>-</v>
      </c>
      <c r="D4953" t="s">
        <v>533</v>
      </c>
      <c r="F4953">
        <v>0</v>
      </c>
      <c r="G4953">
        <v>-31.842636949311899</v>
      </c>
      <c r="M4953">
        <v>50</v>
      </c>
    </row>
    <row r="4954" spans="1:13" hidden="1" x14ac:dyDescent="0.3">
      <c r="A4954" t="s">
        <v>10138</v>
      </c>
      <c r="B4954" t="s">
        <v>10139</v>
      </c>
      <c r="C4954" t="str">
        <f>IFERROR(VLOOKUP(Table1[[#This Row],[Ticker]],[1]!Table1[[Symbol]:[Industry]],2,FALSE),"-")</f>
        <v>-</v>
      </c>
      <c r="D4954" t="s">
        <v>141</v>
      </c>
      <c r="F4954">
        <v>0</v>
      </c>
      <c r="G4954">
        <v>-31.842636949311899</v>
      </c>
    </row>
    <row r="4955" spans="1:13" hidden="1" x14ac:dyDescent="0.3">
      <c r="A4955" t="s">
        <v>10140</v>
      </c>
      <c r="B4955" t="s">
        <v>10141</v>
      </c>
      <c r="C4955" t="str">
        <f>IFERROR(VLOOKUP(Table1[[#This Row],[Ticker]],[1]!Table1[[Symbol]:[Industry]],2,FALSE),"-")</f>
        <v>-</v>
      </c>
      <c r="D4955" t="s">
        <v>533</v>
      </c>
      <c r="F4955">
        <v>0</v>
      </c>
      <c r="G4955">
        <v>-31.842636949311899</v>
      </c>
      <c r="M4955">
        <v>50</v>
      </c>
    </row>
    <row r="4956" spans="1:13" hidden="1" x14ac:dyDescent="0.3">
      <c r="A4956" t="s">
        <v>10142</v>
      </c>
      <c r="B4956" t="s">
        <v>10143</v>
      </c>
      <c r="C4956" t="str">
        <f>IFERROR(VLOOKUP(Table1[[#This Row],[Ticker]],[1]!Table1[[Symbol]:[Industry]],2,FALSE),"-")</f>
        <v>-</v>
      </c>
      <c r="D4956" t="s">
        <v>132</v>
      </c>
      <c r="F4956">
        <v>0</v>
      </c>
      <c r="G4956">
        <v>-31.842636949311899</v>
      </c>
      <c r="M4956">
        <v>50</v>
      </c>
    </row>
    <row r="4957" spans="1:13" hidden="1" x14ac:dyDescent="0.3">
      <c r="A4957" t="s">
        <v>10144</v>
      </c>
      <c r="B4957" t="s">
        <v>10145</v>
      </c>
      <c r="C4957" t="str">
        <f>IFERROR(VLOOKUP(Table1[[#This Row],[Ticker]],[1]!Table1[[Symbol]:[Industry]],2,FALSE),"-")</f>
        <v>-</v>
      </c>
      <c r="D4957" t="s">
        <v>132</v>
      </c>
      <c r="F4957">
        <v>0</v>
      </c>
      <c r="G4957">
        <v>-31.842636949311899</v>
      </c>
      <c r="M4957">
        <v>50</v>
      </c>
    </row>
    <row r="4958" spans="1:13" hidden="1" x14ac:dyDescent="0.3">
      <c r="A4958" t="s">
        <v>10146</v>
      </c>
      <c r="B4958" t="s">
        <v>10147</v>
      </c>
      <c r="C4958" t="str">
        <f>IFERROR(VLOOKUP(Table1[[#This Row],[Ticker]],[1]!Table1[[Symbol]:[Industry]],2,FALSE),"-")</f>
        <v>-</v>
      </c>
      <c r="D4958" t="s">
        <v>533</v>
      </c>
      <c r="F4958">
        <v>0</v>
      </c>
      <c r="G4958">
        <v>-31.842636949311899</v>
      </c>
      <c r="M4958">
        <v>50</v>
      </c>
    </row>
    <row r="4959" spans="1:13" hidden="1" x14ac:dyDescent="0.3">
      <c r="A4959" t="s">
        <v>10148</v>
      </c>
      <c r="B4959" t="s">
        <v>10149</v>
      </c>
      <c r="C4959" t="str">
        <f>IFERROR(VLOOKUP(Table1[[#This Row],[Ticker]],[1]!Table1[[Symbol]:[Industry]],2,FALSE),"-")</f>
        <v>-</v>
      </c>
      <c r="F4959">
        <v>0</v>
      </c>
      <c r="G4959">
        <v>-31.842636949311899</v>
      </c>
      <c r="M4959">
        <v>50</v>
      </c>
    </row>
    <row r="4960" spans="1:13" hidden="1" x14ac:dyDescent="0.3">
      <c r="A4960" t="s">
        <v>10150</v>
      </c>
      <c r="B4960" t="s">
        <v>10151</v>
      </c>
      <c r="C4960" t="str">
        <f>IFERROR(VLOOKUP(Table1[[#This Row],[Ticker]],[1]!Table1[[Symbol]:[Industry]],2,FALSE),"-")</f>
        <v>-</v>
      </c>
      <c r="D4960" t="s">
        <v>407</v>
      </c>
      <c r="F4960">
        <v>0</v>
      </c>
      <c r="G4960">
        <v>-31.842636949311899</v>
      </c>
      <c r="M4960">
        <v>50</v>
      </c>
    </row>
    <row r="4961" spans="1:16" hidden="1" x14ac:dyDescent="0.3">
      <c r="A4961" t="s">
        <v>10152</v>
      </c>
      <c r="B4961" t="s">
        <v>10153</v>
      </c>
      <c r="C4961" t="str">
        <f>IFERROR(VLOOKUP(Table1[[#This Row],[Ticker]],[1]!Table1[[Symbol]:[Industry]],2,FALSE),"-")</f>
        <v>-</v>
      </c>
      <c r="D4961" t="s">
        <v>533</v>
      </c>
      <c r="F4961">
        <v>0</v>
      </c>
      <c r="G4961">
        <v>-31.842636949311899</v>
      </c>
    </row>
    <row r="4962" spans="1:16" hidden="1" x14ac:dyDescent="0.3">
      <c r="A4962" t="s">
        <v>10154</v>
      </c>
      <c r="B4962" t="s">
        <v>10155</v>
      </c>
      <c r="C4962" t="str">
        <f>IFERROR(VLOOKUP(Table1[[#This Row],[Ticker]],[1]!Table1[[Symbol]:[Industry]],2,FALSE),"-")</f>
        <v>-</v>
      </c>
      <c r="F4962">
        <v>0</v>
      </c>
      <c r="G4962">
        <v>-31.842636949311899</v>
      </c>
      <c r="M4962">
        <v>50</v>
      </c>
    </row>
    <row r="4963" spans="1:16" hidden="1" x14ac:dyDescent="0.3">
      <c r="A4963" t="s">
        <v>10156</v>
      </c>
      <c r="B4963" t="s">
        <v>10157</v>
      </c>
      <c r="C4963" t="str">
        <f>IFERROR(VLOOKUP(Table1[[#This Row],[Ticker]],[1]!Table1[[Symbol]:[Industry]],2,FALSE),"-")</f>
        <v>-</v>
      </c>
      <c r="D4963" t="s">
        <v>533</v>
      </c>
      <c r="F4963">
        <v>0</v>
      </c>
      <c r="G4963">
        <v>-31.842636949311899</v>
      </c>
      <c r="M4963">
        <v>50</v>
      </c>
    </row>
    <row r="4964" spans="1:16" hidden="1" x14ac:dyDescent="0.3">
      <c r="A4964" t="s">
        <v>10158</v>
      </c>
      <c r="B4964" t="s">
        <v>10159</v>
      </c>
      <c r="C4964" t="str">
        <f>IFERROR(VLOOKUP(Table1[[#This Row],[Ticker]],[1]!Table1[[Symbol]:[Industry]],2,FALSE),"-")</f>
        <v>-</v>
      </c>
      <c r="D4964" t="s">
        <v>141</v>
      </c>
      <c r="F4964">
        <v>0</v>
      </c>
      <c r="G4964">
        <v>-31.842636949311899</v>
      </c>
      <c r="M4964">
        <v>50</v>
      </c>
    </row>
    <row r="4965" spans="1:16" hidden="1" x14ac:dyDescent="0.3">
      <c r="A4965" t="s">
        <v>10160</v>
      </c>
      <c r="B4965" t="s">
        <v>10161</v>
      </c>
      <c r="C4965" t="str">
        <f>IFERROR(VLOOKUP(Table1[[#This Row],[Ticker]],[1]!Table1[[Symbol]:[Industry]],2,FALSE),"-")</f>
        <v>-</v>
      </c>
      <c r="D4965" t="s">
        <v>54</v>
      </c>
      <c r="F4965">
        <v>0</v>
      </c>
      <c r="G4965">
        <v>-31.842636949311899</v>
      </c>
      <c r="M4965">
        <v>50</v>
      </c>
    </row>
    <row r="4966" spans="1:16" hidden="1" x14ac:dyDescent="0.3">
      <c r="A4966" t="s">
        <v>10162</v>
      </c>
      <c r="B4966" t="s">
        <v>10163</v>
      </c>
      <c r="C4966" t="str">
        <f>IFERROR(VLOOKUP(Table1[[#This Row],[Ticker]],[1]!Table1[[Symbol]:[Industry]],2,FALSE),"-")</f>
        <v>-</v>
      </c>
      <c r="D4966" t="s">
        <v>514</v>
      </c>
      <c r="F4966">
        <v>0</v>
      </c>
      <c r="G4966">
        <v>-31.842636949311899</v>
      </c>
      <c r="M4966">
        <v>50</v>
      </c>
    </row>
    <row r="4967" spans="1:16" hidden="1" x14ac:dyDescent="0.3">
      <c r="A4967" t="s">
        <v>10164</v>
      </c>
      <c r="B4967" t="s">
        <v>10165</v>
      </c>
      <c r="C4967" t="str">
        <f>IFERROR(VLOOKUP(Table1[[#This Row],[Ticker]],[1]!Table1[[Symbol]:[Industry]],2,FALSE),"-")</f>
        <v>-</v>
      </c>
      <c r="D4967" t="s">
        <v>215</v>
      </c>
      <c r="F4967">
        <v>0</v>
      </c>
      <c r="G4967">
        <v>-31.842636949311899</v>
      </c>
      <c r="M4967">
        <v>50</v>
      </c>
    </row>
    <row r="4968" spans="1:16" hidden="1" x14ac:dyDescent="0.3">
      <c r="A4968" t="s">
        <v>10166</v>
      </c>
      <c r="B4968" t="s">
        <v>10167</v>
      </c>
      <c r="C4968" t="str">
        <f>IFERROR(VLOOKUP(Table1[[#This Row],[Ticker]],[1]!Table1[[Symbol]:[Industry]],2,FALSE),"-")</f>
        <v>-</v>
      </c>
      <c r="D4968" t="s">
        <v>215</v>
      </c>
      <c r="F4968">
        <v>0</v>
      </c>
      <c r="G4968">
        <v>-31.842636949311899</v>
      </c>
      <c r="M4968">
        <v>50</v>
      </c>
    </row>
    <row r="4969" spans="1:16" hidden="1" x14ac:dyDescent="0.3">
      <c r="A4969" t="s">
        <v>10168</v>
      </c>
      <c r="B4969" t="s">
        <v>10169</v>
      </c>
      <c r="C4969" t="str">
        <f>IFERROR(VLOOKUP(Table1[[#This Row],[Ticker]],[1]!Table1[[Symbol]:[Industry]],2,FALSE),"-")</f>
        <v>-</v>
      </c>
      <c r="F4969">
        <v>0</v>
      </c>
      <c r="G4969">
        <v>-31.842636949311899</v>
      </c>
      <c r="M4969">
        <v>50</v>
      </c>
    </row>
    <row r="4970" spans="1:16" hidden="1" x14ac:dyDescent="0.3">
      <c r="A4970" t="s">
        <v>10170</v>
      </c>
      <c r="B4970" t="s">
        <v>10171</v>
      </c>
      <c r="C4970" t="str">
        <f>IFERROR(VLOOKUP(Table1[[#This Row],[Ticker]],[1]!Table1[[Symbol]:[Industry]],2,FALSE),"-")</f>
        <v>-</v>
      </c>
      <c r="F4970">
        <v>0</v>
      </c>
      <c r="G4970">
        <v>-31.842636949311899</v>
      </c>
      <c r="M4970">
        <v>50</v>
      </c>
    </row>
    <row r="4971" spans="1:16" hidden="1" x14ac:dyDescent="0.3">
      <c r="A4971" t="s">
        <v>10172</v>
      </c>
      <c r="B4971" t="s">
        <v>10173</v>
      </c>
      <c r="C4971" t="str">
        <f>IFERROR(VLOOKUP(Table1[[#This Row],[Ticker]],[1]!Table1[[Symbol]:[Industry]],2,FALSE),"-")</f>
        <v>-</v>
      </c>
      <c r="D4971" t="s">
        <v>364</v>
      </c>
      <c r="F4971">
        <v>0</v>
      </c>
      <c r="G4971">
        <v>-31.842636949311899</v>
      </c>
      <c r="M4971">
        <v>50</v>
      </c>
    </row>
    <row r="4972" spans="1:16" hidden="1" x14ac:dyDescent="0.3">
      <c r="A4972" t="s">
        <v>10174</v>
      </c>
      <c r="B4972" t="s">
        <v>10175</v>
      </c>
      <c r="C4972" t="str">
        <f>IFERROR(VLOOKUP(Table1[[#This Row],[Ticker]],[1]!Table1[[Symbol]:[Industry]],2,FALSE),"-")</f>
        <v>-</v>
      </c>
      <c r="D4972" t="s">
        <v>278</v>
      </c>
      <c r="F4972">
        <v>0</v>
      </c>
      <c r="G4972">
        <v>-31.842636949311899</v>
      </c>
      <c r="M4972">
        <v>50</v>
      </c>
    </row>
    <row r="4973" spans="1:16" hidden="1" x14ac:dyDescent="0.3">
      <c r="A4973" t="s">
        <v>10176</v>
      </c>
      <c r="B4973" t="s">
        <v>10177</v>
      </c>
      <c r="C4973" t="str">
        <f>IFERROR(VLOOKUP(Table1[[#This Row],[Ticker]],[1]!Table1[[Symbol]:[Industry]],2,FALSE),"-")</f>
        <v>-</v>
      </c>
      <c r="D4973" t="s">
        <v>46</v>
      </c>
    </row>
    <row r="4974" spans="1:16" hidden="1" x14ac:dyDescent="0.3">
      <c r="A4974" t="s">
        <v>25</v>
      </c>
      <c r="B4974" t="s">
        <v>10178</v>
      </c>
      <c r="C4974" t="str">
        <f>IFERROR(VLOOKUP(Table1[[#This Row],[Ticker]],[1]!Table1[[Symbol]:[Industry]],2,FALSE),"-")</f>
        <v>-</v>
      </c>
      <c r="D4974" t="s">
        <v>27</v>
      </c>
      <c r="F4974">
        <v>1337.1</v>
      </c>
      <c r="G4974">
        <v>121.036795674801</v>
      </c>
      <c r="H4974">
        <v>15.0161240754567</v>
      </c>
      <c r="I4974">
        <v>47.218142424228901</v>
      </c>
      <c r="J4974">
        <v>3.8327051707509199</v>
      </c>
      <c r="K4974">
        <v>1138.7235086204601</v>
      </c>
      <c r="L4974">
        <v>928.25753194901097</v>
      </c>
      <c r="N4974">
        <v>1.05041598860492</v>
      </c>
      <c r="O4974">
        <v>0.280457706977776</v>
      </c>
      <c r="P4974">
        <v>156.1248922517</v>
      </c>
    </row>
    <row r="4975" spans="1:16" hidden="1" x14ac:dyDescent="0.3">
      <c r="A4975" t="s">
        <v>10179</v>
      </c>
      <c r="B4975" t="s">
        <v>10180</v>
      </c>
      <c r="C4975" t="str">
        <f>IFERROR(VLOOKUP(Table1[[#This Row],[Ticker]],[1]!Table1[[Symbol]:[Industry]],2,FALSE),"-")</f>
        <v>-</v>
      </c>
      <c r="F4975">
        <v>173.15</v>
      </c>
      <c r="G4975">
        <v>138.70423805068799</v>
      </c>
      <c r="H4975">
        <v>-6.5659096962263401</v>
      </c>
      <c r="I4975">
        <v>24.537699520755101</v>
      </c>
      <c r="J4975">
        <v>-1.8435833352533999</v>
      </c>
      <c r="K4975">
        <v>163.77882052179899</v>
      </c>
      <c r="L4975">
        <v>119.94897692360099</v>
      </c>
      <c r="N4975">
        <v>0.46231921653642899</v>
      </c>
      <c r="O4975">
        <v>17.816921744152399</v>
      </c>
      <c r="P4975">
        <v>183.38788870703701</v>
      </c>
    </row>
    <row r="4976" spans="1:16" hidden="1" x14ac:dyDescent="0.3">
      <c r="A4976" t="s">
        <v>10181</v>
      </c>
      <c r="B4976" t="s">
        <v>10182</v>
      </c>
      <c r="C4976" t="str">
        <f>IFERROR(VLOOKUP(Table1[[#This Row],[Ticker]],[1]!Table1[[Symbol]:[Industry]],2,FALSE),"-")</f>
        <v>-</v>
      </c>
      <c r="F4976">
        <v>0</v>
      </c>
      <c r="G4976">
        <v>-31.842636949311899</v>
      </c>
      <c r="M4976">
        <v>50</v>
      </c>
    </row>
    <row r="4977" spans="1:16" hidden="1" x14ac:dyDescent="0.3">
      <c r="A4977" t="s">
        <v>10183</v>
      </c>
      <c r="B4977" t="s">
        <v>10184</v>
      </c>
      <c r="C4977" t="str">
        <f>IFERROR(VLOOKUP(Table1[[#This Row],[Ticker]],[1]!Table1[[Symbol]:[Industry]],2,FALSE),"-")</f>
        <v>-</v>
      </c>
      <c r="D4977" t="s">
        <v>46</v>
      </c>
    </row>
    <row r="4978" spans="1:16" hidden="1" x14ac:dyDescent="0.3">
      <c r="A4978" t="s">
        <v>10185</v>
      </c>
      <c r="B4978" t="s">
        <v>10186</v>
      </c>
      <c r="C4978" t="str">
        <f>IFERROR(VLOOKUP(Table1[[#This Row],[Ticker]],[1]!Table1[[Symbol]:[Industry]],2,FALSE),"-")</f>
        <v>-</v>
      </c>
      <c r="D4978" t="s">
        <v>95</v>
      </c>
      <c r="F4978">
        <v>101.63</v>
      </c>
      <c r="G4978">
        <v>-31.842636949311899</v>
      </c>
      <c r="H4978">
        <v>-4.4954004628743602</v>
      </c>
      <c r="I4978">
        <v>-17.555524093531901</v>
      </c>
      <c r="J4978">
        <v>-2.1876200325010999</v>
      </c>
      <c r="K4978">
        <v>99.346357906744402</v>
      </c>
      <c r="N4978">
        <v>0</v>
      </c>
      <c r="O4978">
        <v>0.16727344288103199</v>
      </c>
    </row>
    <row r="4979" spans="1:16" hidden="1" x14ac:dyDescent="0.3">
      <c r="A4979" t="s">
        <v>10187</v>
      </c>
      <c r="B4979" t="s">
        <v>10188</v>
      </c>
      <c r="C4979" t="str">
        <f>IFERROR(VLOOKUP(Table1[[#This Row],[Ticker]],[1]!Table1[[Symbol]:[Industry]],2,FALSE),"-")</f>
        <v>-</v>
      </c>
      <c r="D4979" t="s">
        <v>753</v>
      </c>
      <c r="F4979">
        <v>28.64</v>
      </c>
      <c r="G4979">
        <v>7.7965634407417097</v>
      </c>
      <c r="H4979">
        <v>4.5049825321467001</v>
      </c>
      <c r="I4979">
        <v>8.5569405490579804</v>
      </c>
      <c r="J4979">
        <v>-0.54476288964395903</v>
      </c>
      <c r="K4979">
        <v>26.548867091077899</v>
      </c>
      <c r="L4979">
        <v>24.0609363790544</v>
      </c>
      <c r="N4979">
        <v>0.940379320543136</v>
      </c>
      <c r="O4979">
        <v>4.7486033519552997</v>
      </c>
      <c r="P4979">
        <v>73.575757575757507</v>
      </c>
    </row>
    <row r="4980" spans="1:16" hidden="1" x14ac:dyDescent="0.3">
      <c r="A4980" t="s">
        <v>10189</v>
      </c>
      <c r="B4980" t="s">
        <v>10190</v>
      </c>
      <c r="C4980" t="str">
        <f>IFERROR(VLOOKUP(Table1[[#This Row],[Ticker]],[1]!Table1[[Symbol]:[Industry]],2,FALSE),"-")</f>
        <v>-</v>
      </c>
      <c r="D4980" t="s">
        <v>753</v>
      </c>
      <c r="F4980">
        <v>86.36</v>
      </c>
      <c r="G4980">
        <v>-12.461934709886901</v>
      </c>
      <c r="H4980">
        <v>0.48663546526934298</v>
      </c>
      <c r="I4980">
        <v>0.188052721884474</v>
      </c>
      <c r="J4980">
        <v>-0.26923844896431698</v>
      </c>
      <c r="K4980">
        <v>84.113349011827594</v>
      </c>
      <c r="L4980">
        <v>80.624550473469299</v>
      </c>
      <c r="N4980">
        <v>1.50678956499061</v>
      </c>
      <c r="O4980">
        <v>8.9045854562297393</v>
      </c>
      <c r="P4980">
        <v>28.149577088588799</v>
      </c>
    </row>
    <row r="4981" spans="1:16" hidden="1" x14ac:dyDescent="0.3">
      <c r="A4981" t="s">
        <v>10191</v>
      </c>
      <c r="B4981" t="s">
        <v>10192</v>
      </c>
      <c r="C4981" t="str">
        <f>IFERROR(VLOOKUP(Table1[[#This Row],[Ticker]],[1]!Table1[[Symbol]:[Industry]],2,FALSE),"-")</f>
        <v>-</v>
      </c>
      <c r="D4981" t="s">
        <v>1359</v>
      </c>
      <c r="F4981">
        <v>240.75</v>
      </c>
      <c r="G4981">
        <v>-21.664613060244999</v>
      </c>
      <c r="H4981">
        <v>-3.7826122029162899</v>
      </c>
      <c r="I4981">
        <v>-11.657304690998799</v>
      </c>
      <c r="J4981">
        <v>-2.1251330506223298</v>
      </c>
      <c r="K4981">
        <v>236.58086230769399</v>
      </c>
      <c r="L4981">
        <v>228.78942579498801</v>
      </c>
      <c r="N4981">
        <v>0.82307475457364498</v>
      </c>
      <c r="O4981">
        <v>3.7175493250259399</v>
      </c>
      <c r="P4981">
        <v>11.355226641998099</v>
      </c>
    </row>
    <row r="4982" spans="1:16" hidden="1" x14ac:dyDescent="0.3">
      <c r="A4982" t="s">
        <v>10193</v>
      </c>
      <c r="B4982" t="s">
        <v>10194</v>
      </c>
      <c r="C4982" t="str">
        <f>IFERROR(VLOOKUP(Table1[[#This Row],[Ticker]],[1]!Table1[[Symbol]:[Industry]],2,FALSE),"-")</f>
        <v>-</v>
      </c>
      <c r="D4982" t="s">
        <v>753</v>
      </c>
      <c r="F4982">
        <v>1158.4000000000001</v>
      </c>
      <c r="G4982">
        <v>-22.389242514578498</v>
      </c>
      <c r="H4982">
        <v>-4.3478617556605803</v>
      </c>
      <c r="I4982">
        <v>-12.912398778985301</v>
      </c>
      <c r="J4982">
        <v>-2.32089797759751</v>
      </c>
      <c r="K4982">
        <v>1143.2847258940899</v>
      </c>
      <c r="L4982">
        <v>1113.2883956294399</v>
      </c>
      <c r="N4982">
        <v>0.57800538815271896</v>
      </c>
      <c r="O4982">
        <v>8.9951657458563208</v>
      </c>
      <c r="P4982">
        <v>34.903166451222198</v>
      </c>
    </row>
    <row r="4983" spans="1:16" hidden="1" x14ac:dyDescent="0.3">
      <c r="A4983" t="s">
        <v>10195</v>
      </c>
      <c r="B4983" t="s">
        <v>10196</v>
      </c>
      <c r="C4983" t="str">
        <f>IFERROR(VLOOKUP(Table1[[#This Row],[Ticker]],[1]!Table1[[Symbol]:[Industry]],2,FALSE),"-")</f>
        <v>-</v>
      </c>
      <c r="D4983" t="s">
        <v>753</v>
      </c>
      <c r="F4983">
        <v>95.68</v>
      </c>
      <c r="G4983">
        <v>16.177165030886101</v>
      </c>
      <c r="H4983">
        <v>-4.2954215132901101</v>
      </c>
      <c r="I4983">
        <v>-1.8329744318860199</v>
      </c>
      <c r="J4983">
        <v>-2.2191227102287101</v>
      </c>
      <c r="K4983">
        <v>93.925538297510798</v>
      </c>
      <c r="L4983">
        <v>86.202723736490697</v>
      </c>
      <c r="N4983">
        <v>0.58231345736372597</v>
      </c>
      <c r="O4983">
        <v>2.2784280936454602</v>
      </c>
      <c r="P4983">
        <v>58.148760330578497</v>
      </c>
    </row>
    <row r="4984" spans="1:16" hidden="1" x14ac:dyDescent="0.3">
      <c r="A4984" t="s">
        <v>10197</v>
      </c>
      <c r="B4984" t="s">
        <v>10198</v>
      </c>
      <c r="C4984" t="str">
        <f>IFERROR(VLOOKUP(Table1[[#This Row],[Ticker]],[1]!Table1[[Symbol]:[Industry]],2,FALSE),"-")</f>
        <v>-</v>
      </c>
      <c r="D4984" t="s">
        <v>753</v>
      </c>
      <c r="F4984">
        <v>54.73</v>
      </c>
      <c r="G4984">
        <v>-10.247435882882201</v>
      </c>
      <c r="H4984">
        <v>9.2812245898899803E-2</v>
      </c>
      <c r="I4984">
        <v>-0.99125223329443501</v>
      </c>
      <c r="J4984">
        <v>1.4456308710560499</v>
      </c>
      <c r="K4984">
        <v>52.163326326236202</v>
      </c>
      <c r="L4984">
        <v>49.624346243344398</v>
      </c>
      <c r="N4984">
        <v>0.180945673677853</v>
      </c>
      <c r="O4984">
        <v>7.65576466289055</v>
      </c>
      <c r="P4984">
        <v>34.306748466257602</v>
      </c>
    </row>
    <row r="4985" spans="1:16" hidden="1" x14ac:dyDescent="0.3">
      <c r="A4985" t="s">
        <v>10199</v>
      </c>
      <c r="B4985" t="s">
        <v>10200</v>
      </c>
      <c r="C4985" t="str">
        <f>IFERROR(VLOOKUP(Table1[[#This Row],[Ticker]],[1]!Table1[[Symbol]:[Industry]],2,FALSE),"-")</f>
        <v>-</v>
      </c>
      <c r="D4985" t="s">
        <v>1359</v>
      </c>
      <c r="F4985">
        <v>1009.71</v>
      </c>
      <c r="G4985">
        <v>-30.870627229214701</v>
      </c>
      <c r="H4985">
        <v>-4.0007402058898904</v>
      </c>
      <c r="I4985">
        <v>-16.417529987441501</v>
      </c>
      <c r="J4985">
        <v>-2.0646602720743101</v>
      </c>
      <c r="K4985">
        <v>1004.91092839155</v>
      </c>
      <c r="L4985">
        <v>1001.72076186051</v>
      </c>
      <c r="N4985">
        <v>3.11502172784422</v>
      </c>
      <c r="O4985">
        <v>10.922938269404</v>
      </c>
      <c r="P4985">
        <v>1.07207207207207</v>
      </c>
    </row>
    <row r="4986" spans="1:16" hidden="1" x14ac:dyDescent="0.3">
      <c r="A4986" t="s">
        <v>10201</v>
      </c>
      <c r="B4986" t="s">
        <v>10202</v>
      </c>
      <c r="C4986" t="str">
        <f>IFERROR(VLOOKUP(Table1[[#This Row],[Ticker]],[1]!Table1[[Symbol]:[Industry]],2,FALSE),"-")</f>
        <v>-</v>
      </c>
      <c r="D4986" t="s">
        <v>753</v>
      </c>
      <c r="F4986">
        <v>186.8</v>
      </c>
      <c r="G4986">
        <v>22.8827834101679</v>
      </c>
      <c r="H4986">
        <v>-2.0402280490812599</v>
      </c>
      <c r="I4986">
        <v>13.3597026716191</v>
      </c>
      <c r="J4986">
        <v>-2.7232386720297601</v>
      </c>
      <c r="K4986">
        <v>179.71901852222399</v>
      </c>
      <c r="L4986">
        <v>159.38841748134701</v>
      </c>
      <c r="N4986">
        <v>1.07206390788373</v>
      </c>
      <c r="O4986">
        <v>1.68629550321197</v>
      </c>
      <c r="P4986">
        <v>62.434782608695599</v>
      </c>
    </row>
    <row r="4987" spans="1:16" hidden="1" x14ac:dyDescent="0.3">
      <c r="A4987" t="s">
        <v>10203</v>
      </c>
      <c r="B4987" t="s">
        <v>10204</v>
      </c>
      <c r="C4987" t="str">
        <f>IFERROR(VLOOKUP(Table1[[#This Row],[Ticker]],[1]!Table1[[Symbol]:[Industry]],2,FALSE),"-")</f>
        <v>-</v>
      </c>
      <c r="D4987" t="s">
        <v>753</v>
      </c>
      <c r="F4987">
        <v>22.64</v>
      </c>
      <c r="G4987">
        <v>17.621313430470298</v>
      </c>
      <c r="H4987">
        <v>-2.7202525338802701</v>
      </c>
      <c r="I4987">
        <v>10.3046454214698</v>
      </c>
      <c r="J4987">
        <v>-2.5885109010979801</v>
      </c>
      <c r="K4987">
        <v>21.667524446528301</v>
      </c>
      <c r="L4987">
        <v>19.334592660507301</v>
      </c>
      <c r="N4987">
        <v>1.1746730509607901</v>
      </c>
      <c r="O4987">
        <v>1.59010600706712</v>
      </c>
      <c r="P4987">
        <v>59.774170783345099</v>
      </c>
    </row>
    <row r="4988" spans="1:16" hidden="1" x14ac:dyDescent="0.3">
      <c r="A4988" t="s">
        <v>10205</v>
      </c>
      <c r="B4988" t="s">
        <v>10206</v>
      </c>
      <c r="C4988" t="str">
        <f>IFERROR(VLOOKUP(Table1[[#This Row],[Ticker]],[1]!Table1[[Symbol]:[Industry]],2,FALSE),"-")</f>
        <v>-</v>
      </c>
      <c r="D4988" t="s">
        <v>753</v>
      </c>
      <c r="F4988">
        <v>38.86</v>
      </c>
      <c r="G4988">
        <v>8.1429538287860499</v>
      </c>
      <c r="H4988">
        <v>-2.3671748709616298</v>
      </c>
      <c r="I4988">
        <v>3.1823666926701102</v>
      </c>
      <c r="J4988">
        <v>-1.1613042430274101</v>
      </c>
      <c r="K4988">
        <v>37.369761928287097</v>
      </c>
      <c r="L4988">
        <v>34.1817483834147</v>
      </c>
      <c r="N4988">
        <v>1.0616818632531799</v>
      </c>
      <c r="O4988">
        <v>14.256304683479099</v>
      </c>
      <c r="P4988">
        <v>49.461538461538403</v>
      </c>
    </row>
    <row r="4989" spans="1:16" hidden="1" x14ac:dyDescent="0.3">
      <c r="A4989" t="s">
        <v>10207</v>
      </c>
      <c r="B4989" t="s">
        <v>10208</v>
      </c>
      <c r="C4989" t="str">
        <f>IFERROR(VLOOKUP(Table1[[#This Row],[Ticker]],[1]!Table1[[Symbol]:[Industry]],2,FALSE),"-")</f>
        <v>-</v>
      </c>
      <c r="D4989" t="s">
        <v>1680</v>
      </c>
      <c r="F4989">
        <v>73.319999999999993</v>
      </c>
      <c r="G4989">
        <v>-7.7817232437281696</v>
      </c>
      <c r="H4989">
        <v>-0.468839287401075</v>
      </c>
      <c r="I4989">
        <v>-5.8752220026507196</v>
      </c>
      <c r="J4989">
        <v>-0.69899150045424296</v>
      </c>
      <c r="K4989">
        <v>71.075544552937103</v>
      </c>
      <c r="L4989">
        <v>68.163128731830497</v>
      </c>
      <c r="N4989">
        <v>0.38869213965148303</v>
      </c>
      <c r="O4989">
        <v>11.838516093835199</v>
      </c>
      <c r="P4989">
        <v>30.695187165775302</v>
      </c>
    </row>
    <row r="4990" spans="1:16" hidden="1" x14ac:dyDescent="0.3">
      <c r="A4990" t="s">
        <v>10209</v>
      </c>
      <c r="B4990" t="s">
        <v>10210</v>
      </c>
      <c r="C4990" t="str">
        <f>IFERROR(VLOOKUP(Table1[[#This Row],[Ticker]],[1]!Table1[[Symbol]:[Industry]],2,FALSE),"-")</f>
        <v>-</v>
      </c>
      <c r="D4990" t="s">
        <v>753</v>
      </c>
      <c r="F4990">
        <v>1000</v>
      </c>
      <c r="G4990">
        <v>-31.841636939311801</v>
      </c>
      <c r="H4990">
        <v>-4.4954004628743602</v>
      </c>
      <c r="I4990">
        <v>-17.388529987441501</v>
      </c>
      <c r="J4990">
        <v>-2.1886200225011998</v>
      </c>
      <c r="K4990">
        <v>1000.00024039237</v>
      </c>
      <c r="L4990">
        <v>999.99945570244597</v>
      </c>
      <c r="N4990">
        <v>0.53018015529878804</v>
      </c>
      <c r="O4990">
        <v>3</v>
      </c>
      <c r="P4990">
        <v>0.59957345780854399</v>
      </c>
    </row>
    <row r="4991" spans="1:16" hidden="1" x14ac:dyDescent="0.3">
      <c r="A4991" t="s">
        <v>10211</v>
      </c>
      <c r="B4991" t="s">
        <v>10212</v>
      </c>
      <c r="C4991" t="str">
        <f>IFERROR(VLOOKUP(Table1[[#This Row],[Ticker]],[1]!Table1[[Symbol]:[Industry]],2,FALSE),"-")</f>
        <v>-</v>
      </c>
      <c r="D4991" t="s">
        <v>753</v>
      </c>
      <c r="F4991">
        <v>69.09</v>
      </c>
      <c r="G4991">
        <v>5.8852168672046901E-2</v>
      </c>
      <c r="H4991">
        <v>-9.53187633268357</v>
      </c>
      <c r="I4991">
        <v>-17.763439864874801</v>
      </c>
      <c r="J4991">
        <v>-2.5409249051641498</v>
      </c>
      <c r="K4991">
        <v>70.018940219359806</v>
      </c>
      <c r="L4991">
        <v>66.772140299052495</v>
      </c>
      <c r="N4991">
        <v>0.86453046015179802</v>
      </c>
      <c r="O4991">
        <v>25.488493269648199</v>
      </c>
      <c r="P4991">
        <v>48.198198198198199</v>
      </c>
    </row>
    <row r="4992" spans="1:16" hidden="1" x14ac:dyDescent="0.3">
      <c r="A4992" t="s">
        <v>10213</v>
      </c>
      <c r="B4992" t="s">
        <v>10214</v>
      </c>
      <c r="C4992" t="str">
        <f>IFERROR(VLOOKUP(Table1[[#This Row],[Ticker]],[1]!Table1[[Symbol]:[Industry]],2,FALSE),"-")</f>
        <v>-</v>
      </c>
      <c r="D4992" t="s">
        <v>753</v>
      </c>
      <c r="F4992">
        <v>85.91</v>
      </c>
      <c r="G4992">
        <v>-2.5574601246317101</v>
      </c>
      <c r="H4992">
        <v>-1.2135471810210801</v>
      </c>
      <c r="I4992">
        <v>0.135409821039946</v>
      </c>
      <c r="J4992">
        <v>-0.47659341653152598</v>
      </c>
      <c r="K4992">
        <v>82.480483798593397</v>
      </c>
      <c r="L4992">
        <v>76.665868012488801</v>
      </c>
      <c r="N4992">
        <v>1.39710549025721</v>
      </c>
      <c r="O4992">
        <v>3.0846234431381698</v>
      </c>
      <c r="P4992">
        <v>36.473391580619499</v>
      </c>
    </row>
    <row r="4993" spans="1:16" hidden="1" x14ac:dyDescent="0.3">
      <c r="A4993" t="s">
        <v>10215</v>
      </c>
      <c r="B4993" t="s">
        <v>10216</v>
      </c>
      <c r="C4993" t="str">
        <f>IFERROR(VLOOKUP(Table1[[#This Row],[Ticker]],[1]!Table1[[Symbol]:[Industry]],2,FALSE),"-")</f>
        <v>-</v>
      </c>
      <c r="D4993" t="s">
        <v>753</v>
      </c>
      <c r="F4993">
        <v>218.52</v>
      </c>
      <c r="G4993">
        <v>13.0068924156622</v>
      </c>
      <c r="H4993">
        <v>0.42500474696643997</v>
      </c>
      <c r="I4993">
        <v>2.83594184354433</v>
      </c>
      <c r="J4993">
        <v>-0.79847216750017702</v>
      </c>
      <c r="K4993">
        <v>206.42276326748899</v>
      </c>
      <c r="L4993">
        <v>186.60805932579601</v>
      </c>
      <c r="N4993">
        <v>0.96554129411621603</v>
      </c>
      <c r="O4993">
        <v>0.67728354384037903</v>
      </c>
      <c r="P4993">
        <v>54.890842075418099</v>
      </c>
    </row>
    <row r="4994" spans="1:16" hidden="1" x14ac:dyDescent="0.3">
      <c r="A4994" t="s">
        <v>10217</v>
      </c>
      <c r="B4994" t="s">
        <v>10218</v>
      </c>
      <c r="C4994" t="str">
        <f>IFERROR(VLOOKUP(Table1[[#This Row],[Ticker]],[1]!Table1[[Symbol]:[Industry]],2,FALSE),"-")</f>
        <v>-</v>
      </c>
      <c r="F4994">
        <v>0</v>
      </c>
      <c r="G4994">
        <v>-31.842636949311899</v>
      </c>
    </row>
    <row r="4995" spans="1:16" hidden="1" x14ac:dyDescent="0.3">
      <c r="A4995" t="s">
        <v>10219</v>
      </c>
      <c r="B4995" t="s">
        <v>10220</v>
      </c>
      <c r="C4995" t="str">
        <f>IFERROR(VLOOKUP(Table1[[#This Row],[Ticker]],[1]!Table1[[Symbol]:[Industry]],2,FALSE),"-")</f>
        <v>-</v>
      </c>
      <c r="D4995" t="s">
        <v>1359</v>
      </c>
      <c r="F4995">
        <v>27.25</v>
      </c>
      <c r="G4995">
        <v>-21.963604691247301</v>
      </c>
      <c r="H4995">
        <v>-3.0853819099986701</v>
      </c>
      <c r="I4995">
        <v>-12.661397012806599</v>
      </c>
      <c r="J4995">
        <v>-0.39991053529441301</v>
      </c>
      <c r="K4995">
        <v>26.818348082991399</v>
      </c>
      <c r="L4995">
        <v>26.069606458677701</v>
      </c>
      <c r="N4995">
        <v>0.65064525002690998</v>
      </c>
      <c r="O4995">
        <v>9.3577981651376199</v>
      </c>
      <c r="P4995">
        <v>15.0274377374419</v>
      </c>
    </row>
    <row r="4996" spans="1:16" hidden="1" x14ac:dyDescent="0.3">
      <c r="A4996" t="s">
        <v>10221</v>
      </c>
      <c r="B4996" t="s">
        <v>10222</v>
      </c>
      <c r="C4996" t="str">
        <f>IFERROR(VLOOKUP(Table1[[#This Row],[Ticker]],[1]!Table1[[Symbol]:[Industry]],2,FALSE),"-")</f>
        <v>-</v>
      </c>
      <c r="D4996" t="s">
        <v>753</v>
      </c>
      <c r="F4996">
        <v>86.33</v>
      </c>
      <c r="G4996">
        <v>-12.8160272705582</v>
      </c>
      <c r="H4996">
        <v>7.1907229433324199E-2</v>
      </c>
      <c r="I4996">
        <v>-1.15047963063533</v>
      </c>
      <c r="J4996">
        <v>-1.60958535042018</v>
      </c>
      <c r="K4996">
        <v>84.643920179832904</v>
      </c>
      <c r="L4996">
        <v>81.681393279781403</v>
      </c>
      <c r="N4996">
        <v>0.71710740214632995</v>
      </c>
      <c r="O4996">
        <v>11.2012046797173</v>
      </c>
      <c r="P4996">
        <v>26.955882352941099</v>
      </c>
    </row>
    <row r="4997" spans="1:16" hidden="1" x14ac:dyDescent="0.3">
      <c r="A4997" t="s">
        <v>10223</v>
      </c>
      <c r="B4997" t="s">
        <v>10224</v>
      </c>
      <c r="C4997" t="str">
        <f>IFERROR(VLOOKUP(Table1[[#This Row],[Ticker]],[1]!Table1[[Symbol]:[Industry]],2,FALSE),"-")</f>
        <v>-</v>
      </c>
      <c r="D4997" t="s">
        <v>1680</v>
      </c>
      <c r="F4997">
        <v>73.150000000000006</v>
      </c>
      <c r="G4997">
        <v>-7.7544266015595698</v>
      </c>
      <c r="H4997">
        <v>-2.0337321550954899</v>
      </c>
      <c r="I4997">
        <v>-6.8900405614597098</v>
      </c>
      <c r="J4997">
        <v>-1.398911024614</v>
      </c>
      <c r="K4997">
        <v>71.009656053673197</v>
      </c>
      <c r="L4997">
        <v>68.031996213869107</v>
      </c>
      <c r="N4997">
        <v>0.30513156133021502</v>
      </c>
      <c r="O4997">
        <v>3.43130553656867</v>
      </c>
      <c r="P4997">
        <v>33</v>
      </c>
    </row>
    <row r="4998" spans="1:16" hidden="1" x14ac:dyDescent="0.3">
      <c r="A4998" t="s">
        <v>10225</v>
      </c>
      <c r="B4998" t="s">
        <v>10226</v>
      </c>
      <c r="C4998" t="str">
        <f>IFERROR(VLOOKUP(Table1[[#This Row],[Ticker]],[1]!Table1[[Symbol]:[Industry]],2,FALSE),"-")</f>
        <v>-</v>
      </c>
      <c r="D4998" t="s">
        <v>753</v>
      </c>
      <c r="F4998">
        <v>86.68</v>
      </c>
      <c r="G4998">
        <v>-12.612925807633699</v>
      </c>
      <c r="H4998">
        <v>0.30393263227866701</v>
      </c>
      <c r="I4998">
        <v>0.62372324605058704</v>
      </c>
      <c r="J4998">
        <v>-1.0265670379040099</v>
      </c>
      <c r="K4998">
        <v>84.499401457691405</v>
      </c>
      <c r="L4998">
        <v>81.125842047147998</v>
      </c>
      <c r="N4998">
        <v>3.0250058289304</v>
      </c>
      <c r="O4998">
        <v>9.1947392708813904</v>
      </c>
      <c r="P4998">
        <v>27.4518453168651</v>
      </c>
    </row>
    <row r="4999" spans="1:16" hidden="1" x14ac:dyDescent="0.3">
      <c r="A4999" t="s">
        <v>10227</v>
      </c>
      <c r="B4999" t="s">
        <v>10228</v>
      </c>
      <c r="C4999" t="str">
        <f>IFERROR(VLOOKUP(Table1[[#This Row],[Ticker]],[1]!Table1[[Symbol]:[Industry]],2,FALSE),"-")</f>
        <v>-</v>
      </c>
      <c r="F4999">
        <v>120</v>
      </c>
      <c r="G4999">
        <v>-31.842636949311899</v>
      </c>
      <c r="H4999">
        <v>-4.4954004628743602</v>
      </c>
      <c r="I4999">
        <v>-17.388529987441501</v>
      </c>
      <c r="J4999">
        <v>-2.1876200325010999</v>
      </c>
      <c r="N4999">
        <v>0</v>
      </c>
      <c r="O4999">
        <v>0</v>
      </c>
    </row>
    <row r="5000" spans="1:16" hidden="1" x14ac:dyDescent="0.3">
      <c r="A5000" t="s">
        <v>10229</v>
      </c>
      <c r="B5000" t="s">
        <v>10230</v>
      </c>
      <c r="C5000" t="str">
        <f>IFERROR(VLOOKUP(Table1[[#This Row],[Ticker]],[1]!Table1[[Symbol]:[Industry]],2,FALSE),"-")</f>
        <v>-</v>
      </c>
    </row>
    <row r="5001" spans="1:16" hidden="1" x14ac:dyDescent="0.3">
      <c r="A5001" t="s">
        <v>10231</v>
      </c>
      <c r="B5001" t="s">
        <v>10232</v>
      </c>
      <c r="C5001" t="str">
        <f>IFERROR(VLOOKUP(Table1[[#This Row],[Ticker]],[1]!Table1[[Symbol]:[Industry]],2,FALSE),"-")</f>
        <v>-</v>
      </c>
      <c r="D5001" t="s">
        <v>753</v>
      </c>
      <c r="F5001">
        <v>42.8</v>
      </c>
      <c r="G5001">
        <v>-1.67232064760877</v>
      </c>
      <c r="H5001">
        <v>-0.65744737118993601</v>
      </c>
      <c r="I5001">
        <v>3.8579289360711599</v>
      </c>
      <c r="J5001">
        <v>-2.9573732586727202</v>
      </c>
      <c r="K5001">
        <v>41.572982319207398</v>
      </c>
      <c r="L5001">
        <v>37.4106040248084</v>
      </c>
      <c r="N5001">
        <v>0.92498177065739695</v>
      </c>
      <c r="O5001">
        <v>8.2242990654205705</v>
      </c>
      <c r="P5001">
        <v>47.586206896551701</v>
      </c>
    </row>
    <row r="5002" spans="1:16" hidden="1" x14ac:dyDescent="0.3">
      <c r="A5002" t="s">
        <v>10233</v>
      </c>
      <c r="B5002" t="s">
        <v>10234</v>
      </c>
      <c r="C5002" t="str">
        <f>IFERROR(VLOOKUP(Table1[[#This Row],[Ticker]],[1]!Table1[[Symbol]:[Industry]],2,FALSE),"-")</f>
        <v>-</v>
      </c>
      <c r="D5002" t="s">
        <v>753</v>
      </c>
      <c r="F5002">
        <v>546.46</v>
      </c>
      <c r="G5002">
        <v>-9.8567896827538792</v>
      </c>
      <c r="H5002">
        <v>0.80852700611162398</v>
      </c>
      <c r="I5002">
        <v>-9.7265767651922602E-2</v>
      </c>
      <c r="J5002">
        <v>1.2704558048377199</v>
      </c>
      <c r="K5002">
        <v>518.78866122131501</v>
      </c>
      <c r="L5002">
        <v>492.95726344873401</v>
      </c>
      <c r="N5002">
        <v>1.3829018004298601</v>
      </c>
      <c r="O5002">
        <v>0.88570069172491095</v>
      </c>
      <c r="P5002">
        <v>29.8004750593824</v>
      </c>
    </row>
    <row r="5003" spans="1:16" hidden="1" x14ac:dyDescent="0.3">
      <c r="A5003" t="s">
        <v>10235</v>
      </c>
      <c r="B5003" t="s">
        <v>10236</v>
      </c>
      <c r="C5003" t="str">
        <f>IFERROR(VLOOKUP(Table1[[#This Row],[Ticker]],[1]!Table1[[Symbol]:[Industry]],2,FALSE),"-")</f>
        <v>-</v>
      </c>
      <c r="D5003" t="s">
        <v>1359</v>
      </c>
      <c r="F5003">
        <v>999.99</v>
      </c>
      <c r="G5003">
        <v>-31.842636949311899</v>
      </c>
      <c r="H5003">
        <v>-4.4954004628743602</v>
      </c>
      <c r="I5003">
        <v>-17.388529987441501</v>
      </c>
      <c r="J5003">
        <v>-2.1886200325010998</v>
      </c>
      <c r="K5003">
        <v>999.99004505209098</v>
      </c>
      <c r="L5003">
        <v>999.99032028866895</v>
      </c>
      <c r="N5003">
        <v>1.2010567333848401</v>
      </c>
      <c r="O5003">
        <v>1.8010180101801101</v>
      </c>
      <c r="P5003">
        <v>0.23957497995188401</v>
      </c>
    </row>
    <row r="5004" spans="1:16" hidden="1" x14ac:dyDescent="0.3">
      <c r="A5004" t="s">
        <v>10237</v>
      </c>
      <c r="B5004" t="s">
        <v>10238</v>
      </c>
      <c r="C5004" t="str">
        <f>IFERROR(VLOOKUP(Table1[[#This Row],[Ticker]],[1]!Table1[[Symbol]:[Industry]],2,FALSE),"-")</f>
        <v>-</v>
      </c>
      <c r="D5004" t="s">
        <v>753</v>
      </c>
      <c r="F5004">
        <v>68.650000000000006</v>
      </c>
      <c r="G5004">
        <v>-0.55558397551193595</v>
      </c>
      <c r="H5004">
        <v>-9.8520438195177107</v>
      </c>
      <c r="I5004">
        <v>-17.8524998294018</v>
      </c>
      <c r="J5004">
        <v>-1.7870265606910201</v>
      </c>
      <c r="K5004">
        <v>69.5222738368943</v>
      </c>
      <c r="L5004">
        <v>65.824651300023007</v>
      </c>
      <c r="N5004">
        <v>0.32414749375202301</v>
      </c>
      <c r="O5004">
        <v>20.757465404224298</v>
      </c>
      <c r="P5004">
        <v>52.5555555555555</v>
      </c>
    </row>
    <row r="5005" spans="1:16" hidden="1" x14ac:dyDescent="0.3">
      <c r="A5005" t="s">
        <v>10239</v>
      </c>
      <c r="B5005" t="s">
        <v>10240</v>
      </c>
      <c r="C5005" t="str">
        <f>IFERROR(VLOOKUP(Table1[[#This Row],[Ticker]],[1]!Table1[[Symbol]:[Industry]],2,FALSE),"-")</f>
        <v>-</v>
      </c>
      <c r="D5005" t="s">
        <v>753</v>
      </c>
      <c r="F5005">
        <v>27.39</v>
      </c>
      <c r="G5005">
        <v>-14.2889888806423</v>
      </c>
      <c r="H5005">
        <v>1.64359567612177</v>
      </c>
      <c r="I5005">
        <v>-0.237118524652874</v>
      </c>
      <c r="J5005">
        <v>2.5361894913084102</v>
      </c>
      <c r="K5005">
        <v>25.9729412497624</v>
      </c>
      <c r="L5005">
        <v>24.880007953916301</v>
      </c>
      <c r="N5005">
        <v>0.37998873126149901</v>
      </c>
      <c r="O5005">
        <v>13.1799926980649</v>
      </c>
      <c r="P5005">
        <v>25.931034482758601</v>
      </c>
    </row>
    <row r="5006" spans="1:16" hidden="1" x14ac:dyDescent="0.3">
      <c r="A5006" t="s">
        <v>10241</v>
      </c>
      <c r="B5006" t="s">
        <v>10242</v>
      </c>
      <c r="C5006" t="str">
        <f>IFERROR(VLOOKUP(Table1[[#This Row],[Ticker]],[1]!Table1[[Symbol]:[Industry]],2,FALSE),"-")</f>
        <v>-</v>
      </c>
      <c r="D5006" t="s">
        <v>753</v>
      </c>
      <c r="F5006">
        <v>86.11</v>
      </c>
      <c r="G5006">
        <v>-1.8456562729834001</v>
      </c>
      <c r="H5006">
        <v>3.0715095127947301</v>
      </c>
      <c r="I5006">
        <v>1.30202824825792</v>
      </c>
      <c r="J5006">
        <v>2.1058454074611501</v>
      </c>
      <c r="K5006">
        <v>82.163309239380894</v>
      </c>
      <c r="L5006">
        <v>76.284937821146002</v>
      </c>
      <c r="N5006">
        <v>0.721837662779515</v>
      </c>
      <c r="O5006">
        <v>2.6826152595517301</v>
      </c>
      <c r="P5006">
        <v>36.401077142404503</v>
      </c>
    </row>
    <row r="5007" spans="1:16" hidden="1" x14ac:dyDescent="0.3">
      <c r="A5007" t="s">
        <v>10243</v>
      </c>
      <c r="B5007" t="s">
        <v>10244</v>
      </c>
      <c r="C5007" t="str">
        <f>IFERROR(VLOOKUP(Table1[[#This Row],[Ticker]],[1]!Table1[[Symbol]:[Industry]],2,FALSE),"-")</f>
        <v>-</v>
      </c>
      <c r="D5007" t="s">
        <v>753</v>
      </c>
      <c r="F5007">
        <v>23.69</v>
      </c>
      <c r="G5007">
        <v>10.9370158954325</v>
      </c>
      <c r="H5007">
        <v>-1.1344227238957501</v>
      </c>
      <c r="I5007">
        <v>9.2282524818261802</v>
      </c>
      <c r="J5007">
        <v>-2.3983237830278599</v>
      </c>
      <c r="K5007">
        <v>22.661182998287401</v>
      </c>
      <c r="L5007">
        <v>20.238532224941402</v>
      </c>
      <c r="N5007">
        <v>2.3297735708084102</v>
      </c>
      <c r="O5007">
        <v>11.8615449556775</v>
      </c>
      <c r="P5007">
        <v>48.517334336405199</v>
      </c>
    </row>
    <row r="5008" spans="1:16" hidden="1" x14ac:dyDescent="0.3">
      <c r="A5008" t="s">
        <v>10245</v>
      </c>
      <c r="B5008" t="s">
        <v>10246</v>
      </c>
      <c r="C5008" t="str">
        <f>IFERROR(VLOOKUP(Table1[[#This Row],[Ticker]],[1]!Table1[[Symbol]:[Industry]],2,FALSE),"-")</f>
        <v>-</v>
      </c>
      <c r="D5008" t="s">
        <v>1359</v>
      </c>
      <c r="F5008">
        <v>999.99</v>
      </c>
      <c r="G5008">
        <v>-31.844636929312099</v>
      </c>
      <c r="H5008">
        <v>-4.4944004528742596</v>
      </c>
      <c r="I5008">
        <v>-17.389529987441499</v>
      </c>
      <c r="J5008">
        <v>-2.1866200225010002</v>
      </c>
      <c r="K5008">
        <v>999.99989119480699</v>
      </c>
      <c r="L5008">
        <v>1000.02085667526</v>
      </c>
      <c r="N5008">
        <v>0.92485037927114899</v>
      </c>
      <c r="O5008">
        <v>2.0010200102000999</v>
      </c>
      <c r="P5008">
        <v>2.03979591836733</v>
      </c>
    </row>
    <row r="5009" spans="1:16" hidden="1" x14ac:dyDescent="0.3">
      <c r="A5009" t="s">
        <v>10247</v>
      </c>
      <c r="B5009" t="s">
        <v>10248</v>
      </c>
      <c r="C5009" t="str">
        <f>IFERROR(VLOOKUP(Table1[[#This Row],[Ticker]],[1]!Table1[[Symbol]:[Industry]],2,FALSE),"-")</f>
        <v>-</v>
      </c>
      <c r="D5009" t="s">
        <v>1060</v>
      </c>
      <c r="F5009">
        <v>220.22</v>
      </c>
      <c r="G5009">
        <v>-31.842636949311899</v>
      </c>
      <c r="I5009">
        <v>-17.388529987441501</v>
      </c>
      <c r="N5009">
        <v>1</v>
      </c>
      <c r="O5009">
        <v>0</v>
      </c>
      <c r="P5009">
        <v>0</v>
      </c>
    </row>
    <row r="5010" spans="1:16" hidden="1" x14ac:dyDescent="0.3">
      <c r="A5010" t="s">
        <v>10249</v>
      </c>
      <c r="B5010" t="s">
        <v>10250</v>
      </c>
      <c r="C5010" t="str">
        <f>IFERROR(VLOOKUP(Table1[[#This Row],[Ticker]],[1]!Table1[[Symbol]:[Industry]],2,FALSE),"-")</f>
        <v>-</v>
      </c>
      <c r="D5010" t="s">
        <v>753</v>
      </c>
      <c r="F5010">
        <v>224.55</v>
      </c>
      <c r="G5010">
        <v>17.608278192118998</v>
      </c>
      <c r="H5010">
        <v>-2.5504463344339898</v>
      </c>
      <c r="I5010">
        <v>9.8641051706678908</v>
      </c>
      <c r="J5010">
        <v>-3.41867642999454</v>
      </c>
      <c r="K5010">
        <v>216.17822965376999</v>
      </c>
      <c r="L5010">
        <v>192.85037115710301</v>
      </c>
      <c r="N5010">
        <v>0.82474692169590702</v>
      </c>
      <c r="O5010">
        <v>0.91293698508125798</v>
      </c>
      <c r="P5010">
        <v>58.614113159567701</v>
      </c>
    </row>
    <row r="5011" spans="1:16" hidden="1" x14ac:dyDescent="0.3">
      <c r="A5011" t="s">
        <v>10251</v>
      </c>
      <c r="B5011" t="s">
        <v>10252</v>
      </c>
      <c r="C5011" t="str">
        <f>IFERROR(VLOOKUP(Table1[[#This Row],[Ticker]],[1]!Table1[[Symbol]:[Industry]],2,FALSE),"-")</f>
        <v>-</v>
      </c>
      <c r="D5011" t="s">
        <v>753</v>
      </c>
      <c r="F5011">
        <v>259.88</v>
      </c>
      <c r="G5011">
        <v>-2.4718683312314602</v>
      </c>
      <c r="H5011">
        <v>-0.233222812444561</v>
      </c>
      <c r="I5011">
        <v>-0.27798967830725702</v>
      </c>
      <c r="J5011">
        <v>-0.55444445642847096</v>
      </c>
      <c r="K5011">
        <v>250.78194628608199</v>
      </c>
      <c r="L5011">
        <v>231.25114082652601</v>
      </c>
      <c r="N5011">
        <v>0.36548204045600502</v>
      </c>
      <c r="O5011">
        <v>8.09604432815145</v>
      </c>
      <c r="P5011">
        <v>37.5026455026455</v>
      </c>
    </row>
    <row r="5012" spans="1:16" hidden="1" x14ac:dyDescent="0.3">
      <c r="A5012" t="s">
        <v>10253</v>
      </c>
      <c r="B5012" t="s">
        <v>10254</v>
      </c>
      <c r="C5012" t="str">
        <f>IFERROR(VLOOKUP(Table1[[#This Row],[Ticker]],[1]!Table1[[Symbol]:[Industry]],2,FALSE),"-")</f>
        <v>-</v>
      </c>
      <c r="D5012" t="s">
        <v>753</v>
      </c>
      <c r="F5012">
        <v>24.46</v>
      </c>
      <c r="G5012">
        <v>8.3292828214617298</v>
      </c>
      <c r="H5012">
        <v>-1.8826739563425401</v>
      </c>
      <c r="I5012">
        <v>4.4849129622345396</v>
      </c>
      <c r="J5012">
        <v>-0.94021878509985402</v>
      </c>
      <c r="K5012">
        <v>23.511552926373302</v>
      </c>
      <c r="L5012">
        <v>21.265553832159</v>
      </c>
      <c r="N5012">
        <v>0.69831854797101101</v>
      </c>
      <c r="O5012">
        <v>0.163532297628776</v>
      </c>
      <c r="P5012">
        <v>50.061349693251501</v>
      </c>
    </row>
    <row r="5013" spans="1:16" hidden="1" x14ac:dyDescent="0.3">
      <c r="A5013" t="s">
        <v>10255</v>
      </c>
      <c r="B5013" t="s">
        <v>10256</v>
      </c>
      <c r="C5013" t="str">
        <f>IFERROR(VLOOKUP(Table1[[#This Row],[Ticker]],[1]!Table1[[Symbol]:[Industry]],2,FALSE),"-")</f>
        <v>-</v>
      </c>
      <c r="D5013" t="s">
        <v>753</v>
      </c>
      <c r="F5013">
        <v>85.92</v>
      </c>
      <c r="G5013">
        <v>-2.3084895047166998</v>
      </c>
      <c r="H5013">
        <v>0.29443335921752301</v>
      </c>
      <c r="I5013">
        <v>0.26175071911735798</v>
      </c>
      <c r="J5013">
        <v>-0.16525505510400401</v>
      </c>
      <c r="K5013">
        <v>82.064301270043899</v>
      </c>
      <c r="L5013">
        <v>76.032851644668298</v>
      </c>
      <c r="N5013">
        <v>3.6610564241841002</v>
      </c>
      <c r="O5013">
        <v>16.3873370577281</v>
      </c>
      <c r="P5013">
        <v>37.979765537176803</v>
      </c>
    </row>
    <row r="5014" spans="1:16" hidden="1" x14ac:dyDescent="0.3">
      <c r="A5014" t="s">
        <v>10257</v>
      </c>
      <c r="B5014" t="s">
        <v>10258</v>
      </c>
      <c r="C5014" t="str">
        <f>IFERROR(VLOOKUP(Table1[[#This Row],[Ticker]],[1]!Table1[[Symbol]:[Industry]],2,FALSE),"-")</f>
        <v>-</v>
      </c>
      <c r="F5014">
        <v>110</v>
      </c>
      <c r="G5014">
        <v>-23.999499694409899</v>
      </c>
      <c r="H5014">
        <v>3.6127076452337401</v>
      </c>
      <c r="I5014">
        <v>-9.2804218793334794</v>
      </c>
      <c r="J5014">
        <v>-2.1876200325010999</v>
      </c>
      <c r="K5014">
        <v>105.472676031533</v>
      </c>
      <c r="L5014">
        <v>102.581253596119</v>
      </c>
      <c r="N5014">
        <v>1.8068181818181801</v>
      </c>
      <c r="O5014">
        <v>0</v>
      </c>
      <c r="P5014">
        <v>8.1081081081081106</v>
      </c>
    </row>
    <row r="5015" spans="1:16" hidden="1" x14ac:dyDescent="0.3">
      <c r="A5015" t="s">
        <v>10259</v>
      </c>
      <c r="B5015" t="s">
        <v>10260</v>
      </c>
      <c r="C5015" t="str">
        <f>IFERROR(VLOOKUP(Table1[[#This Row],[Ticker]],[1]!Table1[[Symbol]:[Industry]],2,FALSE),"-")</f>
        <v>-</v>
      </c>
      <c r="D5015" t="s">
        <v>753</v>
      </c>
      <c r="F5015">
        <v>28.73</v>
      </c>
      <c r="G5015">
        <v>40.090337317594098</v>
      </c>
      <c r="H5015">
        <v>-7.8800158474897399</v>
      </c>
      <c r="I5015">
        <v>7.0376285227359698</v>
      </c>
      <c r="J5015">
        <v>-5.20752394464935</v>
      </c>
      <c r="K5015">
        <v>28.419373395324399</v>
      </c>
      <c r="L5015">
        <v>24.746536656711399</v>
      </c>
      <c r="N5015">
        <v>1.30372419723444</v>
      </c>
      <c r="O5015">
        <v>5.1166028541594004</v>
      </c>
      <c r="P5015">
        <v>73.490338164251199</v>
      </c>
    </row>
    <row r="5016" spans="1:16" hidden="1" x14ac:dyDescent="0.3">
      <c r="A5016" t="s">
        <v>10261</v>
      </c>
      <c r="B5016" t="s">
        <v>10262</v>
      </c>
      <c r="C5016" t="str">
        <f>IFERROR(VLOOKUP(Table1[[#This Row],[Ticker]],[1]!Table1[[Symbol]:[Industry]],2,FALSE),"-")</f>
        <v>-</v>
      </c>
      <c r="D5016" t="s">
        <v>753</v>
      </c>
      <c r="F5016">
        <v>42.8</v>
      </c>
      <c r="G5016">
        <v>6.9381672011420301</v>
      </c>
      <c r="H5016">
        <v>-2.2183606146770098</v>
      </c>
      <c r="I5016">
        <v>3.4130505939865698</v>
      </c>
      <c r="J5016">
        <v>-4.80731289609641</v>
      </c>
      <c r="K5016">
        <v>41.594680712557398</v>
      </c>
      <c r="L5016">
        <v>37.530325860485398</v>
      </c>
      <c r="N5016">
        <v>0.78423843251191006</v>
      </c>
      <c r="O5016">
        <v>7.8037383177570199</v>
      </c>
      <c r="P5016">
        <v>40.789473684210499</v>
      </c>
    </row>
    <row r="5017" spans="1:16" hidden="1" x14ac:dyDescent="0.3">
      <c r="A5017" t="s">
        <v>10263</v>
      </c>
      <c r="B5017" t="s">
        <v>10264</v>
      </c>
      <c r="C5017" t="str">
        <f>IFERROR(VLOOKUP(Table1[[#This Row],[Ticker]],[1]!Table1[[Symbol]:[Industry]],2,FALSE),"-")</f>
        <v>-</v>
      </c>
      <c r="D5017" t="s">
        <v>1359</v>
      </c>
      <c r="F5017">
        <v>1000.01</v>
      </c>
      <c r="G5017">
        <v>-31.8406369293117</v>
      </c>
      <c r="H5017">
        <v>-4.49740044287456</v>
      </c>
      <c r="I5017">
        <v>-17.386529967441302</v>
      </c>
      <c r="J5017">
        <v>-2.1886200325010998</v>
      </c>
      <c r="K5017">
        <v>999.99691884409299</v>
      </c>
      <c r="L5017">
        <v>999.99713424069603</v>
      </c>
      <c r="N5017">
        <v>1.01421406420461</v>
      </c>
      <c r="O5017">
        <v>0</v>
      </c>
      <c r="P5017">
        <v>0.50351758793969403</v>
      </c>
    </row>
    <row r="5018" spans="1:16" hidden="1" x14ac:dyDescent="0.3">
      <c r="A5018" t="s">
        <v>10265</v>
      </c>
      <c r="B5018" t="s">
        <v>10266</v>
      </c>
      <c r="C5018" t="str">
        <f>IFERROR(VLOOKUP(Table1[[#This Row],[Ticker]],[1]!Table1[[Symbol]:[Industry]],2,FALSE),"-")</f>
        <v>-</v>
      </c>
      <c r="D5018" t="s">
        <v>1680</v>
      </c>
      <c r="F5018">
        <v>76</v>
      </c>
      <c r="G5018">
        <v>-14.919560026234899</v>
      </c>
      <c r="H5018">
        <v>-0.71792793540183597</v>
      </c>
      <c r="I5018">
        <v>-5.2941347072055898</v>
      </c>
      <c r="J5018">
        <v>-2.0550819277960102</v>
      </c>
      <c r="K5018">
        <v>73.448469385684902</v>
      </c>
      <c r="L5018">
        <v>69.803714447458702</v>
      </c>
      <c r="N5018">
        <v>1.5637992331038</v>
      </c>
      <c r="O5018">
        <v>1.1184210526315701</v>
      </c>
      <c r="P5018">
        <v>43.126177024482097</v>
      </c>
    </row>
    <row r="5019" spans="1:16" hidden="1" x14ac:dyDescent="0.3">
      <c r="A5019" t="s">
        <v>10267</v>
      </c>
      <c r="B5019" t="s">
        <v>10268</v>
      </c>
      <c r="C5019" t="str">
        <f>IFERROR(VLOOKUP(Table1[[#This Row],[Ticker]],[1]!Table1[[Symbol]:[Industry]],2,FALSE),"-")</f>
        <v>-</v>
      </c>
      <c r="D5019" t="s">
        <v>753</v>
      </c>
      <c r="F5019">
        <v>89.3</v>
      </c>
      <c r="G5019">
        <v>-16.094095147626799</v>
      </c>
      <c r="H5019">
        <v>0.40051766714076198</v>
      </c>
      <c r="I5019">
        <v>3.4218204537371101E-2</v>
      </c>
      <c r="J5019">
        <v>0.96883010473586295</v>
      </c>
      <c r="K5019">
        <v>86.942816710660694</v>
      </c>
      <c r="L5019">
        <v>82.227160339777299</v>
      </c>
      <c r="N5019">
        <v>1.11539293220006</v>
      </c>
      <c r="O5019">
        <v>9.7088465845464693</v>
      </c>
      <c r="P5019">
        <v>26.2904822514495</v>
      </c>
    </row>
    <row r="5020" spans="1:16" hidden="1" x14ac:dyDescent="0.3">
      <c r="A5020" t="s">
        <v>10269</v>
      </c>
      <c r="B5020" t="s">
        <v>10270</v>
      </c>
      <c r="C5020" t="str">
        <f>IFERROR(VLOOKUP(Table1[[#This Row],[Ticker]],[1]!Table1[[Symbol]:[Industry]],2,FALSE),"-")</f>
        <v>-</v>
      </c>
      <c r="D5020" t="s">
        <v>1680</v>
      </c>
      <c r="F5020">
        <v>73.349999999999994</v>
      </c>
      <c r="G5020">
        <v>-13.440699903306999</v>
      </c>
      <c r="H5020">
        <v>-0.5039535633733</v>
      </c>
      <c r="I5020">
        <v>-6.3362968307421204</v>
      </c>
      <c r="J5020">
        <v>-1.56693037732868</v>
      </c>
      <c r="K5020">
        <v>71.017334350810302</v>
      </c>
      <c r="N5020">
        <v>0.97971872743264199</v>
      </c>
      <c r="O5020">
        <v>3.0674846625766898</v>
      </c>
      <c r="P5020">
        <v>35.8333333333333</v>
      </c>
    </row>
    <row r="5021" spans="1:16" hidden="1" x14ac:dyDescent="0.3">
      <c r="A5021" t="s">
        <v>10271</v>
      </c>
      <c r="B5021" t="s">
        <v>10272</v>
      </c>
      <c r="C5021" t="str">
        <f>IFERROR(VLOOKUP(Table1[[#This Row],[Ticker]],[1]!Table1[[Symbol]:[Industry]],2,FALSE),"-")</f>
        <v>-</v>
      </c>
      <c r="D5021" t="s">
        <v>223</v>
      </c>
      <c r="F5021">
        <v>108</v>
      </c>
      <c r="G5021">
        <v>-23.842636949311899</v>
      </c>
      <c r="I5021">
        <v>-15.980079283216201</v>
      </c>
      <c r="N5021">
        <v>0.4</v>
      </c>
      <c r="O5021">
        <v>0</v>
      </c>
      <c r="P5021">
        <v>8</v>
      </c>
    </row>
    <row r="5022" spans="1:16" hidden="1" x14ac:dyDescent="0.3">
      <c r="A5022" t="s">
        <v>10273</v>
      </c>
      <c r="B5022" t="s">
        <v>10274</v>
      </c>
      <c r="C5022" t="str">
        <f>IFERROR(VLOOKUP(Table1[[#This Row],[Ticker]],[1]!Table1[[Symbol]:[Industry]],2,FALSE),"-")</f>
        <v>-</v>
      </c>
      <c r="D5022" t="s">
        <v>1680</v>
      </c>
      <c r="F5022">
        <v>7.36</v>
      </c>
      <c r="G5022">
        <v>-28.180665118325901</v>
      </c>
      <c r="H5022">
        <v>-1.5292987679591099</v>
      </c>
      <c r="I5022">
        <v>-5.7041597294749602</v>
      </c>
      <c r="J5022">
        <v>-2.0502573951384702</v>
      </c>
      <c r="K5022">
        <v>7.1116396178388399</v>
      </c>
      <c r="N5022">
        <v>0.87283227873693903</v>
      </c>
      <c r="O5022">
        <v>15.489130434782499</v>
      </c>
      <c r="P5022">
        <v>22.6666666666666</v>
      </c>
    </row>
    <row r="5023" spans="1:16" hidden="1" x14ac:dyDescent="0.3">
      <c r="A5023" t="s">
        <v>10275</v>
      </c>
      <c r="B5023" t="s">
        <v>10276</v>
      </c>
      <c r="C5023" t="str">
        <f>IFERROR(VLOOKUP(Table1[[#This Row],[Ticker]],[1]!Table1[[Symbol]:[Industry]],2,FALSE),"-")</f>
        <v>-</v>
      </c>
      <c r="D5023" t="s">
        <v>753</v>
      </c>
      <c r="F5023">
        <v>8.65</v>
      </c>
      <c r="G5023">
        <v>-24.788181503767301</v>
      </c>
      <c r="H5023">
        <v>3.0767149217409999</v>
      </c>
      <c r="I5023">
        <v>0.13864392560188599</v>
      </c>
      <c r="J5023">
        <v>0.68594318588969905</v>
      </c>
      <c r="K5023">
        <v>8.4145552411350497</v>
      </c>
      <c r="N5023">
        <v>1.09536297178808</v>
      </c>
      <c r="O5023">
        <v>19.3063583815028</v>
      </c>
      <c r="P5023">
        <v>28.3382789317507</v>
      </c>
    </row>
    <row r="5024" spans="1:16" hidden="1" x14ac:dyDescent="0.3">
      <c r="A5024" t="s">
        <v>10277</v>
      </c>
      <c r="B5024" t="s">
        <v>10278</v>
      </c>
      <c r="C5024" t="str">
        <f>IFERROR(VLOOKUP(Table1[[#This Row],[Ticker]],[1]!Table1[[Symbol]:[Industry]],2,FALSE),"-")</f>
        <v>-</v>
      </c>
      <c r="D5024" t="s">
        <v>1359</v>
      </c>
      <c r="F5024">
        <v>104.45</v>
      </c>
      <c r="G5024">
        <v>-27.621922521054</v>
      </c>
      <c r="H5024">
        <v>-3.9951118348197201</v>
      </c>
      <c r="I5024">
        <v>-14.278954469178901</v>
      </c>
      <c r="J5024">
        <v>-2.0726114068541901</v>
      </c>
      <c r="K5024">
        <v>103.835934307299</v>
      </c>
      <c r="N5024">
        <v>0.95404266058328402</v>
      </c>
      <c r="O5024">
        <v>2.96792723791288</v>
      </c>
      <c r="P5024">
        <v>6.2023385866802201</v>
      </c>
    </row>
    <row r="5025" spans="1:16" hidden="1" x14ac:dyDescent="0.3">
      <c r="A5025" t="s">
        <v>10279</v>
      </c>
      <c r="B5025" t="s">
        <v>10280</v>
      </c>
      <c r="C5025" t="str">
        <f>IFERROR(VLOOKUP(Table1[[#This Row],[Ticker]],[1]!Table1[[Symbol]:[Industry]],2,FALSE),"-")</f>
        <v>-</v>
      </c>
      <c r="D5025" t="s">
        <v>753</v>
      </c>
      <c r="F5025">
        <v>54.35</v>
      </c>
      <c r="G5025">
        <v>-12.732402454461999</v>
      </c>
      <c r="H5025">
        <v>1.72171121126322</v>
      </c>
      <c r="I5025">
        <v>-0.73259523749525701</v>
      </c>
      <c r="J5025">
        <v>1.1299155125225899</v>
      </c>
      <c r="K5025">
        <v>51.763038744045303</v>
      </c>
      <c r="N5025">
        <v>0.34619071649890198</v>
      </c>
      <c r="O5025">
        <v>14.3146274149034</v>
      </c>
      <c r="P5025">
        <v>30.9323054685618</v>
      </c>
    </row>
    <row r="5026" spans="1:16" hidden="1" x14ac:dyDescent="0.3">
      <c r="A5026" t="s">
        <v>10281</v>
      </c>
      <c r="B5026" t="s">
        <v>10282</v>
      </c>
      <c r="C5026" t="str">
        <f>IFERROR(VLOOKUP(Table1[[#This Row],[Ticker]],[1]!Table1[[Symbol]:[Industry]],2,FALSE),"-")</f>
        <v>-</v>
      </c>
      <c r="D5026" t="s">
        <v>753</v>
      </c>
      <c r="F5026">
        <v>261.68</v>
      </c>
      <c r="G5026">
        <v>-11.612910323995999</v>
      </c>
      <c r="H5026">
        <v>-9.2842313713159498E-4</v>
      </c>
      <c r="I5026">
        <v>1.2710628117240601</v>
      </c>
      <c r="J5026">
        <v>-0.64221149188059501</v>
      </c>
      <c r="K5026">
        <v>250.06595660041401</v>
      </c>
      <c r="N5026">
        <v>0.972378859576711</v>
      </c>
      <c r="O5026">
        <v>0.298073983491287</v>
      </c>
      <c r="P5026">
        <v>21.688988095237999</v>
      </c>
    </row>
    <row r="5027" spans="1:16" hidden="1" x14ac:dyDescent="0.3">
      <c r="A5027" t="s">
        <v>10283</v>
      </c>
      <c r="B5027" t="s">
        <v>10284</v>
      </c>
      <c r="C5027" t="str">
        <f>IFERROR(VLOOKUP(Table1[[#This Row],[Ticker]],[1]!Table1[[Symbol]:[Industry]],2,FALSE),"-")</f>
        <v>-</v>
      </c>
      <c r="D5027" t="s">
        <v>753</v>
      </c>
      <c r="F5027">
        <v>424.89</v>
      </c>
      <c r="G5027">
        <v>-15.156288667105001</v>
      </c>
      <c r="H5027">
        <v>-3.6336589378530002</v>
      </c>
      <c r="I5027">
        <v>3.8285189683954499</v>
      </c>
      <c r="J5027">
        <v>-5.1853369274782697</v>
      </c>
      <c r="K5027">
        <v>412.66491832249301</v>
      </c>
      <c r="N5027">
        <v>0.60512716471477401</v>
      </c>
      <c r="O5027">
        <v>5.90976488032197</v>
      </c>
      <c r="P5027">
        <v>32.084680427754201</v>
      </c>
    </row>
    <row r="5028" spans="1:16" hidden="1" x14ac:dyDescent="0.3">
      <c r="A5028" t="s">
        <v>10285</v>
      </c>
      <c r="B5028" t="s">
        <v>10286</v>
      </c>
      <c r="C5028" t="str">
        <f>IFERROR(VLOOKUP(Table1[[#This Row],[Ticker]],[1]!Table1[[Symbol]:[Industry]],2,FALSE),"-")</f>
        <v>-</v>
      </c>
      <c r="D5028" t="s">
        <v>1359</v>
      </c>
      <c r="F5028">
        <v>24.12</v>
      </c>
      <c r="G5028">
        <v>-42.970124053217504</v>
      </c>
      <c r="H5028">
        <v>-4.2883611254002396</v>
      </c>
      <c r="I5028">
        <v>-11.968949567861101</v>
      </c>
      <c r="J5028">
        <v>-0.76264098807528802</v>
      </c>
      <c r="K5028">
        <v>23.8380615704238</v>
      </c>
      <c r="N5028">
        <v>0.64262228316897796</v>
      </c>
      <c r="O5028">
        <v>13.18407960199</v>
      </c>
      <c r="P5028">
        <v>11.6666666666666</v>
      </c>
    </row>
    <row r="5029" spans="1:16" hidden="1" x14ac:dyDescent="0.3">
      <c r="A5029" t="s">
        <v>10287</v>
      </c>
      <c r="B5029" t="s">
        <v>10288</v>
      </c>
      <c r="C5029" t="str">
        <f>IFERROR(VLOOKUP(Table1[[#This Row],[Ticker]],[1]!Table1[[Symbol]:[Industry]],2,FALSE),"-")</f>
        <v>-</v>
      </c>
      <c r="D5029" t="s">
        <v>1359</v>
      </c>
      <c r="F5029">
        <v>58.5</v>
      </c>
      <c r="G5029">
        <v>-38.823078990971901</v>
      </c>
      <c r="H5029">
        <v>-4.03172194664561</v>
      </c>
      <c r="I5029">
        <v>-11.0248936238052</v>
      </c>
      <c r="J5029">
        <v>-1.0989730651605001</v>
      </c>
      <c r="K5029">
        <v>57.642641283219199</v>
      </c>
      <c r="N5029">
        <v>0.80576923592187999</v>
      </c>
      <c r="O5029">
        <v>13.059829059828999</v>
      </c>
      <c r="P5029">
        <v>9.9624060150375904</v>
      </c>
    </row>
    <row r="5030" spans="1:16" hidden="1" x14ac:dyDescent="0.3">
      <c r="A5030" t="s">
        <v>10289</v>
      </c>
      <c r="B5030" t="s">
        <v>10290</v>
      </c>
      <c r="C5030" t="str">
        <f>IFERROR(VLOOKUP(Table1[[#This Row],[Ticker]],[1]!Table1[[Symbol]:[Industry]],2,FALSE),"-")</f>
        <v>-</v>
      </c>
      <c r="D5030" t="s">
        <v>753</v>
      </c>
      <c r="F5030">
        <v>68.81</v>
      </c>
      <c r="G5030">
        <v>-29.5077172586515</v>
      </c>
      <c r="H5030">
        <v>-10.2221487392216</v>
      </c>
      <c r="I5030">
        <v>-17.8658224375428</v>
      </c>
      <c r="J5030">
        <v>-3.6292205032277902</v>
      </c>
      <c r="K5030">
        <v>69.804022062611693</v>
      </c>
      <c r="N5030">
        <v>1.0426588188003501</v>
      </c>
      <c r="O5030">
        <v>18.660078476965499</v>
      </c>
      <c r="P5030">
        <v>5.2140672782874598</v>
      </c>
    </row>
    <row r="5031" spans="1:16" hidden="1" x14ac:dyDescent="0.3">
      <c r="A5031" t="s">
        <v>10291</v>
      </c>
      <c r="B5031" t="s">
        <v>10292</v>
      </c>
      <c r="C5031" t="str">
        <f>IFERROR(VLOOKUP(Table1[[#This Row],[Ticker]],[1]!Table1[[Symbol]:[Industry]],2,FALSE),"-")</f>
        <v>-</v>
      </c>
      <c r="D5031" t="s">
        <v>753</v>
      </c>
      <c r="F5031">
        <v>147.66999999999999</v>
      </c>
      <c r="G5031">
        <v>-6.1232431131123501</v>
      </c>
      <c r="H5031">
        <v>-0.66603259014453398</v>
      </c>
      <c r="I5031">
        <v>6.5060920446080699</v>
      </c>
      <c r="J5031">
        <v>-3.01462198234309</v>
      </c>
      <c r="K5031">
        <v>140.58641652166099</v>
      </c>
      <c r="N5031">
        <v>0.55549705832028096</v>
      </c>
      <c r="O5031">
        <v>1.3746868016523299</v>
      </c>
      <c r="P5031">
        <v>28.520452567449901</v>
      </c>
    </row>
    <row r="5032" spans="1:16" hidden="1" x14ac:dyDescent="0.3">
      <c r="A5032" t="s">
        <v>10293</v>
      </c>
      <c r="B5032" t="s">
        <v>10294</v>
      </c>
      <c r="C5032" t="str">
        <f>IFERROR(VLOOKUP(Table1[[#This Row],[Ticker]],[1]!Table1[[Symbol]:[Industry]],2,FALSE),"-")</f>
        <v>-</v>
      </c>
      <c r="F5032">
        <v>1754.4</v>
      </c>
      <c r="G5032">
        <v>96.565122457015306</v>
      </c>
      <c r="H5032">
        <v>-8.1352789494802806</v>
      </c>
      <c r="I5032">
        <v>60.9313358457646</v>
      </c>
      <c r="J5032">
        <v>-8.6935149949877104</v>
      </c>
      <c r="K5032">
        <v>1576.7014522008301</v>
      </c>
      <c r="N5032">
        <v>0.50232990298000901</v>
      </c>
      <c r="O5032">
        <v>7.8032375740993896</v>
      </c>
      <c r="P5032">
        <v>136.12382234185699</v>
      </c>
    </row>
    <row r="5033" spans="1:16" hidden="1" x14ac:dyDescent="0.3">
      <c r="A5033" t="s">
        <v>10295</v>
      </c>
      <c r="B5033" t="s">
        <v>10296</v>
      </c>
      <c r="C5033" t="str">
        <f>IFERROR(VLOOKUP(Table1[[#This Row],[Ticker]],[1]!Table1[[Symbol]:[Industry]],2,FALSE),"-")</f>
        <v>-</v>
      </c>
      <c r="D5033" t="s">
        <v>429</v>
      </c>
      <c r="F5033">
        <v>103</v>
      </c>
      <c r="G5033">
        <v>-32.804175410850299</v>
      </c>
      <c r="H5033">
        <v>-4.4954004628743602</v>
      </c>
      <c r="I5033">
        <v>-15.6601349257131</v>
      </c>
      <c r="J5033">
        <v>-2.1876200325010999</v>
      </c>
      <c r="N5033">
        <v>1.0909090909090899</v>
      </c>
      <c r="O5033">
        <v>1.94174757281553</v>
      </c>
      <c r="P5033">
        <v>2.6407573492775298</v>
      </c>
    </row>
    <row r="5034" spans="1:16" hidden="1" x14ac:dyDescent="0.3">
      <c r="A5034" t="s">
        <v>10297</v>
      </c>
      <c r="B5034" t="s">
        <v>10298</v>
      </c>
      <c r="C5034" t="str">
        <f>IFERROR(VLOOKUP(Table1[[#This Row],[Ticker]],[1]!Table1[[Symbol]:[Industry]],2,FALSE),"-")</f>
        <v>-</v>
      </c>
      <c r="D5034" t="s">
        <v>753</v>
      </c>
      <c r="F5034">
        <v>60.02</v>
      </c>
      <c r="G5034">
        <v>-7.98791140246915</v>
      </c>
      <c r="H5034">
        <v>-3.2895434430638502</v>
      </c>
      <c r="I5034">
        <v>8.8099561353506708</v>
      </c>
      <c r="J5034">
        <v>-5.2084189760468202</v>
      </c>
      <c r="K5034">
        <v>57.784889333180303</v>
      </c>
      <c r="N5034">
        <v>8.8997204763351698E-2</v>
      </c>
      <c r="O5034">
        <v>1.44951682772409</v>
      </c>
      <c r="P5034">
        <v>36.099773242630299</v>
      </c>
    </row>
    <row r="5035" spans="1:16" hidden="1" x14ac:dyDescent="0.3">
      <c r="A5035" t="s">
        <v>10299</v>
      </c>
      <c r="B5035" t="s">
        <v>10300</v>
      </c>
      <c r="C5035" t="str">
        <f>IFERROR(VLOOKUP(Table1[[#This Row],[Ticker]],[1]!Table1[[Symbol]:[Industry]],2,FALSE),"-")</f>
        <v>-</v>
      </c>
      <c r="F5035">
        <v>299.60000000000002</v>
      </c>
      <c r="G5035">
        <v>28.585743238104399</v>
      </c>
      <c r="H5035">
        <v>-15.3460949073188</v>
      </c>
      <c r="I5035">
        <v>52.549076365366098</v>
      </c>
      <c r="J5035">
        <v>-13.6531372738804</v>
      </c>
      <c r="K5035">
        <v>252.78151862385701</v>
      </c>
      <c r="N5035">
        <v>1.2001414873899201</v>
      </c>
      <c r="O5035">
        <v>8.3110814419225605</v>
      </c>
      <c r="P5035">
        <v>164.31407146007899</v>
      </c>
    </row>
    <row r="5036" spans="1:16" hidden="1" x14ac:dyDescent="0.3">
      <c r="A5036" t="s">
        <v>10301</v>
      </c>
      <c r="B5036" t="s">
        <v>10302</v>
      </c>
      <c r="C5036" t="str">
        <f>IFERROR(VLOOKUP(Table1[[#This Row],[Ticker]],[1]!Table1[[Symbol]:[Industry]],2,FALSE),"-")</f>
        <v>-</v>
      </c>
      <c r="D5036" t="s">
        <v>753</v>
      </c>
      <c r="F5036">
        <v>53.93</v>
      </c>
      <c r="G5036">
        <v>-11.5437299673801</v>
      </c>
      <c r="H5036">
        <v>-3.74633679246238</v>
      </c>
      <c r="I5036">
        <v>9.5653306528597302</v>
      </c>
      <c r="J5036">
        <v>-2.4286732496344299</v>
      </c>
      <c r="K5036">
        <v>52.534954693866403</v>
      </c>
      <c r="N5036">
        <v>0.91184410337803901</v>
      </c>
      <c r="O5036">
        <v>2.4476172816614001</v>
      </c>
      <c r="P5036">
        <v>37.436289500509602</v>
      </c>
    </row>
    <row r="5037" spans="1:16" hidden="1" x14ac:dyDescent="0.3">
      <c r="A5037" t="s">
        <v>10303</v>
      </c>
      <c r="B5037" t="s">
        <v>10304</v>
      </c>
      <c r="C5037" t="str">
        <f>IFERROR(VLOOKUP(Table1[[#This Row],[Ticker]],[1]!Table1[[Symbol]:[Industry]],2,FALSE),"-")</f>
        <v>-</v>
      </c>
      <c r="D5037" t="s">
        <v>1680</v>
      </c>
      <c r="F5037">
        <v>11.88</v>
      </c>
      <c r="G5037">
        <v>-14.218874573074199</v>
      </c>
      <c r="H5037">
        <v>1.01159254411864</v>
      </c>
      <c r="I5037">
        <v>-5.8392342127936896</v>
      </c>
      <c r="J5037">
        <v>0.97477312989206499</v>
      </c>
      <c r="K5037">
        <v>11.509487590639401</v>
      </c>
      <c r="N5037">
        <v>1.3433159773689101</v>
      </c>
      <c r="O5037">
        <v>7.5757575757575601</v>
      </c>
      <c r="P5037">
        <v>18.8</v>
      </c>
    </row>
    <row r="5038" spans="1:16" hidden="1" x14ac:dyDescent="0.3">
      <c r="A5038" t="s">
        <v>10305</v>
      </c>
      <c r="B5038" t="s">
        <v>10306</v>
      </c>
      <c r="C5038" t="str">
        <f>IFERROR(VLOOKUP(Table1[[#This Row],[Ticker]],[1]!Table1[[Symbol]:[Industry]],2,FALSE),"-")</f>
        <v>-</v>
      </c>
      <c r="F5038">
        <v>25.09</v>
      </c>
      <c r="G5038">
        <v>-52.594374157145097</v>
      </c>
      <c r="H5038">
        <v>-44.3544845091753</v>
      </c>
      <c r="I5038">
        <v>28.908846105852799</v>
      </c>
      <c r="J5038">
        <v>-6.7784383957745602</v>
      </c>
      <c r="K5038">
        <v>22.823759081115998</v>
      </c>
      <c r="N5038">
        <v>0.87644070541169095</v>
      </c>
      <c r="O5038">
        <v>50.498206456755597</v>
      </c>
      <c r="P5038">
        <v>61.454311454311402</v>
      </c>
    </row>
    <row r="5039" spans="1:16" hidden="1" x14ac:dyDescent="0.3">
      <c r="A5039" t="s">
        <v>10307</v>
      </c>
      <c r="B5039" t="s">
        <v>10308</v>
      </c>
      <c r="C5039" t="str">
        <f>IFERROR(VLOOKUP(Table1[[#This Row],[Ticker]],[1]!Table1[[Symbol]:[Industry]],2,FALSE),"-")</f>
        <v>-</v>
      </c>
      <c r="F5039">
        <v>6</v>
      </c>
      <c r="G5039">
        <v>-35.842636949311903</v>
      </c>
      <c r="H5039">
        <v>8.8379328704589692</v>
      </c>
      <c r="I5039">
        <v>40.506206854663603</v>
      </c>
      <c r="J5039">
        <v>-9.0733790309361506</v>
      </c>
      <c r="K5039">
        <v>5.5516184921912899</v>
      </c>
      <c r="N5039">
        <v>0.68108897333584295</v>
      </c>
      <c r="O5039">
        <v>56.5</v>
      </c>
      <c r="P5039">
        <v>79.104477611940297</v>
      </c>
    </row>
    <row r="5040" spans="1:16" hidden="1" x14ac:dyDescent="0.3">
      <c r="A5040" t="s">
        <v>10309</v>
      </c>
      <c r="B5040" t="s">
        <v>10310</v>
      </c>
      <c r="C5040" t="str">
        <f>IFERROR(VLOOKUP(Table1[[#This Row],[Ticker]],[1]!Table1[[Symbol]:[Industry]],2,FALSE),"-")</f>
        <v>-</v>
      </c>
      <c r="F5040">
        <v>13</v>
      </c>
      <c r="G5040">
        <v>-40.742426718057501</v>
      </c>
      <c r="H5040">
        <v>-12.1609056893552</v>
      </c>
      <c r="I5040">
        <v>34.126621527709901</v>
      </c>
      <c r="J5040">
        <v>-1.19676637396451</v>
      </c>
      <c r="K5040">
        <v>12.7484530561001</v>
      </c>
      <c r="N5040">
        <v>0.34382270577526203</v>
      </c>
      <c r="O5040">
        <v>29.999999999999901</v>
      </c>
      <c r="P5040">
        <v>128.07017543859601</v>
      </c>
    </row>
    <row r="5041" spans="1:16" hidden="1" x14ac:dyDescent="0.3">
      <c r="A5041" t="s">
        <v>10311</v>
      </c>
      <c r="B5041" t="s">
        <v>10312</v>
      </c>
      <c r="C5041" t="str">
        <f>IFERROR(VLOOKUP(Table1[[#This Row],[Ticker]],[1]!Table1[[Symbol]:[Industry]],2,FALSE),"-")</f>
        <v>-</v>
      </c>
      <c r="D5041" t="s">
        <v>1060</v>
      </c>
      <c r="F5041">
        <v>111.01</v>
      </c>
      <c r="G5041">
        <v>-24.118231320976101</v>
      </c>
      <c r="H5041">
        <v>-0.28681716799665102</v>
      </c>
      <c r="I5041">
        <v>-17.262255972829799</v>
      </c>
      <c r="J5041">
        <v>-2.9522535357529902</v>
      </c>
      <c r="K5041">
        <v>109.19403489600001</v>
      </c>
      <c r="N5041">
        <v>0.75194444078060296</v>
      </c>
      <c r="O5041">
        <v>7.0894514007747</v>
      </c>
      <c r="P5041">
        <v>9.8021760633036692</v>
      </c>
    </row>
    <row r="5042" spans="1:16" hidden="1" x14ac:dyDescent="0.3">
      <c r="A5042" t="s">
        <v>10313</v>
      </c>
      <c r="B5042" t="s">
        <v>10314</v>
      </c>
      <c r="C5042" t="str">
        <f>IFERROR(VLOOKUP(Table1[[#This Row],[Ticker]],[1]!Table1[[Symbol]:[Industry]],2,FALSE),"-")</f>
        <v>-</v>
      </c>
      <c r="D5042" t="s">
        <v>753</v>
      </c>
      <c r="F5042">
        <v>18.61</v>
      </c>
      <c r="G5042">
        <v>0.61287906492295297</v>
      </c>
      <c r="H5042">
        <v>-1.51362243968276</v>
      </c>
      <c r="I5042">
        <v>13.667808040727399</v>
      </c>
      <c r="J5042">
        <v>-2.45499971164549</v>
      </c>
      <c r="K5042">
        <v>17.933922610589399</v>
      </c>
      <c r="N5042">
        <v>0.40650476521262902</v>
      </c>
      <c r="O5042">
        <v>3.7076840408382501</v>
      </c>
      <c r="P5042">
        <v>43.153846153846096</v>
      </c>
    </row>
    <row r="5043" spans="1:16" hidden="1" x14ac:dyDescent="0.3">
      <c r="A5043" t="s">
        <v>10315</v>
      </c>
      <c r="B5043" t="s">
        <v>10316</v>
      </c>
      <c r="C5043" t="str">
        <f>IFERROR(VLOOKUP(Table1[[#This Row],[Ticker]],[1]!Table1[[Symbol]:[Industry]],2,FALSE),"-")</f>
        <v>-</v>
      </c>
      <c r="D5043" t="s">
        <v>753</v>
      </c>
      <c r="F5043">
        <v>112.75</v>
      </c>
      <c r="G5043">
        <v>-1.0725140079989901</v>
      </c>
      <c r="H5043">
        <v>-4.4390169317367098E-2</v>
      </c>
      <c r="I5043">
        <v>8.8429971061544794</v>
      </c>
      <c r="J5043">
        <v>1.41419505541721</v>
      </c>
      <c r="K5043">
        <v>105.52879014855</v>
      </c>
      <c r="N5043">
        <v>1.2802849898125599</v>
      </c>
      <c r="O5043">
        <v>2.6962305986696302</v>
      </c>
      <c r="P5043">
        <v>32.180539273153499</v>
      </c>
    </row>
    <row r="5044" spans="1:16" hidden="1" x14ac:dyDescent="0.3">
      <c r="A5044" t="s">
        <v>10317</v>
      </c>
      <c r="B5044" t="s">
        <v>10318</v>
      </c>
      <c r="C5044" t="str">
        <f>IFERROR(VLOOKUP(Table1[[#This Row],[Ticker]],[1]!Table1[[Symbol]:[Industry]],2,FALSE),"-")</f>
        <v>-</v>
      </c>
      <c r="D5044" t="s">
        <v>753</v>
      </c>
      <c r="F5044">
        <v>1031.98</v>
      </c>
      <c r="G5044">
        <v>-28.901988570259501</v>
      </c>
      <c r="H5044">
        <v>-4.0289934521635598</v>
      </c>
      <c r="I5044">
        <v>-14.447881608389199</v>
      </c>
      <c r="J5044">
        <v>-2.0857514720493899</v>
      </c>
      <c r="K5044">
        <v>1025.9201738619299</v>
      </c>
      <c r="N5044">
        <v>1.1779143635126399</v>
      </c>
      <c r="O5044">
        <v>18.1902750053295</v>
      </c>
      <c r="P5044">
        <v>8.7130110505967799</v>
      </c>
    </row>
    <row r="5045" spans="1:16" hidden="1" x14ac:dyDescent="0.3">
      <c r="A5045" t="s">
        <v>10319</v>
      </c>
      <c r="B5045" t="s">
        <v>10320</v>
      </c>
      <c r="C5045" t="str">
        <f>IFERROR(VLOOKUP(Table1[[#This Row],[Ticker]],[1]!Table1[[Symbol]:[Industry]],2,FALSE),"-")</f>
        <v>-</v>
      </c>
      <c r="D5045" t="s">
        <v>753</v>
      </c>
      <c r="F5045">
        <v>10.97</v>
      </c>
      <c r="G5045">
        <v>-32.205943034688801</v>
      </c>
      <c r="H5045">
        <v>-7.5682714022949202</v>
      </c>
      <c r="I5045">
        <v>-17.751836072818499</v>
      </c>
      <c r="J5045">
        <v>-2.6384766600935299</v>
      </c>
      <c r="K5045">
        <v>11.085583007819499</v>
      </c>
      <c r="N5045">
        <v>0.52410759611646296</v>
      </c>
      <c r="O5045">
        <v>7.7484047402005496</v>
      </c>
      <c r="P5045">
        <v>18.466522678185701</v>
      </c>
    </row>
    <row r="5046" spans="1:16" hidden="1" x14ac:dyDescent="0.3">
      <c r="A5046" t="s">
        <v>10321</v>
      </c>
      <c r="B5046" t="s">
        <v>10322</v>
      </c>
      <c r="C5046" t="str">
        <f>IFERROR(VLOOKUP(Table1[[#This Row],[Ticker]],[1]!Table1[[Symbol]:[Industry]],2,FALSE),"-")</f>
        <v>-</v>
      </c>
      <c r="F5046">
        <v>12.52</v>
      </c>
      <c r="G5046">
        <v>61.965412586291798</v>
      </c>
      <c r="H5046">
        <v>-22.435599798422501</v>
      </c>
      <c r="I5046">
        <v>76.4195195481621</v>
      </c>
      <c r="J5046">
        <v>-13.910279074673999</v>
      </c>
      <c r="K5046">
        <v>12.683580286258399</v>
      </c>
      <c r="N5046">
        <v>0.26128138296214798</v>
      </c>
      <c r="O5046">
        <v>36.501597444089398</v>
      </c>
      <c r="P5046">
        <v>125.58558558558499</v>
      </c>
    </row>
    <row r="5047" spans="1:16" hidden="1" x14ac:dyDescent="0.3">
      <c r="A5047" t="s">
        <v>10323</v>
      </c>
      <c r="B5047" t="s">
        <v>10324</v>
      </c>
      <c r="C5047" t="str">
        <f>IFERROR(VLOOKUP(Table1[[#This Row],[Ticker]],[1]!Table1[[Symbol]:[Industry]],2,FALSE),"-")</f>
        <v>-</v>
      </c>
      <c r="D5047" t="s">
        <v>753</v>
      </c>
      <c r="F5047">
        <v>54.76</v>
      </c>
      <c r="G5047">
        <v>-21.639376735989298</v>
      </c>
      <c r="H5047">
        <v>-4.4954004628743602</v>
      </c>
      <c r="I5047">
        <v>-7.1852697741189804</v>
      </c>
      <c r="J5047">
        <v>-3.08031451236993</v>
      </c>
      <c r="K5047">
        <v>53.6673771606754</v>
      </c>
      <c r="N5047">
        <v>0.67713275925913796</v>
      </c>
      <c r="O5047">
        <v>4.0905770635500396</v>
      </c>
      <c r="P5047">
        <v>20.351648351648301</v>
      </c>
    </row>
    <row r="5048" spans="1:16" hidden="1" x14ac:dyDescent="0.3">
      <c r="A5048" t="s">
        <v>10325</v>
      </c>
      <c r="B5048" t="s">
        <v>10326</v>
      </c>
      <c r="C5048" t="str">
        <f>IFERROR(VLOOKUP(Table1[[#This Row],[Ticker]],[1]!Table1[[Symbol]:[Industry]],2,FALSE),"-")</f>
        <v>-</v>
      </c>
      <c r="D5048" t="s">
        <v>533</v>
      </c>
      <c r="F5048">
        <v>2.1</v>
      </c>
      <c r="G5048">
        <v>-31.842636949311899</v>
      </c>
      <c r="H5048">
        <v>-4.4954004628743602</v>
      </c>
      <c r="I5048">
        <v>-17.388529987441501</v>
      </c>
      <c r="J5048">
        <v>-2.1876200325010999</v>
      </c>
      <c r="K5048">
        <v>2.1</v>
      </c>
      <c r="O5048">
        <v>0</v>
      </c>
      <c r="P5048">
        <v>0</v>
      </c>
    </row>
    <row r="5049" spans="1:16" hidden="1" x14ac:dyDescent="0.3">
      <c r="A5049" t="s">
        <v>10327</v>
      </c>
      <c r="B5049" t="s">
        <v>10328</v>
      </c>
      <c r="C5049" t="str">
        <f>IFERROR(VLOOKUP(Table1[[#This Row],[Ticker]],[1]!Table1[[Symbol]:[Industry]],2,FALSE),"-")</f>
        <v>-</v>
      </c>
      <c r="D5049" t="s">
        <v>141</v>
      </c>
    </row>
    <row r="5050" spans="1:16" hidden="1" x14ac:dyDescent="0.3">
      <c r="A5050" t="s">
        <v>10329</v>
      </c>
      <c r="B5050" t="s">
        <v>10330</v>
      </c>
      <c r="C5050" t="str">
        <f>IFERROR(VLOOKUP(Table1[[#This Row],[Ticker]],[1]!Table1[[Symbol]:[Industry]],2,FALSE),"-")</f>
        <v>-</v>
      </c>
      <c r="D5050" t="s">
        <v>1359</v>
      </c>
      <c r="F5050">
        <v>999.99</v>
      </c>
      <c r="G5050">
        <v>-31.842636949311899</v>
      </c>
      <c r="H5050">
        <v>-4.4964004628743597</v>
      </c>
      <c r="I5050">
        <v>-17.388529987441501</v>
      </c>
      <c r="J5050">
        <v>-2.1876200325010999</v>
      </c>
      <c r="K5050">
        <v>999.99557677983796</v>
      </c>
      <c r="N5050">
        <v>1.37712387643944</v>
      </c>
      <c r="O5050">
        <v>3.0010300103000902</v>
      </c>
      <c r="P5050">
        <v>11.116173120728901</v>
      </c>
    </row>
    <row r="5051" spans="1:16" hidden="1" x14ac:dyDescent="0.3">
      <c r="A5051" t="s">
        <v>10331</v>
      </c>
      <c r="B5051" t="s">
        <v>10332</v>
      </c>
      <c r="C5051" t="str">
        <f>IFERROR(VLOOKUP(Table1[[#This Row],[Ticker]],[1]!Table1[[Symbol]:[Industry]],2,FALSE),"-")</f>
        <v>-</v>
      </c>
      <c r="D5051" t="s">
        <v>753</v>
      </c>
      <c r="F5051">
        <v>11.16</v>
      </c>
      <c r="G5051">
        <v>-21.7834653516787</v>
      </c>
      <c r="H5051">
        <v>0.37807657555112301</v>
      </c>
      <c r="I5051">
        <v>-7.3293583898084496</v>
      </c>
      <c r="J5051">
        <v>-0.46034730522838202</v>
      </c>
      <c r="K5051">
        <v>10.6746567483051</v>
      </c>
      <c r="N5051">
        <v>1.0872916008593301</v>
      </c>
      <c r="O5051">
        <v>7.4372759856630797</v>
      </c>
      <c r="P5051">
        <v>11.6</v>
      </c>
    </row>
    <row r="5052" spans="1:16" hidden="1" x14ac:dyDescent="0.3">
      <c r="A5052" t="s">
        <v>10333</v>
      </c>
      <c r="B5052" t="s">
        <v>10334</v>
      </c>
      <c r="C5052" t="str">
        <f>IFERROR(VLOOKUP(Table1[[#This Row],[Ticker]],[1]!Table1[[Symbol]:[Industry]],2,FALSE),"-")</f>
        <v>-</v>
      </c>
      <c r="D5052" t="s">
        <v>753</v>
      </c>
      <c r="F5052">
        <v>11.06</v>
      </c>
      <c r="G5052">
        <v>-22.8771197079326</v>
      </c>
      <c r="H5052">
        <v>-3.4768819443558501</v>
      </c>
      <c r="I5052">
        <v>-8.4230127460622697</v>
      </c>
      <c r="J5052">
        <v>-3.0958852459434199</v>
      </c>
      <c r="K5052">
        <v>10.6730417571522</v>
      </c>
      <c r="N5052">
        <v>1.0688032142896</v>
      </c>
      <c r="O5052">
        <v>8.3182640144665303</v>
      </c>
      <c r="P5052">
        <v>21.405049396267799</v>
      </c>
    </row>
    <row r="5053" spans="1:16" hidden="1" x14ac:dyDescent="0.3">
      <c r="A5053" t="s">
        <v>10335</v>
      </c>
      <c r="B5053" t="s">
        <v>10336</v>
      </c>
      <c r="C5053" t="str">
        <f>IFERROR(VLOOKUP(Table1[[#This Row],[Ticker]],[1]!Table1[[Symbol]:[Industry]],2,FALSE),"-")</f>
        <v>-</v>
      </c>
      <c r="D5053" t="s">
        <v>753</v>
      </c>
      <c r="F5053">
        <v>54.05</v>
      </c>
      <c r="G5053">
        <v>-26.584603843177501</v>
      </c>
      <c r="H5053">
        <v>1.31168615129886</v>
      </c>
      <c r="I5053">
        <v>-12.1304968813072</v>
      </c>
      <c r="J5053">
        <v>2.0598586331311601</v>
      </c>
      <c r="K5053">
        <v>51.755350555319701</v>
      </c>
      <c r="O5053">
        <v>1.01757631822387</v>
      </c>
      <c r="P5053">
        <v>9.1919191919191903</v>
      </c>
    </row>
    <row r="5054" spans="1:16" hidden="1" x14ac:dyDescent="0.3">
      <c r="A5054" t="s">
        <v>10337</v>
      </c>
      <c r="B5054" t="s">
        <v>10338</v>
      </c>
      <c r="C5054" t="str">
        <f>IFERROR(VLOOKUP(Table1[[#This Row],[Ticker]],[1]!Table1[[Symbol]:[Industry]],2,FALSE),"-")</f>
        <v>-</v>
      </c>
      <c r="F5054">
        <v>442.25</v>
      </c>
      <c r="G5054">
        <v>74.961197514096995</v>
      </c>
      <c r="H5054">
        <v>7.64930237950289</v>
      </c>
      <c r="I5054">
        <v>89.415304475967304</v>
      </c>
      <c r="J5054">
        <v>-5.9570213628780397</v>
      </c>
      <c r="K5054">
        <v>369.00964422148598</v>
      </c>
      <c r="O5054">
        <v>8.3097795364612796</v>
      </c>
      <c r="P5054">
        <v>121.125</v>
      </c>
    </row>
    <row r="5055" spans="1:16" hidden="1" x14ac:dyDescent="0.3">
      <c r="A5055" t="s">
        <v>10339</v>
      </c>
      <c r="B5055" t="s">
        <v>10340</v>
      </c>
      <c r="C5055" t="str">
        <f>IFERROR(VLOOKUP(Table1[[#This Row],[Ticker]],[1]!Table1[[Symbol]:[Industry]],2,FALSE),"-")</f>
        <v>-</v>
      </c>
      <c r="D5055" t="s">
        <v>1060</v>
      </c>
      <c r="F5055">
        <v>101.35</v>
      </c>
      <c r="G5055">
        <v>-30.694932358493499</v>
      </c>
      <c r="H5055">
        <v>-4.4954004628743602</v>
      </c>
      <c r="I5055">
        <v>-16.240825396623201</v>
      </c>
      <c r="J5055">
        <v>-2.1876200325010999</v>
      </c>
      <c r="O5055">
        <v>0.64134188455846597</v>
      </c>
      <c r="P5055">
        <v>1.1477045908183401</v>
      </c>
    </row>
    <row r="5056" spans="1:16" hidden="1" x14ac:dyDescent="0.3">
      <c r="A5056" t="s">
        <v>10341</v>
      </c>
      <c r="B5056" t="s">
        <v>10342</v>
      </c>
      <c r="C5056" t="str">
        <f>IFERROR(VLOOKUP(Table1[[#This Row],[Ticker]],[1]!Table1[[Symbol]:[Industry]],2,FALSE),"-")</f>
        <v>-</v>
      </c>
      <c r="D5056" t="s">
        <v>753</v>
      </c>
      <c r="F5056">
        <v>87.36</v>
      </c>
      <c r="G5056">
        <v>-36.419370974434798</v>
      </c>
      <c r="H5056">
        <v>0.725292465459766</v>
      </c>
      <c r="I5056">
        <v>-21.965264012564401</v>
      </c>
      <c r="J5056">
        <v>-0.63013033941817598</v>
      </c>
      <c r="K5056">
        <v>85.335908081903199</v>
      </c>
      <c r="O5056">
        <v>6.7765567765567702</v>
      </c>
      <c r="P5056">
        <v>10.484380928291399</v>
      </c>
    </row>
    <row r="5057" spans="1:16" hidden="1" x14ac:dyDescent="0.3">
      <c r="A5057" t="s">
        <v>10343</v>
      </c>
      <c r="B5057" t="s">
        <v>10344</v>
      </c>
      <c r="C5057" t="str">
        <f>IFERROR(VLOOKUP(Table1[[#This Row],[Ticker]],[1]!Table1[[Symbol]:[Industry]],2,FALSE),"-")</f>
        <v>-</v>
      </c>
      <c r="D5057" t="s">
        <v>1359</v>
      </c>
      <c r="F5057">
        <v>1013.92</v>
      </c>
      <c r="G5057">
        <v>-30.4617888426036</v>
      </c>
      <c r="H5057">
        <v>-3.9848726861980501</v>
      </c>
      <c r="I5057">
        <v>-16.007681880733301</v>
      </c>
      <c r="J5057">
        <v>-2.06912609050389</v>
      </c>
      <c r="K5057">
        <v>1007.90049012823</v>
      </c>
      <c r="O5057">
        <v>0</v>
      </c>
      <c r="P5057">
        <v>1.3919999999999899</v>
      </c>
    </row>
    <row r="5058" spans="1:16" hidden="1" x14ac:dyDescent="0.3">
      <c r="A5058" t="s">
        <v>10345</v>
      </c>
      <c r="B5058" t="s">
        <v>10346</v>
      </c>
      <c r="C5058" t="str">
        <f>IFERROR(VLOOKUP(Table1[[#This Row],[Ticker]],[1]!Table1[[Symbol]:[Industry]],2,FALSE),"-")</f>
        <v>-</v>
      </c>
      <c r="D5058" t="s">
        <v>753</v>
      </c>
      <c r="F5058">
        <v>103.23</v>
      </c>
      <c r="G5058">
        <v>-39.491590250439103</v>
      </c>
      <c r="H5058">
        <v>-3.5173096960511998</v>
      </c>
      <c r="I5058">
        <v>-25.037483288568801</v>
      </c>
      <c r="J5058">
        <v>-1.95461032376324</v>
      </c>
      <c r="K5058">
        <v>101.88694033064201</v>
      </c>
      <c r="O5058">
        <v>16.245277535600099</v>
      </c>
      <c r="P5058">
        <v>3.5821794099939899</v>
      </c>
    </row>
    <row r="5059" spans="1:16" hidden="1" x14ac:dyDescent="0.3">
      <c r="A5059" t="s">
        <v>10347</v>
      </c>
      <c r="B5059" t="s">
        <v>10348</v>
      </c>
      <c r="C5059" t="str">
        <f>IFERROR(VLOOKUP(Table1[[#This Row],[Ticker]],[1]!Table1[[Symbol]:[Industry]],2,FALSE),"-")</f>
        <v>-</v>
      </c>
      <c r="D5059" t="s">
        <v>753</v>
      </c>
      <c r="F5059">
        <v>34.659999999999997</v>
      </c>
      <c r="G5059">
        <v>-27.002951528864202</v>
      </c>
      <c r="H5059">
        <v>-2.2213130900437301</v>
      </c>
      <c r="I5059">
        <v>-12.5488445669939</v>
      </c>
      <c r="J5059">
        <v>-1.95301592692926</v>
      </c>
      <c r="O5059">
        <v>0.69244085401038902</v>
      </c>
      <c r="P5059">
        <v>11.806451612903199</v>
      </c>
    </row>
    <row r="5060" spans="1:16" hidden="1" x14ac:dyDescent="0.3">
      <c r="A5060" t="s">
        <v>10349</v>
      </c>
      <c r="B5060" t="s">
        <v>10350</v>
      </c>
      <c r="C5060" t="str">
        <f>IFERROR(VLOOKUP(Table1[[#This Row],[Ticker]],[1]!Table1[[Symbol]:[Industry]],2,FALSE),"-")</f>
        <v>-</v>
      </c>
      <c r="F5060">
        <v>1170.45</v>
      </c>
      <c r="G5060">
        <v>-11.796483103158</v>
      </c>
      <c r="H5060">
        <v>27.474638771461599</v>
      </c>
      <c r="I5060">
        <v>2.6576238587122498</v>
      </c>
      <c r="J5060">
        <v>20.647548450871799</v>
      </c>
      <c r="O5060">
        <v>1.65321030372933</v>
      </c>
      <c r="P5060">
        <v>44.5</v>
      </c>
    </row>
    <row r="5061" spans="1:16" hidden="1" x14ac:dyDescent="0.3">
      <c r="A5061" t="s">
        <v>10351</v>
      </c>
      <c r="B5061" t="s">
        <v>10352</v>
      </c>
      <c r="C5061" t="str">
        <f>IFERROR(VLOOKUP(Table1[[#This Row],[Ticker]],[1]!Table1[[Symbol]:[Industry]],2,FALSE),"-")</f>
        <v>-</v>
      </c>
      <c r="D5061" t="s">
        <v>753</v>
      </c>
      <c r="F5061">
        <v>33.28</v>
      </c>
      <c r="G5061">
        <v>-28.680826657929298</v>
      </c>
      <c r="H5061">
        <v>-2.0419843138060401</v>
      </c>
      <c r="I5061">
        <v>-14.226719696059</v>
      </c>
      <c r="J5061">
        <v>-1.4855443304253899</v>
      </c>
      <c r="O5061">
        <v>0.66105769230768696</v>
      </c>
      <c r="P5061">
        <v>10.9333333333333</v>
      </c>
    </row>
    <row r="5062" spans="1:16" hidden="1" x14ac:dyDescent="0.3">
      <c r="A5062" t="s">
        <v>10353</v>
      </c>
      <c r="B5062" t="s">
        <v>10354</v>
      </c>
      <c r="C5062" t="str">
        <f>IFERROR(VLOOKUP(Table1[[#This Row],[Ticker]],[1]!Table1[[Symbol]:[Industry]],2,FALSE),"-")</f>
        <v>-</v>
      </c>
      <c r="D5062" t="s">
        <v>753</v>
      </c>
      <c r="F5062">
        <v>12.82</v>
      </c>
      <c r="G5062">
        <v>-31.451094271159899</v>
      </c>
      <c r="H5062">
        <v>-9.0818666282878997</v>
      </c>
      <c r="I5062">
        <v>-16.996987309289601</v>
      </c>
      <c r="J5062">
        <v>-3.4327562192715302</v>
      </c>
      <c r="O5062">
        <v>9.2043681747269801</v>
      </c>
      <c r="P5062">
        <v>5.0819672131147504</v>
      </c>
    </row>
    <row r="5063" spans="1:16" hidden="1" x14ac:dyDescent="0.3">
      <c r="A5063" t="s">
        <v>10355</v>
      </c>
      <c r="B5063" t="s">
        <v>10356</v>
      </c>
      <c r="C5063" t="str">
        <f>IFERROR(VLOOKUP(Table1[[#This Row],[Ticker]],[1]!Table1[[Symbol]:[Industry]],2,FALSE),"-")</f>
        <v>-</v>
      </c>
      <c r="D5063" t="s">
        <v>753</v>
      </c>
      <c r="F5063">
        <v>34.83</v>
      </c>
      <c r="G5063">
        <v>-25.782953636279</v>
      </c>
      <c r="H5063">
        <v>-1.28111474858865</v>
      </c>
      <c r="I5063">
        <v>-11.3288466744087</v>
      </c>
      <c r="J5063">
        <v>-0.72477626421555796</v>
      </c>
      <c r="O5063">
        <v>3.359173126615</v>
      </c>
      <c r="P5063">
        <v>8.6061739943872695</v>
      </c>
    </row>
    <row r="5064" spans="1:16" hidden="1" x14ac:dyDescent="0.3">
      <c r="A5064" t="s">
        <v>5129</v>
      </c>
      <c r="B5064" t="s">
        <v>10357</v>
      </c>
      <c r="C5064" t="str">
        <f>IFERROR(VLOOKUP(Table1[[#This Row],[Ticker]],[1]!Table1[[Symbol]:[Industry]],2,FALSE),"-")</f>
        <v>-</v>
      </c>
      <c r="D5064" t="s">
        <v>1509</v>
      </c>
      <c r="F5064">
        <v>76</v>
      </c>
      <c r="G5064">
        <v>-26.652325530626701</v>
      </c>
      <c r="H5064">
        <v>-7.7333052009666101</v>
      </c>
      <c r="I5064">
        <v>-12.198218568756401</v>
      </c>
      <c r="J5064">
        <v>3.6802502998747699</v>
      </c>
      <c r="O5064">
        <v>6.5789473684210602</v>
      </c>
      <c r="P5064">
        <v>8.5714285714285605</v>
      </c>
    </row>
    <row r="5065" spans="1:16" hidden="1" x14ac:dyDescent="0.3">
      <c r="A5065" t="s">
        <v>10358</v>
      </c>
      <c r="B5065" t="s">
        <v>10359</v>
      </c>
      <c r="C5065" t="str">
        <f>IFERROR(VLOOKUP(Table1[[#This Row],[Ticker]],[1]!Table1[[Symbol]:[Industry]],2,FALSE),"-")</f>
        <v>-</v>
      </c>
      <c r="D5065" t="s">
        <v>753</v>
      </c>
      <c r="F5065">
        <v>101.8</v>
      </c>
      <c r="G5065">
        <v>-30.103680323287499</v>
      </c>
      <c r="H5065">
        <v>-3.0006321519625501</v>
      </c>
      <c r="I5065">
        <v>-15.6495733614172</v>
      </c>
      <c r="J5065">
        <v>-1.8724422525345901</v>
      </c>
      <c r="O5065">
        <v>17.642436149312299</v>
      </c>
      <c r="P5065">
        <v>2.0040080160320599</v>
      </c>
    </row>
    <row r="5066" spans="1:16" hidden="1" x14ac:dyDescent="0.3">
      <c r="A5066" t="s">
        <v>10360</v>
      </c>
      <c r="B5066" t="s">
        <v>10361</v>
      </c>
      <c r="C5066" t="str">
        <f>IFERROR(VLOOKUP(Table1[[#This Row],[Ticker]],[1]!Table1[[Symbol]:[Industry]],2,FALSE),"-")</f>
        <v>-</v>
      </c>
      <c r="D5066" t="s">
        <v>753</v>
      </c>
      <c r="F5066">
        <v>9.43</v>
      </c>
      <c r="G5066">
        <v>-29.342636949311899</v>
      </c>
      <c r="H5066">
        <v>-4.2835360560946896</v>
      </c>
      <c r="I5066">
        <v>-14.888529987441499</v>
      </c>
      <c r="J5066">
        <v>-2.29321665340923</v>
      </c>
      <c r="O5066">
        <v>8.6956521739130306</v>
      </c>
      <c r="P5066">
        <v>13.6144578313252</v>
      </c>
    </row>
    <row r="5067" spans="1:16" hidden="1" x14ac:dyDescent="0.3">
      <c r="A5067" t="s">
        <v>10362</v>
      </c>
      <c r="B5067" t="s">
        <v>10363</v>
      </c>
      <c r="C5067" t="str">
        <f>IFERROR(VLOOKUP(Table1[[#This Row],[Ticker]],[1]!Table1[[Symbol]:[Industry]],2,FALSE),"-")</f>
        <v>-</v>
      </c>
      <c r="F5067">
        <v>24.23</v>
      </c>
      <c r="G5067">
        <v>-19.406442053720198</v>
      </c>
      <c r="H5067">
        <v>23.973253185635301</v>
      </c>
      <c r="I5067">
        <v>-4.9523350918499398</v>
      </c>
      <c r="J5067">
        <v>22.3764058768162</v>
      </c>
      <c r="O5067">
        <v>7.3049938093272697</v>
      </c>
      <c r="P5067">
        <v>38.933486238532097</v>
      </c>
    </row>
    <row r="5068" spans="1:16" hidden="1" x14ac:dyDescent="0.3">
      <c r="A5068" t="s">
        <v>10364</v>
      </c>
      <c r="B5068" t="s">
        <v>10365</v>
      </c>
      <c r="C5068" t="str">
        <f>IFERROR(VLOOKUP(Table1[[#This Row],[Ticker]],[1]!Table1[[Symbol]:[Industry]],2,FALSE),"-")</f>
        <v>-</v>
      </c>
      <c r="D5068" t="s">
        <v>753</v>
      </c>
      <c r="F5068">
        <v>73.650000000000006</v>
      </c>
      <c r="G5068">
        <v>-36.2429484757916</v>
      </c>
      <c r="H5068">
        <v>-8.1947774099148702</v>
      </c>
      <c r="I5068">
        <v>-21.788841513921302</v>
      </c>
      <c r="J5068">
        <v>-4.5306501759787903</v>
      </c>
      <c r="O5068">
        <v>8.6218601493550402</v>
      </c>
      <c r="P5068">
        <v>5.9559775571860198</v>
      </c>
    </row>
    <row r="5069" spans="1:16" hidden="1" x14ac:dyDescent="0.3">
      <c r="A5069" t="s">
        <v>10366</v>
      </c>
      <c r="B5069" t="s">
        <v>10367</v>
      </c>
      <c r="C5069" t="str">
        <f>IFERROR(VLOOKUP(Table1[[#This Row],[Ticker]],[1]!Table1[[Symbol]:[Industry]],2,FALSE),"-")</f>
        <v>-</v>
      </c>
      <c r="D5069" t="s">
        <v>753</v>
      </c>
      <c r="F5069">
        <v>16.989999999999998</v>
      </c>
      <c r="G5069">
        <v>-30.106110003204101</v>
      </c>
      <c r="H5069">
        <v>-2.75679135016453</v>
      </c>
      <c r="I5069">
        <v>-15.652003041333799</v>
      </c>
      <c r="J5069">
        <v>-2.1286577683501702</v>
      </c>
      <c r="O5069">
        <v>1.9423190111830599</v>
      </c>
      <c r="P5069">
        <v>3.9143730886849801</v>
      </c>
    </row>
    <row r="5070" spans="1:16" hidden="1" x14ac:dyDescent="0.3">
      <c r="A5070" t="s">
        <v>10368</v>
      </c>
      <c r="B5070" t="s">
        <v>10369</v>
      </c>
      <c r="C5070" t="str">
        <f>IFERROR(VLOOKUP(Table1[[#This Row],[Ticker]],[1]!Table1[[Symbol]:[Industry]],2,FALSE),"-")</f>
        <v>-</v>
      </c>
      <c r="D5070" t="s">
        <v>753</v>
      </c>
      <c r="F5070">
        <v>100.13</v>
      </c>
      <c r="G5070">
        <v>-28.6051897898109</v>
      </c>
      <c r="H5070">
        <v>-0.73306493655857796</v>
      </c>
      <c r="I5070">
        <v>-14.1510828279406</v>
      </c>
      <c r="J5070">
        <v>0.39368078050701599</v>
      </c>
      <c r="O5070">
        <v>1.1584939578547799</v>
      </c>
      <c r="P5070">
        <v>4.1827073145354197</v>
      </c>
    </row>
    <row r="5071" spans="1:16" hidden="1" x14ac:dyDescent="0.3">
      <c r="A5071" t="s">
        <v>10370</v>
      </c>
      <c r="B5071" t="s">
        <v>10371</v>
      </c>
      <c r="C5071" t="str">
        <f>IFERROR(VLOOKUP(Table1[[#This Row],[Ticker]],[1]!Table1[[Symbol]:[Industry]],2,FALSE),"-")</f>
        <v>-</v>
      </c>
      <c r="F5071">
        <v>53.98</v>
      </c>
      <c r="G5071">
        <v>-28.531632164622899</v>
      </c>
      <c r="H5071">
        <v>-1.7425914741103199</v>
      </c>
      <c r="I5071">
        <v>-14.0775252027526</v>
      </c>
      <c r="J5071">
        <v>0.56518895626293697</v>
      </c>
      <c r="O5071">
        <v>1.83401259725823</v>
      </c>
      <c r="P5071">
        <v>4.8155339805825204</v>
      </c>
    </row>
    <row r="5072" spans="1:16" hidden="1" x14ac:dyDescent="0.3">
      <c r="A5072" t="s">
        <v>10372</v>
      </c>
      <c r="B5072" t="s">
        <v>10373</v>
      </c>
      <c r="C5072" t="str">
        <f>IFERROR(VLOOKUP(Table1[[#This Row],[Ticker]],[1]!Table1[[Symbol]:[Industry]],2,FALSE),"-")</f>
        <v>-</v>
      </c>
      <c r="F5072">
        <v>5.64</v>
      </c>
      <c r="G5072">
        <v>-41.458021564696502</v>
      </c>
      <c r="H5072">
        <v>-9.4633491808230907</v>
      </c>
      <c r="I5072">
        <v>-27.0039146028262</v>
      </c>
      <c r="J5072">
        <v>-7.15556875044983</v>
      </c>
      <c r="O5072">
        <v>10.6382978723404</v>
      </c>
      <c r="P5072">
        <v>0</v>
      </c>
    </row>
    <row r="5073" spans="1:16" hidden="1" x14ac:dyDescent="0.3">
      <c r="A5073" t="s">
        <v>10374</v>
      </c>
      <c r="B5073" t="s">
        <v>10375</v>
      </c>
      <c r="C5073" t="str">
        <f>IFERROR(VLOOKUP(Table1[[#This Row],[Ticker]],[1]!Table1[[Symbol]:[Industry]],2,FALSE),"-")</f>
        <v>-</v>
      </c>
      <c r="F5073">
        <v>55.65</v>
      </c>
      <c r="G5073">
        <v>-31.842636949311899</v>
      </c>
      <c r="I5073">
        <v>-17.388529987441501</v>
      </c>
      <c r="O5073">
        <v>0</v>
      </c>
      <c r="P5073">
        <v>5</v>
      </c>
    </row>
    <row r="5074" spans="1:16" hidden="1" x14ac:dyDescent="0.3">
      <c r="A5074" t="s">
        <v>10376</v>
      </c>
      <c r="B5074" t="s">
        <v>10377</v>
      </c>
      <c r="C5074" t="str">
        <f>IFERROR(VLOOKUP(Table1[[#This Row],[Ticker]],[1]!Table1[[Symbol]:[Industry]],2,FALSE),"-")</f>
        <v>-</v>
      </c>
    </row>
    <row r="5075" spans="1:16" hidden="1" x14ac:dyDescent="0.3">
      <c r="A5075" t="s">
        <v>10378</v>
      </c>
      <c r="B5075" t="s">
        <v>10379</v>
      </c>
      <c r="C5075" t="str">
        <f>IFERROR(VLOOKUP(Table1[[#This Row],[Ticker]],[1]!Table1[[Symbol]:[Industry]],2,FALSE),"-")</f>
        <v>-</v>
      </c>
    </row>
    <row r="5076" spans="1:16" hidden="1" x14ac:dyDescent="0.3">
      <c r="A5076" t="s">
        <v>10380</v>
      </c>
      <c r="B5076" t="s">
        <v>10381</v>
      </c>
      <c r="C5076" t="str">
        <f>IFERROR(VLOOKUP(Table1[[#This Row],[Ticker]],[1]!Table1[[Symbol]:[Industry]],2,FALSE),"-")</f>
        <v>-</v>
      </c>
    </row>
    <row r="5077" spans="1:16" hidden="1" x14ac:dyDescent="0.3">
      <c r="A5077" t="s">
        <v>10382</v>
      </c>
      <c r="B5077" t="s">
        <v>10383</v>
      </c>
      <c r="C5077" t="str">
        <f>IFERROR(VLOOKUP(Table1[[#This Row],[Ticker]],[1]!Table1[[Symbol]:[Industry]],2,FALSE),"-")</f>
        <v>-</v>
      </c>
    </row>
    <row r="5078" spans="1:16" hidden="1" x14ac:dyDescent="0.3">
      <c r="A5078" t="s">
        <v>10384</v>
      </c>
      <c r="B5078" t="s">
        <v>10385</v>
      </c>
      <c r="C5078" t="str">
        <f>IFERROR(VLOOKUP(Table1[[#This Row],[Ticker]],[1]!Table1[[Symbol]:[Industry]],2,FALSE),"-")</f>
        <v>-</v>
      </c>
    </row>
    <row r="5079" spans="1:16" hidden="1" x14ac:dyDescent="0.3">
      <c r="A5079" t="s">
        <v>10386</v>
      </c>
      <c r="B5079" t="s">
        <v>10387</v>
      </c>
      <c r="C5079" t="str">
        <f>IFERROR(VLOOKUP(Table1[[#This Row],[Ticker]],[1]!Table1[[Symbol]:[Industry]],2,FALSE),"-")</f>
        <v>-</v>
      </c>
    </row>
    <row r="5080" spans="1:16" hidden="1" x14ac:dyDescent="0.3">
      <c r="A5080" t="s">
        <v>10388</v>
      </c>
      <c r="B5080" t="s">
        <v>10389</v>
      </c>
      <c r="C5080" t="str">
        <f>IFERROR(VLOOKUP(Table1[[#This Row],[Ticker]],[1]!Table1[[Symbol]:[Industry]],2,FALSE),"-")</f>
        <v>-</v>
      </c>
    </row>
    <row r="5081" spans="1:16" hidden="1" x14ac:dyDescent="0.3">
      <c r="A5081" t="s">
        <v>10390</v>
      </c>
      <c r="B5081" t="s">
        <v>10391</v>
      </c>
      <c r="C5081" t="str">
        <f>IFERROR(VLOOKUP(Table1[[#This Row],[Ticker]],[1]!Table1[[Symbol]:[Industry]],2,FALSE),"-")</f>
        <v>-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Price_Filter_23_09_2024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dcterms:created xsi:type="dcterms:W3CDTF">2024-09-24T05:47:43Z</dcterms:created>
  <dcterms:modified xsi:type="dcterms:W3CDTF">2024-11-22T13:29:36Z</dcterms:modified>
</cp:coreProperties>
</file>